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1 MINE\"/>
    </mc:Choice>
  </mc:AlternateContent>
  <xr:revisionPtr revIDLastSave="0" documentId="13_ncr:1_{9851A4D3-3176-4E81-857F-8AB2EB0052FF}" xr6:coauthVersionLast="47" xr6:coauthVersionMax="47" xr10:uidLastSave="{00000000-0000-0000-0000-000000000000}"/>
  <bookViews>
    <workbookView xWindow="-110" yWindow="-110" windowWidth="19420" windowHeight="10420" tabRatio="924" activeTab="14" xr2:uid="{00000000-000D-0000-FFFF-FFFF00000000}"/>
  </bookViews>
  <sheets>
    <sheet name="directory" sheetId="1" r:id="rId1"/>
    <sheet name="IQ" sheetId="91" r:id="rId2"/>
    <sheet name="IQ.scores" sheetId="90" r:id="rId3"/>
    <sheet name="math" sheetId="49" r:id="rId4"/>
    <sheet name="calculation" sheetId="50" r:id="rId5"/>
    <sheet name="words" sheetId="48" r:id="rId6"/>
    <sheet name="NOTES" sheetId="29" r:id="rId7"/>
    <sheet name="vocabulary" sheetId="88" r:id="rId8"/>
    <sheet name="differences" sheetId="72" r:id="rId9"/>
    <sheet name="geography" sheetId="79" r:id="rId10"/>
    <sheet name="science" sheetId="76" r:id="rId11"/>
    <sheet name="literature" sheetId="82" r:id="rId12"/>
    <sheet name="mind" sheetId="78" r:id="rId13"/>
    <sheet name="u.s." sheetId="66" r:id="rId14"/>
    <sheet name="misc" sheetId="75" r:id="rId15"/>
  </sheets>
  <externalReferences>
    <externalReference r:id="rId16"/>
  </externalReferences>
  <definedNames>
    <definedName name="_Hlk102329655" localSheetId="1">IQ!$A$56</definedName>
    <definedName name="NEW_WORDS___FAILS">#REF!</definedName>
    <definedName name="xDUAL_N_BACK">[1]directory!$A$22</definedName>
    <definedName name="xGAMES.CHESS">[1]directory!$A$19</definedName>
    <definedName name="xGAMES.JEOPARDY">[1]directory!$A$27</definedName>
    <definedName name="XGENERAL__TRAINING_INSTRUCTIONS">directory!$A$19</definedName>
    <definedName name="xGEOGRAPHY">directory!$A$154</definedName>
    <definedName name="xIQ_SECTION">directory!$A$71</definedName>
    <definedName name="xLANGUAGE.DIFFERENCE">directory!$A$149</definedName>
    <definedName name="XLANGUAGE.NOTES">directory!$A$146</definedName>
    <definedName name="xLANGUAGE.VOCABULARY">directory!$A$134</definedName>
    <definedName name="xLANGUAGE.WORDS">directory!$A$138</definedName>
    <definedName name="xMATH.CALCULATION">directory!$A$105</definedName>
    <definedName name="xMATH.GRE">directory!$A$94</definedName>
    <definedName name="XMILLER_ANALOGY_NEW_WORDS">#REF!</definedName>
    <definedName name="xMINESWEEPER">directory!#REF!</definedName>
    <definedName name="XNEW">NOTES!#REF!</definedName>
    <definedName name="XNEW_WORDS___FAILS">#REF!</definedName>
    <definedName name="XNewWords">#REF!</definedName>
    <definedName name="XPREVIOUS_FAILS">#REF!</definedName>
    <definedName name="xTRIVIA.MIND">directory!$A$163</definedName>
    <definedName name="xTRIVIA.MISCELLANEOUS">directory!$A$167</definedName>
    <definedName name="xTRIVIA.SCIENCE">directory!$A$159</definedName>
    <definedName name="XTRIVIA.U.S.">directory!#REF!</definedName>
    <definedName name="xUNITED_STATES">directory!$A$165</definedName>
    <definedName name="xWRITERS">directory!$A$161</definedName>
  </definedNames>
  <calcPr calcId="181029"/>
</workbook>
</file>

<file path=xl/calcChain.xml><?xml version="1.0" encoding="utf-8"?>
<calcChain xmlns="http://schemas.openxmlformats.org/spreadsheetml/2006/main">
  <c r="G10" i="75" l="1"/>
  <c r="C1" i="82"/>
  <c r="E1" i="82"/>
  <c r="E1" i="72" l="1"/>
  <c r="B177" i="1"/>
  <c r="P2" i="50" l="1"/>
  <c r="B81" i="29"/>
  <c r="D2" i="78" l="1"/>
  <c r="C2" i="50" l="1"/>
  <c r="P4" i="50"/>
  <c r="O2" i="50"/>
  <c r="A1" i="88"/>
  <c r="O4" i="50" l="1"/>
  <c r="E256" i="79" l="1"/>
  <c r="D10" i="29" l="1"/>
  <c r="D9" i="29"/>
  <c r="D8" i="29"/>
  <c r="D7" i="29"/>
  <c r="D6" i="29"/>
  <c r="D5" i="29"/>
  <c r="D4" i="29"/>
  <c r="E5" i="29" l="1"/>
  <c r="E9" i="29"/>
  <c r="E6" i="29"/>
  <c r="E10" i="29"/>
  <c r="E7" i="29"/>
  <c r="E8" i="29"/>
  <c r="T2" i="50"/>
  <c r="T3" i="50"/>
  <c r="T4" i="50"/>
  <c r="S3" i="50"/>
  <c r="S4" i="50"/>
  <c r="S2" i="50"/>
  <c r="U3" i="50" l="1"/>
  <c r="U4" i="50"/>
  <c r="U2" i="50"/>
  <c r="C8981" i="50"/>
  <c r="E8981" i="50"/>
  <c r="F8981" i="50" s="1"/>
  <c r="C8980" i="50"/>
  <c r="E8980" i="50"/>
  <c r="C8979" i="50"/>
  <c r="E8979" i="50"/>
  <c r="F8979" i="50" s="1"/>
  <c r="C8978" i="50"/>
  <c r="E8978" i="50"/>
  <c r="F8978" i="50" s="1"/>
  <c r="C8977" i="50"/>
  <c r="E8977" i="50"/>
  <c r="F8977" i="50" s="1"/>
  <c r="C8976" i="50"/>
  <c r="E8976" i="50"/>
  <c r="C8975" i="50"/>
  <c r="E8975" i="50"/>
  <c r="F8975" i="50" s="1"/>
  <c r="C8974" i="50"/>
  <c r="E8974" i="50"/>
  <c r="F8974" i="50" s="1"/>
  <c r="C8973" i="50"/>
  <c r="E8973" i="50"/>
  <c r="F8973" i="50" s="1"/>
  <c r="C8972" i="50"/>
  <c r="E8972" i="50"/>
  <c r="F8972" i="50" s="1"/>
  <c r="C8971" i="50"/>
  <c r="E8971" i="50"/>
  <c r="F8971" i="50" s="1"/>
  <c r="C8970" i="50"/>
  <c r="E8970" i="50"/>
  <c r="F8970" i="50" s="1"/>
  <c r="C8969" i="50"/>
  <c r="E8969" i="50"/>
  <c r="F8969" i="50" s="1"/>
  <c r="C8968" i="50"/>
  <c r="E8968" i="50"/>
  <c r="F8968" i="50" s="1"/>
  <c r="C8967" i="50"/>
  <c r="E8967" i="50"/>
  <c r="F8967" i="50" s="1"/>
  <c r="C8966" i="50"/>
  <c r="E8966" i="50"/>
  <c r="F8966" i="50" s="1"/>
  <c r="C8965" i="50"/>
  <c r="E8965" i="50"/>
  <c r="F8965" i="50" s="1"/>
  <c r="C8964" i="50"/>
  <c r="E8964" i="50"/>
  <c r="F8964" i="50" s="1"/>
  <c r="C8963" i="50"/>
  <c r="E8963" i="50"/>
  <c r="C8962" i="50"/>
  <c r="E8962" i="50"/>
  <c r="F8962" i="50" s="1"/>
  <c r="C8961" i="50"/>
  <c r="E8961" i="50"/>
  <c r="F8961" i="50" s="1"/>
  <c r="C8960" i="50"/>
  <c r="E8960" i="50"/>
  <c r="C8959" i="50"/>
  <c r="E8959" i="50"/>
  <c r="F8959" i="50" s="1"/>
  <c r="C8958" i="50"/>
  <c r="E8958" i="50"/>
  <c r="F8958" i="50" s="1"/>
  <c r="C8957" i="50"/>
  <c r="E8957" i="50"/>
  <c r="F8957" i="50" s="1"/>
  <c r="C8956" i="50"/>
  <c r="E8956" i="50"/>
  <c r="F8956" i="50" s="1"/>
  <c r="C8955" i="50"/>
  <c r="E8955" i="50"/>
  <c r="F8955" i="50" s="1"/>
  <c r="C8954" i="50"/>
  <c r="E8954" i="50"/>
  <c r="F8954" i="50" s="1"/>
  <c r="C8953" i="50"/>
  <c r="E8953" i="50"/>
  <c r="F8953" i="50" s="1"/>
  <c r="C8952" i="50"/>
  <c r="E8952" i="50"/>
  <c r="F8952" i="50" s="1"/>
  <c r="C8951" i="50"/>
  <c r="E8951" i="50"/>
  <c r="F8951" i="50" s="1"/>
  <c r="C8950" i="50"/>
  <c r="E8950" i="50"/>
  <c r="F8950" i="50" s="1"/>
  <c r="C8949" i="50"/>
  <c r="E8949" i="50"/>
  <c r="F8949" i="50" s="1"/>
  <c r="C8948" i="50"/>
  <c r="E8948" i="50"/>
  <c r="F8948" i="50" s="1"/>
  <c r="C8947" i="50"/>
  <c r="E8947" i="50"/>
  <c r="C8946" i="50"/>
  <c r="E8946" i="50"/>
  <c r="F8946" i="50" s="1"/>
  <c r="C8945" i="50"/>
  <c r="E8945" i="50"/>
  <c r="F8945" i="50" s="1"/>
  <c r="C8944" i="50"/>
  <c r="E8944" i="50"/>
  <c r="C8943" i="50"/>
  <c r="E8943" i="50"/>
  <c r="C8942" i="50"/>
  <c r="E8942" i="50"/>
  <c r="F8942" i="50" s="1"/>
  <c r="C8941" i="50"/>
  <c r="E8941" i="50"/>
  <c r="F8941" i="50" s="1"/>
  <c r="C8940" i="50"/>
  <c r="E8940" i="50"/>
  <c r="C8939" i="50"/>
  <c r="E8939" i="50"/>
  <c r="F8939" i="50" s="1"/>
  <c r="C8938" i="50"/>
  <c r="E8938" i="50"/>
  <c r="F8938" i="50" s="1"/>
  <c r="C8937" i="50"/>
  <c r="E8937" i="50"/>
  <c r="F8937" i="50" s="1"/>
  <c r="C8936" i="50"/>
  <c r="E8936" i="50"/>
  <c r="F8936" i="50" s="1"/>
  <c r="C8935" i="50"/>
  <c r="E8935" i="50"/>
  <c r="F8935" i="50" s="1"/>
  <c r="C8934" i="50"/>
  <c r="E8934" i="50"/>
  <c r="F8934" i="50" s="1"/>
  <c r="C8933" i="50"/>
  <c r="E8933" i="50"/>
  <c r="F8933" i="50" s="1"/>
  <c r="C8932" i="50"/>
  <c r="E8932" i="50"/>
  <c r="F8932" i="50" s="1"/>
  <c r="C8931" i="50"/>
  <c r="E8931" i="50"/>
  <c r="F8931" i="50" s="1"/>
  <c r="C8930" i="50"/>
  <c r="E8930" i="50"/>
  <c r="F8930" i="50" s="1"/>
  <c r="C8929" i="50"/>
  <c r="E8929" i="50"/>
  <c r="F8929" i="50" s="1"/>
  <c r="C8928" i="50"/>
  <c r="E8928" i="50"/>
  <c r="F8928" i="50" s="1"/>
  <c r="C8927" i="50"/>
  <c r="E8927" i="50"/>
  <c r="C8926" i="50"/>
  <c r="E8926" i="50"/>
  <c r="F8926" i="50" s="1"/>
  <c r="C8925" i="50"/>
  <c r="E8925" i="50"/>
  <c r="F8925" i="50" s="1"/>
  <c r="C8924" i="50"/>
  <c r="E8924" i="50"/>
  <c r="C8923" i="50"/>
  <c r="E8923" i="50"/>
  <c r="F8923" i="50" s="1"/>
  <c r="C8922" i="50"/>
  <c r="E8922" i="50"/>
  <c r="F8922" i="50" s="1"/>
  <c r="C8921" i="50"/>
  <c r="E8921" i="50"/>
  <c r="F8921" i="50" s="1"/>
  <c r="C8920" i="50"/>
  <c r="E8920" i="50"/>
  <c r="F8920" i="50" s="1"/>
  <c r="C8919" i="50"/>
  <c r="E8919" i="50"/>
  <c r="F8919" i="50" s="1"/>
  <c r="C8918" i="50"/>
  <c r="E8918" i="50"/>
  <c r="F8918" i="50" s="1"/>
  <c r="C8917" i="50"/>
  <c r="E8917" i="50"/>
  <c r="F8917" i="50" s="1"/>
  <c r="C8916" i="50"/>
  <c r="E8916" i="50"/>
  <c r="F8916" i="50" s="1"/>
  <c r="C8915" i="50"/>
  <c r="E8915" i="50"/>
  <c r="F8915" i="50" s="1"/>
  <c r="C8914" i="50"/>
  <c r="E8914" i="50"/>
  <c r="F8914" i="50" s="1"/>
  <c r="C8913" i="50"/>
  <c r="E8913" i="50"/>
  <c r="F8913" i="50" s="1"/>
  <c r="C8912" i="50"/>
  <c r="E8912" i="50"/>
  <c r="F8912" i="50" s="1"/>
  <c r="C8911" i="50"/>
  <c r="E8911" i="50"/>
  <c r="F8911" i="50" s="1"/>
  <c r="C8910" i="50"/>
  <c r="E8910" i="50"/>
  <c r="C8909" i="50"/>
  <c r="E8909" i="50"/>
  <c r="F8909" i="50" s="1"/>
  <c r="C8908" i="50"/>
  <c r="E8908" i="50"/>
  <c r="F8908" i="50" s="1"/>
  <c r="C8907" i="50"/>
  <c r="E8907" i="50"/>
  <c r="C8906" i="50"/>
  <c r="E8906" i="50"/>
  <c r="F8906" i="50" s="1"/>
  <c r="C8905" i="50"/>
  <c r="E8905" i="50"/>
  <c r="F8905" i="50" s="1"/>
  <c r="C8904" i="50"/>
  <c r="E8904" i="50"/>
  <c r="F8904" i="50" s="1"/>
  <c r="C8903" i="50"/>
  <c r="E8903" i="50"/>
  <c r="F8903" i="50" s="1"/>
  <c r="C8902" i="50"/>
  <c r="E8902" i="50"/>
  <c r="F8902" i="50" s="1"/>
  <c r="C8901" i="50"/>
  <c r="E8901" i="50"/>
  <c r="F8901" i="50" s="1"/>
  <c r="C8900" i="50"/>
  <c r="E8900" i="50"/>
  <c r="F8900" i="50" s="1"/>
  <c r="C8899" i="50"/>
  <c r="E8899" i="50"/>
  <c r="F8899" i="50" s="1"/>
  <c r="C8898" i="50"/>
  <c r="E8898" i="50"/>
  <c r="C8897" i="50"/>
  <c r="E8897" i="50"/>
  <c r="C8896" i="50"/>
  <c r="E8896" i="50"/>
  <c r="C8895" i="50"/>
  <c r="E8895" i="50"/>
  <c r="C8894" i="50"/>
  <c r="E8894" i="50"/>
  <c r="C8893" i="50"/>
  <c r="E8893" i="50"/>
  <c r="C8892" i="50"/>
  <c r="E8892" i="50"/>
  <c r="C8891" i="50"/>
  <c r="E8891" i="50"/>
  <c r="C8890" i="50"/>
  <c r="E8890" i="50"/>
  <c r="C8889" i="50"/>
  <c r="E8889" i="50"/>
  <c r="C8888" i="50"/>
  <c r="E8888" i="50"/>
  <c r="C8887" i="50"/>
  <c r="E8887" i="50"/>
  <c r="C8886" i="50"/>
  <c r="E8886" i="50"/>
  <c r="C8885" i="50"/>
  <c r="E8885" i="50"/>
  <c r="C8884" i="50"/>
  <c r="E8884" i="50"/>
  <c r="C8883" i="50"/>
  <c r="E8883" i="50"/>
  <c r="C8882" i="50"/>
  <c r="E8882" i="50"/>
  <c r="C8881" i="50"/>
  <c r="E8881" i="50"/>
  <c r="C8880" i="50"/>
  <c r="E8880" i="50"/>
  <c r="C8879" i="50"/>
  <c r="E8879" i="50"/>
  <c r="C8878" i="50"/>
  <c r="E8878" i="50"/>
  <c r="C8877" i="50"/>
  <c r="E8877" i="50"/>
  <c r="C8876" i="50"/>
  <c r="E8876" i="50"/>
  <c r="C8875" i="50"/>
  <c r="E8875" i="50"/>
  <c r="C8874" i="50"/>
  <c r="E8874" i="50"/>
  <c r="C8873" i="50"/>
  <c r="E8873" i="50"/>
  <c r="C8872" i="50"/>
  <c r="E8872" i="50"/>
  <c r="C8871" i="50"/>
  <c r="E8871" i="50"/>
  <c r="C8870" i="50"/>
  <c r="E8870" i="50"/>
  <c r="C8869" i="50"/>
  <c r="E8869" i="50"/>
  <c r="C8868" i="50"/>
  <c r="E8868" i="50"/>
  <c r="C8867" i="50"/>
  <c r="E8867" i="50"/>
  <c r="C8866" i="50"/>
  <c r="E8866" i="50"/>
  <c r="F8866" i="50" s="1"/>
  <c r="C8865" i="50"/>
  <c r="E8865" i="50"/>
  <c r="F8865" i="50" s="1"/>
  <c r="C8864" i="50"/>
  <c r="E8864" i="50"/>
  <c r="C8863" i="50"/>
  <c r="E8863" i="50"/>
  <c r="F8863" i="50" s="1"/>
  <c r="C8862" i="50"/>
  <c r="E8862" i="50"/>
  <c r="F8862" i="50" s="1"/>
  <c r="C8861" i="50"/>
  <c r="E8861" i="50"/>
  <c r="F8861" i="50" s="1"/>
  <c r="C8860" i="50"/>
  <c r="E8860" i="50"/>
  <c r="C8859" i="50"/>
  <c r="E8859" i="50"/>
  <c r="F8859" i="50" s="1"/>
  <c r="C8858" i="50"/>
  <c r="E8858" i="50"/>
  <c r="F8858" i="50" s="1"/>
  <c r="C8857" i="50"/>
  <c r="E8857" i="50"/>
  <c r="F8857" i="50" s="1"/>
  <c r="C8856" i="50"/>
  <c r="E8856" i="50"/>
  <c r="C8855" i="50"/>
  <c r="E8855" i="50"/>
  <c r="F8855" i="50" s="1"/>
  <c r="C8854" i="50"/>
  <c r="E8854" i="50"/>
  <c r="F8854" i="50" s="1"/>
  <c r="C8853" i="50"/>
  <c r="E8853" i="50"/>
  <c r="F8853" i="50" s="1"/>
  <c r="C8852" i="50"/>
  <c r="E8852" i="50"/>
  <c r="F8852" i="50" s="1"/>
  <c r="C8851" i="50"/>
  <c r="E8851" i="50"/>
  <c r="F8851" i="50" s="1"/>
  <c r="C8850" i="50"/>
  <c r="E8850" i="50"/>
  <c r="F8850" i="50" s="1"/>
  <c r="C8849" i="50"/>
  <c r="E8849" i="50"/>
  <c r="F8849" i="50" s="1"/>
  <c r="C8848" i="50"/>
  <c r="E8848" i="50"/>
  <c r="F8848" i="50" s="1"/>
  <c r="C8847" i="50"/>
  <c r="E8847" i="50"/>
  <c r="F8847" i="50" s="1"/>
  <c r="C8846" i="50"/>
  <c r="E8846" i="50"/>
  <c r="F8846" i="50" s="1"/>
  <c r="C8845" i="50"/>
  <c r="E8845" i="50"/>
  <c r="F8845" i="50" s="1"/>
  <c r="C8844" i="50"/>
  <c r="E8844" i="50"/>
  <c r="F8844" i="50" s="1"/>
  <c r="C8843" i="50"/>
  <c r="E8843" i="50"/>
  <c r="F8843" i="50" s="1"/>
  <c r="C8842" i="50"/>
  <c r="E8842" i="50"/>
  <c r="F8842" i="50" s="1"/>
  <c r="C8841" i="50"/>
  <c r="E8841" i="50"/>
  <c r="F8841" i="50" s="1"/>
  <c r="C8840" i="50"/>
  <c r="E8840" i="50"/>
  <c r="C8839" i="50"/>
  <c r="E8839" i="50"/>
  <c r="F8839" i="50" s="1"/>
  <c r="C8838" i="50"/>
  <c r="E8838" i="50"/>
  <c r="F8838" i="50" s="1"/>
  <c r="C8837" i="50"/>
  <c r="E8837" i="50"/>
  <c r="F8837" i="50" s="1"/>
  <c r="C8836" i="50"/>
  <c r="E8836" i="50"/>
  <c r="F8836" i="50" s="1"/>
  <c r="C8835" i="50"/>
  <c r="E8835" i="50"/>
  <c r="F8835" i="50" s="1"/>
  <c r="C8834" i="50"/>
  <c r="E8834" i="50"/>
  <c r="F8834" i="50" s="1"/>
  <c r="C8833" i="50"/>
  <c r="E8833" i="50"/>
  <c r="F8833" i="50" s="1"/>
  <c r="C8832" i="50"/>
  <c r="E8832" i="50"/>
  <c r="F8832" i="50" s="1"/>
  <c r="C8831" i="50"/>
  <c r="E8831" i="50"/>
  <c r="F8831" i="50" s="1"/>
  <c r="C8830" i="50"/>
  <c r="E8830" i="50"/>
  <c r="F8830" i="50" s="1"/>
  <c r="C8829" i="50"/>
  <c r="E8829" i="50"/>
  <c r="F8829" i="50" s="1"/>
  <c r="C8828" i="50"/>
  <c r="E8828" i="50"/>
  <c r="F8828" i="50" s="1"/>
  <c r="C8827" i="50"/>
  <c r="E8827" i="50"/>
  <c r="F8827" i="50" s="1"/>
  <c r="C8826" i="50"/>
  <c r="E8826" i="50"/>
  <c r="F8826" i="50" s="1"/>
  <c r="C8825" i="50"/>
  <c r="E8825" i="50"/>
  <c r="F8825" i="50" s="1"/>
  <c r="C8824" i="50"/>
  <c r="E8824" i="50"/>
  <c r="C8823" i="50"/>
  <c r="E8823" i="50"/>
  <c r="F8823" i="50" s="1"/>
  <c r="C8822" i="50"/>
  <c r="E8822" i="50"/>
  <c r="F8822" i="50" s="1"/>
  <c r="C8821" i="50"/>
  <c r="E8821" i="50"/>
  <c r="F8821" i="50" s="1"/>
  <c r="C8820" i="50"/>
  <c r="E8820" i="50"/>
  <c r="F8820" i="50" s="1"/>
  <c r="C8819" i="50"/>
  <c r="E8819" i="50"/>
  <c r="F8819" i="50" s="1"/>
  <c r="C8818" i="50"/>
  <c r="E8818" i="50"/>
  <c r="F8818" i="50" s="1"/>
  <c r="C8817" i="50"/>
  <c r="E8817" i="50"/>
  <c r="F8817" i="50" s="1"/>
  <c r="C8816" i="50"/>
  <c r="E8816" i="50"/>
  <c r="F8816" i="50" s="1"/>
  <c r="C8815" i="50"/>
  <c r="E8815" i="50"/>
  <c r="F8815" i="50" s="1"/>
  <c r="C8814" i="50"/>
  <c r="E8814" i="50"/>
  <c r="F8814" i="50" s="1"/>
  <c r="C8813" i="50"/>
  <c r="E8813" i="50"/>
  <c r="F8813" i="50" s="1"/>
  <c r="C8812" i="50"/>
  <c r="E8812" i="50"/>
  <c r="F8812" i="50" s="1"/>
  <c r="C8811" i="50"/>
  <c r="E8811" i="50"/>
  <c r="F8811" i="50" s="1"/>
  <c r="C8810" i="50"/>
  <c r="E8810" i="50"/>
  <c r="F8810" i="50" s="1"/>
  <c r="C8809" i="50"/>
  <c r="E8809" i="50"/>
  <c r="F8809" i="50" s="1"/>
  <c r="C8808" i="50"/>
  <c r="E8808" i="50"/>
  <c r="C8807" i="50"/>
  <c r="E8807" i="50"/>
  <c r="F8807" i="50" s="1"/>
  <c r="C8806" i="50"/>
  <c r="E8806" i="50"/>
  <c r="F8806" i="50" s="1"/>
  <c r="C8805" i="50"/>
  <c r="E8805" i="50"/>
  <c r="F8805" i="50" s="1"/>
  <c r="C8804" i="50"/>
  <c r="E8804" i="50"/>
  <c r="F8804" i="50" s="1"/>
  <c r="C8803" i="50"/>
  <c r="E8803" i="50"/>
  <c r="F8803" i="50" s="1"/>
  <c r="C8802" i="50"/>
  <c r="E8802" i="50"/>
  <c r="F8802" i="50" s="1"/>
  <c r="C8801" i="50"/>
  <c r="E8801" i="50"/>
  <c r="F8801" i="50" s="1"/>
  <c r="C8800" i="50"/>
  <c r="E8800" i="50"/>
  <c r="F8800" i="50" s="1"/>
  <c r="C8799" i="50"/>
  <c r="E8799" i="50"/>
  <c r="F8799" i="50" s="1"/>
  <c r="C8798" i="50"/>
  <c r="E8798" i="50"/>
  <c r="F8798" i="50" s="1"/>
  <c r="C8797" i="50"/>
  <c r="E8797" i="50"/>
  <c r="F8797" i="50" s="1"/>
  <c r="C8796" i="50"/>
  <c r="E8796" i="50"/>
  <c r="F8796" i="50" s="1"/>
  <c r="C8795" i="50"/>
  <c r="E8795" i="50"/>
  <c r="F8795" i="50" s="1"/>
  <c r="C8794" i="50"/>
  <c r="E8794" i="50"/>
  <c r="F8794" i="50" s="1"/>
  <c r="C8793" i="50"/>
  <c r="E8793" i="50"/>
  <c r="F8793" i="50" s="1"/>
  <c r="C8792" i="50"/>
  <c r="E8792" i="50"/>
  <c r="C8791" i="50"/>
  <c r="E8791" i="50"/>
  <c r="F8791" i="50" s="1"/>
  <c r="C8790" i="50"/>
  <c r="E8790" i="50"/>
  <c r="F8790" i="50" s="1"/>
  <c r="C8789" i="50"/>
  <c r="E8789" i="50"/>
  <c r="F8789" i="50" s="1"/>
  <c r="C8788" i="50"/>
  <c r="E8788" i="50"/>
  <c r="C8787" i="50"/>
  <c r="E8787" i="50"/>
  <c r="F8787" i="50" s="1"/>
  <c r="C8786" i="50"/>
  <c r="E8786" i="50"/>
  <c r="F8786" i="50" s="1"/>
  <c r="C8785" i="50"/>
  <c r="E8785" i="50"/>
  <c r="F8785" i="50" s="1"/>
  <c r="C8784" i="50"/>
  <c r="E8784" i="50"/>
  <c r="F8784" i="50" s="1"/>
  <c r="C8783" i="50"/>
  <c r="E8783" i="50"/>
  <c r="C8782" i="50"/>
  <c r="E8782" i="50"/>
  <c r="F8782" i="50" s="1"/>
  <c r="C8781" i="50"/>
  <c r="E8781" i="50"/>
  <c r="F8781" i="50" s="1"/>
  <c r="C8780" i="50"/>
  <c r="E8780" i="50"/>
  <c r="F8780" i="50" s="1"/>
  <c r="C8779" i="50"/>
  <c r="E8779" i="50"/>
  <c r="F8779" i="50" s="1"/>
  <c r="C8778" i="50"/>
  <c r="E8778" i="50"/>
  <c r="F8778" i="50" s="1"/>
  <c r="C8777" i="50"/>
  <c r="E8777" i="50"/>
  <c r="C8776" i="50"/>
  <c r="E8776" i="50"/>
  <c r="F8776" i="50" s="1"/>
  <c r="C8775" i="50"/>
  <c r="E8775" i="50"/>
  <c r="F8775" i="50" s="1"/>
  <c r="C8774" i="50"/>
  <c r="E8774" i="50"/>
  <c r="F8774" i="50" s="1"/>
  <c r="C8773" i="50"/>
  <c r="E8773" i="50"/>
  <c r="F8773" i="50" s="1"/>
  <c r="C8772" i="50"/>
  <c r="E8772" i="50"/>
  <c r="F8772" i="50" s="1"/>
  <c r="C8771" i="50"/>
  <c r="E8771" i="50"/>
  <c r="F8771" i="50" s="1"/>
  <c r="C8770" i="50"/>
  <c r="E8770" i="50"/>
  <c r="F8770" i="50" s="1"/>
  <c r="C8769" i="50"/>
  <c r="E8769" i="50"/>
  <c r="F8769" i="50" s="1"/>
  <c r="C8768" i="50"/>
  <c r="E8768" i="50"/>
  <c r="C8767" i="50"/>
  <c r="E8767" i="50"/>
  <c r="F8767" i="50" s="1"/>
  <c r="C8766" i="50"/>
  <c r="E8766" i="50"/>
  <c r="F8766" i="50" s="1"/>
  <c r="C8765" i="50"/>
  <c r="E8765" i="50"/>
  <c r="F8765" i="50" s="1"/>
  <c r="C8764" i="50"/>
  <c r="E8764" i="50"/>
  <c r="F8764" i="50" s="1"/>
  <c r="C8763" i="50"/>
  <c r="E8763" i="50"/>
  <c r="F8763" i="50" s="1"/>
  <c r="C8762" i="50"/>
  <c r="E8762" i="50"/>
  <c r="F8762" i="50" s="1"/>
  <c r="C8761" i="50"/>
  <c r="E8761" i="50"/>
  <c r="F8761" i="50" s="1"/>
  <c r="C8760" i="50"/>
  <c r="E8760" i="50"/>
  <c r="F8760" i="50" s="1"/>
  <c r="C8759" i="50"/>
  <c r="E8759" i="50"/>
  <c r="F8759" i="50" s="1"/>
  <c r="C8758" i="50"/>
  <c r="E8758" i="50"/>
  <c r="F8758" i="50" s="1"/>
  <c r="C8757" i="50"/>
  <c r="E8757" i="50"/>
  <c r="F8757" i="50" s="1"/>
  <c r="C8756" i="50"/>
  <c r="E8756" i="50"/>
  <c r="F8756" i="50" s="1"/>
  <c r="C8755" i="50"/>
  <c r="E8755" i="50"/>
  <c r="F8755" i="50" s="1"/>
  <c r="C8754" i="50"/>
  <c r="E8754" i="50"/>
  <c r="F8754" i="50" s="1"/>
  <c r="C8753" i="50"/>
  <c r="E8753" i="50"/>
  <c r="F8753" i="50" s="1"/>
  <c r="C8752" i="50"/>
  <c r="E8752" i="50"/>
  <c r="F8752" i="50" s="1"/>
  <c r="C8751" i="50"/>
  <c r="E8751" i="50"/>
  <c r="F8751" i="50" s="1"/>
  <c r="C8750" i="50"/>
  <c r="E8750" i="50"/>
  <c r="F8750" i="50" s="1"/>
  <c r="C8749" i="50"/>
  <c r="E8749" i="50"/>
  <c r="F8749" i="50" s="1"/>
  <c r="C8748" i="50"/>
  <c r="E8748" i="50"/>
  <c r="F8748" i="50" s="1"/>
  <c r="C8747" i="50"/>
  <c r="E8747" i="50"/>
  <c r="F8747" i="50" s="1"/>
  <c r="C8746" i="50"/>
  <c r="E8746" i="50"/>
  <c r="F8746" i="50" s="1"/>
  <c r="C8745" i="50"/>
  <c r="E8745" i="50"/>
  <c r="F8745" i="50" s="1"/>
  <c r="C8744" i="50"/>
  <c r="E8744" i="50"/>
  <c r="F8744" i="50" s="1"/>
  <c r="C8743" i="50"/>
  <c r="E8743" i="50"/>
  <c r="F8743" i="50" s="1"/>
  <c r="C8742" i="50"/>
  <c r="E8742" i="50"/>
  <c r="F8742" i="50" s="1"/>
  <c r="C8741" i="50"/>
  <c r="E8741" i="50"/>
  <c r="F8741" i="50" s="1"/>
  <c r="C8740" i="50"/>
  <c r="E8740" i="50"/>
  <c r="F8740" i="50" s="1"/>
  <c r="C8739" i="50"/>
  <c r="E8739" i="50"/>
  <c r="F8739" i="50" s="1"/>
  <c r="C8738" i="50"/>
  <c r="E8738" i="50"/>
  <c r="F8738" i="50" s="1"/>
  <c r="C8737" i="50"/>
  <c r="E8737" i="50"/>
  <c r="F8737" i="50" s="1"/>
  <c r="C8736" i="50"/>
  <c r="E8736" i="50"/>
  <c r="F8736" i="50" s="1"/>
  <c r="C8735" i="50"/>
  <c r="E8735" i="50"/>
  <c r="F8735" i="50" s="1"/>
  <c r="C8734" i="50"/>
  <c r="E8734" i="50"/>
  <c r="F8734" i="50" s="1"/>
  <c r="C8733" i="50"/>
  <c r="E8733" i="50"/>
  <c r="F8733" i="50" s="1"/>
  <c r="C8732" i="50"/>
  <c r="E8732" i="50"/>
  <c r="F8732" i="50" s="1"/>
  <c r="C8731" i="50"/>
  <c r="E8731" i="50"/>
  <c r="F8731" i="50" s="1"/>
  <c r="C8730" i="50"/>
  <c r="E8730" i="50"/>
  <c r="F8730" i="50" s="1"/>
  <c r="C8729" i="50"/>
  <c r="E8729" i="50"/>
  <c r="F8729" i="50" s="1"/>
  <c r="C8728" i="50"/>
  <c r="E8728" i="50"/>
  <c r="F8728" i="50" s="1"/>
  <c r="C8727" i="50"/>
  <c r="E8727" i="50"/>
  <c r="F8727" i="50" s="1"/>
  <c r="C8726" i="50"/>
  <c r="E8726" i="50"/>
  <c r="F8726" i="50" s="1"/>
  <c r="C8725" i="50"/>
  <c r="E8725" i="50"/>
  <c r="F8725" i="50" s="1"/>
  <c r="C8724" i="50"/>
  <c r="E8724" i="50"/>
  <c r="F8724" i="50" s="1"/>
  <c r="C8723" i="50"/>
  <c r="E8723" i="50"/>
  <c r="F8723" i="50" s="1"/>
  <c r="C8722" i="50"/>
  <c r="E8722" i="50"/>
  <c r="F8722" i="50" s="1"/>
  <c r="C8721" i="50"/>
  <c r="E8721" i="50"/>
  <c r="F8721" i="50" s="1"/>
  <c r="C8720" i="50"/>
  <c r="E8720" i="50"/>
  <c r="F8720" i="50" s="1"/>
  <c r="C8719" i="50"/>
  <c r="E8719" i="50"/>
  <c r="F8719" i="50" s="1"/>
  <c r="C8718" i="50"/>
  <c r="E8718" i="50"/>
  <c r="F8718" i="50" s="1"/>
  <c r="C8717" i="50"/>
  <c r="E8717" i="50"/>
  <c r="F8717" i="50" s="1"/>
  <c r="C8716" i="50"/>
  <c r="E8716" i="50"/>
  <c r="F8716" i="50" s="1"/>
  <c r="C8715" i="50"/>
  <c r="E8715" i="50"/>
  <c r="F8715" i="50" s="1"/>
  <c r="C8714" i="50"/>
  <c r="E8714" i="50"/>
  <c r="F8714" i="50" s="1"/>
  <c r="C8713" i="50"/>
  <c r="E8713" i="50"/>
  <c r="F8713" i="50" s="1"/>
  <c r="C8712" i="50"/>
  <c r="E8712" i="50"/>
  <c r="F8712" i="50" s="1"/>
  <c r="C8711" i="50"/>
  <c r="E8711" i="50"/>
  <c r="F8711" i="50" s="1"/>
  <c r="C8710" i="50"/>
  <c r="E8710" i="50"/>
  <c r="F8710" i="50" s="1"/>
  <c r="C8709" i="50"/>
  <c r="E8709" i="50"/>
  <c r="F8709" i="50" s="1"/>
  <c r="C8708" i="50"/>
  <c r="E8708" i="50"/>
  <c r="F8708" i="50" s="1"/>
  <c r="C8707" i="50"/>
  <c r="E8707" i="50"/>
  <c r="F8707" i="50" s="1"/>
  <c r="C8706" i="50"/>
  <c r="E8706" i="50"/>
  <c r="F8706" i="50" s="1"/>
  <c r="C8705" i="50"/>
  <c r="E8705" i="50"/>
  <c r="F8705" i="50" s="1"/>
  <c r="C8704" i="50"/>
  <c r="E8704" i="50"/>
  <c r="C8703" i="50"/>
  <c r="E8703" i="50"/>
  <c r="F8703" i="50" s="1"/>
  <c r="C8702" i="50"/>
  <c r="E8702" i="50"/>
  <c r="F8702" i="50" s="1"/>
  <c r="C8701" i="50"/>
  <c r="E8701" i="50"/>
  <c r="F8701" i="50" s="1"/>
  <c r="C8700" i="50"/>
  <c r="E8700" i="50"/>
  <c r="C8699" i="50"/>
  <c r="E8699" i="50"/>
  <c r="C8698" i="50"/>
  <c r="E8698" i="50"/>
  <c r="C8697" i="50"/>
  <c r="E8697" i="50"/>
  <c r="C8696" i="50"/>
  <c r="E8696" i="50"/>
  <c r="C8695" i="50"/>
  <c r="E8695" i="50"/>
  <c r="C8694" i="50"/>
  <c r="E8694" i="50"/>
  <c r="C8693" i="50"/>
  <c r="E8693" i="50"/>
  <c r="C8692" i="50"/>
  <c r="E8692" i="50"/>
  <c r="C8691" i="50"/>
  <c r="E8691" i="50"/>
  <c r="C8690" i="50"/>
  <c r="E8690" i="50"/>
  <c r="C8689" i="50"/>
  <c r="E8689" i="50"/>
  <c r="C8688" i="50"/>
  <c r="E8688" i="50"/>
  <c r="C8687" i="50"/>
  <c r="E8687" i="50"/>
  <c r="C8686" i="50"/>
  <c r="E8686" i="50"/>
  <c r="C8685" i="50"/>
  <c r="E8685" i="50"/>
  <c r="C8684" i="50"/>
  <c r="E8684" i="50"/>
  <c r="C8683" i="50"/>
  <c r="E8683" i="50"/>
  <c r="C8682" i="50"/>
  <c r="E8682" i="50"/>
  <c r="C8681" i="50"/>
  <c r="E8681" i="50"/>
  <c r="C8680" i="50"/>
  <c r="E8680" i="50"/>
  <c r="C8679" i="50"/>
  <c r="E8679" i="50"/>
  <c r="C8678" i="50"/>
  <c r="E8678" i="50"/>
  <c r="C8677" i="50"/>
  <c r="E8677" i="50"/>
  <c r="C8676" i="50"/>
  <c r="E8676" i="50"/>
  <c r="C8675" i="50"/>
  <c r="E8675" i="50"/>
  <c r="C8674" i="50"/>
  <c r="E8674" i="50"/>
  <c r="C8673" i="50"/>
  <c r="E8673" i="50"/>
  <c r="C8672" i="50"/>
  <c r="E8672" i="50"/>
  <c r="C8671" i="50"/>
  <c r="E8671" i="50"/>
  <c r="C8670" i="50"/>
  <c r="E8670" i="50"/>
  <c r="C8669" i="50"/>
  <c r="E8669" i="50"/>
  <c r="C8668" i="50"/>
  <c r="E8668" i="50"/>
  <c r="F8668" i="50" s="1"/>
  <c r="C8667" i="50"/>
  <c r="E8667" i="50"/>
  <c r="F8667" i="50" s="1"/>
  <c r="C8666" i="50"/>
  <c r="E8666" i="50"/>
  <c r="F8666" i="50" s="1"/>
  <c r="C8665" i="50"/>
  <c r="E8665" i="50"/>
  <c r="C8664" i="50"/>
  <c r="E8664" i="50"/>
  <c r="C8663" i="50"/>
  <c r="E8663" i="50"/>
  <c r="F8663" i="50" s="1"/>
  <c r="C8662" i="50"/>
  <c r="E8662" i="50"/>
  <c r="F8662" i="50" s="1"/>
  <c r="C8661" i="50"/>
  <c r="E8661" i="50"/>
  <c r="C8660" i="50"/>
  <c r="E8660" i="50"/>
  <c r="F8660" i="50" s="1"/>
  <c r="C8659" i="50"/>
  <c r="E8659" i="50"/>
  <c r="F8659" i="50" s="1"/>
  <c r="C8658" i="50"/>
  <c r="E8658" i="50"/>
  <c r="F8658" i="50" s="1"/>
  <c r="C8657" i="50"/>
  <c r="E8657" i="50"/>
  <c r="F8657" i="50" s="1"/>
  <c r="C8656" i="50"/>
  <c r="E8656" i="50"/>
  <c r="F8656" i="50" s="1"/>
  <c r="C8655" i="50"/>
  <c r="E8655" i="50"/>
  <c r="F8655" i="50" s="1"/>
  <c r="C8654" i="50"/>
  <c r="E8654" i="50"/>
  <c r="F8654" i="50" s="1"/>
  <c r="C8653" i="50"/>
  <c r="E8653" i="50"/>
  <c r="C8652" i="50"/>
  <c r="E8652" i="50"/>
  <c r="C8651" i="50"/>
  <c r="E8651" i="50"/>
  <c r="F8651" i="50" s="1"/>
  <c r="C8650" i="50"/>
  <c r="E8650" i="50"/>
  <c r="F8650" i="50" s="1"/>
  <c r="C8649" i="50"/>
  <c r="E8649" i="50"/>
  <c r="F8649" i="50" s="1"/>
  <c r="C8648" i="50"/>
  <c r="E8648" i="50"/>
  <c r="F8648" i="50" s="1"/>
  <c r="C8647" i="50"/>
  <c r="E8647" i="50"/>
  <c r="F8647" i="50" s="1"/>
  <c r="C8646" i="50"/>
  <c r="E8646" i="50"/>
  <c r="F8646" i="50" s="1"/>
  <c r="C8645" i="50"/>
  <c r="E8645" i="50"/>
  <c r="F8645" i="50" s="1"/>
  <c r="C8644" i="50"/>
  <c r="E8644" i="50"/>
  <c r="F8644" i="50" s="1"/>
  <c r="C8643" i="50"/>
  <c r="E8643" i="50"/>
  <c r="F8643" i="50" s="1"/>
  <c r="C8642" i="50"/>
  <c r="E8642" i="50"/>
  <c r="F8642" i="50" s="1"/>
  <c r="C8641" i="50"/>
  <c r="E8641" i="50"/>
  <c r="F8641" i="50" s="1"/>
  <c r="C8640" i="50"/>
  <c r="E8640" i="50"/>
  <c r="F8640" i="50" s="1"/>
  <c r="C8639" i="50"/>
  <c r="E8639" i="50"/>
  <c r="F8639" i="50" s="1"/>
  <c r="C8638" i="50"/>
  <c r="E8638" i="50"/>
  <c r="F8638" i="50" s="1"/>
  <c r="C8637" i="50"/>
  <c r="E8637" i="50"/>
  <c r="F8637" i="50" s="1"/>
  <c r="C8636" i="50"/>
  <c r="E8636" i="50"/>
  <c r="F8636" i="50" s="1"/>
  <c r="C8635" i="50"/>
  <c r="E8635" i="50"/>
  <c r="F8635" i="50" s="1"/>
  <c r="C8634" i="50"/>
  <c r="E8634" i="50"/>
  <c r="F8634" i="50" s="1"/>
  <c r="C8633" i="50"/>
  <c r="E8633" i="50"/>
  <c r="F8633" i="50" s="1"/>
  <c r="C8632" i="50"/>
  <c r="E8632" i="50"/>
  <c r="F8632" i="50" s="1"/>
  <c r="C8631" i="50"/>
  <c r="E8631" i="50"/>
  <c r="F8631" i="50" s="1"/>
  <c r="C8630" i="50"/>
  <c r="E8630" i="50"/>
  <c r="F8630" i="50" s="1"/>
  <c r="C8629" i="50"/>
  <c r="E8629" i="50"/>
  <c r="F8629" i="50" s="1"/>
  <c r="C8628" i="50"/>
  <c r="E8628" i="50"/>
  <c r="F8628" i="50" s="1"/>
  <c r="C8627" i="50"/>
  <c r="E8627" i="50"/>
  <c r="F8627" i="50" s="1"/>
  <c r="C8626" i="50"/>
  <c r="E8626" i="50"/>
  <c r="F8626" i="50" s="1"/>
  <c r="C8625" i="50"/>
  <c r="E8625" i="50"/>
  <c r="F8625" i="50" s="1"/>
  <c r="C8624" i="50"/>
  <c r="E8624" i="50"/>
  <c r="F8624" i="50" s="1"/>
  <c r="C8623" i="50"/>
  <c r="E8623" i="50"/>
  <c r="F8623" i="50" s="1"/>
  <c r="C8622" i="50"/>
  <c r="E8622" i="50"/>
  <c r="F8622" i="50" s="1"/>
  <c r="C8621" i="50"/>
  <c r="E8621" i="50"/>
  <c r="F8621" i="50" s="1"/>
  <c r="C8620" i="50"/>
  <c r="E8620" i="50"/>
  <c r="F8620" i="50" s="1"/>
  <c r="C8619" i="50"/>
  <c r="E8619" i="50"/>
  <c r="F8619" i="50" s="1"/>
  <c r="C8618" i="50"/>
  <c r="E8618" i="50"/>
  <c r="F8618" i="50" s="1"/>
  <c r="C8617" i="50"/>
  <c r="E8617" i="50"/>
  <c r="F8617" i="50" s="1"/>
  <c r="C8616" i="50"/>
  <c r="E8616" i="50"/>
  <c r="F8616" i="50" s="1"/>
  <c r="C8615" i="50"/>
  <c r="E8615" i="50"/>
  <c r="F8615" i="50" s="1"/>
  <c r="C8614" i="50"/>
  <c r="E8614" i="50"/>
  <c r="F8614" i="50" s="1"/>
  <c r="C8613" i="50"/>
  <c r="E8613" i="50"/>
  <c r="F8613" i="50" s="1"/>
  <c r="C8612" i="50"/>
  <c r="E8612" i="50"/>
  <c r="F8612" i="50" s="1"/>
  <c r="C8611" i="50"/>
  <c r="E8611" i="50"/>
  <c r="F8611" i="50" s="1"/>
  <c r="C8610" i="50"/>
  <c r="E8610" i="50"/>
  <c r="F8610" i="50" s="1"/>
  <c r="C8609" i="50"/>
  <c r="E8609" i="50"/>
  <c r="F8609" i="50" s="1"/>
  <c r="C8608" i="50"/>
  <c r="E8608" i="50"/>
  <c r="F8608" i="50" s="1"/>
  <c r="C8607" i="50"/>
  <c r="E8607" i="50"/>
  <c r="F8607" i="50" s="1"/>
  <c r="C8606" i="50"/>
  <c r="E8606" i="50"/>
  <c r="F8606" i="50" s="1"/>
  <c r="C8605" i="50"/>
  <c r="E8605" i="50"/>
  <c r="F8605" i="50" s="1"/>
  <c r="C8604" i="50"/>
  <c r="E8604" i="50"/>
  <c r="F8604" i="50" s="1"/>
  <c r="C8603" i="50"/>
  <c r="E8603" i="50"/>
  <c r="F8603" i="50" s="1"/>
  <c r="C8602" i="50"/>
  <c r="E8602" i="50"/>
  <c r="F8602" i="50" s="1"/>
  <c r="C8601" i="50"/>
  <c r="E8601" i="50"/>
  <c r="F8601" i="50" s="1"/>
  <c r="C8600" i="50"/>
  <c r="E8600" i="50"/>
  <c r="F8600" i="50" s="1"/>
  <c r="C8599" i="50"/>
  <c r="E8599" i="50"/>
  <c r="F8599" i="50" s="1"/>
  <c r="C8598" i="50"/>
  <c r="E8598" i="50"/>
  <c r="F8598" i="50" s="1"/>
  <c r="C8597" i="50"/>
  <c r="E8597" i="50"/>
  <c r="F8597" i="50" s="1"/>
  <c r="C8596" i="50"/>
  <c r="E8596" i="50"/>
  <c r="F8596" i="50" s="1"/>
  <c r="C8595" i="50"/>
  <c r="E8595" i="50"/>
  <c r="F8595" i="50" s="1"/>
  <c r="C8594" i="50"/>
  <c r="E8594" i="50"/>
  <c r="F8594" i="50" s="1"/>
  <c r="C8593" i="50"/>
  <c r="E8593" i="50"/>
  <c r="F8593" i="50" s="1"/>
  <c r="C8592" i="50"/>
  <c r="E8592" i="50"/>
  <c r="F8592" i="50" s="1"/>
  <c r="C8591" i="50"/>
  <c r="E8591" i="50"/>
  <c r="F8591" i="50" s="1"/>
  <c r="C8590" i="50"/>
  <c r="E8590" i="50"/>
  <c r="F8590" i="50" s="1"/>
  <c r="C8589" i="50"/>
  <c r="E8589" i="50"/>
  <c r="F8589" i="50" s="1"/>
  <c r="C8588" i="50"/>
  <c r="E8588" i="50"/>
  <c r="F8588" i="50" s="1"/>
  <c r="C8587" i="50"/>
  <c r="E8587" i="50"/>
  <c r="F8587" i="50" s="1"/>
  <c r="C8586" i="50"/>
  <c r="E8586" i="50"/>
  <c r="C8585" i="50"/>
  <c r="E8585" i="50"/>
  <c r="F8585" i="50" s="1"/>
  <c r="C8584" i="50"/>
  <c r="E8584" i="50"/>
  <c r="F8584" i="50" s="1"/>
  <c r="C8583" i="50"/>
  <c r="E8583" i="50"/>
  <c r="F8583" i="50" s="1"/>
  <c r="C8582" i="50"/>
  <c r="E8582" i="50"/>
  <c r="F8582" i="50" s="1"/>
  <c r="C8581" i="50"/>
  <c r="E8581" i="50"/>
  <c r="C8580" i="50"/>
  <c r="E8580" i="50"/>
  <c r="C8579" i="50"/>
  <c r="E8579" i="50"/>
  <c r="F8579" i="50" s="1"/>
  <c r="C8578" i="50"/>
  <c r="E8578" i="50"/>
  <c r="F8578" i="50" s="1"/>
  <c r="C8577" i="50"/>
  <c r="E8577" i="50"/>
  <c r="C8576" i="50"/>
  <c r="E8576" i="50"/>
  <c r="F8576" i="50" s="1"/>
  <c r="C8575" i="50"/>
  <c r="E8575" i="50"/>
  <c r="F8575" i="50" s="1"/>
  <c r="C8574" i="50"/>
  <c r="E8574" i="50"/>
  <c r="C8573" i="50"/>
  <c r="E8573" i="50"/>
  <c r="C8572" i="50"/>
  <c r="E8572" i="50"/>
  <c r="F8572" i="50" s="1"/>
  <c r="C8571" i="50"/>
  <c r="E8571" i="50"/>
  <c r="F8571" i="50" s="1"/>
  <c r="C8570" i="50"/>
  <c r="E8570" i="50"/>
  <c r="F8570" i="50" s="1"/>
  <c r="C8569" i="50"/>
  <c r="E8569" i="50"/>
  <c r="C8568" i="50"/>
  <c r="E8568" i="50"/>
  <c r="F8568" i="50" s="1"/>
  <c r="C8567" i="50"/>
  <c r="E8567" i="50"/>
  <c r="F8567" i="50" s="1"/>
  <c r="C8566" i="50"/>
  <c r="E8566" i="50"/>
  <c r="F8566" i="50" s="1"/>
  <c r="C8565" i="50"/>
  <c r="E8565" i="50"/>
  <c r="F8565" i="50" s="1"/>
  <c r="C8564" i="50"/>
  <c r="E8564" i="50"/>
  <c r="F8564" i="50" s="1"/>
  <c r="C8563" i="50"/>
  <c r="E8563" i="50"/>
  <c r="F8563" i="50" s="1"/>
  <c r="C8562" i="50"/>
  <c r="E8562" i="50"/>
  <c r="F8562" i="50" s="1"/>
  <c r="C8561" i="50"/>
  <c r="E8561" i="50"/>
  <c r="F8561" i="50" s="1"/>
  <c r="C8560" i="50"/>
  <c r="E8560" i="50"/>
  <c r="C8559" i="50"/>
  <c r="E8559" i="50"/>
  <c r="F8559" i="50" s="1"/>
  <c r="C8558" i="50"/>
  <c r="E8558" i="50"/>
  <c r="F8558" i="50" s="1"/>
  <c r="C8557" i="50"/>
  <c r="E8557" i="50"/>
  <c r="F8557" i="50" s="1"/>
  <c r="C8556" i="50"/>
  <c r="E8556" i="50"/>
  <c r="C8555" i="50"/>
  <c r="E8555" i="50"/>
  <c r="F8555" i="50" s="1"/>
  <c r="C8554" i="50"/>
  <c r="E8554" i="50"/>
  <c r="F8554" i="50" s="1"/>
  <c r="C8553" i="50"/>
  <c r="E8553" i="50"/>
  <c r="F8553" i="50" s="1"/>
  <c r="C8552" i="50"/>
  <c r="E8552" i="50"/>
  <c r="C8551" i="50"/>
  <c r="E8551" i="50"/>
  <c r="F8551" i="50" s="1"/>
  <c r="C8550" i="50"/>
  <c r="E8550" i="50"/>
  <c r="F8550" i="50" s="1"/>
  <c r="C8549" i="50"/>
  <c r="E8549" i="50"/>
  <c r="F8549" i="50" s="1"/>
  <c r="C8548" i="50"/>
  <c r="E8548" i="50"/>
  <c r="C8547" i="50"/>
  <c r="E8547" i="50"/>
  <c r="C8546" i="50"/>
  <c r="E8546" i="50"/>
  <c r="F8546" i="50" s="1"/>
  <c r="C8545" i="50"/>
  <c r="E8545" i="50"/>
  <c r="F8545" i="50" s="1"/>
  <c r="C8544" i="50"/>
  <c r="E8544" i="50"/>
  <c r="C8543" i="50"/>
  <c r="E8543" i="50"/>
  <c r="F8543" i="50" s="1"/>
  <c r="C8542" i="50"/>
  <c r="E8542" i="50"/>
  <c r="F8542" i="50" s="1"/>
  <c r="C8541" i="50"/>
  <c r="E8541" i="50"/>
  <c r="F8541" i="50" s="1"/>
  <c r="C8540" i="50"/>
  <c r="E8540" i="50"/>
  <c r="C8539" i="50"/>
  <c r="E8539" i="50"/>
  <c r="F8539" i="50" s="1"/>
  <c r="C8538" i="50"/>
  <c r="E8538" i="50"/>
  <c r="F8538" i="50" s="1"/>
  <c r="C8537" i="50"/>
  <c r="E8537" i="50"/>
  <c r="F8537" i="50" s="1"/>
  <c r="C8536" i="50"/>
  <c r="E8536" i="50"/>
  <c r="C8535" i="50"/>
  <c r="E8535" i="50"/>
  <c r="F8535" i="50" s="1"/>
  <c r="C8534" i="50"/>
  <c r="E8534" i="50"/>
  <c r="F8534" i="50" s="1"/>
  <c r="C8533" i="50"/>
  <c r="E8533" i="50"/>
  <c r="F8533" i="50" s="1"/>
  <c r="C8532" i="50"/>
  <c r="E8532" i="50"/>
  <c r="C8531" i="50"/>
  <c r="E8531" i="50"/>
  <c r="F8531" i="50" s="1"/>
  <c r="C8530" i="50"/>
  <c r="E8530" i="50"/>
  <c r="F8530" i="50" s="1"/>
  <c r="C8529" i="50"/>
  <c r="E8529" i="50"/>
  <c r="F8529" i="50" s="1"/>
  <c r="C8528" i="50"/>
  <c r="E8528" i="50"/>
  <c r="C8527" i="50"/>
  <c r="E8527" i="50"/>
  <c r="C8526" i="50"/>
  <c r="E8526" i="50"/>
  <c r="F8526" i="50" s="1"/>
  <c r="C8525" i="50"/>
  <c r="E8525" i="50"/>
  <c r="F8525" i="50" s="1"/>
  <c r="C8524" i="50"/>
  <c r="E8524" i="50"/>
  <c r="C8523" i="50"/>
  <c r="E8523" i="50"/>
  <c r="F8523" i="50" s="1"/>
  <c r="C8522" i="50"/>
  <c r="E8522" i="50"/>
  <c r="F8522" i="50" s="1"/>
  <c r="C8521" i="50"/>
  <c r="E8521" i="50"/>
  <c r="F8521" i="50" s="1"/>
  <c r="C8520" i="50"/>
  <c r="E8520" i="50"/>
  <c r="C8519" i="50"/>
  <c r="E8519" i="50"/>
  <c r="F8519" i="50" s="1"/>
  <c r="C8518" i="50"/>
  <c r="E8518" i="50"/>
  <c r="F8518" i="50" s="1"/>
  <c r="C8517" i="50"/>
  <c r="E8517" i="50"/>
  <c r="F8517" i="50" s="1"/>
  <c r="C8516" i="50"/>
  <c r="E8516" i="50"/>
  <c r="C8515" i="50"/>
  <c r="E8515" i="50"/>
  <c r="F8515" i="50" s="1"/>
  <c r="C8514" i="50"/>
  <c r="E8514" i="50"/>
  <c r="F8514" i="50" s="1"/>
  <c r="C8513" i="50"/>
  <c r="E8513" i="50"/>
  <c r="F8513" i="50" s="1"/>
  <c r="C8512" i="50"/>
  <c r="E8512" i="50"/>
  <c r="C8511" i="50"/>
  <c r="E8511" i="50"/>
  <c r="F8511" i="50" s="1"/>
  <c r="C8510" i="50"/>
  <c r="E8510" i="50"/>
  <c r="F8510" i="50" s="1"/>
  <c r="C8509" i="50"/>
  <c r="E8509" i="50"/>
  <c r="F8509" i="50" s="1"/>
  <c r="C8508" i="50"/>
  <c r="E8508" i="50"/>
  <c r="F8508" i="50" s="1"/>
  <c r="C8507" i="50"/>
  <c r="E8507" i="50"/>
  <c r="C8506" i="50"/>
  <c r="E8506" i="50"/>
  <c r="F8506" i="50" s="1"/>
  <c r="C8505" i="50"/>
  <c r="E8505" i="50"/>
  <c r="F8505" i="50" s="1"/>
  <c r="C8504" i="50"/>
  <c r="E8504" i="50"/>
  <c r="C8503" i="50"/>
  <c r="E8503" i="50"/>
  <c r="C8502" i="50"/>
  <c r="E8502" i="50"/>
  <c r="C8501" i="50"/>
  <c r="E8501" i="50"/>
  <c r="C8500" i="50"/>
  <c r="E8500" i="50"/>
  <c r="C8499" i="50"/>
  <c r="E8499" i="50"/>
  <c r="C8498" i="50"/>
  <c r="E8498" i="50"/>
  <c r="C8497" i="50"/>
  <c r="E8497" i="50"/>
  <c r="C8496" i="50"/>
  <c r="E8496" i="50"/>
  <c r="C8495" i="50"/>
  <c r="E8495" i="50"/>
  <c r="C8494" i="50"/>
  <c r="E8494" i="50"/>
  <c r="C8493" i="50"/>
  <c r="E8493" i="50"/>
  <c r="C8492" i="50"/>
  <c r="E8492" i="50"/>
  <c r="C8491" i="50"/>
  <c r="E8491" i="50"/>
  <c r="C8490" i="50"/>
  <c r="E8490" i="50"/>
  <c r="C8489" i="50"/>
  <c r="E8489" i="50"/>
  <c r="C8488" i="50"/>
  <c r="E8488" i="50"/>
  <c r="C8487" i="50"/>
  <c r="E8487" i="50"/>
  <c r="C8486" i="50"/>
  <c r="E8486" i="50"/>
  <c r="C8485" i="50"/>
  <c r="E8485" i="50"/>
  <c r="C8484" i="50"/>
  <c r="E8484" i="50"/>
  <c r="C8483" i="50"/>
  <c r="E8483" i="50"/>
  <c r="C8482" i="50"/>
  <c r="E8482" i="50"/>
  <c r="C8481" i="50"/>
  <c r="E8481" i="50"/>
  <c r="C8480" i="50"/>
  <c r="E8480" i="50"/>
  <c r="C8479" i="50"/>
  <c r="E8479" i="50"/>
  <c r="C8478" i="50"/>
  <c r="E8478" i="50"/>
  <c r="C8477" i="50"/>
  <c r="E8477" i="50"/>
  <c r="C8476" i="50"/>
  <c r="E8476" i="50"/>
  <c r="C8475" i="50"/>
  <c r="E8475" i="50"/>
  <c r="C8474" i="50"/>
  <c r="E8474" i="50"/>
  <c r="C8473" i="50"/>
  <c r="E8473" i="50"/>
  <c r="C8472" i="50"/>
  <c r="E8472" i="50"/>
  <c r="F8472" i="50" s="1"/>
  <c r="C8471" i="50"/>
  <c r="E8471" i="50"/>
  <c r="C8470" i="50"/>
  <c r="E8470" i="50"/>
  <c r="F8470" i="50" s="1"/>
  <c r="C8469" i="50"/>
  <c r="E8469" i="50"/>
  <c r="F8469" i="50" s="1"/>
  <c r="C8468" i="50"/>
  <c r="E8468" i="50"/>
  <c r="F8468" i="50" s="1"/>
  <c r="C8467" i="50"/>
  <c r="E8467" i="50"/>
  <c r="F8467" i="50" s="1"/>
  <c r="C8466" i="50"/>
  <c r="E8466" i="50"/>
  <c r="F8466" i="50" s="1"/>
  <c r="C8465" i="50"/>
  <c r="E8465" i="50"/>
  <c r="F8465" i="50" s="1"/>
  <c r="C8464" i="50"/>
  <c r="E8464" i="50"/>
  <c r="F8464" i="50" s="1"/>
  <c r="C8463" i="50"/>
  <c r="E8463" i="50"/>
  <c r="F8463" i="50" s="1"/>
  <c r="C8462" i="50"/>
  <c r="E8462" i="50"/>
  <c r="F8462" i="50" s="1"/>
  <c r="C8461" i="50"/>
  <c r="E8461" i="50"/>
  <c r="F8461" i="50" s="1"/>
  <c r="C8460" i="50"/>
  <c r="E8460" i="50"/>
  <c r="F8460" i="50" s="1"/>
  <c r="C8459" i="50"/>
  <c r="E8459" i="50"/>
  <c r="F8459" i="50" s="1"/>
  <c r="C8458" i="50"/>
  <c r="E8458" i="50"/>
  <c r="F8458" i="50" s="1"/>
  <c r="C8457" i="50"/>
  <c r="E8457" i="50"/>
  <c r="F8457" i="50" s="1"/>
  <c r="C8456" i="50"/>
  <c r="E8456" i="50"/>
  <c r="F8456" i="50" s="1"/>
  <c r="C8455" i="50"/>
  <c r="E8455" i="50"/>
  <c r="F8455" i="50" s="1"/>
  <c r="C8454" i="50"/>
  <c r="E8454" i="50"/>
  <c r="F8454" i="50" s="1"/>
  <c r="C8453" i="50"/>
  <c r="E8453" i="50"/>
  <c r="F8453" i="50" s="1"/>
  <c r="C8452" i="50"/>
  <c r="E8452" i="50"/>
  <c r="F8452" i="50" s="1"/>
  <c r="C8451" i="50"/>
  <c r="E8451" i="50"/>
  <c r="F8451" i="50" s="1"/>
  <c r="C8450" i="50"/>
  <c r="E8450" i="50"/>
  <c r="F8450" i="50" s="1"/>
  <c r="C8449" i="50"/>
  <c r="E8449" i="50"/>
  <c r="F8449" i="50" s="1"/>
  <c r="C8448" i="50"/>
  <c r="E8448" i="50"/>
  <c r="F8448" i="50" s="1"/>
  <c r="C8447" i="50"/>
  <c r="E8447" i="50"/>
  <c r="F8447" i="50" s="1"/>
  <c r="C8446" i="50"/>
  <c r="E8446" i="50"/>
  <c r="F8446" i="50" s="1"/>
  <c r="C8445" i="50"/>
  <c r="E8445" i="50"/>
  <c r="F8445" i="50" s="1"/>
  <c r="C8444" i="50"/>
  <c r="E8444" i="50"/>
  <c r="F8444" i="50" s="1"/>
  <c r="C8443" i="50"/>
  <c r="E8443" i="50"/>
  <c r="C8442" i="50"/>
  <c r="E8442" i="50"/>
  <c r="F8442" i="50" s="1"/>
  <c r="C8441" i="50"/>
  <c r="E8441" i="50"/>
  <c r="F8441" i="50" s="1"/>
  <c r="C8440" i="50"/>
  <c r="E8440" i="50"/>
  <c r="F8440" i="50" s="1"/>
  <c r="C8439" i="50"/>
  <c r="E8439" i="50"/>
  <c r="C8438" i="50"/>
  <c r="E8438" i="50"/>
  <c r="F8438" i="50" s="1"/>
  <c r="C8437" i="50"/>
  <c r="E8437" i="50"/>
  <c r="F8437" i="50" s="1"/>
  <c r="C8436" i="50"/>
  <c r="E8436" i="50"/>
  <c r="F8436" i="50" s="1"/>
  <c r="C8435" i="50"/>
  <c r="E8435" i="50"/>
  <c r="F8435" i="50" s="1"/>
  <c r="C8434" i="50"/>
  <c r="E8434" i="50"/>
  <c r="F8434" i="50" s="1"/>
  <c r="C8433" i="50"/>
  <c r="E8433" i="50"/>
  <c r="F8433" i="50" s="1"/>
  <c r="C8432" i="50"/>
  <c r="E8432" i="50"/>
  <c r="F8432" i="50" s="1"/>
  <c r="C8431" i="50"/>
  <c r="E8431" i="50"/>
  <c r="F8431" i="50" s="1"/>
  <c r="C8430" i="50"/>
  <c r="E8430" i="50"/>
  <c r="F8430" i="50" s="1"/>
  <c r="C8429" i="50"/>
  <c r="E8429" i="50"/>
  <c r="F8429" i="50" s="1"/>
  <c r="C8428" i="50"/>
  <c r="E8428" i="50"/>
  <c r="F8428" i="50" s="1"/>
  <c r="C8427" i="50"/>
  <c r="E8427" i="50"/>
  <c r="F8427" i="50" s="1"/>
  <c r="C8426" i="50"/>
  <c r="E8426" i="50"/>
  <c r="F8426" i="50" s="1"/>
  <c r="C8425" i="50"/>
  <c r="E8425" i="50"/>
  <c r="F8425" i="50" s="1"/>
  <c r="C8424" i="50"/>
  <c r="E8424" i="50"/>
  <c r="F8424" i="50" s="1"/>
  <c r="C8423" i="50"/>
  <c r="E8423" i="50"/>
  <c r="F8423" i="50" s="1"/>
  <c r="C8422" i="50"/>
  <c r="E8422" i="50"/>
  <c r="F8422" i="50" s="1"/>
  <c r="C8421" i="50"/>
  <c r="E8421" i="50"/>
  <c r="F8421" i="50" s="1"/>
  <c r="C8420" i="50"/>
  <c r="E8420" i="50"/>
  <c r="F8420" i="50" s="1"/>
  <c r="C8419" i="50"/>
  <c r="E8419" i="50"/>
  <c r="F8419" i="50" s="1"/>
  <c r="C8418" i="50"/>
  <c r="E8418" i="50"/>
  <c r="F8418" i="50" s="1"/>
  <c r="C8417" i="50"/>
  <c r="E8417" i="50"/>
  <c r="F8417" i="50" s="1"/>
  <c r="C8416" i="50"/>
  <c r="E8416" i="50"/>
  <c r="F8416" i="50" s="1"/>
  <c r="C8415" i="50"/>
  <c r="E8415" i="50"/>
  <c r="F8415" i="50" s="1"/>
  <c r="C8414" i="50"/>
  <c r="E8414" i="50"/>
  <c r="F8414" i="50" s="1"/>
  <c r="C8413" i="50"/>
  <c r="E8413" i="50"/>
  <c r="C8412" i="50"/>
  <c r="E8412" i="50"/>
  <c r="F8412" i="50" s="1"/>
  <c r="C8411" i="50"/>
  <c r="E8411" i="50"/>
  <c r="F8411" i="50" s="1"/>
  <c r="C8410" i="50"/>
  <c r="E8410" i="50"/>
  <c r="F8410" i="50" s="1"/>
  <c r="C8409" i="50"/>
  <c r="E8409" i="50"/>
  <c r="C8408" i="50"/>
  <c r="E8408" i="50"/>
  <c r="F8408" i="50" s="1"/>
  <c r="C8407" i="50"/>
  <c r="E8407" i="50"/>
  <c r="F8407" i="50" s="1"/>
  <c r="C8406" i="50"/>
  <c r="E8406" i="50"/>
  <c r="F8406" i="50" s="1"/>
  <c r="C8405" i="50"/>
  <c r="E8405" i="50"/>
  <c r="F8405" i="50" s="1"/>
  <c r="C8404" i="50"/>
  <c r="E8404" i="50"/>
  <c r="F8404" i="50" s="1"/>
  <c r="C8403" i="50"/>
  <c r="E8403" i="50"/>
  <c r="F8403" i="50" s="1"/>
  <c r="C8402" i="50"/>
  <c r="E8402" i="50"/>
  <c r="F8402" i="50" s="1"/>
  <c r="C8401" i="50"/>
  <c r="E8401" i="50"/>
  <c r="F8401" i="50" s="1"/>
  <c r="C8400" i="50"/>
  <c r="E8400" i="50"/>
  <c r="F8400" i="50" s="1"/>
  <c r="C8399" i="50"/>
  <c r="E8399" i="50"/>
  <c r="F8399" i="50" s="1"/>
  <c r="C8398" i="50"/>
  <c r="E8398" i="50"/>
  <c r="F8398" i="50" s="1"/>
  <c r="C8397" i="50"/>
  <c r="E8397" i="50"/>
  <c r="C8396" i="50"/>
  <c r="E8396" i="50"/>
  <c r="F8396" i="50" s="1"/>
  <c r="C8395" i="50"/>
  <c r="E8395" i="50"/>
  <c r="F8395" i="50" s="1"/>
  <c r="C8394" i="50"/>
  <c r="E8394" i="50"/>
  <c r="F8394" i="50" s="1"/>
  <c r="C8393" i="50"/>
  <c r="E8393" i="50"/>
  <c r="C8392" i="50"/>
  <c r="E8392" i="50"/>
  <c r="F8392" i="50" s="1"/>
  <c r="C8391" i="50"/>
  <c r="E8391" i="50"/>
  <c r="C8390" i="50"/>
  <c r="E8390" i="50"/>
  <c r="F8390" i="50" s="1"/>
  <c r="C8389" i="50"/>
  <c r="E8389" i="50"/>
  <c r="F8389" i="50" s="1"/>
  <c r="C8388" i="50"/>
  <c r="E8388" i="50"/>
  <c r="F8388" i="50" s="1"/>
  <c r="C8387" i="50"/>
  <c r="E8387" i="50"/>
  <c r="F8387" i="50" s="1"/>
  <c r="C8386" i="50"/>
  <c r="E8386" i="50"/>
  <c r="C8385" i="50"/>
  <c r="E8385" i="50"/>
  <c r="F8385" i="50" s="1"/>
  <c r="C8384" i="50"/>
  <c r="E8384" i="50"/>
  <c r="F8384" i="50" s="1"/>
  <c r="C8383" i="50"/>
  <c r="E8383" i="50"/>
  <c r="F8383" i="50" s="1"/>
  <c r="C8382" i="50"/>
  <c r="E8382" i="50"/>
  <c r="F8382" i="50" s="1"/>
  <c r="C8381" i="50"/>
  <c r="E8381" i="50"/>
  <c r="F8381" i="50" s="1"/>
  <c r="C8380" i="50"/>
  <c r="E8380" i="50"/>
  <c r="F8380" i="50" s="1"/>
  <c r="C8379" i="50"/>
  <c r="E8379" i="50"/>
  <c r="F8379" i="50" s="1"/>
  <c r="C8378" i="50"/>
  <c r="E8378" i="50"/>
  <c r="C8377" i="50"/>
  <c r="E8377" i="50"/>
  <c r="F8377" i="50" s="1"/>
  <c r="C8376" i="50"/>
  <c r="E8376" i="50"/>
  <c r="F8376" i="50" s="1"/>
  <c r="C8375" i="50"/>
  <c r="E8375" i="50"/>
  <c r="F8375" i="50" s="1"/>
  <c r="C8374" i="50"/>
  <c r="E8374" i="50"/>
  <c r="F8374" i="50" s="1"/>
  <c r="C8373" i="50"/>
  <c r="E8373" i="50"/>
  <c r="F8373" i="50" s="1"/>
  <c r="C8372" i="50"/>
  <c r="E8372" i="50"/>
  <c r="F8372" i="50" s="1"/>
  <c r="C8371" i="50"/>
  <c r="E8371" i="50"/>
  <c r="F8371" i="50" s="1"/>
  <c r="C8370" i="50"/>
  <c r="E8370" i="50"/>
  <c r="C8369" i="50"/>
  <c r="E8369" i="50"/>
  <c r="F8369" i="50" s="1"/>
  <c r="C8368" i="50"/>
  <c r="E8368" i="50"/>
  <c r="F8368" i="50" s="1"/>
  <c r="C8367" i="50"/>
  <c r="E8367" i="50"/>
  <c r="F8367" i="50" s="1"/>
  <c r="C8366" i="50"/>
  <c r="E8366" i="50"/>
  <c r="F8366" i="50" s="1"/>
  <c r="C8365" i="50"/>
  <c r="E8365" i="50"/>
  <c r="F8365" i="50" s="1"/>
  <c r="C8364" i="50"/>
  <c r="E8364" i="50"/>
  <c r="F8364" i="50" s="1"/>
  <c r="C8363" i="50"/>
  <c r="E8363" i="50"/>
  <c r="F8363" i="50" s="1"/>
  <c r="C8362" i="50"/>
  <c r="E8362" i="50"/>
  <c r="C8361" i="50"/>
  <c r="E8361" i="50"/>
  <c r="F8361" i="50" s="1"/>
  <c r="C8360" i="50"/>
  <c r="E8360" i="50"/>
  <c r="F8360" i="50" s="1"/>
  <c r="C8359" i="50"/>
  <c r="E8359" i="50"/>
  <c r="F8359" i="50" s="1"/>
  <c r="C8358" i="50"/>
  <c r="E8358" i="50"/>
  <c r="F8358" i="50" s="1"/>
  <c r="C8357" i="50"/>
  <c r="E8357" i="50"/>
  <c r="F8357" i="50" s="1"/>
  <c r="C8356" i="50"/>
  <c r="E8356" i="50"/>
  <c r="F8356" i="50" s="1"/>
  <c r="C8355" i="50"/>
  <c r="E8355" i="50"/>
  <c r="F8355" i="50" s="1"/>
  <c r="C8354" i="50"/>
  <c r="E8354" i="50"/>
  <c r="F8354" i="50" s="1"/>
  <c r="C8353" i="50"/>
  <c r="E8353" i="50"/>
  <c r="F8353" i="50" s="1"/>
  <c r="C8352" i="50"/>
  <c r="E8352" i="50"/>
  <c r="F8352" i="50" s="1"/>
  <c r="C8351" i="50"/>
  <c r="E8351" i="50"/>
  <c r="F8351" i="50" s="1"/>
  <c r="C8350" i="50"/>
  <c r="E8350" i="50"/>
  <c r="F8350" i="50" s="1"/>
  <c r="C8349" i="50"/>
  <c r="E8349" i="50"/>
  <c r="F8349" i="50" s="1"/>
  <c r="C8348" i="50"/>
  <c r="E8348" i="50"/>
  <c r="F8348" i="50" s="1"/>
  <c r="C8347" i="50"/>
  <c r="E8347" i="50"/>
  <c r="F8347" i="50" s="1"/>
  <c r="C8346" i="50"/>
  <c r="E8346" i="50"/>
  <c r="C8345" i="50"/>
  <c r="E8345" i="50"/>
  <c r="F8345" i="50" s="1"/>
  <c r="C8344" i="50"/>
  <c r="E8344" i="50"/>
  <c r="F8344" i="50" s="1"/>
  <c r="C8343" i="50"/>
  <c r="E8343" i="50"/>
  <c r="C8342" i="50"/>
  <c r="E8342" i="50"/>
  <c r="C8341" i="50"/>
  <c r="E8341" i="50"/>
  <c r="F8341" i="50" s="1"/>
  <c r="C8340" i="50"/>
  <c r="E8340" i="50"/>
  <c r="F8340" i="50" s="1"/>
  <c r="C8339" i="50"/>
  <c r="E8339" i="50"/>
  <c r="F8339" i="50" s="1"/>
  <c r="C8338" i="50"/>
  <c r="E8338" i="50"/>
  <c r="F8338" i="50" s="1"/>
  <c r="C8337" i="50"/>
  <c r="E8337" i="50"/>
  <c r="F8337" i="50" s="1"/>
  <c r="C8336" i="50"/>
  <c r="E8336" i="50"/>
  <c r="F8336" i="50" s="1"/>
  <c r="C8335" i="50"/>
  <c r="E8335" i="50"/>
  <c r="F8335" i="50" s="1"/>
  <c r="C8334" i="50"/>
  <c r="E8334" i="50"/>
  <c r="F8334" i="50" s="1"/>
  <c r="C8333" i="50"/>
  <c r="E8333" i="50"/>
  <c r="F8333" i="50" s="1"/>
  <c r="C8332" i="50"/>
  <c r="E8332" i="50"/>
  <c r="F8332" i="50" s="1"/>
  <c r="C8331" i="50"/>
  <c r="E8331" i="50"/>
  <c r="F8331" i="50" s="1"/>
  <c r="C8330" i="50"/>
  <c r="E8330" i="50"/>
  <c r="C8329" i="50"/>
  <c r="E8329" i="50"/>
  <c r="F8329" i="50" s="1"/>
  <c r="C8328" i="50"/>
  <c r="E8328" i="50"/>
  <c r="F8328" i="50" s="1"/>
  <c r="C8327" i="50"/>
  <c r="E8327" i="50"/>
  <c r="F8327" i="50" s="1"/>
  <c r="C8326" i="50"/>
  <c r="E8326" i="50"/>
  <c r="F8326" i="50" s="1"/>
  <c r="C8325" i="50"/>
  <c r="E8325" i="50"/>
  <c r="F8325" i="50" s="1"/>
  <c r="C8324" i="50"/>
  <c r="E8324" i="50"/>
  <c r="F8324" i="50" s="1"/>
  <c r="C8323" i="50"/>
  <c r="E8323" i="50"/>
  <c r="F8323" i="50" s="1"/>
  <c r="C8322" i="50"/>
  <c r="E8322" i="50"/>
  <c r="F8322" i="50" s="1"/>
  <c r="C8321" i="50"/>
  <c r="E8321" i="50"/>
  <c r="F8321" i="50" s="1"/>
  <c r="C8320" i="50"/>
  <c r="E8320" i="50"/>
  <c r="F8320" i="50" s="1"/>
  <c r="C8319" i="50"/>
  <c r="E8319" i="50"/>
  <c r="F8319" i="50" s="1"/>
  <c r="C8318" i="50"/>
  <c r="E8318" i="50"/>
  <c r="F8318" i="50" s="1"/>
  <c r="C8317" i="50"/>
  <c r="E8317" i="50"/>
  <c r="F8317" i="50" s="1"/>
  <c r="C8316" i="50"/>
  <c r="E8316" i="50"/>
  <c r="F8316" i="50" s="1"/>
  <c r="C8315" i="50"/>
  <c r="E8315" i="50"/>
  <c r="F8315" i="50" s="1"/>
  <c r="C8314" i="50"/>
  <c r="E8314" i="50"/>
  <c r="F8314" i="50" s="1"/>
  <c r="C8313" i="50"/>
  <c r="E8313" i="50"/>
  <c r="F8313" i="50" s="1"/>
  <c r="C8312" i="50"/>
  <c r="E8312" i="50"/>
  <c r="F8312" i="50" s="1"/>
  <c r="C8311" i="50"/>
  <c r="E8311" i="50"/>
  <c r="F8311" i="50" s="1"/>
  <c r="C8310" i="50"/>
  <c r="E8310" i="50"/>
  <c r="F8310" i="50" s="1"/>
  <c r="C8309" i="50"/>
  <c r="E8309" i="50"/>
  <c r="C8308" i="50"/>
  <c r="E8308" i="50"/>
  <c r="C8307" i="50"/>
  <c r="E8307" i="50"/>
  <c r="C8306" i="50"/>
  <c r="E8306" i="50"/>
  <c r="C8305" i="50"/>
  <c r="E8305" i="50"/>
  <c r="C8304" i="50"/>
  <c r="E8304" i="50"/>
  <c r="C8303" i="50"/>
  <c r="E8303" i="50"/>
  <c r="C8302" i="50"/>
  <c r="E8302" i="50"/>
  <c r="C8301" i="50"/>
  <c r="E8301" i="50"/>
  <c r="C8300" i="50"/>
  <c r="E8300" i="50"/>
  <c r="C8299" i="50"/>
  <c r="E8299" i="50"/>
  <c r="C8298" i="50"/>
  <c r="E8298" i="50"/>
  <c r="C8297" i="50"/>
  <c r="E8297" i="50"/>
  <c r="C8296" i="50"/>
  <c r="E8296" i="50"/>
  <c r="C8295" i="50"/>
  <c r="E8295" i="50"/>
  <c r="C8294" i="50"/>
  <c r="E8294" i="50"/>
  <c r="C8293" i="50"/>
  <c r="E8293" i="50"/>
  <c r="C8292" i="50"/>
  <c r="E8292" i="50"/>
  <c r="C8291" i="50"/>
  <c r="E8291" i="50"/>
  <c r="C8290" i="50"/>
  <c r="E8290" i="50"/>
  <c r="C8289" i="50"/>
  <c r="E8289" i="50"/>
  <c r="C8288" i="50"/>
  <c r="E8288" i="50"/>
  <c r="C8287" i="50"/>
  <c r="E8287" i="50"/>
  <c r="C8286" i="50"/>
  <c r="E8286" i="50"/>
  <c r="C8285" i="50"/>
  <c r="E8285" i="50"/>
  <c r="C8284" i="50"/>
  <c r="E8284" i="50"/>
  <c r="C8283" i="50"/>
  <c r="E8283" i="50"/>
  <c r="C8282" i="50"/>
  <c r="E8282" i="50"/>
  <c r="C8281" i="50"/>
  <c r="E8281" i="50"/>
  <c r="C8280" i="50"/>
  <c r="E8280" i="50"/>
  <c r="C8279" i="50"/>
  <c r="E8279" i="50"/>
  <c r="F8279" i="50" s="1"/>
  <c r="C8278" i="50"/>
  <c r="E8278" i="50"/>
  <c r="F8278" i="50" s="1"/>
  <c r="C8277" i="50"/>
  <c r="E8277" i="50"/>
  <c r="F8277" i="50" s="1"/>
  <c r="C8276" i="50"/>
  <c r="E8276" i="50"/>
  <c r="F8276" i="50" s="1"/>
  <c r="C8275" i="50"/>
  <c r="E8275" i="50"/>
  <c r="F8275" i="50" s="1"/>
  <c r="C8274" i="50"/>
  <c r="E8274" i="50"/>
  <c r="F8274" i="50" s="1"/>
  <c r="C8273" i="50"/>
  <c r="E8273" i="50"/>
  <c r="C8272" i="50"/>
  <c r="E8272" i="50"/>
  <c r="F8272" i="50" s="1"/>
  <c r="C8271" i="50"/>
  <c r="E8271" i="50"/>
  <c r="F8271" i="50" s="1"/>
  <c r="C8270" i="50"/>
  <c r="E8270" i="50"/>
  <c r="F8270" i="50" s="1"/>
  <c r="C8269" i="50"/>
  <c r="E8269" i="50"/>
  <c r="F8269" i="50" s="1"/>
  <c r="C8268" i="50"/>
  <c r="E8268" i="50"/>
  <c r="F8268" i="50" s="1"/>
  <c r="C8267" i="50"/>
  <c r="E8267" i="50"/>
  <c r="F8267" i="50" s="1"/>
  <c r="C8266" i="50"/>
  <c r="E8266" i="50"/>
  <c r="F8266" i="50" s="1"/>
  <c r="C8265" i="50"/>
  <c r="E8265" i="50"/>
  <c r="C8264" i="50"/>
  <c r="E8264" i="50"/>
  <c r="C8263" i="50"/>
  <c r="E8263" i="50"/>
  <c r="F8263" i="50" s="1"/>
  <c r="C8262" i="50"/>
  <c r="E8262" i="50"/>
  <c r="F8262" i="50" s="1"/>
  <c r="C8261" i="50"/>
  <c r="E8261" i="50"/>
  <c r="F8261" i="50" s="1"/>
  <c r="C8260" i="50"/>
  <c r="E8260" i="50"/>
  <c r="C8259" i="50"/>
  <c r="E8259" i="50"/>
  <c r="F8259" i="50" s="1"/>
  <c r="C8258" i="50"/>
  <c r="E8258" i="50"/>
  <c r="F8258" i="50" s="1"/>
  <c r="C8257" i="50"/>
  <c r="E8257" i="50"/>
  <c r="C8256" i="50"/>
  <c r="E8256" i="50"/>
  <c r="C8255" i="50"/>
  <c r="E8255" i="50"/>
  <c r="F8255" i="50" s="1"/>
  <c r="C8254" i="50"/>
  <c r="E8254" i="50"/>
  <c r="F8254" i="50" s="1"/>
  <c r="C8253" i="50"/>
  <c r="E8253" i="50"/>
  <c r="F8253" i="50" s="1"/>
  <c r="C8252" i="50"/>
  <c r="E8252" i="50"/>
  <c r="C8251" i="50"/>
  <c r="E8251" i="50"/>
  <c r="F8251" i="50" s="1"/>
  <c r="C8250" i="50"/>
  <c r="E8250" i="50"/>
  <c r="F8250" i="50" s="1"/>
  <c r="C8249" i="50"/>
  <c r="E8249" i="50"/>
  <c r="C8248" i="50"/>
  <c r="E8248" i="50"/>
  <c r="C8247" i="50"/>
  <c r="E8247" i="50"/>
  <c r="F8247" i="50" s="1"/>
  <c r="C8246" i="50"/>
  <c r="E8246" i="50"/>
  <c r="F8246" i="50" s="1"/>
  <c r="C8245" i="50"/>
  <c r="E8245" i="50"/>
  <c r="F8245" i="50" s="1"/>
  <c r="C8244" i="50"/>
  <c r="E8244" i="50"/>
  <c r="C8243" i="50"/>
  <c r="E8243" i="50"/>
  <c r="F8243" i="50" s="1"/>
  <c r="C8242" i="50"/>
  <c r="E8242" i="50"/>
  <c r="F8242" i="50" s="1"/>
  <c r="C8241" i="50"/>
  <c r="E8241" i="50"/>
  <c r="C8240" i="50"/>
  <c r="E8240" i="50"/>
  <c r="C8239" i="50"/>
  <c r="E8239" i="50"/>
  <c r="F8239" i="50" s="1"/>
  <c r="C8238" i="50"/>
  <c r="E8238" i="50"/>
  <c r="F8238" i="50" s="1"/>
  <c r="C8237" i="50"/>
  <c r="E8237" i="50"/>
  <c r="F8237" i="50" s="1"/>
  <c r="C8236" i="50"/>
  <c r="E8236" i="50"/>
  <c r="C8235" i="50"/>
  <c r="E8235" i="50"/>
  <c r="F8235" i="50" s="1"/>
  <c r="C8234" i="50"/>
  <c r="E8234" i="50"/>
  <c r="F8234" i="50" s="1"/>
  <c r="C8233" i="50"/>
  <c r="E8233" i="50"/>
  <c r="C8232" i="50"/>
  <c r="E8232" i="50"/>
  <c r="C8231" i="50"/>
  <c r="E8231" i="50"/>
  <c r="F8231" i="50" s="1"/>
  <c r="C8230" i="50"/>
  <c r="E8230" i="50"/>
  <c r="F8230" i="50" s="1"/>
  <c r="C8229" i="50"/>
  <c r="E8229" i="50"/>
  <c r="F8229" i="50" s="1"/>
  <c r="C8228" i="50"/>
  <c r="E8228" i="50"/>
  <c r="C8227" i="50"/>
  <c r="E8227" i="50"/>
  <c r="F8227" i="50" s="1"/>
  <c r="C8226" i="50"/>
  <c r="E8226" i="50"/>
  <c r="F8226" i="50" s="1"/>
  <c r="C8225" i="50"/>
  <c r="E8225" i="50"/>
  <c r="C8224" i="50"/>
  <c r="E8224" i="50"/>
  <c r="C8223" i="50"/>
  <c r="E8223" i="50"/>
  <c r="F8223" i="50" s="1"/>
  <c r="C8222" i="50"/>
  <c r="E8222" i="50"/>
  <c r="F8222" i="50" s="1"/>
  <c r="C8221" i="50"/>
  <c r="E8221" i="50"/>
  <c r="F8221" i="50" s="1"/>
  <c r="C8220" i="50"/>
  <c r="E8220" i="50"/>
  <c r="C8219" i="50"/>
  <c r="E8219" i="50"/>
  <c r="F8219" i="50" s="1"/>
  <c r="C8218" i="50"/>
  <c r="E8218" i="50"/>
  <c r="F8218" i="50" s="1"/>
  <c r="C8217" i="50"/>
  <c r="E8217" i="50"/>
  <c r="C8216" i="50"/>
  <c r="E8216" i="50"/>
  <c r="C8215" i="50"/>
  <c r="E8215" i="50"/>
  <c r="F8215" i="50" s="1"/>
  <c r="C8214" i="50"/>
  <c r="E8214" i="50"/>
  <c r="F8214" i="50" s="1"/>
  <c r="C8213" i="50"/>
  <c r="E8213" i="50"/>
  <c r="F8213" i="50" s="1"/>
  <c r="C8212" i="50"/>
  <c r="E8212" i="50"/>
  <c r="F8212" i="50" s="1"/>
  <c r="C8211" i="50"/>
  <c r="E8211" i="50"/>
  <c r="F8211" i="50" s="1"/>
  <c r="C8210" i="50"/>
  <c r="E8210" i="50"/>
  <c r="F8210" i="50" s="1"/>
  <c r="C8209" i="50"/>
  <c r="E8209" i="50"/>
  <c r="C8208" i="50"/>
  <c r="E8208" i="50"/>
  <c r="F8208" i="50" s="1"/>
  <c r="C8207" i="50"/>
  <c r="E8207" i="50"/>
  <c r="F8207" i="50" s="1"/>
  <c r="C8206" i="50"/>
  <c r="E8206" i="50"/>
  <c r="F8206" i="50" s="1"/>
  <c r="C8205" i="50"/>
  <c r="E8205" i="50"/>
  <c r="C8204" i="50"/>
  <c r="E8204" i="50"/>
  <c r="F8204" i="50" s="1"/>
  <c r="C8203" i="50"/>
  <c r="E8203" i="50"/>
  <c r="F8203" i="50" s="1"/>
  <c r="C8202" i="50"/>
  <c r="E8202" i="50"/>
  <c r="C8201" i="50"/>
  <c r="E8201" i="50"/>
  <c r="C8200" i="50"/>
  <c r="E8200" i="50"/>
  <c r="F8200" i="50" s="1"/>
  <c r="C8199" i="50"/>
  <c r="E8199" i="50"/>
  <c r="F8199" i="50" s="1"/>
  <c r="C8198" i="50"/>
  <c r="E8198" i="50"/>
  <c r="C8197" i="50"/>
  <c r="E8197" i="50"/>
  <c r="F8197" i="50" s="1"/>
  <c r="C8196" i="50"/>
  <c r="E8196" i="50"/>
  <c r="F8196" i="50" s="1"/>
  <c r="C8195" i="50"/>
  <c r="E8195" i="50"/>
  <c r="F8195" i="50" s="1"/>
  <c r="C8194" i="50"/>
  <c r="E8194" i="50"/>
  <c r="F8194" i="50" s="1"/>
  <c r="C8193" i="50"/>
  <c r="E8193" i="50"/>
  <c r="F8193" i="50" s="1"/>
  <c r="C8192" i="50"/>
  <c r="E8192" i="50"/>
  <c r="F8192" i="50" s="1"/>
  <c r="C8191" i="50"/>
  <c r="E8191" i="50"/>
  <c r="F8191" i="50" s="1"/>
  <c r="C8190" i="50"/>
  <c r="E8190" i="50"/>
  <c r="C8189" i="50"/>
  <c r="E8189" i="50"/>
  <c r="F8189" i="50" s="1"/>
  <c r="C8188" i="50"/>
  <c r="E8188" i="50"/>
  <c r="F8188" i="50" s="1"/>
  <c r="C8187" i="50"/>
  <c r="E8187" i="50"/>
  <c r="C8186" i="50"/>
  <c r="E8186" i="50"/>
  <c r="C8185" i="50"/>
  <c r="E8185" i="50"/>
  <c r="F8185" i="50" s="1"/>
  <c r="C8184" i="50"/>
  <c r="E8184" i="50"/>
  <c r="F8184" i="50" s="1"/>
  <c r="C8183" i="50"/>
  <c r="E8183" i="50"/>
  <c r="C8182" i="50"/>
  <c r="E8182" i="50"/>
  <c r="C8181" i="50"/>
  <c r="E8181" i="50"/>
  <c r="F8181" i="50" s="1"/>
  <c r="C8180" i="50"/>
  <c r="E8180" i="50"/>
  <c r="F8180" i="50" s="1"/>
  <c r="C8179" i="50"/>
  <c r="E8179" i="50"/>
  <c r="F8179" i="50" s="1"/>
  <c r="C8178" i="50"/>
  <c r="E8178" i="50"/>
  <c r="F8178" i="50" s="1"/>
  <c r="C8177" i="50"/>
  <c r="E8177" i="50"/>
  <c r="F8177" i="50" s="1"/>
  <c r="C8176" i="50"/>
  <c r="E8176" i="50"/>
  <c r="F8176" i="50" s="1"/>
  <c r="C8175" i="50"/>
  <c r="E8175" i="50"/>
  <c r="F8175" i="50" s="1"/>
  <c r="C8174" i="50"/>
  <c r="E8174" i="50"/>
  <c r="C8173" i="50"/>
  <c r="E8173" i="50"/>
  <c r="F8173" i="50" s="1"/>
  <c r="C8172" i="50"/>
  <c r="E8172" i="50"/>
  <c r="F8172" i="50" s="1"/>
  <c r="C8171" i="50"/>
  <c r="E8171" i="50"/>
  <c r="C8170" i="50"/>
  <c r="E8170" i="50"/>
  <c r="C8169" i="50"/>
  <c r="E8169" i="50"/>
  <c r="F8169" i="50" s="1"/>
  <c r="C8168" i="50"/>
  <c r="E8168" i="50"/>
  <c r="F8168" i="50" s="1"/>
  <c r="C8167" i="50"/>
  <c r="E8167" i="50"/>
  <c r="C8166" i="50"/>
  <c r="E8166" i="50"/>
  <c r="C8165" i="50"/>
  <c r="E8165" i="50"/>
  <c r="F8165" i="50" s="1"/>
  <c r="C8164" i="50"/>
  <c r="E8164" i="50"/>
  <c r="F8164" i="50" s="1"/>
  <c r="C8163" i="50"/>
  <c r="E8163" i="50"/>
  <c r="F8163" i="50" s="1"/>
  <c r="C8162" i="50"/>
  <c r="E8162" i="50"/>
  <c r="F8162" i="50" s="1"/>
  <c r="C8161" i="50"/>
  <c r="E8161" i="50"/>
  <c r="F8161" i="50" s="1"/>
  <c r="C8160" i="50"/>
  <c r="E8160" i="50"/>
  <c r="F8160" i="50" s="1"/>
  <c r="C8159" i="50"/>
  <c r="E8159" i="50"/>
  <c r="F8159" i="50" s="1"/>
  <c r="C8158" i="50"/>
  <c r="E8158" i="50"/>
  <c r="F8158" i="50" s="1"/>
  <c r="C8157" i="50"/>
  <c r="E8157" i="50"/>
  <c r="F8157" i="50" s="1"/>
  <c r="C8156" i="50"/>
  <c r="E8156" i="50"/>
  <c r="F8156" i="50" s="1"/>
  <c r="C8155" i="50"/>
  <c r="E8155" i="50"/>
  <c r="F8155" i="50" s="1"/>
  <c r="C8154" i="50"/>
  <c r="E8154" i="50"/>
  <c r="F8154" i="50" s="1"/>
  <c r="C8153" i="50"/>
  <c r="E8153" i="50"/>
  <c r="F8153" i="50" s="1"/>
  <c r="C8152" i="50"/>
  <c r="E8152" i="50"/>
  <c r="F8152" i="50" s="1"/>
  <c r="C8151" i="50"/>
  <c r="E8151" i="50"/>
  <c r="F8151" i="50" s="1"/>
  <c r="C8150" i="50"/>
  <c r="E8150" i="50"/>
  <c r="F8150" i="50" s="1"/>
  <c r="C8149" i="50"/>
  <c r="E8149" i="50"/>
  <c r="F8149" i="50" s="1"/>
  <c r="C8148" i="50"/>
  <c r="E8148" i="50"/>
  <c r="F8148" i="50" s="1"/>
  <c r="C8147" i="50"/>
  <c r="E8147" i="50"/>
  <c r="F8147" i="50" s="1"/>
  <c r="C8146" i="50"/>
  <c r="E8146" i="50"/>
  <c r="F8146" i="50" s="1"/>
  <c r="C8145" i="50"/>
  <c r="E8145" i="50"/>
  <c r="F8145" i="50" s="1"/>
  <c r="C8144" i="50"/>
  <c r="E8144" i="50"/>
  <c r="F8144" i="50" s="1"/>
  <c r="C8143" i="50"/>
  <c r="E8143" i="50"/>
  <c r="F8143" i="50" s="1"/>
  <c r="C8142" i="50"/>
  <c r="E8142" i="50"/>
  <c r="F8142" i="50" s="1"/>
  <c r="C8141" i="50"/>
  <c r="E8141" i="50"/>
  <c r="F8141" i="50" s="1"/>
  <c r="C8140" i="50"/>
  <c r="E8140" i="50"/>
  <c r="F8140" i="50" s="1"/>
  <c r="C8139" i="50"/>
  <c r="E8139" i="50"/>
  <c r="C8138" i="50"/>
  <c r="E8138" i="50"/>
  <c r="C8137" i="50"/>
  <c r="E8137" i="50"/>
  <c r="F8137" i="50" s="1"/>
  <c r="C8136" i="50"/>
  <c r="E8136" i="50"/>
  <c r="F8136" i="50" s="1"/>
  <c r="C8135" i="50"/>
  <c r="E8135" i="50"/>
  <c r="C8134" i="50"/>
  <c r="E8134" i="50"/>
  <c r="F8134" i="50" s="1"/>
  <c r="C8133" i="50"/>
  <c r="E8133" i="50"/>
  <c r="F8133" i="50" s="1"/>
  <c r="C8132" i="50"/>
  <c r="E8132" i="50"/>
  <c r="F8132" i="50" s="1"/>
  <c r="C8131" i="50"/>
  <c r="E8131" i="50"/>
  <c r="F8131" i="50" s="1"/>
  <c r="C8130" i="50"/>
  <c r="E8130" i="50"/>
  <c r="F8130" i="50" s="1"/>
  <c r="C8129" i="50"/>
  <c r="E8129" i="50"/>
  <c r="F8129" i="50" s="1"/>
  <c r="C8128" i="50"/>
  <c r="E8128" i="50"/>
  <c r="F8128" i="50" s="1"/>
  <c r="C8127" i="50"/>
  <c r="E8127" i="50"/>
  <c r="C8126" i="50"/>
  <c r="E8126" i="50"/>
  <c r="F8126" i="50" s="1"/>
  <c r="C8125" i="50"/>
  <c r="E8125" i="50"/>
  <c r="F8125" i="50" s="1"/>
  <c r="C8124" i="50"/>
  <c r="E8124" i="50"/>
  <c r="F8124" i="50" s="1"/>
  <c r="C8123" i="50"/>
  <c r="E8123" i="50"/>
  <c r="F8123" i="50" s="1"/>
  <c r="C8122" i="50"/>
  <c r="E8122" i="50"/>
  <c r="F8122" i="50" s="1"/>
  <c r="C8121" i="50"/>
  <c r="E8121" i="50"/>
  <c r="F8121" i="50" s="1"/>
  <c r="C8120" i="50"/>
  <c r="E8120" i="50"/>
  <c r="F8120" i="50" s="1"/>
  <c r="C8119" i="50"/>
  <c r="E8119" i="50"/>
  <c r="C8118" i="50"/>
  <c r="E8118" i="50"/>
  <c r="C8117" i="50"/>
  <c r="E8117" i="50"/>
  <c r="C8116" i="50"/>
  <c r="E8116" i="50"/>
  <c r="C8115" i="50"/>
  <c r="E8115" i="50"/>
  <c r="C8114" i="50"/>
  <c r="E8114" i="50"/>
  <c r="C8113" i="50"/>
  <c r="E8113" i="50"/>
  <c r="C8112" i="50"/>
  <c r="E8112" i="50"/>
  <c r="C8111" i="50"/>
  <c r="E8111" i="50"/>
  <c r="C8110" i="50"/>
  <c r="E8110" i="50"/>
  <c r="C8109" i="50"/>
  <c r="E8109" i="50"/>
  <c r="C8108" i="50"/>
  <c r="E8108" i="50"/>
  <c r="C8107" i="50"/>
  <c r="E8107" i="50"/>
  <c r="C8106" i="50"/>
  <c r="E8106" i="50"/>
  <c r="C8105" i="50"/>
  <c r="E8105" i="50"/>
  <c r="C8104" i="50"/>
  <c r="E8104" i="50"/>
  <c r="C8103" i="50"/>
  <c r="E8103" i="50"/>
  <c r="C8102" i="50"/>
  <c r="E8102" i="50"/>
  <c r="C8101" i="50"/>
  <c r="E8101" i="50"/>
  <c r="C8100" i="50"/>
  <c r="E8100" i="50"/>
  <c r="C8099" i="50"/>
  <c r="E8099" i="50"/>
  <c r="C8098" i="50"/>
  <c r="E8098" i="50"/>
  <c r="C8097" i="50"/>
  <c r="E8097" i="50"/>
  <c r="C8096" i="50"/>
  <c r="E8096" i="50"/>
  <c r="C8095" i="50"/>
  <c r="E8095" i="50"/>
  <c r="C8094" i="50"/>
  <c r="E8094" i="50"/>
  <c r="C8093" i="50"/>
  <c r="E8093" i="50"/>
  <c r="C8092" i="50"/>
  <c r="E8092" i="50"/>
  <c r="C8091" i="50"/>
  <c r="E8091" i="50"/>
  <c r="C8090" i="50"/>
  <c r="E8090" i="50"/>
  <c r="C8089" i="50"/>
  <c r="E8089" i="50"/>
  <c r="C8088" i="50"/>
  <c r="E8088" i="50"/>
  <c r="C8087" i="50"/>
  <c r="E8087" i="50"/>
  <c r="F8087" i="50" s="1"/>
  <c r="C8086" i="50"/>
  <c r="E8086" i="50"/>
  <c r="F8086" i="50" s="1"/>
  <c r="C8085" i="50"/>
  <c r="E8085" i="50"/>
  <c r="F8085" i="50" s="1"/>
  <c r="C8084" i="50"/>
  <c r="E8084" i="50"/>
  <c r="F8084" i="50" s="1"/>
  <c r="C8083" i="50"/>
  <c r="E8083" i="50"/>
  <c r="F8083" i="50" s="1"/>
  <c r="C8082" i="50"/>
  <c r="E8082" i="50"/>
  <c r="F8082" i="50" s="1"/>
  <c r="C8081" i="50"/>
  <c r="E8081" i="50"/>
  <c r="F8081" i="50" s="1"/>
  <c r="C8080" i="50"/>
  <c r="E8080" i="50"/>
  <c r="F8080" i="50" s="1"/>
  <c r="C8079" i="50"/>
  <c r="E8079" i="50"/>
  <c r="F8079" i="50" s="1"/>
  <c r="C8078" i="50"/>
  <c r="E8078" i="50"/>
  <c r="F8078" i="50" s="1"/>
  <c r="C8077" i="50"/>
  <c r="E8077" i="50"/>
  <c r="F8077" i="50" s="1"/>
  <c r="C8076" i="50"/>
  <c r="E8076" i="50"/>
  <c r="F8076" i="50" s="1"/>
  <c r="C8075" i="50"/>
  <c r="E8075" i="50"/>
  <c r="F8075" i="50" s="1"/>
  <c r="C8074" i="50"/>
  <c r="E8074" i="50"/>
  <c r="F8074" i="50" s="1"/>
  <c r="C8073" i="50"/>
  <c r="E8073" i="50"/>
  <c r="F8073" i="50" s="1"/>
  <c r="C8072" i="50"/>
  <c r="E8072" i="50"/>
  <c r="F8072" i="50" s="1"/>
  <c r="C8071" i="50"/>
  <c r="E8071" i="50"/>
  <c r="F8071" i="50" s="1"/>
  <c r="C8070" i="50"/>
  <c r="E8070" i="50"/>
  <c r="F8070" i="50" s="1"/>
  <c r="C8069" i="50"/>
  <c r="E8069" i="50"/>
  <c r="C8068" i="50"/>
  <c r="E8068" i="50"/>
  <c r="F8068" i="50" s="1"/>
  <c r="C8067" i="50"/>
  <c r="E8067" i="50"/>
  <c r="F8067" i="50" s="1"/>
  <c r="C8066" i="50"/>
  <c r="E8066" i="50"/>
  <c r="F8066" i="50" s="1"/>
  <c r="C8065" i="50"/>
  <c r="E8065" i="50"/>
  <c r="F8065" i="50" s="1"/>
  <c r="C8064" i="50"/>
  <c r="E8064" i="50"/>
  <c r="F8064" i="50" s="1"/>
  <c r="C8063" i="50"/>
  <c r="E8063" i="50"/>
  <c r="F8063" i="50" s="1"/>
  <c r="C8062" i="50"/>
  <c r="E8062" i="50"/>
  <c r="F8062" i="50" s="1"/>
  <c r="C8061" i="50"/>
  <c r="E8061" i="50"/>
  <c r="F8061" i="50" s="1"/>
  <c r="C8060" i="50"/>
  <c r="E8060" i="50"/>
  <c r="C8059" i="50"/>
  <c r="E8059" i="50"/>
  <c r="F8059" i="50" s="1"/>
  <c r="C8058" i="50"/>
  <c r="E8058" i="50"/>
  <c r="F8058" i="50" s="1"/>
  <c r="C8057" i="50"/>
  <c r="E8057" i="50"/>
  <c r="F8057" i="50" s="1"/>
  <c r="C8056" i="50"/>
  <c r="E8056" i="50"/>
  <c r="F8056" i="50" s="1"/>
  <c r="C8055" i="50"/>
  <c r="E8055" i="50"/>
  <c r="F8055" i="50" s="1"/>
  <c r="C8054" i="50"/>
  <c r="E8054" i="50"/>
  <c r="F8054" i="50" s="1"/>
  <c r="C8053" i="50"/>
  <c r="E8053" i="50"/>
  <c r="F8053" i="50" s="1"/>
  <c r="C8052" i="50"/>
  <c r="E8052" i="50"/>
  <c r="F8052" i="50" s="1"/>
  <c r="C8051" i="50"/>
  <c r="E8051" i="50"/>
  <c r="F8051" i="50" s="1"/>
  <c r="C8050" i="50"/>
  <c r="E8050" i="50"/>
  <c r="F8050" i="50" s="1"/>
  <c r="C8049" i="50"/>
  <c r="E8049" i="50"/>
  <c r="F8049" i="50" s="1"/>
  <c r="C8048" i="50"/>
  <c r="E8048" i="50"/>
  <c r="C8047" i="50"/>
  <c r="E8047" i="50"/>
  <c r="F8047" i="50" s="1"/>
  <c r="C8046" i="50"/>
  <c r="E8046" i="50"/>
  <c r="F8046" i="50" s="1"/>
  <c r="C8045" i="50"/>
  <c r="E8045" i="50"/>
  <c r="F8045" i="50" s="1"/>
  <c r="C8044" i="50"/>
  <c r="E8044" i="50"/>
  <c r="F8044" i="50" s="1"/>
  <c r="C8043" i="50"/>
  <c r="E8043" i="50"/>
  <c r="F8043" i="50" s="1"/>
  <c r="C8042" i="50"/>
  <c r="E8042" i="50"/>
  <c r="F8042" i="50" s="1"/>
  <c r="C8041" i="50"/>
  <c r="E8041" i="50"/>
  <c r="F8041" i="50" s="1"/>
  <c r="C8040" i="50"/>
  <c r="E8040" i="50"/>
  <c r="C8039" i="50"/>
  <c r="E8039" i="50"/>
  <c r="F8039" i="50" s="1"/>
  <c r="C8038" i="50"/>
  <c r="E8038" i="50"/>
  <c r="F8038" i="50" s="1"/>
  <c r="C8037" i="50"/>
  <c r="E8037" i="50"/>
  <c r="F8037" i="50" s="1"/>
  <c r="C8036" i="50"/>
  <c r="E8036" i="50"/>
  <c r="F8036" i="50" s="1"/>
  <c r="C8035" i="50"/>
  <c r="E8035" i="50"/>
  <c r="F8035" i="50" s="1"/>
  <c r="C8034" i="50"/>
  <c r="E8034" i="50"/>
  <c r="F8034" i="50" s="1"/>
  <c r="C8033" i="50"/>
  <c r="E8033" i="50"/>
  <c r="F8033" i="50" s="1"/>
  <c r="C8032" i="50"/>
  <c r="E8032" i="50"/>
  <c r="F8032" i="50" s="1"/>
  <c r="C8031" i="50"/>
  <c r="E8031" i="50"/>
  <c r="F8031" i="50" s="1"/>
  <c r="C8030" i="50"/>
  <c r="E8030" i="50"/>
  <c r="F8030" i="50" s="1"/>
  <c r="C8029" i="50"/>
  <c r="E8029" i="50"/>
  <c r="F8029" i="50" s="1"/>
  <c r="C8028" i="50"/>
  <c r="E8028" i="50"/>
  <c r="C8027" i="50"/>
  <c r="E8027" i="50"/>
  <c r="F8027" i="50" s="1"/>
  <c r="C8026" i="50"/>
  <c r="E8026" i="50"/>
  <c r="F8026" i="50" s="1"/>
  <c r="C8025" i="50"/>
  <c r="E8025" i="50"/>
  <c r="F8025" i="50" s="1"/>
  <c r="C8024" i="50"/>
  <c r="E8024" i="50"/>
  <c r="F8024" i="50" s="1"/>
  <c r="C8023" i="50"/>
  <c r="E8023" i="50"/>
  <c r="F8023" i="50" s="1"/>
  <c r="C8022" i="50"/>
  <c r="E8022" i="50"/>
  <c r="F8022" i="50" s="1"/>
  <c r="C8021" i="50"/>
  <c r="E8021" i="50"/>
  <c r="F8021" i="50" s="1"/>
  <c r="C8020" i="50"/>
  <c r="E8020" i="50"/>
  <c r="C8019" i="50"/>
  <c r="E8019" i="50"/>
  <c r="F8019" i="50" s="1"/>
  <c r="C8018" i="50"/>
  <c r="E8018" i="50"/>
  <c r="F8018" i="50" s="1"/>
  <c r="C8017" i="50"/>
  <c r="E8017" i="50"/>
  <c r="F8017" i="50" s="1"/>
  <c r="C8016" i="50"/>
  <c r="E8016" i="50"/>
  <c r="C8015" i="50"/>
  <c r="E8015" i="50"/>
  <c r="F8015" i="50" s="1"/>
  <c r="C8014" i="50"/>
  <c r="E8014" i="50"/>
  <c r="F8014" i="50" s="1"/>
  <c r="C8013" i="50"/>
  <c r="E8013" i="50"/>
  <c r="C8012" i="50"/>
  <c r="E8012" i="50"/>
  <c r="F8012" i="50" s="1"/>
  <c r="C8011" i="50"/>
  <c r="E8011" i="50"/>
  <c r="F8011" i="50" s="1"/>
  <c r="C8010" i="50"/>
  <c r="E8010" i="50"/>
  <c r="F8010" i="50" s="1"/>
  <c r="C8009" i="50"/>
  <c r="E8009" i="50"/>
  <c r="C8008" i="50"/>
  <c r="E8008" i="50"/>
  <c r="F8008" i="50" s="1"/>
  <c r="C8007" i="50"/>
  <c r="E8007" i="50"/>
  <c r="C8006" i="50"/>
  <c r="E8006" i="50"/>
  <c r="C8005" i="50"/>
  <c r="E8005" i="50"/>
  <c r="F8005" i="50" s="1"/>
  <c r="C8004" i="50"/>
  <c r="E8004" i="50"/>
  <c r="F8004" i="50" s="1"/>
  <c r="C8003" i="50"/>
  <c r="E8003" i="50"/>
  <c r="F8003" i="50" s="1"/>
  <c r="C8002" i="50"/>
  <c r="E8002" i="50"/>
  <c r="C8001" i="50"/>
  <c r="E8001" i="50"/>
  <c r="C8000" i="50"/>
  <c r="E8000" i="50"/>
  <c r="F8000" i="50" s="1"/>
  <c r="C7999" i="50"/>
  <c r="E7999" i="50"/>
  <c r="F7999" i="50" s="1"/>
  <c r="C7998" i="50"/>
  <c r="E7998" i="50"/>
  <c r="C7997" i="50"/>
  <c r="E7997" i="50"/>
  <c r="C7996" i="50"/>
  <c r="E7996" i="50"/>
  <c r="F7996" i="50" s="1"/>
  <c r="C7995" i="50"/>
  <c r="E7995" i="50"/>
  <c r="F7995" i="50" s="1"/>
  <c r="C7994" i="50"/>
  <c r="E7994" i="50"/>
  <c r="C7993" i="50"/>
  <c r="E7993" i="50"/>
  <c r="F7993" i="50" s="1"/>
  <c r="C7992" i="50"/>
  <c r="E7992" i="50"/>
  <c r="F7992" i="50" s="1"/>
  <c r="C7991" i="50"/>
  <c r="E7991" i="50"/>
  <c r="F7991" i="50" s="1"/>
  <c r="C7990" i="50"/>
  <c r="E7990" i="50"/>
  <c r="C7989" i="50"/>
  <c r="E7989" i="50"/>
  <c r="F7989" i="50" s="1"/>
  <c r="C7988" i="50"/>
  <c r="E7988" i="50"/>
  <c r="F7988" i="50" s="1"/>
  <c r="C7987" i="50"/>
  <c r="E7987" i="50"/>
  <c r="F7987" i="50" s="1"/>
  <c r="C7986" i="50"/>
  <c r="E7986" i="50"/>
  <c r="C7985" i="50"/>
  <c r="E7985" i="50"/>
  <c r="F7985" i="50" s="1"/>
  <c r="C7984" i="50"/>
  <c r="E7984" i="50"/>
  <c r="F7984" i="50" s="1"/>
  <c r="C7983" i="50"/>
  <c r="E7983" i="50"/>
  <c r="F7983" i="50" s="1"/>
  <c r="C7982" i="50"/>
  <c r="E7982" i="50"/>
  <c r="C7981" i="50"/>
  <c r="E7981" i="50"/>
  <c r="F7981" i="50" s="1"/>
  <c r="C7980" i="50"/>
  <c r="E7980" i="50"/>
  <c r="F7980" i="50" s="1"/>
  <c r="C7979" i="50"/>
  <c r="E7979" i="50"/>
  <c r="F7979" i="50" s="1"/>
  <c r="C7978" i="50"/>
  <c r="E7978" i="50"/>
  <c r="C7977" i="50"/>
  <c r="E7977" i="50"/>
  <c r="C7976" i="50"/>
  <c r="E7976" i="50"/>
  <c r="F7976" i="50" s="1"/>
  <c r="C7975" i="50"/>
  <c r="E7975" i="50"/>
  <c r="F7975" i="50" s="1"/>
  <c r="C7974" i="50"/>
  <c r="E7974" i="50"/>
  <c r="C7973" i="50"/>
  <c r="E7973" i="50"/>
  <c r="F7973" i="50" s="1"/>
  <c r="C7972" i="50"/>
  <c r="E7972" i="50"/>
  <c r="F7972" i="50" s="1"/>
  <c r="C7971" i="50"/>
  <c r="E7971" i="50"/>
  <c r="F7971" i="50" s="1"/>
  <c r="C7970" i="50"/>
  <c r="E7970" i="50"/>
  <c r="C7969" i="50"/>
  <c r="E7969" i="50"/>
  <c r="F7969" i="50" s="1"/>
  <c r="C7968" i="50"/>
  <c r="E7968" i="50"/>
  <c r="F7968" i="50" s="1"/>
  <c r="C7967" i="50"/>
  <c r="E7967" i="50"/>
  <c r="F7967" i="50" s="1"/>
  <c r="C7966" i="50"/>
  <c r="E7966" i="50"/>
  <c r="C7965" i="50"/>
  <c r="E7965" i="50"/>
  <c r="F7965" i="50" s="1"/>
  <c r="C7964" i="50"/>
  <c r="E7964" i="50"/>
  <c r="F7964" i="50" s="1"/>
  <c r="C7963" i="50"/>
  <c r="E7963" i="50"/>
  <c r="F7963" i="50" s="1"/>
  <c r="C7962" i="50"/>
  <c r="E7962" i="50"/>
  <c r="C7961" i="50"/>
  <c r="E7961" i="50"/>
  <c r="C7960" i="50"/>
  <c r="E7960" i="50"/>
  <c r="F7960" i="50" s="1"/>
  <c r="C7959" i="50"/>
  <c r="E7959" i="50"/>
  <c r="F7959" i="50" s="1"/>
  <c r="C7958" i="50"/>
  <c r="E7958" i="50"/>
  <c r="C7957" i="50"/>
  <c r="E7957" i="50"/>
  <c r="F7957" i="50" s="1"/>
  <c r="C7956" i="50"/>
  <c r="E7956" i="50"/>
  <c r="F7956" i="50" s="1"/>
  <c r="C7955" i="50"/>
  <c r="E7955" i="50"/>
  <c r="F7955" i="50" s="1"/>
  <c r="C7954" i="50"/>
  <c r="E7954" i="50"/>
  <c r="C7953" i="50"/>
  <c r="E7953" i="50"/>
  <c r="F7953" i="50" s="1"/>
  <c r="C7952" i="50"/>
  <c r="E7952" i="50"/>
  <c r="F7952" i="50" s="1"/>
  <c r="C7951" i="50"/>
  <c r="E7951" i="50"/>
  <c r="F7951" i="50" s="1"/>
  <c r="C7950" i="50"/>
  <c r="E7950" i="50"/>
  <c r="C7949" i="50"/>
  <c r="E7949" i="50"/>
  <c r="F7949" i="50" s="1"/>
  <c r="C7948" i="50"/>
  <c r="E7948" i="50"/>
  <c r="F7948" i="50" s="1"/>
  <c r="C7947" i="50"/>
  <c r="E7947" i="50"/>
  <c r="F7947" i="50" s="1"/>
  <c r="C7946" i="50"/>
  <c r="E7946" i="50"/>
  <c r="C7945" i="50"/>
  <c r="E7945" i="50"/>
  <c r="C7944" i="50"/>
  <c r="E7944" i="50"/>
  <c r="F7944" i="50" s="1"/>
  <c r="C7943" i="50"/>
  <c r="E7943" i="50"/>
  <c r="F7943" i="50" s="1"/>
  <c r="C7942" i="50"/>
  <c r="E7942" i="50"/>
  <c r="C7941" i="50"/>
  <c r="E7941" i="50"/>
  <c r="F7941" i="50" s="1"/>
  <c r="C7940" i="50"/>
  <c r="E7940" i="50"/>
  <c r="F7940" i="50" s="1"/>
  <c r="C7939" i="50"/>
  <c r="E7939" i="50"/>
  <c r="F7939" i="50" s="1"/>
  <c r="C7938" i="50"/>
  <c r="E7938" i="50"/>
  <c r="C7937" i="50"/>
  <c r="E7937" i="50"/>
  <c r="F7937" i="50" s="1"/>
  <c r="C7936" i="50"/>
  <c r="E7936" i="50"/>
  <c r="F7936" i="50" s="1"/>
  <c r="C7935" i="50"/>
  <c r="E7935" i="50"/>
  <c r="F7935" i="50" s="1"/>
  <c r="C7934" i="50"/>
  <c r="E7934" i="50"/>
  <c r="C7933" i="50"/>
  <c r="E7933" i="50"/>
  <c r="F7933" i="50" s="1"/>
  <c r="C7932" i="50"/>
  <c r="E7932" i="50"/>
  <c r="F7932" i="50" s="1"/>
  <c r="C7931" i="50"/>
  <c r="E7931" i="50"/>
  <c r="F7931" i="50" s="1"/>
  <c r="C7930" i="50"/>
  <c r="E7930" i="50"/>
  <c r="C7929" i="50"/>
  <c r="E7929" i="50"/>
  <c r="F7929" i="50" s="1"/>
  <c r="C7928" i="50"/>
  <c r="E7928" i="50"/>
  <c r="F7928" i="50" s="1"/>
  <c r="C7927" i="50"/>
  <c r="E7927" i="50"/>
  <c r="C7926" i="50"/>
  <c r="E7926" i="50"/>
  <c r="C7925" i="50"/>
  <c r="E7925" i="50"/>
  <c r="C7924" i="50"/>
  <c r="E7924" i="50"/>
  <c r="C7923" i="50"/>
  <c r="E7923" i="50"/>
  <c r="C7922" i="50"/>
  <c r="E7922" i="50"/>
  <c r="C7921" i="50"/>
  <c r="E7921" i="50"/>
  <c r="C7920" i="50"/>
  <c r="E7920" i="50"/>
  <c r="C7919" i="50"/>
  <c r="E7919" i="50"/>
  <c r="C7918" i="50"/>
  <c r="E7918" i="50"/>
  <c r="C7917" i="50"/>
  <c r="E7917" i="50"/>
  <c r="C7916" i="50"/>
  <c r="E7916" i="50"/>
  <c r="C7915" i="50"/>
  <c r="E7915" i="50"/>
  <c r="C7914" i="50"/>
  <c r="E7914" i="50"/>
  <c r="C7913" i="50"/>
  <c r="E7913" i="50"/>
  <c r="C7912" i="50"/>
  <c r="E7912" i="50"/>
  <c r="C7911" i="50"/>
  <c r="E7911" i="50"/>
  <c r="C7910" i="50"/>
  <c r="E7910" i="50"/>
  <c r="C7909" i="50"/>
  <c r="E7909" i="50"/>
  <c r="C7908" i="50"/>
  <c r="E7908" i="50"/>
  <c r="C7907" i="50"/>
  <c r="E7907" i="50"/>
  <c r="C7906" i="50"/>
  <c r="E7906" i="50"/>
  <c r="C7905" i="50"/>
  <c r="E7905" i="50"/>
  <c r="C7904" i="50"/>
  <c r="E7904" i="50"/>
  <c r="C7903" i="50"/>
  <c r="E7903" i="50"/>
  <c r="C7902" i="50"/>
  <c r="E7902" i="50"/>
  <c r="C7901" i="50"/>
  <c r="E7901" i="50"/>
  <c r="C7900" i="50"/>
  <c r="E7900" i="50"/>
  <c r="C7899" i="50"/>
  <c r="E7899" i="50"/>
  <c r="C7898" i="50"/>
  <c r="E7898" i="50"/>
  <c r="C7897" i="50"/>
  <c r="E7897" i="50"/>
  <c r="F7897" i="50" s="1"/>
  <c r="C7896" i="50"/>
  <c r="E7896" i="50"/>
  <c r="C7895" i="50"/>
  <c r="E7895" i="50"/>
  <c r="C7894" i="50"/>
  <c r="E7894" i="50"/>
  <c r="F7894" i="50" s="1"/>
  <c r="C7893" i="50"/>
  <c r="E7893" i="50"/>
  <c r="F7893" i="50" s="1"/>
  <c r="C7892" i="50"/>
  <c r="E7892" i="50"/>
  <c r="C7891" i="50"/>
  <c r="E7891" i="50"/>
  <c r="F7891" i="50" s="1"/>
  <c r="C7890" i="50"/>
  <c r="E7890" i="50"/>
  <c r="F7890" i="50" s="1"/>
  <c r="C7889" i="50"/>
  <c r="E7889" i="50"/>
  <c r="F7889" i="50" s="1"/>
  <c r="C7888" i="50"/>
  <c r="E7888" i="50"/>
  <c r="C7887" i="50"/>
  <c r="E7887" i="50"/>
  <c r="C7886" i="50"/>
  <c r="E7886" i="50"/>
  <c r="F7886" i="50" s="1"/>
  <c r="C7885" i="50"/>
  <c r="E7885" i="50"/>
  <c r="F7885" i="50" s="1"/>
  <c r="C7884" i="50"/>
  <c r="E7884" i="50"/>
  <c r="C7883" i="50"/>
  <c r="E7883" i="50"/>
  <c r="F7883" i="50" s="1"/>
  <c r="C7882" i="50"/>
  <c r="E7882" i="50"/>
  <c r="F7882" i="50" s="1"/>
  <c r="C7881" i="50"/>
  <c r="E7881" i="50"/>
  <c r="F7881" i="50" s="1"/>
  <c r="C7880" i="50"/>
  <c r="E7880" i="50"/>
  <c r="C7879" i="50"/>
  <c r="E7879" i="50"/>
  <c r="C7878" i="50"/>
  <c r="E7878" i="50"/>
  <c r="F7878" i="50" s="1"/>
  <c r="C7877" i="50"/>
  <c r="E7877" i="50"/>
  <c r="F7877" i="50" s="1"/>
  <c r="C7876" i="50"/>
  <c r="E7876" i="50"/>
  <c r="F7876" i="50" s="1"/>
  <c r="C7875" i="50"/>
  <c r="E7875" i="50"/>
  <c r="C7874" i="50"/>
  <c r="E7874" i="50"/>
  <c r="F7874" i="50" s="1"/>
  <c r="C7873" i="50"/>
  <c r="E7873" i="50"/>
  <c r="F7873" i="50" s="1"/>
  <c r="C7872" i="50"/>
  <c r="E7872" i="50"/>
  <c r="F7872" i="50" s="1"/>
  <c r="C7871" i="50"/>
  <c r="E7871" i="50"/>
  <c r="C7870" i="50"/>
  <c r="E7870" i="50"/>
  <c r="F7870" i="50" s="1"/>
  <c r="C7869" i="50"/>
  <c r="E7869" i="50"/>
  <c r="F7869" i="50" s="1"/>
  <c r="C7868" i="50"/>
  <c r="E7868" i="50"/>
  <c r="F7868" i="50" s="1"/>
  <c r="C7867" i="50"/>
  <c r="E7867" i="50"/>
  <c r="C7866" i="50"/>
  <c r="E7866" i="50"/>
  <c r="F7866" i="50" s="1"/>
  <c r="C7865" i="50"/>
  <c r="E7865" i="50"/>
  <c r="F7865" i="50" s="1"/>
  <c r="C7864" i="50"/>
  <c r="E7864" i="50"/>
  <c r="F7864" i="50" s="1"/>
  <c r="C7863" i="50"/>
  <c r="E7863" i="50"/>
  <c r="C7862" i="50"/>
  <c r="E7862" i="50"/>
  <c r="F7862" i="50" s="1"/>
  <c r="C7861" i="50"/>
  <c r="E7861" i="50"/>
  <c r="F7861" i="50" s="1"/>
  <c r="C7860" i="50"/>
  <c r="E7860" i="50"/>
  <c r="F7860" i="50" s="1"/>
  <c r="C7859" i="50"/>
  <c r="E7859" i="50"/>
  <c r="C7858" i="50"/>
  <c r="E7858" i="50"/>
  <c r="F7858" i="50" s="1"/>
  <c r="C7857" i="50"/>
  <c r="E7857" i="50"/>
  <c r="F7857" i="50" s="1"/>
  <c r="C7856" i="50"/>
  <c r="E7856" i="50"/>
  <c r="F7856" i="50" s="1"/>
  <c r="C7855" i="50"/>
  <c r="E7855" i="50"/>
  <c r="C7854" i="50"/>
  <c r="E7854" i="50"/>
  <c r="F7854" i="50" s="1"/>
  <c r="C7853" i="50"/>
  <c r="E7853" i="50"/>
  <c r="F7853" i="50" s="1"/>
  <c r="C7852" i="50"/>
  <c r="E7852" i="50"/>
  <c r="F7852" i="50" s="1"/>
  <c r="C7851" i="50"/>
  <c r="E7851" i="50"/>
  <c r="C7850" i="50"/>
  <c r="E7850" i="50"/>
  <c r="F7850" i="50" s="1"/>
  <c r="C7849" i="50"/>
  <c r="E7849" i="50"/>
  <c r="F7849" i="50" s="1"/>
  <c r="C7848" i="50"/>
  <c r="E7848" i="50"/>
  <c r="F7848" i="50" s="1"/>
  <c r="C7847" i="50"/>
  <c r="E7847" i="50"/>
  <c r="C7846" i="50"/>
  <c r="E7846" i="50"/>
  <c r="F7846" i="50" s="1"/>
  <c r="C7845" i="50"/>
  <c r="E7845" i="50"/>
  <c r="F7845" i="50" s="1"/>
  <c r="C7844" i="50"/>
  <c r="E7844" i="50"/>
  <c r="F7844" i="50" s="1"/>
  <c r="C7843" i="50"/>
  <c r="E7843" i="50"/>
  <c r="C7842" i="50"/>
  <c r="E7842" i="50"/>
  <c r="F7842" i="50" s="1"/>
  <c r="C7841" i="50"/>
  <c r="E7841" i="50"/>
  <c r="F7841" i="50" s="1"/>
  <c r="C7840" i="50"/>
  <c r="E7840" i="50"/>
  <c r="F7840" i="50" s="1"/>
  <c r="C7839" i="50"/>
  <c r="E7839" i="50"/>
  <c r="C7838" i="50"/>
  <c r="E7838" i="50"/>
  <c r="F7838" i="50" s="1"/>
  <c r="C7837" i="50"/>
  <c r="E7837" i="50"/>
  <c r="F7837" i="50" s="1"/>
  <c r="C7836" i="50"/>
  <c r="E7836" i="50"/>
  <c r="F7836" i="50" s="1"/>
  <c r="C7835" i="50"/>
  <c r="E7835" i="50"/>
  <c r="C7834" i="50"/>
  <c r="E7834" i="50"/>
  <c r="F7834" i="50" s="1"/>
  <c r="C7833" i="50"/>
  <c r="E7833" i="50"/>
  <c r="F7833" i="50" s="1"/>
  <c r="C7832" i="50"/>
  <c r="E7832" i="50"/>
  <c r="F7832" i="50" s="1"/>
  <c r="C7831" i="50"/>
  <c r="E7831" i="50"/>
  <c r="C7830" i="50"/>
  <c r="E7830" i="50"/>
  <c r="F7830" i="50" s="1"/>
  <c r="C7829" i="50"/>
  <c r="E7829" i="50"/>
  <c r="F7829" i="50" s="1"/>
  <c r="C7828" i="50"/>
  <c r="E7828" i="50"/>
  <c r="F7828" i="50" s="1"/>
  <c r="C7827" i="50"/>
  <c r="E7827" i="50"/>
  <c r="C7826" i="50"/>
  <c r="E7826" i="50"/>
  <c r="F7826" i="50" s="1"/>
  <c r="C7825" i="50"/>
  <c r="E7825" i="50"/>
  <c r="F7825" i="50" s="1"/>
  <c r="C7824" i="50"/>
  <c r="E7824" i="50"/>
  <c r="F7824" i="50" s="1"/>
  <c r="C7823" i="50"/>
  <c r="E7823" i="50"/>
  <c r="C7822" i="50"/>
  <c r="E7822" i="50"/>
  <c r="F7822" i="50" s="1"/>
  <c r="C7821" i="50"/>
  <c r="E7821" i="50"/>
  <c r="F7821" i="50" s="1"/>
  <c r="C7820" i="50"/>
  <c r="E7820" i="50"/>
  <c r="F7820" i="50" s="1"/>
  <c r="C7819" i="50"/>
  <c r="E7819" i="50"/>
  <c r="C7818" i="50"/>
  <c r="E7818" i="50"/>
  <c r="C7817" i="50"/>
  <c r="E7817" i="50"/>
  <c r="F7817" i="50" s="1"/>
  <c r="C7816" i="50"/>
  <c r="E7816" i="50"/>
  <c r="F7816" i="50" s="1"/>
  <c r="C7815" i="50"/>
  <c r="E7815" i="50"/>
  <c r="F7815" i="50" s="1"/>
  <c r="C7814" i="50"/>
  <c r="E7814" i="50"/>
  <c r="F7814" i="50" s="1"/>
  <c r="C7813" i="50"/>
  <c r="E7813" i="50"/>
  <c r="F7813" i="50" s="1"/>
  <c r="C7812" i="50"/>
  <c r="E7812" i="50"/>
  <c r="F7812" i="50" s="1"/>
  <c r="C7811" i="50"/>
  <c r="E7811" i="50"/>
  <c r="F7811" i="50" s="1"/>
  <c r="C7810" i="50"/>
  <c r="E7810" i="50"/>
  <c r="F7810" i="50" s="1"/>
  <c r="C7809" i="50"/>
  <c r="E7809" i="50"/>
  <c r="F7809" i="50" s="1"/>
  <c r="C7808" i="50"/>
  <c r="E7808" i="50"/>
  <c r="F7808" i="50" s="1"/>
  <c r="C7807" i="50"/>
  <c r="E7807" i="50"/>
  <c r="F7807" i="50" s="1"/>
  <c r="C7806" i="50"/>
  <c r="E7806" i="50"/>
  <c r="F7806" i="50" s="1"/>
  <c r="C7805" i="50"/>
  <c r="E7805" i="50"/>
  <c r="F7805" i="50" s="1"/>
  <c r="C7804" i="50"/>
  <c r="E7804" i="50"/>
  <c r="F7804" i="50" s="1"/>
  <c r="C7803" i="50"/>
  <c r="E7803" i="50"/>
  <c r="F7803" i="50" s="1"/>
  <c r="C7802" i="50"/>
  <c r="E7802" i="50"/>
  <c r="F7802" i="50" s="1"/>
  <c r="C7801" i="50"/>
  <c r="E7801" i="50"/>
  <c r="F7801" i="50" s="1"/>
  <c r="C7800" i="50"/>
  <c r="E7800" i="50"/>
  <c r="F7800" i="50" s="1"/>
  <c r="C7799" i="50"/>
  <c r="E7799" i="50"/>
  <c r="F7799" i="50" s="1"/>
  <c r="C7798" i="50"/>
  <c r="E7798" i="50"/>
  <c r="F7798" i="50" s="1"/>
  <c r="C7797" i="50"/>
  <c r="E7797" i="50"/>
  <c r="F7797" i="50" s="1"/>
  <c r="C7796" i="50"/>
  <c r="E7796" i="50"/>
  <c r="F7796" i="50" s="1"/>
  <c r="C7795" i="50"/>
  <c r="E7795" i="50"/>
  <c r="F7795" i="50" s="1"/>
  <c r="C7794" i="50"/>
  <c r="E7794" i="50"/>
  <c r="F7794" i="50" s="1"/>
  <c r="C7793" i="50"/>
  <c r="E7793" i="50"/>
  <c r="F7793" i="50" s="1"/>
  <c r="C7792" i="50"/>
  <c r="E7792" i="50"/>
  <c r="F7792" i="50" s="1"/>
  <c r="C7791" i="50"/>
  <c r="E7791" i="50"/>
  <c r="F7791" i="50" s="1"/>
  <c r="C7790" i="50"/>
  <c r="E7790" i="50"/>
  <c r="F7790" i="50" s="1"/>
  <c r="C7789" i="50"/>
  <c r="E7789" i="50"/>
  <c r="F7789" i="50" s="1"/>
  <c r="C7788" i="50"/>
  <c r="E7788" i="50"/>
  <c r="F7788" i="50" s="1"/>
  <c r="C7787" i="50"/>
  <c r="E7787" i="50"/>
  <c r="F7787" i="50" s="1"/>
  <c r="C7786" i="50"/>
  <c r="E7786" i="50"/>
  <c r="F7786" i="50" s="1"/>
  <c r="C7785" i="50"/>
  <c r="E7785" i="50"/>
  <c r="F7785" i="50" s="1"/>
  <c r="C7784" i="50"/>
  <c r="E7784" i="50"/>
  <c r="F7784" i="50" s="1"/>
  <c r="C7783" i="50"/>
  <c r="E7783" i="50"/>
  <c r="F7783" i="50" s="1"/>
  <c r="C7782" i="50"/>
  <c r="E7782" i="50"/>
  <c r="F7782" i="50" s="1"/>
  <c r="C7781" i="50"/>
  <c r="E7781" i="50"/>
  <c r="F7781" i="50" s="1"/>
  <c r="C7780" i="50"/>
  <c r="E7780" i="50"/>
  <c r="F7780" i="50" s="1"/>
  <c r="C7779" i="50"/>
  <c r="E7779" i="50"/>
  <c r="F7779" i="50" s="1"/>
  <c r="C7778" i="50"/>
  <c r="E7778" i="50"/>
  <c r="F7778" i="50" s="1"/>
  <c r="C7777" i="50"/>
  <c r="E7777" i="50"/>
  <c r="F7777" i="50" s="1"/>
  <c r="C7776" i="50"/>
  <c r="E7776" i="50"/>
  <c r="F7776" i="50" s="1"/>
  <c r="C7775" i="50"/>
  <c r="E7775" i="50"/>
  <c r="F7775" i="50" s="1"/>
  <c r="C7774" i="50"/>
  <c r="E7774" i="50"/>
  <c r="F7774" i="50" s="1"/>
  <c r="C7773" i="50"/>
  <c r="E7773" i="50"/>
  <c r="F7773" i="50" s="1"/>
  <c r="C7772" i="50"/>
  <c r="E7772" i="50"/>
  <c r="F7772" i="50" s="1"/>
  <c r="C7771" i="50"/>
  <c r="E7771" i="50"/>
  <c r="F7771" i="50" s="1"/>
  <c r="C7770" i="50"/>
  <c r="E7770" i="50"/>
  <c r="F7770" i="50" s="1"/>
  <c r="C7769" i="50"/>
  <c r="E7769" i="50"/>
  <c r="C7768" i="50"/>
  <c r="E7768" i="50"/>
  <c r="F7768" i="50" s="1"/>
  <c r="C7767" i="50"/>
  <c r="E7767" i="50"/>
  <c r="F7767" i="50" s="1"/>
  <c r="C7766" i="50"/>
  <c r="E7766" i="50"/>
  <c r="F7766" i="50" s="1"/>
  <c r="C7765" i="50"/>
  <c r="E7765" i="50"/>
  <c r="C7764" i="50"/>
  <c r="E7764" i="50"/>
  <c r="F7764" i="50" s="1"/>
  <c r="C7763" i="50"/>
  <c r="E7763" i="50"/>
  <c r="F7763" i="50" s="1"/>
  <c r="C7762" i="50"/>
  <c r="E7762" i="50"/>
  <c r="F7762" i="50" s="1"/>
  <c r="C7761" i="50"/>
  <c r="E7761" i="50"/>
  <c r="F7761" i="50" s="1"/>
  <c r="C7760" i="50"/>
  <c r="E7760" i="50"/>
  <c r="F7760" i="50" s="1"/>
  <c r="C7759" i="50"/>
  <c r="E7759" i="50"/>
  <c r="F7759" i="50" s="1"/>
  <c r="C7758" i="50"/>
  <c r="E7758" i="50"/>
  <c r="F7758" i="50" s="1"/>
  <c r="C7757" i="50"/>
  <c r="E7757" i="50"/>
  <c r="F7757" i="50" s="1"/>
  <c r="C7756" i="50"/>
  <c r="E7756" i="50"/>
  <c r="F7756" i="50" s="1"/>
  <c r="C7755" i="50"/>
  <c r="E7755" i="50"/>
  <c r="F7755" i="50" s="1"/>
  <c r="C7754" i="50"/>
  <c r="E7754" i="50"/>
  <c r="F7754" i="50" s="1"/>
  <c r="C7753" i="50"/>
  <c r="E7753" i="50"/>
  <c r="F7753" i="50" s="1"/>
  <c r="C7752" i="50"/>
  <c r="E7752" i="50"/>
  <c r="F7752" i="50" s="1"/>
  <c r="C7751" i="50"/>
  <c r="E7751" i="50"/>
  <c r="F7751" i="50" s="1"/>
  <c r="C7750" i="50"/>
  <c r="E7750" i="50"/>
  <c r="F7750" i="50" s="1"/>
  <c r="C7749" i="50"/>
  <c r="E7749" i="50"/>
  <c r="F7749" i="50" s="1"/>
  <c r="C7748" i="50"/>
  <c r="E7748" i="50"/>
  <c r="F7748" i="50" s="1"/>
  <c r="C7747" i="50"/>
  <c r="E7747" i="50"/>
  <c r="F7747" i="50" s="1"/>
  <c r="C7746" i="50"/>
  <c r="E7746" i="50"/>
  <c r="F7746" i="50" s="1"/>
  <c r="C7745" i="50"/>
  <c r="E7745" i="50"/>
  <c r="F7745" i="50" s="1"/>
  <c r="C7744" i="50"/>
  <c r="E7744" i="50"/>
  <c r="F7744" i="50" s="1"/>
  <c r="C7743" i="50"/>
  <c r="E7743" i="50"/>
  <c r="F7743" i="50" s="1"/>
  <c r="C7742" i="50"/>
  <c r="E7742" i="50"/>
  <c r="F7742" i="50" s="1"/>
  <c r="C7741" i="50"/>
  <c r="E7741" i="50"/>
  <c r="F7741" i="50" s="1"/>
  <c r="C7740" i="50"/>
  <c r="E7740" i="50"/>
  <c r="F7740" i="50" s="1"/>
  <c r="C7739" i="50"/>
  <c r="E7739" i="50"/>
  <c r="C7738" i="50"/>
  <c r="E7738" i="50"/>
  <c r="C7737" i="50"/>
  <c r="E7737" i="50"/>
  <c r="C7736" i="50"/>
  <c r="E7736" i="50"/>
  <c r="C7735" i="50"/>
  <c r="E7735" i="50"/>
  <c r="C7734" i="50"/>
  <c r="E7734" i="50"/>
  <c r="C7733" i="50"/>
  <c r="E7733" i="50"/>
  <c r="C7732" i="50"/>
  <c r="E7732" i="50"/>
  <c r="C7731" i="50"/>
  <c r="E7731" i="50"/>
  <c r="C7730" i="50"/>
  <c r="E7730" i="50"/>
  <c r="C7729" i="50"/>
  <c r="E7729" i="50"/>
  <c r="C7728" i="50"/>
  <c r="E7728" i="50"/>
  <c r="C7727" i="50"/>
  <c r="E7727" i="50"/>
  <c r="C7726" i="50"/>
  <c r="E7726" i="50"/>
  <c r="C7725" i="50"/>
  <c r="E7725" i="50"/>
  <c r="C7724" i="50"/>
  <c r="E7724" i="50"/>
  <c r="C7723" i="50"/>
  <c r="E7723" i="50"/>
  <c r="C7722" i="50"/>
  <c r="E7722" i="50"/>
  <c r="C7721" i="50"/>
  <c r="E7721" i="50"/>
  <c r="C7720" i="50"/>
  <c r="E7720" i="50"/>
  <c r="C7719" i="50"/>
  <c r="E7719" i="50"/>
  <c r="C7718" i="50"/>
  <c r="E7718" i="50"/>
  <c r="C7717" i="50"/>
  <c r="E7717" i="50"/>
  <c r="C7716" i="50"/>
  <c r="E7716" i="50"/>
  <c r="C7715" i="50"/>
  <c r="E7715" i="50"/>
  <c r="C7714" i="50"/>
  <c r="E7714" i="50"/>
  <c r="C7713" i="50"/>
  <c r="E7713" i="50"/>
  <c r="C7712" i="50"/>
  <c r="E7712" i="50"/>
  <c r="C7711" i="50"/>
  <c r="E7711" i="50"/>
  <c r="C7710" i="50"/>
  <c r="E7710" i="50"/>
  <c r="C7709" i="50"/>
  <c r="E7709" i="50"/>
  <c r="F7709" i="50" s="1"/>
  <c r="C7708" i="50"/>
  <c r="E7708" i="50"/>
  <c r="F7708" i="50" s="1"/>
  <c r="C7707" i="50"/>
  <c r="E7707" i="50"/>
  <c r="F7707" i="50" s="1"/>
  <c r="C7706" i="50"/>
  <c r="E7706" i="50"/>
  <c r="F7706" i="50" s="1"/>
  <c r="C7705" i="50"/>
  <c r="E7705" i="50"/>
  <c r="F7705" i="50" s="1"/>
  <c r="C7704" i="50"/>
  <c r="E7704" i="50"/>
  <c r="F7704" i="50" s="1"/>
  <c r="C7703" i="50"/>
  <c r="E7703" i="50"/>
  <c r="F7703" i="50" s="1"/>
  <c r="C7702" i="50"/>
  <c r="E7702" i="50"/>
  <c r="F7702" i="50" s="1"/>
  <c r="C7701" i="50"/>
  <c r="E7701" i="50"/>
  <c r="F7701" i="50" s="1"/>
  <c r="C7700" i="50"/>
  <c r="E7700" i="50"/>
  <c r="F7700" i="50" s="1"/>
  <c r="C7699" i="50"/>
  <c r="E7699" i="50"/>
  <c r="F7699" i="50" s="1"/>
  <c r="C7698" i="50"/>
  <c r="E7698" i="50"/>
  <c r="F7698" i="50" s="1"/>
  <c r="C7697" i="50"/>
  <c r="E7697" i="50"/>
  <c r="F7697" i="50" s="1"/>
  <c r="C7696" i="50"/>
  <c r="E7696" i="50"/>
  <c r="F7696" i="50" s="1"/>
  <c r="C7695" i="50"/>
  <c r="E7695" i="50"/>
  <c r="F7695" i="50" s="1"/>
  <c r="C7694" i="50"/>
  <c r="E7694" i="50"/>
  <c r="F7694" i="50" s="1"/>
  <c r="C7693" i="50"/>
  <c r="E7693" i="50"/>
  <c r="F7693" i="50" s="1"/>
  <c r="C7692" i="50"/>
  <c r="E7692" i="50"/>
  <c r="F7692" i="50" s="1"/>
  <c r="C7691" i="50"/>
  <c r="E7691" i="50"/>
  <c r="F7691" i="50" s="1"/>
  <c r="C7690" i="50"/>
  <c r="E7690" i="50"/>
  <c r="F7690" i="50" s="1"/>
  <c r="C7689" i="50"/>
  <c r="E7689" i="50"/>
  <c r="F7689" i="50" s="1"/>
  <c r="C7688" i="50"/>
  <c r="E7688" i="50"/>
  <c r="F7688" i="50" s="1"/>
  <c r="C7687" i="50"/>
  <c r="E7687" i="50"/>
  <c r="F7687" i="50" s="1"/>
  <c r="C7686" i="50"/>
  <c r="E7686" i="50"/>
  <c r="F7686" i="50" s="1"/>
  <c r="C7685" i="50"/>
  <c r="E7685" i="50"/>
  <c r="F7685" i="50" s="1"/>
  <c r="C7684" i="50"/>
  <c r="E7684" i="50"/>
  <c r="F7684" i="50" s="1"/>
  <c r="C7683" i="50"/>
  <c r="E7683" i="50"/>
  <c r="F7683" i="50" s="1"/>
  <c r="C7682" i="50"/>
  <c r="E7682" i="50"/>
  <c r="F7682" i="50" s="1"/>
  <c r="C7681" i="50"/>
  <c r="E7681" i="50"/>
  <c r="F7681" i="50" s="1"/>
  <c r="C7680" i="50"/>
  <c r="E7680" i="50"/>
  <c r="F7680" i="50" s="1"/>
  <c r="C7679" i="50"/>
  <c r="E7679" i="50"/>
  <c r="F7679" i="50" s="1"/>
  <c r="C7678" i="50"/>
  <c r="E7678" i="50"/>
  <c r="F7678" i="50" s="1"/>
  <c r="C7677" i="50"/>
  <c r="E7677" i="50"/>
  <c r="F7677" i="50" s="1"/>
  <c r="C7676" i="50"/>
  <c r="E7676" i="50"/>
  <c r="F7676" i="50" s="1"/>
  <c r="C7675" i="50"/>
  <c r="E7675" i="50"/>
  <c r="F7675" i="50" s="1"/>
  <c r="C7674" i="50"/>
  <c r="E7674" i="50"/>
  <c r="F7674" i="50" s="1"/>
  <c r="C7673" i="50"/>
  <c r="E7673" i="50"/>
  <c r="F7673" i="50" s="1"/>
  <c r="C7672" i="50"/>
  <c r="E7672" i="50"/>
  <c r="F7672" i="50" s="1"/>
  <c r="C7671" i="50"/>
  <c r="E7671" i="50"/>
  <c r="F7671" i="50" s="1"/>
  <c r="C7670" i="50"/>
  <c r="E7670" i="50"/>
  <c r="F7670" i="50" s="1"/>
  <c r="C7669" i="50"/>
  <c r="E7669" i="50"/>
  <c r="C7668" i="50"/>
  <c r="E7668" i="50"/>
  <c r="F7668" i="50" s="1"/>
  <c r="C7667" i="50"/>
  <c r="E7667" i="50"/>
  <c r="F7667" i="50" s="1"/>
  <c r="C7666" i="50"/>
  <c r="E7666" i="50"/>
  <c r="C7665" i="50"/>
  <c r="E7665" i="50"/>
  <c r="F7665" i="50" s="1"/>
  <c r="C7664" i="50"/>
  <c r="E7664" i="50"/>
  <c r="F7664" i="50" s="1"/>
  <c r="C7663" i="50"/>
  <c r="E7663" i="50"/>
  <c r="F7663" i="50" s="1"/>
  <c r="C7662" i="50"/>
  <c r="E7662" i="50"/>
  <c r="F7662" i="50" s="1"/>
  <c r="C7661" i="50"/>
  <c r="E7661" i="50"/>
  <c r="C7660" i="50"/>
  <c r="E7660" i="50"/>
  <c r="F7660" i="50" s="1"/>
  <c r="C7659" i="50"/>
  <c r="E7659" i="50"/>
  <c r="F7659" i="50" s="1"/>
  <c r="C7658" i="50"/>
  <c r="E7658" i="50"/>
  <c r="C7657" i="50"/>
  <c r="E7657" i="50"/>
  <c r="C7656" i="50"/>
  <c r="E7656" i="50"/>
  <c r="F7656" i="50" s="1"/>
  <c r="C7655" i="50"/>
  <c r="E7655" i="50"/>
  <c r="F7655" i="50" s="1"/>
  <c r="C7654" i="50"/>
  <c r="E7654" i="50"/>
  <c r="C7653" i="50"/>
  <c r="E7653" i="50"/>
  <c r="F7653" i="50" s="1"/>
  <c r="C7652" i="50"/>
  <c r="E7652" i="50"/>
  <c r="F7652" i="50" s="1"/>
  <c r="C7651" i="50"/>
  <c r="E7651" i="50"/>
  <c r="F7651" i="50" s="1"/>
  <c r="C7650" i="50"/>
  <c r="E7650" i="50"/>
  <c r="F7650" i="50" s="1"/>
  <c r="C7649" i="50"/>
  <c r="E7649" i="50"/>
  <c r="F7649" i="50" s="1"/>
  <c r="C7648" i="50"/>
  <c r="E7648" i="50"/>
  <c r="F7648" i="50" s="1"/>
  <c r="C7647" i="50"/>
  <c r="E7647" i="50"/>
  <c r="F7647" i="50" s="1"/>
  <c r="C7646" i="50"/>
  <c r="E7646" i="50"/>
  <c r="C7645" i="50"/>
  <c r="E7645" i="50"/>
  <c r="F7645" i="50" s="1"/>
  <c r="C7644" i="50"/>
  <c r="E7644" i="50"/>
  <c r="F7644" i="50" s="1"/>
  <c r="C7643" i="50"/>
  <c r="E7643" i="50"/>
  <c r="F7643" i="50" s="1"/>
  <c r="C7642" i="50"/>
  <c r="E7642" i="50"/>
  <c r="F7642" i="50" s="1"/>
  <c r="C7641" i="50"/>
  <c r="E7641" i="50"/>
  <c r="F7641" i="50" s="1"/>
  <c r="C7640" i="50"/>
  <c r="E7640" i="50"/>
  <c r="F7640" i="50" s="1"/>
  <c r="C7639" i="50"/>
  <c r="E7639" i="50"/>
  <c r="F7639" i="50" s="1"/>
  <c r="C7638" i="50"/>
  <c r="E7638" i="50"/>
  <c r="F7638" i="50" s="1"/>
  <c r="C7637" i="50"/>
  <c r="E7637" i="50"/>
  <c r="F7637" i="50" s="1"/>
  <c r="C7636" i="50"/>
  <c r="E7636" i="50"/>
  <c r="F7636" i="50" s="1"/>
  <c r="C7635" i="50"/>
  <c r="E7635" i="50"/>
  <c r="F7635" i="50" s="1"/>
  <c r="C7634" i="50"/>
  <c r="E7634" i="50"/>
  <c r="C7633" i="50"/>
  <c r="E7633" i="50"/>
  <c r="C7632" i="50"/>
  <c r="E7632" i="50"/>
  <c r="F7632" i="50" s="1"/>
  <c r="C7631" i="50"/>
  <c r="E7631" i="50"/>
  <c r="C7630" i="50"/>
  <c r="E7630" i="50"/>
  <c r="F7630" i="50" s="1"/>
  <c r="C7629" i="50"/>
  <c r="E7629" i="50"/>
  <c r="F7629" i="50" s="1"/>
  <c r="C7628" i="50"/>
  <c r="E7628" i="50"/>
  <c r="F7628" i="50" s="1"/>
  <c r="C7627" i="50"/>
  <c r="E7627" i="50"/>
  <c r="C7626" i="50"/>
  <c r="E7626" i="50"/>
  <c r="C7625" i="50"/>
  <c r="E7625" i="50"/>
  <c r="F7625" i="50" s="1"/>
  <c r="C7624" i="50"/>
  <c r="E7624" i="50"/>
  <c r="F7624" i="50" s="1"/>
  <c r="C7623" i="50"/>
  <c r="E7623" i="50"/>
  <c r="F7623" i="50" s="1"/>
  <c r="C7622" i="50"/>
  <c r="E7622" i="50"/>
  <c r="C7621" i="50"/>
  <c r="E7621" i="50"/>
  <c r="F7621" i="50" s="1"/>
  <c r="C7620" i="50"/>
  <c r="E7620" i="50"/>
  <c r="F7620" i="50" s="1"/>
  <c r="C7619" i="50"/>
  <c r="E7619" i="50"/>
  <c r="F7619" i="50" s="1"/>
  <c r="C7618" i="50"/>
  <c r="E7618" i="50"/>
  <c r="F7618" i="50" s="1"/>
  <c r="C7617" i="50"/>
  <c r="E7617" i="50"/>
  <c r="F7617" i="50" s="1"/>
  <c r="C7616" i="50"/>
  <c r="E7616" i="50"/>
  <c r="F7616" i="50" s="1"/>
  <c r="C7615" i="50"/>
  <c r="E7615" i="50"/>
  <c r="F7615" i="50" s="1"/>
  <c r="C7614" i="50"/>
  <c r="E7614" i="50"/>
  <c r="F7614" i="50" s="1"/>
  <c r="C7613" i="50"/>
  <c r="E7613" i="50"/>
  <c r="F7613" i="50" s="1"/>
  <c r="C7612" i="50"/>
  <c r="E7612" i="50"/>
  <c r="F7612" i="50" s="1"/>
  <c r="C7611" i="50"/>
  <c r="E7611" i="50"/>
  <c r="F7611" i="50" s="1"/>
  <c r="C7610" i="50"/>
  <c r="E7610" i="50"/>
  <c r="F7610" i="50" s="1"/>
  <c r="C7609" i="50"/>
  <c r="E7609" i="50"/>
  <c r="F7609" i="50" s="1"/>
  <c r="C7608" i="50"/>
  <c r="E7608" i="50"/>
  <c r="F7608" i="50" s="1"/>
  <c r="C7607" i="50"/>
  <c r="E7607" i="50"/>
  <c r="F7607" i="50" s="1"/>
  <c r="C7606" i="50"/>
  <c r="E7606" i="50"/>
  <c r="C7605" i="50"/>
  <c r="E7605" i="50"/>
  <c r="F7605" i="50" s="1"/>
  <c r="C7604" i="50"/>
  <c r="E7604" i="50"/>
  <c r="F7604" i="50" s="1"/>
  <c r="C7603" i="50"/>
  <c r="E7603" i="50"/>
  <c r="F7603" i="50" s="1"/>
  <c r="C7602" i="50"/>
  <c r="E7602" i="50"/>
  <c r="F7602" i="50" s="1"/>
  <c r="C7601" i="50"/>
  <c r="E7601" i="50"/>
  <c r="F7601" i="50" s="1"/>
  <c r="C7600" i="50"/>
  <c r="E7600" i="50"/>
  <c r="F7600" i="50" s="1"/>
  <c r="C7599" i="50"/>
  <c r="E7599" i="50"/>
  <c r="F7599" i="50" s="1"/>
  <c r="C7598" i="50"/>
  <c r="E7598" i="50"/>
  <c r="F7598" i="50" s="1"/>
  <c r="C7597" i="50"/>
  <c r="E7597" i="50"/>
  <c r="F7597" i="50" s="1"/>
  <c r="C7596" i="50"/>
  <c r="E7596" i="50"/>
  <c r="F7596" i="50" s="1"/>
  <c r="C7595" i="50"/>
  <c r="E7595" i="50"/>
  <c r="F7595" i="50" s="1"/>
  <c r="C7594" i="50"/>
  <c r="E7594" i="50"/>
  <c r="F7594" i="50" s="1"/>
  <c r="C7593" i="50"/>
  <c r="E7593" i="50"/>
  <c r="F7593" i="50" s="1"/>
  <c r="C7592" i="50"/>
  <c r="E7592" i="50"/>
  <c r="F7592" i="50" s="1"/>
  <c r="C7591" i="50"/>
  <c r="E7591" i="50"/>
  <c r="F7591" i="50" s="1"/>
  <c r="C7590" i="50"/>
  <c r="E7590" i="50"/>
  <c r="C7589" i="50"/>
  <c r="E7589" i="50"/>
  <c r="F7589" i="50" s="1"/>
  <c r="C7588" i="50"/>
  <c r="E7588" i="50"/>
  <c r="F7588" i="50" s="1"/>
  <c r="C7587" i="50"/>
  <c r="E7587" i="50"/>
  <c r="C7586" i="50"/>
  <c r="E7586" i="50"/>
  <c r="F7586" i="50" s="1"/>
  <c r="C7585" i="50"/>
  <c r="E7585" i="50"/>
  <c r="F7585" i="50" s="1"/>
  <c r="C7584" i="50"/>
  <c r="E7584" i="50"/>
  <c r="F7584" i="50" s="1"/>
  <c r="C7583" i="50"/>
  <c r="E7583" i="50"/>
  <c r="F7583" i="50" s="1"/>
  <c r="C7582" i="50"/>
  <c r="E7582" i="50"/>
  <c r="F7582" i="50" s="1"/>
  <c r="C7581" i="50"/>
  <c r="E7581" i="50"/>
  <c r="F7581" i="50" s="1"/>
  <c r="C7580" i="50"/>
  <c r="E7580" i="50"/>
  <c r="F7580" i="50" s="1"/>
  <c r="C7579" i="50"/>
  <c r="E7579" i="50"/>
  <c r="F7579" i="50" s="1"/>
  <c r="C7578" i="50"/>
  <c r="E7578" i="50"/>
  <c r="F7578" i="50" s="1"/>
  <c r="C7577" i="50"/>
  <c r="E7577" i="50"/>
  <c r="F7577" i="50" s="1"/>
  <c r="C7576" i="50"/>
  <c r="E7576" i="50"/>
  <c r="F7576" i="50" s="1"/>
  <c r="C7575" i="50"/>
  <c r="E7575" i="50"/>
  <c r="F7575" i="50" s="1"/>
  <c r="C7574" i="50"/>
  <c r="E7574" i="50"/>
  <c r="F7574" i="50" s="1"/>
  <c r="C7573" i="50"/>
  <c r="E7573" i="50"/>
  <c r="F7573" i="50" s="1"/>
  <c r="C7572" i="50"/>
  <c r="E7572" i="50"/>
  <c r="F7572" i="50" s="1"/>
  <c r="C7571" i="50"/>
  <c r="E7571" i="50"/>
  <c r="F7571" i="50" s="1"/>
  <c r="C7570" i="50"/>
  <c r="E7570" i="50"/>
  <c r="F7570" i="50" s="1"/>
  <c r="C7569" i="50"/>
  <c r="E7569" i="50"/>
  <c r="F7569" i="50" s="1"/>
  <c r="C7568" i="50"/>
  <c r="E7568" i="50"/>
  <c r="F7568" i="50" s="1"/>
  <c r="C7567" i="50"/>
  <c r="E7567" i="50"/>
  <c r="F7567" i="50" s="1"/>
  <c r="C7566" i="50"/>
  <c r="E7566" i="50"/>
  <c r="F7566" i="50" s="1"/>
  <c r="C7565" i="50"/>
  <c r="E7565" i="50"/>
  <c r="F7565" i="50" s="1"/>
  <c r="C7564" i="50"/>
  <c r="E7564" i="50"/>
  <c r="F7564" i="50" s="1"/>
  <c r="C7563" i="50"/>
  <c r="E7563" i="50"/>
  <c r="F7563" i="50" s="1"/>
  <c r="C7562" i="50"/>
  <c r="E7562" i="50"/>
  <c r="F7562" i="50" s="1"/>
  <c r="C7561" i="50"/>
  <c r="E7561" i="50"/>
  <c r="F7561" i="50" s="1"/>
  <c r="C7560" i="50"/>
  <c r="E7560" i="50"/>
  <c r="F7560" i="50" s="1"/>
  <c r="C7559" i="50"/>
  <c r="E7559" i="50"/>
  <c r="F7559" i="50" s="1"/>
  <c r="C7558" i="50"/>
  <c r="E7558" i="50"/>
  <c r="F7558" i="50" s="1"/>
  <c r="C7557" i="50"/>
  <c r="E7557" i="50"/>
  <c r="F7557" i="50" s="1"/>
  <c r="C7556" i="50"/>
  <c r="E7556" i="50"/>
  <c r="F7556" i="50" s="1"/>
  <c r="C7555" i="50"/>
  <c r="E7555" i="50"/>
  <c r="F7555" i="50" s="1"/>
  <c r="C7554" i="50"/>
  <c r="E7554" i="50"/>
  <c r="F7554" i="50" s="1"/>
  <c r="C7553" i="50"/>
  <c r="E7553" i="50"/>
  <c r="C7552" i="50"/>
  <c r="E7552" i="50"/>
  <c r="C7551" i="50"/>
  <c r="E7551" i="50"/>
  <c r="C7550" i="50"/>
  <c r="E7550" i="50"/>
  <c r="C7549" i="50"/>
  <c r="E7549" i="50"/>
  <c r="C7548" i="50"/>
  <c r="E7548" i="50"/>
  <c r="C7547" i="50"/>
  <c r="E7547" i="50"/>
  <c r="C7546" i="50"/>
  <c r="E7546" i="50"/>
  <c r="C7545" i="50"/>
  <c r="E7545" i="50"/>
  <c r="C7544" i="50"/>
  <c r="E7544" i="50"/>
  <c r="C7543" i="50"/>
  <c r="E7543" i="50"/>
  <c r="C7542" i="50"/>
  <c r="E7542" i="50"/>
  <c r="C7541" i="50"/>
  <c r="E7541" i="50"/>
  <c r="C7540" i="50"/>
  <c r="E7540" i="50"/>
  <c r="C7539" i="50"/>
  <c r="E7539" i="50"/>
  <c r="C7538" i="50"/>
  <c r="E7538" i="50"/>
  <c r="C7537" i="50"/>
  <c r="E7537" i="50"/>
  <c r="C7536" i="50"/>
  <c r="E7536" i="50"/>
  <c r="C7535" i="50"/>
  <c r="E7535" i="50"/>
  <c r="C7534" i="50"/>
  <c r="E7534" i="50"/>
  <c r="C7533" i="50"/>
  <c r="E7533" i="50"/>
  <c r="C7532" i="50"/>
  <c r="E7532" i="50"/>
  <c r="C7531" i="50"/>
  <c r="E7531" i="50"/>
  <c r="C7530" i="50"/>
  <c r="E7530" i="50"/>
  <c r="C7529" i="50"/>
  <c r="E7529" i="50"/>
  <c r="C7528" i="50"/>
  <c r="E7528" i="50"/>
  <c r="C7527" i="50"/>
  <c r="E7527" i="50"/>
  <c r="C7526" i="50"/>
  <c r="E7526" i="50"/>
  <c r="C7525" i="50"/>
  <c r="E7525" i="50"/>
  <c r="C7524" i="50"/>
  <c r="E7524" i="50"/>
  <c r="C7523" i="50"/>
  <c r="E7523" i="50"/>
  <c r="F7523" i="50" s="1"/>
  <c r="C7522" i="50"/>
  <c r="E7522" i="50"/>
  <c r="F7522" i="50" s="1"/>
  <c r="C7521" i="50"/>
  <c r="E7521" i="50"/>
  <c r="F7521" i="50" s="1"/>
  <c r="C7520" i="50"/>
  <c r="E7520" i="50"/>
  <c r="F7520" i="50" s="1"/>
  <c r="C7519" i="50"/>
  <c r="E7519" i="50"/>
  <c r="F7519" i="50" s="1"/>
  <c r="C7518" i="50"/>
  <c r="E7518" i="50"/>
  <c r="F7518" i="50" s="1"/>
  <c r="C7517" i="50"/>
  <c r="E7517" i="50"/>
  <c r="F7517" i="50" s="1"/>
  <c r="C7516" i="50"/>
  <c r="E7516" i="50"/>
  <c r="F7516" i="50" s="1"/>
  <c r="C7515" i="50"/>
  <c r="E7515" i="50"/>
  <c r="F7515" i="50" s="1"/>
  <c r="C7514" i="50"/>
  <c r="E7514" i="50"/>
  <c r="F7514" i="50" s="1"/>
  <c r="C7513" i="50"/>
  <c r="E7513" i="50"/>
  <c r="F7513" i="50" s="1"/>
  <c r="C7512" i="50"/>
  <c r="E7512" i="50"/>
  <c r="F7512" i="50" s="1"/>
  <c r="C7511" i="50"/>
  <c r="E7511" i="50"/>
  <c r="F7511" i="50" s="1"/>
  <c r="C7510" i="50"/>
  <c r="E7510" i="50"/>
  <c r="F7510" i="50" s="1"/>
  <c r="C7509" i="50"/>
  <c r="E7509" i="50"/>
  <c r="F7509" i="50" s="1"/>
  <c r="C7508" i="50"/>
  <c r="E7508" i="50"/>
  <c r="F7508" i="50" s="1"/>
  <c r="C7507" i="50"/>
  <c r="E7507" i="50"/>
  <c r="F7507" i="50" s="1"/>
  <c r="C7506" i="50"/>
  <c r="E7506" i="50"/>
  <c r="F7506" i="50" s="1"/>
  <c r="C7505" i="50"/>
  <c r="E7505" i="50"/>
  <c r="F7505" i="50" s="1"/>
  <c r="C7504" i="50"/>
  <c r="E7504" i="50"/>
  <c r="F7504" i="50" s="1"/>
  <c r="C7503" i="50"/>
  <c r="E7503" i="50"/>
  <c r="F7503" i="50" s="1"/>
  <c r="C7502" i="50"/>
  <c r="E7502" i="50"/>
  <c r="F7502" i="50" s="1"/>
  <c r="C7501" i="50"/>
  <c r="E7501" i="50"/>
  <c r="F7501" i="50" s="1"/>
  <c r="C7500" i="50"/>
  <c r="E7500" i="50"/>
  <c r="F7500" i="50" s="1"/>
  <c r="C7499" i="50"/>
  <c r="E7499" i="50"/>
  <c r="F7499" i="50" s="1"/>
  <c r="C7498" i="50"/>
  <c r="E7498" i="50"/>
  <c r="F7498" i="50" s="1"/>
  <c r="C7497" i="50"/>
  <c r="E7497" i="50"/>
  <c r="F7497" i="50" s="1"/>
  <c r="C7496" i="50"/>
  <c r="E7496" i="50"/>
  <c r="F7496" i="50" s="1"/>
  <c r="C7495" i="50"/>
  <c r="E7495" i="50"/>
  <c r="F7495" i="50" s="1"/>
  <c r="C7494" i="50"/>
  <c r="E7494" i="50"/>
  <c r="F7494" i="50" s="1"/>
  <c r="C7493" i="50"/>
  <c r="E7493" i="50"/>
  <c r="F7493" i="50" s="1"/>
  <c r="C7492" i="50"/>
  <c r="E7492" i="50"/>
  <c r="F7492" i="50" s="1"/>
  <c r="C7491" i="50"/>
  <c r="E7491" i="50"/>
  <c r="F7491" i="50" s="1"/>
  <c r="C7490" i="50"/>
  <c r="E7490" i="50"/>
  <c r="F7490" i="50" s="1"/>
  <c r="C7489" i="50"/>
  <c r="E7489" i="50"/>
  <c r="F7489" i="50" s="1"/>
  <c r="C7488" i="50"/>
  <c r="E7488" i="50"/>
  <c r="F7488" i="50" s="1"/>
  <c r="C7487" i="50"/>
  <c r="E7487" i="50"/>
  <c r="F7487" i="50" s="1"/>
  <c r="C7486" i="50"/>
  <c r="E7486" i="50"/>
  <c r="F7486" i="50" s="1"/>
  <c r="C7485" i="50"/>
  <c r="E7485" i="50"/>
  <c r="F7485" i="50" s="1"/>
  <c r="C7484" i="50"/>
  <c r="E7484" i="50"/>
  <c r="F7484" i="50" s="1"/>
  <c r="C7483" i="50"/>
  <c r="E7483" i="50"/>
  <c r="F7483" i="50" s="1"/>
  <c r="C7482" i="50"/>
  <c r="E7482" i="50"/>
  <c r="F7482" i="50" s="1"/>
  <c r="C7481" i="50"/>
  <c r="E7481" i="50"/>
  <c r="F7481" i="50" s="1"/>
  <c r="C7480" i="50"/>
  <c r="E7480" i="50"/>
  <c r="F7480" i="50" s="1"/>
  <c r="C7479" i="50"/>
  <c r="E7479" i="50"/>
  <c r="F7479" i="50" s="1"/>
  <c r="C7478" i="50"/>
  <c r="E7478" i="50"/>
  <c r="F7478" i="50" s="1"/>
  <c r="C7477" i="50"/>
  <c r="E7477" i="50"/>
  <c r="F7477" i="50" s="1"/>
  <c r="C7476" i="50"/>
  <c r="E7476" i="50"/>
  <c r="F7476" i="50" s="1"/>
  <c r="C7475" i="50"/>
  <c r="E7475" i="50"/>
  <c r="F7475" i="50" s="1"/>
  <c r="C7474" i="50"/>
  <c r="E7474" i="50"/>
  <c r="F7474" i="50" s="1"/>
  <c r="C7473" i="50"/>
  <c r="E7473" i="50"/>
  <c r="F7473" i="50" s="1"/>
  <c r="C7472" i="50"/>
  <c r="E7472" i="50"/>
  <c r="F7472" i="50" s="1"/>
  <c r="C7471" i="50"/>
  <c r="E7471" i="50"/>
  <c r="F7471" i="50" s="1"/>
  <c r="C7470" i="50"/>
  <c r="E7470" i="50"/>
  <c r="F7470" i="50" s="1"/>
  <c r="C7469" i="50"/>
  <c r="E7469" i="50"/>
  <c r="F7469" i="50" s="1"/>
  <c r="C7468" i="50"/>
  <c r="E7468" i="50"/>
  <c r="F7468" i="50" s="1"/>
  <c r="C7467" i="50"/>
  <c r="E7467" i="50"/>
  <c r="F7467" i="50" s="1"/>
  <c r="C7466" i="50"/>
  <c r="E7466" i="50"/>
  <c r="F7466" i="50" s="1"/>
  <c r="C7465" i="50"/>
  <c r="E7465" i="50"/>
  <c r="F7465" i="50" s="1"/>
  <c r="C7464" i="50"/>
  <c r="E7464" i="50"/>
  <c r="F7464" i="50" s="1"/>
  <c r="C7463" i="50"/>
  <c r="E7463" i="50"/>
  <c r="F7463" i="50" s="1"/>
  <c r="C7462" i="50"/>
  <c r="E7462" i="50"/>
  <c r="F7462" i="50" s="1"/>
  <c r="C7461" i="50"/>
  <c r="E7461" i="50"/>
  <c r="F7461" i="50" s="1"/>
  <c r="C7460" i="50"/>
  <c r="E7460" i="50"/>
  <c r="F7460" i="50" s="1"/>
  <c r="C7459" i="50"/>
  <c r="E7459" i="50"/>
  <c r="F7459" i="50" s="1"/>
  <c r="C7458" i="50"/>
  <c r="E7458" i="50"/>
  <c r="F7458" i="50" s="1"/>
  <c r="C7457" i="50"/>
  <c r="E7457" i="50"/>
  <c r="F7457" i="50" s="1"/>
  <c r="C7456" i="50"/>
  <c r="E7456" i="50"/>
  <c r="F7456" i="50" s="1"/>
  <c r="C7455" i="50"/>
  <c r="E7455" i="50"/>
  <c r="F7455" i="50" s="1"/>
  <c r="C7454" i="50"/>
  <c r="E7454" i="50"/>
  <c r="F7454" i="50" s="1"/>
  <c r="C7453" i="50"/>
  <c r="E7453" i="50"/>
  <c r="F7453" i="50" s="1"/>
  <c r="C7452" i="50"/>
  <c r="E7452" i="50"/>
  <c r="F7452" i="50" s="1"/>
  <c r="C7451" i="50"/>
  <c r="E7451" i="50"/>
  <c r="F7451" i="50" s="1"/>
  <c r="C7450" i="50"/>
  <c r="E7450" i="50"/>
  <c r="F7450" i="50" s="1"/>
  <c r="C7449" i="50"/>
  <c r="E7449" i="50"/>
  <c r="F7449" i="50" s="1"/>
  <c r="C7448" i="50"/>
  <c r="E7448" i="50"/>
  <c r="F7448" i="50" s="1"/>
  <c r="C7447" i="50"/>
  <c r="E7447" i="50"/>
  <c r="C7446" i="50"/>
  <c r="E7446" i="50"/>
  <c r="C7445" i="50"/>
  <c r="E7445" i="50"/>
  <c r="C7444" i="50"/>
  <c r="E7444" i="50"/>
  <c r="F7444" i="50" s="1"/>
  <c r="C7443" i="50"/>
  <c r="E7443" i="50"/>
  <c r="F7443" i="50" s="1"/>
  <c r="C7442" i="50"/>
  <c r="E7442" i="50"/>
  <c r="F7442" i="50" s="1"/>
  <c r="C7441" i="50"/>
  <c r="E7441" i="50"/>
  <c r="F7441" i="50" s="1"/>
  <c r="C7440" i="50"/>
  <c r="E7440" i="50"/>
  <c r="F7440" i="50" s="1"/>
  <c r="C7439" i="50"/>
  <c r="E7439" i="50"/>
  <c r="F7439" i="50" s="1"/>
  <c r="C7438" i="50"/>
  <c r="E7438" i="50"/>
  <c r="F7438" i="50" s="1"/>
  <c r="C7437" i="50"/>
  <c r="E7437" i="50"/>
  <c r="F7437" i="50" s="1"/>
  <c r="C7436" i="50"/>
  <c r="E7436" i="50"/>
  <c r="F7436" i="50" s="1"/>
  <c r="C7435" i="50"/>
  <c r="E7435" i="50"/>
  <c r="F7435" i="50" s="1"/>
  <c r="C7434" i="50"/>
  <c r="E7434" i="50"/>
  <c r="F7434" i="50" s="1"/>
  <c r="C7433" i="50"/>
  <c r="E7433" i="50"/>
  <c r="F7433" i="50" s="1"/>
  <c r="C7432" i="50"/>
  <c r="E7432" i="50"/>
  <c r="F7432" i="50" s="1"/>
  <c r="C7431" i="50"/>
  <c r="E7431" i="50"/>
  <c r="F7431" i="50" s="1"/>
  <c r="C7430" i="50"/>
  <c r="E7430" i="50"/>
  <c r="F7430" i="50" s="1"/>
  <c r="C7429" i="50"/>
  <c r="E7429" i="50"/>
  <c r="F7429" i="50" s="1"/>
  <c r="C7428" i="50"/>
  <c r="E7428" i="50"/>
  <c r="F7428" i="50" s="1"/>
  <c r="C7427" i="50"/>
  <c r="E7427" i="50"/>
  <c r="F7427" i="50" s="1"/>
  <c r="C7426" i="50"/>
  <c r="E7426" i="50"/>
  <c r="F7426" i="50" s="1"/>
  <c r="C7425" i="50"/>
  <c r="E7425" i="50"/>
  <c r="F7425" i="50" s="1"/>
  <c r="C7424" i="50"/>
  <c r="E7424" i="50"/>
  <c r="F7424" i="50" s="1"/>
  <c r="C7423" i="50"/>
  <c r="E7423" i="50"/>
  <c r="F7423" i="50" s="1"/>
  <c r="C7422" i="50"/>
  <c r="E7422" i="50"/>
  <c r="F7422" i="50" s="1"/>
  <c r="C7421" i="50"/>
  <c r="E7421" i="50"/>
  <c r="F7421" i="50" s="1"/>
  <c r="C7420" i="50"/>
  <c r="E7420" i="50"/>
  <c r="F7420" i="50" s="1"/>
  <c r="C7419" i="50"/>
  <c r="E7419" i="50"/>
  <c r="F7419" i="50" s="1"/>
  <c r="C7418" i="50"/>
  <c r="E7418" i="50"/>
  <c r="F7418" i="50" s="1"/>
  <c r="C7417" i="50"/>
  <c r="E7417" i="50"/>
  <c r="F7417" i="50" s="1"/>
  <c r="C7416" i="50"/>
  <c r="E7416" i="50"/>
  <c r="F7416" i="50" s="1"/>
  <c r="C7415" i="50"/>
  <c r="E7415" i="50"/>
  <c r="F7415" i="50" s="1"/>
  <c r="C7414" i="50"/>
  <c r="E7414" i="50"/>
  <c r="F7414" i="50" s="1"/>
  <c r="C7413" i="50"/>
  <c r="E7413" i="50"/>
  <c r="F7413" i="50" s="1"/>
  <c r="C7412" i="50"/>
  <c r="E7412" i="50"/>
  <c r="F7412" i="50" s="1"/>
  <c r="C7411" i="50"/>
  <c r="E7411" i="50"/>
  <c r="F7411" i="50" s="1"/>
  <c r="C7410" i="50"/>
  <c r="E7410" i="50"/>
  <c r="F7410" i="50" s="1"/>
  <c r="C7409" i="50"/>
  <c r="E7409" i="50"/>
  <c r="F7409" i="50" s="1"/>
  <c r="C7408" i="50"/>
  <c r="E7408" i="50"/>
  <c r="F7408" i="50" s="1"/>
  <c r="C7407" i="50"/>
  <c r="E7407" i="50"/>
  <c r="F7407" i="50" s="1"/>
  <c r="C7406" i="50"/>
  <c r="E7406" i="50"/>
  <c r="F7406" i="50" s="1"/>
  <c r="C7405" i="50"/>
  <c r="E7405" i="50"/>
  <c r="F7405" i="50" s="1"/>
  <c r="C7404" i="50"/>
  <c r="E7404" i="50"/>
  <c r="F7404" i="50" s="1"/>
  <c r="C7403" i="50"/>
  <c r="E7403" i="50"/>
  <c r="F7403" i="50" s="1"/>
  <c r="C7402" i="50"/>
  <c r="E7402" i="50"/>
  <c r="F7402" i="50" s="1"/>
  <c r="C7401" i="50"/>
  <c r="E7401" i="50"/>
  <c r="F7401" i="50" s="1"/>
  <c r="C7400" i="50"/>
  <c r="E7400" i="50"/>
  <c r="F7400" i="50" s="1"/>
  <c r="C7399" i="50"/>
  <c r="E7399" i="50"/>
  <c r="F7399" i="50" s="1"/>
  <c r="C7398" i="50"/>
  <c r="E7398" i="50"/>
  <c r="F7398" i="50" s="1"/>
  <c r="C7397" i="50"/>
  <c r="E7397" i="50"/>
  <c r="F7397" i="50" s="1"/>
  <c r="C7396" i="50"/>
  <c r="E7396" i="50"/>
  <c r="F7396" i="50" s="1"/>
  <c r="C7395" i="50"/>
  <c r="E7395" i="50"/>
  <c r="F7395" i="50" s="1"/>
  <c r="C7394" i="50"/>
  <c r="E7394" i="50"/>
  <c r="F7394" i="50" s="1"/>
  <c r="C7393" i="50"/>
  <c r="E7393" i="50"/>
  <c r="F7393" i="50" s="1"/>
  <c r="C7392" i="50"/>
  <c r="E7392" i="50"/>
  <c r="F7392" i="50" s="1"/>
  <c r="C7391" i="50"/>
  <c r="E7391" i="50"/>
  <c r="F7391" i="50" s="1"/>
  <c r="C7390" i="50"/>
  <c r="E7390" i="50"/>
  <c r="F7390" i="50" s="1"/>
  <c r="C7389" i="50"/>
  <c r="E7389" i="50"/>
  <c r="F7389" i="50" s="1"/>
  <c r="C7388" i="50"/>
  <c r="E7388" i="50"/>
  <c r="F7388" i="50" s="1"/>
  <c r="C7387" i="50"/>
  <c r="E7387" i="50"/>
  <c r="F7387" i="50" s="1"/>
  <c r="C7386" i="50"/>
  <c r="E7386" i="50"/>
  <c r="F7386" i="50" s="1"/>
  <c r="C7385" i="50"/>
  <c r="E7385" i="50"/>
  <c r="F7385" i="50" s="1"/>
  <c r="C7384" i="50"/>
  <c r="E7384" i="50"/>
  <c r="F7384" i="50" s="1"/>
  <c r="C7383" i="50"/>
  <c r="E7383" i="50"/>
  <c r="F7383" i="50" s="1"/>
  <c r="C7382" i="50"/>
  <c r="E7382" i="50"/>
  <c r="F7382" i="50" s="1"/>
  <c r="C7381" i="50"/>
  <c r="E7381" i="50"/>
  <c r="F7381" i="50" s="1"/>
  <c r="C7380" i="50"/>
  <c r="E7380" i="50"/>
  <c r="F7380" i="50" s="1"/>
  <c r="C7379" i="50"/>
  <c r="E7379" i="50"/>
  <c r="F7379" i="50" s="1"/>
  <c r="C7378" i="50"/>
  <c r="E7378" i="50"/>
  <c r="F7378" i="50" s="1"/>
  <c r="C7377" i="50"/>
  <c r="E7377" i="50"/>
  <c r="F7377" i="50" s="1"/>
  <c r="C7376" i="50"/>
  <c r="E7376" i="50"/>
  <c r="F7376" i="50" s="1"/>
  <c r="C7375" i="50"/>
  <c r="E7375" i="50"/>
  <c r="F7375" i="50" s="1"/>
  <c r="C7374" i="50"/>
  <c r="E7374" i="50"/>
  <c r="F7374" i="50" s="1"/>
  <c r="C7373" i="50"/>
  <c r="E7373" i="50"/>
  <c r="F7373" i="50" s="1"/>
  <c r="C7372" i="50"/>
  <c r="E7372" i="50"/>
  <c r="F7372" i="50" s="1"/>
  <c r="C7371" i="50"/>
  <c r="E7371" i="50"/>
  <c r="F7371" i="50" s="1"/>
  <c r="C7370" i="50"/>
  <c r="E7370" i="50"/>
  <c r="F7370" i="50" s="1"/>
  <c r="C7369" i="50"/>
  <c r="E7369" i="50"/>
  <c r="C7368" i="50"/>
  <c r="E7368" i="50"/>
  <c r="C7367" i="50"/>
  <c r="E7367" i="50"/>
  <c r="C7366" i="50"/>
  <c r="E7366" i="50"/>
  <c r="C7365" i="50"/>
  <c r="E7365" i="50"/>
  <c r="C7364" i="50"/>
  <c r="E7364" i="50"/>
  <c r="C7363" i="50"/>
  <c r="E7363" i="50"/>
  <c r="C7362" i="50"/>
  <c r="E7362" i="50"/>
  <c r="C7361" i="50"/>
  <c r="E7361" i="50"/>
  <c r="C7360" i="50"/>
  <c r="E7360" i="50"/>
  <c r="C7359" i="50"/>
  <c r="E7359" i="50"/>
  <c r="C7358" i="50"/>
  <c r="E7358" i="50"/>
  <c r="C7357" i="50"/>
  <c r="E7357" i="50"/>
  <c r="C7356" i="50"/>
  <c r="E7356" i="50"/>
  <c r="C7355" i="50"/>
  <c r="E7355" i="50"/>
  <c r="C7354" i="50"/>
  <c r="E7354" i="50"/>
  <c r="C7353" i="50"/>
  <c r="E7353" i="50"/>
  <c r="C7352" i="50"/>
  <c r="E7352" i="50"/>
  <c r="C7351" i="50"/>
  <c r="E7351" i="50"/>
  <c r="C7350" i="50"/>
  <c r="E7350" i="50"/>
  <c r="C7349" i="50"/>
  <c r="E7349" i="50"/>
  <c r="C7348" i="50"/>
  <c r="E7348" i="50"/>
  <c r="C7347" i="50"/>
  <c r="E7347" i="50"/>
  <c r="C7346" i="50"/>
  <c r="E7346" i="50"/>
  <c r="C7345" i="50"/>
  <c r="E7345" i="50"/>
  <c r="C7344" i="50"/>
  <c r="E7344" i="50"/>
  <c r="C7343" i="50"/>
  <c r="E7343" i="50"/>
  <c r="C7342" i="50"/>
  <c r="E7342" i="50"/>
  <c r="C7341" i="50"/>
  <c r="E7341" i="50"/>
  <c r="C7340" i="50"/>
  <c r="E7340" i="50"/>
  <c r="C7339" i="50"/>
  <c r="E7339" i="50"/>
  <c r="F7339" i="50" s="1"/>
  <c r="C7338" i="50"/>
  <c r="E7338" i="50"/>
  <c r="F7338" i="50" s="1"/>
  <c r="C7337" i="50"/>
  <c r="E7337" i="50"/>
  <c r="F7337" i="50" s="1"/>
  <c r="C7336" i="50"/>
  <c r="E7336" i="50"/>
  <c r="F7336" i="50" s="1"/>
  <c r="C7335" i="50"/>
  <c r="E7335" i="50"/>
  <c r="F7335" i="50" s="1"/>
  <c r="C7334" i="50"/>
  <c r="E7334" i="50"/>
  <c r="F7334" i="50" s="1"/>
  <c r="C7333" i="50"/>
  <c r="E7333" i="50"/>
  <c r="F7333" i="50" s="1"/>
  <c r="C7332" i="50"/>
  <c r="E7332" i="50"/>
  <c r="F7332" i="50" s="1"/>
  <c r="C7331" i="50"/>
  <c r="E7331" i="50"/>
  <c r="F7331" i="50" s="1"/>
  <c r="C7330" i="50"/>
  <c r="E7330" i="50"/>
  <c r="F7330" i="50" s="1"/>
  <c r="C7329" i="50"/>
  <c r="E7329" i="50"/>
  <c r="F7329" i="50" s="1"/>
  <c r="C7328" i="50"/>
  <c r="E7328" i="50"/>
  <c r="F7328" i="50" s="1"/>
  <c r="C7327" i="50"/>
  <c r="E7327" i="50"/>
  <c r="F7327" i="50" s="1"/>
  <c r="C7326" i="50"/>
  <c r="E7326" i="50"/>
  <c r="F7326" i="50" s="1"/>
  <c r="C7325" i="50"/>
  <c r="E7325" i="50"/>
  <c r="F7325" i="50" s="1"/>
  <c r="C7324" i="50"/>
  <c r="E7324" i="50"/>
  <c r="F7324" i="50" s="1"/>
  <c r="C7323" i="50"/>
  <c r="E7323" i="50"/>
  <c r="F7323" i="50" s="1"/>
  <c r="C7322" i="50"/>
  <c r="E7322" i="50"/>
  <c r="F7322" i="50" s="1"/>
  <c r="C7321" i="50"/>
  <c r="E7321" i="50"/>
  <c r="F7321" i="50" s="1"/>
  <c r="C7320" i="50"/>
  <c r="E7320" i="50"/>
  <c r="F7320" i="50" s="1"/>
  <c r="C7319" i="50"/>
  <c r="E7319" i="50"/>
  <c r="F7319" i="50" s="1"/>
  <c r="C7318" i="50"/>
  <c r="E7318" i="50"/>
  <c r="C7317" i="50"/>
  <c r="E7317" i="50"/>
  <c r="F7317" i="50" s="1"/>
  <c r="C7316" i="50"/>
  <c r="E7316" i="50"/>
  <c r="F7316" i="50" s="1"/>
  <c r="C7315" i="50"/>
  <c r="E7315" i="50"/>
  <c r="F7315" i="50" s="1"/>
  <c r="C7314" i="50"/>
  <c r="E7314" i="50"/>
  <c r="C7313" i="50"/>
  <c r="E7313" i="50"/>
  <c r="F7313" i="50" s="1"/>
  <c r="C7312" i="50"/>
  <c r="E7312" i="50"/>
  <c r="F7312" i="50" s="1"/>
  <c r="C7311" i="50"/>
  <c r="E7311" i="50"/>
  <c r="F7311" i="50" s="1"/>
  <c r="C7310" i="50"/>
  <c r="E7310" i="50"/>
  <c r="C7309" i="50"/>
  <c r="E7309" i="50"/>
  <c r="F7309" i="50" s="1"/>
  <c r="C7308" i="50"/>
  <c r="E7308" i="50"/>
  <c r="F7308" i="50" s="1"/>
  <c r="C7307" i="50"/>
  <c r="E7307" i="50"/>
  <c r="F7307" i="50" s="1"/>
  <c r="C7306" i="50"/>
  <c r="E7306" i="50"/>
  <c r="C7305" i="50"/>
  <c r="E7305" i="50"/>
  <c r="F7305" i="50" s="1"/>
  <c r="C7304" i="50"/>
  <c r="E7304" i="50"/>
  <c r="F7304" i="50" s="1"/>
  <c r="C7303" i="50"/>
  <c r="E7303" i="50"/>
  <c r="F7303" i="50" s="1"/>
  <c r="C7302" i="50"/>
  <c r="E7302" i="50"/>
  <c r="C7301" i="50"/>
  <c r="E7301" i="50"/>
  <c r="F7301" i="50" s="1"/>
  <c r="C7300" i="50"/>
  <c r="E7300" i="50"/>
  <c r="F7300" i="50" s="1"/>
  <c r="C7299" i="50"/>
  <c r="E7299" i="50"/>
  <c r="F7299" i="50" s="1"/>
  <c r="C7298" i="50"/>
  <c r="E7298" i="50"/>
  <c r="C7297" i="50"/>
  <c r="E7297" i="50"/>
  <c r="F7297" i="50" s="1"/>
  <c r="C7296" i="50"/>
  <c r="E7296" i="50"/>
  <c r="F7296" i="50" s="1"/>
  <c r="C7295" i="50"/>
  <c r="E7295" i="50"/>
  <c r="F7295" i="50" s="1"/>
  <c r="C7294" i="50"/>
  <c r="E7294" i="50"/>
  <c r="C7293" i="50"/>
  <c r="E7293" i="50"/>
  <c r="F7293" i="50" s="1"/>
  <c r="C7292" i="50"/>
  <c r="E7292" i="50"/>
  <c r="F7292" i="50" s="1"/>
  <c r="C7291" i="50"/>
  <c r="E7291" i="50"/>
  <c r="F7291" i="50" s="1"/>
  <c r="C7290" i="50"/>
  <c r="E7290" i="50"/>
  <c r="C7289" i="50"/>
  <c r="E7289" i="50"/>
  <c r="F7289" i="50" s="1"/>
  <c r="C7288" i="50"/>
  <c r="E7288" i="50"/>
  <c r="F7288" i="50" s="1"/>
  <c r="C7287" i="50"/>
  <c r="E7287" i="50"/>
  <c r="F7287" i="50" s="1"/>
  <c r="C7286" i="50"/>
  <c r="E7286" i="50"/>
  <c r="C7285" i="50"/>
  <c r="E7285" i="50"/>
  <c r="F7285" i="50" s="1"/>
  <c r="C7284" i="50"/>
  <c r="E7284" i="50"/>
  <c r="F7284" i="50" s="1"/>
  <c r="C7283" i="50"/>
  <c r="E7283" i="50"/>
  <c r="F7283" i="50" s="1"/>
  <c r="C7282" i="50"/>
  <c r="E7282" i="50"/>
  <c r="C7281" i="50"/>
  <c r="E7281" i="50"/>
  <c r="F7281" i="50" s="1"/>
  <c r="C7280" i="50"/>
  <c r="E7280" i="50"/>
  <c r="F7280" i="50" s="1"/>
  <c r="C7279" i="50"/>
  <c r="E7279" i="50"/>
  <c r="F7279" i="50" s="1"/>
  <c r="C7278" i="50"/>
  <c r="E7278" i="50"/>
  <c r="C7277" i="50"/>
  <c r="E7277" i="50"/>
  <c r="F7277" i="50" s="1"/>
  <c r="C7276" i="50"/>
  <c r="E7276" i="50"/>
  <c r="F7276" i="50" s="1"/>
  <c r="C7275" i="50"/>
  <c r="E7275" i="50"/>
  <c r="F7275" i="50" s="1"/>
  <c r="C7274" i="50"/>
  <c r="E7274" i="50"/>
  <c r="C7273" i="50"/>
  <c r="E7273" i="50"/>
  <c r="F7273" i="50" s="1"/>
  <c r="C7272" i="50"/>
  <c r="E7272" i="50"/>
  <c r="F7272" i="50" s="1"/>
  <c r="C7271" i="50"/>
  <c r="E7271" i="50"/>
  <c r="F7271" i="50" s="1"/>
  <c r="C7270" i="50"/>
  <c r="E7270" i="50"/>
  <c r="C7269" i="50"/>
  <c r="E7269" i="50"/>
  <c r="F7269" i="50" s="1"/>
  <c r="C7268" i="50"/>
  <c r="E7268" i="50"/>
  <c r="F7268" i="50" s="1"/>
  <c r="C7267" i="50"/>
  <c r="E7267" i="50"/>
  <c r="F7267" i="50" s="1"/>
  <c r="C7266" i="50"/>
  <c r="E7266" i="50"/>
  <c r="C7265" i="50"/>
  <c r="E7265" i="50"/>
  <c r="F7265" i="50" s="1"/>
  <c r="C7264" i="50"/>
  <c r="E7264" i="50"/>
  <c r="F7264" i="50" s="1"/>
  <c r="C7263" i="50"/>
  <c r="E7263" i="50"/>
  <c r="C7262" i="50"/>
  <c r="E7262" i="50"/>
  <c r="F7262" i="50" s="1"/>
  <c r="C7261" i="50"/>
  <c r="E7261" i="50"/>
  <c r="F7261" i="50" s="1"/>
  <c r="C7260" i="50"/>
  <c r="E7260" i="50"/>
  <c r="F7260" i="50" s="1"/>
  <c r="C7259" i="50"/>
  <c r="E7259" i="50"/>
  <c r="C7258" i="50"/>
  <c r="E7258" i="50"/>
  <c r="F7258" i="50" s="1"/>
  <c r="C7257" i="50"/>
  <c r="E7257" i="50"/>
  <c r="F7257" i="50" s="1"/>
  <c r="C7256" i="50"/>
  <c r="E7256" i="50"/>
  <c r="F7256" i="50" s="1"/>
  <c r="C7255" i="50"/>
  <c r="E7255" i="50"/>
  <c r="C7254" i="50"/>
  <c r="E7254" i="50"/>
  <c r="F7254" i="50" s="1"/>
  <c r="C7253" i="50"/>
  <c r="E7253" i="50"/>
  <c r="F7253" i="50" s="1"/>
  <c r="C7252" i="50"/>
  <c r="E7252" i="50"/>
  <c r="F7252" i="50" s="1"/>
  <c r="C7251" i="50"/>
  <c r="E7251" i="50"/>
  <c r="C7250" i="50"/>
  <c r="E7250" i="50"/>
  <c r="F7250" i="50" s="1"/>
  <c r="C7249" i="50"/>
  <c r="E7249" i="50"/>
  <c r="F7249" i="50" s="1"/>
  <c r="C7248" i="50"/>
  <c r="E7248" i="50"/>
  <c r="F7248" i="50" s="1"/>
  <c r="C7247" i="50"/>
  <c r="E7247" i="50"/>
  <c r="C7246" i="50"/>
  <c r="E7246" i="50"/>
  <c r="F7246" i="50" s="1"/>
  <c r="C7245" i="50"/>
  <c r="E7245" i="50"/>
  <c r="F7245" i="50" s="1"/>
  <c r="C7244" i="50"/>
  <c r="E7244" i="50"/>
  <c r="F7244" i="50" s="1"/>
  <c r="C7243" i="50"/>
  <c r="E7243" i="50"/>
  <c r="C7242" i="50"/>
  <c r="E7242" i="50"/>
  <c r="F7242" i="50" s="1"/>
  <c r="C7241" i="50"/>
  <c r="E7241" i="50"/>
  <c r="F7241" i="50" s="1"/>
  <c r="C7240" i="50"/>
  <c r="E7240" i="50"/>
  <c r="F7240" i="50" s="1"/>
  <c r="C7239" i="50"/>
  <c r="E7239" i="50"/>
  <c r="F7239" i="50" s="1"/>
  <c r="C7238" i="50"/>
  <c r="E7238" i="50"/>
  <c r="F7238" i="50" s="1"/>
  <c r="C7237" i="50"/>
  <c r="E7237" i="50"/>
  <c r="F7237" i="50" s="1"/>
  <c r="C7236" i="50"/>
  <c r="E7236" i="50"/>
  <c r="F7236" i="50" s="1"/>
  <c r="C7235" i="50"/>
  <c r="E7235" i="50"/>
  <c r="F7235" i="50" s="1"/>
  <c r="C7234" i="50"/>
  <c r="E7234" i="50"/>
  <c r="F7234" i="50" s="1"/>
  <c r="C7233" i="50"/>
  <c r="E7233" i="50"/>
  <c r="F7233" i="50" s="1"/>
  <c r="C7232" i="50"/>
  <c r="E7232" i="50"/>
  <c r="F7232" i="50" s="1"/>
  <c r="C7231" i="50"/>
  <c r="E7231" i="50"/>
  <c r="C7230" i="50"/>
  <c r="E7230" i="50"/>
  <c r="F7230" i="50" s="1"/>
  <c r="C7229" i="50"/>
  <c r="E7229" i="50"/>
  <c r="F7229" i="50" s="1"/>
  <c r="C7228" i="50"/>
  <c r="E7228" i="50"/>
  <c r="F7228" i="50" s="1"/>
  <c r="C7227" i="50"/>
  <c r="E7227" i="50"/>
  <c r="F7227" i="50" s="1"/>
  <c r="C7226" i="50"/>
  <c r="E7226" i="50"/>
  <c r="F7226" i="50" s="1"/>
  <c r="C7225" i="50"/>
  <c r="E7225" i="50"/>
  <c r="F7225" i="50" s="1"/>
  <c r="C7224" i="50"/>
  <c r="E7224" i="50"/>
  <c r="F7224" i="50" s="1"/>
  <c r="C7223" i="50"/>
  <c r="E7223" i="50"/>
  <c r="F7223" i="50" s="1"/>
  <c r="C7222" i="50"/>
  <c r="E7222" i="50"/>
  <c r="F7222" i="50" s="1"/>
  <c r="C7221" i="50"/>
  <c r="E7221" i="50"/>
  <c r="F7221" i="50" s="1"/>
  <c r="C7220" i="50"/>
  <c r="E7220" i="50"/>
  <c r="F7220" i="50" s="1"/>
  <c r="C7219" i="50"/>
  <c r="E7219" i="50"/>
  <c r="C7218" i="50"/>
  <c r="E7218" i="50"/>
  <c r="F7218" i="50" s="1"/>
  <c r="C7217" i="50"/>
  <c r="E7217" i="50"/>
  <c r="F7217" i="50" s="1"/>
  <c r="C7216" i="50"/>
  <c r="E7216" i="50"/>
  <c r="F7216" i="50" s="1"/>
  <c r="C7215" i="50"/>
  <c r="E7215" i="50"/>
  <c r="F7215" i="50" s="1"/>
  <c r="C7214" i="50"/>
  <c r="E7214" i="50"/>
  <c r="F7214" i="50" s="1"/>
  <c r="C7213" i="50"/>
  <c r="E7213" i="50"/>
  <c r="F7213" i="50" s="1"/>
  <c r="C7212" i="50"/>
  <c r="E7212" i="50"/>
  <c r="F7212" i="50" s="1"/>
  <c r="C7211" i="50"/>
  <c r="E7211" i="50"/>
  <c r="F7211" i="50" s="1"/>
  <c r="C7210" i="50"/>
  <c r="E7210" i="50"/>
  <c r="F7210" i="50" s="1"/>
  <c r="C7209" i="50"/>
  <c r="E7209" i="50"/>
  <c r="F7209" i="50" s="1"/>
  <c r="C7208" i="50"/>
  <c r="E7208" i="50"/>
  <c r="F7208" i="50" s="1"/>
  <c r="C7207" i="50"/>
  <c r="E7207" i="50"/>
  <c r="C7206" i="50"/>
  <c r="E7206" i="50"/>
  <c r="F7206" i="50" s="1"/>
  <c r="C7205" i="50"/>
  <c r="E7205" i="50"/>
  <c r="F7205" i="50" s="1"/>
  <c r="C7204" i="50"/>
  <c r="E7204" i="50"/>
  <c r="F7204" i="50" s="1"/>
  <c r="C7203" i="50"/>
  <c r="E7203" i="50"/>
  <c r="F7203" i="50" s="1"/>
  <c r="C7202" i="50"/>
  <c r="E7202" i="50"/>
  <c r="F7202" i="50" s="1"/>
  <c r="C7201" i="50"/>
  <c r="E7201" i="50"/>
  <c r="F7201" i="50" s="1"/>
  <c r="C7200" i="50"/>
  <c r="E7200" i="50"/>
  <c r="F7200" i="50" s="1"/>
  <c r="C7199" i="50"/>
  <c r="E7199" i="50"/>
  <c r="F7199" i="50" s="1"/>
  <c r="C7198" i="50"/>
  <c r="E7198" i="50"/>
  <c r="F7198" i="50" s="1"/>
  <c r="C7197" i="50"/>
  <c r="E7197" i="50"/>
  <c r="F7197" i="50" s="1"/>
  <c r="C7196" i="50"/>
  <c r="E7196" i="50"/>
  <c r="C7195" i="50"/>
  <c r="E7195" i="50"/>
  <c r="C7194" i="50"/>
  <c r="E7194" i="50"/>
  <c r="F7194" i="50" s="1"/>
  <c r="C7193" i="50"/>
  <c r="E7193" i="50"/>
  <c r="F7193" i="50" s="1"/>
  <c r="C7192" i="50"/>
  <c r="E7192" i="50"/>
  <c r="F7192" i="50" s="1"/>
  <c r="C7191" i="50"/>
  <c r="E7191" i="50"/>
  <c r="F7191" i="50" s="1"/>
  <c r="C7190" i="50"/>
  <c r="E7190" i="50"/>
  <c r="F7190" i="50" s="1"/>
  <c r="C7189" i="50"/>
  <c r="E7189" i="50"/>
  <c r="F7189" i="50" s="1"/>
  <c r="C7188" i="50"/>
  <c r="E7188" i="50"/>
  <c r="F7188" i="50" s="1"/>
  <c r="C7187" i="50"/>
  <c r="E7187" i="50"/>
  <c r="F7187" i="50" s="1"/>
  <c r="C7186" i="50"/>
  <c r="E7186" i="50"/>
  <c r="C7185" i="50"/>
  <c r="E7185" i="50"/>
  <c r="C7184" i="50"/>
  <c r="E7184" i="50"/>
  <c r="C7183" i="50"/>
  <c r="E7183" i="50"/>
  <c r="C7182" i="50"/>
  <c r="E7182" i="50"/>
  <c r="C7181" i="50"/>
  <c r="E7181" i="50"/>
  <c r="C7180" i="50"/>
  <c r="E7180" i="50"/>
  <c r="C7179" i="50"/>
  <c r="E7179" i="50"/>
  <c r="C7178" i="50"/>
  <c r="E7178" i="50"/>
  <c r="C7177" i="50"/>
  <c r="E7177" i="50"/>
  <c r="C7176" i="50"/>
  <c r="E7176" i="50"/>
  <c r="C7175" i="50"/>
  <c r="E7175" i="50"/>
  <c r="C7174" i="50"/>
  <c r="E7174" i="50"/>
  <c r="C7173" i="50"/>
  <c r="E7173" i="50"/>
  <c r="C7172" i="50"/>
  <c r="E7172" i="50"/>
  <c r="C7171" i="50"/>
  <c r="E7171" i="50"/>
  <c r="C7170" i="50"/>
  <c r="E7170" i="50"/>
  <c r="C7169" i="50"/>
  <c r="E7169" i="50"/>
  <c r="C7168" i="50"/>
  <c r="E7168" i="50"/>
  <c r="C7167" i="50"/>
  <c r="E7167" i="50"/>
  <c r="C7166" i="50"/>
  <c r="E7166" i="50"/>
  <c r="C7165" i="50"/>
  <c r="E7165" i="50"/>
  <c r="C7164" i="50"/>
  <c r="E7164" i="50"/>
  <c r="C7163" i="50"/>
  <c r="E7163" i="50"/>
  <c r="C7162" i="50"/>
  <c r="E7162" i="50"/>
  <c r="C7161" i="50"/>
  <c r="E7161" i="50"/>
  <c r="C7160" i="50"/>
  <c r="E7160" i="50"/>
  <c r="C7159" i="50"/>
  <c r="E7159" i="50"/>
  <c r="C7158" i="50"/>
  <c r="E7158" i="50"/>
  <c r="F7158" i="50" s="1"/>
  <c r="C7157" i="50"/>
  <c r="E7157" i="50"/>
  <c r="F7157" i="50" s="1"/>
  <c r="C7156" i="50"/>
  <c r="E7156" i="50"/>
  <c r="F7156" i="50" s="1"/>
  <c r="C7155" i="50"/>
  <c r="E7155" i="50"/>
  <c r="F7155" i="50" s="1"/>
  <c r="C7154" i="50"/>
  <c r="E7154" i="50"/>
  <c r="F7154" i="50" s="1"/>
  <c r="C7153" i="50"/>
  <c r="E7153" i="50"/>
  <c r="F7153" i="50" s="1"/>
  <c r="C7152" i="50"/>
  <c r="E7152" i="50"/>
  <c r="F7152" i="50" s="1"/>
  <c r="C7151" i="50"/>
  <c r="E7151" i="50"/>
  <c r="C7150" i="50"/>
  <c r="E7150" i="50"/>
  <c r="F7150" i="50" s="1"/>
  <c r="C7149" i="50"/>
  <c r="E7149" i="50"/>
  <c r="F7149" i="50" s="1"/>
  <c r="C7148" i="50"/>
  <c r="E7148" i="50"/>
  <c r="F7148" i="50" s="1"/>
  <c r="C7147" i="50"/>
  <c r="E7147" i="50"/>
  <c r="F7147" i="50" s="1"/>
  <c r="C7146" i="50"/>
  <c r="E7146" i="50"/>
  <c r="F7146" i="50" s="1"/>
  <c r="C7145" i="50"/>
  <c r="E7145" i="50"/>
  <c r="F7145" i="50" s="1"/>
  <c r="C7144" i="50"/>
  <c r="E7144" i="50"/>
  <c r="F7144" i="50" s="1"/>
  <c r="C7143" i="50"/>
  <c r="E7143" i="50"/>
  <c r="F7143" i="50" s="1"/>
  <c r="C7142" i="50"/>
  <c r="E7142" i="50"/>
  <c r="F7142" i="50" s="1"/>
  <c r="C7141" i="50"/>
  <c r="E7141" i="50"/>
  <c r="F7141" i="50" s="1"/>
  <c r="C7140" i="50"/>
  <c r="E7140" i="50"/>
  <c r="F7140" i="50" s="1"/>
  <c r="C7139" i="50"/>
  <c r="E7139" i="50"/>
  <c r="F7139" i="50" s="1"/>
  <c r="C7138" i="50"/>
  <c r="E7138" i="50"/>
  <c r="F7138" i="50" s="1"/>
  <c r="C7137" i="50"/>
  <c r="E7137" i="50"/>
  <c r="F7137" i="50" s="1"/>
  <c r="C7136" i="50"/>
  <c r="E7136" i="50"/>
  <c r="F7136" i="50" s="1"/>
  <c r="C7135" i="50"/>
  <c r="E7135" i="50"/>
  <c r="F7135" i="50" s="1"/>
  <c r="C7134" i="50"/>
  <c r="E7134" i="50"/>
  <c r="F7134" i="50" s="1"/>
  <c r="C7133" i="50"/>
  <c r="E7133" i="50"/>
  <c r="F7133" i="50" s="1"/>
  <c r="C7132" i="50"/>
  <c r="E7132" i="50"/>
  <c r="F7132" i="50" s="1"/>
  <c r="C7131" i="50"/>
  <c r="E7131" i="50"/>
  <c r="F7131" i="50" s="1"/>
  <c r="C7130" i="50"/>
  <c r="E7130" i="50"/>
  <c r="F7130" i="50" s="1"/>
  <c r="C7129" i="50"/>
  <c r="E7129" i="50"/>
  <c r="F7129" i="50" s="1"/>
  <c r="C7128" i="50"/>
  <c r="E7128" i="50"/>
  <c r="F7128" i="50" s="1"/>
  <c r="C7127" i="50"/>
  <c r="E7127" i="50"/>
  <c r="F7127" i="50" s="1"/>
  <c r="C7126" i="50"/>
  <c r="E7126" i="50"/>
  <c r="F7126" i="50" s="1"/>
  <c r="C7125" i="50"/>
  <c r="E7125" i="50"/>
  <c r="F7125" i="50" s="1"/>
  <c r="C7124" i="50"/>
  <c r="E7124" i="50"/>
  <c r="F7124" i="50" s="1"/>
  <c r="C7123" i="50"/>
  <c r="E7123" i="50"/>
  <c r="F7123" i="50" s="1"/>
  <c r="C7122" i="50"/>
  <c r="E7122" i="50"/>
  <c r="F7122" i="50" s="1"/>
  <c r="C7121" i="50"/>
  <c r="E7121" i="50"/>
  <c r="F7121" i="50" s="1"/>
  <c r="C7120" i="50"/>
  <c r="E7120" i="50"/>
  <c r="F7120" i="50" s="1"/>
  <c r="C7119" i="50"/>
  <c r="E7119" i="50"/>
  <c r="F7119" i="50" s="1"/>
  <c r="C7118" i="50"/>
  <c r="E7118" i="50"/>
  <c r="F7118" i="50" s="1"/>
  <c r="C7117" i="50"/>
  <c r="E7117" i="50"/>
  <c r="F7117" i="50" s="1"/>
  <c r="C7116" i="50"/>
  <c r="E7116" i="50"/>
  <c r="F7116" i="50" s="1"/>
  <c r="C7115" i="50"/>
  <c r="E7115" i="50"/>
  <c r="F7115" i="50" s="1"/>
  <c r="C7114" i="50"/>
  <c r="E7114" i="50"/>
  <c r="F7114" i="50" s="1"/>
  <c r="C7113" i="50"/>
  <c r="E7113" i="50"/>
  <c r="F7113" i="50" s="1"/>
  <c r="C7112" i="50"/>
  <c r="E7112" i="50"/>
  <c r="F7112" i="50" s="1"/>
  <c r="C7111" i="50"/>
  <c r="E7111" i="50"/>
  <c r="F7111" i="50" s="1"/>
  <c r="C7110" i="50"/>
  <c r="E7110" i="50"/>
  <c r="F7110" i="50" s="1"/>
  <c r="C7109" i="50"/>
  <c r="E7109" i="50"/>
  <c r="F7109" i="50" s="1"/>
  <c r="C7108" i="50"/>
  <c r="E7108" i="50"/>
  <c r="F7108" i="50" s="1"/>
  <c r="C7107" i="50"/>
  <c r="E7107" i="50"/>
  <c r="F7107" i="50" s="1"/>
  <c r="C7106" i="50"/>
  <c r="E7106" i="50"/>
  <c r="F7106" i="50" s="1"/>
  <c r="C7105" i="50"/>
  <c r="E7105" i="50"/>
  <c r="F7105" i="50" s="1"/>
  <c r="C7104" i="50"/>
  <c r="E7104" i="50"/>
  <c r="F7104" i="50" s="1"/>
  <c r="C7103" i="50"/>
  <c r="E7103" i="50"/>
  <c r="F7103" i="50" s="1"/>
  <c r="C7102" i="50"/>
  <c r="E7102" i="50"/>
  <c r="F7102" i="50" s="1"/>
  <c r="C7101" i="50"/>
  <c r="E7101" i="50"/>
  <c r="F7101" i="50" s="1"/>
  <c r="C7100" i="50"/>
  <c r="E7100" i="50"/>
  <c r="F7100" i="50" s="1"/>
  <c r="C7099" i="50"/>
  <c r="E7099" i="50"/>
  <c r="F7099" i="50" s="1"/>
  <c r="C7098" i="50"/>
  <c r="E7098" i="50"/>
  <c r="F7098" i="50" s="1"/>
  <c r="C7097" i="50"/>
  <c r="E7097" i="50"/>
  <c r="F7097" i="50" s="1"/>
  <c r="C7096" i="50"/>
  <c r="E7096" i="50"/>
  <c r="F7096" i="50" s="1"/>
  <c r="C7095" i="50"/>
  <c r="E7095" i="50"/>
  <c r="F7095" i="50" s="1"/>
  <c r="C7094" i="50"/>
  <c r="E7094" i="50"/>
  <c r="F7094" i="50" s="1"/>
  <c r="C7093" i="50"/>
  <c r="E7093" i="50"/>
  <c r="F7093" i="50" s="1"/>
  <c r="C7092" i="50"/>
  <c r="E7092" i="50"/>
  <c r="F7092" i="50" s="1"/>
  <c r="C7091" i="50"/>
  <c r="E7091" i="50"/>
  <c r="F7091" i="50" s="1"/>
  <c r="C7090" i="50"/>
  <c r="E7090" i="50"/>
  <c r="F7090" i="50" s="1"/>
  <c r="C7089" i="50"/>
  <c r="E7089" i="50"/>
  <c r="F7089" i="50" s="1"/>
  <c r="C7088" i="50"/>
  <c r="E7088" i="50"/>
  <c r="F7088" i="50" s="1"/>
  <c r="C7087" i="50"/>
  <c r="E7087" i="50"/>
  <c r="F7087" i="50" s="1"/>
  <c r="C7086" i="50"/>
  <c r="E7086" i="50"/>
  <c r="F7086" i="50" s="1"/>
  <c r="C7085" i="50"/>
  <c r="E7085" i="50"/>
  <c r="F7085" i="50" s="1"/>
  <c r="C7084" i="50"/>
  <c r="E7084" i="50"/>
  <c r="F7084" i="50" s="1"/>
  <c r="C7083" i="50"/>
  <c r="E7083" i="50"/>
  <c r="F7083" i="50" s="1"/>
  <c r="C7082" i="50"/>
  <c r="E7082" i="50"/>
  <c r="C7081" i="50"/>
  <c r="E7081" i="50"/>
  <c r="F7081" i="50" s="1"/>
  <c r="C7080" i="50"/>
  <c r="E7080" i="50"/>
  <c r="F7080" i="50" s="1"/>
  <c r="C7079" i="50"/>
  <c r="E7079" i="50"/>
  <c r="F7079" i="50" s="1"/>
  <c r="C7078" i="50"/>
  <c r="E7078" i="50"/>
  <c r="F7078" i="50" s="1"/>
  <c r="C7077" i="50"/>
  <c r="E7077" i="50"/>
  <c r="F7077" i="50" s="1"/>
  <c r="C7076" i="50"/>
  <c r="E7076" i="50"/>
  <c r="F7076" i="50" s="1"/>
  <c r="C7075" i="50"/>
  <c r="E7075" i="50"/>
  <c r="F7075" i="50" s="1"/>
  <c r="C7074" i="50"/>
  <c r="E7074" i="50"/>
  <c r="F7074" i="50" s="1"/>
  <c r="C7073" i="50"/>
  <c r="E7073" i="50"/>
  <c r="F7073" i="50" s="1"/>
  <c r="C7072" i="50"/>
  <c r="E7072" i="50"/>
  <c r="F7072" i="50" s="1"/>
  <c r="C7071" i="50"/>
  <c r="E7071" i="50"/>
  <c r="F7071" i="50" s="1"/>
  <c r="C7070" i="50"/>
  <c r="E7070" i="50"/>
  <c r="F7070" i="50" s="1"/>
  <c r="C7069" i="50"/>
  <c r="E7069" i="50"/>
  <c r="F7069" i="50" s="1"/>
  <c r="C7068" i="50"/>
  <c r="E7068" i="50"/>
  <c r="F7068" i="50" s="1"/>
  <c r="C7067" i="50"/>
  <c r="E7067" i="50"/>
  <c r="F7067" i="50" s="1"/>
  <c r="C7066" i="50"/>
  <c r="E7066" i="50"/>
  <c r="F7066" i="50" s="1"/>
  <c r="C7065" i="50"/>
  <c r="E7065" i="50"/>
  <c r="F7065" i="50" s="1"/>
  <c r="C7064" i="50"/>
  <c r="E7064" i="50"/>
  <c r="F7064" i="50" s="1"/>
  <c r="C7063" i="50"/>
  <c r="E7063" i="50"/>
  <c r="F7063" i="50" s="1"/>
  <c r="C7062" i="50"/>
  <c r="E7062" i="50"/>
  <c r="F7062" i="50" s="1"/>
  <c r="C7061" i="50"/>
  <c r="E7061" i="50"/>
  <c r="F7061" i="50" s="1"/>
  <c r="C7060" i="50"/>
  <c r="E7060" i="50"/>
  <c r="C7059" i="50"/>
  <c r="E7059" i="50"/>
  <c r="F7059" i="50" s="1"/>
  <c r="C7058" i="50"/>
  <c r="E7058" i="50"/>
  <c r="F7058" i="50" s="1"/>
  <c r="C7057" i="50"/>
  <c r="E7057" i="50"/>
  <c r="F7057" i="50" s="1"/>
  <c r="C7056" i="50"/>
  <c r="E7056" i="50"/>
  <c r="C7055" i="50"/>
  <c r="E7055" i="50"/>
  <c r="F7055" i="50" s="1"/>
  <c r="C7054" i="50"/>
  <c r="E7054" i="50"/>
  <c r="F7054" i="50" s="1"/>
  <c r="C7053" i="50"/>
  <c r="E7053" i="50"/>
  <c r="F7053" i="50" s="1"/>
  <c r="C7052" i="50"/>
  <c r="E7052" i="50"/>
  <c r="C7051" i="50"/>
  <c r="E7051" i="50"/>
  <c r="F7051" i="50" s="1"/>
  <c r="C7050" i="50"/>
  <c r="E7050" i="50"/>
  <c r="F7050" i="50" s="1"/>
  <c r="C7049" i="50"/>
  <c r="E7049" i="50"/>
  <c r="F7049" i="50" s="1"/>
  <c r="C7048" i="50"/>
  <c r="E7048" i="50"/>
  <c r="C7047" i="50"/>
  <c r="E7047" i="50"/>
  <c r="F7047" i="50" s="1"/>
  <c r="C7046" i="50"/>
  <c r="E7046" i="50"/>
  <c r="F7046" i="50" s="1"/>
  <c r="C7045" i="50"/>
  <c r="E7045" i="50"/>
  <c r="F7045" i="50" s="1"/>
  <c r="C7044" i="50"/>
  <c r="E7044" i="50"/>
  <c r="C7043" i="50"/>
  <c r="E7043" i="50"/>
  <c r="F7043" i="50" s="1"/>
  <c r="C7042" i="50"/>
  <c r="E7042" i="50"/>
  <c r="F7042" i="50" s="1"/>
  <c r="C7041" i="50"/>
  <c r="E7041" i="50"/>
  <c r="F7041" i="50" s="1"/>
  <c r="C7040" i="50"/>
  <c r="E7040" i="50"/>
  <c r="C7039" i="50"/>
  <c r="E7039" i="50"/>
  <c r="F7039" i="50" s="1"/>
  <c r="C7038" i="50"/>
  <c r="E7038" i="50"/>
  <c r="F7038" i="50" s="1"/>
  <c r="C7037" i="50"/>
  <c r="E7037" i="50"/>
  <c r="F7037" i="50" s="1"/>
  <c r="C7036" i="50"/>
  <c r="E7036" i="50"/>
  <c r="C7035" i="50"/>
  <c r="E7035" i="50"/>
  <c r="F7035" i="50" s="1"/>
  <c r="C7034" i="50"/>
  <c r="E7034" i="50"/>
  <c r="F7034" i="50" s="1"/>
  <c r="C7033" i="50"/>
  <c r="E7033" i="50"/>
  <c r="F7033" i="50" s="1"/>
  <c r="C7032" i="50"/>
  <c r="E7032" i="50"/>
  <c r="C7031" i="50"/>
  <c r="E7031" i="50"/>
  <c r="F7031" i="50" s="1"/>
  <c r="C7030" i="50"/>
  <c r="E7030" i="50"/>
  <c r="F7030" i="50" s="1"/>
  <c r="C7029" i="50"/>
  <c r="E7029" i="50"/>
  <c r="F7029" i="50" s="1"/>
  <c r="C7028" i="50"/>
  <c r="E7028" i="50"/>
  <c r="C7027" i="50"/>
  <c r="E7027" i="50"/>
  <c r="F7027" i="50" s="1"/>
  <c r="C7026" i="50"/>
  <c r="E7026" i="50"/>
  <c r="F7026" i="50" s="1"/>
  <c r="C7025" i="50"/>
  <c r="E7025" i="50"/>
  <c r="F7025" i="50" s="1"/>
  <c r="C7024" i="50"/>
  <c r="E7024" i="50"/>
  <c r="C7023" i="50"/>
  <c r="E7023" i="50"/>
  <c r="F7023" i="50" s="1"/>
  <c r="C7022" i="50"/>
  <c r="E7022" i="50"/>
  <c r="F7022" i="50" s="1"/>
  <c r="C7021" i="50"/>
  <c r="E7021" i="50"/>
  <c r="F7021" i="50" s="1"/>
  <c r="C7020" i="50"/>
  <c r="E7020" i="50"/>
  <c r="C7019" i="50"/>
  <c r="E7019" i="50"/>
  <c r="F7019" i="50" s="1"/>
  <c r="C7018" i="50"/>
  <c r="E7018" i="50"/>
  <c r="F7018" i="50" s="1"/>
  <c r="C7017" i="50"/>
  <c r="E7017" i="50"/>
  <c r="F7017" i="50" s="1"/>
  <c r="C7016" i="50"/>
  <c r="E7016" i="50"/>
  <c r="C7015" i="50"/>
  <c r="E7015" i="50"/>
  <c r="F7015" i="50" s="1"/>
  <c r="C7014" i="50"/>
  <c r="E7014" i="50"/>
  <c r="F7014" i="50" s="1"/>
  <c r="C7013" i="50"/>
  <c r="E7013" i="50"/>
  <c r="F7013" i="50" s="1"/>
  <c r="C7012" i="50"/>
  <c r="E7012" i="50"/>
  <c r="C7011" i="50"/>
  <c r="E7011" i="50"/>
  <c r="F7011" i="50" s="1"/>
  <c r="C7010" i="50"/>
  <c r="E7010" i="50"/>
  <c r="F7010" i="50" s="1"/>
  <c r="C7009" i="50"/>
  <c r="E7009" i="50"/>
  <c r="F7009" i="50" s="1"/>
  <c r="C7008" i="50"/>
  <c r="E7008" i="50"/>
  <c r="C7007" i="50"/>
  <c r="E7007" i="50"/>
  <c r="F7007" i="50" s="1"/>
  <c r="C7006" i="50"/>
  <c r="E7006" i="50"/>
  <c r="C7005" i="50"/>
  <c r="E7005" i="50"/>
  <c r="C7004" i="50"/>
  <c r="E7004" i="50"/>
  <c r="C7003" i="50"/>
  <c r="E7003" i="50"/>
  <c r="C7002" i="50"/>
  <c r="E7002" i="50"/>
  <c r="C7001" i="50"/>
  <c r="E7001" i="50"/>
  <c r="C7000" i="50"/>
  <c r="E7000" i="50"/>
  <c r="C6999" i="50"/>
  <c r="E6999" i="50"/>
  <c r="C6998" i="50"/>
  <c r="E6998" i="50"/>
  <c r="C6997" i="50"/>
  <c r="E6997" i="50"/>
  <c r="C6996" i="50"/>
  <c r="E6996" i="50"/>
  <c r="C6995" i="50"/>
  <c r="E6995" i="50"/>
  <c r="C6994" i="50"/>
  <c r="E6994" i="50"/>
  <c r="C6993" i="50"/>
  <c r="E6993" i="50"/>
  <c r="C6992" i="50"/>
  <c r="E6992" i="50"/>
  <c r="C6991" i="50"/>
  <c r="E6991" i="50"/>
  <c r="C6990" i="50"/>
  <c r="E6990" i="50"/>
  <c r="C6989" i="50"/>
  <c r="E6989" i="50"/>
  <c r="C6988" i="50"/>
  <c r="E6988" i="50"/>
  <c r="C6987" i="50"/>
  <c r="E6987" i="50"/>
  <c r="C6986" i="50"/>
  <c r="E6986" i="50"/>
  <c r="C6985" i="50"/>
  <c r="E6985" i="50"/>
  <c r="C6984" i="50"/>
  <c r="E6984" i="50"/>
  <c r="C6983" i="50"/>
  <c r="E6983" i="50"/>
  <c r="C6982" i="50"/>
  <c r="E6982" i="50"/>
  <c r="C6981" i="50"/>
  <c r="E6981" i="50"/>
  <c r="C6980" i="50"/>
  <c r="E6980" i="50"/>
  <c r="C6979" i="50"/>
  <c r="E6979" i="50"/>
  <c r="C6978" i="50"/>
  <c r="E6978" i="50"/>
  <c r="F6978" i="50" s="1"/>
  <c r="C6977" i="50"/>
  <c r="E6977" i="50"/>
  <c r="F6977" i="50" s="1"/>
  <c r="C6976" i="50"/>
  <c r="E6976" i="50"/>
  <c r="C6975" i="50"/>
  <c r="E6975" i="50"/>
  <c r="F6975" i="50" s="1"/>
  <c r="C6974" i="50"/>
  <c r="E6974" i="50"/>
  <c r="F6974" i="50" s="1"/>
  <c r="C6973" i="50"/>
  <c r="E6973" i="50"/>
  <c r="F6973" i="50" s="1"/>
  <c r="C6972" i="50"/>
  <c r="E6972" i="50"/>
  <c r="C6971" i="50"/>
  <c r="E6971" i="50"/>
  <c r="F6971" i="50" s="1"/>
  <c r="C6970" i="50"/>
  <c r="E6970" i="50"/>
  <c r="F6970" i="50" s="1"/>
  <c r="C6969" i="50"/>
  <c r="E6969" i="50"/>
  <c r="F6969" i="50" s="1"/>
  <c r="C6968" i="50"/>
  <c r="E6968" i="50"/>
  <c r="C6967" i="50"/>
  <c r="E6967" i="50"/>
  <c r="F6967" i="50" s="1"/>
  <c r="C6966" i="50"/>
  <c r="E6966" i="50"/>
  <c r="F6966" i="50" s="1"/>
  <c r="C6965" i="50"/>
  <c r="E6965" i="50"/>
  <c r="F6965" i="50" s="1"/>
  <c r="C6964" i="50"/>
  <c r="E6964" i="50"/>
  <c r="C6963" i="50"/>
  <c r="E6963" i="50"/>
  <c r="F6963" i="50" s="1"/>
  <c r="C6962" i="50"/>
  <c r="E6962" i="50"/>
  <c r="F6962" i="50" s="1"/>
  <c r="C6961" i="50"/>
  <c r="E6961" i="50"/>
  <c r="F6961" i="50" s="1"/>
  <c r="C6960" i="50"/>
  <c r="E6960" i="50"/>
  <c r="C6959" i="50"/>
  <c r="E6959" i="50"/>
  <c r="F6959" i="50" s="1"/>
  <c r="C6958" i="50"/>
  <c r="E6958" i="50"/>
  <c r="F6958" i="50" s="1"/>
  <c r="C6957" i="50"/>
  <c r="E6957" i="50"/>
  <c r="F6957" i="50" s="1"/>
  <c r="C6956" i="50"/>
  <c r="E6956" i="50"/>
  <c r="C6955" i="50"/>
  <c r="E6955" i="50"/>
  <c r="F6955" i="50" s="1"/>
  <c r="C6954" i="50"/>
  <c r="E6954" i="50"/>
  <c r="F6954" i="50" s="1"/>
  <c r="C6953" i="50"/>
  <c r="E6953" i="50"/>
  <c r="F6953" i="50" s="1"/>
  <c r="C6952" i="50"/>
  <c r="E6952" i="50"/>
  <c r="C6951" i="50"/>
  <c r="E6951" i="50"/>
  <c r="F6951" i="50" s="1"/>
  <c r="C6950" i="50"/>
  <c r="E6950" i="50"/>
  <c r="F6950" i="50" s="1"/>
  <c r="C6949" i="50"/>
  <c r="E6949" i="50"/>
  <c r="F6949" i="50" s="1"/>
  <c r="C6948" i="50"/>
  <c r="E6948" i="50"/>
  <c r="C6947" i="50"/>
  <c r="E6947" i="50"/>
  <c r="F6947" i="50" s="1"/>
  <c r="C6946" i="50"/>
  <c r="E6946" i="50"/>
  <c r="F6946" i="50" s="1"/>
  <c r="C6945" i="50"/>
  <c r="E6945" i="50"/>
  <c r="F6945" i="50" s="1"/>
  <c r="C6944" i="50"/>
  <c r="E6944" i="50"/>
  <c r="C6943" i="50"/>
  <c r="E6943" i="50"/>
  <c r="F6943" i="50" s="1"/>
  <c r="C6942" i="50"/>
  <c r="E6942" i="50"/>
  <c r="F6942" i="50" s="1"/>
  <c r="C6941" i="50"/>
  <c r="E6941" i="50"/>
  <c r="F6941" i="50" s="1"/>
  <c r="C6940" i="50"/>
  <c r="E6940" i="50"/>
  <c r="C6939" i="50"/>
  <c r="E6939" i="50"/>
  <c r="F6939" i="50" s="1"/>
  <c r="C6938" i="50"/>
  <c r="E6938" i="50"/>
  <c r="F6938" i="50" s="1"/>
  <c r="C6937" i="50"/>
  <c r="E6937" i="50"/>
  <c r="F6937" i="50" s="1"/>
  <c r="C6936" i="50"/>
  <c r="E6936" i="50"/>
  <c r="C6935" i="50"/>
  <c r="E6935" i="50"/>
  <c r="F6935" i="50" s="1"/>
  <c r="C6934" i="50"/>
  <c r="E6934" i="50"/>
  <c r="F6934" i="50" s="1"/>
  <c r="C6933" i="50"/>
  <c r="E6933" i="50"/>
  <c r="F6933" i="50" s="1"/>
  <c r="C6932" i="50"/>
  <c r="E6932" i="50"/>
  <c r="C6931" i="50"/>
  <c r="E6931" i="50"/>
  <c r="F6931" i="50" s="1"/>
  <c r="C6930" i="50"/>
  <c r="E6930" i="50"/>
  <c r="F6930" i="50" s="1"/>
  <c r="C6929" i="50"/>
  <c r="E6929" i="50"/>
  <c r="F6929" i="50" s="1"/>
  <c r="C6928" i="50"/>
  <c r="E6928" i="50"/>
  <c r="C6927" i="50"/>
  <c r="E6927" i="50"/>
  <c r="F6927" i="50" s="1"/>
  <c r="C6926" i="50"/>
  <c r="E6926" i="50"/>
  <c r="F6926" i="50" s="1"/>
  <c r="C6925" i="50"/>
  <c r="E6925" i="50"/>
  <c r="F6925" i="50" s="1"/>
  <c r="C6924" i="50"/>
  <c r="E6924" i="50"/>
  <c r="C6923" i="50"/>
  <c r="E6923" i="50"/>
  <c r="F6923" i="50" s="1"/>
  <c r="C6922" i="50"/>
  <c r="E6922" i="50"/>
  <c r="F6922" i="50" s="1"/>
  <c r="C6921" i="50"/>
  <c r="E6921" i="50"/>
  <c r="F6921" i="50" s="1"/>
  <c r="C6920" i="50"/>
  <c r="E6920" i="50"/>
  <c r="C6919" i="50"/>
  <c r="E6919" i="50"/>
  <c r="F6919" i="50" s="1"/>
  <c r="C6918" i="50"/>
  <c r="E6918" i="50"/>
  <c r="F6918" i="50" s="1"/>
  <c r="C6917" i="50"/>
  <c r="E6917" i="50"/>
  <c r="F6917" i="50" s="1"/>
  <c r="C6916" i="50"/>
  <c r="E6916" i="50"/>
  <c r="C6915" i="50"/>
  <c r="E6915" i="50"/>
  <c r="F6915" i="50" s="1"/>
  <c r="C6914" i="50"/>
  <c r="E6914" i="50"/>
  <c r="F6914" i="50" s="1"/>
  <c r="C6913" i="50"/>
  <c r="E6913" i="50"/>
  <c r="F6913" i="50" s="1"/>
  <c r="C6912" i="50"/>
  <c r="E6912" i="50"/>
  <c r="C6911" i="50"/>
  <c r="E6911" i="50"/>
  <c r="C6910" i="50"/>
  <c r="E6910" i="50"/>
  <c r="F6910" i="50" s="1"/>
  <c r="C6909" i="50"/>
  <c r="E6909" i="50"/>
  <c r="F6909" i="50" s="1"/>
  <c r="C6908" i="50"/>
  <c r="E6908" i="50"/>
  <c r="C6907" i="50"/>
  <c r="E6907" i="50"/>
  <c r="F6907" i="50" s="1"/>
  <c r="C6906" i="50"/>
  <c r="E6906" i="50"/>
  <c r="F6906" i="50" s="1"/>
  <c r="C6905" i="50"/>
  <c r="E6905" i="50"/>
  <c r="F6905" i="50" s="1"/>
  <c r="C6904" i="50"/>
  <c r="E6904" i="50"/>
  <c r="C6903" i="50"/>
  <c r="E6903" i="50"/>
  <c r="C6902" i="50"/>
  <c r="E6902" i="50"/>
  <c r="F6902" i="50" s="1"/>
  <c r="C6901" i="50"/>
  <c r="E6901" i="50"/>
  <c r="C6900" i="50"/>
  <c r="E6900" i="50"/>
  <c r="F6900" i="50" s="1"/>
  <c r="C6899" i="50"/>
  <c r="E6899" i="50"/>
  <c r="F6899" i="50" s="1"/>
  <c r="C6898" i="50"/>
  <c r="E6898" i="50"/>
  <c r="F6898" i="50" s="1"/>
  <c r="C6897" i="50"/>
  <c r="E6897" i="50"/>
  <c r="C6896" i="50"/>
  <c r="E6896" i="50"/>
  <c r="F6896" i="50" s="1"/>
  <c r="C6895" i="50"/>
  <c r="E6895" i="50"/>
  <c r="F6895" i="50" s="1"/>
  <c r="C6894" i="50"/>
  <c r="E6894" i="50"/>
  <c r="F6894" i="50" s="1"/>
  <c r="C6893" i="50"/>
  <c r="E6893" i="50"/>
  <c r="C6892" i="50"/>
  <c r="E6892" i="50"/>
  <c r="F6892" i="50" s="1"/>
  <c r="C6891" i="50"/>
  <c r="E6891" i="50"/>
  <c r="F6891" i="50" s="1"/>
  <c r="C6890" i="50"/>
  <c r="E6890" i="50"/>
  <c r="F6890" i="50" s="1"/>
  <c r="C6889" i="50"/>
  <c r="E6889" i="50"/>
  <c r="C6888" i="50"/>
  <c r="E6888" i="50"/>
  <c r="F6888" i="50" s="1"/>
  <c r="C6887" i="50"/>
  <c r="E6887" i="50"/>
  <c r="F6887" i="50" s="1"/>
  <c r="C6886" i="50"/>
  <c r="E6886" i="50"/>
  <c r="F6886" i="50" s="1"/>
  <c r="C6885" i="50"/>
  <c r="E6885" i="50"/>
  <c r="C6884" i="50"/>
  <c r="E6884" i="50"/>
  <c r="F6884" i="50" s="1"/>
  <c r="C6883" i="50"/>
  <c r="E6883" i="50"/>
  <c r="F6883" i="50" s="1"/>
  <c r="C6882" i="50"/>
  <c r="E6882" i="50"/>
  <c r="F6882" i="50" s="1"/>
  <c r="C6881" i="50"/>
  <c r="E6881" i="50"/>
  <c r="C6880" i="50"/>
  <c r="E6880" i="50"/>
  <c r="F6880" i="50" s="1"/>
  <c r="C6879" i="50"/>
  <c r="E6879" i="50"/>
  <c r="F6879" i="50" s="1"/>
  <c r="C6878" i="50"/>
  <c r="E6878" i="50"/>
  <c r="F6878" i="50" s="1"/>
  <c r="C6877" i="50"/>
  <c r="E6877" i="50"/>
  <c r="C6876" i="50"/>
  <c r="E6876" i="50"/>
  <c r="F6876" i="50" s="1"/>
  <c r="C6875" i="50"/>
  <c r="E6875" i="50"/>
  <c r="F6875" i="50" s="1"/>
  <c r="C6874" i="50"/>
  <c r="E6874" i="50"/>
  <c r="F6874" i="50" s="1"/>
  <c r="C6873" i="50"/>
  <c r="E6873" i="50"/>
  <c r="C6872" i="50"/>
  <c r="E6872" i="50"/>
  <c r="F6872" i="50" s="1"/>
  <c r="C6871" i="50"/>
  <c r="E6871" i="50"/>
  <c r="F6871" i="50" s="1"/>
  <c r="C6870" i="50"/>
  <c r="E6870" i="50"/>
  <c r="F6870" i="50" s="1"/>
  <c r="C6869" i="50"/>
  <c r="E6869" i="50"/>
  <c r="C6868" i="50"/>
  <c r="E6868" i="50"/>
  <c r="F6868" i="50" s="1"/>
  <c r="C6867" i="50"/>
  <c r="E6867" i="50"/>
  <c r="F6867" i="50" s="1"/>
  <c r="C6866" i="50"/>
  <c r="E6866" i="50"/>
  <c r="F6866" i="50" s="1"/>
  <c r="C6865" i="50"/>
  <c r="E6865" i="50"/>
  <c r="C6864" i="50"/>
  <c r="E6864" i="50"/>
  <c r="F6864" i="50" s="1"/>
  <c r="C6863" i="50"/>
  <c r="E6863" i="50"/>
  <c r="F6863" i="50" s="1"/>
  <c r="C6862" i="50"/>
  <c r="E6862" i="50"/>
  <c r="F6862" i="50" s="1"/>
  <c r="C6861" i="50"/>
  <c r="E6861" i="50"/>
  <c r="C6860" i="50"/>
  <c r="E6860" i="50"/>
  <c r="F6860" i="50" s="1"/>
  <c r="C6859" i="50"/>
  <c r="E6859" i="50"/>
  <c r="F6859" i="50" s="1"/>
  <c r="C6858" i="50"/>
  <c r="E6858" i="50"/>
  <c r="F6858" i="50" s="1"/>
  <c r="C6857" i="50"/>
  <c r="E6857" i="50"/>
  <c r="C6856" i="50"/>
  <c r="E6856" i="50"/>
  <c r="F6856" i="50" s="1"/>
  <c r="C6855" i="50"/>
  <c r="E6855" i="50"/>
  <c r="F6855" i="50" s="1"/>
  <c r="C6854" i="50"/>
  <c r="E6854" i="50"/>
  <c r="F6854" i="50" s="1"/>
  <c r="C6853" i="50"/>
  <c r="E6853" i="50"/>
  <c r="C6852" i="50"/>
  <c r="E6852" i="50"/>
  <c r="F6852" i="50" s="1"/>
  <c r="C6851" i="50"/>
  <c r="E6851" i="50"/>
  <c r="F6851" i="50" s="1"/>
  <c r="C6850" i="50"/>
  <c r="E6850" i="50"/>
  <c r="F6850" i="50" s="1"/>
  <c r="C6849" i="50"/>
  <c r="E6849" i="50"/>
  <c r="C6848" i="50"/>
  <c r="E6848" i="50"/>
  <c r="F6848" i="50" s="1"/>
  <c r="C6847" i="50"/>
  <c r="E6847" i="50"/>
  <c r="F6847" i="50" s="1"/>
  <c r="C6846" i="50"/>
  <c r="E6846" i="50"/>
  <c r="F6846" i="50" s="1"/>
  <c r="C6845" i="50"/>
  <c r="E6845" i="50"/>
  <c r="C6844" i="50"/>
  <c r="E6844" i="50"/>
  <c r="F6844" i="50" s="1"/>
  <c r="C6843" i="50"/>
  <c r="E6843" i="50"/>
  <c r="F6843" i="50" s="1"/>
  <c r="C6842" i="50"/>
  <c r="E6842" i="50"/>
  <c r="F6842" i="50" s="1"/>
  <c r="C6841" i="50"/>
  <c r="E6841" i="50"/>
  <c r="C6840" i="50"/>
  <c r="E6840" i="50"/>
  <c r="F6840" i="50" s="1"/>
  <c r="C6839" i="50"/>
  <c r="E6839" i="50"/>
  <c r="F6839" i="50" s="1"/>
  <c r="C6838" i="50"/>
  <c r="E6838" i="50"/>
  <c r="F6838" i="50" s="1"/>
  <c r="C6837" i="50"/>
  <c r="E6837" i="50"/>
  <c r="C6836" i="50"/>
  <c r="E6836" i="50"/>
  <c r="F6836" i="50" s="1"/>
  <c r="C6835" i="50"/>
  <c r="E6835" i="50"/>
  <c r="F6835" i="50" s="1"/>
  <c r="C6834" i="50"/>
  <c r="E6834" i="50"/>
  <c r="F6834" i="50" s="1"/>
  <c r="C6833" i="50"/>
  <c r="E6833" i="50"/>
  <c r="C6832" i="50"/>
  <c r="E6832" i="50"/>
  <c r="F6832" i="50" s="1"/>
  <c r="C6831" i="50"/>
  <c r="E6831" i="50"/>
  <c r="F6831" i="50" s="1"/>
  <c r="C6830" i="50"/>
  <c r="E6830" i="50"/>
  <c r="F6830" i="50" s="1"/>
  <c r="C6829" i="50"/>
  <c r="E6829" i="50"/>
  <c r="C6828" i="50"/>
  <c r="E6828" i="50"/>
  <c r="C6827" i="50"/>
  <c r="E6827" i="50"/>
  <c r="C6826" i="50"/>
  <c r="E6826" i="50"/>
  <c r="C6825" i="50"/>
  <c r="E6825" i="50"/>
  <c r="C6824" i="50"/>
  <c r="E6824" i="50"/>
  <c r="C6823" i="50"/>
  <c r="E6823" i="50"/>
  <c r="C6822" i="50"/>
  <c r="E6822" i="50"/>
  <c r="C6821" i="50"/>
  <c r="E6821" i="50"/>
  <c r="C6820" i="50"/>
  <c r="E6820" i="50"/>
  <c r="C6819" i="50"/>
  <c r="E6819" i="50"/>
  <c r="C6818" i="50"/>
  <c r="E6818" i="50"/>
  <c r="C6817" i="50"/>
  <c r="E6817" i="50"/>
  <c r="C6816" i="50"/>
  <c r="E6816" i="50"/>
  <c r="C6815" i="50"/>
  <c r="E6815" i="50"/>
  <c r="C6814" i="50"/>
  <c r="E6814" i="50"/>
  <c r="C6813" i="50"/>
  <c r="E6813" i="50"/>
  <c r="C6812" i="50"/>
  <c r="E6812" i="50"/>
  <c r="C6811" i="50"/>
  <c r="E6811" i="50"/>
  <c r="C6810" i="50"/>
  <c r="E6810" i="50"/>
  <c r="C6809" i="50"/>
  <c r="E6809" i="50"/>
  <c r="C6808" i="50"/>
  <c r="E6808" i="50"/>
  <c r="C6807" i="50"/>
  <c r="E6807" i="50"/>
  <c r="C6806" i="50"/>
  <c r="E6806" i="50"/>
  <c r="C6805" i="50"/>
  <c r="E6805" i="50"/>
  <c r="C6804" i="50"/>
  <c r="E6804" i="50"/>
  <c r="C6803" i="50"/>
  <c r="E6803" i="50"/>
  <c r="C6802" i="50"/>
  <c r="E6802" i="50"/>
  <c r="C6801" i="50"/>
  <c r="E6801" i="50"/>
  <c r="C6800" i="50"/>
  <c r="E6800" i="50"/>
  <c r="F6800" i="50" s="1"/>
  <c r="C6799" i="50"/>
  <c r="E6799" i="50"/>
  <c r="F6799" i="50" s="1"/>
  <c r="C6798" i="50"/>
  <c r="E6798" i="50"/>
  <c r="F6798" i="50" s="1"/>
  <c r="C6797" i="50"/>
  <c r="E6797" i="50"/>
  <c r="F6797" i="50" s="1"/>
  <c r="C6796" i="50"/>
  <c r="E6796" i="50"/>
  <c r="F6796" i="50" s="1"/>
  <c r="C6795" i="50"/>
  <c r="E6795" i="50"/>
  <c r="F6795" i="50" s="1"/>
  <c r="C6794" i="50"/>
  <c r="E6794" i="50"/>
  <c r="F6794" i="50" s="1"/>
  <c r="C6793" i="50"/>
  <c r="E6793" i="50"/>
  <c r="F6793" i="50" s="1"/>
  <c r="C6792" i="50"/>
  <c r="E6792" i="50"/>
  <c r="F6792" i="50" s="1"/>
  <c r="C6791" i="50"/>
  <c r="E6791" i="50"/>
  <c r="F6791" i="50" s="1"/>
  <c r="C6790" i="50"/>
  <c r="E6790" i="50"/>
  <c r="F6790" i="50" s="1"/>
  <c r="C6789" i="50"/>
  <c r="E6789" i="50"/>
  <c r="F6789" i="50" s="1"/>
  <c r="C6788" i="50"/>
  <c r="E6788" i="50"/>
  <c r="F6788" i="50" s="1"/>
  <c r="C6787" i="50"/>
  <c r="E6787" i="50"/>
  <c r="F6787" i="50" s="1"/>
  <c r="C6786" i="50"/>
  <c r="E6786" i="50"/>
  <c r="F6786" i="50" s="1"/>
  <c r="C6785" i="50"/>
  <c r="E6785" i="50"/>
  <c r="F6785" i="50" s="1"/>
  <c r="C6784" i="50"/>
  <c r="E6784" i="50"/>
  <c r="F6784" i="50" s="1"/>
  <c r="C6783" i="50"/>
  <c r="E6783" i="50"/>
  <c r="F6783" i="50" s="1"/>
  <c r="C6782" i="50"/>
  <c r="E6782" i="50"/>
  <c r="F6782" i="50" s="1"/>
  <c r="C6781" i="50"/>
  <c r="E6781" i="50"/>
  <c r="F6781" i="50" s="1"/>
  <c r="C6780" i="50"/>
  <c r="E6780" i="50"/>
  <c r="F6780" i="50" s="1"/>
  <c r="C6779" i="50"/>
  <c r="E6779" i="50"/>
  <c r="F6779" i="50" s="1"/>
  <c r="C6778" i="50"/>
  <c r="E6778" i="50"/>
  <c r="F6778" i="50" s="1"/>
  <c r="C6777" i="50"/>
  <c r="E6777" i="50"/>
  <c r="F6777" i="50" s="1"/>
  <c r="C6776" i="50"/>
  <c r="E6776" i="50"/>
  <c r="F6776" i="50" s="1"/>
  <c r="C6775" i="50"/>
  <c r="E6775" i="50"/>
  <c r="F6775" i="50" s="1"/>
  <c r="C6774" i="50"/>
  <c r="E6774" i="50"/>
  <c r="F6774" i="50" s="1"/>
  <c r="C6773" i="50"/>
  <c r="E6773" i="50"/>
  <c r="F6773" i="50" s="1"/>
  <c r="C6772" i="50"/>
  <c r="E6772" i="50"/>
  <c r="F6772" i="50" s="1"/>
  <c r="C6771" i="50"/>
  <c r="E6771" i="50"/>
  <c r="F6771" i="50" s="1"/>
  <c r="C6770" i="50"/>
  <c r="E6770" i="50"/>
  <c r="F6770" i="50" s="1"/>
  <c r="C6769" i="50"/>
  <c r="E6769" i="50"/>
  <c r="F6769" i="50" s="1"/>
  <c r="C6768" i="50"/>
  <c r="E6768" i="50"/>
  <c r="F6768" i="50" s="1"/>
  <c r="C6767" i="50"/>
  <c r="E6767" i="50"/>
  <c r="F6767" i="50" s="1"/>
  <c r="C6766" i="50"/>
  <c r="E6766" i="50"/>
  <c r="F6766" i="50" s="1"/>
  <c r="C6765" i="50"/>
  <c r="E6765" i="50"/>
  <c r="F6765" i="50" s="1"/>
  <c r="C6764" i="50"/>
  <c r="E6764" i="50"/>
  <c r="F6764" i="50" s="1"/>
  <c r="C6763" i="50"/>
  <c r="E6763" i="50"/>
  <c r="F6763" i="50" s="1"/>
  <c r="C6762" i="50"/>
  <c r="E6762" i="50"/>
  <c r="F6762" i="50" s="1"/>
  <c r="C6761" i="50"/>
  <c r="E6761" i="50"/>
  <c r="F6761" i="50" s="1"/>
  <c r="C6760" i="50"/>
  <c r="E6760" i="50"/>
  <c r="F6760" i="50" s="1"/>
  <c r="C6759" i="50"/>
  <c r="E6759" i="50"/>
  <c r="F6759" i="50" s="1"/>
  <c r="C6758" i="50"/>
  <c r="E6758" i="50"/>
  <c r="F6758" i="50" s="1"/>
  <c r="C6757" i="50"/>
  <c r="E6757" i="50"/>
  <c r="F6757" i="50" s="1"/>
  <c r="C6756" i="50"/>
  <c r="E6756" i="50"/>
  <c r="F6756" i="50" s="1"/>
  <c r="C6755" i="50"/>
  <c r="E6755" i="50"/>
  <c r="F6755" i="50" s="1"/>
  <c r="C6754" i="50"/>
  <c r="E6754" i="50"/>
  <c r="F6754" i="50" s="1"/>
  <c r="C6753" i="50"/>
  <c r="E6753" i="50"/>
  <c r="F6753" i="50" s="1"/>
  <c r="C6752" i="50"/>
  <c r="E6752" i="50"/>
  <c r="F6752" i="50" s="1"/>
  <c r="C6751" i="50"/>
  <c r="E6751" i="50"/>
  <c r="F6751" i="50" s="1"/>
  <c r="C6750" i="50"/>
  <c r="E6750" i="50"/>
  <c r="F6750" i="50" s="1"/>
  <c r="C6749" i="50"/>
  <c r="E6749" i="50"/>
  <c r="F6749" i="50" s="1"/>
  <c r="C6748" i="50"/>
  <c r="E6748" i="50"/>
  <c r="F6748" i="50" s="1"/>
  <c r="C6747" i="50"/>
  <c r="E6747" i="50"/>
  <c r="F6747" i="50" s="1"/>
  <c r="C6746" i="50"/>
  <c r="E6746" i="50"/>
  <c r="F6746" i="50" s="1"/>
  <c r="C6745" i="50"/>
  <c r="E6745" i="50"/>
  <c r="F6745" i="50" s="1"/>
  <c r="C6744" i="50"/>
  <c r="E6744" i="50"/>
  <c r="F6744" i="50" s="1"/>
  <c r="C6743" i="50"/>
  <c r="E6743" i="50"/>
  <c r="F6743" i="50" s="1"/>
  <c r="C6742" i="50"/>
  <c r="E6742" i="50"/>
  <c r="F6742" i="50" s="1"/>
  <c r="C6741" i="50"/>
  <c r="E6741" i="50"/>
  <c r="F6741" i="50" s="1"/>
  <c r="C6740" i="50"/>
  <c r="E6740" i="50"/>
  <c r="F6740" i="50" s="1"/>
  <c r="C6739" i="50"/>
  <c r="E6739" i="50"/>
  <c r="F6739" i="50" s="1"/>
  <c r="C6738" i="50"/>
  <c r="E6738" i="50"/>
  <c r="F6738" i="50" s="1"/>
  <c r="C6737" i="50"/>
  <c r="E6737" i="50"/>
  <c r="F6737" i="50" s="1"/>
  <c r="C6736" i="50"/>
  <c r="E6736" i="50"/>
  <c r="F6736" i="50" s="1"/>
  <c r="C6735" i="50"/>
  <c r="E6735" i="50"/>
  <c r="F6735" i="50" s="1"/>
  <c r="C6734" i="50"/>
  <c r="E6734" i="50"/>
  <c r="F6734" i="50" s="1"/>
  <c r="C6733" i="50"/>
  <c r="E6733" i="50"/>
  <c r="F6733" i="50" s="1"/>
  <c r="C6732" i="50"/>
  <c r="E6732" i="50"/>
  <c r="F6732" i="50" s="1"/>
  <c r="C6731" i="50"/>
  <c r="E6731" i="50"/>
  <c r="F6731" i="50" s="1"/>
  <c r="C6730" i="50"/>
  <c r="E6730" i="50"/>
  <c r="F6730" i="50" s="1"/>
  <c r="C6729" i="50"/>
  <c r="E6729" i="50"/>
  <c r="F6729" i="50" s="1"/>
  <c r="C6728" i="50"/>
  <c r="E6728" i="50"/>
  <c r="F6728" i="50" s="1"/>
  <c r="C6727" i="50"/>
  <c r="E6727" i="50"/>
  <c r="F6727" i="50" s="1"/>
  <c r="C6726" i="50"/>
  <c r="E6726" i="50"/>
  <c r="C6725" i="50"/>
  <c r="E6725" i="50"/>
  <c r="F6725" i="50" s="1"/>
  <c r="C6724" i="50"/>
  <c r="E6724" i="50"/>
  <c r="F6724" i="50" s="1"/>
  <c r="C6723" i="50"/>
  <c r="E6723" i="50"/>
  <c r="F6723" i="50" s="1"/>
  <c r="C6722" i="50"/>
  <c r="E6722" i="50"/>
  <c r="F6722" i="50" s="1"/>
  <c r="C6721" i="50"/>
  <c r="E6721" i="50"/>
  <c r="F6721" i="50" s="1"/>
  <c r="C6720" i="50"/>
  <c r="E6720" i="50"/>
  <c r="F6720" i="50" s="1"/>
  <c r="C6719" i="50"/>
  <c r="E6719" i="50"/>
  <c r="F6719" i="50" s="1"/>
  <c r="C6718" i="50"/>
  <c r="E6718" i="50"/>
  <c r="F6718" i="50" s="1"/>
  <c r="C6717" i="50"/>
  <c r="E6717" i="50"/>
  <c r="F6717" i="50" s="1"/>
  <c r="C6716" i="50"/>
  <c r="E6716" i="50"/>
  <c r="F6716" i="50" s="1"/>
  <c r="C6715" i="50"/>
  <c r="E6715" i="50"/>
  <c r="F6715" i="50" s="1"/>
  <c r="C6714" i="50"/>
  <c r="E6714" i="50"/>
  <c r="F6714" i="50" s="1"/>
  <c r="C6713" i="50"/>
  <c r="E6713" i="50"/>
  <c r="F6713" i="50" s="1"/>
  <c r="C6712" i="50"/>
  <c r="E6712" i="50"/>
  <c r="F6712" i="50" s="1"/>
  <c r="C6711" i="50"/>
  <c r="E6711" i="50"/>
  <c r="F6711" i="50" s="1"/>
  <c r="C6710" i="50"/>
  <c r="E6710" i="50"/>
  <c r="F6710" i="50" s="1"/>
  <c r="C6709" i="50"/>
  <c r="E6709" i="50"/>
  <c r="F6709" i="50" s="1"/>
  <c r="C6708" i="50"/>
  <c r="E6708" i="50"/>
  <c r="F6708" i="50" s="1"/>
  <c r="C6707" i="50"/>
  <c r="E6707" i="50"/>
  <c r="F6707" i="50" s="1"/>
  <c r="C6706" i="50"/>
  <c r="E6706" i="50"/>
  <c r="F6706" i="50" s="1"/>
  <c r="C6705" i="50"/>
  <c r="E6705" i="50"/>
  <c r="C6704" i="50"/>
  <c r="E6704" i="50"/>
  <c r="F6704" i="50" s="1"/>
  <c r="C6703" i="50"/>
  <c r="E6703" i="50"/>
  <c r="F6703" i="50" s="1"/>
  <c r="C6702" i="50"/>
  <c r="E6702" i="50"/>
  <c r="F6702" i="50" s="1"/>
  <c r="C6701" i="50"/>
  <c r="E6701" i="50"/>
  <c r="F6701" i="50" s="1"/>
  <c r="C6700" i="50"/>
  <c r="E6700" i="50"/>
  <c r="F6700" i="50" s="1"/>
  <c r="C6699" i="50"/>
  <c r="E6699" i="50"/>
  <c r="F6699" i="50" s="1"/>
  <c r="C6698" i="50"/>
  <c r="E6698" i="50"/>
  <c r="F6698" i="50" s="1"/>
  <c r="C6697" i="50"/>
  <c r="E6697" i="50"/>
  <c r="F6697" i="50" s="1"/>
  <c r="C6696" i="50"/>
  <c r="E6696" i="50"/>
  <c r="F6696" i="50" s="1"/>
  <c r="C6695" i="50"/>
  <c r="E6695" i="50"/>
  <c r="F6695" i="50" s="1"/>
  <c r="C6694" i="50"/>
  <c r="E6694" i="50"/>
  <c r="F6694" i="50" s="1"/>
  <c r="C6693" i="50"/>
  <c r="E6693" i="50"/>
  <c r="F6693" i="50" s="1"/>
  <c r="C6692" i="50"/>
  <c r="E6692" i="50"/>
  <c r="F6692" i="50" s="1"/>
  <c r="C6691" i="50"/>
  <c r="E6691" i="50"/>
  <c r="F6691" i="50" s="1"/>
  <c r="C6690" i="50"/>
  <c r="E6690" i="50"/>
  <c r="F6690" i="50" s="1"/>
  <c r="C6689" i="50"/>
  <c r="E6689" i="50"/>
  <c r="F6689" i="50" s="1"/>
  <c r="C6688" i="50"/>
  <c r="E6688" i="50"/>
  <c r="F6688" i="50" s="1"/>
  <c r="C6687" i="50"/>
  <c r="E6687" i="50"/>
  <c r="F6687" i="50" s="1"/>
  <c r="C6686" i="50"/>
  <c r="E6686" i="50"/>
  <c r="F6686" i="50" s="1"/>
  <c r="C6685" i="50"/>
  <c r="E6685" i="50"/>
  <c r="F6685" i="50" s="1"/>
  <c r="C6684" i="50"/>
  <c r="E6684" i="50"/>
  <c r="F6684" i="50" s="1"/>
  <c r="C6683" i="50"/>
  <c r="E6683" i="50"/>
  <c r="F6683" i="50" s="1"/>
  <c r="C6682" i="50"/>
  <c r="E6682" i="50"/>
  <c r="F6682" i="50" s="1"/>
  <c r="C6681" i="50"/>
  <c r="E6681" i="50"/>
  <c r="F6681" i="50" s="1"/>
  <c r="C6680" i="50"/>
  <c r="E6680" i="50"/>
  <c r="F6680" i="50" s="1"/>
  <c r="C6679" i="50"/>
  <c r="E6679" i="50"/>
  <c r="F6679" i="50" s="1"/>
  <c r="C6678" i="50"/>
  <c r="E6678" i="50"/>
  <c r="F6678" i="50" s="1"/>
  <c r="C6677" i="50"/>
  <c r="E6677" i="50"/>
  <c r="F6677" i="50" s="1"/>
  <c r="C6676" i="50"/>
  <c r="E6676" i="50"/>
  <c r="F6676" i="50" s="1"/>
  <c r="C6675" i="50"/>
  <c r="E6675" i="50"/>
  <c r="F6675" i="50" s="1"/>
  <c r="C6674" i="50"/>
  <c r="E6674" i="50"/>
  <c r="F6674" i="50" s="1"/>
  <c r="C6673" i="50"/>
  <c r="E6673" i="50"/>
  <c r="F6673" i="50" s="1"/>
  <c r="C6672" i="50"/>
  <c r="E6672" i="50"/>
  <c r="F6672" i="50" s="1"/>
  <c r="C6671" i="50"/>
  <c r="E6671" i="50"/>
  <c r="F6671" i="50" s="1"/>
  <c r="C6670" i="50"/>
  <c r="E6670" i="50"/>
  <c r="F6670" i="50" s="1"/>
  <c r="C6669" i="50"/>
  <c r="E6669" i="50"/>
  <c r="F6669" i="50" s="1"/>
  <c r="C6668" i="50"/>
  <c r="E6668" i="50"/>
  <c r="F6668" i="50" s="1"/>
  <c r="C6667" i="50"/>
  <c r="E6667" i="50"/>
  <c r="F6667" i="50" s="1"/>
  <c r="C6666" i="50"/>
  <c r="E6666" i="50"/>
  <c r="F6666" i="50" s="1"/>
  <c r="C6665" i="50"/>
  <c r="E6665" i="50"/>
  <c r="F6665" i="50" s="1"/>
  <c r="C6664" i="50"/>
  <c r="E6664" i="50"/>
  <c r="F6664" i="50" s="1"/>
  <c r="C6663" i="50"/>
  <c r="E6663" i="50"/>
  <c r="F6663" i="50" s="1"/>
  <c r="C6662" i="50"/>
  <c r="E6662" i="50"/>
  <c r="F6662" i="50" s="1"/>
  <c r="C6661" i="50"/>
  <c r="E6661" i="50"/>
  <c r="F6661" i="50" s="1"/>
  <c r="C6660" i="50"/>
  <c r="E6660" i="50"/>
  <c r="F6660" i="50" s="1"/>
  <c r="C6659" i="50"/>
  <c r="E6659" i="50"/>
  <c r="F6659" i="50" s="1"/>
  <c r="C6658" i="50"/>
  <c r="E6658" i="50"/>
  <c r="F6658" i="50" s="1"/>
  <c r="C6657" i="50"/>
  <c r="E6657" i="50"/>
  <c r="F6657" i="50" s="1"/>
  <c r="C6656" i="50"/>
  <c r="E6656" i="50"/>
  <c r="F6656" i="50" s="1"/>
  <c r="C6655" i="50"/>
  <c r="E6655" i="50"/>
  <c r="F6655" i="50" s="1"/>
  <c r="C6654" i="50"/>
  <c r="E6654" i="50"/>
  <c r="F6654" i="50" s="1"/>
  <c r="C6653" i="50"/>
  <c r="E6653" i="50"/>
  <c r="F6653" i="50" s="1"/>
  <c r="C6652" i="50"/>
  <c r="E6652" i="50"/>
  <c r="C6651" i="50"/>
  <c r="E6651" i="50"/>
  <c r="C6650" i="50"/>
  <c r="E6650" i="50"/>
  <c r="C6649" i="50"/>
  <c r="E6649" i="50"/>
  <c r="C6648" i="50"/>
  <c r="E6648" i="50"/>
  <c r="C6647" i="50"/>
  <c r="E6647" i="50"/>
  <c r="C6646" i="50"/>
  <c r="E6646" i="50"/>
  <c r="C6645" i="50"/>
  <c r="E6645" i="50"/>
  <c r="C6644" i="50"/>
  <c r="E6644" i="50"/>
  <c r="C6643" i="50"/>
  <c r="E6643" i="50"/>
  <c r="C6642" i="50"/>
  <c r="E6642" i="50"/>
  <c r="C6641" i="50"/>
  <c r="E6641" i="50"/>
  <c r="C6640" i="50"/>
  <c r="E6640" i="50"/>
  <c r="C6639" i="50"/>
  <c r="E6639" i="50"/>
  <c r="C6638" i="50"/>
  <c r="E6638" i="50"/>
  <c r="C6637" i="50"/>
  <c r="E6637" i="50"/>
  <c r="C6636" i="50"/>
  <c r="E6636" i="50"/>
  <c r="C6635" i="50"/>
  <c r="E6635" i="50"/>
  <c r="C6634" i="50"/>
  <c r="E6634" i="50"/>
  <c r="C6633" i="50"/>
  <c r="E6633" i="50"/>
  <c r="C6632" i="50"/>
  <c r="E6632" i="50"/>
  <c r="C6631" i="50"/>
  <c r="E6631" i="50"/>
  <c r="C6630" i="50"/>
  <c r="E6630" i="50"/>
  <c r="C6629" i="50"/>
  <c r="E6629" i="50"/>
  <c r="C6628" i="50"/>
  <c r="E6628" i="50"/>
  <c r="C6627" i="50"/>
  <c r="E6627" i="50"/>
  <c r="C6626" i="50"/>
  <c r="E6626" i="50"/>
  <c r="C6625" i="50"/>
  <c r="E6625" i="50"/>
  <c r="C6624" i="50"/>
  <c r="E6624" i="50"/>
  <c r="F6624" i="50" s="1"/>
  <c r="C6623" i="50"/>
  <c r="E6623" i="50"/>
  <c r="F6623" i="50" s="1"/>
  <c r="C6622" i="50"/>
  <c r="E6622" i="50"/>
  <c r="C6621" i="50"/>
  <c r="E6621" i="50"/>
  <c r="F6621" i="50" s="1"/>
  <c r="C6620" i="50"/>
  <c r="E6620" i="50"/>
  <c r="F6620" i="50" s="1"/>
  <c r="C6619" i="50"/>
  <c r="E6619" i="50"/>
  <c r="F6619" i="50" s="1"/>
  <c r="C6618" i="50"/>
  <c r="E6618" i="50"/>
  <c r="F6618" i="50" s="1"/>
  <c r="C6617" i="50"/>
  <c r="E6617" i="50"/>
  <c r="F6617" i="50" s="1"/>
  <c r="C6616" i="50"/>
  <c r="E6616" i="50"/>
  <c r="F6616" i="50" s="1"/>
  <c r="C6615" i="50"/>
  <c r="E6615" i="50"/>
  <c r="F6615" i="50" s="1"/>
  <c r="C6614" i="50"/>
  <c r="E6614" i="50"/>
  <c r="C6613" i="50"/>
  <c r="E6613" i="50"/>
  <c r="F6613" i="50" s="1"/>
  <c r="C6612" i="50"/>
  <c r="E6612" i="50"/>
  <c r="F6612" i="50" s="1"/>
  <c r="C6611" i="50"/>
  <c r="E6611" i="50"/>
  <c r="F6611" i="50" s="1"/>
  <c r="C6610" i="50"/>
  <c r="E6610" i="50"/>
  <c r="F6610" i="50" s="1"/>
  <c r="C6609" i="50"/>
  <c r="E6609" i="50"/>
  <c r="F6609" i="50" s="1"/>
  <c r="C6608" i="50"/>
  <c r="E6608" i="50"/>
  <c r="F6608" i="50" s="1"/>
  <c r="C6607" i="50"/>
  <c r="E6607" i="50"/>
  <c r="F6607" i="50" s="1"/>
  <c r="C6606" i="50"/>
  <c r="E6606" i="50"/>
  <c r="C6605" i="50"/>
  <c r="E6605" i="50"/>
  <c r="F6605" i="50" s="1"/>
  <c r="C6604" i="50"/>
  <c r="E6604" i="50"/>
  <c r="F6604" i="50" s="1"/>
  <c r="C6603" i="50"/>
  <c r="E6603" i="50"/>
  <c r="F6603" i="50" s="1"/>
  <c r="C6602" i="50"/>
  <c r="E6602" i="50"/>
  <c r="F6602" i="50" s="1"/>
  <c r="C6601" i="50"/>
  <c r="E6601" i="50"/>
  <c r="F6601" i="50" s="1"/>
  <c r="C6600" i="50"/>
  <c r="E6600" i="50"/>
  <c r="F6600" i="50" s="1"/>
  <c r="C6599" i="50"/>
  <c r="E6599" i="50"/>
  <c r="F6599" i="50" s="1"/>
  <c r="C6598" i="50"/>
  <c r="E6598" i="50"/>
  <c r="C6597" i="50"/>
  <c r="E6597" i="50"/>
  <c r="C6596" i="50"/>
  <c r="E6596" i="50"/>
  <c r="F6596" i="50" s="1"/>
  <c r="C6595" i="50"/>
  <c r="E6595" i="50"/>
  <c r="F6595" i="50" s="1"/>
  <c r="C6594" i="50"/>
  <c r="E6594" i="50"/>
  <c r="F6594" i="50" s="1"/>
  <c r="C6593" i="50"/>
  <c r="E6593" i="50"/>
  <c r="F6593" i="50" s="1"/>
  <c r="C6592" i="50"/>
  <c r="E6592" i="50"/>
  <c r="F6592" i="50" s="1"/>
  <c r="C6591" i="50"/>
  <c r="E6591" i="50"/>
  <c r="F6591" i="50" s="1"/>
  <c r="C6590" i="50"/>
  <c r="E6590" i="50"/>
  <c r="C6589" i="50"/>
  <c r="E6589" i="50"/>
  <c r="F6589" i="50" s="1"/>
  <c r="C6588" i="50"/>
  <c r="E6588" i="50"/>
  <c r="F6588" i="50" s="1"/>
  <c r="C6587" i="50"/>
  <c r="E6587" i="50"/>
  <c r="F6587" i="50" s="1"/>
  <c r="C6586" i="50"/>
  <c r="E6586" i="50"/>
  <c r="F6586" i="50" s="1"/>
  <c r="C6585" i="50"/>
  <c r="E6585" i="50"/>
  <c r="F6585" i="50" s="1"/>
  <c r="C6584" i="50"/>
  <c r="E6584" i="50"/>
  <c r="F6584" i="50" s="1"/>
  <c r="C6583" i="50"/>
  <c r="E6583" i="50"/>
  <c r="F6583" i="50" s="1"/>
  <c r="C6582" i="50"/>
  <c r="E6582" i="50"/>
  <c r="F6582" i="50" s="1"/>
  <c r="C6581" i="50"/>
  <c r="E6581" i="50"/>
  <c r="F6581" i="50" s="1"/>
  <c r="C6580" i="50"/>
  <c r="E6580" i="50"/>
  <c r="F6580" i="50" s="1"/>
  <c r="C6579" i="50"/>
  <c r="E6579" i="50"/>
  <c r="F6579" i="50" s="1"/>
  <c r="C6578" i="50"/>
  <c r="E6578" i="50"/>
  <c r="F6578" i="50" s="1"/>
  <c r="C6577" i="50"/>
  <c r="E6577" i="50"/>
  <c r="C6576" i="50"/>
  <c r="E6576" i="50"/>
  <c r="F6576" i="50" s="1"/>
  <c r="C6575" i="50"/>
  <c r="E6575" i="50"/>
  <c r="F6575" i="50" s="1"/>
  <c r="C6574" i="50"/>
  <c r="E6574" i="50"/>
  <c r="F6574" i="50" s="1"/>
  <c r="C6573" i="50"/>
  <c r="E6573" i="50"/>
  <c r="C6572" i="50"/>
  <c r="E6572" i="50"/>
  <c r="F6572" i="50" s="1"/>
  <c r="C6571" i="50"/>
  <c r="E6571" i="50"/>
  <c r="F6571" i="50" s="1"/>
  <c r="C6570" i="50"/>
  <c r="E6570" i="50"/>
  <c r="F6570" i="50" s="1"/>
  <c r="C6569" i="50"/>
  <c r="E6569" i="50"/>
  <c r="C6568" i="50"/>
  <c r="E6568" i="50"/>
  <c r="F6568" i="50" s="1"/>
  <c r="C6567" i="50"/>
  <c r="E6567" i="50"/>
  <c r="F6567" i="50" s="1"/>
  <c r="C6566" i="50"/>
  <c r="E6566" i="50"/>
  <c r="F6566" i="50" s="1"/>
  <c r="C6565" i="50"/>
  <c r="E6565" i="50"/>
  <c r="F6565" i="50" s="1"/>
  <c r="C6564" i="50"/>
  <c r="E6564" i="50"/>
  <c r="F6564" i="50" s="1"/>
  <c r="C6563" i="50"/>
  <c r="E6563" i="50"/>
  <c r="F6563" i="50" s="1"/>
  <c r="C6562" i="50"/>
  <c r="E6562" i="50"/>
  <c r="F6562" i="50" s="1"/>
  <c r="C6561" i="50"/>
  <c r="E6561" i="50"/>
  <c r="C6560" i="50"/>
  <c r="E6560" i="50"/>
  <c r="F6560" i="50" s="1"/>
  <c r="C6559" i="50"/>
  <c r="E6559" i="50"/>
  <c r="F6559" i="50" s="1"/>
  <c r="C6558" i="50"/>
  <c r="E6558" i="50"/>
  <c r="F6558" i="50" s="1"/>
  <c r="C6557" i="50"/>
  <c r="E6557" i="50"/>
  <c r="F6557" i="50" s="1"/>
  <c r="C6556" i="50"/>
  <c r="E6556" i="50"/>
  <c r="F6556" i="50" s="1"/>
  <c r="C6555" i="50"/>
  <c r="E6555" i="50"/>
  <c r="F6555" i="50" s="1"/>
  <c r="C6554" i="50"/>
  <c r="E6554" i="50"/>
  <c r="F6554" i="50" s="1"/>
  <c r="C6553" i="50"/>
  <c r="E6553" i="50"/>
  <c r="C6552" i="50"/>
  <c r="E6552" i="50"/>
  <c r="C6551" i="50"/>
  <c r="E6551" i="50"/>
  <c r="C6550" i="50"/>
  <c r="E6550" i="50"/>
  <c r="F6550" i="50" s="1"/>
  <c r="C6549" i="50"/>
  <c r="E6549" i="50"/>
  <c r="F6549" i="50" s="1"/>
  <c r="C6548" i="50"/>
  <c r="E6548" i="50"/>
  <c r="F6548" i="50" s="1"/>
  <c r="C6547" i="50"/>
  <c r="E6547" i="50"/>
  <c r="F6547" i="50" s="1"/>
  <c r="C6546" i="50"/>
  <c r="E6546" i="50"/>
  <c r="F6546" i="50" s="1"/>
  <c r="C6545" i="50"/>
  <c r="E6545" i="50"/>
  <c r="F6545" i="50" s="1"/>
  <c r="C6544" i="50"/>
  <c r="E6544" i="50"/>
  <c r="F6544" i="50" s="1"/>
  <c r="C6543" i="50"/>
  <c r="E6543" i="50"/>
  <c r="F6543" i="50" s="1"/>
  <c r="C6542" i="50"/>
  <c r="E6542" i="50"/>
  <c r="F6542" i="50" s="1"/>
  <c r="C6541" i="50"/>
  <c r="E6541" i="50"/>
  <c r="F6541" i="50" s="1"/>
  <c r="C6540" i="50"/>
  <c r="E6540" i="50"/>
  <c r="F6540" i="50" s="1"/>
  <c r="C6539" i="50"/>
  <c r="E6539" i="50"/>
  <c r="F6539" i="50" s="1"/>
  <c r="C6538" i="50"/>
  <c r="E6538" i="50"/>
  <c r="F6538" i="50" s="1"/>
  <c r="C6537" i="50"/>
  <c r="E6537" i="50"/>
  <c r="F6537" i="50" s="1"/>
  <c r="C6536" i="50"/>
  <c r="E6536" i="50"/>
  <c r="F6536" i="50" s="1"/>
  <c r="C6535" i="50"/>
  <c r="E6535" i="50"/>
  <c r="F6535" i="50" s="1"/>
  <c r="C6534" i="50"/>
  <c r="E6534" i="50"/>
  <c r="F6534" i="50" s="1"/>
  <c r="C6533" i="50"/>
  <c r="E6533" i="50"/>
  <c r="C6532" i="50"/>
  <c r="E6532" i="50"/>
  <c r="F6532" i="50" s="1"/>
  <c r="C6531" i="50"/>
  <c r="E6531" i="50"/>
  <c r="F6531" i="50" s="1"/>
  <c r="C6530" i="50"/>
  <c r="E6530" i="50"/>
  <c r="F6530" i="50" s="1"/>
  <c r="C6529" i="50"/>
  <c r="E6529" i="50"/>
  <c r="C6528" i="50"/>
  <c r="E6528" i="50"/>
  <c r="F6528" i="50" s="1"/>
  <c r="C6527" i="50"/>
  <c r="E6527" i="50"/>
  <c r="F6527" i="50" s="1"/>
  <c r="C6526" i="50"/>
  <c r="E6526" i="50"/>
  <c r="F6526" i="50" s="1"/>
  <c r="C6525" i="50"/>
  <c r="E6525" i="50"/>
  <c r="F6525" i="50" s="1"/>
  <c r="C6524" i="50"/>
  <c r="E6524" i="50"/>
  <c r="F6524" i="50" s="1"/>
  <c r="C6523" i="50"/>
  <c r="E6523" i="50"/>
  <c r="F6523" i="50" s="1"/>
  <c r="C6522" i="50"/>
  <c r="E6522" i="50"/>
  <c r="F6522" i="50" s="1"/>
  <c r="C6521" i="50"/>
  <c r="E6521" i="50"/>
  <c r="F6521" i="50" s="1"/>
  <c r="C6520" i="50"/>
  <c r="E6520" i="50"/>
  <c r="F6520" i="50" s="1"/>
  <c r="C6519" i="50"/>
  <c r="E6519" i="50"/>
  <c r="F6519" i="50" s="1"/>
  <c r="C6518" i="50"/>
  <c r="E6518" i="50"/>
  <c r="F6518" i="50" s="1"/>
  <c r="C6517" i="50"/>
  <c r="E6517" i="50"/>
  <c r="C6516" i="50"/>
  <c r="E6516" i="50"/>
  <c r="F6516" i="50" s="1"/>
  <c r="C6515" i="50"/>
  <c r="E6515" i="50"/>
  <c r="F6515" i="50" s="1"/>
  <c r="C6514" i="50"/>
  <c r="E6514" i="50"/>
  <c r="F6514" i="50" s="1"/>
  <c r="C6513" i="50"/>
  <c r="E6513" i="50"/>
  <c r="C6512" i="50"/>
  <c r="E6512" i="50"/>
  <c r="F6512" i="50" s="1"/>
  <c r="C6511" i="50"/>
  <c r="E6511" i="50"/>
  <c r="F6511" i="50" s="1"/>
  <c r="C6510" i="50"/>
  <c r="E6510" i="50"/>
  <c r="F6510" i="50" s="1"/>
  <c r="C6509" i="50"/>
  <c r="E6509" i="50"/>
  <c r="F6509" i="50" s="1"/>
  <c r="C6508" i="50"/>
  <c r="E6508" i="50"/>
  <c r="F6508" i="50" s="1"/>
  <c r="C6507" i="50"/>
  <c r="E6507" i="50"/>
  <c r="F6507" i="50" s="1"/>
  <c r="C6506" i="50"/>
  <c r="E6506" i="50"/>
  <c r="F6506" i="50" s="1"/>
  <c r="C6505" i="50"/>
  <c r="E6505" i="50"/>
  <c r="F6505" i="50" s="1"/>
  <c r="C6504" i="50"/>
  <c r="E6504" i="50"/>
  <c r="F6504" i="50" s="1"/>
  <c r="C6503" i="50"/>
  <c r="E6503" i="50"/>
  <c r="F6503" i="50" s="1"/>
  <c r="C6502" i="50"/>
  <c r="E6502" i="50"/>
  <c r="F6502" i="50" s="1"/>
  <c r="C6501" i="50"/>
  <c r="E6501" i="50"/>
  <c r="F6501" i="50" s="1"/>
  <c r="C6500" i="50"/>
  <c r="E6500" i="50"/>
  <c r="F6500" i="50" s="1"/>
  <c r="C6499" i="50"/>
  <c r="E6499" i="50"/>
  <c r="F6499" i="50" s="1"/>
  <c r="C6498" i="50"/>
  <c r="E6498" i="50"/>
  <c r="F6498" i="50" s="1"/>
  <c r="C6497" i="50"/>
  <c r="E6497" i="50"/>
  <c r="C6496" i="50"/>
  <c r="E6496" i="50"/>
  <c r="F6496" i="50" s="1"/>
  <c r="C6495" i="50"/>
  <c r="E6495" i="50"/>
  <c r="F6495" i="50" s="1"/>
  <c r="C6494" i="50"/>
  <c r="E6494" i="50"/>
  <c r="F6494" i="50" s="1"/>
  <c r="C6493" i="50"/>
  <c r="E6493" i="50"/>
  <c r="F6493" i="50" s="1"/>
  <c r="C6492" i="50"/>
  <c r="E6492" i="50"/>
  <c r="F6492" i="50" s="1"/>
  <c r="C6491" i="50"/>
  <c r="E6491" i="50"/>
  <c r="F6491" i="50" s="1"/>
  <c r="C6490" i="50"/>
  <c r="E6490" i="50"/>
  <c r="F6490" i="50" s="1"/>
  <c r="C6489" i="50"/>
  <c r="E6489" i="50"/>
  <c r="F6489" i="50" s="1"/>
  <c r="C6488" i="50"/>
  <c r="E6488" i="50"/>
  <c r="F6488" i="50" s="1"/>
  <c r="C6487" i="50"/>
  <c r="E6487" i="50"/>
  <c r="F6487" i="50" s="1"/>
  <c r="C6486" i="50"/>
  <c r="E6486" i="50"/>
  <c r="C6485" i="50"/>
  <c r="E6485" i="50"/>
  <c r="C6484" i="50"/>
  <c r="E6484" i="50"/>
  <c r="F6484" i="50" s="1"/>
  <c r="C6483" i="50"/>
  <c r="E6483" i="50"/>
  <c r="F6483" i="50" s="1"/>
  <c r="C6482" i="50"/>
  <c r="E6482" i="50"/>
  <c r="F6482" i="50" s="1"/>
  <c r="C6481" i="50"/>
  <c r="E6481" i="50"/>
  <c r="C6480" i="50"/>
  <c r="E6480" i="50"/>
  <c r="F6480" i="50" s="1"/>
  <c r="C6479" i="50"/>
  <c r="E6479" i="50"/>
  <c r="F6479" i="50" s="1"/>
  <c r="C6478" i="50"/>
  <c r="E6478" i="50"/>
  <c r="C6477" i="50"/>
  <c r="E6477" i="50"/>
  <c r="C6476" i="50"/>
  <c r="E6476" i="50"/>
  <c r="C6475" i="50"/>
  <c r="E6475" i="50"/>
  <c r="C6474" i="50"/>
  <c r="E6474" i="50"/>
  <c r="C6473" i="50"/>
  <c r="E6473" i="50"/>
  <c r="C6472" i="50"/>
  <c r="E6472" i="50"/>
  <c r="C6471" i="50"/>
  <c r="E6471" i="50"/>
  <c r="C6470" i="50"/>
  <c r="E6470" i="50"/>
  <c r="C6469" i="50"/>
  <c r="E6469" i="50"/>
  <c r="C6468" i="50"/>
  <c r="E6468" i="50"/>
  <c r="C6467" i="50"/>
  <c r="E6467" i="50"/>
  <c r="C6466" i="50"/>
  <c r="E6466" i="50"/>
  <c r="C6465" i="50"/>
  <c r="E6465" i="50"/>
  <c r="C6464" i="50"/>
  <c r="E6464" i="50"/>
  <c r="C6463" i="50"/>
  <c r="E6463" i="50"/>
  <c r="C6462" i="50"/>
  <c r="E6462" i="50"/>
  <c r="C6461" i="50"/>
  <c r="E6461" i="50"/>
  <c r="C6460" i="50"/>
  <c r="E6460" i="50"/>
  <c r="C6459" i="50"/>
  <c r="E6459" i="50"/>
  <c r="C6458" i="50"/>
  <c r="E6458" i="50"/>
  <c r="C6457" i="50"/>
  <c r="E6457" i="50"/>
  <c r="C6456" i="50"/>
  <c r="E6456" i="50"/>
  <c r="C6455" i="50"/>
  <c r="E6455" i="50"/>
  <c r="C6454" i="50"/>
  <c r="E6454" i="50"/>
  <c r="C6453" i="50"/>
  <c r="E6453" i="50"/>
  <c r="C6452" i="50"/>
  <c r="E6452" i="50"/>
  <c r="C6451" i="50"/>
  <c r="E6451" i="50"/>
  <c r="C6450" i="50"/>
  <c r="E6450" i="50"/>
  <c r="F6450" i="50" s="1"/>
  <c r="C6449" i="50"/>
  <c r="E6449" i="50"/>
  <c r="F6449" i="50" s="1"/>
  <c r="C6448" i="50"/>
  <c r="E6448" i="50"/>
  <c r="F6448" i="50" s="1"/>
  <c r="C6447" i="50"/>
  <c r="E6447" i="50"/>
  <c r="F6447" i="50" s="1"/>
  <c r="C6446" i="50"/>
  <c r="E6446" i="50"/>
  <c r="F6446" i="50" s="1"/>
  <c r="C6445" i="50"/>
  <c r="E6445" i="50"/>
  <c r="F6445" i="50" s="1"/>
  <c r="C6444" i="50"/>
  <c r="E6444" i="50"/>
  <c r="F6444" i="50" s="1"/>
  <c r="C6443" i="50"/>
  <c r="E6443" i="50"/>
  <c r="F6443" i="50" s="1"/>
  <c r="C6442" i="50"/>
  <c r="E6442" i="50"/>
  <c r="F6442" i="50" s="1"/>
  <c r="C6441" i="50"/>
  <c r="E6441" i="50"/>
  <c r="F6441" i="50" s="1"/>
  <c r="C6440" i="50"/>
  <c r="E6440" i="50"/>
  <c r="F6440" i="50" s="1"/>
  <c r="C6439" i="50"/>
  <c r="E6439" i="50"/>
  <c r="F6439" i="50" s="1"/>
  <c r="C6438" i="50"/>
  <c r="E6438" i="50"/>
  <c r="F6438" i="50" s="1"/>
  <c r="C6437" i="50"/>
  <c r="E6437" i="50"/>
  <c r="F6437" i="50" s="1"/>
  <c r="C6436" i="50"/>
  <c r="E6436" i="50"/>
  <c r="F6436" i="50" s="1"/>
  <c r="C6435" i="50"/>
  <c r="E6435" i="50"/>
  <c r="F6435" i="50" s="1"/>
  <c r="C6434" i="50"/>
  <c r="E6434" i="50"/>
  <c r="F6434" i="50" s="1"/>
  <c r="C6433" i="50"/>
  <c r="E6433" i="50"/>
  <c r="F6433" i="50" s="1"/>
  <c r="C6432" i="50"/>
  <c r="E6432" i="50"/>
  <c r="F6432" i="50" s="1"/>
  <c r="C6431" i="50"/>
  <c r="E6431" i="50"/>
  <c r="F6431" i="50" s="1"/>
  <c r="C6430" i="50"/>
  <c r="E6430" i="50"/>
  <c r="F6430" i="50" s="1"/>
  <c r="C6429" i="50"/>
  <c r="E6429" i="50"/>
  <c r="F6429" i="50" s="1"/>
  <c r="C6428" i="50"/>
  <c r="E6428" i="50"/>
  <c r="F6428" i="50" s="1"/>
  <c r="C6427" i="50"/>
  <c r="E6427" i="50"/>
  <c r="F6427" i="50" s="1"/>
  <c r="C6426" i="50"/>
  <c r="E6426" i="50"/>
  <c r="F6426" i="50" s="1"/>
  <c r="C6425" i="50"/>
  <c r="E6425" i="50"/>
  <c r="F6425" i="50" s="1"/>
  <c r="C6424" i="50"/>
  <c r="E6424" i="50"/>
  <c r="F6424" i="50" s="1"/>
  <c r="C6423" i="50"/>
  <c r="E6423" i="50"/>
  <c r="F6423" i="50" s="1"/>
  <c r="C6422" i="50"/>
  <c r="E6422" i="50"/>
  <c r="F6422" i="50" s="1"/>
  <c r="C6421" i="50"/>
  <c r="E6421" i="50"/>
  <c r="F6421" i="50" s="1"/>
  <c r="C6420" i="50"/>
  <c r="E6420" i="50"/>
  <c r="F6420" i="50" s="1"/>
  <c r="C6419" i="50"/>
  <c r="E6419" i="50"/>
  <c r="F6419" i="50" s="1"/>
  <c r="C6418" i="50"/>
  <c r="E6418" i="50"/>
  <c r="F6418" i="50" s="1"/>
  <c r="C6417" i="50"/>
  <c r="E6417" i="50"/>
  <c r="F6417" i="50" s="1"/>
  <c r="C6416" i="50"/>
  <c r="E6416" i="50"/>
  <c r="F6416" i="50" s="1"/>
  <c r="C6415" i="50"/>
  <c r="E6415" i="50"/>
  <c r="F6415" i="50" s="1"/>
  <c r="C6414" i="50"/>
  <c r="E6414" i="50"/>
  <c r="C6413" i="50"/>
  <c r="E6413" i="50"/>
  <c r="F6413" i="50" s="1"/>
  <c r="C6412" i="50"/>
  <c r="E6412" i="50"/>
  <c r="F6412" i="50" s="1"/>
  <c r="C6411" i="50"/>
  <c r="E6411" i="50"/>
  <c r="F6411" i="50" s="1"/>
  <c r="C6410" i="50"/>
  <c r="E6410" i="50"/>
  <c r="F6410" i="50" s="1"/>
  <c r="C6409" i="50"/>
  <c r="E6409" i="50"/>
  <c r="F6409" i="50" s="1"/>
  <c r="C6408" i="50"/>
  <c r="E6408" i="50"/>
  <c r="F6408" i="50" s="1"/>
  <c r="C6407" i="50"/>
  <c r="E6407" i="50"/>
  <c r="F6407" i="50" s="1"/>
  <c r="C6406" i="50"/>
  <c r="E6406" i="50"/>
  <c r="F6406" i="50" s="1"/>
  <c r="C6405" i="50"/>
  <c r="E6405" i="50"/>
  <c r="F6405" i="50" s="1"/>
  <c r="C6404" i="50"/>
  <c r="E6404" i="50"/>
  <c r="F6404" i="50" s="1"/>
  <c r="C6403" i="50"/>
  <c r="E6403" i="50"/>
  <c r="F6403" i="50" s="1"/>
  <c r="C6402" i="50"/>
  <c r="E6402" i="50"/>
  <c r="F6402" i="50" s="1"/>
  <c r="C6401" i="50"/>
  <c r="E6401" i="50"/>
  <c r="F6401" i="50" s="1"/>
  <c r="C6400" i="50"/>
  <c r="E6400" i="50"/>
  <c r="F6400" i="50" s="1"/>
  <c r="C6399" i="50"/>
  <c r="E6399" i="50"/>
  <c r="F6399" i="50" s="1"/>
  <c r="C6398" i="50"/>
  <c r="E6398" i="50"/>
  <c r="F6398" i="50" s="1"/>
  <c r="C6397" i="50"/>
  <c r="E6397" i="50"/>
  <c r="F6397" i="50" s="1"/>
  <c r="C6396" i="50"/>
  <c r="E6396" i="50"/>
  <c r="F6396" i="50" s="1"/>
  <c r="C6395" i="50"/>
  <c r="E6395" i="50"/>
  <c r="F6395" i="50" s="1"/>
  <c r="C6394" i="50"/>
  <c r="E6394" i="50"/>
  <c r="F6394" i="50" s="1"/>
  <c r="C6393" i="50"/>
  <c r="E6393" i="50"/>
  <c r="F6393" i="50" s="1"/>
  <c r="C6392" i="50"/>
  <c r="E6392" i="50"/>
  <c r="F6392" i="50" s="1"/>
  <c r="C6391" i="50"/>
  <c r="E6391" i="50"/>
  <c r="F6391" i="50" s="1"/>
  <c r="C6390" i="50"/>
  <c r="E6390" i="50"/>
  <c r="F6390" i="50" s="1"/>
  <c r="C6389" i="50"/>
  <c r="E6389" i="50"/>
  <c r="F6389" i="50" s="1"/>
  <c r="C6388" i="50"/>
  <c r="E6388" i="50"/>
  <c r="F6388" i="50" s="1"/>
  <c r="C6387" i="50"/>
  <c r="E6387" i="50"/>
  <c r="F6387" i="50" s="1"/>
  <c r="C6386" i="50"/>
  <c r="E6386" i="50"/>
  <c r="F6386" i="50" s="1"/>
  <c r="C6385" i="50"/>
  <c r="E6385" i="50"/>
  <c r="F6385" i="50" s="1"/>
  <c r="C6384" i="50"/>
  <c r="E6384" i="50"/>
  <c r="F6384" i="50" s="1"/>
  <c r="C6383" i="50"/>
  <c r="E6383" i="50"/>
  <c r="C6382" i="50"/>
  <c r="E6382" i="50"/>
  <c r="C6381" i="50"/>
  <c r="E6381" i="50"/>
  <c r="F6381" i="50" s="1"/>
  <c r="C6380" i="50"/>
  <c r="E6380" i="50"/>
  <c r="F6380" i="50" s="1"/>
  <c r="C6379" i="50"/>
  <c r="E6379" i="50"/>
  <c r="F6379" i="50" s="1"/>
  <c r="C6378" i="50"/>
  <c r="E6378" i="50"/>
  <c r="C6377" i="50"/>
  <c r="E6377" i="50"/>
  <c r="F6377" i="50" s="1"/>
  <c r="C6376" i="50"/>
  <c r="E6376" i="50"/>
  <c r="F6376" i="50" s="1"/>
  <c r="C6375" i="50"/>
  <c r="E6375" i="50"/>
  <c r="F6375" i="50" s="1"/>
  <c r="C6374" i="50"/>
  <c r="E6374" i="50"/>
  <c r="F6374" i="50" s="1"/>
  <c r="C6373" i="50"/>
  <c r="E6373" i="50"/>
  <c r="F6373" i="50" s="1"/>
  <c r="C6372" i="50"/>
  <c r="E6372" i="50"/>
  <c r="C6371" i="50"/>
  <c r="E6371" i="50"/>
  <c r="F6371" i="50" s="1"/>
  <c r="C6370" i="50"/>
  <c r="E6370" i="50"/>
  <c r="F6370" i="50" s="1"/>
  <c r="C6369" i="50"/>
  <c r="E6369" i="50"/>
  <c r="F6369" i="50" s="1"/>
  <c r="C6368" i="50"/>
  <c r="E6368" i="50"/>
  <c r="F6368" i="50" s="1"/>
  <c r="C6367" i="50"/>
  <c r="E6367" i="50"/>
  <c r="F6367" i="50" s="1"/>
  <c r="C6366" i="50"/>
  <c r="E6366" i="50"/>
  <c r="F6366" i="50" s="1"/>
  <c r="C6365" i="50"/>
  <c r="E6365" i="50"/>
  <c r="F6365" i="50" s="1"/>
  <c r="C6364" i="50"/>
  <c r="E6364" i="50"/>
  <c r="C6363" i="50"/>
  <c r="E6363" i="50"/>
  <c r="F6363" i="50" s="1"/>
  <c r="C6362" i="50"/>
  <c r="E6362" i="50"/>
  <c r="F6362" i="50" s="1"/>
  <c r="C6361" i="50"/>
  <c r="E6361" i="50"/>
  <c r="F6361" i="50" s="1"/>
  <c r="C6360" i="50"/>
  <c r="E6360" i="50"/>
  <c r="F6360" i="50" s="1"/>
  <c r="C6359" i="50"/>
  <c r="E6359" i="50"/>
  <c r="F6359" i="50" s="1"/>
  <c r="C6358" i="50"/>
  <c r="E6358" i="50"/>
  <c r="F6358" i="50" s="1"/>
  <c r="C6357" i="50"/>
  <c r="E6357" i="50"/>
  <c r="F6357" i="50" s="1"/>
  <c r="C6356" i="50"/>
  <c r="E6356" i="50"/>
  <c r="C6355" i="50"/>
  <c r="E6355" i="50"/>
  <c r="C6354" i="50"/>
  <c r="E6354" i="50"/>
  <c r="F6354" i="50" s="1"/>
  <c r="C6353" i="50"/>
  <c r="E6353" i="50"/>
  <c r="F6353" i="50" s="1"/>
  <c r="C6352" i="50"/>
  <c r="E6352" i="50"/>
  <c r="F6352" i="50" s="1"/>
  <c r="C6351" i="50"/>
  <c r="E6351" i="50"/>
  <c r="C6350" i="50"/>
  <c r="E6350" i="50"/>
  <c r="F6350" i="50" s="1"/>
  <c r="C6349" i="50"/>
  <c r="E6349" i="50"/>
  <c r="F6349" i="50" s="1"/>
  <c r="C6348" i="50"/>
  <c r="E6348" i="50"/>
  <c r="C6347" i="50"/>
  <c r="E6347" i="50"/>
  <c r="F6347" i="50" s="1"/>
  <c r="C6346" i="50"/>
  <c r="E6346" i="50"/>
  <c r="F6346" i="50" s="1"/>
  <c r="C6345" i="50"/>
  <c r="E6345" i="50"/>
  <c r="F6345" i="50" s="1"/>
  <c r="C6344" i="50"/>
  <c r="E6344" i="50"/>
  <c r="F6344" i="50" s="1"/>
  <c r="C6343" i="50"/>
  <c r="E6343" i="50"/>
  <c r="F6343" i="50" s="1"/>
  <c r="C6342" i="50"/>
  <c r="E6342" i="50"/>
  <c r="F6342" i="50" s="1"/>
  <c r="C6341" i="50"/>
  <c r="E6341" i="50"/>
  <c r="F6341" i="50" s="1"/>
  <c r="C6340" i="50"/>
  <c r="E6340" i="50"/>
  <c r="C6339" i="50"/>
  <c r="E6339" i="50"/>
  <c r="F6339" i="50" s="1"/>
  <c r="C6338" i="50"/>
  <c r="E6338" i="50"/>
  <c r="F6338" i="50" s="1"/>
  <c r="C6337" i="50"/>
  <c r="E6337" i="50"/>
  <c r="F6337" i="50" s="1"/>
  <c r="C6336" i="50"/>
  <c r="E6336" i="50"/>
  <c r="F6336" i="50" s="1"/>
  <c r="C6335" i="50"/>
  <c r="E6335" i="50"/>
  <c r="F6335" i="50" s="1"/>
  <c r="C6334" i="50"/>
  <c r="E6334" i="50"/>
  <c r="F6334" i="50" s="1"/>
  <c r="C6333" i="50"/>
  <c r="E6333" i="50"/>
  <c r="F6333" i="50" s="1"/>
  <c r="C6332" i="50"/>
  <c r="E6332" i="50"/>
  <c r="C6331" i="50"/>
  <c r="E6331" i="50"/>
  <c r="C6330" i="50"/>
  <c r="E6330" i="50"/>
  <c r="F6330" i="50" s="1"/>
  <c r="C6329" i="50"/>
  <c r="E6329" i="50"/>
  <c r="F6329" i="50" s="1"/>
  <c r="C6328" i="50"/>
  <c r="E6328" i="50"/>
  <c r="F6328" i="50" s="1"/>
  <c r="C6327" i="50"/>
  <c r="E6327" i="50"/>
  <c r="C6326" i="50"/>
  <c r="E6326" i="50"/>
  <c r="F6326" i="50" s="1"/>
  <c r="C6325" i="50"/>
  <c r="E6325" i="50"/>
  <c r="F6325" i="50" s="1"/>
  <c r="C6324" i="50"/>
  <c r="E6324" i="50"/>
  <c r="C6323" i="50"/>
  <c r="E6323" i="50"/>
  <c r="F6323" i="50" s="1"/>
  <c r="C6322" i="50"/>
  <c r="E6322" i="50"/>
  <c r="F6322" i="50" s="1"/>
  <c r="C6321" i="50"/>
  <c r="E6321" i="50"/>
  <c r="F6321" i="50" s="1"/>
  <c r="C6320" i="50"/>
  <c r="E6320" i="50"/>
  <c r="F6320" i="50" s="1"/>
  <c r="C6319" i="50"/>
  <c r="E6319" i="50"/>
  <c r="C6318" i="50"/>
  <c r="E6318" i="50"/>
  <c r="F6318" i="50" s="1"/>
  <c r="C6317" i="50"/>
  <c r="E6317" i="50"/>
  <c r="F6317" i="50" s="1"/>
  <c r="C6316" i="50"/>
  <c r="E6316" i="50"/>
  <c r="C6315" i="50"/>
  <c r="E6315" i="50"/>
  <c r="F6315" i="50" s="1"/>
  <c r="C6314" i="50"/>
  <c r="E6314" i="50"/>
  <c r="F6314" i="50" s="1"/>
  <c r="C6313" i="50"/>
  <c r="E6313" i="50"/>
  <c r="F6313" i="50" s="1"/>
  <c r="C6312" i="50"/>
  <c r="E6312" i="50"/>
  <c r="F6312" i="50" s="1"/>
  <c r="C6311" i="50"/>
  <c r="E6311" i="50"/>
  <c r="F6311" i="50" s="1"/>
  <c r="C6310" i="50"/>
  <c r="E6310" i="50"/>
  <c r="F6310" i="50" s="1"/>
  <c r="C6309" i="50"/>
  <c r="E6309" i="50"/>
  <c r="F6309" i="50" s="1"/>
  <c r="C6308" i="50"/>
  <c r="E6308" i="50"/>
  <c r="C6307" i="50"/>
  <c r="E6307" i="50"/>
  <c r="C6306" i="50"/>
  <c r="E6306" i="50"/>
  <c r="C6305" i="50"/>
  <c r="E6305" i="50"/>
  <c r="C6304" i="50"/>
  <c r="E6304" i="50"/>
  <c r="C6303" i="50"/>
  <c r="E6303" i="50"/>
  <c r="C6302" i="50"/>
  <c r="E6302" i="50"/>
  <c r="C6301" i="50"/>
  <c r="E6301" i="50"/>
  <c r="C6300" i="50"/>
  <c r="E6300" i="50"/>
  <c r="C6299" i="50"/>
  <c r="E6299" i="50"/>
  <c r="C6298" i="50"/>
  <c r="E6298" i="50"/>
  <c r="C6297" i="50"/>
  <c r="E6297" i="50"/>
  <c r="C6296" i="50"/>
  <c r="E6296" i="50"/>
  <c r="C6295" i="50"/>
  <c r="E6295" i="50"/>
  <c r="C6294" i="50"/>
  <c r="E6294" i="50"/>
  <c r="C6293" i="50"/>
  <c r="E6293" i="50"/>
  <c r="C6292" i="50"/>
  <c r="E6292" i="50"/>
  <c r="C6291" i="50"/>
  <c r="E6291" i="50"/>
  <c r="C6290" i="50"/>
  <c r="E6290" i="50"/>
  <c r="C6289" i="50"/>
  <c r="E6289" i="50"/>
  <c r="C6288" i="50"/>
  <c r="E6288" i="50"/>
  <c r="C6287" i="50"/>
  <c r="E6287" i="50"/>
  <c r="C6286" i="50"/>
  <c r="E6286" i="50"/>
  <c r="C6285" i="50"/>
  <c r="E6285" i="50"/>
  <c r="C6284" i="50"/>
  <c r="E6284" i="50"/>
  <c r="C6283" i="50"/>
  <c r="E6283" i="50"/>
  <c r="C6282" i="50"/>
  <c r="E6282" i="50"/>
  <c r="C6281" i="50"/>
  <c r="E6281" i="50"/>
  <c r="C6280" i="50"/>
  <c r="E6280" i="50"/>
  <c r="C6279" i="50"/>
  <c r="E6279" i="50"/>
  <c r="C6278" i="50"/>
  <c r="E6278" i="50"/>
  <c r="F6278" i="50" s="1"/>
  <c r="C6277" i="50"/>
  <c r="E6277" i="50"/>
  <c r="F6277" i="50" s="1"/>
  <c r="C6276" i="50"/>
  <c r="E6276" i="50"/>
  <c r="F6276" i="50" s="1"/>
  <c r="C6275" i="50"/>
  <c r="E6275" i="50"/>
  <c r="F6275" i="50" s="1"/>
  <c r="C6274" i="50"/>
  <c r="E6274" i="50"/>
  <c r="F6274" i="50" s="1"/>
  <c r="C6273" i="50"/>
  <c r="E6273" i="50"/>
  <c r="F6273" i="50" s="1"/>
  <c r="C6272" i="50"/>
  <c r="E6272" i="50"/>
  <c r="C6271" i="50"/>
  <c r="E6271" i="50"/>
  <c r="F6271" i="50" s="1"/>
  <c r="C6270" i="50"/>
  <c r="E6270" i="50"/>
  <c r="F6270" i="50" s="1"/>
  <c r="C6269" i="50"/>
  <c r="E6269" i="50"/>
  <c r="F6269" i="50" s="1"/>
  <c r="C6268" i="50"/>
  <c r="E6268" i="50"/>
  <c r="F6268" i="50" s="1"/>
  <c r="C6267" i="50"/>
  <c r="E6267" i="50"/>
  <c r="F6267" i="50" s="1"/>
  <c r="C6266" i="50"/>
  <c r="E6266" i="50"/>
  <c r="F6266" i="50" s="1"/>
  <c r="C6265" i="50"/>
  <c r="E6265" i="50"/>
  <c r="F6265" i="50" s="1"/>
  <c r="C6264" i="50"/>
  <c r="E6264" i="50"/>
  <c r="C6263" i="50"/>
  <c r="E6263" i="50"/>
  <c r="F6263" i="50" s="1"/>
  <c r="C6262" i="50"/>
  <c r="E6262" i="50"/>
  <c r="F6262" i="50" s="1"/>
  <c r="C6261" i="50"/>
  <c r="E6261" i="50"/>
  <c r="F6261" i="50" s="1"/>
  <c r="C6260" i="50"/>
  <c r="E6260" i="50"/>
  <c r="F6260" i="50" s="1"/>
  <c r="C6259" i="50"/>
  <c r="E6259" i="50"/>
  <c r="C6258" i="50"/>
  <c r="E6258" i="50"/>
  <c r="F6258" i="50" s="1"/>
  <c r="C6257" i="50"/>
  <c r="E6257" i="50"/>
  <c r="F6257" i="50" s="1"/>
  <c r="C6256" i="50"/>
  <c r="E6256" i="50"/>
  <c r="C6255" i="50"/>
  <c r="E6255" i="50"/>
  <c r="F6255" i="50" s="1"/>
  <c r="C6254" i="50"/>
  <c r="E6254" i="50"/>
  <c r="F6254" i="50" s="1"/>
  <c r="C6253" i="50"/>
  <c r="E6253" i="50"/>
  <c r="F6253" i="50" s="1"/>
  <c r="C6252" i="50"/>
  <c r="E6252" i="50"/>
  <c r="F6252" i="50" s="1"/>
  <c r="C6251" i="50"/>
  <c r="E6251" i="50"/>
  <c r="F6251" i="50" s="1"/>
  <c r="C6250" i="50"/>
  <c r="E6250" i="50"/>
  <c r="F6250" i="50" s="1"/>
  <c r="C6249" i="50"/>
  <c r="E6249" i="50"/>
  <c r="F6249" i="50" s="1"/>
  <c r="C6248" i="50"/>
  <c r="E6248" i="50"/>
  <c r="C6247" i="50"/>
  <c r="E6247" i="50"/>
  <c r="F6247" i="50" s="1"/>
  <c r="C6246" i="50"/>
  <c r="E6246" i="50"/>
  <c r="F6246" i="50" s="1"/>
  <c r="C6245" i="50"/>
  <c r="E6245" i="50"/>
  <c r="F6245" i="50" s="1"/>
  <c r="C6244" i="50"/>
  <c r="E6244" i="50"/>
  <c r="F6244" i="50" s="1"/>
  <c r="C6243" i="50"/>
  <c r="E6243" i="50"/>
  <c r="F6243" i="50" s="1"/>
  <c r="C6242" i="50"/>
  <c r="E6242" i="50"/>
  <c r="F6242" i="50" s="1"/>
  <c r="C6241" i="50"/>
  <c r="E6241" i="50"/>
  <c r="F6241" i="50" s="1"/>
  <c r="C6240" i="50"/>
  <c r="E6240" i="50"/>
  <c r="C6239" i="50"/>
  <c r="E6239" i="50"/>
  <c r="F6239" i="50" s="1"/>
  <c r="C6238" i="50"/>
  <c r="E6238" i="50"/>
  <c r="F6238" i="50" s="1"/>
  <c r="C6237" i="50"/>
  <c r="E6237" i="50"/>
  <c r="F6237" i="50" s="1"/>
  <c r="C6236" i="50"/>
  <c r="E6236" i="50"/>
  <c r="F6236" i="50" s="1"/>
  <c r="C6235" i="50"/>
  <c r="E6235" i="50"/>
  <c r="F6235" i="50" s="1"/>
  <c r="C6234" i="50"/>
  <c r="E6234" i="50"/>
  <c r="F6234" i="50" s="1"/>
  <c r="C6233" i="50"/>
  <c r="E6233" i="50"/>
  <c r="F6233" i="50" s="1"/>
  <c r="C6232" i="50"/>
  <c r="E6232" i="50"/>
  <c r="C6231" i="50"/>
  <c r="E6231" i="50"/>
  <c r="C6230" i="50"/>
  <c r="E6230" i="50"/>
  <c r="F6230" i="50" s="1"/>
  <c r="C6229" i="50"/>
  <c r="E6229" i="50"/>
  <c r="F6229" i="50" s="1"/>
  <c r="C6228" i="50"/>
  <c r="E6228" i="50"/>
  <c r="F6228" i="50" s="1"/>
  <c r="C6227" i="50"/>
  <c r="E6227" i="50"/>
  <c r="C6226" i="50"/>
  <c r="E6226" i="50"/>
  <c r="F6226" i="50" s="1"/>
  <c r="C6225" i="50"/>
  <c r="E6225" i="50"/>
  <c r="F6225" i="50" s="1"/>
  <c r="C6224" i="50"/>
  <c r="E6224" i="50"/>
  <c r="C6223" i="50"/>
  <c r="E6223" i="50"/>
  <c r="F6223" i="50" s="1"/>
  <c r="C6222" i="50"/>
  <c r="E6222" i="50"/>
  <c r="F6222" i="50" s="1"/>
  <c r="C6221" i="50"/>
  <c r="E6221" i="50"/>
  <c r="F6221" i="50" s="1"/>
  <c r="C6220" i="50"/>
  <c r="E6220" i="50"/>
  <c r="F6220" i="50" s="1"/>
  <c r="C6219" i="50"/>
  <c r="E6219" i="50"/>
  <c r="F6219" i="50" s="1"/>
  <c r="C6218" i="50"/>
  <c r="E6218" i="50"/>
  <c r="F6218" i="50" s="1"/>
  <c r="C6217" i="50"/>
  <c r="E6217" i="50"/>
  <c r="F6217" i="50" s="1"/>
  <c r="C6216" i="50"/>
  <c r="E6216" i="50"/>
  <c r="C6215" i="50"/>
  <c r="E6215" i="50"/>
  <c r="F6215" i="50" s="1"/>
  <c r="C6214" i="50"/>
  <c r="E6214" i="50"/>
  <c r="F6214" i="50" s="1"/>
  <c r="C6213" i="50"/>
  <c r="E6213" i="50"/>
  <c r="F6213" i="50" s="1"/>
  <c r="C6212" i="50"/>
  <c r="E6212" i="50"/>
  <c r="F6212" i="50" s="1"/>
  <c r="C6211" i="50"/>
  <c r="E6211" i="50"/>
  <c r="F6211" i="50" s="1"/>
  <c r="C6210" i="50"/>
  <c r="E6210" i="50"/>
  <c r="F6210" i="50" s="1"/>
  <c r="C6209" i="50"/>
  <c r="E6209" i="50"/>
  <c r="F6209" i="50" s="1"/>
  <c r="C6208" i="50"/>
  <c r="E6208" i="50"/>
  <c r="C6207" i="50"/>
  <c r="E6207" i="50"/>
  <c r="C6206" i="50"/>
  <c r="E6206" i="50"/>
  <c r="F6206" i="50" s="1"/>
  <c r="C6205" i="50"/>
  <c r="E6205" i="50"/>
  <c r="C6204" i="50"/>
  <c r="E6204" i="50"/>
  <c r="F6204" i="50" s="1"/>
  <c r="C6203" i="50"/>
  <c r="E6203" i="50"/>
  <c r="F6203" i="50" s="1"/>
  <c r="C6202" i="50"/>
  <c r="E6202" i="50"/>
  <c r="F6202" i="50" s="1"/>
  <c r="C6201" i="50"/>
  <c r="E6201" i="50"/>
  <c r="F6201" i="50" s="1"/>
  <c r="C6200" i="50"/>
  <c r="E6200" i="50"/>
  <c r="F6200" i="50" s="1"/>
  <c r="C6199" i="50"/>
  <c r="E6199" i="50"/>
  <c r="F6199" i="50" s="1"/>
  <c r="C6198" i="50"/>
  <c r="E6198" i="50"/>
  <c r="F6198" i="50" s="1"/>
  <c r="C6197" i="50"/>
  <c r="E6197" i="50"/>
  <c r="C6196" i="50"/>
  <c r="E6196" i="50"/>
  <c r="F6196" i="50" s="1"/>
  <c r="C6195" i="50"/>
  <c r="E6195" i="50"/>
  <c r="F6195" i="50" s="1"/>
  <c r="C6194" i="50"/>
  <c r="E6194" i="50"/>
  <c r="F6194" i="50" s="1"/>
  <c r="C6193" i="50"/>
  <c r="E6193" i="50"/>
  <c r="F6193" i="50" s="1"/>
  <c r="C6192" i="50"/>
  <c r="E6192" i="50"/>
  <c r="F6192" i="50" s="1"/>
  <c r="C6191" i="50"/>
  <c r="E6191" i="50"/>
  <c r="F6191" i="50" s="1"/>
  <c r="C6190" i="50"/>
  <c r="E6190" i="50"/>
  <c r="F6190" i="50" s="1"/>
  <c r="C6189" i="50"/>
  <c r="E6189" i="50"/>
  <c r="C6188" i="50"/>
  <c r="E6188" i="50"/>
  <c r="F6188" i="50" s="1"/>
  <c r="C6187" i="50"/>
  <c r="E6187" i="50"/>
  <c r="F6187" i="50" s="1"/>
  <c r="C6186" i="50"/>
  <c r="E6186" i="50"/>
  <c r="F6186" i="50" s="1"/>
  <c r="C6185" i="50"/>
  <c r="E6185" i="50"/>
  <c r="F6185" i="50" s="1"/>
  <c r="C6184" i="50"/>
  <c r="E6184" i="50"/>
  <c r="F6184" i="50" s="1"/>
  <c r="C6183" i="50"/>
  <c r="E6183" i="50"/>
  <c r="F6183" i="50" s="1"/>
  <c r="C6182" i="50"/>
  <c r="E6182" i="50"/>
  <c r="F6182" i="50" s="1"/>
  <c r="C6181" i="50"/>
  <c r="E6181" i="50"/>
  <c r="C6180" i="50"/>
  <c r="E6180" i="50"/>
  <c r="F6180" i="50" s="1"/>
  <c r="C6179" i="50"/>
  <c r="E6179" i="50"/>
  <c r="F6179" i="50" s="1"/>
  <c r="C6178" i="50"/>
  <c r="E6178" i="50"/>
  <c r="F6178" i="50" s="1"/>
  <c r="C6177" i="50"/>
  <c r="E6177" i="50"/>
  <c r="F6177" i="50" s="1"/>
  <c r="C6176" i="50"/>
  <c r="E6176" i="50"/>
  <c r="F6176" i="50" s="1"/>
  <c r="C6175" i="50"/>
  <c r="E6175" i="50"/>
  <c r="F6175" i="50" s="1"/>
  <c r="C6174" i="50"/>
  <c r="E6174" i="50"/>
  <c r="F6174" i="50" s="1"/>
  <c r="C6173" i="50"/>
  <c r="E6173" i="50"/>
  <c r="C6172" i="50"/>
  <c r="E6172" i="50"/>
  <c r="F6172" i="50" s="1"/>
  <c r="C6171" i="50"/>
  <c r="E6171" i="50"/>
  <c r="F6171" i="50" s="1"/>
  <c r="C6170" i="50"/>
  <c r="E6170" i="50"/>
  <c r="F6170" i="50" s="1"/>
  <c r="C6169" i="50"/>
  <c r="E6169" i="50"/>
  <c r="F6169" i="50" s="1"/>
  <c r="C6168" i="50"/>
  <c r="E6168" i="50"/>
  <c r="F6168" i="50" s="1"/>
  <c r="C6167" i="50"/>
  <c r="E6167" i="50"/>
  <c r="F6167" i="50" s="1"/>
  <c r="C6166" i="50"/>
  <c r="E6166" i="50"/>
  <c r="F6166" i="50" s="1"/>
  <c r="C6165" i="50"/>
  <c r="E6165" i="50"/>
  <c r="C6164" i="50"/>
  <c r="E6164" i="50"/>
  <c r="F6164" i="50" s="1"/>
  <c r="C6163" i="50"/>
  <c r="E6163" i="50"/>
  <c r="F6163" i="50" s="1"/>
  <c r="C6162" i="50"/>
  <c r="E6162" i="50"/>
  <c r="F6162" i="50" s="1"/>
  <c r="C6161" i="50"/>
  <c r="E6161" i="50"/>
  <c r="F6161" i="50" s="1"/>
  <c r="C6160" i="50"/>
  <c r="E6160" i="50"/>
  <c r="F6160" i="50" s="1"/>
  <c r="C6159" i="50"/>
  <c r="E6159" i="50"/>
  <c r="F6159" i="50" s="1"/>
  <c r="C6158" i="50"/>
  <c r="E6158" i="50"/>
  <c r="F6158" i="50" s="1"/>
  <c r="C6157" i="50"/>
  <c r="E6157" i="50"/>
  <c r="C6156" i="50"/>
  <c r="E6156" i="50"/>
  <c r="F6156" i="50" s="1"/>
  <c r="C6155" i="50"/>
  <c r="E6155" i="50"/>
  <c r="F6155" i="50" s="1"/>
  <c r="C6154" i="50"/>
  <c r="E6154" i="50"/>
  <c r="F6154" i="50" s="1"/>
  <c r="C6153" i="50"/>
  <c r="E6153" i="50"/>
  <c r="F6153" i="50" s="1"/>
  <c r="C6152" i="50"/>
  <c r="E6152" i="50"/>
  <c r="F6152" i="50" s="1"/>
  <c r="C6151" i="50"/>
  <c r="E6151" i="50"/>
  <c r="F6151" i="50" s="1"/>
  <c r="C6150" i="50"/>
  <c r="E6150" i="50"/>
  <c r="F6150" i="50" s="1"/>
  <c r="C6149" i="50"/>
  <c r="E6149" i="50"/>
  <c r="C6148" i="50"/>
  <c r="E6148" i="50"/>
  <c r="F6148" i="50" s="1"/>
  <c r="C6147" i="50"/>
  <c r="E6147" i="50"/>
  <c r="F6147" i="50" s="1"/>
  <c r="C6146" i="50"/>
  <c r="E6146" i="50"/>
  <c r="F6146" i="50" s="1"/>
  <c r="C6145" i="50"/>
  <c r="E6145" i="50"/>
  <c r="F6145" i="50" s="1"/>
  <c r="C6144" i="50"/>
  <c r="E6144" i="50"/>
  <c r="F6144" i="50" s="1"/>
  <c r="C6143" i="50"/>
  <c r="E6143" i="50"/>
  <c r="F6143" i="50" s="1"/>
  <c r="C6142" i="50"/>
  <c r="E6142" i="50"/>
  <c r="F6142" i="50" s="1"/>
  <c r="C6141" i="50"/>
  <c r="E6141" i="50"/>
  <c r="C6140" i="50"/>
  <c r="E6140" i="50"/>
  <c r="F6140" i="50" s="1"/>
  <c r="C6139" i="50"/>
  <c r="E6139" i="50"/>
  <c r="F6139" i="50" s="1"/>
  <c r="C6138" i="50"/>
  <c r="E6138" i="50"/>
  <c r="F6138" i="50" s="1"/>
  <c r="C6137" i="50"/>
  <c r="E6137" i="50"/>
  <c r="F6137" i="50" s="1"/>
  <c r="C6136" i="50"/>
  <c r="E6136" i="50"/>
  <c r="C6135" i="50"/>
  <c r="E6135" i="50"/>
  <c r="C6134" i="50"/>
  <c r="E6134" i="50"/>
  <c r="C6133" i="50"/>
  <c r="E6133" i="50"/>
  <c r="C6132" i="50"/>
  <c r="E6132" i="50"/>
  <c r="C6131" i="50"/>
  <c r="E6131" i="50"/>
  <c r="C6130" i="50"/>
  <c r="E6130" i="50"/>
  <c r="C6129" i="50"/>
  <c r="E6129" i="50"/>
  <c r="C6128" i="50"/>
  <c r="E6128" i="50"/>
  <c r="C6127" i="50"/>
  <c r="E6127" i="50"/>
  <c r="C6126" i="50"/>
  <c r="E6126" i="50"/>
  <c r="C6125" i="50"/>
  <c r="E6125" i="50"/>
  <c r="C6124" i="50"/>
  <c r="E6124" i="50"/>
  <c r="C6123" i="50"/>
  <c r="E6123" i="50"/>
  <c r="C6122" i="50"/>
  <c r="E6122" i="50"/>
  <c r="C6121" i="50"/>
  <c r="E6121" i="50"/>
  <c r="C6120" i="50"/>
  <c r="E6120" i="50"/>
  <c r="C6119" i="50"/>
  <c r="E6119" i="50"/>
  <c r="C6118" i="50"/>
  <c r="E6118" i="50"/>
  <c r="C6117" i="50"/>
  <c r="E6117" i="50"/>
  <c r="C6116" i="50"/>
  <c r="E6116" i="50"/>
  <c r="C6115" i="50"/>
  <c r="E6115" i="50"/>
  <c r="C6114" i="50"/>
  <c r="E6114" i="50"/>
  <c r="C6113" i="50"/>
  <c r="E6113" i="50"/>
  <c r="C6112" i="50"/>
  <c r="E6112" i="50"/>
  <c r="C6111" i="50"/>
  <c r="E6111" i="50"/>
  <c r="C6110" i="50"/>
  <c r="E6110" i="50"/>
  <c r="C6109" i="50"/>
  <c r="E6109" i="50"/>
  <c r="C6108" i="50"/>
  <c r="E6108" i="50"/>
  <c r="F6108" i="50" s="1"/>
  <c r="C6107" i="50"/>
  <c r="E6107" i="50"/>
  <c r="F6107" i="50" s="1"/>
  <c r="C6106" i="50"/>
  <c r="E6106" i="50"/>
  <c r="F6106" i="50" s="1"/>
  <c r="C6105" i="50"/>
  <c r="E6105" i="50"/>
  <c r="C6104" i="50"/>
  <c r="E6104" i="50"/>
  <c r="F6104" i="50" s="1"/>
  <c r="C6103" i="50"/>
  <c r="E6103" i="50"/>
  <c r="F6103" i="50" s="1"/>
  <c r="C6102" i="50"/>
  <c r="E6102" i="50"/>
  <c r="F6102" i="50" s="1"/>
  <c r="C6101" i="50"/>
  <c r="E6101" i="50"/>
  <c r="F6101" i="50" s="1"/>
  <c r="C6100" i="50"/>
  <c r="E6100" i="50"/>
  <c r="F6100" i="50" s="1"/>
  <c r="C6099" i="50"/>
  <c r="E6099" i="50"/>
  <c r="F6099" i="50" s="1"/>
  <c r="C6098" i="50"/>
  <c r="E6098" i="50"/>
  <c r="F6098" i="50" s="1"/>
  <c r="C6097" i="50"/>
  <c r="E6097" i="50"/>
  <c r="C6096" i="50"/>
  <c r="E6096" i="50"/>
  <c r="F6096" i="50" s="1"/>
  <c r="C6095" i="50"/>
  <c r="E6095" i="50"/>
  <c r="F6095" i="50" s="1"/>
  <c r="C6094" i="50"/>
  <c r="E6094" i="50"/>
  <c r="F6094" i="50" s="1"/>
  <c r="C6093" i="50"/>
  <c r="E6093" i="50"/>
  <c r="F6093" i="50" s="1"/>
  <c r="C6092" i="50"/>
  <c r="E6092" i="50"/>
  <c r="F6092" i="50" s="1"/>
  <c r="C6091" i="50"/>
  <c r="E6091" i="50"/>
  <c r="F6091" i="50" s="1"/>
  <c r="C6090" i="50"/>
  <c r="E6090" i="50"/>
  <c r="F6090" i="50" s="1"/>
  <c r="C6089" i="50"/>
  <c r="E6089" i="50"/>
  <c r="C6088" i="50"/>
  <c r="E6088" i="50"/>
  <c r="F6088" i="50" s="1"/>
  <c r="C6087" i="50"/>
  <c r="E6087" i="50"/>
  <c r="F6087" i="50" s="1"/>
  <c r="C6086" i="50"/>
  <c r="E6086" i="50"/>
  <c r="F6086" i="50" s="1"/>
  <c r="C6085" i="50"/>
  <c r="E6085" i="50"/>
  <c r="F6085" i="50" s="1"/>
  <c r="C6084" i="50"/>
  <c r="E6084" i="50"/>
  <c r="F6084" i="50" s="1"/>
  <c r="C6083" i="50"/>
  <c r="E6083" i="50"/>
  <c r="F6083" i="50" s="1"/>
  <c r="C6082" i="50"/>
  <c r="E6082" i="50"/>
  <c r="F6082" i="50" s="1"/>
  <c r="C6081" i="50"/>
  <c r="E6081" i="50"/>
  <c r="C6080" i="50"/>
  <c r="E6080" i="50"/>
  <c r="F6080" i="50" s="1"/>
  <c r="C6079" i="50"/>
  <c r="E6079" i="50"/>
  <c r="F6079" i="50" s="1"/>
  <c r="C6078" i="50"/>
  <c r="E6078" i="50"/>
  <c r="F6078" i="50" s="1"/>
  <c r="C6077" i="50"/>
  <c r="E6077" i="50"/>
  <c r="F6077" i="50" s="1"/>
  <c r="C6076" i="50"/>
  <c r="E6076" i="50"/>
  <c r="F6076" i="50" s="1"/>
  <c r="C6075" i="50"/>
  <c r="E6075" i="50"/>
  <c r="F6075" i="50" s="1"/>
  <c r="C6074" i="50"/>
  <c r="E6074" i="50"/>
  <c r="F6074" i="50" s="1"/>
  <c r="C6073" i="50"/>
  <c r="E6073" i="50"/>
  <c r="C6072" i="50"/>
  <c r="E6072" i="50"/>
  <c r="F6072" i="50" s="1"/>
  <c r="C6071" i="50"/>
  <c r="E6071" i="50"/>
  <c r="F6071" i="50" s="1"/>
  <c r="C6070" i="50"/>
  <c r="E6070" i="50"/>
  <c r="F6070" i="50" s="1"/>
  <c r="C6069" i="50"/>
  <c r="E6069" i="50"/>
  <c r="F6069" i="50" s="1"/>
  <c r="C6068" i="50"/>
  <c r="E6068" i="50"/>
  <c r="F6068" i="50" s="1"/>
  <c r="C6067" i="50"/>
  <c r="E6067" i="50"/>
  <c r="F6067" i="50" s="1"/>
  <c r="C6066" i="50"/>
  <c r="E6066" i="50"/>
  <c r="F6066" i="50" s="1"/>
  <c r="C6065" i="50"/>
  <c r="E6065" i="50"/>
  <c r="C6064" i="50"/>
  <c r="E6064" i="50"/>
  <c r="F6064" i="50" s="1"/>
  <c r="C6063" i="50"/>
  <c r="E6063" i="50"/>
  <c r="F6063" i="50" s="1"/>
  <c r="C6062" i="50"/>
  <c r="E6062" i="50"/>
  <c r="F6062" i="50" s="1"/>
  <c r="C6061" i="50"/>
  <c r="E6061" i="50"/>
  <c r="F6061" i="50" s="1"/>
  <c r="C6060" i="50"/>
  <c r="E6060" i="50"/>
  <c r="F6060" i="50" s="1"/>
  <c r="C6059" i="50"/>
  <c r="E6059" i="50"/>
  <c r="F6059" i="50" s="1"/>
  <c r="C6058" i="50"/>
  <c r="E6058" i="50"/>
  <c r="F6058" i="50" s="1"/>
  <c r="C6057" i="50"/>
  <c r="E6057" i="50"/>
  <c r="C6056" i="50"/>
  <c r="E6056" i="50"/>
  <c r="F6056" i="50" s="1"/>
  <c r="C6055" i="50"/>
  <c r="E6055" i="50"/>
  <c r="F6055" i="50" s="1"/>
  <c r="C6054" i="50"/>
  <c r="E6054" i="50"/>
  <c r="F6054" i="50" s="1"/>
  <c r="C6053" i="50"/>
  <c r="E6053" i="50"/>
  <c r="F6053" i="50" s="1"/>
  <c r="C6052" i="50"/>
  <c r="E6052" i="50"/>
  <c r="F6052" i="50" s="1"/>
  <c r="C6051" i="50"/>
  <c r="E6051" i="50"/>
  <c r="F6051" i="50" s="1"/>
  <c r="C6050" i="50"/>
  <c r="E6050" i="50"/>
  <c r="F6050" i="50" s="1"/>
  <c r="C6049" i="50"/>
  <c r="E6049" i="50"/>
  <c r="C6048" i="50"/>
  <c r="E6048" i="50"/>
  <c r="F6048" i="50" s="1"/>
  <c r="C6047" i="50"/>
  <c r="E6047" i="50"/>
  <c r="F6047" i="50" s="1"/>
  <c r="C6046" i="50"/>
  <c r="E6046" i="50"/>
  <c r="F6046" i="50" s="1"/>
  <c r="C6045" i="50"/>
  <c r="E6045" i="50"/>
  <c r="F6045" i="50" s="1"/>
  <c r="C6044" i="50"/>
  <c r="E6044" i="50"/>
  <c r="F6044" i="50" s="1"/>
  <c r="C6043" i="50"/>
  <c r="E6043" i="50"/>
  <c r="F6043" i="50" s="1"/>
  <c r="C6042" i="50"/>
  <c r="E6042" i="50"/>
  <c r="F6042" i="50" s="1"/>
  <c r="C6041" i="50"/>
  <c r="E6041" i="50"/>
  <c r="C6040" i="50"/>
  <c r="E6040" i="50"/>
  <c r="F6040" i="50" s="1"/>
  <c r="C6039" i="50"/>
  <c r="E6039" i="50"/>
  <c r="F6039" i="50" s="1"/>
  <c r="C6038" i="50"/>
  <c r="E6038" i="50"/>
  <c r="C6037" i="50"/>
  <c r="E6037" i="50"/>
  <c r="C6036" i="50"/>
  <c r="E6036" i="50"/>
  <c r="F6036" i="50" s="1"/>
  <c r="C6035" i="50"/>
  <c r="E6035" i="50"/>
  <c r="F6035" i="50" s="1"/>
  <c r="C6034" i="50"/>
  <c r="E6034" i="50"/>
  <c r="C6033" i="50"/>
  <c r="E6033" i="50"/>
  <c r="C6032" i="50"/>
  <c r="E6032" i="50"/>
  <c r="F6032" i="50" s="1"/>
  <c r="C6031" i="50"/>
  <c r="E6031" i="50"/>
  <c r="F6031" i="50" s="1"/>
  <c r="C6030" i="50"/>
  <c r="E6030" i="50"/>
  <c r="F6030" i="50" s="1"/>
  <c r="C6029" i="50"/>
  <c r="E6029" i="50"/>
  <c r="C6028" i="50"/>
  <c r="E6028" i="50"/>
  <c r="F6028" i="50" s="1"/>
  <c r="C6027" i="50"/>
  <c r="E6027" i="50"/>
  <c r="F6027" i="50" s="1"/>
  <c r="C6026" i="50"/>
  <c r="E6026" i="50"/>
  <c r="C6025" i="50"/>
  <c r="E6025" i="50"/>
  <c r="C6024" i="50"/>
  <c r="E6024" i="50"/>
  <c r="F6024" i="50" s="1"/>
  <c r="C6023" i="50"/>
  <c r="E6023" i="50"/>
  <c r="F6023" i="50" s="1"/>
  <c r="C6022" i="50"/>
  <c r="E6022" i="50"/>
  <c r="F6022" i="50" s="1"/>
  <c r="C6021" i="50"/>
  <c r="E6021" i="50"/>
  <c r="C6020" i="50"/>
  <c r="E6020" i="50"/>
  <c r="F6020" i="50" s="1"/>
  <c r="C6019" i="50"/>
  <c r="E6019" i="50"/>
  <c r="F6019" i="50" s="1"/>
  <c r="C6018" i="50"/>
  <c r="E6018" i="50"/>
  <c r="C6017" i="50"/>
  <c r="E6017" i="50"/>
  <c r="C6016" i="50"/>
  <c r="E6016" i="50"/>
  <c r="F6016" i="50" s="1"/>
  <c r="C6015" i="50"/>
  <c r="E6015" i="50"/>
  <c r="F6015" i="50" s="1"/>
  <c r="C6014" i="50"/>
  <c r="E6014" i="50"/>
  <c r="F6014" i="50" s="1"/>
  <c r="C6013" i="50"/>
  <c r="E6013" i="50"/>
  <c r="C6012" i="50"/>
  <c r="E6012" i="50"/>
  <c r="F6012" i="50" s="1"/>
  <c r="C6011" i="50"/>
  <c r="E6011" i="50"/>
  <c r="F6011" i="50" s="1"/>
  <c r="C6010" i="50"/>
  <c r="E6010" i="50"/>
  <c r="C6009" i="50"/>
  <c r="E6009" i="50"/>
  <c r="C6008" i="50"/>
  <c r="E6008" i="50"/>
  <c r="F6008" i="50" s="1"/>
  <c r="C6007" i="50"/>
  <c r="E6007" i="50"/>
  <c r="F6007" i="50" s="1"/>
  <c r="C6006" i="50"/>
  <c r="E6006" i="50"/>
  <c r="F6006" i="50" s="1"/>
  <c r="C6005" i="50"/>
  <c r="E6005" i="50"/>
  <c r="C6004" i="50"/>
  <c r="E6004" i="50"/>
  <c r="F6004" i="50" s="1"/>
  <c r="C6003" i="50"/>
  <c r="E6003" i="50"/>
  <c r="F6003" i="50" s="1"/>
  <c r="C6002" i="50"/>
  <c r="E6002" i="50"/>
  <c r="F6002" i="50" s="1"/>
  <c r="C6001" i="50"/>
  <c r="E6001" i="50"/>
  <c r="F6001" i="50" s="1"/>
  <c r="C6000" i="50"/>
  <c r="E6000" i="50"/>
  <c r="F6000" i="50" s="1"/>
  <c r="C5999" i="50"/>
  <c r="E5999" i="50"/>
  <c r="F5999" i="50" s="1"/>
  <c r="C5998" i="50"/>
  <c r="E5998" i="50"/>
  <c r="C5997" i="50"/>
  <c r="E5997" i="50"/>
  <c r="C5996" i="50"/>
  <c r="E5996" i="50"/>
  <c r="F5996" i="50" s="1"/>
  <c r="C5995" i="50"/>
  <c r="E5995" i="50"/>
  <c r="F5995" i="50" s="1"/>
  <c r="C5994" i="50"/>
  <c r="E5994" i="50"/>
  <c r="F5994" i="50" s="1"/>
  <c r="C5993" i="50"/>
  <c r="E5993" i="50"/>
  <c r="F5993" i="50" s="1"/>
  <c r="C5992" i="50"/>
  <c r="E5992" i="50"/>
  <c r="F5992" i="50" s="1"/>
  <c r="C5991" i="50"/>
  <c r="E5991" i="50"/>
  <c r="F5991" i="50" s="1"/>
  <c r="C5990" i="50"/>
  <c r="E5990" i="50"/>
  <c r="F5990" i="50" s="1"/>
  <c r="C5989" i="50"/>
  <c r="E5989" i="50"/>
  <c r="C5988" i="50"/>
  <c r="E5988" i="50"/>
  <c r="F5988" i="50" s="1"/>
  <c r="C5987" i="50"/>
  <c r="E5987" i="50"/>
  <c r="F5987" i="50" s="1"/>
  <c r="C5986" i="50"/>
  <c r="E5986" i="50"/>
  <c r="F5986" i="50" s="1"/>
  <c r="C5985" i="50"/>
  <c r="E5985" i="50"/>
  <c r="F5985" i="50" s="1"/>
  <c r="C5984" i="50"/>
  <c r="E5984" i="50"/>
  <c r="F5984" i="50" s="1"/>
  <c r="C5983" i="50"/>
  <c r="E5983" i="50"/>
  <c r="F5983" i="50" s="1"/>
  <c r="C5982" i="50"/>
  <c r="E5982" i="50"/>
  <c r="F5982" i="50" s="1"/>
  <c r="C5981" i="50"/>
  <c r="E5981" i="50"/>
  <c r="F5981" i="50" s="1"/>
  <c r="C5980" i="50"/>
  <c r="E5980" i="50"/>
  <c r="F5980" i="50" s="1"/>
  <c r="C5979" i="50"/>
  <c r="E5979" i="50"/>
  <c r="F5979" i="50" s="1"/>
  <c r="C5978" i="50"/>
  <c r="E5978" i="50"/>
  <c r="F5978" i="50" s="1"/>
  <c r="C5977" i="50"/>
  <c r="E5977" i="50"/>
  <c r="F5977" i="50" s="1"/>
  <c r="C5976" i="50"/>
  <c r="E5976" i="50"/>
  <c r="F5976" i="50" s="1"/>
  <c r="C5975" i="50"/>
  <c r="E5975" i="50"/>
  <c r="F5975" i="50" s="1"/>
  <c r="C5974" i="50"/>
  <c r="E5974" i="50"/>
  <c r="F5974" i="50" s="1"/>
  <c r="C5973" i="50"/>
  <c r="E5973" i="50"/>
  <c r="F5973" i="50" s="1"/>
  <c r="C5972" i="50"/>
  <c r="E5972" i="50"/>
  <c r="F5972" i="50" s="1"/>
  <c r="C5971" i="50"/>
  <c r="E5971" i="50"/>
  <c r="C5970" i="50"/>
  <c r="E5970" i="50"/>
  <c r="F5970" i="50" s="1"/>
  <c r="C5969" i="50"/>
  <c r="E5969" i="50"/>
  <c r="F5969" i="50" s="1"/>
  <c r="C5968" i="50"/>
  <c r="E5968" i="50"/>
  <c r="F5968" i="50" s="1"/>
  <c r="C5967" i="50"/>
  <c r="E5967" i="50"/>
  <c r="C5966" i="50"/>
  <c r="E5966" i="50"/>
  <c r="C5965" i="50"/>
  <c r="E5965" i="50"/>
  <c r="C5964" i="50"/>
  <c r="E5964" i="50"/>
  <c r="C5963" i="50"/>
  <c r="E5963" i="50"/>
  <c r="C5962" i="50"/>
  <c r="E5962" i="50"/>
  <c r="C5961" i="50"/>
  <c r="E5961" i="50"/>
  <c r="C5960" i="50"/>
  <c r="E5960" i="50"/>
  <c r="C5959" i="50"/>
  <c r="E5959" i="50"/>
  <c r="C5958" i="50"/>
  <c r="E5958" i="50"/>
  <c r="C5957" i="50"/>
  <c r="E5957" i="50"/>
  <c r="C5956" i="50"/>
  <c r="E5956" i="50"/>
  <c r="C5955" i="50"/>
  <c r="E5955" i="50"/>
  <c r="C5954" i="50"/>
  <c r="E5954" i="50"/>
  <c r="C5953" i="50"/>
  <c r="E5953" i="50"/>
  <c r="C5952" i="50"/>
  <c r="E5952" i="50"/>
  <c r="C5951" i="50"/>
  <c r="E5951" i="50"/>
  <c r="C5950" i="50"/>
  <c r="E5950" i="50"/>
  <c r="C5949" i="50"/>
  <c r="E5949" i="50"/>
  <c r="C5948" i="50"/>
  <c r="E5948" i="50"/>
  <c r="C5947" i="50"/>
  <c r="E5947" i="50"/>
  <c r="C5946" i="50"/>
  <c r="E5946" i="50"/>
  <c r="C5945" i="50"/>
  <c r="E5945" i="50"/>
  <c r="C5944" i="50"/>
  <c r="E5944" i="50"/>
  <c r="C5943" i="50"/>
  <c r="E5943" i="50"/>
  <c r="C5942" i="50"/>
  <c r="E5942" i="50"/>
  <c r="C5941" i="50"/>
  <c r="E5941" i="50"/>
  <c r="F5941" i="50" s="1"/>
  <c r="C5940" i="50"/>
  <c r="E5940" i="50"/>
  <c r="F5940" i="50" s="1"/>
  <c r="C5939" i="50"/>
  <c r="E5939" i="50"/>
  <c r="F5939" i="50" s="1"/>
  <c r="C5938" i="50"/>
  <c r="E5938" i="50"/>
  <c r="F5938" i="50" s="1"/>
  <c r="C5937" i="50"/>
  <c r="E5937" i="50"/>
  <c r="F5937" i="50" s="1"/>
  <c r="C5936" i="50"/>
  <c r="E5936" i="50"/>
  <c r="F5936" i="50" s="1"/>
  <c r="C5935" i="50"/>
  <c r="E5935" i="50"/>
  <c r="F5935" i="50" s="1"/>
  <c r="C5934" i="50"/>
  <c r="E5934" i="50"/>
  <c r="F5934" i="50" s="1"/>
  <c r="C5933" i="50"/>
  <c r="E5933" i="50"/>
  <c r="C5932" i="50"/>
  <c r="E5932" i="50"/>
  <c r="F5932" i="50" s="1"/>
  <c r="C5931" i="50"/>
  <c r="E5931" i="50"/>
  <c r="F5931" i="50" s="1"/>
  <c r="C5930" i="50"/>
  <c r="E5930" i="50"/>
  <c r="F5930" i="50" s="1"/>
  <c r="C5929" i="50"/>
  <c r="E5929" i="50"/>
  <c r="C5928" i="50"/>
  <c r="E5928" i="50"/>
  <c r="F5928" i="50" s="1"/>
  <c r="C5927" i="50"/>
  <c r="E5927" i="50"/>
  <c r="F5927" i="50" s="1"/>
  <c r="C5926" i="50"/>
  <c r="E5926" i="50"/>
  <c r="F5926" i="50" s="1"/>
  <c r="C5925" i="50"/>
  <c r="E5925" i="50"/>
  <c r="F5925" i="50" s="1"/>
  <c r="C5924" i="50"/>
  <c r="E5924" i="50"/>
  <c r="F5924" i="50" s="1"/>
  <c r="C5923" i="50"/>
  <c r="E5923" i="50"/>
  <c r="F5923" i="50" s="1"/>
  <c r="C5922" i="50"/>
  <c r="E5922" i="50"/>
  <c r="F5922" i="50" s="1"/>
  <c r="C5921" i="50"/>
  <c r="E5921" i="50"/>
  <c r="F5921" i="50" s="1"/>
  <c r="C5920" i="50"/>
  <c r="E5920" i="50"/>
  <c r="F5920" i="50" s="1"/>
  <c r="C5919" i="50"/>
  <c r="E5919" i="50"/>
  <c r="F5919" i="50" s="1"/>
  <c r="C5918" i="50"/>
  <c r="E5918" i="50"/>
  <c r="F5918" i="50" s="1"/>
  <c r="C5917" i="50"/>
  <c r="E5917" i="50"/>
  <c r="F5917" i="50" s="1"/>
  <c r="C5916" i="50"/>
  <c r="E5916" i="50"/>
  <c r="F5916" i="50" s="1"/>
  <c r="C5915" i="50"/>
  <c r="E5915" i="50"/>
  <c r="F5915" i="50" s="1"/>
  <c r="C5914" i="50"/>
  <c r="E5914" i="50"/>
  <c r="F5914" i="50" s="1"/>
  <c r="C5913" i="50"/>
  <c r="E5913" i="50"/>
  <c r="F5913" i="50" s="1"/>
  <c r="C5912" i="50"/>
  <c r="E5912" i="50"/>
  <c r="F5912" i="50" s="1"/>
  <c r="C5911" i="50"/>
  <c r="E5911" i="50"/>
  <c r="F5911" i="50" s="1"/>
  <c r="C5910" i="50"/>
  <c r="E5910" i="50"/>
  <c r="F5910" i="50" s="1"/>
  <c r="C5909" i="50"/>
  <c r="E5909" i="50"/>
  <c r="F5909" i="50" s="1"/>
  <c r="C5908" i="50"/>
  <c r="E5908" i="50"/>
  <c r="F5908" i="50" s="1"/>
  <c r="C5907" i="50"/>
  <c r="E5907" i="50"/>
  <c r="F5907" i="50" s="1"/>
  <c r="C5906" i="50"/>
  <c r="E5906" i="50"/>
  <c r="F5906" i="50" s="1"/>
  <c r="C5905" i="50"/>
  <c r="E5905" i="50"/>
  <c r="F5905" i="50" s="1"/>
  <c r="C5904" i="50"/>
  <c r="E5904" i="50"/>
  <c r="F5904" i="50" s="1"/>
  <c r="C5903" i="50"/>
  <c r="E5903" i="50"/>
  <c r="F5903" i="50" s="1"/>
  <c r="C5902" i="50"/>
  <c r="E5902" i="50"/>
  <c r="F5902" i="50" s="1"/>
  <c r="C5901" i="50"/>
  <c r="E5901" i="50"/>
  <c r="C5900" i="50"/>
  <c r="E5900" i="50"/>
  <c r="F5900" i="50" s="1"/>
  <c r="C5899" i="50"/>
  <c r="E5899" i="50"/>
  <c r="F5899" i="50" s="1"/>
  <c r="C5898" i="50"/>
  <c r="E5898" i="50"/>
  <c r="F5898" i="50" s="1"/>
  <c r="C5897" i="50"/>
  <c r="E5897" i="50"/>
  <c r="C5896" i="50"/>
  <c r="E5896" i="50"/>
  <c r="F5896" i="50" s="1"/>
  <c r="C5895" i="50"/>
  <c r="E5895" i="50"/>
  <c r="F5895" i="50" s="1"/>
  <c r="C5894" i="50"/>
  <c r="E5894" i="50"/>
  <c r="F5894" i="50" s="1"/>
  <c r="C5893" i="50"/>
  <c r="E5893" i="50"/>
  <c r="F5893" i="50" s="1"/>
  <c r="C5892" i="50"/>
  <c r="E5892" i="50"/>
  <c r="F5892" i="50" s="1"/>
  <c r="C5891" i="50"/>
  <c r="E5891" i="50"/>
  <c r="F5891" i="50" s="1"/>
  <c r="C5890" i="50"/>
  <c r="E5890" i="50"/>
  <c r="F5890" i="50" s="1"/>
  <c r="C5889" i="50"/>
  <c r="E5889" i="50"/>
  <c r="F5889" i="50" s="1"/>
  <c r="C5888" i="50"/>
  <c r="E5888" i="50"/>
  <c r="F5888" i="50" s="1"/>
  <c r="C5887" i="50"/>
  <c r="E5887" i="50"/>
  <c r="F5887" i="50" s="1"/>
  <c r="C5886" i="50"/>
  <c r="E5886" i="50"/>
  <c r="F5886" i="50" s="1"/>
  <c r="C5885" i="50"/>
  <c r="E5885" i="50"/>
  <c r="F5885" i="50" s="1"/>
  <c r="C5884" i="50"/>
  <c r="E5884" i="50"/>
  <c r="F5884" i="50" s="1"/>
  <c r="C5883" i="50"/>
  <c r="E5883" i="50"/>
  <c r="F5883" i="50" s="1"/>
  <c r="C5882" i="50"/>
  <c r="E5882" i="50"/>
  <c r="F5882" i="50" s="1"/>
  <c r="C5881" i="50"/>
  <c r="E5881" i="50"/>
  <c r="F5881" i="50" s="1"/>
  <c r="C5880" i="50"/>
  <c r="E5880" i="50"/>
  <c r="F5880" i="50" s="1"/>
  <c r="C5879" i="50"/>
  <c r="E5879" i="50"/>
  <c r="F5879" i="50" s="1"/>
  <c r="C5878" i="50"/>
  <c r="E5878" i="50"/>
  <c r="F5878" i="50" s="1"/>
  <c r="C5877" i="50"/>
  <c r="E5877" i="50"/>
  <c r="F5877" i="50" s="1"/>
  <c r="C5876" i="50"/>
  <c r="E5876" i="50"/>
  <c r="F5876" i="50" s="1"/>
  <c r="C5875" i="50"/>
  <c r="E5875" i="50"/>
  <c r="F5875" i="50" s="1"/>
  <c r="C5874" i="50"/>
  <c r="E5874" i="50"/>
  <c r="F5874" i="50" s="1"/>
  <c r="C5873" i="50"/>
  <c r="E5873" i="50"/>
  <c r="F5873" i="50" s="1"/>
  <c r="C5872" i="50"/>
  <c r="E5872" i="50"/>
  <c r="F5872" i="50" s="1"/>
  <c r="C5871" i="50"/>
  <c r="E5871" i="50"/>
  <c r="C5870" i="50"/>
  <c r="E5870" i="50"/>
  <c r="F5870" i="50" s="1"/>
  <c r="C5869" i="50"/>
  <c r="E5869" i="50"/>
  <c r="F5869" i="50" s="1"/>
  <c r="C5868" i="50"/>
  <c r="E5868" i="50"/>
  <c r="F5868" i="50" s="1"/>
  <c r="C5867" i="50"/>
  <c r="E5867" i="50"/>
  <c r="F5867" i="50" s="1"/>
  <c r="C5866" i="50"/>
  <c r="E5866" i="50"/>
  <c r="F5866" i="50" s="1"/>
  <c r="C5865" i="50"/>
  <c r="E5865" i="50"/>
  <c r="F5865" i="50" s="1"/>
  <c r="C5864" i="50"/>
  <c r="E5864" i="50"/>
  <c r="F5864" i="50" s="1"/>
  <c r="C5863" i="50"/>
  <c r="E5863" i="50"/>
  <c r="F5863" i="50" s="1"/>
  <c r="C5862" i="50"/>
  <c r="E5862" i="50"/>
  <c r="F5862" i="50" s="1"/>
  <c r="C5861" i="50"/>
  <c r="E5861" i="50"/>
  <c r="F5861" i="50" s="1"/>
  <c r="C5860" i="50"/>
  <c r="E5860" i="50"/>
  <c r="F5860" i="50" s="1"/>
  <c r="C5859" i="50"/>
  <c r="E5859" i="50"/>
  <c r="F5859" i="50" s="1"/>
  <c r="C5858" i="50"/>
  <c r="E5858" i="50"/>
  <c r="F5858" i="50" s="1"/>
  <c r="C5857" i="50"/>
  <c r="E5857" i="50"/>
  <c r="F5857" i="50" s="1"/>
  <c r="C5856" i="50"/>
  <c r="E5856" i="50"/>
  <c r="F5856" i="50" s="1"/>
  <c r="C5855" i="50"/>
  <c r="E5855" i="50"/>
  <c r="F5855" i="50" s="1"/>
  <c r="C5854" i="50"/>
  <c r="E5854" i="50"/>
  <c r="C5853" i="50"/>
  <c r="E5853" i="50"/>
  <c r="F5853" i="50" s="1"/>
  <c r="C5852" i="50"/>
  <c r="E5852" i="50"/>
  <c r="F5852" i="50" s="1"/>
  <c r="C5851" i="50"/>
  <c r="E5851" i="50"/>
  <c r="F5851" i="50" s="1"/>
  <c r="C5850" i="50"/>
  <c r="E5850" i="50"/>
  <c r="C5849" i="50"/>
  <c r="E5849" i="50"/>
  <c r="F5849" i="50" s="1"/>
  <c r="C5848" i="50"/>
  <c r="E5848" i="50"/>
  <c r="F5848" i="50" s="1"/>
  <c r="C5847" i="50"/>
  <c r="E5847" i="50"/>
  <c r="F5847" i="50" s="1"/>
  <c r="C5846" i="50"/>
  <c r="E5846" i="50"/>
  <c r="F5846" i="50" s="1"/>
  <c r="C5845" i="50"/>
  <c r="E5845" i="50"/>
  <c r="F5845" i="50" s="1"/>
  <c r="C5844" i="50"/>
  <c r="E5844" i="50"/>
  <c r="F5844" i="50" s="1"/>
  <c r="C5843" i="50"/>
  <c r="E5843" i="50"/>
  <c r="F5843" i="50" s="1"/>
  <c r="C5842" i="50"/>
  <c r="E5842" i="50"/>
  <c r="F5842" i="50" s="1"/>
  <c r="C5841" i="50"/>
  <c r="E5841" i="50"/>
  <c r="F5841" i="50" s="1"/>
  <c r="C5840" i="50"/>
  <c r="E5840" i="50"/>
  <c r="F5840" i="50" s="1"/>
  <c r="C5839" i="50"/>
  <c r="E5839" i="50"/>
  <c r="F5839" i="50" s="1"/>
  <c r="C5838" i="50"/>
  <c r="E5838" i="50"/>
  <c r="F5838" i="50" s="1"/>
  <c r="C5837" i="50"/>
  <c r="E5837" i="50"/>
  <c r="F5837" i="50" s="1"/>
  <c r="C5836" i="50"/>
  <c r="E5836" i="50"/>
  <c r="F5836" i="50" s="1"/>
  <c r="C5835" i="50"/>
  <c r="E5835" i="50"/>
  <c r="F5835" i="50" s="1"/>
  <c r="C5834" i="50"/>
  <c r="E5834" i="50"/>
  <c r="F5834" i="50" s="1"/>
  <c r="C5833" i="50"/>
  <c r="E5833" i="50"/>
  <c r="F5833" i="50" s="1"/>
  <c r="C5832" i="50"/>
  <c r="E5832" i="50"/>
  <c r="F5832" i="50" s="1"/>
  <c r="C5831" i="50"/>
  <c r="E5831" i="50"/>
  <c r="F5831" i="50" s="1"/>
  <c r="C5830" i="50"/>
  <c r="E5830" i="50"/>
  <c r="F5830" i="50" s="1"/>
  <c r="C5829" i="50"/>
  <c r="E5829" i="50"/>
  <c r="F5829" i="50" s="1"/>
  <c r="C5828" i="50"/>
  <c r="E5828" i="50"/>
  <c r="F5828" i="50" s="1"/>
  <c r="C5827" i="50"/>
  <c r="E5827" i="50"/>
  <c r="F5827" i="50" s="1"/>
  <c r="C5826" i="50"/>
  <c r="E5826" i="50"/>
  <c r="F5826" i="50" s="1"/>
  <c r="C5825" i="50"/>
  <c r="E5825" i="50"/>
  <c r="F5825" i="50" s="1"/>
  <c r="C5824" i="50"/>
  <c r="E5824" i="50"/>
  <c r="F5824" i="50" s="1"/>
  <c r="C5823" i="50"/>
  <c r="E5823" i="50"/>
  <c r="C5822" i="50"/>
  <c r="E5822" i="50"/>
  <c r="C5821" i="50"/>
  <c r="E5821" i="50"/>
  <c r="F5821" i="50" s="1"/>
  <c r="C5820" i="50"/>
  <c r="E5820" i="50"/>
  <c r="F5820" i="50" s="1"/>
  <c r="C5819" i="50"/>
  <c r="E5819" i="50"/>
  <c r="C5818" i="50"/>
  <c r="E5818" i="50"/>
  <c r="F5818" i="50" s="1"/>
  <c r="C5817" i="50"/>
  <c r="E5817" i="50"/>
  <c r="F5817" i="50" s="1"/>
  <c r="C5816" i="50"/>
  <c r="E5816" i="50"/>
  <c r="F5816" i="50" s="1"/>
  <c r="C5815" i="50"/>
  <c r="E5815" i="50"/>
  <c r="F5815" i="50" s="1"/>
  <c r="C5814" i="50"/>
  <c r="E5814" i="50"/>
  <c r="F5814" i="50" s="1"/>
  <c r="C5813" i="50"/>
  <c r="E5813" i="50"/>
  <c r="F5813" i="50" s="1"/>
  <c r="C5812" i="50"/>
  <c r="E5812" i="50"/>
  <c r="F5812" i="50" s="1"/>
  <c r="C5811" i="50"/>
  <c r="E5811" i="50"/>
  <c r="F5811" i="50" s="1"/>
  <c r="C5810" i="50"/>
  <c r="E5810" i="50"/>
  <c r="F5810" i="50" s="1"/>
  <c r="C5809" i="50"/>
  <c r="E5809" i="50"/>
  <c r="F5809" i="50" s="1"/>
  <c r="C5808" i="50"/>
  <c r="E5808" i="50"/>
  <c r="F5808" i="50" s="1"/>
  <c r="C5807" i="50"/>
  <c r="E5807" i="50"/>
  <c r="C5806" i="50"/>
  <c r="E5806" i="50"/>
  <c r="C5805" i="50"/>
  <c r="E5805" i="50"/>
  <c r="F5805" i="50" s="1"/>
  <c r="C5804" i="50"/>
  <c r="E5804" i="50"/>
  <c r="F5804" i="50" s="1"/>
  <c r="C5803" i="50"/>
  <c r="E5803" i="50"/>
  <c r="C5802" i="50"/>
  <c r="E5802" i="50"/>
  <c r="F5802" i="50" s="1"/>
  <c r="C5801" i="50"/>
  <c r="E5801" i="50"/>
  <c r="C5800" i="50"/>
  <c r="E5800" i="50"/>
  <c r="C5799" i="50"/>
  <c r="E5799" i="50"/>
  <c r="C5798" i="50"/>
  <c r="E5798" i="50"/>
  <c r="C5797" i="50"/>
  <c r="E5797" i="50"/>
  <c r="C5796" i="50"/>
  <c r="E5796" i="50"/>
  <c r="C5795" i="50"/>
  <c r="E5795" i="50"/>
  <c r="C5794" i="50"/>
  <c r="E5794" i="50"/>
  <c r="C5793" i="50"/>
  <c r="E5793" i="50"/>
  <c r="C5792" i="50"/>
  <c r="E5792" i="50"/>
  <c r="C5791" i="50"/>
  <c r="E5791" i="50"/>
  <c r="C5790" i="50"/>
  <c r="E5790" i="50"/>
  <c r="C5789" i="50"/>
  <c r="E5789" i="50"/>
  <c r="C5788" i="50"/>
  <c r="E5788" i="50"/>
  <c r="C5787" i="50"/>
  <c r="E5787" i="50"/>
  <c r="C5786" i="50"/>
  <c r="E5786" i="50"/>
  <c r="C5785" i="50"/>
  <c r="E5785" i="50"/>
  <c r="C5784" i="50"/>
  <c r="E5784" i="50"/>
  <c r="C5783" i="50"/>
  <c r="E5783" i="50"/>
  <c r="C5782" i="50"/>
  <c r="E5782" i="50"/>
  <c r="C5781" i="50"/>
  <c r="E5781" i="50"/>
  <c r="C5780" i="50"/>
  <c r="E5780" i="50"/>
  <c r="C5779" i="50"/>
  <c r="E5779" i="50"/>
  <c r="C5778" i="50"/>
  <c r="E5778" i="50"/>
  <c r="C5777" i="50"/>
  <c r="E5777" i="50"/>
  <c r="C5776" i="50"/>
  <c r="E5776" i="50"/>
  <c r="C5775" i="50"/>
  <c r="E5775" i="50"/>
  <c r="F5775" i="50" s="1"/>
  <c r="C5774" i="50"/>
  <c r="E5774" i="50"/>
  <c r="F5774" i="50" s="1"/>
  <c r="C5773" i="50"/>
  <c r="E5773" i="50"/>
  <c r="F5773" i="50" s="1"/>
  <c r="C5772" i="50"/>
  <c r="E5772" i="50"/>
  <c r="C5771" i="50"/>
  <c r="E5771" i="50"/>
  <c r="F5771" i="50" s="1"/>
  <c r="C5770" i="50"/>
  <c r="E5770" i="50"/>
  <c r="F5770" i="50" s="1"/>
  <c r="C5769" i="50"/>
  <c r="E5769" i="50"/>
  <c r="F5769" i="50" s="1"/>
  <c r="C5768" i="50"/>
  <c r="E5768" i="50"/>
  <c r="C5767" i="50"/>
  <c r="E5767" i="50"/>
  <c r="F5767" i="50" s="1"/>
  <c r="C5766" i="50"/>
  <c r="E5766" i="50"/>
  <c r="F5766" i="50" s="1"/>
  <c r="C5765" i="50"/>
  <c r="E5765" i="50"/>
  <c r="F5765" i="50" s="1"/>
  <c r="C5764" i="50"/>
  <c r="E5764" i="50"/>
  <c r="F5764" i="50" s="1"/>
  <c r="C5763" i="50"/>
  <c r="E5763" i="50"/>
  <c r="F5763" i="50" s="1"/>
  <c r="C5762" i="50"/>
  <c r="E5762" i="50"/>
  <c r="F5762" i="50" s="1"/>
  <c r="C5761" i="50"/>
  <c r="E5761" i="50"/>
  <c r="F5761" i="50" s="1"/>
  <c r="C5760" i="50"/>
  <c r="E5760" i="50"/>
  <c r="F5760" i="50" s="1"/>
  <c r="C5759" i="50"/>
  <c r="E5759" i="50"/>
  <c r="F5759" i="50" s="1"/>
  <c r="C5758" i="50"/>
  <c r="E5758" i="50"/>
  <c r="F5758" i="50" s="1"/>
  <c r="C5757" i="50"/>
  <c r="E5757" i="50"/>
  <c r="F5757" i="50" s="1"/>
  <c r="C5756" i="50"/>
  <c r="E5756" i="50"/>
  <c r="F5756" i="50" s="1"/>
  <c r="C5755" i="50"/>
  <c r="E5755" i="50"/>
  <c r="F5755" i="50" s="1"/>
  <c r="C5754" i="50"/>
  <c r="E5754" i="50"/>
  <c r="F5754" i="50" s="1"/>
  <c r="C5753" i="50"/>
  <c r="E5753" i="50"/>
  <c r="F5753" i="50" s="1"/>
  <c r="C5752" i="50"/>
  <c r="E5752" i="50"/>
  <c r="C5751" i="50"/>
  <c r="E5751" i="50"/>
  <c r="F5751" i="50" s="1"/>
  <c r="C5750" i="50"/>
  <c r="E5750" i="50"/>
  <c r="F5750" i="50" s="1"/>
  <c r="C5749" i="50"/>
  <c r="E5749" i="50"/>
  <c r="C5748" i="50"/>
  <c r="E5748" i="50"/>
  <c r="F5748" i="50" s="1"/>
  <c r="C5747" i="50"/>
  <c r="E5747" i="50"/>
  <c r="F5747" i="50" s="1"/>
  <c r="C5746" i="50"/>
  <c r="E5746" i="50"/>
  <c r="F5746" i="50" s="1"/>
  <c r="C5745" i="50"/>
  <c r="E5745" i="50"/>
  <c r="F5745" i="50" s="1"/>
  <c r="C5744" i="50"/>
  <c r="E5744" i="50"/>
  <c r="F5744" i="50" s="1"/>
  <c r="C5743" i="50"/>
  <c r="E5743" i="50"/>
  <c r="F5743" i="50" s="1"/>
  <c r="C5742" i="50"/>
  <c r="E5742" i="50"/>
  <c r="F5742" i="50" s="1"/>
  <c r="C5741" i="50"/>
  <c r="E5741" i="50"/>
  <c r="F5741" i="50" s="1"/>
  <c r="C5740" i="50"/>
  <c r="E5740" i="50"/>
  <c r="F5740" i="50" s="1"/>
  <c r="C5739" i="50"/>
  <c r="E5739" i="50"/>
  <c r="F5739" i="50" s="1"/>
  <c r="C5738" i="50"/>
  <c r="E5738" i="50"/>
  <c r="F5738" i="50" s="1"/>
  <c r="C5737" i="50"/>
  <c r="E5737" i="50"/>
  <c r="F5737" i="50" s="1"/>
  <c r="C5736" i="50"/>
  <c r="E5736" i="50"/>
  <c r="C5735" i="50"/>
  <c r="E5735" i="50"/>
  <c r="F5735" i="50" s="1"/>
  <c r="C5734" i="50"/>
  <c r="E5734" i="50"/>
  <c r="F5734" i="50" s="1"/>
  <c r="C5733" i="50"/>
  <c r="E5733" i="50"/>
  <c r="C5732" i="50"/>
  <c r="E5732" i="50"/>
  <c r="F5732" i="50" s="1"/>
  <c r="C5731" i="50"/>
  <c r="E5731" i="50"/>
  <c r="F5731" i="50" s="1"/>
  <c r="C5730" i="50"/>
  <c r="E5730" i="50"/>
  <c r="F5730" i="50" s="1"/>
  <c r="C5729" i="50"/>
  <c r="E5729" i="50"/>
  <c r="F5729" i="50" s="1"/>
  <c r="C5728" i="50"/>
  <c r="E5728" i="50"/>
  <c r="F5728" i="50" s="1"/>
  <c r="C5727" i="50"/>
  <c r="E5727" i="50"/>
  <c r="F5727" i="50" s="1"/>
  <c r="C5726" i="50"/>
  <c r="E5726" i="50"/>
  <c r="F5726" i="50" s="1"/>
  <c r="C5725" i="50"/>
  <c r="E5725" i="50"/>
  <c r="F5725" i="50" s="1"/>
  <c r="C5724" i="50"/>
  <c r="E5724" i="50"/>
  <c r="F5724" i="50" s="1"/>
  <c r="C5723" i="50"/>
  <c r="E5723" i="50"/>
  <c r="F5723" i="50" s="1"/>
  <c r="C5722" i="50"/>
  <c r="E5722" i="50"/>
  <c r="F5722" i="50" s="1"/>
  <c r="C5721" i="50"/>
  <c r="E5721" i="50"/>
  <c r="F5721" i="50" s="1"/>
  <c r="C5720" i="50"/>
  <c r="E5720" i="50"/>
  <c r="C5719" i="50"/>
  <c r="E5719" i="50"/>
  <c r="F5719" i="50" s="1"/>
  <c r="C5718" i="50"/>
  <c r="E5718" i="50"/>
  <c r="F5718" i="50" s="1"/>
  <c r="C5717" i="50"/>
  <c r="E5717" i="50"/>
  <c r="C5716" i="50"/>
  <c r="E5716" i="50"/>
  <c r="F5716" i="50" s="1"/>
  <c r="C5715" i="50"/>
  <c r="E5715" i="50"/>
  <c r="F5715" i="50" s="1"/>
  <c r="C5714" i="50"/>
  <c r="E5714" i="50"/>
  <c r="F5714" i="50" s="1"/>
  <c r="C5713" i="50"/>
  <c r="E5713" i="50"/>
  <c r="F5713" i="50" s="1"/>
  <c r="C5712" i="50"/>
  <c r="E5712" i="50"/>
  <c r="F5712" i="50" s="1"/>
  <c r="C5711" i="50"/>
  <c r="E5711" i="50"/>
  <c r="F5711" i="50" s="1"/>
  <c r="C5710" i="50"/>
  <c r="E5710" i="50"/>
  <c r="F5710" i="50" s="1"/>
  <c r="C5709" i="50"/>
  <c r="E5709" i="50"/>
  <c r="F5709" i="50" s="1"/>
  <c r="C5708" i="50"/>
  <c r="E5708" i="50"/>
  <c r="C5707" i="50"/>
  <c r="E5707" i="50"/>
  <c r="F5707" i="50" s="1"/>
  <c r="C5706" i="50"/>
  <c r="E5706" i="50"/>
  <c r="C5705" i="50"/>
  <c r="E5705" i="50"/>
  <c r="C5704" i="50"/>
  <c r="E5704" i="50"/>
  <c r="F5704" i="50" s="1"/>
  <c r="C5703" i="50"/>
  <c r="E5703" i="50"/>
  <c r="F5703" i="50" s="1"/>
  <c r="C5702" i="50"/>
  <c r="E5702" i="50"/>
  <c r="C5701" i="50"/>
  <c r="E5701" i="50"/>
  <c r="F5701" i="50" s="1"/>
  <c r="C5700" i="50"/>
  <c r="E5700" i="50"/>
  <c r="F5700" i="50" s="1"/>
  <c r="C5699" i="50"/>
  <c r="E5699" i="50"/>
  <c r="F5699" i="50" s="1"/>
  <c r="C5698" i="50"/>
  <c r="E5698" i="50"/>
  <c r="F5698" i="50" s="1"/>
  <c r="C5697" i="50"/>
  <c r="E5697" i="50"/>
  <c r="F5697" i="50" s="1"/>
  <c r="C5696" i="50"/>
  <c r="E5696" i="50"/>
  <c r="F5696" i="50" s="1"/>
  <c r="C5695" i="50"/>
  <c r="E5695" i="50"/>
  <c r="F5695" i="50" s="1"/>
  <c r="C5694" i="50"/>
  <c r="E5694" i="50"/>
  <c r="F5694" i="50" s="1"/>
  <c r="C5693" i="50"/>
  <c r="E5693" i="50"/>
  <c r="F5693" i="50" s="1"/>
  <c r="C5692" i="50"/>
  <c r="E5692" i="50"/>
  <c r="F5692" i="50" s="1"/>
  <c r="C5691" i="50"/>
  <c r="E5691" i="50"/>
  <c r="F5691" i="50" s="1"/>
  <c r="C5690" i="50"/>
  <c r="E5690" i="50"/>
  <c r="C5689" i="50"/>
  <c r="E5689" i="50"/>
  <c r="C5688" i="50"/>
  <c r="E5688" i="50"/>
  <c r="F5688" i="50" s="1"/>
  <c r="C5687" i="50"/>
  <c r="E5687" i="50"/>
  <c r="F5687" i="50" s="1"/>
  <c r="C5686" i="50"/>
  <c r="E5686" i="50"/>
  <c r="C5685" i="50"/>
  <c r="E5685" i="50"/>
  <c r="F5685" i="50" s="1"/>
  <c r="C5684" i="50"/>
  <c r="E5684" i="50"/>
  <c r="F5684" i="50" s="1"/>
  <c r="C5683" i="50"/>
  <c r="E5683" i="50"/>
  <c r="F5683" i="50" s="1"/>
  <c r="C5682" i="50"/>
  <c r="E5682" i="50"/>
  <c r="F5682" i="50" s="1"/>
  <c r="C5681" i="50"/>
  <c r="E5681" i="50"/>
  <c r="F5681" i="50" s="1"/>
  <c r="C5680" i="50"/>
  <c r="E5680" i="50"/>
  <c r="F5680" i="50" s="1"/>
  <c r="C5679" i="50"/>
  <c r="E5679" i="50"/>
  <c r="F5679" i="50" s="1"/>
  <c r="C5678" i="50"/>
  <c r="E5678" i="50"/>
  <c r="F5678" i="50" s="1"/>
  <c r="C5677" i="50"/>
  <c r="E5677" i="50"/>
  <c r="F5677" i="50" s="1"/>
  <c r="C5676" i="50"/>
  <c r="E5676" i="50"/>
  <c r="F5676" i="50" s="1"/>
  <c r="C5675" i="50"/>
  <c r="E5675" i="50"/>
  <c r="F5675" i="50" s="1"/>
  <c r="C5674" i="50"/>
  <c r="E5674" i="50"/>
  <c r="C5673" i="50"/>
  <c r="E5673" i="50"/>
  <c r="C5672" i="50"/>
  <c r="E5672" i="50"/>
  <c r="F5672" i="50" s="1"/>
  <c r="C5671" i="50"/>
  <c r="E5671" i="50"/>
  <c r="F5671" i="50" s="1"/>
  <c r="C5670" i="50"/>
  <c r="E5670" i="50"/>
  <c r="C5669" i="50"/>
  <c r="E5669" i="50"/>
  <c r="F5669" i="50" s="1"/>
  <c r="C5668" i="50"/>
  <c r="E5668" i="50"/>
  <c r="F5668" i="50" s="1"/>
  <c r="C5667" i="50"/>
  <c r="E5667" i="50"/>
  <c r="F5667" i="50" s="1"/>
  <c r="C5666" i="50"/>
  <c r="E5666" i="50"/>
  <c r="F5666" i="50" s="1"/>
  <c r="C5665" i="50"/>
  <c r="E5665" i="50"/>
  <c r="F5665" i="50" s="1"/>
  <c r="C5664" i="50"/>
  <c r="E5664" i="50"/>
  <c r="F5664" i="50" s="1"/>
  <c r="C5663" i="50"/>
  <c r="E5663" i="50"/>
  <c r="F5663" i="50" s="1"/>
  <c r="C5662" i="50"/>
  <c r="E5662" i="50"/>
  <c r="F5662" i="50" s="1"/>
  <c r="C5661" i="50"/>
  <c r="E5661" i="50"/>
  <c r="F5661" i="50" s="1"/>
  <c r="C5660" i="50"/>
  <c r="E5660" i="50"/>
  <c r="F5660" i="50" s="1"/>
  <c r="C5659" i="50"/>
  <c r="E5659" i="50"/>
  <c r="F5659" i="50" s="1"/>
  <c r="C5658" i="50"/>
  <c r="E5658" i="50"/>
  <c r="F5658" i="50" s="1"/>
  <c r="C5657" i="50"/>
  <c r="E5657" i="50"/>
  <c r="F5657" i="50" s="1"/>
  <c r="C5656" i="50"/>
  <c r="E5656" i="50"/>
  <c r="F5656" i="50" s="1"/>
  <c r="C5655" i="50"/>
  <c r="E5655" i="50"/>
  <c r="F5655" i="50" s="1"/>
  <c r="C5654" i="50"/>
  <c r="E5654" i="50"/>
  <c r="F5654" i="50" s="1"/>
  <c r="C5653" i="50"/>
  <c r="E5653" i="50"/>
  <c r="F5653" i="50" s="1"/>
  <c r="C5652" i="50"/>
  <c r="E5652" i="50"/>
  <c r="F5652" i="50" s="1"/>
  <c r="C5651" i="50"/>
  <c r="E5651" i="50"/>
  <c r="F5651" i="50" s="1"/>
  <c r="C5650" i="50"/>
  <c r="E5650" i="50"/>
  <c r="F5650" i="50" s="1"/>
  <c r="C5649" i="50"/>
  <c r="E5649" i="50"/>
  <c r="F5649" i="50" s="1"/>
  <c r="C5648" i="50"/>
  <c r="E5648" i="50"/>
  <c r="F5648" i="50" s="1"/>
  <c r="C5647" i="50"/>
  <c r="E5647" i="50"/>
  <c r="F5647" i="50" s="1"/>
  <c r="C5646" i="50"/>
  <c r="E5646" i="50"/>
  <c r="F5646" i="50" s="1"/>
  <c r="C5645" i="50"/>
  <c r="E5645" i="50"/>
  <c r="F5645" i="50" s="1"/>
  <c r="C5644" i="50"/>
  <c r="E5644" i="50"/>
  <c r="F5644" i="50" s="1"/>
  <c r="C5643" i="50"/>
  <c r="E5643" i="50"/>
  <c r="F5643" i="50" s="1"/>
  <c r="C5642" i="50"/>
  <c r="E5642" i="50"/>
  <c r="F5642" i="50" s="1"/>
  <c r="C5641" i="50"/>
  <c r="E5641" i="50"/>
  <c r="F5641" i="50" s="1"/>
  <c r="C5640" i="50"/>
  <c r="E5640" i="50"/>
  <c r="F5640" i="50" s="1"/>
  <c r="C5639" i="50"/>
  <c r="E5639" i="50"/>
  <c r="F5639" i="50" s="1"/>
  <c r="C5638" i="50"/>
  <c r="E5638" i="50"/>
  <c r="F5638" i="50" s="1"/>
  <c r="C5637" i="50"/>
  <c r="E5637" i="50"/>
  <c r="C5636" i="50"/>
  <c r="E5636" i="50"/>
  <c r="C5635" i="50"/>
  <c r="E5635" i="50"/>
  <c r="C5634" i="50"/>
  <c r="E5634" i="50"/>
  <c r="C5633" i="50"/>
  <c r="E5633" i="50"/>
  <c r="C5632" i="50"/>
  <c r="E5632" i="50"/>
  <c r="C5631" i="50"/>
  <c r="E5631" i="50"/>
  <c r="C5630" i="50"/>
  <c r="E5630" i="50"/>
  <c r="C5629" i="50"/>
  <c r="E5629" i="50"/>
  <c r="C5628" i="50"/>
  <c r="E5628" i="50"/>
  <c r="C5627" i="50"/>
  <c r="E5627" i="50"/>
  <c r="C5626" i="50"/>
  <c r="E5626" i="50"/>
  <c r="C5625" i="50"/>
  <c r="E5625" i="50"/>
  <c r="C5624" i="50"/>
  <c r="E5624" i="50"/>
  <c r="C5623" i="50"/>
  <c r="E5623" i="50"/>
  <c r="C5622" i="50"/>
  <c r="E5622" i="50"/>
  <c r="C5621" i="50"/>
  <c r="E5621" i="50"/>
  <c r="C5620" i="50"/>
  <c r="E5620" i="50"/>
  <c r="C5619" i="50"/>
  <c r="E5619" i="50"/>
  <c r="C5618" i="50"/>
  <c r="E5618" i="50"/>
  <c r="C5617" i="50"/>
  <c r="E5617" i="50"/>
  <c r="C5616" i="50"/>
  <c r="E5616" i="50"/>
  <c r="C5615" i="50"/>
  <c r="E5615" i="50"/>
  <c r="C5614" i="50"/>
  <c r="E5614" i="50"/>
  <c r="C5613" i="50"/>
  <c r="E5613" i="50"/>
  <c r="C5612" i="50"/>
  <c r="E5612" i="50"/>
  <c r="C5611" i="50"/>
  <c r="E5611" i="50"/>
  <c r="F5611" i="50" s="1"/>
  <c r="C5610" i="50"/>
  <c r="E5610" i="50"/>
  <c r="F5610" i="50" s="1"/>
  <c r="C5609" i="50"/>
  <c r="E5609" i="50"/>
  <c r="F5609" i="50" s="1"/>
  <c r="C5608" i="50"/>
  <c r="E5608" i="50"/>
  <c r="F5608" i="50" s="1"/>
  <c r="C5607" i="50"/>
  <c r="E5607" i="50"/>
  <c r="F5607" i="50" s="1"/>
  <c r="C5606" i="50"/>
  <c r="E5606" i="50"/>
  <c r="F5606" i="50" s="1"/>
  <c r="C5605" i="50"/>
  <c r="E5605" i="50"/>
  <c r="F5605" i="50" s="1"/>
  <c r="C5604" i="50"/>
  <c r="E5604" i="50"/>
  <c r="F5604" i="50" s="1"/>
  <c r="C5603" i="50"/>
  <c r="E5603" i="50"/>
  <c r="F5603" i="50" s="1"/>
  <c r="C5602" i="50"/>
  <c r="E5602" i="50"/>
  <c r="F5602" i="50" s="1"/>
  <c r="C5601" i="50"/>
  <c r="E5601" i="50"/>
  <c r="F5601" i="50" s="1"/>
  <c r="C5600" i="50"/>
  <c r="E5600" i="50"/>
  <c r="F5600" i="50" s="1"/>
  <c r="C5599" i="50"/>
  <c r="E5599" i="50"/>
  <c r="F5599" i="50" s="1"/>
  <c r="C5598" i="50"/>
  <c r="E5598" i="50"/>
  <c r="F5598" i="50" s="1"/>
  <c r="C5597" i="50"/>
  <c r="E5597" i="50"/>
  <c r="F5597" i="50" s="1"/>
  <c r="C5596" i="50"/>
  <c r="E5596" i="50"/>
  <c r="F5596" i="50" s="1"/>
  <c r="C5595" i="50"/>
  <c r="E5595" i="50"/>
  <c r="C5594" i="50"/>
  <c r="E5594" i="50"/>
  <c r="F5594" i="50" s="1"/>
  <c r="C5593" i="50"/>
  <c r="E5593" i="50"/>
  <c r="F5593" i="50" s="1"/>
  <c r="C5592" i="50"/>
  <c r="E5592" i="50"/>
  <c r="F5592" i="50" s="1"/>
  <c r="C5591" i="50"/>
  <c r="E5591" i="50"/>
  <c r="F5591" i="50" s="1"/>
  <c r="C5590" i="50"/>
  <c r="E5590" i="50"/>
  <c r="F5590" i="50" s="1"/>
  <c r="C5589" i="50"/>
  <c r="E5589" i="50"/>
  <c r="C5588" i="50"/>
  <c r="E5588" i="50"/>
  <c r="C5587" i="50"/>
  <c r="E5587" i="50"/>
  <c r="F5587" i="50" s="1"/>
  <c r="C5586" i="50"/>
  <c r="E5586" i="50"/>
  <c r="F5586" i="50" s="1"/>
  <c r="C5585" i="50"/>
  <c r="E5585" i="50"/>
  <c r="C5584" i="50"/>
  <c r="E5584" i="50"/>
  <c r="F5584" i="50" s="1"/>
  <c r="C5583" i="50"/>
  <c r="E5583" i="50"/>
  <c r="F5583" i="50" s="1"/>
  <c r="C5582" i="50"/>
  <c r="E5582" i="50"/>
  <c r="F5582" i="50" s="1"/>
  <c r="C5581" i="50"/>
  <c r="E5581" i="50"/>
  <c r="C5580" i="50"/>
  <c r="E5580" i="50"/>
  <c r="F5580" i="50" s="1"/>
  <c r="C5579" i="50"/>
  <c r="E5579" i="50"/>
  <c r="F5579" i="50" s="1"/>
  <c r="C5578" i="50"/>
  <c r="E5578" i="50"/>
  <c r="F5578" i="50" s="1"/>
  <c r="C5577" i="50"/>
  <c r="E5577" i="50"/>
  <c r="C5576" i="50"/>
  <c r="E5576" i="50"/>
  <c r="F5576" i="50" s="1"/>
  <c r="C5575" i="50"/>
  <c r="E5575" i="50"/>
  <c r="F5575" i="50" s="1"/>
  <c r="C5574" i="50"/>
  <c r="E5574" i="50"/>
  <c r="F5574" i="50" s="1"/>
  <c r="C5573" i="50"/>
  <c r="E5573" i="50"/>
  <c r="C5572" i="50"/>
  <c r="E5572" i="50"/>
  <c r="C5571" i="50"/>
  <c r="E5571" i="50"/>
  <c r="F5571" i="50" s="1"/>
  <c r="C5570" i="50"/>
  <c r="E5570" i="50"/>
  <c r="F5570" i="50" s="1"/>
  <c r="C5569" i="50"/>
  <c r="E5569" i="50"/>
  <c r="C5568" i="50"/>
  <c r="E5568" i="50"/>
  <c r="F5568" i="50" s="1"/>
  <c r="C5567" i="50"/>
  <c r="E5567" i="50"/>
  <c r="F5567" i="50" s="1"/>
  <c r="C5566" i="50"/>
  <c r="E5566" i="50"/>
  <c r="F5566" i="50" s="1"/>
  <c r="C5565" i="50"/>
  <c r="E5565" i="50"/>
  <c r="C5564" i="50"/>
  <c r="E5564" i="50"/>
  <c r="F5564" i="50" s="1"/>
  <c r="C5563" i="50"/>
  <c r="E5563" i="50"/>
  <c r="F5563" i="50" s="1"/>
  <c r="C5562" i="50"/>
  <c r="E5562" i="50"/>
  <c r="F5562" i="50" s="1"/>
  <c r="C5561" i="50"/>
  <c r="E5561" i="50"/>
  <c r="C5560" i="50"/>
  <c r="E5560" i="50"/>
  <c r="F5560" i="50" s="1"/>
  <c r="C5559" i="50"/>
  <c r="E5559" i="50"/>
  <c r="F5559" i="50" s="1"/>
  <c r="C5558" i="50"/>
  <c r="E5558" i="50"/>
  <c r="F5558" i="50" s="1"/>
  <c r="C5557" i="50"/>
  <c r="E5557" i="50"/>
  <c r="C5556" i="50"/>
  <c r="E5556" i="50"/>
  <c r="C5555" i="50"/>
  <c r="E5555" i="50"/>
  <c r="F5555" i="50" s="1"/>
  <c r="C5554" i="50"/>
  <c r="E5554" i="50"/>
  <c r="F5554" i="50" s="1"/>
  <c r="C5553" i="50"/>
  <c r="E5553" i="50"/>
  <c r="C5552" i="50"/>
  <c r="E5552" i="50"/>
  <c r="F5552" i="50" s="1"/>
  <c r="C5551" i="50"/>
  <c r="E5551" i="50"/>
  <c r="F5551" i="50" s="1"/>
  <c r="C5550" i="50"/>
  <c r="E5550" i="50"/>
  <c r="F5550" i="50" s="1"/>
  <c r="C5549" i="50"/>
  <c r="E5549" i="50"/>
  <c r="C5548" i="50"/>
  <c r="E5548" i="50"/>
  <c r="F5548" i="50" s="1"/>
  <c r="C5547" i="50"/>
  <c r="E5547" i="50"/>
  <c r="F5547" i="50" s="1"/>
  <c r="C5546" i="50"/>
  <c r="E5546" i="50"/>
  <c r="F5546" i="50" s="1"/>
  <c r="C5545" i="50"/>
  <c r="E5545" i="50"/>
  <c r="C5544" i="50"/>
  <c r="E5544" i="50"/>
  <c r="F5544" i="50" s="1"/>
  <c r="C5543" i="50"/>
  <c r="E5543" i="50"/>
  <c r="C5542" i="50"/>
  <c r="E5542" i="50"/>
  <c r="C5541" i="50"/>
  <c r="E5541" i="50"/>
  <c r="F5541" i="50" s="1"/>
  <c r="C5540" i="50"/>
  <c r="E5540" i="50"/>
  <c r="F5540" i="50" s="1"/>
  <c r="C5539" i="50"/>
  <c r="E5539" i="50"/>
  <c r="F5539" i="50" s="1"/>
  <c r="C5538" i="50"/>
  <c r="E5538" i="50"/>
  <c r="C5537" i="50"/>
  <c r="E5537" i="50"/>
  <c r="C5536" i="50"/>
  <c r="E5536" i="50"/>
  <c r="F5536" i="50" s="1"/>
  <c r="C5535" i="50"/>
  <c r="E5535" i="50"/>
  <c r="F5535" i="50" s="1"/>
  <c r="C5534" i="50"/>
  <c r="E5534" i="50"/>
  <c r="C5533" i="50"/>
  <c r="E5533" i="50"/>
  <c r="F5533" i="50" s="1"/>
  <c r="C5532" i="50"/>
  <c r="E5532" i="50"/>
  <c r="F5532" i="50" s="1"/>
  <c r="C5531" i="50"/>
  <c r="E5531" i="50"/>
  <c r="F5531" i="50" s="1"/>
  <c r="C5530" i="50"/>
  <c r="E5530" i="50"/>
  <c r="C5529" i="50"/>
  <c r="E5529" i="50"/>
  <c r="F5529" i="50" s="1"/>
  <c r="C5528" i="50"/>
  <c r="E5528" i="50"/>
  <c r="F5528" i="50" s="1"/>
  <c r="C5527" i="50"/>
  <c r="E5527" i="50"/>
  <c r="F5527" i="50" s="1"/>
  <c r="C5526" i="50"/>
  <c r="E5526" i="50"/>
  <c r="C5525" i="50"/>
  <c r="E5525" i="50"/>
  <c r="F5525" i="50" s="1"/>
  <c r="C5524" i="50"/>
  <c r="E5524" i="50"/>
  <c r="F5524" i="50" s="1"/>
  <c r="C5523" i="50"/>
  <c r="E5523" i="50"/>
  <c r="F5523" i="50" s="1"/>
  <c r="C5522" i="50"/>
  <c r="E5522" i="50"/>
  <c r="C5521" i="50"/>
  <c r="E5521" i="50"/>
  <c r="C5520" i="50"/>
  <c r="E5520" i="50"/>
  <c r="F5520" i="50" s="1"/>
  <c r="C5519" i="50"/>
  <c r="E5519" i="50"/>
  <c r="F5519" i="50" s="1"/>
  <c r="C5518" i="50"/>
  <c r="E5518" i="50"/>
  <c r="C5517" i="50"/>
  <c r="E5517" i="50"/>
  <c r="F5517" i="50" s="1"/>
  <c r="C5516" i="50"/>
  <c r="E5516" i="50"/>
  <c r="F5516" i="50" s="1"/>
  <c r="C5515" i="50"/>
  <c r="E5515" i="50"/>
  <c r="F5515" i="50" s="1"/>
  <c r="C5514" i="50"/>
  <c r="E5514" i="50"/>
  <c r="C5513" i="50"/>
  <c r="E5513" i="50"/>
  <c r="F5513" i="50" s="1"/>
  <c r="C5512" i="50"/>
  <c r="E5512" i="50"/>
  <c r="F5512" i="50" s="1"/>
  <c r="C5511" i="50"/>
  <c r="E5511" i="50"/>
  <c r="F5511" i="50" s="1"/>
  <c r="C5510" i="50"/>
  <c r="E5510" i="50"/>
  <c r="C5509" i="50"/>
  <c r="E5509" i="50"/>
  <c r="F5509" i="50" s="1"/>
  <c r="C5508" i="50"/>
  <c r="E5508" i="50"/>
  <c r="F5508" i="50" s="1"/>
  <c r="C5507" i="50"/>
  <c r="E5507" i="50"/>
  <c r="F5507" i="50" s="1"/>
  <c r="C5506" i="50"/>
  <c r="E5506" i="50"/>
  <c r="C5505" i="50"/>
  <c r="E5505" i="50"/>
  <c r="C5504" i="50"/>
  <c r="E5504" i="50"/>
  <c r="F5504" i="50" s="1"/>
  <c r="C5503" i="50"/>
  <c r="E5503" i="50"/>
  <c r="F5503" i="50" s="1"/>
  <c r="C5502" i="50"/>
  <c r="E5502" i="50"/>
  <c r="C5501" i="50"/>
  <c r="E5501" i="50"/>
  <c r="F5501" i="50" s="1"/>
  <c r="C5500" i="50"/>
  <c r="E5500" i="50"/>
  <c r="F5500" i="50" s="1"/>
  <c r="C5499" i="50"/>
  <c r="E5499" i="50"/>
  <c r="F5499" i="50" s="1"/>
  <c r="C5498" i="50"/>
  <c r="E5498" i="50"/>
  <c r="C5497" i="50"/>
  <c r="E5497" i="50"/>
  <c r="F5497" i="50" s="1"/>
  <c r="C5496" i="50"/>
  <c r="E5496" i="50"/>
  <c r="F5496" i="50" s="1"/>
  <c r="C5495" i="50"/>
  <c r="E5495" i="50"/>
  <c r="F5495" i="50" s="1"/>
  <c r="C5494" i="50"/>
  <c r="E5494" i="50"/>
  <c r="C5493" i="50"/>
  <c r="E5493" i="50"/>
  <c r="F5493" i="50" s="1"/>
  <c r="C5492" i="50"/>
  <c r="E5492" i="50"/>
  <c r="F5492" i="50" s="1"/>
  <c r="C5491" i="50"/>
  <c r="E5491" i="50"/>
  <c r="F5491" i="50" s="1"/>
  <c r="C5490" i="50"/>
  <c r="E5490" i="50"/>
  <c r="C5489" i="50"/>
  <c r="E5489" i="50"/>
  <c r="C5488" i="50"/>
  <c r="E5488" i="50"/>
  <c r="F5488" i="50" s="1"/>
  <c r="C5487" i="50"/>
  <c r="E5487" i="50"/>
  <c r="F5487" i="50" s="1"/>
  <c r="C5486" i="50"/>
  <c r="E5486" i="50"/>
  <c r="C5485" i="50"/>
  <c r="E5485" i="50"/>
  <c r="F5485" i="50" s="1"/>
  <c r="C5484" i="50"/>
  <c r="E5484" i="50"/>
  <c r="F5484" i="50" s="1"/>
  <c r="C5483" i="50"/>
  <c r="E5483" i="50"/>
  <c r="F5483" i="50" s="1"/>
  <c r="C5482" i="50"/>
  <c r="E5482" i="50"/>
  <c r="C5481" i="50"/>
  <c r="E5481" i="50"/>
  <c r="F5481" i="50" s="1"/>
  <c r="C5480" i="50"/>
  <c r="E5480" i="50"/>
  <c r="F5480" i="50" s="1"/>
  <c r="C5479" i="50"/>
  <c r="E5479" i="50"/>
  <c r="F5479" i="50" s="1"/>
  <c r="C5478" i="50"/>
  <c r="E5478" i="50"/>
  <c r="C5477" i="50"/>
  <c r="E5477" i="50"/>
  <c r="F5477" i="50" s="1"/>
  <c r="C5476" i="50"/>
  <c r="E5476" i="50"/>
  <c r="F5476" i="50" s="1"/>
  <c r="C5475" i="50"/>
  <c r="E5475" i="50"/>
  <c r="C5474" i="50"/>
  <c r="E5474" i="50"/>
  <c r="C5473" i="50"/>
  <c r="E5473" i="50"/>
  <c r="C5472" i="50"/>
  <c r="E5472" i="50"/>
  <c r="C5471" i="50"/>
  <c r="E5471" i="50"/>
  <c r="C5470" i="50"/>
  <c r="E5470" i="50"/>
  <c r="C5469" i="50"/>
  <c r="E5469" i="50"/>
  <c r="C5468" i="50"/>
  <c r="E5468" i="50"/>
  <c r="C5467" i="50"/>
  <c r="E5467" i="50"/>
  <c r="C5466" i="50"/>
  <c r="E5466" i="50"/>
  <c r="C5465" i="50"/>
  <c r="E5465" i="50"/>
  <c r="C5464" i="50"/>
  <c r="E5464" i="50"/>
  <c r="C5463" i="50"/>
  <c r="E5463" i="50"/>
  <c r="C5462" i="50"/>
  <c r="E5462" i="50"/>
  <c r="C5461" i="50"/>
  <c r="E5461" i="50"/>
  <c r="C5460" i="50"/>
  <c r="E5460" i="50"/>
  <c r="C5459" i="50"/>
  <c r="E5459" i="50"/>
  <c r="C5458" i="50"/>
  <c r="E5458" i="50"/>
  <c r="C5457" i="50"/>
  <c r="E5457" i="50"/>
  <c r="C5456" i="50"/>
  <c r="E5456" i="50"/>
  <c r="C5455" i="50"/>
  <c r="E5455" i="50"/>
  <c r="C5454" i="50"/>
  <c r="E5454" i="50"/>
  <c r="C5453" i="50"/>
  <c r="E5453" i="50"/>
  <c r="C5452" i="50"/>
  <c r="E5452" i="50"/>
  <c r="C5451" i="50"/>
  <c r="E5451" i="50"/>
  <c r="C5450" i="50"/>
  <c r="E5450" i="50"/>
  <c r="C5449" i="50"/>
  <c r="E5449" i="50"/>
  <c r="F5449" i="50" s="1"/>
  <c r="C5448" i="50"/>
  <c r="E5448" i="50"/>
  <c r="C5447" i="50"/>
  <c r="E5447" i="50"/>
  <c r="F5447" i="50" s="1"/>
  <c r="C5446" i="50"/>
  <c r="E5446" i="50"/>
  <c r="F5446" i="50" s="1"/>
  <c r="C5445" i="50"/>
  <c r="E5445" i="50"/>
  <c r="F5445" i="50" s="1"/>
  <c r="C5444" i="50"/>
  <c r="E5444" i="50"/>
  <c r="C5443" i="50"/>
  <c r="E5443" i="50"/>
  <c r="C5442" i="50"/>
  <c r="E5442" i="50"/>
  <c r="F5442" i="50" s="1"/>
  <c r="C5441" i="50"/>
  <c r="E5441" i="50"/>
  <c r="F5441" i="50" s="1"/>
  <c r="C5440" i="50"/>
  <c r="E5440" i="50"/>
  <c r="C5439" i="50"/>
  <c r="E5439" i="50"/>
  <c r="F5439" i="50" s="1"/>
  <c r="C5438" i="50"/>
  <c r="E5438" i="50"/>
  <c r="F5438" i="50" s="1"/>
  <c r="C5437" i="50"/>
  <c r="E5437" i="50"/>
  <c r="F5437" i="50" s="1"/>
  <c r="C5436" i="50"/>
  <c r="E5436" i="50"/>
  <c r="C5435" i="50"/>
  <c r="E5435" i="50"/>
  <c r="F5435" i="50" s="1"/>
  <c r="C5434" i="50"/>
  <c r="E5434" i="50"/>
  <c r="F5434" i="50" s="1"/>
  <c r="C5433" i="50"/>
  <c r="E5433" i="50"/>
  <c r="F5433" i="50" s="1"/>
  <c r="C5432" i="50"/>
  <c r="E5432" i="50"/>
  <c r="C5431" i="50"/>
  <c r="E5431" i="50"/>
  <c r="F5431" i="50" s="1"/>
  <c r="C5430" i="50"/>
  <c r="E5430" i="50"/>
  <c r="F5430" i="50" s="1"/>
  <c r="C5429" i="50"/>
  <c r="E5429" i="50"/>
  <c r="F5429" i="50" s="1"/>
  <c r="C5428" i="50"/>
  <c r="E5428" i="50"/>
  <c r="C5427" i="50"/>
  <c r="E5427" i="50"/>
  <c r="C5426" i="50"/>
  <c r="E5426" i="50"/>
  <c r="F5426" i="50" s="1"/>
  <c r="C5425" i="50"/>
  <c r="E5425" i="50"/>
  <c r="F5425" i="50" s="1"/>
  <c r="C5424" i="50"/>
  <c r="E5424" i="50"/>
  <c r="C5423" i="50"/>
  <c r="E5423" i="50"/>
  <c r="F5423" i="50" s="1"/>
  <c r="C5422" i="50"/>
  <c r="E5422" i="50"/>
  <c r="F5422" i="50" s="1"/>
  <c r="C5421" i="50"/>
  <c r="E5421" i="50"/>
  <c r="F5421" i="50" s="1"/>
  <c r="C5420" i="50"/>
  <c r="E5420" i="50"/>
  <c r="C5419" i="50"/>
  <c r="E5419" i="50"/>
  <c r="F5419" i="50" s="1"/>
  <c r="C5418" i="50"/>
  <c r="E5418" i="50"/>
  <c r="F5418" i="50" s="1"/>
  <c r="C5417" i="50"/>
  <c r="E5417" i="50"/>
  <c r="F5417" i="50" s="1"/>
  <c r="C5416" i="50"/>
  <c r="E5416" i="50"/>
  <c r="C5415" i="50"/>
  <c r="E5415" i="50"/>
  <c r="F5415" i="50" s="1"/>
  <c r="C5414" i="50"/>
  <c r="E5414" i="50"/>
  <c r="F5414" i="50" s="1"/>
  <c r="C5413" i="50"/>
  <c r="E5413" i="50"/>
  <c r="F5413" i="50" s="1"/>
  <c r="C5412" i="50"/>
  <c r="E5412" i="50"/>
  <c r="C5411" i="50"/>
  <c r="E5411" i="50"/>
  <c r="C5410" i="50"/>
  <c r="E5410" i="50"/>
  <c r="F5410" i="50" s="1"/>
  <c r="C5409" i="50"/>
  <c r="E5409" i="50"/>
  <c r="F5409" i="50" s="1"/>
  <c r="C5408" i="50"/>
  <c r="E5408" i="50"/>
  <c r="C5407" i="50"/>
  <c r="E5407" i="50"/>
  <c r="F5407" i="50" s="1"/>
  <c r="C5406" i="50"/>
  <c r="E5406" i="50"/>
  <c r="F5406" i="50" s="1"/>
  <c r="C5405" i="50"/>
  <c r="E5405" i="50"/>
  <c r="F5405" i="50" s="1"/>
  <c r="C5404" i="50"/>
  <c r="E5404" i="50"/>
  <c r="C5403" i="50"/>
  <c r="E5403" i="50"/>
  <c r="F5403" i="50" s="1"/>
  <c r="C5402" i="50"/>
  <c r="E5402" i="50"/>
  <c r="F5402" i="50" s="1"/>
  <c r="C5401" i="50"/>
  <c r="E5401" i="50"/>
  <c r="F5401" i="50" s="1"/>
  <c r="C5400" i="50"/>
  <c r="E5400" i="50"/>
  <c r="C5399" i="50"/>
  <c r="E5399" i="50"/>
  <c r="F5399" i="50" s="1"/>
  <c r="C5398" i="50"/>
  <c r="E5398" i="50"/>
  <c r="F5398" i="50" s="1"/>
  <c r="C5397" i="50"/>
  <c r="E5397" i="50"/>
  <c r="F5397" i="50" s="1"/>
  <c r="C5396" i="50"/>
  <c r="E5396" i="50"/>
  <c r="C5395" i="50"/>
  <c r="E5395" i="50"/>
  <c r="C5394" i="50"/>
  <c r="E5394" i="50"/>
  <c r="F5394" i="50" s="1"/>
  <c r="C5393" i="50"/>
  <c r="E5393" i="50"/>
  <c r="F5393" i="50" s="1"/>
  <c r="C5392" i="50"/>
  <c r="E5392" i="50"/>
  <c r="C5391" i="50"/>
  <c r="E5391" i="50"/>
  <c r="F5391" i="50" s="1"/>
  <c r="C5390" i="50"/>
  <c r="E5390" i="50"/>
  <c r="F5390" i="50" s="1"/>
  <c r="C5389" i="50"/>
  <c r="E5389" i="50"/>
  <c r="F5389" i="50" s="1"/>
  <c r="C5388" i="50"/>
  <c r="E5388" i="50"/>
  <c r="C5387" i="50"/>
  <c r="E5387" i="50"/>
  <c r="F5387" i="50" s="1"/>
  <c r="C5386" i="50"/>
  <c r="E5386" i="50"/>
  <c r="F5386" i="50" s="1"/>
  <c r="C5385" i="50"/>
  <c r="E5385" i="50"/>
  <c r="F5385" i="50" s="1"/>
  <c r="C5384" i="50"/>
  <c r="E5384" i="50"/>
  <c r="C5383" i="50"/>
  <c r="E5383" i="50"/>
  <c r="F5383" i="50" s="1"/>
  <c r="C5382" i="50"/>
  <c r="E5382" i="50"/>
  <c r="C5381" i="50"/>
  <c r="E5381" i="50"/>
  <c r="C5380" i="50"/>
  <c r="E5380" i="50"/>
  <c r="F5380" i="50" s="1"/>
  <c r="C5379" i="50"/>
  <c r="E5379" i="50"/>
  <c r="F5379" i="50" s="1"/>
  <c r="C5378" i="50"/>
  <c r="E5378" i="50"/>
  <c r="F5378" i="50" s="1"/>
  <c r="C5377" i="50"/>
  <c r="E5377" i="50"/>
  <c r="C5376" i="50"/>
  <c r="E5376" i="50"/>
  <c r="C5375" i="50"/>
  <c r="E5375" i="50"/>
  <c r="C5374" i="50"/>
  <c r="E5374" i="50"/>
  <c r="F5374" i="50" s="1"/>
  <c r="C5373" i="50"/>
  <c r="E5373" i="50"/>
  <c r="F5373" i="50" s="1"/>
  <c r="C5372" i="50"/>
  <c r="E5372" i="50"/>
  <c r="F5372" i="50" s="1"/>
  <c r="C5371" i="50"/>
  <c r="E5371" i="50"/>
  <c r="C5370" i="50"/>
  <c r="E5370" i="50"/>
  <c r="F5370" i="50" s="1"/>
  <c r="C5369" i="50"/>
  <c r="E5369" i="50"/>
  <c r="F5369" i="50" s="1"/>
  <c r="C5368" i="50"/>
  <c r="E5368" i="50"/>
  <c r="F5368" i="50" s="1"/>
  <c r="C5367" i="50"/>
  <c r="E5367" i="50"/>
  <c r="C5366" i="50"/>
  <c r="E5366" i="50"/>
  <c r="F5366" i="50" s="1"/>
  <c r="C5365" i="50"/>
  <c r="E5365" i="50"/>
  <c r="F5365" i="50" s="1"/>
  <c r="C5364" i="50"/>
  <c r="E5364" i="50"/>
  <c r="F5364" i="50" s="1"/>
  <c r="C5363" i="50"/>
  <c r="E5363" i="50"/>
  <c r="C5362" i="50"/>
  <c r="E5362" i="50"/>
  <c r="F5362" i="50" s="1"/>
  <c r="C5361" i="50"/>
  <c r="E5361" i="50"/>
  <c r="F5361" i="50" s="1"/>
  <c r="C5360" i="50"/>
  <c r="E5360" i="50"/>
  <c r="F5360" i="50" s="1"/>
  <c r="C5359" i="50"/>
  <c r="E5359" i="50"/>
  <c r="C5358" i="50"/>
  <c r="E5358" i="50"/>
  <c r="F5358" i="50" s="1"/>
  <c r="C5357" i="50"/>
  <c r="E5357" i="50"/>
  <c r="F5357" i="50" s="1"/>
  <c r="C5356" i="50"/>
  <c r="E5356" i="50"/>
  <c r="F5356" i="50" s="1"/>
  <c r="C5355" i="50"/>
  <c r="E5355" i="50"/>
  <c r="C5354" i="50"/>
  <c r="E5354" i="50"/>
  <c r="F5354" i="50" s="1"/>
  <c r="C5353" i="50"/>
  <c r="E5353" i="50"/>
  <c r="F5353" i="50" s="1"/>
  <c r="C5352" i="50"/>
  <c r="E5352" i="50"/>
  <c r="F5352" i="50" s="1"/>
  <c r="C5351" i="50"/>
  <c r="E5351" i="50"/>
  <c r="C5350" i="50"/>
  <c r="E5350" i="50"/>
  <c r="F5350" i="50" s="1"/>
  <c r="C5349" i="50"/>
  <c r="E5349" i="50"/>
  <c r="F5349" i="50" s="1"/>
  <c r="C5348" i="50"/>
  <c r="E5348" i="50"/>
  <c r="F5348" i="50" s="1"/>
  <c r="C5347" i="50"/>
  <c r="E5347" i="50"/>
  <c r="C5346" i="50"/>
  <c r="E5346" i="50"/>
  <c r="F5346" i="50" s="1"/>
  <c r="C5345" i="50"/>
  <c r="E5345" i="50"/>
  <c r="F5345" i="50" s="1"/>
  <c r="C5344" i="50"/>
  <c r="E5344" i="50"/>
  <c r="F5344" i="50" s="1"/>
  <c r="C5343" i="50"/>
  <c r="E5343" i="50"/>
  <c r="C5342" i="50"/>
  <c r="E5342" i="50"/>
  <c r="F5342" i="50" s="1"/>
  <c r="C5341" i="50"/>
  <c r="E5341" i="50"/>
  <c r="F5341" i="50" s="1"/>
  <c r="C5340" i="50"/>
  <c r="E5340" i="50"/>
  <c r="F5340" i="50" s="1"/>
  <c r="C5339" i="50"/>
  <c r="E5339" i="50"/>
  <c r="C5338" i="50"/>
  <c r="E5338" i="50"/>
  <c r="F5338" i="50" s="1"/>
  <c r="C5337" i="50"/>
  <c r="E5337" i="50"/>
  <c r="F5337" i="50" s="1"/>
  <c r="C5336" i="50"/>
  <c r="E5336" i="50"/>
  <c r="F5336" i="50" s="1"/>
  <c r="C5335" i="50"/>
  <c r="E5335" i="50"/>
  <c r="C5334" i="50"/>
  <c r="E5334" i="50"/>
  <c r="F5334" i="50" s="1"/>
  <c r="C5333" i="50"/>
  <c r="E5333" i="50"/>
  <c r="F5333" i="50" s="1"/>
  <c r="C5332" i="50"/>
  <c r="E5332" i="50"/>
  <c r="F5332" i="50" s="1"/>
  <c r="C5331" i="50"/>
  <c r="E5331" i="50"/>
  <c r="C5330" i="50"/>
  <c r="E5330" i="50"/>
  <c r="F5330" i="50" s="1"/>
  <c r="C5329" i="50"/>
  <c r="E5329" i="50"/>
  <c r="F5329" i="50" s="1"/>
  <c r="C5328" i="50"/>
  <c r="E5328" i="50"/>
  <c r="F5328" i="50" s="1"/>
  <c r="C5327" i="50"/>
  <c r="E5327" i="50"/>
  <c r="C5326" i="50"/>
  <c r="E5326" i="50"/>
  <c r="F5326" i="50" s="1"/>
  <c r="C5325" i="50"/>
  <c r="E5325" i="50"/>
  <c r="F5325" i="50" s="1"/>
  <c r="C5324" i="50"/>
  <c r="E5324" i="50"/>
  <c r="F5324" i="50" s="1"/>
  <c r="C5323" i="50"/>
  <c r="E5323" i="50"/>
  <c r="C5322" i="50"/>
  <c r="E5322" i="50"/>
  <c r="F5322" i="50" s="1"/>
  <c r="C5321" i="50"/>
  <c r="E5321" i="50"/>
  <c r="F5321" i="50" s="1"/>
  <c r="C5320" i="50"/>
  <c r="E5320" i="50"/>
  <c r="F5320" i="50" s="1"/>
  <c r="C5319" i="50"/>
  <c r="E5319" i="50"/>
  <c r="C5318" i="50"/>
  <c r="E5318" i="50"/>
  <c r="F5318" i="50" s="1"/>
  <c r="C5317" i="50"/>
  <c r="E5317" i="50"/>
  <c r="F5317" i="50" s="1"/>
  <c r="C5316" i="50"/>
  <c r="E5316" i="50"/>
  <c r="F5316" i="50" s="1"/>
  <c r="C5315" i="50"/>
  <c r="E5315" i="50"/>
  <c r="C5314" i="50"/>
  <c r="E5314" i="50"/>
  <c r="C5313" i="50"/>
  <c r="E5313" i="50"/>
  <c r="C5312" i="50"/>
  <c r="E5312" i="50"/>
  <c r="C5311" i="50"/>
  <c r="E5311" i="50"/>
  <c r="C5310" i="50"/>
  <c r="E5310" i="50"/>
  <c r="C5309" i="50"/>
  <c r="E5309" i="50"/>
  <c r="C5308" i="50"/>
  <c r="E5308" i="50"/>
  <c r="C5307" i="50"/>
  <c r="E5307" i="50"/>
  <c r="C5306" i="50"/>
  <c r="E5306" i="50"/>
  <c r="C5305" i="50"/>
  <c r="E5305" i="50"/>
  <c r="C5304" i="50"/>
  <c r="E5304" i="50"/>
  <c r="C5303" i="50"/>
  <c r="E5303" i="50"/>
  <c r="C5302" i="50"/>
  <c r="E5302" i="50"/>
  <c r="C5301" i="50"/>
  <c r="E5301" i="50"/>
  <c r="C5300" i="50"/>
  <c r="E5300" i="50"/>
  <c r="C5299" i="50"/>
  <c r="E5299" i="50"/>
  <c r="C5298" i="50"/>
  <c r="E5298" i="50"/>
  <c r="C5297" i="50"/>
  <c r="E5297" i="50"/>
  <c r="C5296" i="50"/>
  <c r="E5296" i="50"/>
  <c r="C5295" i="50"/>
  <c r="E5295" i="50"/>
  <c r="C5294" i="50"/>
  <c r="E5294" i="50"/>
  <c r="C5293" i="50"/>
  <c r="E5293" i="50"/>
  <c r="C5292" i="50"/>
  <c r="E5292" i="50"/>
  <c r="C5291" i="50"/>
  <c r="E5291" i="50"/>
  <c r="C5290" i="50"/>
  <c r="E5290" i="50"/>
  <c r="C5289" i="50"/>
  <c r="E5289" i="50"/>
  <c r="F5289" i="50" s="1"/>
  <c r="C5288" i="50"/>
  <c r="E5288" i="50"/>
  <c r="F5288" i="50" s="1"/>
  <c r="C5287" i="50"/>
  <c r="E5287" i="50"/>
  <c r="F5287" i="50" s="1"/>
  <c r="C5286" i="50"/>
  <c r="E5286" i="50"/>
  <c r="F5286" i="50" s="1"/>
  <c r="C5285" i="50"/>
  <c r="E5285" i="50"/>
  <c r="F5285" i="50" s="1"/>
  <c r="C5284" i="50"/>
  <c r="E5284" i="50"/>
  <c r="F5284" i="50" s="1"/>
  <c r="C5283" i="50"/>
  <c r="E5283" i="50"/>
  <c r="F5283" i="50" s="1"/>
  <c r="C5282" i="50"/>
  <c r="E5282" i="50"/>
  <c r="F5282" i="50" s="1"/>
  <c r="C5281" i="50"/>
  <c r="E5281" i="50"/>
  <c r="F5281" i="50" s="1"/>
  <c r="C5280" i="50"/>
  <c r="E5280" i="50"/>
  <c r="F5280" i="50" s="1"/>
  <c r="C5279" i="50"/>
  <c r="E5279" i="50"/>
  <c r="F5279" i="50" s="1"/>
  <c r="C5278" i="50"/>
  <c r="E5278" i="50"/>
  <c r="F5278" i="50" s="1"/>
  <c r="C5277" i="50"/>
  <c r="E5277" i="50"/>
  <c r="F5277" i="50" s="1"/>
  <c r="C5276" i="50"/>
  <c r="E5276" i="50"/>
  <c r="F5276" i="50" s="1"/>
  <c r="C5275" i="50"/>
  <c r="E5275" i="50"/>
  <c r="F5275" i="50" s="1"/>
  <c r="C5274" i="50"/>
  <c r="E5274" i="50"/>
  <c r="F5274" i="50" s="1"/>
  <c r="C5273" i="50"/>
  <c r="E5273" i="50"/>
  <c r="F5273" i="50" s="1"/>
  <c r="C5272" i="50"/>
  <c r="E5272" i="50"/>
  <c r="F5272" i="50" s="1"/>
  <c r="C5271" i="50"/>
  <c r="E5271" i="50"/>
  <c r="F5271" i="50" s="1"/>
  <c r="C5270" i="50"/>
  <c r="E5270" i="50"/>
  <c r="F5270" i="50" s="1"/>
  <c r="C5269" i="50"/>
  <c r="E5269" i="50"/>
  <c r="F5269" i="50" s="1"/>
  <c r="C5268" i="50"/>
  <c r="E5268" i="50"/>
  <c r="F5268" i="50" s="1"/>
  <c r="C5267" i="50"/>
  <c r="E5267" i="50"/>
  <c r="F5267" i="50" s="1"/>
  <c r="C5266" i="50"/>
  <c r="E5266" i="50"/>
  <c r="F5266" i="50" s="1"/>
  <c r="C5265" i="50"/>
  <c r="E5265" i="50"/>
  <c r="F5265" i="50" s="1"/>
  <c r="C5264" i="50"/>
  <c r="E5264" i="50"/>
  <c r="F5264" i="50" s="1"/>
  <c r="C5263" i="50"/>
  <c r="E5263" i="50"/>
  <c r="F5263" i="50" s="1"/>
  <c r="C5262" i="50"/>
  <c r="E5262" i="50"/>
  <c r="F5262" i="50" s="1"/>
  <c r="C5261" i="50"/>
  <c r="E5261" i="50"/>
  <c r="F5261" i="50" s="1"/>
  <c r="C5260" i="50"/>
  <c r="E5260" i="50"/>
  <c r="F5260" i="50" s="1"/>
  <c r="C5259" i="50"/>
  <c r="E5259" i="50"/>
  <c r="F5259" i="50" s="1"/>
  <c r="C5258" i="50"/>
  <c r="E5258" i="50"/>
  <c r="F5258" i="50" s="1"/>
  <c r="C5257" i="50"/>
  <c r="E5257" i="50"/>
  <c r="F5257" i="50" s="1"/>
  <c r="C5256" i="50"/>
  <c r="E5256" i="50"/>
  <c r="F5256" i="50" s="1"/>
  <c r="C5255" i="50"/>
  <c r="E5255" i="50"/>
  <c r="F5255" i="50" s="1"/>
  <c r="C5254" i="50"/>
  <c r="E5254" i="50"/>
  <c r="F5254" i="50" s="1"/>
  <c r="C5253" i="50"/>
  <c r="E5253" i="50"/>
  <c r="F5253" i="50" s="1"/>
  <c r="C5252" i="50"/>
  <c r="E5252" i="50"/>
  <c r="F5252" i="50" s="1"/>
  <c r="C5251" i="50"/>
  <c r="E5251" i="50"/>
  <c r="F5251" i="50" s="1"/>
  <c r="C5250" i="50"/>
  <c r="E5250" i="50"/>
  <c r="F5250" i="50" s="1"/>
  <c r="C5249" i="50"/>
  <c r="E5249" i="50"/>
  <c r="F5249" i="50" s="1"/>
  <c r="C5248" i="50"/>
  <c r="E5248" i="50"/>
  <c r="F5248" i="50" s="1"/>
  <c r="C5247" i="50"/>
  <c r="E5247" i="50"/>
  <c r="F5247" i="50" s="1"/>
  <c r="C5246" i="50"/>
  <c r="E5246" i="50"/>
  <c r="F5246" i="50" s="1"/>
  <c r="C5245" i="50"/>
  <c r="E5245" i="50"/>
  <c r="F5245" i="50" s="1"/>
  <c r="C5244" i="50"/>
  <c r="E5244" i="50"/>
  <c r="F5244" i="50" s="1"/>
  <c r="C5243" i="50"/>
  <c r="E5243" i="50"/>
  <c r="F5243" i="50" s="1"/>
  <c r="C5242" i="50"/>
  <c r="E5242" i="50"/>
  <c r="F5242" i="50" s="1"/>
  <c r="C5241" i="50"/>
  <c r="E5241" i="50"/>
  <c r="C5240" i="50"/>
  <c r="E5240" i="50"/>
  <c r="F5240" i="50" s="1"/>
  <c r="C5239" i="50"/>
  <c r="E5239" i="50"/>
  <c r="F5239" i="50" s="1"/>
  <c r="C5238" i="50"/>
  <c r="E5238" i="50"/>
  <c r="F5238" i="50" s="1"/>
  <c r="C5237" i="50"/>
  <c r="E5237" i="50"/>
  <c r="F5237" i="50" s="1"/>
  <c r="C5236" i="50"/>
  <c r="E5236" i="50"/>
  <c r="F5236" i="50" s="1"/>
  <c r="C5235" i="50"/>
  <c r="E5235" i="50"/>
  <c r="F5235" i="50" s="1"/>
  <c r="C5234" i="50"/>
  <c r="E5234" i="50"/>
  <c r="F5234" i="50" s="1"/>
  <c r="C5233" i="50"/>
  <c r="E5233" i="50"/>
  <c r="F5233" i="50" s="1"/>
  <c r="C5232" i="50"/>
  <c r="E5232" i="50"/>
  <c r="F5232" i="50" s="1"/>
  <c r="C5231" i="50"/>
  <c r="E5231" i="50"/>
  <c r="F5231" i="50" s="1"/>
  <c r="C5230" i="50"/>
  <c r="E5230" i="50"/>
  <c r="F5230" i="50" s="1"/>
  <c r="C5229" i="50"/>
  <c r="E5229" i="50"/>
  <c r="F5229" i="50" s="1"/>
  <c r="C5228" i="50"/>
  <c r="E5228" i="50"/>
  <c r="F5228" i="50" s="1"/>
  <c r="C5227" i="50"/>
  <c r="E5227" i="50"/>
  <c r="F5227" i="50" s="1"/>
  <c r="C5226" i="50"/>
  <c r="E5226" i="50"/>
  <c r="F5226" i="50" s="1"/>
  <c r="C5225" i="50"/>
  <c r="E5225" i="50"/>
  <c r="F5225" i="50" s="1"/>
  <c r="C5224" i="50"/>
  <c r="E5224" i="50"/>
  <c r="F5224" i="50" s="1"/>
  <c r="C5223" i="50"/>
  <c r="E5223" i="50"/>
  <c r="C5222" i="50"/>
  <c r="E5222" i="50"/>
  <c r="C5221" i="50"/>
  <c r="E5221" i="50"/>
  <c r="F5221" i="50" s="1"/>
  <c r="C5220" i="50"/>
  <c r="E5220" i="50"/>
  <c r="F5220" i="50" s="1"/>
  <c r="C5219" i="50"/>
  <c r="E5219" i="50"/>
  <c r="F5219" i="50" s="1"/>
  <c r="C5218" i="50"/>
  <c r="E5218" i="50"/>
  <c r="C5217" i="50"/>
  <c r="E5217" i="50"/>
  <c r="F5217" i="50" s="1"/>
  <c r="C5216" i="50"/>
  <c r="E5216" i="50"/>
  <c r="F5216" i="50" s="1"/>
  <c r="C5215" i="50"/>
  <c r="E5215" i="50"/>
  <c r="F5215" i="50" s="1"/>
  <c r="C5214" i="50"/>
  <c r="E5214" i="50"/>
  <c r="C5213" i="50"/>
  <c r="E5213" i="50"/>
  <c r="F5213" i="50" s="1"/>
  <c r="C5212" i="50"/>
  <c r="E5212" i="50"/>
  <c r="F5212" i="50" s="1"/>
  <c r="C5211" i="50"/>
  <c r="E5211" i="50"/>
  <c r="F5211" i="50" s="1"/>
  <c r="C5210" i="50"/>
  <c r="E5210" i="50"/>
  <c r="F5210" i="50" s="1"/>
  <c r="C5209" i="50"/>
  <c r="E5209" i="50"/>
  <c r="F5209" i="50" s="1"/>
  <c r="C5208" i="50"/>
  <c r="E5208" i="50"/>
  <c r="F5208" i="50" s="1"/>
  <c r="C5207" i="50"/>
  <c r="E5207" i="50"/>
  <c r="F5207" i="50" s="1"/>
  <c r="C5206" i="50"/>
  <c r="E5206" i="50"/>
  <c r="C5205" i="50"/>
  <c r="E5205" i="50"/>
  <c r="F5205" i="50" s="1"/>
  <c r="C5204" i="50"/>
  <c r="E5204" i="50"/>
  <c r="F5204" i="50" s="1"/>
  <c r="C5203" i="50"/>
  <c r="E5203" i="50"/>
  <c r="F5203" i="50" s="1"/>
  <c r="C5202" i="50"/>
  <c r="E5202" i="50"/>
  <c r="C5201" i="50"/>
  <c r="E5201" i="50"/>
  <c r="F5201" i="50" s="1"/>
  <c r="C5200" i="50"/>
  <c r="E5200" i="50"/>
  <c r="F5200" i="50" s="1"/>
  <c r="C5199" i="50"/>
  <c r="E5199" i="50"/>
  <c r="F5199" i="50" s="1"/>
  <c r="C5198" i="50"/>
  <c r="E5198" i="50"/>
  <c r="C5197" i="50"/>
  <c r="E5197" i="50"/>
  <c r="F5197" i="50" s="1"/>
  <c r="C5196" i="50"/>
  <c r="E5196" i="50"/>
  <c r="F5196" i="50" s="1"/>
  <c r="C5195" i="50"/>
  <c r="E5195" i="50"/>
  <c r="F5195" i="50" s="1"/>
  <c r="C5194" i="50"/>
  <c r="E5194" i="50"/>
  <c r="F5194" i="50" s="1"/>
  <c r="C5193" i="50"/>
  <c r="E5193" i="50"/>
  <c r="F5193" i="50" s="1"/>
  <c r="C5192" i="50"/>
  <c r="E5192" i="50"/>
  <c r="F5192" i="50" s="1"/>
  <c r="C5191" i="50"/>
  <c r="E5191" i="50"/>
  <c r="F5191" i="50" s="1"/>
  <c r="C5190" i="50"/>
  <c r="E5190" i="50"/>
  <c r="F5190" i="50" s="1"/>
  <c r="C5189" i="50"/>
  <c r="E5189" i="50"/>
  <c r="F5189" i="50" s="1"/>
  <c r="C5188" i="50"/>
  <c r="E5188" i="50"/>
  <c r="F5188" i="50" s="1"/>
  <c r="C5187" i="50"/>
  <c r="E5187" i="50"/>
  <c r="F5187" i="50" s="1"/>
  <c r="C5186" i="50"/>
  <c r="E5186" i="50"/>
  <c r="C5185" i="50"/>
  <c r="E5185" i="50"/>
  <c r="F5185" i="50" s="1"/>
  <c r="C5184" i="50"/>
  <c r="E5184" i="50"/>
  <c r="F5184" i="50" s="1"/>
  <c r="C5183" i="50"/>
  <c r="E5183" i="50"/>
  <c r="F5183" i="50" s="1"/>
  <c r="C5182" i="50"/>
  <c r="E5182" i="50"/>
  <c r="C5181" i="50"/>
  <c r="E5181" i="50"/>
  <c r="F5181" i="50" s="1"/>
  <c r="C5180" i="50"/>
  <c r="E5180" i="50"/>
  <c r="F5180" i="50" s="1"/>
  <c r="C5179" i="50"/>
  <c r="E5179" i="50"/>
  <c r="F5179" i="50" s="1"/>
  <c r="C5178" i="50"/>
  <c r="E5178" i="50"/>
  <c r="C5177" i="50"/>
  <c r="E5177" i="50"/>
  <c r="F5177" i="50" s="1"/>
  <c r="C5176" i="50"/>
  <c r="E5176" i="50"/>
  <c r="F5176" i="50" s="1"/>
  <c r="C5175" i="50"/>
  <c r="E5175" i="50"/>
  <c r="F5175" i="50" s="1"/>
  <c r="C5174" i="50"/>
  <c r="E5174" i="50"/>
  <c r="C5173" i="50"/>
  <c r="E5173" i="50"/>
  <c r="F5173" i="50" s="1"/>
  <c r="C5172" i="50"/>
  <c r="E5172" i="50"/>
  <c r="F5172" i="50" s="1"/>
  <c r="C5171" i="50"/>
  <c r="E5171" i="50"/>
  <c r="F5171" i="50" s="1"/>
  <c r="C5170" i="50"/>
  <c r="E5170" i="50"/>
  <c r="C5169" i="50"/>
  <c r="E5169" i="50"/>
  <c r="F5169" i="50" s="1"/>
  <c r="C5168" i="50"/>
  <c r="E5168" i="50"/>
  <c r="F5168" i="50" s="1"/>
  <c r="C5167" i="50"/>
  <c r="E5167" i="50"/>
  <c r="F5167" i="50" s="1"/>
  <c r="C5166" i="50"/>
  <c r="E5166" i="50"/>
  <c r="C5165" i="50"/>
  <c r="E5165" i="50"/>
  <c r="F5165" i="50" s="1"/>
  <c r="C5164" i="50"/>
  <c r="E5164" i="50"/>
  <c r="F5164" i="50" s="1"/>
  <c r="C5163" i="50"/>
  <c r="E5163" i="50"/>
  <c r="F5163" i="50" s="1"/>
  <c r="C5162" i="50"/>
  <c r="E5162" i="50"/>
  <c r="C5161" i="50"/>
  <c r="E5161" i="50"/>
  <c r="F5161" i="50" s="1"/>
  <c r="C5160" i="50"/>
  <c r="E5160" i="50"/>
  <c r="F5160" i="50" s="1"/>
  <c r="C5159" i="50"/>
  <c r="E5159" i="50"/>
  <c r="F5159" i="50" s="1"/>
  <c r="C5158" i="50"/>
  <c r="E5158" i="50"/>
  <c r="C5157" i="50"/>
  <c r="E5157" i="50"/>
  <c r="C5156" i="50"/>
  <c r="E5156" i="50"/>
  <c r="C5155" i="50"/>
  <c r="E5155" i="50"/>
  <c r="C5154" i="50"/>
  <c r="E5154" i="50"/>
  <c r="C5153" i="50"/>
  <c r="E5153" i="50"/>
  <c r="C5152" i="50"/>
  <c r="E5152" i="50"/>
  <c r="C5151" i="50"/>
  <c r="E5151" i="50"/>
  <c r="C5150" i="50"/>
  <c r="E5150" i="50"/>
  <c r="C5149" i="50"/>
  <c r="E5149" i="50"/>
  <c r="C5148" i="50"/>
  <c r="E5148" i="50"/>
  <c r="C5147" i="50"/>
  <c r="E5147" i="50"/>
  <c r="C5146" i="50"/>
  <c r="E5146" i="50"/>
  <c r="C5145" i="50"/>
  <c r="E5145" i="50"/>
  <c r="C5144" i="50"/>
  <c r="E5144" i="50"/>
  <c r="C5143" i="50"/>
  <c r="E5143" i="50"/>
  <c r="C5142" i="50"/>
  <c r="E5142" i="50"/>
  <c r="C5141" i="50"/>
  <c r="E5141" i="50"/>
  <c r="C5140" i="50"/>
  <c r="E5140" i="50"/>
  <c r="C5139" i="50"/>
  <c r="E5139" i="50"/>
  <c r="C5138" i="50"/>
  <c r="E5138" i="50"/>
  <c r="C5137" i="50"/>
  <c r="E5137" i="50"/>
  <c r="C5136" i="50"/>
  <c r="E5136" i="50"/>
  <c r="C5135" i="50"/>
  <c r="E5135" i="50"/>
  <c r="C5134" i="50"/>
  <c r="E5134" i="50"/>
  <c r="C5133" i="50"/>
  <c r="E5133" i="50"/>
  <c r="C5132" i="50"/>
  <c r="E5132" i="50"/>
  <c r="C5131" i="50"/>
  <c r="E5131" i="50"/>
  <c r="F5131" i="50" s="1"/>
  <c r="C5130" i="50"/>
  <c r="E5130" i="50"/>
  <c r="F5130" i="50" s="1"/>
  <c r="C5129" i="50"/>
  <c r="E5129" i="50"/>
  <c r="F5129" i="50" s="1"/>
  <c r="C5128" i="50"/>
  <c r="E5128" i="50"/>
  <c r="C5127" i="50"/>
  <c r="E5127" i="50"/>
  <c r="F5127" i="50" s="1"/>
  <c r="C5126" i="50"/>
  <c r="E5126" i="50"/>
  <c r="F5126" i="50" s="1"/>
  <c r="C5125" i="50"/>
  <c r="E5125" i="50"/>
  <c r="F5125" i="50" s="1"/>
  <c r="C5124" i="50"/>
  <c r="E5124" i="50"/>
  <c r="C5123" i="50"/>
  <c r="E5123" i="50"/>
  <c r="F5123" i="50" s="1"/>
  <c r="C5122" i="50"/>
  <c r="E5122" i="50"/>
  <c r="F5122" i="50" s="1"/>
  <c r="C5121" i="50"/>
  <c r="E5121" i="50"/>
  <c r="F5121" i="50" s="1"/>
  <c r="C5120" i="50"/>
  <c r="E5120" i="50"/>
  <c r="F5120" i="50" s="1"/>
  <c r="C5119" i="50"/>
  <c r="E5119" i="50"/>
  <c r="F5119" i="50" s="1"/>
  <c r="C5118" i="50"/>
  <c r="E5118" i="50"/>
  <c r="F5118" i="50" s="1"/>
  <c r="C5117" i="50"/>
  <c r="E5117" i="50"/>
  <c r="F5117" i="50" s="1"/>
  <c r="C5116" i="50"/>
  <c r="E5116" i="50"/>
  <c r="C5115" i="50"/>
  <c r="E5115" i="50"/>
  <c r="F5115" i="50" s="1"/>
  <c r="C5114" i="50"/>
  <c r="E5114" i="50"/>
  <c r="F5114" i="50" s="1"/>
  <c r="C5113" i="50"/>
  <c r="E5113" i="50"/>
  <c r="F5113" i="50" s="1"/>
  <c r="C5112" i="50"/>
  <c r="E5112" i="50"/>
  <c r="F5112" i="50" s="1"/>
  <c r="C5111" i="50"/>
  <c r="E5111" i="50"/>
  <c r="F5111" i="50" s="1"/>
  <c r="C5110" i="50"/>
  <c r="E5110" i="50"/>
  <c r="F5110" i="50" s="1"/>
  <c r="C5109" i="50"/>
  <c r="E5109" i="50"/>
  <c r="F5109" i="50" s="1"/>
  <c r="C5108" i="50"/>
  <c r="E5108" i="50"/>
  <c r="C5107" i="50"/>
  <c r="E5107" i="50"/>
  <c r="F5107" i="50" s="1"/>
  <c r="C5106" i="50"/>
  <c r="E5106" i="50"/>
  <c r="F5106" i="50" s="1"/>
  <c r="C5105" i="50"/>
  <c r="E5105" i="50"/>
  <c r="F5105" i="50" s="1"/>
  <c r="C5104" i="50"/>
  <c r="E5104" i="50"/>
  <c r="F5104" i="50" s="1"/>
  <c r="C5103" i="50"/>
  <c r="E5103" i="50"/>
  <c r="F5103" i="50" s="1"/>
  <c r="C5102" i="50"/>
  <c r="E5102" i="50"/>
  <c r="F5102" i="50" s="1"/>
  <c r="C5101" i="50"/>
  <c r="E5101" i="50"/>
  <c r="F5101" i="50" s="1"/>
  <c r="C5100" i="50"/>
  <c r="E5100" i="50"/>
  <c r="F5100" i="50" s="1"/>
  <c r="C5099" i="50"/>
  <c r="E5099" i="50"/>
  <c r="F5099" i="50" s="1"/>
  <c r="C5098" i="50"/>
  <c r="E5098" i="50"/>
  <c r="F5098" i="50" s="1"/>
  <c r="C5097" i="50"/>
  <c r="E5097" i="50"/>
  <c r="F5097" i="50" s="1"/>
  <c r="C5096" i="50"/>
  <c r="E5096" i="50"/>
  <c r="F5096" i="50" s="1"/>
  <c r="C5095" i="50"/>
  <c r="E5095" i="50"/>
  <c r="F5095" i="50" s="1"/>
  <c r="C5094" i="50"/>
  <c r="E5094" i="50"/>
  <c r="F5094" i="50" s="1"/>
  <c r="C5093" i="50"/>
  <c r="E5093" i="50"/>
  <c r="F5093" i="50" s="1"/>
  <c r="C5092" i="50"/>
  <c r="E5092" i="50"/>
  <c r="C5091" i="50"/>
  <c r="E5091" i="50"/>
  <c r="F5091" i="50" s="1"/>
  <c r="C5090" i="50"/>
  <c r="E5090" i="50"/>
  <c r="F5090" i="50" s="1"/>
  <c r="C5089" i="50"/>
  <c r="E5089" i="50"/>
  <c r="F5089" i="50" s="1"/>
  <c r="C5088" i="50"/>
  <c r="E5088" i="50"/>
  <c r="F5088" i="50" s="1"/>
  <c r="C5087" i="50"/>
  <c r="E5087" i="50"/>
  <c r="F5087" i="50" s="1"/>
  <c r="C5086" i="50"/>
  <c r="E5086" i="50"/>
  <c r="F5086" i="50" s="1"/>
  <c r="C5085" i="50"/>
  <c r="E5085" i="50"/>
  <c r="F5085" i="50" s="1"/>
  <c r="C5084" i="50"/>
  <c r="E5084" i="50"/>
  <c r="F5084" i="50" s="1"/>
  <c r="C5083" i="50"/>
  <c r="E5083" i="50"/>
  <c r="F5083" i="50" s="1"/>
  <c r="C5082" i="50"/>
  <c r="E5082" i="50"/>
  <c r="F5082" i="50" s="1"/>
  <c r="C5081" i="50"/>
  <c r="E5081" i="50"/>
  <c r="F5081" i="50" s="1"/>
  <c r="C5080" i="50"/>
  <c r="E5080" i="50"/>
  <c r="F5080" i="50" s="1"/>
  <c r="C5079" i="50"/>
  <c r="E5079" i="50"/>
  <c r="F5079" i="50" s="1"/>
  <c r="C5078" i="50"/>
  <c r="E5078" i="50"/>
  <c r="F5078" i="50" s="1"/>
  <c r="C5077" i="50"/>
  <c r="E5077" i="50"/>
  <c r="F5077" i="50" s="1"/>
  <c r="C5076" i="50"/>
  <c r="E5076" i="50"/>
  <c r="C5075" i="50"/>
  <c r="E5075" i="50"/>
  <c r="F5075" i="50" s="1"/>
  <c r="C5074" i="50"/>
  <c r="E5074" i="50"/>
  <c r="F5074" i="50" s="1"/>
  <c r="C5073" i="50"/>
  <c r="E5073" i="50"/>
  <c r="F5073" i="50" s="1"/>
  <c r="C5072" i="50"/>
  <c r="E5072" i="50"/>
  <c r="C5071" i="50"/>
  <c r="E5071" i="50"/>
  <c r="F5071" i="50" s="1"/>
  <c r="C5070" i="50"/>
  <c r="E5070" i="50"/>
  <c r="F5070" i="50" s="1"/>
  <c r="C5069" i="50"/>
  <c r="E5069" i="50"/>
  <c r="F5069" i="50" s="1"/>
  <c r="C5068" i="50"/>
  <c r="E5068" i="50"/>
  <c r="C5067" i="50"/>
  <c r="E5067" i="50"/>
  <c r="F5067" i="50" s="1"/>
  <c r="C5066" i="50"/>
  <c r="E5066" i="50"/>
  <c r="C5065" i="50"/>
  <c r="E5065" i="50"/>
  <c r="F5065" i="50" s="1"/>
  <c r="C5064" i="50"/>
  <c r="E5064" i="50"/>
  <c r="F5064" i="50" s="1"/>
  <c r="C5063" i="50"/>
  <c r="E5063" i="50"/>
  <c r="F5063" i="50" s="1"/>
  <c r="C5062" i="50"/>
  <c r="E5062" i="50"/>
  <c r="F5062" i="50" s="1"/>
  <c r="C5061" i="50"/>
  <c r="E5061" i="50"/>
  <c r="F5061" i="50" s="1"/>
  <c r="C5060" i="50"/>
  <c r="E5060" i="50"/>
  <c r="C5059" i="50"/>
  <c r="E5059" i="50"/>
  <c r="F5059" i="50" s="1"/>
  <c r="C5058" i="50"/>
  <c r="E5058" i="50"/>
  <c r="F5058" i="50" s="1"/>
  <c r="C5057" i="50"/>
  <c r="E5057" i="50"/>
  <c r="F5057" i="50" s="1"/>
  <c r="C5056" i="50"/>
  <c r="E5056" i="50"/>
  <c r="C5055" i="50"/>
  <c r="E5055" i="50"/>
  <c r="F5055" i="50" s="1"/>
  <c r="C5054" i="50"/>
  <c r="E5054" i="50"/>
  <c r="F5054" i="50" s="1"/>
  <c r="C5053" i="50"/>
  <c r="E5053" i="50"/>
  <c r="C5052" i="50"/>
  <c r="E5052" i="50"/>
  <c r="F5052" i="50" s="1"/>
  <c r="C5051" i="50"/>
  <c r="E5051" i="50"/>
  <c r="F5051" i="50" s="1"/>
  <c r="C5050" i="50"/>
  <c r="E5050" i="50"/>
  <c r="F5050" i="50" s="1"/>
  <c r="C5049" i="50"/>
  <c r="E5049" i="50"/>
  <c r="F5049" i="50" s="1"/>
  <c r="C5048" i="50"/>
  <c r="E5048" i="50"/>
  <c r="F5048" i="50" s="1"/>
  <c r="C5047" i="50"/>
  <c r="E5047" i="50"/>
  <c r="F5047" i="50" s="1"/>
  <c r="C5046" i="50"/>
  <c r="E5046" i="50"/>
  <c r="F5046" i="50" s="1"/>
  <c r="C5045" i="50"/>
  <c r="E5045" i="50"/>
  <c r="F5045" i="50" s="1"/>
  <c r="C5044" i="50"/>
  <c r="E5044" i="50"/>
  <c r="F5044" i="50" s="1"/>
  <c r="C5043" i="50"/>
  <c r="E5043" i="50"/>
  <c r="F5043" i="50" s="1"/>
  <c r="C5042" i="50"/>
  <c r="E5042" i="50"/>
  <c r="F5042" i="50" s="1"/>
  <c r="C5041" i="50"/>
  <c r="E5041" i="50"/>
  <c r="F5041" i="50" s="1"/>
  <c r="C5040" i="50"/>
  <c r="E5040" i="50"/>
  <c r="F5040" i="50" s="1"/>
  <c r="C5039" i="50"/>
  <c r="E5039" i="50"/>
  <c r="F5039" i="50" s="1"/>
  <c r="C5038" i="50"/>
  <c r="E5038" i="50"/>
  <c r="F5038" i="50" s="1"/>
  <c r="C5037" i="50"/>
  <c r="E5037" i="50"/>
  <c r="C5036" i="50"/>
  <c r="E5036" i="50"/>
  <c r="F5036" i="50" s="1"/>
  <c r="C5035" i="50"/>
  <c r="E5035" i="50"/>
  <c r="F5035" i="50" s="1"/>
  <c r="C5034" i="50"/>
  <c r="E5034" i="50"/>
  <c r="F5034" i="50" s="1"/>
  <c r="C5033" i="50"/>
  <c r="E5033" i="50"/>
  <c r="F5033" i="50" s="1"/>
  <c r="C5032" i="50"/>
  <c r="E5032" i="50"/>
  <c r="F5032" i="50" s="1"/>
  <c r="C5031" i="50"/>
  <c r="E5031" i="50"/>
  <c r="F5031" i="50" s="1"/>
  <c r="C5030" i="50"/>
  <c r="E5030" i="50"/>
  <c r="F5030" i="50" s="1"/>
  <c r="C5029" i="50"/>
  <c r="E5029" i="50"/>
  <c r="C5028" i="50"/>
  <c r="E5028" i="50"/>
  <c r="F5028" i="50" s="1"/>
  <c r="C5027" i="50"/>
  <c r="E5027" i="50"/>
  <c r="F5027" i="50" s="1"/>
  <c r="C5026" i="50"/>
  <c r="E5026" i="50"/>
  <c r="F5026" i="50" s="1"/>
  <c r="C5025" i="50"/>
  <c r="E5025" i="50"/>
  <c r="F5025" i="50" s="1"/>
  <c r="C5024" i="50"/>
  <c r="E5024" i="50"/>
  <c r="F5024" i="50" s="1"/>
  <c r="C5023" i="50"/>
  <c r="E5023" i="50"/>
  <c r="F5023" i="50" s="1"/>
  <c r="C5022" i="50"/>
  <c r="E5022" i="50"/>
  <c r="F5022" i="50" s="1"/>
  <c r="C5021" i="50"/>
  <c r="E5021" i="50"/>
  <c r="C5020" i="50"/>
  <c r="E5020" i="50"/>
  <c r="F5020" i="50" s="1"/>
  <c r="C5019" i="50"/>
  <c r="E5019" i="50"/>
  <c r="F5019" i="50" s="1"/>
  <c r="C5018" i="50"/>
  <c r="E5018" i="50"/>
  <c r="F5018" i="50" s="1"/>
  <c r="C5017" i="50"/>
  <c r="E5017" i="50"/>
  <c r="C5016" i="50"/>
  <c r="E5016" i="50"/>
  <c r="F5016" i="50" s="1"/>
  <c r="C5015" i="50"/>
  <c r="E5015" i="50"/>
  <c r="C5014" i="50"/>
  <c r="E5014" i="50"/>
  <c r="F5014" i="50" s="1"/>
  <c r="C5013" i="50"/>
  <c r="E5013" i="50"/>
  <c r="F5013" i="50" s="1"/>
  <c r="C5012" i="50"/>
  <c r="E5012" i="50"/>
  <c r="F5012" i="50" s="1"/>
  <c r="C5011" i="50"/>
  <c r="E5011" i="50"/>
  <c r="C5010" i="50"/>
  <c r="E5010" i="50"/>
  <c r="C5009" i="50"/>
  <c r="E5009" i="50"/>
  <c r="F5009" i="50" s="1"/>
  <c r="C5008" i="50"/>
  <c r="E5008" i="50"/>
  <c r="F5008" i="50" s="1"/>
  <c r="C5007" i="50"/>
  <c r="E5007" i="50"/>
  <c r="C5006" i="50"/>
  <c r="E5006" i="50"/>
  <c r="F5006" i="50" s="1"/>
  <c r="C5005" i="50"/>
  <c r="E5005" i="50"/>
  <c r="F5005" i="50" s="1"/>
  <c r="C5004" i="50"/>
  <c r="E5004" i="50"/>
  <c r="F5004" i="50" s="1"/>
  <c r="C5003" i="50"/>
  <c r="E5003" i="50"/>
  <c r="C5002" i="50"/>
  <c r="E5002" i="50"/>
  <c r="F5002" i="50" s="1"/>
  <c r="C5001" i="50"/>
  <c r="E5001" i="50"/>
  <c r="F5001" i="50" s="1"/>
  <c r="C5000" i="50"/>
  <c r="E5000" i="50"/>
  <c r="C4999" i="50"/>
  <c r="E4999" i="50"/>
  <c r="C4998" i="50"/>
  <c r="E4998" i="50"/>
  <c r="C4997" i="50"/>
  <c r="E4997" i="50"/>
  <c r="C4996" i="50"/>
  <c r="E4996" i="50"/>
  <c r="C4995" i="50"/>
  <c r="E4995" i="50"/>
  <c r="C4994" i="50"/>
  <c r="E4994" i="50"/>
  <c r="C4993" i="50"/>
  <c r="E4993" i="50"/>
  <c r="C4992" i="50"/>
  <c r="E4992" i="50"/>
  <c r="C4991" i="50"/>
  <c r="E4991" i="50"/>
  <c r="C4990" i="50"/>
  <c r="E4990" i="50"/>
  <c r="C4989" i="50"/>
  <c r="E4989" i="50"/>
  <c r="C4988" i="50"/>
  <c r="E4988" i="50"/>
  <c r="C4987" i="50"/>
  <c r="E4987" i="50"/>
  <c r="C4986" i="50"/>
  <c r="E4986" i="50"/>
  <c r="C4985" i="50"/>
  <c r="E4985" i="50"/>
  <c r="C4984" i="50"/>
  <c r="E4984" i="50"/>
  <c r="C4983" i="50"/>
  <c r="E4983" i="50"/>
  <c r="C4982" i="50"/>
  <c r="E4982" i="50"/>
  <c r="C4981" i="50"/>
  <c r="E4981" i="50"/>
  <c r="C4980" i="50"/>
  <c r="E4980" i="50"/>
  <c r="C4979" i="50"/>
  <c r="E4979" i="50"/>
  <c r="C4978" i="50"/>
  <c r="E4978" i="50"/>
  <c r="C4977" i="50"/>
  <c r="E4977" i="50"/>
  <c r="C4976" i="50"/>
  <c r="E4976" i="50"/>
  <c r="F4976" i="50" s="1"/>
  <c r="C4975" i="50"/>
  <c r="E4975" i="50"/>
  <c r="C4974" i="50"/>
  <c r="E4974" i="50"/>
  <c r="F4974" i="50" s="1"/>
  <c r="C4973" i="50"/>
  <c r="E4973" i="50"/>
  <c r="F4973" i="50" s="1"/>
  <c r="C4972" i="50"/>
  <c r="E4972" i="50"/>
  <c r="F4972" i="50" s="1"/>
  <c r="C4971" i="50"/>
  <c r="E4971" i="50"/>
  <c r="C4970" i="50"/>
  <c r="E4970" i="50"/>
  <c r="C4969" i="50"/>
  <c r="E4969" i="50"/>
  <c r="F4969" i="50" s="1"/>
  <c r="C4968" i="50"/>
  <c r="E4968" i="50"/>
  <c r="F4968" i="50" s="1"/>
  <c r="C4967" i="50"/>
  <c r="E4967" i="50"/>
  <c r="C4966" i="50"/>
  <c r="E4966" i="50"/>
  <c r="F4966" i="50" s="1"/>
  <c r="C4965" i="50"/>
  <c r="E4965" i="50"/>
  <c r="F4965" i="50" s="1"/>
  <c r="C4964" i="50"/>
  <c r="E4964" i="50"/>
  <c r="F4964" i="50" s="1"/>
  <c r="C4963" i="50"/>
  <c r="E4963" i="50"/>
  <c r="C4962" i="50"/>
  <c r="E4962" i="50"/>
  <c r="F4962" i="50" s="1"/>
  <c r="C4961" i="50"/>
  <c r="E4961" i="50"/>
  <c r="F4961" i="50" s="1"/>
  <c r="C4960" i="50"/>
  <c r="E4960" i="50"/>
  <c r="F4960" i="50" s="1"/>
  <c r="C4959" i="50"/>
  <c r="E4959" i="50"/>
  <c r="C4958" i="50"/>
  <c r="E4958" i="50"/>
  <c r="F4958" i="50" s="1"/>
  <c r="C4957" i="50"/>
  <c r="E4957" i="50"/>
  <c r="F4957" i="50" s="1"/>
  <c r="C4956" i="50"/>
  <c r="E4956" i="50"/>
  <c r="F4956" i="50" s="1"/>
  <c r="C4955" i="50"/>
  <c r="E4955" i="50"/>
  <c r="C4954" i="50"/>
  <c r="E4954" i="50"/>
  <c r="C4953" i="50"/>
  <c r="E4953" i="50"/>
  <c r="F4953" i="50" s="1"/>
  <c r="C4952" i="50"/>
  <c r="E4952" i="50"/>
  <c r="F4952" i="50" s="1"/>
  <c r="C4951" i="50"/>
  <c r="E4951" i="50"/>
  <c r="C4950" i="50"/>
  <c r="E4950" i="50"/>
  <c r="F4950" i="50" s="1"/>
  <c r="C4949" i="50"/>
  <c r="E4949" i="50"/>
  <c r="F4949" i="50" s="1"/>
  <c r="C4948" i="50"/>
  <c r="E4948" i="50"/>
  <c r="F4948" i="50" s="1"/>
  <c r="C4947" i="50"/>
  <c r="E4947" i="50"/>
  <c r="C4946" i="50"/>
  <c r="E4946" i="50"/>
  <c r="F4946" i="50" s="1"/>
  <c r="C4945" i="50"/>
  <c r="E4945" i="50"/>
  <c r="F4945" i="50" s="1"/>
  <c r="C4944" i="50"/>
  <c r="E4944" i="50"/>
  <c r="F4944" i="50" s="1"/>
  <c r="C4943" i="50"/>
  <c r="E4943" i="50"/>
  <c r="C4942" i="50"/>
  <c r="E4942" i="50"/>
  <c r="F4942" i="50" s="1"/>
  <c r="C4941" i="50"/>
  <c r="E4941" i="50"/>
  <c r="F4941" i="50" s="1"/>
  <c r="C4940" i="50"/>
  <c r="E4940" i="50"/>
  <c r="F4940" i="50" s="1"/>
  <c r="C4939" i="50"/>
  <c r="E4939" i="50"/>
  <c r="C4938" i="50"/>
  <c r="E4938" i="50"/>
  <c r="C4937" i="50"/>
  <c r="E4937" i="50"/>
  <c r="F4937" i="50" s="1"/>
  <c r="C4936" i="50"/>
  <c r="E4936" i="50"/>
  <c r="F4936" i="50" s="1"/>
  <c r="C4935" i="50"/>
  <c r="E4935" i="50"/>
  <c r="C4934" i="50"/>
  <c r="E4934" i="50"/>
  <c r="F4934" i="50" s="1"/>
  <c r="C4933" i="50"/>
  <c r="E4933" i="50"/>
  <c r="F4933" i="50" s="1"/>
  <c r="C4932" i="50"/>
  <c r="E4932" i="50"/>
  <c r="F4932" i="50" s="1"/>
  <c r="C4931" i="50"/>
  <c r="E4931" i="50"/>
  <c r="C4930" i="50"/>
  <c r="E4930" i="50"/>
  <c r="F4930" i="50" s="1"/>
  <c r="C4929" i="50"/>
  <c r="E4929" i="50"/>
  <c r="F4929" i="50" s="1"/>
  <c r="C4928" i="50"/>
  <c r="E4928" i="50"/>
  <c r="F4928" i="50" s="1"/>
  <c r="C4927" i="50"/>
  <c r="E4927" i="50"/>
  <c r="C4926" i="50"/>
  <c r="E4926" i="50"/>
  <c r="F4926" i="50" s="1"/>
  <c r="C4925" i="50"/>
  <c r="E4925" i="50"/>
  <c r="F4925" i="50" s="1"/>
  <c r="C4924" i="50"/>
  <c r="E4924" i="50"/>
  <c r="F4924" i="50" s="1"/>
  <c r="C4923" i="50"/>
  <c r="E4923" i="50"/>
  <c r="C4922" i="50"/>
  <c r="E4922" i="50"/>
  <c r="C4921" i="50"/>
  <c r="E4921" i="50"/>
  <c r="F4921" i="50" s="1"/>
  <c r="C4920" i="50"/>
  <c r="E4920" i="50"/>
  <c r="F4920" i="50" s="1"/>
  <c r="C4919" i="50"/>
  <c r="E4919" i="50"/>
  <c r="C4918" i="50"/>
  <c r="E4918" i="50"/>
  <c r="F4918" i="50" s="1"/>
  <c r="C4917" i="50"/>
  <c r="E4917" i="50"/>
  <c r="F4917" i="50" s="1"/>
  <c r="C4916" i="50"/>
  <c r="E4916" i="50"/>
  <c r="F4916" i="50" s="1"/>
  <c r="C4915" i="50"/>
  <c r="E4915" i="50"/>
  <c r="C4914" i="50"/>
  <c r="E4914" i="50"/>
  <c r="F4914" i="50" s="1"/>
  <c r="C4913" i="50"/>
  <c r="E4913" i="50"/>
  <c r="F4913" i="50" s="1"/>
  <c r="C4912" i="50"/>
  <c r="E4912" i="50"/>
  <c r="F4912" i="50" s="1"/>
  <c r="C4911" i="50"/>
  <c r="E4911" i="50"/>
  <c r="C4910" i="50"/>
  <c r="E4910" i="50"/>
  <c r="F4910" i="50" s="1"/>
  <c r="C4909" i="50"/>
  <c r="E4909" i="50"/>
  <c r="F4909" i="50" s="1"/>
  <c r="C4908" i="50"/>
  <c r="E4908" i="50"/>
  <c r="C4907" i="50"/>
  <c r="E4907" i="50"/>
  <c r="C4906" i="50"/>
  <c r="E4906" i="50"/>
  <c r="F4906" i="50" s="1"/>
  <c r="C4905" i="50"/>
  <c r="E4905" i="50"/>
  <c r="F4905" i="50" s="1"/>
  <c r="C4904" i="50"/>
  <c r="E4904" i="50"/>
  <c r="C4903" i="50"/>
  <c r="E4903" i="50"/>
  <c r="C4902" i="50"/>
  <c r="E4902" i="50"/>
  <c r="F4902" i="50" s="1"/>
  <c r="C4901" i="50"/>
  <c r="E4901" i="50"/>
  <c r="F4901" i="50" s="1"/>
  <c r="C4900" i="50"/>
  <c r="E4900" i="50"/>
  <c r="C4899" i="50"/>
  <c r="E4899" i="50"/>
  <c r="F4899" i="50" s="1"/>
  <c r="C4898" i="50"/>
  <c r="E4898" i="50"/>
  <c r="F4898" i="50" s="1"/>
  <c r="C4897" i="50"/>
  <c r="E4897" i="50"/>
  <c r="F4897" i="50" s="1"/>
  <c r="C4896" i="50"/>
  <c r="E4896" i="50"/>
  <c r="C4895" i="50"/>
  <c r="E4895" i="50"/>
  <c r="F4895" i="50" s="1"/>
  <c r="C4894" i="50"/>
  <c r="E4894" i="50"/>
  <c r="F4894" i="50" s="1"/>
  <c r="C4893" i="50"/>
  <c r="E4893" i="50"/>
  <c r="F4893" i="50" s="1"/>
  <c r="C4892" i="50"/>
  <c r="E4892" i="50"/>
  <c r="C4891" i="50"/>
  <c r="E4891" i="50"/>
  <c r="C4890" i="50"/>
  <c r="E4890" i="50"/>
  <c r="F4890" i="50" s="1"/>
  <c r="C4889" i="50"/>
  <c r="E4889" i="50"/>
  <c r="F4889" i="50" s="1"/>
  <c r="C4888" i="50"/>
  <c r="E4888" i="50"/>
  <c r="C4887" i="50"/>
  <c r="E4887" i="50"/>
  <c r="F4887" i="50" s="1"/>
  <c r="C4886" i="50"/>
  <c r="E4886" i="50"/>
  <c r="F4886" i="50" s="1"/>
  <c r="C4885" i="50"/>
  <c r="E4885" i="50"/>
  <c r="F4885" i="50" s="1"/>
  <c r="C4884" i="50"/>
  <c r="E4884" i="50"/>
  <c r="C4883" i="50"/>
  <c r="E4883" i="50"/>
  <c r="F4883" i="50" s="1"/>
  <c r="C4882" i="50"/>
  <c r="E4882" i="50"/>
  <c r="F4882" i="50" s="1"/>
  <c r="C4881" i="50"/>
  <c r="E4881" i="50"/>
  <c r="F4881" i="50" s="1"/>
  <c r="C4880" i="50"/>
  <c r="E4880" i="50"/>
  <c r="C4879" i="50"/>
  <c r="E4879" i="50"/>
  <c r="F4879" i="50" s="1"/>
  <c r="C4878" i="50"/>
  <c r="E4878" i="50"/>
  <c r="F4878" i="50" s="1"/>
  <c r="C4877" i="50"/>
  <c r="E4877" i="50"/>
  <c r="F4877" i="50" s="1"/>
  <c r="C4876" i="50"/>
  <c r="E4876" i="50"/>
  <c r="C4875" i="50"/>
  <c r="E4875" i="50"/>
  <c r="C4874" i="50"/>
  <c r="E4874" i="50"/>
  <c r="F4874" i="50" s="1"/>
  <c r="C4873" i="50"/>
  <c r="E4873" i="50"/>
  <c r="F4873" i="50" s="1"/>
  <c r="C4872" i="50"/>
  <c r="E4872" i="50"/>
  <c r="C4871" i="50"/>
  <c r="E4871" i="50"/>
  <c r="F4871" i="50" s="1"/>
  <c r="C4870" i="50"/>
  <c r="E4870" i="50"/>
  <c r="F4870" i="50" s="1"/>
  <c r="C4869" i="50"/>
  <c r="E4869" i="50"/>
  <c r="F4869" i="50" s="1"/>
  <c r="C4868" i="50"/>
  <c r="E4868" i="50"/>
  <c r="C4867" i="50"/>
  <c r="E4867" i="50"/>
  <c r="F4867" i="50" s="1"/>
  <c r="C4866" i="50"/>
  <c r="E4866" i="50"/>
  <c r="F4866" i="50" s="1"/>
  <c r="C4865" i="50"/>
  <c r="E4865" i="50"/>
  <c r="F4865" i="50" s="1"/>
  <c r="C4864" i="50"/>
  <c r="E4864" i="50"/>
  <c r="C4863" i="50"/>
  <c r="E4863" i="50"/>
  <c r="F4863" i="50" s="1"/>
  <c r="C4862" i="50"/>
  <c r="E4862" i="50"/>
  <c r="F4862" i="50" s="1"/>
  <c r="C4861" i="50"/>
  <c r="E4861" i="50"/>
  <c r="F4861" i="50" s="1"/>
  <c r="C4860" i="50"/>
  <c r="E4860" i="50"/>
  <c r="C4859" i="50"/>
  <c r="E4859" i="50"/>
  <c r="C4858" i="50"/>
  <c r="E4858" i="50"/>
  <c r="F4858" i="50" s="1"/>
  <c r="C4857" i="50"/>
  <c r="E4857" i="50"/>
  <c r="F4857" i="50" s="1"/>
  <c r="C4856" i="50"/>
  <c r="E4856" i="50"/>
  <c r="C4855" i="50"/>
  <c r="E4855" i="50"/>
  <c r="F4855" i="50" s="1"/>
  <c r="C4854" i="50"/>
  <c r="E4854" i="50"/>
  <c r="F4854" i="50" s="1"/>
  <c r="C4853" i="50"/>
  <c r="E4853" i="50"/>
  <c r="F4853" i="50" s="1"/>
  <c r="C4852" i="50"/>
  <c r="E4852" i="50"/>
  <c r="C4851" i="50"/>
  <c r="E4851" i="50"/>
  <c r="F4851" i="50" s="1"/>
  <c r="C4850" i="50"/>
  <c r="E4850" i="50"/>
  <c r="F4850" i="50" s="1"/>
  <c r="C4849" i="50"/>
  <c r="E4849" i="50"/>
  <c r="F4849" i="50" s="1"/>
  <c r="C4848" i="50"/>
  <c r="E4848" i="50"/>
  <c r="C4847" i="50"/>
  <c r="E4847" i="50"/>
  <c r="F4847" i="50" s="1"/>
  <c r="C4846" i="50"/>
  <c r="E4846" i="50"/>
  <c r="C4845" i="50"/>
  <c r="E4845" i="50"/>
  <c r="C4844" i="50"/>
  <c r="E4844" i="50"/>
  <c r="C4843" i="50"/>
  <c r="E4843" i="50"/>
  <c r="C4842" i="50"/>
  <c r="E4842" i="50"/>
  <c r="C4841" i="50"/>
  <c r="E4841" i="50"/>
  <c r="C4840" i="50"/>
  <c r="E4840" i="50"/>
  <c r="C4839" i="50"/>
  <c r="E4839" i="50"/>
  <c r="C4838" i="50"/>
  <c r="E4838" i="50"/>
  <c r="C4837" i="50"/>
  <c r="E4837" i="50"/>
  <c r="C4836" i="50"/>
  <c r="E4836" i="50"/>
  <c r="C4835" i="50"/>
  <c r="E4835" i="50"/>
  <c r="C4834" i="50"/>
  <c r="E4834" i="50"/>
  <c r="C4833" i="50"/>
  <c r="E4833" i="50"/>
  <c r="C4832" i="50"/>
  <c r="E4832" i="50"/>
  <c r="C4831" i="50"/>
  <c r="E4831" i="50"/>
  <c r="C4830" i="50"/>
  <c r="E4830" i="50"/>
  <c r="C4829" i="50"/>
  <c r="E4829" i="50"/>
  <c r="C4828" i="50"/>
  <c r="E4828" i="50"/>
  <c r="C4827" i="50"/>
  <c r="E4827" i="50"/>
  <c r="C4826" i="50"/>
  <c r="E4826" i="50"/>
  <c r="C4825" i="50"/>
  <c r="E4825" i="50"/>
  <c r="C4824" i="50"/>
  <c r="E4824" i="50"/>
  <c r="C4823" i="50"/>
  <c r="E4823" i="50"/>
  <c r="C4822" i="50"/>
  <c r="E4822" i="50"/>
  <c r="F4822" i="50" s="1"/>
  <c r="C4821" i="50"/>
  <c r="E4821" i="50"/>
  <c r="F4821" i="50" s="1"/>
  <c r="C4820" i="50"/>
  <c r="E4820" i="50"/>
  <c r="C4819" i="50"/>
  <c r="E4819" i="50"/>
  <c r="C4818" i="50"/>
  <c r="E4818" i="50"/>
  <c r="F4818" i="50" s="1"/>
  <c r="C4817" i="50"/>
  <c r="E4817" i="50"/>
  <c r="F4817" i="50" s="1"/>
  <c r="C4816" i="50"/>
  <c r="E4816" i="50"/>
  <c r="C4815" i="50"/>
  <c r="E4815" i="50"/>
  <c r="F4815" i="50" s="1"/>
  <c r="C4814" i="50"/>
  <c r="E4814" i="50"/>
  <c r="F4814" i="50" s="1"/>
  <c r="C4813" i="50"/>
  <c r="E4813" i="50"/>
  <c r="F4813" i="50" s="1"/>
  <c r="C4812" i="50"/>
  <c r="E4812" i="50"/>
  <c r="C4811" i="50"/>
  <c r="E4811" i="50"/>
  <c r="F4811" i="50" s="1"/>
  <c r="C4810" i="50"/>
  <c r="E4810" i="50"/>
  <c r="F4810" i="50" s="1"/>
  <c r="C4809" i="50"/>
  <c r="E4809" i="50"/>
  <c r="F4809" i="50" s="1"/>
  <c r="C4808" i="50"/>
  <c r="E4808" i="50"/>
  <c r="C4807" i="50"/>
  <c r="E4807" i="50"/>
  <c r="F4807" i="50" s="1"/>
  <c r="C4806" i="50"/>
  <c r="E4806" i="50"/>
  <c r="F4806" i="50" s="1"/>
  <c r="C4805" i="50"/>
  <c r="E4805" i="50"/>
  <c r="F4805" i="50" s="1"/>
  <c r="C4804" i="50"/>
  <c r="E4804" i="50"/>
  <c r="C4803" i="50"/>
  <c r="E4803" i="50"/>
  <c r="C4802" i="50"/>
  <c r="E4802" i="50"/>
  <c r="F4802" i="50" s="1"/>
  <c r="C4801" i="50"/>
  <c r="E4801" i="50"/>
  <c r="F4801" i="50" s="1"/>
  <c r="C4800" i="50"/>
  <c r="E4800" i="50"/>
  <c r="C4799" i="50"/>
  <c r="E4799" i="50"/>
  <c r="F4799" i="50" s="1"/>
  <c r="C4798" i="50"/>
  <c r="E4798" i="50"/>
  <c r="F4798" i="50" s="1"/>
  <c r="C4797" i="50"/>
  <c r="E4797" i="50"/>
  <c r="F4797" i="50" s="1"/>
  <c r="C4796" i="50"/>
  <c r="E4796" i="50"/>
  <c r="C4795" i="50"/>
  <c r="E4795" i="50"/>
  <c r="F4795" i="50" s="1"/>
  <c r="C4794" i="50"/>
  <c r="E4794" i="50"/>
  <c r="F4794" i="50" s="1"/>
  <c r="C4793" i="50"/>
  <c r="E4793" i="50"/>
  <c r="F4793" i="50" s="1"/>
  <c r="C4792" i="50"/>
  <c r="E4792" i="50"/>
  <c r="C4791" i="50"/>
  <c r="E4791" i="50"/>
  <c r="F4791" i="50" s="1"/>
  <c r="C4790" i="50"/>
  <c r="E4790" i="50"/>
  <c r="F4790" i="50" s="1"/>
  <c r="C4789" i="50"/>
  <c r="E4789" i="50"/>
  <c r="F4789" i="50" s="1"/>
  <c r="C4788" i="50"/>
  <c r="E4788" i="50"/>
  <c r="C4787" i="50"/>
  <c r="E4787" i="50"/>
  <c r="C4786" i="50"/>
  <c r="E4786" i="50"/>
  <c r="F4786" i="50" s="1"/>
  <c r="C4785" i="50"/>
  <c r="E4785" i="50"/>
  <c r="F4785" i="50" s="1"/>
  <c r="C4784" i="50"/>
  <c r="E4784" i="50"/>
  <c r="C4783" i="50"/>
  <c r="E4783" i="50"/>
  <c r="F4783" i="50" s="1"/>
  <c r="C4782" i="50"/>
  <c r="E4782" i="50"/>
  <c r="F4782" i="50" s="1"/>
  <c r="C4781" i="50"/>
  <c r="E4781" i="50"/>
  <c r="F4781" i="50" s="1"/>
  <c r="C4780" i="50"/>
  <c r="E4780" i="50"/>
  <c r="C4779" i="50"/>
  <c r="E4779" i="50"/>
  <c r="F4779" i="50" s="1"/>
  <c r="C4778" i="50"/>
  <c r="E4778" i="50"/>
  <c r="F4778" i="50" s="1"/>
  <c r="C4777" i="50"/>
  <c r="E4777" i="50"/>
  <c r="F4777" i="50" s="1"/>
  <c r="C4776" i="50"/>
  <c r="E4776" i="50"/>
  <c r="C4775" i="50"/>
  <c r="E4775" i="50"/>
  <c r="F4775" i="50" s="1"/>
  <c r="C4774" i="50"/>
  <c r="E4774" i="50"/>
  <c r="F4774" i="50" s="1"/>
  <c r="C4773" i="50"/>
  <c r="E4773" i="50"/>
  <c r="F4773" i="50" s="1"/>
  <c r="C4772" i="50"/>
  <c r="E4772" i="50"/>
  <c r="C4771" i="50"/>
  <c r="E4771" i="50"/>
  <c r="C4770" i="50"/>
  <c r="E4770" i="50"/>
  <c r="F4770" i="50" s="1"/>
  <c r="C4769" i="50"/>
  <c r="E4769" i="50"/>
  <c r="F4769" i="50" s="1"/>
  <c r="C4768" i="50"/>
  <c r="E4768" i="50"/>
  <c r="C4767" i="50"/>
  <c r="E4767" i="50"/>
  <c r="F4767" i="50" s="1"/>
  <c r="C4766" i="50"/>
  <c r="E4766" i="50"/>
  <c r="F4766" i="50" s="1"/>
  <c r="C4765" i="50"/>
  <c r="E4765" i="50"/>
  <c r="F4765" i="50" s="1"/>
  <c r="C4764" i="50"/>
  <c r="E4764" i="50"/>
  <c r="C4763" i="50"/>
  <c r="E4763" i="50"/>
  <c r="F4763" i="50" s="1"/>
  <c r="C4762" i="50"/>
  <c r="E4762" i="50"/>
  <c r="F4762" i="50" s="1"/>
  <c r="C4761" i="50"/>
  <c r="E4761" i="50"/>
  <c r="F4761" i="50" s="1"/>
  <c r="C4760" i="50"/>
  <c r="E4760" i="50"/>
  <c r="C4759" i="50"/>
  <c r="E4759" i="50"/>
  <c r="F4759" i="50" s="1"/>
  <c r="C4758" i="50"/>
  <c r="E4758" i="50"/>
  <c r="C4757" i="50"/>
  <c r="E4757" i="50"/>
  <c r="C4756" i="50"/>
  <c r="E4756" i="50"/>
  <c r="F4756" i="50" s="1"/>
  <c r="C4755" i="50"/>
  <c r="E4755" i="50"/>
  <c r="F4755" i="50" s="1"/>
  <c r="C4754" i="50"/>
  <c r="E4754" i="50"/>
  <c r="F4754" i="50" s="1"/>
  <c r="C4753" i="50"/>
  <c r="E4753" i="50"/>
  <c r="C4752" i="50"/>
  <c r="E4752" i="50"/>
  <c r="F4752" i="50" s="1"/>
  <c r="C4751" i="50"/>
  <c r="E4751" i="50"/>
  <c r="F4751" i="50" s="1"/>
  <c r="C4750" i="50"/>
  <c r="E4750" i="50"/>
  <c r="F4750" i="50" s="1"/>
  <c r="C4749" i="50"/>
  <c r="E4749" i="50"/>
  <c r="C4748" i="50"/>
  <c r="E4748" i="50"/>
  <c r="F4748" i="50" s="1"/>
  <c r="C4747" i="50"/>
  <c r="E4747" i="50"/>
  <c r="F4747" i="50" s="1"/>
  <c r="C4746" i="50"/>
  <c r="E4746" i="50"/>
  <c r="F4746" i="50" s="1"/>
  <c r="C4745" i="50"/>
  <c r="E4745" i="50"/>
  <c r="C4744" i="50"/>
  <c r="E4744" i="50"/>
  <c r="F4744" i="50" s="1"/>
  <c r="C4743" i="50"/>
  <c r="E4743" i="50"/>
  <c r="F4743" i="50" s="1"/>
  <c r="C4742" i="50"/>
  <c r="E4742" i="50"/>
  <c r="F4742" i="50" s="1"/>
  <c r="C4741" i="50"/>
  <c r="E4741" i="50"/>
  <c r="C4740" i="50"/>
  <c r="E4740" i="50"/>
  <c r="F4740" i="50" s="1"/>
  <c r="C4739" i="50"/>
  <c r="E4739" i="50"/>
  <c r="F4739" i="50" s="1"/>
  <c r="C4738" i="50"/>
  <c r="E4738" i="50"/>
  <c r="F4738" i="50" s="1"/>
  <c r="C4737" i="50"/>
  <c r="E4737" i="50"/>
  <c r="C4736" i="50"/>
  <c r="E4736" i="50"/>
  <c r="C4735" i="50"/>
  <c r="E4735" i="50"/>
  <c r="F4735" i="50" s="1"/>
  <c r="C4734" i="50"/>
  <c r="E4734" i="50"/>
  <c r="F4734" i="50" s="1"/>
  <c r="C4733" i="50"/>
  <c r="E4733" i="50"/>
  <c r="C4732" i="50"/>
  <c r="E4732" i="50"/>
  <c r="F4732" i="50" s="1"/>
  <c r="C4731" i="50"/>
  <c r="E4731" i="50"/>
  <c r="F4731" i="50" s="1"/>
  <c r="C4730" i="50"/>
  <c r="E4730" i="50"/>
  <c r="F4730" i="50" s="1"/>
  <c r="C4729" i="50"/>
  <c r="E4729" i="50"/>
  <c r="C4728" i="50"/>
  <c r="E4728" i="50"/>
  <c r="F4728" i="50" s="1"/>
  <c r="C4727" i="50"/>
  <c r="E4727" i="50"/>
  <c r="F4727" i="50" s="1"/>
  <c r="C4726" i="50"/>
  <c r="E4726" i="50"/>
  <c r="F4726" i="50" s="1"/>
  <c r="C4725" i="50"/>
  <c r="E4725" i="50"/>
  <c r="C4724" i="50"/>
  <c r="E4724" i="50"/>
  <c r="F4724" i="50" s="1"/>
  <c r="C4723" i="50"/>
  <c r="E4723" i="50"/>
  <c r="F4723" i="50" s="1"/>
  <c r="C4722" i="50"/>
  <c r="E4722" i="50"/>
  <c r="F4722" i="50" s="1"/>
  <c r="C4721" i="50"/>
  <c r="E4721" i="50"/>
  <c r="C4720" i="50"/>
  <c r="E4720" i="50"/>
  <c r="F4720" i="50" s="1"/>
  <c r="C4719" i="50"/>
  <c r="E4719" i="50"/>
  <c r="F4719" i="50" s="1"/>
  <c r="C4718" i="50"/>
  <c r="E4718" i="50"/>
  <c r="F4718" i="50" s="1"/>
  <c r="C4717" i="50"/>
  <c r="E4717" i="50"/>
  <c r="C4716" i="50"/>
  <c r="E4716" i="50"/>
  <c r="F4716" i="50" s="1"/>
  <c r="C4715" i="50"/>
  <c r="E4715" i="50"/>
  <c r="F4715" i="50" s="1"/>
  <c r="C4714" i="50"/>
  <c r="E4714" i="50"/>
  <c r="F4714" i="50" s="1"/>
  <c r="C4713" i="50"/>
  <c r="E4713" i="50"/>
  <c r="C4712" i="50"/>
  <c r="E4712" i="50"/>
  <c r="F4712" i="50" s="1"/>
  <c r="C4711" i="50"/>
  <c r="E4711" i="50"/>
  <c r="F4711" i="50" s="1"/>
  <c r="C4710" i="50"/>
  <c r="E4710" i="50"/>
  <c r="F4710" i="50" s="1"/>
  <c r="C4709" i="50"/>
  <c r="E4709" i="50"/>
  <c r="C4708" i="50"/>
  <c r="E4708" i="50"/>
  <c r="F4708" i="50" s="1"/>
  <c r="C4707" i="50"/>
  <c r="E4707" i="50"/>
  <c r="F4707" i="50" s="1"/>
  <c r="C4706" i="50"/>
  <c r="E4706" i="50"/>
  <c r="F4706" i="50" s="1"/>
  <c r="C4705" i="50"/>
  <c r="E4705" i="50"/>
  <c r="C4704" i="50"/>
  <c r="E4704" i="50"/>
  <c r="C4703" i="50"/>
  <c r="E4703" i="50"/>
  <c r="F4703" i="50" s="1"/>
  <c r="C4702" i="50"/>
  <c r="E4702" i="50"/>
  <c r="F4702" i="50" s="1"/>
  <c r="C4701" i="50"/>
  <c r="E4701" i="50"/>
  <c r="C4700" i="50"/>
  <c r="E4700" i="50"/>
  <c r="F4700" i="50" s="1"/>
  <c r="C4699" i="50"/>
  <c r="E4699" i="50"/>
  <c r="F4699" i="50" s="1"/>
  <c r="C4698" i="50"/>
  <c r="E4698" i="50"/>
  <c r="F4698" i="50" s="1"/>
  <c r="C4697" i="50"/>
  <c r="E4697" i="50"/>
  <c r="C4696" i="50"/>
  <c r="E4696" i="50"/>
  <c r="F4696" i="50" s="1"/>
  <c r="C4695" i="50"/>
  <c r="E4695" i="50"/>
  <c r="F4695" i="50" s="1"/>
  <c r="C4694" i="50"/>
  <c r="E4694" i="50"/>
  <c r="C4693" i="50"/>
  <c r="E4693" i="50"/>
  <c r="C4692" i="50"/>
  <c r="E4692" i="50"/>
  <c r="C4691" i="50"/>
  <c r="E4691" i="50"/>
  <c r="C4690" i="50"/>
  <c r="E4690" i="50"/>
  <c r="C4689" i="50"/>
  <c r="E4689" i="50"/>
  <c r="C4688" i="50"/>
  <c r="E4688" i="50"/>
  <c r="C4687" i="50"/>
  <c r="E4687" i="50"/>
  <c r="C4686" i="50"/>
  <c r="E4686" i="50"/>
  <c r="C4685" i="50"/>
  <c r="E4685" i="50"/>
  <c r="C4684" i="50"/>
  <c r="E4684" i="50"/>
  <c r="C4683" i="50"/>
  <c r="E4683" i="50"/>
  <c r="C4682" i="50"/>
  <c r="E4682" i="50"/>
  <c r="C4681" i="50"/>
  <c r="E4681" i="50"/>
  <c r="C4680" i="50"/>
  <c r="E4680" i="50"/>
  <c r="C4679" i="50"/>
  <c r="E4679" i="50"/>
  <c r="C4678" i="50"/>
  <c r="E4678" i="50"/>
  <c r="C4677" i="50"/>
  <c r="E4677" i="50"/>
  <c r="C4676" i="50"/>
  <c r="E4676" i="50"/>
  <c r="C4675" i="50"/>
  <c r="E4675" i="50"/>
  <c r="C4674" i="50"/>
  <c r="E4674" i="50"/>
  <c r="C4673" i="50"/>
  <c r="E4673" i="50"/>
  <c r="C4672" i="50"/>
  <c r="E4672" i="50"/>
  <c r="C4671" i="50"/>
  <c r="E4671" i="50"/>
  <c r="C4670" i="50"/>
  <c r="E4670" i="50"/>
  <c r="F4670" i="50" s="1"/>
  <c r="C4669" i="50"/>
  <c r="E4669" i="50"/>
  <c r="C4668" i="50"/>
  <c r="E4668" i="50"/>
  <c r="F4668" i="50" s="1"/>
  <c r="C4667" i="50"/>
  <c r="E4667" i="50"/>
  <c r="F4667" i="50" s="1"/>
  <c r="C4666" i="50"/>
  <c r="E4666" i="50"/>
  <c r="F4666" i="50" s="1"/>
  <c r="C4665" i="50"/>
  <c r="E4665" i="50"/>
  <c r="C4664" i="50"/>
  <c r="E4664" i="50"/>
  <c r="C4663" i="50"/>
  <c r="E4663" i="50"/>
  <c r="F4663" i="50" s="1"/>
  <c r="C4662" i="50"/>
  <c r="E4662" i="50"/>
  <c r="F4662" i="50" s="1"/>
  <c r="C4661" i="50"/>
  <c r="E4661" i="50"/>
  <c r="C4660" i="50"/>
  <c r="E4660" i="50"/>
  <c r="F4660" i="50" s="1"/>
  <c r="C4659" i="50"/>
  <c r="E4659" i="50"/>
  <c r="F4659" i="50" s="1"/>
  <c r="C4658" i="50"/>
  <c r="E4658" i="50"/>
  <c r="F4658" i="50" s="1"/>
  <c r="C4657" i="50"/>
  <c r="E4657" i="50"/>
  <c r="C4656" i="50"/>
  <c r="E4656" i="50"/>
  <c r="F4656" i="50" s="1"/>
  <c r="C4655" i="50"/>
  <c r="E4655" i="50"/>
  <c r="F4655" i="50" s="1"/>
  <c r="C4654" i="50"/>
  <c r="E4654" i="50"/>
  <c r="F4654" i="50" s="1"/>
  <c r="C4653" i="50"/>
  <c r="E4653" i="50"/>
  <c r="C4652" i="50"/>
  <c r="E4652" i="50"/>
  <c r="F4652" i="50" s="1"/>
  <c r="C4651" i="50"/>
  <c r="E4651" i="50"/>
  <c r="F4651" i="50" s="1"/>
  <c r="C4650" i="50"/>
  <c r="E4650" i="50"/>
  <c r="F4650" i="50" s="1"/>
  <c r="C4649" i="50"/>
  <c r="E4649" i="50"/>
  <c r="C4648" i="50"/>
  <c r="E4648" i="50"/>
  <c r="C4647" i="50"/>
  <c r="E4647" i="50"/>
  <c r="F4647" i="50" s="1"/>
  <c r="C4646" i="50"/>
  <c r="E4646" i="50"/>
  <c r="F4646" i="50" s="1"/>
  <c r="C4645" i="50"/>
  <c r="E4645" i="50"/>
  <c r="C4644" i="50"/>
  <c r="E4644" i="50"/>
  <c r="F4644" i="50" s="1"/>
  <c r="C4643" i="50"/>
  <c r="E4643" i="50"/>
  <c r="F4643" i="50" s="1"/>
  <c r="C4642" i="50"/>
  <c r="E4642" i="50"/>
  <c r="F4642" i="50" s="1"/>
  <c r="C4641" i="50"/>
  <c r="E4641" i="50"/>
  <c r="C4640" i="50"/>
  <c r="E4640" i="50"/>
  <c r="F4640" i="50" s="1"/>
  <c r="C4639" i="50"/>
  <c r="E4639" i="50"/>
  <c r="F4639" i="50" s="1"/>
  <c r="C4638" i="50"/>
  <c r="E4638" i="50"/>
  <c r="F4638" i="50" s="1"/>
  <c r="C4637" i="50"/>
  <c r="E4637" i="50"/>
  <c r="C4636" i="50"/>
  <c r="E4636" i="50"/>
  <c r="F4636" i="50" s="1"/>
  <c r="C4635" i="50"/>
  <c r="E4635" i="50"/>
  <c r="F4635" i="50" s="1"/>
  <c r="C4634" i="50"/>
  <c r="E4634" i="50"/>
  <c r="F4634" i="50" s="1"/>
  <c r="C4633" i="50"/>
  <c r="E4633" i="50"/>
  <c r="C4632" i="50"/>
  <c r="E4632" i="50"/>
  <c r="C4631" i="50"/>
  <c r="E4631" i="50"/>
  <c r="F4631" i="50" s="1"/>
  <c r="C4630" i="50"/>
  <c r="E4630" i="50"/>
  <c r="F4630" i="50" s="1"/>
  <c r="C4629" i="50"/>
  <c r="E4629" i="50"/>
  <c r="C4628" i="50"/>
  <c r="E4628" i="50"/>
  <c r="F4628" i="50" s="1"/>
  <c r="C4627" i="50"/>
  <c r="E4627" i="50"/>
  <c r="F4627" i="50" s="1"/>
  <c r="C4626" i="50"/>
  <c r="E4626" i="50"/>
  <c r="F4626" i="50" s="1"/>
  <c r="C4625" i="50"/>
  <c r="E4625" i="50"/>
  <c r="C4624" i="50"/>
  <c r="E4624" i="50"/>
  <c r="F4624" i="50" s="1"/>
  <c r="C4623" i="50"/>
  <c r="E4623" i="50"/>
  <c r="F4623" i="50" s="1"/>
  <c r="C4622" i="50"/>
  <c r="E4622" i="50"/>
  <c r="F4622" i="50" s="1"/>
  <c r="C4621" i="50"/>
  <c r="E4621" i="50"/>
  <c r="C4620" i="50"/>
  <c r="E4620" i="50"/>
  <c r="F4620" i="50" s="1"/>
  <c r="C4619" i="50"/>
  <c r="E4619" i="50"/>
  <c r="F4619" i="50" s="1"/>
  <c r="C4618" i="50"/>
  <c r="E4618" i="50"/>
  <c r="F4618" i="50" s="1"/>
  <c r="C4617" i="50"/>
  <c r="E4617" i="50"/>
  <c r="C4616" i="50"/>
  <c r="E4616" i="50"/>
  <c r="C4615" i="50"/>
  <c r="E4615" i="50"/>
  <c r="F4615" i="50" s="1"/>
  <c r="C4614" i="50"/>
  <c r="E4614" i="50"/>
  <c r="F4614" i="50" s="1"/>
  <c r="C4613" i="50"/>
  <c r="E4613" i="50"/>
  <c r="C4612" i="50"/>
  <c r="E4612" i="50"/>
  <c r="F4612" i="50" s="1"/>
  <c r="C4611" i="50"/>
  <c r="E4611" i="50"/>
  <c r="F4611" i="50" s="1"/>
  <c r="C4610" i="50"/>
  <c r="E4610" i="50"/>
  <c r="F4610" i="50" s="1"/>
  <c r="C4609" i="50"/>
  <c r="E4609" i="50"/>
  <c r="C4608" i="50"/>
  <c r="E4608" i="50"/>
  <c r="F4608" i="50" s="1"/>
  <c r="C4607" i="50"/>
  <c r="E4607" i="50"/>
  <c r="C4606" i="50"/>
  <c r="E4606" i="50"/>
  <c r="C4605" i="50"/>
  <c r="E4605" i="50"/>
  <c r="F4605" i="50" s="1"/>
  <c r="C4604" i="50"/>
  <c r="E4604" i="50"/>
  <c r="F4604" i="50" s="1"/>
  <c r="C4603" i="50"/>
  <c r="E4603" i="50"/>
  <c r="F4603" i="50" s="1"/>
  <c r="C4602" i="50"/>
  <c r="E4602" i="50"/>
  <c r="C4601" i="50"/>
  <c r="E4601" i="50"/>
  <c r="F4601" i="50" s="1"/>
  <c r="C4600" i="50"/>
  <c r="E4600" i="50"/>
  <c r="F4600" i="50" s="1"/>
  <c r="C4599" i="50"/>
  <c r="E4599" i="50"/>
  <c r="F4599" i="50" s="1"/>
  <c r="C4598" i="50"/>
  <c r="E4598" i="50"/>
  <c r="C4597" i="50"/>
  <c r="E4597" i="50"/>
  <c r="F4597" i="50" s="1"/>
  <c r="C4596" i="50"/>
  <c r="E4596" i="50"/>
  <c r="F4596" i="50" s="1"/>
  <c r="C4595" i="50"/>
  <c r="E4595" i="50"/>
  <c r="F4595" i="50" s="1"/>
  <c r="C4594" i="50"/>
  <c r="E4594" i="50"/>
  <c r="C4593" i="50"/>
  <c r="E4593" i="50"/>
  <c r="F4593" i="50" s="1"/>
  <c r="C4592" i="50"/>
  <c r="E4592" i="50"/>
  <c r="F4592" i="50" s="1"/>
  <c r="C4591" i="50"/>
  <c r="E4591" i="50"/>
  <c r="F4591" i="50" s="1"/>
  <c r="C4590" i="50"/>
  <c r="E4590" i="50"/>
  <c r="C4589" i="50"/>
  <c r="E4589" i="50"/>
  <c r="F4589" i="50" s="1"/>
  <c r="C4588" i="50"/>
  <c r="E4588" i="50"/>
  <c r="F4588" i="50" s="1"/>
  <c r="C4587" i="50"/>
  <c r="E4587" i="50"/>
  <c r="F4587" i="50" s="1"/>
  <c r="C4586" i="50"/>
  <c r="E4586" i="50"/>
  <c r="C4585" i="50"/>
  <c r="E4585" i="50"/>
  <c r="F4585" i="50" s="1"/>
  <c r="C4584" i="50"/>
  <c r="E4584" i="50"/>
  <c r="F4584" i="50" s="1"/>
  <c r="C4583" i="50"/>
  <c r="E4583" i="50"/>
  <c r="F4583" i="50" s="1"/>
  <c r="C4582" i="50"/>
  <c r="E4582" i="50"/>
  <c r="C4581" i="50"/>
  <c r="E4581" i="50"/>
  <c r="F4581" i="50" s="1"/>
  <c r="C4580" i="50"/>
  <c r="E4580" i="50"/>
  <c r="F4580" i="50" s="1"/>
  <c r="C4579" i="50"/>
  <c r="E4579" i="50"/>
  <c r="F4579" i="50" s="1"/>
  <c r="C4578" i="50"/>
  <c r="E4578" i="50"/>
  <c r="C4577" i="50"/>
  <c r="E4577" i="50"/>
  <c r="F4577" i="50" s="1"/>
  <c r="C4576" i="50"/>
  <c r="E4576" i="50"/>
  <c r="F4576" i="50" s="1"/>
  <c r="C4575" i="50"/>
  <c r="E4575" i="50"/>
  <c r="F4575" i="50" s="1"/>
  <c r="C4574" i="50"/>
  <c r="E4574" i="50"/>
  <c r="C4573" i="50"/>
  <c r="E4573" i="50"/>
  <c r="C4572" i="50"/>
  <c r="E4572" i="50"/>
  <c r="F4572" i="50" s="1"/>
  <c r="C4571" i="50"/>
  <c r="E4571" i="50"/>
  <c r="F4571" i="50" s="1"/>
  <c r="C4570" i="50"/>
  <c r="E4570" i="50"/>
  <c r="C4569" i="50"/>
  <c r="E4569" i="50"/>
  <c r="F4569" i="50" s="1"/>
  <c r="C4568" i="50"/>
  <c r="E4568" i="50"/>
  <c r="F4568" i="50" s="1"/>
  <c r="C4567" i="50"/>
  <c r="E4567" i="50"/>
  <c r="F4567" i="50" s="1"/>
  <c r="C4566" i="50"/>
  <c r="E4566" i="50"/>
  <c r="C4565" i="50"/>
  <c r="E4565" i="50"/>
  <c r="F4565" i="50" s="1"/>
  <c r="C4564" i="50"/>
  <c r="E4564" i="50"/>
  <c r="F4564" i="50" s="1"/>
  <c r="C4563" i="50"/>
  <c r="E4563" i="50"/>
  <c r="F4563" i="50" s="1"/>
  <c r="C4562" i="50"/>
  <c r="E4562" i="50"/>
  <c r="C4561" i="50"/>
  <c r="E4561" i="50"/>
  <c r="F4561" i="50" s="1"/>
  <c r="C4560" i="50"/>
  <c r="E4560" i="50"/>
  <c r="F4560" i="50" s="1"/>
  <c r="C4559" i="50"/>
  <c r="E4559" i="50"/>
  <c r="F4559" i="50" s="1"/>
  <c r="C4558" i="50"/>
  <c r="E4558" i="50"/>
  <c r="C4557" i="50"/>
  <c r="E4557" i="50"/>
  <c r="C4556" i="50"/>
  <c r="E4556" i="50"/>
  <c r="F4556" i="50" s="1"/>
  <c r="C4555" i="50"/>
  <c r="E4555" i="50"/>
  <c r="F4555" i="50" s="1"/>
  <c r="C4554" i="50"/>
  <c r="E4554" i="50"/>
  <c r="C4553" i="50"/>
  <c r="E4553" i="50"/>
  <c r="F4553" i="50" s="1"/>
  <c r="C4552" i="50"/>
  <c r="E4552" i="50"/>
  <c r="F4552" i="50" s="1"/>
  <c r="C4551" i="50"/>
  <c r="E4551" i="50"/>
  <c r="F4551" i="50" s="1"/>
  <c r="C4550" i="50"/>
  <c r="E4550" i="50"/>
  <c r="C4549" i="50"/>
  <c r="E4549" i="50"/>
  <c r="F4549" i="50" s="1"/>
  <c r="C4548" i="50"/>
  <c r="E4548" i="50"/>
  <c r="F4548" i="50" s="1"/>
  <c r="C4547" i="50"/>
  <c r="E4547" i="50"/>
  <c r="F4547" i="50" s="1"/>
  <c r="C4546" i="50"/>
  <c r="E4546" i="50"/>
  <c r="C4545" i="50"/>
  <c r="E4545" i="50"/>
  <c r="F4545" i="50" s="1"/>
  <c r="C4544" i="50"/>
  <c r="E4544" i="50"/>
  <c r="C4543" i="50"/>
  <c r="E4543" i="50"/>
  <c r="C4542" i="50"/>
  <c r="E4542" i="50"/>
  <c r="C4541" i="50"/>
  <c r="E4541" i="50"/>
  <c r="C4540" i="50"/>
  <c r="E4540" i="50"/>
  <c r="C4539" i="50"/>
  <c r="E4539" i="50"/>
  <c r="C4538" i="50"/>
  <c r="E4538" i="50"/>
  <c r="C4537" i="50"/>
  <c r="E4537" i="50"/>
  <c r="C4536" i="50"/>
  <c r="E4536" i="50"/>
  <c r="C4535" i="50"/>
  <c r="E4535" i="50"/>
  <c r="C4534" i="50"/>
  <c r="E4534" i="50"/>
  <c r="C4533" i="50"/>
  <c r="E4533" i="50"/>
  <c r="C4532" i="50"/>
  <c r="E4532" i="50"/>
  <c r="C4531" i="50"/>
  <c r="E4531" i="50"/>
  <c r="C4530" i="50"/>
  <c r="E4530" i="50"/>
  <c r="C4529" i="50"/>
  <c r="E4529" i="50"/>
  <c r="C4528" i="50"/>
  <c r="E4528" i="50"/>
  <c r="C4527" i="50"/>
  <c r="E4527" i="50"/>
  <c r="C4526" i="50"/>
  <c r="E4526" i="50"/>
  <c r="C4525" i="50"/>
  <c r="E4525" i="50"/>
  <c r="C4524" i="50"/>
  <c r="E4524" i="50"/>
  <c r="C4523" i="50"/>
  <c r="E4523" i="50"/>
  <c r="C4522" i="50"/>
  <c r="E4522" i="50"/>
  <c r="C4521" i="50"/>
  <c r="E4521" i="50"/>
  <c r="C4520" i="50"/>
  <c r="E4520" i="50"/>
  <c r="F4520" i="50" s="1"/>
  <c r="C4519" i="50"/>
  <c r="E4519" i="50"/>
  <c r="F4519" i="50" s="1"/>
  <c r="C4518" i="50"/>
  <c r="E4518" i="50"/>
  <c r="C4517" i="50"/>
  <c r="E4517" i="50"/>
  <c r="F4517" i="50" s="1"/>
  <c r="C4516" i="50"/>
  <c r="E4516" i="50"/>
  <c r="F4516" i="50" s="1"/>
  <c r="C4515" i="50"/>
  <c r="E4515" i="50"/>
  <c r="F4515" i="50" s="1"/>
  <c r="C4514" i="50"/>
  <c r="E4514" i="50"/>
  <c r="C4513" i="50"/>
  <c r="E4513" i="50"/>
  <c r="F4513" i="50" s="1"/>
  <c r="C4512" i="50"/>
  <c r="E4512" i="50"/>
  <c r="F4512" i="50" s="1"/>
  <c r="C4511" i="50"/>
  <c r="E4511" i="50"/>
  <c r="F4511" i="50" s="1"/>
  <c r="C4510" i="50"/>
  <c r="E4510" i="50"/>
  <c r="C4509" i="50"/>
  <c r="E4509" i="50"/>
  <c r="F4509" i="50" s="1"/>
  <c r="C4508" i="50"/>
  <c r="E4508" i="50"/>
  <c r="F4508" i="50" s="1"/>
  <c r="C4507" i="50"/>
  <c r="E4507" i="50"/>
  <c r="F4507" i="50" s="1"/>
  <c r="C4506" i="50"/>
  <c r="E4506" i="50"/>
  <c r="C4505" i="50"/>
  <c r="E4505" i="50"/>
  <c r="F4505" i="50" s="1"/>
  <c r="C4504" i="50"/>
  <c r="E4504" i="50"/>
  <c r="F4504" i="50" s="1"/>
  <c r="C4503" i="50"/>
  <c r="E4503" i="50"/>
  <c r="F4503" i="50" s="1"/>
  <c r="C4502" i="50"/>
  <c r="E4502" i="50"/>
  <c r="C4501" i="50"/>
  <c r="E4501" i="50"/>
  <c r="F4501" i="50" s="1"/>
  <c r="C4500" i="50"/>
  <c r="E4500" i="50"/>
  <c r="F4500" i="50" s="1"/>
  <c r="C4499" i="50"/>
  <c r="E4499" i="50"/>
  <c r="F4499" i="50" s="1"/>
  <c r="C4498" i="50"/>
  <c r="E4498" i="50"/>
  <c r="C4497" i="50"/>
  <c r="E4497" i="50"/>
  <c r="F4497" i="50" s="1"/>
  <c r="C4496" i="50"/>
  <c r="E4496" i="50"/>
  <c r="F4496" i="50" s="1"/>
  <c r="C4495" i="50"/>
  <c r="E4495" i="50"/>
  <c r="F4495" i="50" s="1"/>
  <c r="C4494" i="50"/>
  <c r="E4494" i="50"/>
  <c r="C4493" i="50"/>
  <c r="E4493" i="50"/>
  <c r="F4493" i="50" s="1"/>
  <c r="C4492" i="50"/>
  <c r="E4492" i="50"/>
  <c r="F4492" i="50" s="1"/>
  <c r="C4491" i="50"/>
  <c r="E4491" i="50"/>
  <c r="F4491" i="50" s="1"/>
  <c r="C4490" i="50"/>
  <c r="E4490" i="50"/>
  <c r="C4489" i="50"/>
  <c r="E4489" i="50"/>
  <c r="F4489" i="50" s="1"/>
  <c r="C4488" i="50"/>
  <c r="E4488" i="50"/>
  <c r="F4488" i="50" s="1"/>
  <c r="C4487" i="50"/>
  <c r="E4487" i="50"/>
  <c r="F4487" i="50" s="1"/>
  <c r="C4486" i="50"/>
  <c r="E4486" i="50"/>
  <c r="C4485" i="50"/>
  <c r="E4485" i="50"/>
  <c r="F4485" i="50" s="1"/>
  <c r="C4484" i="50"/>
  <c r="E4484" i="50"/>
  <c r="F4484" i="50" s="1"/>
  <c r="C4483" i="50"/>
  <c r="E4483" i="50"/>
  <c r="F4483" i="50" s="1"/>
  <c r="C4482" i="50"/>
  <c r="E4482" i="50"/>
  <c r="C4481" i="50"/>
  <c r="E4481" i="50"/>
  <c r="F4481" i="50" s="1"/>
  <c r="C4480" i="50"/>
  <c r="E4480" i="50"/>
  <c r="F4480" i="50" s="1"/>
  <c r="C4479" i="50"/>
  <c r="E4479" i="50"/>
  <c r="F4479" i="50" s="1"/>
  <c r="C4478" i="50"/>
  <c r="E4478" i="50"/>
  <c r="C4477" i="50"/>
  <c r="E4477" i="50"/>
  <c r="F4477" i="50" s="1"/>
  <c r="C4476" i="50"/>
  <c r="E4476" i="50"/>
  <c r="F4476" i="50" s="1"/>
  <c r="C4475" i="50"/>
  <c r="E4475" i="50"/>
  <c r="F4475" i="50" s="1"/>
  <c r="C4474" i="50"/>
  <c r="E4474" i="50"/>
  <c r="C4473" i="50"/>
  <c r="E4473" i="50"/>
  <c r="F4473" i="50" s="1"/>
  <c r="C4472" i="50"/>
  <c r="E4472" i="50"/>
  <c r="F4472" i="50" s="1"/>
  <c r="C4471" i="50"/>
  <c r="E4471" i="50"/>
  <c r="F4471" i="50" s="1"/>
  <c r="C4470" i="50"/>
  <c r="E4470" i="50"/>
  <c r="C4469" i="50"/>
  <c r="E4469" i="50"/>
  <c r="F4469" i="50" s="1"/>
  <c r="C4468" i="50"/>
  <c r="E4468" i="50"/>
  <c r="F4468" i="50" s="1"/>
  <c r="C4467" i="50"/>
  <c r="E4467" i="50"/>
  <c r="F4467" i="50" s="1"/>
  <c r="C4466" i="50"/>
  <c r="E4466" i="50"/>
  <c r="C4465" i="50"/>
  <c r="E4465" i="50"/>
  <c r="C4464" i="50"/>
  <c r="E4464" i="50"/>
  <c r="F4464" i="50" s="1"/>
  <c r="C4463" i="50"/>
  <c r="E4463" i="50"/>
  <c r="F4463" i="50" s="1"/>
  <c r="C4462" i="50"/>
  <c r="E4462" i="50"/>
  <c r="C4461" i="50"/>
  <c r="E4461" i="50"/>
  <c r="F4461" i="50" s="1"/>
  <c r="C4460" i="50"/>
  <c r="E4460" i="50"/>
  <c r="F4460" i="50" s="1"/>
  <c r="C4459" i="50"/>
  <c r="E4459" i="50"/>
  <c r="F4459" i="50" s="1"/>
  <c r="C4458" i="50"/>
  <c r="E4458" i="50"/>
  <c r="C4457" i="50"/>
  <c r="E4457" i="50"/>
  <c r="F4457" i="50" s="1"/>
  <c r="C4456" i="50"/>
  <c r="E4456" i="50"/>
  <c r="F4456" i="50" s="1"/>
  <c r="C4455" i="50"/>
  <c r="E4455" i="50"/>
  <c r="C4454" i="50"/>
  <c r="E4454" i="50"/>
  <c r="F4454" i="50" s="1"/>
  <c r="C4453" i="50"/>
  <c r="E4453" i="50"/>
  <c r="F4453" i="50" s="1"/>
  <c r="C4452" i="50"/>
  <c r="E4452" i="50"/>
  <c r="F4452" i="50" s="1"/>
  <c r="C4451" i="50"/>
  <c r="E4451" i="50"/>
  <c r="C4450" i="50"/>
  <c r="E4450" i="50"/>
  <c r="F4450" i="50" s="1"/>
  <c r="C4449" i="50"/>
  <c r="E4449" i="50"/>
  <c r="F4449" i="50" s="1"/>
  <c r="C4448" i="50"/>
  <c r="E4448" i="50"/>
  <c r="F4448" i="50" s="1"/>
  <c r="C4447" i="50"/>
  <c r="E4447" i="50"/>
  <c r="C4446" i="50"/>
  <c r="E4446" i="50"/>
  <c r="F4446" i="50" s="1"/>
  <c r="C4445" i="50"/>
  <c r="E4445" i="50"/>
  <c r="F4445" i="50" s="1"/>
  <c r="C4444" i="50"/>
  <c r="E4444" i="50"/>
  <c r="F4444" i="50" s="1"/>
  <c r="C4443" i="50"/>
  <c r="E4443" i="50"/>
  <c r="C4442" i="50"/>
  <c r="E4442" i="50"/>
  <c r="F4442" i="50" s="1"/>
  <c r="C4441" i="50"/>
  <c r="E4441" i="50"/>
  <c r="F4441" i="50" s="1"/>
  <c r="C4440" i="50"/>
  <c r="E4440" i="50"/>
  <c r="F4440" i="50" s="1"/>
  <c r="C4439" i="50"/>
  <c r="E4439" i="50"/>
  <c r="C4438" i="50"/>
  <c r="E4438" i="50"/>
  <c r="F4438" i="50" s="1"/>
  <c r="C4437" i="50"/>
  <c r="E4437" i="50"/>
  <c r="F4437" i="50" s="1"/>
  <c r="C4436" i="50"/>
  <c r="E4436" i="50"/>
  <c r="F4436" i="50" s="1"/>
  <c r="C4435" i="50"/>
  <c r="E4435" i="50"/>
  <c r="C4434" i="50"/>
  <c r="E4434" i="50"/>
  <c r="F4434" i="50" s="1"/>
  <c r="C4433" i="50"/>
  <c r="E4433" i="50"/>
  <c r="F4433" i="50" s="1"/>
  <c r="C4432" i="50"/>
  <c r="E4432" i="50"/>
  <c r="F4432" i="50" s="1"/>
  <c r="C4431" i="50"/>
  <c r="E4431" i="50"/>
  <c r="C4430" i="50"/>
  <c r="E4430" i="50"/>
  <c r="F4430" i="50" s="1"/>
  <c r="C4429" i="50"/>
  <c r="E4429" i="50"/>
  <c r="F4429" i="50" s="1"/>
  <c r="C4428" i="50"/>
  <c r="E4428" i="50"/>
  <c r="F4428" i="50" s="1"/>
  <c r="C4427" i="50"/>
  <c r="E4427" i="50"/>
  <c r="C4426" i="50"/>
  <c r="E4426" i="50"/>
  <c r="F4426" i="50" s="1"/>
  <c r="C4425" i="50"/>
  <c r="E4425" i="50"/>
  <c r="F4425" i="50" s="1"/>
  <c r="C4424" i="50"/>
  <c r="E4424" i="50"/>
  <c r="F4424" i="50" s="1"/>
  <c r="C4423" i="50"/>
  <c r="E4423" i="50"/>
  <c r="C4422" i="50"/>
  <c r="E4422" i="50"/>
  <c r="F4422" i="50" s="1"/>
  <c r="C4421" i="50"/>
  <c r="E4421" i="50"/>
  <c r="F4421" i="50" s="1"/>
  <c r="C4420" i="50"/>
  <c r="E4420" i="50"/>
  <c r="F4420" i="50" s="1"/>
  <c r="C4419" i="50"/>
  <c r="E4419" i="50"/>
  <c r="C4418" i="50"/>
  <c r="E4418" i="50"/>
  <c r="F4418" i="50" s="1"/>
  <c r="C4417" i="50"/>
  <c r="E4417" i="50"/>
  <c r="F4417" i="50" s="1"/>
  <c r="C4416" i="50"/>
  <c r="E4416" i="50"/>
  <c r="F4416" i="50" s="1"/>
  <c r="C4415" i="50"/>
  <c r="E4415" i="50"/>
  <c r="C4414" i="50"/>
  <c r="E4414" i="50"/>
  <c r="F4414" i="50" s="1"/>
  <c r="C4413" i="50"/>
  <c r="E4413" i="50"/>
  <c r="F4413" i="50" s="1"/>
  <c r="C4412" i="50"/>
  <c r="E4412" i="50"/>
  <c r="F4412" i="50" s="1"/>
  <c r="C4411" i="50"/>
  <c r="E4411" i="50"/>
  <c r="C4410" i="50"/>
  <c r="E4410" i="50"/>
  <c r="F4410" i="50" s="1"/>
  <c r="C4409" i="50"/>
  <c r="E4409" i="50"/>
  <c r="F4409" i="50" s="1"/>
  <c r="C4408" i="50"/>
  <c r="E4408" i="50"/>
  <c r="F4408" i="50" s="1"/>
  <c r="C4407" i="50"/>
  <c r="E4407" i="50"/>
  <c r="C4406" i="50"/>
  <c r="E4406" i="50"/>
  <c r="F4406" i="50" s="1"/>
  <c r="C4405" i="50"/>
  <c r="E4405" i="50"/>
  <c r="F4405" i="50" s="1"/>
  <c r="C4404" i="50"/>
  <c r="E4404" i="50"/>
  <c r="F4404" i="50" s="1"/>
  <c r="C4403" i="50"/>
  <c r="E4403" i="50"/>
  <c r="C4402" i="50"/>
  <c r="E4402" i="50"/>
  <c r="F4402" i="50" s="1"/>
  <c r="C4401" i="50"/>
  <c r="E4401" i="50"/>
  <c r="F4401" i="50" s="1"/>
  <c r="C4400" i="50"/>
  <c r="E4400" i="50"/>
  <c r="F4400" i="50" s="1"/>
  <c r="C4399" i="50"/>
  <c r="E4399" i="50"/>
  <c r="C4398" i="50"/>
  <c r="E4398" i="50"/>
  <c r="F4398" i="50" s="1"/>
  <c r="C4397" i="50"/>
  <c r="E4397" i="50"/>
  <c r="F4397" i="50" s="1"/>
  <c r="C4396" i="50"/>
  <c r="E4396" i="50"/>
  <c r="C4395" i="50"/>
  <c r="E4395" i="50"/>
  <c r="C4394" i="50"/>
  <c r="E4394" i="50"/>
  <c r="C4393" i="50"/>
  <c r="E4393" i="50"/>
  <c r="C4392" i="50"/>
  <c r="E4392" i="50"/>
  <c r="C4391" i="50"/>
  <c r="E4391" i="50"/>
  <c r="C4390" i="50"/>
  <c r="E4390" i="50"/>
  <c r="C4389" i="50"/>
  <c r="E4389" i="50"/>
  <c r="C4388" i="50"/>
  <c r="E4388" i="50"/>
  <c r="C4387" i="50"/>
  <c r="E4387" i="50"/>
  <c r="C4386" i="50"/>
  <c r="E4386" i="50"/>
  <c r="C4385" i="50"/>
  <c r="E4385" i="50"/>
  <c r="C4384" i="50"/>
  <c r="E4384" i="50"/>
  <c r="C4383" i="50"/>
  <c r="E4383" i="50"/>
  <c r="C4382" i="50"/>
  <c r="E4382" i="50"/>
  <c r="C4381" i="50"/>
  <c r="E4381" i="50"/>
  <c r="C4380" i="50"/>
  <c r="E4380" i="50"/>
  <c r="C4379" i="50"/>
  <c r="E4379" i="50"/>
  <c r="C4378" i="50"/>
  <c r="E4378" i="50"/>
  <c r="C4377" i="50"/>
  <c r="E4377" i="50"/>
  <c r="C4376" i="50"/>
  <c r="E4376" i="50"/>
  <c r="C4375" i="50"/>
  <c r="E4375" i="50"/>
  <c r="C4374" i="50"/>
  <c r="E4374" i="50"/>
  <c r="C4373" i="50"/>
  <c r="E4373" i="50"/>
  <c r="C4372" i="50"/>
  <c r="E4372" i="50"/>
  <c r="F4372" i="50" s="1"/>
  <c r="C4371" i="50"/>
  <c r="E4371" i="50"/>
  <c r="C4370" i="50"/>
  <c r="E4370" i="50"/>
  <c r="F4370" i="50" s="1"/>
  <c r="C4369" i="50"/>
  <c r="E4369" i="50"/>
  <c r="F4369" i="50" s="1"/>
  <c r="C4368" i="50"/>
  <c r="E4368" i="50"/>
  <c r="F4368" i="50" s="1"/>
  <c r="C4367" i="50"/>
  <c r="E4367" i="50"/>
  <c r="C4366" i="50"/>
  <c r="E4366" i="50"/>
  <c r="F4366" i="50" s="1"/>
  <c r="C4365" i="50"/>
  <c r="E4365" i="50"/>
  <c r="F4365" i="50" s="1"/>
  <c r="C4364" i="50"/>
  <c r="E4364" i="50"/>
  <c r="F4364" i="50" s="1"/>
  <c r="C4363" i="50"/>
  <c r="E4363" i="50"/>
  <c r="C4362" i="50"/>
  <c r="E4362" i="50"/>
  <c r="F4362" i="50" s="1"/>
  <c r="C4361" i="50"/>
  <c r="E4361" i="50"/>
  <c r="F4361" i="50" s="1"/>
  <c r="C4360" i="50"/>
  <c r="E4360" i="50"/>
  <c r="F4360" i="50" s="1"/>
  <c r="C4359" i="50"/>
  <c r="E4359" i="50"/>
  <c r="C4358" i="50"/>
  <c r="E4358" i="50"/>
  <c r="F4358" i="50" s="1"/>
  <c r="C4357" i="50"/>
  <c r="E4357" i="50"/>
  <c r="F4357" i="50" s="1"/>
  <c r="C4356" i="50"/>
  <c r="E4356" i="50"/>
  <c r="F4356" i="50" s="1"/>
  <c r="C4355" i="50"/>
  <c r="E4355" i="50"/>
  <c r="C4354" i="50"/>
  <c r="E4354" i="50"/>
  <c r="F4354" i="50" s="1"/>
  <c r="C4353" i="50"/>
  <c r="E4353" i="50"/>
  <c r="F4353" i="50" s="1"/>
  <c r="C4352" i="50"/>
  <c r="E4352" i="50"/>
  <c r="F4352" i="50" s="1"/>
  <c r="C4351" i="50"/>
  <c r="E4351" i="50"/>
  <c r="C4350" i="50"/>
  <c r="E4350" i="50"/>
  <c r="F4350" i="50" s="1"/>
  <c r="C4349" i="50"/>
  <c r="E4349" i="50"/>
  <c r="F4349" i="50" s="1"/>
  <c r="C4348" i="50"/>
  <c r="E4348" i="50"/>
  <c r="F4348" i="50" s="1"/>
  <c r="C4347" i="50"/>
  <c r="E4347" i="50"/>
  <c r="C4346" i="50"/>
  <c r="E4346" i="50"/>
  <c r="F4346" i="50" s="1"/>
  <c r="C4345" i="50"/>
  <c r="E4345" i="50"/>
  <c r="F4345" i="50" s="1"/>
  <c r="C4344" i="50"/>
  <c r="E4344" i="50"/>
  <c r="F4344" i="50" s="1"/>
  <c r="C4343" i="50"/>
  <c r="E4343" i="50"/>
  <c r="C4342" i="50"/>
  <c r="E4342" i="50"/>
  <c r="F4342" i="50" s="1"/>
  <c r="C4341" i="50"/>
  <c r="E4341" i="50"/>
  <c r="F4341" i="50" s="1"/>
  <c r="C4340" i="50"/>
  <c r="E4340" i="50"/>
  <c r="F4340" i="50" s="1"/>
  <c r="C4339" i="50"/>
  <c r="E4339" i="50"/>
  <c r="C4338" i="50"/>
  <c r="E4338" i="50"/>
  <c r="F4338" i="50" s="1"/>
  <c r="C4337" i="50"/>
  <c r="E4337" i="50"/>
  <c r="F4337" i="50" s="1"/>
  <c r="C4336" i="50"/>
  <c r="E4336" i="50"/>
  <c r="F4336" i="50" s="1"/>
  <c r="C4335" i="50"/>
  <c r="E4335" i="50"/>
  <c r="C4334" i="50"/>
  <c r="E4334" i="50"/>
  <c r="F4334" i="50" s="1"/>
  <c r="C4333" i="50"/>
  <c r="E4333" i="50"/>
  <c r="F4333" i="50" s="1"/>
  <c r="C4332" i="50"/>
  <c r="E4332" i="50"/>
  <c r="F4332" i="50" s="1"/>
  <c r="C4331" i="50"/>
  <c r="E4331" i="50"/>
  <c r="C4330" i="50"/>
  <c r="E4330" i="50"/>
  <c r="F4330" i="50" s="1"/>
  <c r="C4329" i="50"/>
  <c r="E4329" i="50"/>
  <c r="F4329" i="50" s="1"/>
  <c r="C4328" i="50"/>
  <c r="E4328" i="50"/>
  <c r="F4328" i="50" s="1"/>
  <c r="C4327" i="50"/>
  <c r="E4327" i="50"/>
  <c r="C4326" i="50"/>
  <c r="E4326" i="50"/>
  <c r="F4326" i="50" s="1"/>
  <c r="C4325" i="50"/>
  <c r="E4325" i="50"/>
  <c r="F4325" i="50" s="1"/>
  <c r="C4324" i="50"/>
  <c r="E4324" i="50"/>
  <c r="F4324" i="50" s="1"/>
  <c r="C4323" i="50"/>
  <c r="E4323" i="50"/>
  <c r="C4322" i="50"/>
  <c r="E4322" i="50"/>
  <c r="F4322" i="50" s="1"/>
  <c r="C4321" i="50"/>
  <c r="E4321" i="50"/>
  <c r="F4321" i="50" s="1"/>
  <c r="C4320" i="50"/>
  <c r="E4320" i="50"/>
  <c r="F4320" i="50" s="1"/>
  <c r="C4319" i="50"/>
  <c r="E4319" i="50"/>
  <c r="C4318" i="50"/>
  <c r="E4318" i="50"/>
  <c r="F4318" i="50" s="1"/>
  <c r="C4317" i="50"/>
  <c r="E4317" i="50"/>
  <c r="F4317" i="50" s="1"/>
  <c r="C4316" i="50"/>
  <c r="E4316" i="50"/>
  <c r="F4316" i="50" s="1"/>
  <c r="C4315" i="50"/>
  <c r="E4315" i="50"/>
  <c r="C4314" i="50"/>
  <c r="E4314" i="50"/>
  <c r="F4314" i="50" s="1"/>
  <c r="C4313" i="50"/>
  <c r="E4313" i="50"/>
  <c r="F4313" i="50" s="1"/>
  <c r="C4312" i="50"/>
  <c r="E4312" i="50"/>
  <c r="F4312" i="50" s="1"/>
  <c r="C4311" i="50"/>
  <c r="E4311" i="50"/>
  <c r="C4310" i="50"/>
  <c r="E4310" i="50"/>
  <c r="F4310" i="50" s="1"/>
  <c r="C4309" i="50"/>
  <c r="E4309" i="50"/>
  <c r="F4309" i="50" s="1"/>
  <c r="C4308" i="50"/>
  <c r="E4308" i="50"/>
  <c r="C4307" i="50"/>
  <c r="E4307" i="50"/>
  <c r="F4307" i="50" s="1"/>
  <c r="C4306" i="50"/>
  <c r="E4306" i="50"/>
  <c r="F4306" i="50" s="1"/>
  <c r="C4305" i="50"/>
  <c r="E4305" i="50"/>
  <c r="F4305" i="50" s="1"/>
  <c r="C4304" i="50"/>
  <c r="E4304" i="50"/>
  <c r="C4303" i="50"/>
  <c r="E4303" i="50"/>
  <c r="F4303" i="50" s="1"/>
  <c r="C4302" i="50"/>
  <c r="E4302" i="50"/>
  <c r="F4302" i="50" s="1"/>
  <c r="C4301" i="50"/>
  <c r="E4301" i="50"/>
  <c r="F4301" i="50" s="1"/>
  <c r="C4300" i="50"/>
  <c r="E4300" i="50"/>
  <c r="C4299" i="50"/>
  <c r="E4299" i="50"/>
  <c r="F4299" i="50" s="1"/>
  <c r="C4298" i="50"/>
  <c r="E4298" i="50"/>
  <c r="F4298" i="50" s="1"/>
  <c r="C4297" i="50"/>
  <c r="E4297" i="50"/>
  <c r="F4297" i="50" s="1"/>
  <c r="C4296" i="50"/>
  <c r="E4296" i="50"/>
  <c r="C4295" i="50"/>
  <c r="E4295" i="50"/>
  <c r="F4295" i="50" s="1"/>
  <c r="C4294" i="50"/>
  <c r="E4294" i="50"/>
  <c r="F4294" i="50" s="1"/>
  <c r="C4293" i="50"/>
  <c r="E4293" i="50"/>
  <c r="F4293" i="50" s="1"/>
  <c r="C4292" i="50"/>
  <c r="E4292" i="50"/>
  <c r="C4291" i="50"/>
  <c r="E4291" i="50"/>
  <c r="F4291" i="50" s="1"/>
  <c r="C4290" i="50"/>
  <c r="E4290" i="50"/>
  <c r="F4290" i="50" s="1"/>
  <c r="C4289" i="50"/>
  <c r="E4289" i="50"/>
  <c r="F4289" i="50" s="1"/>
  <c r="C4288" i="50"/>
  <c r="E4288" i="50"/>
  <c r="C4287" i="50"/>
  <c r="E4287" i="50"/>
  <c r="F4287" i="50" s="1"/>
  <c r="C4286" i="50"/>
  <c r="E4286" i="50"/>
  <c r="F4286" i="50" s="1"/>
  <c r="C4285" i="50"/>
  <c r="E4285" i="50"/>
  <c r="F4285" i="50" s="1"/>
  <c r="C4284" i="50"/>
  <c r="E4284" i="50"/>
  <c r="C4283" i="50"/>
  <c r="E4283" i="50"/>
  <c r="F4283" i="50" s="1"/>
  <c r="C4282" i="50"/>
  <c r="E4282" i="50"/>
  <c r="F4282" i="50" s="1"/>
  <c r="C4281" i="50"/>
  <c r="E4281" i="50"/>
  <c r="F4281" i="50" s="1"/>
  <c r="C4280" i="50"/>
  <c r="E4280" i="50"/>
  <c r="C4279" i="50"/>
  <c r="E4279" i="50"/>
  <c r="F4279" i="50" s="1"/>
  <c r="C4278" i="50"/>
  <c r="E4278" i="50"/>
  <c r="F4278" i="50" s="1"/>
  <c r="C4277" i="50"/>
  <c r="E4277" i="50"/>
  <c r="F4277" i="50" s="1"/>
  <c r="C4276" i="50"/>
  <c r="E4276" i="50"/>
  <c r="C4275" i="50"/>
  <c r="E4275" i="50"/>
  <c r="F4275" i="50" s="1"/>
  <c r="C4274" i="50"/>
  <c r="E4274" i="50"/>
  <c r="F4274" i="50" s="1"/>
  <c r="C4273" i="50"/>
  <c r="E4273" i="50"/>
  <c r="F4273" i="50" s="1"/>
  <c r="C4272" i="50"/>
  <c r="E4272" i="50"/>
  <c r="C4271" i="50"/>
  <c r="E4271" i="50"/>
  <c r="F4271" i="50" s="1"/>
  <c r="C4270" i="50"/>
  <c r="E4270" i="50"/>
  <c r="F4270" i="50" s="1"/>
  <c r="C4269" i="50"/>
  <c r="E4269" i="50"/>
  <c r="F4269" i="50" s="1"/>
  <c r="C4268" i="50"/>
  <c r="E4268" i="50"/>
  <c r="C4267" i="50"/>
  <c r="E4267" i="50"/>
  <c r="F4267" i="50" s="1"/>
  <c r="C4266" i="50"/>
  <c r="E4266" i="50"/>
  <c r="F4266" i="50" s="1"/>
  <c r="C4265" i="50"/>
  <c r="E4265" i="50"/>
  <c r="F4265" i="50" s="1"/>
  <c r="C4264" i="50"/>
  <c r="E4264" i="50"/>
  <c r="C4263" i="50"/>
  <c r="E4263" i="50"/>
  <c r="F4263" i="50" s="1"/>
  <c r="C4262" i="50"/>
  <c r="E4262" i="50"/>
  <c r="F4262" i="50" s="1"/>
  <c r="C4261" i="50"/>
  <c r="E4261" i="50"/>
  <c r="F4261" i="50" s="1"/>
  <c r="C4260" i="50"/>
  <c r="E4260" i="50"/>
  <c r="C4259" i="50"/>
  <c r="E4259" i="50"/>
  <c r="F4259" i="50" s="1"/>
  <c r="C4258" i="50"/>
  <c r="E4258" i="50"/>
  <c r="F4258" i="50" s="1"/>
  <c r="C4257" i="50"/>
  <c r="E4257" i="50"/>
  <c r="F4257" i="50" s="1"/>
  <c r="C4256" i="50"/>
  <c r="E4256" i="50"/>
  <c r="C4255" i="50"/>
  <c r="E4255" i="50"/>
  <c r="F4255" i="50" s="1"/>
  <c r="C4254" i="50"/>
  <c r="E4254" i="50"/>
  <c r="F4254" i="50" s="1"/>
  <c r="C4253" i="50"/>
  <c r="E4253" i="50"/>
  <c r="F4253" i="50" s="1"/>
  <c r="C4252" i="50"/>
  <c r="E4252" i="50"/>
  <c r="C4251" i="50"/>
  <c r="E4251" i="50"/>
  <c r="F4251" i="50" s="1"/>
  <c r="C4250" i="50"/>
  <c r="E4250" i="50"/>
  <c r="C4249" i="50"/>
  <c r="E4249" i="50"/>
  <c r="C4248" i="50"/>
  <c r="E4248" i="50"/>
  <c r="C4247" i="50"/>
  <c r="E4247" i="50"/>
  <c r="C4246" i="50"/>
  <c r="E4246" i="50"/>
  <c r="C4245" i="50"/>
  <c r="E4245" i="50"/>
  <c r="C4244" i="50"/>
  <c r="E4244" i="50"/>
  <c r="C4243" i="50"/>
  <c r="E4243" i="50"/>
  <c r="C4242" i="50"/>
  <c r="E4242" i="50"/>
  <c r="C4241" i="50"/>
  <c r="E4241" i="50"/>
  <c r="C4240" i="50"/>
  <c r="E4240" i="50"/>
  <c r="C4239" i="50"/>
  <c r="E4239" i="50"/>
  <c r="C4238" i="50"/>
  <c r="E4238" i="50"/>
  <c r="C4237" i="50"/>
  <c r="E4237" i="50"/>
  <c r="C4236" i="50"/>
  <c r="E4236" i="50"/>
  <c r="C4235" i="50"/>
  <c r="E4235" i="50"/>
  <c r="C4234" i="50"/>
  <c r="E4234" i="50"/>
  <c r="C4233" i="50"/>
  <c r="E4233" i="50"/>
  <c r="C4232" i="50"/>
  <c r="E4232" i="50"/>
  <c r="C4231" i="50"/>
  <c r="E4231" i="50"/>
  <c r="C4230" i="50"/>
  <c r="E4230" i="50"/>
  <c r="C4229" i="50"/>
  <c r="E4229" i="50"/>
  <c r="C4228" i="50"/>
  <c r="E4228" i="50"/>
  <c r="C4227" i="50"/>
  <c r="E4227" i="50"/>
  <c r="C4226" i="50"/>
  <c r="E4226" i="50"/>
  <c r="F4226" i="50" s="1"/>
  <c r="C4225" i="50"/>
  <c r="E4225" i="50"/>
  <c r="F4225" i="50" s="1"/>
  <c r="C4224" i="50"/>
  <c r="E4224" i="50"/>
  <c r="F4224" i="50" s="1"/>
  <c r="C4223" i="50"/>
  <c r="E4223" i="50"/>
  <c r="F4223" i="50" s="1"/>
  <c r="C4222" i="50"/>
  <c r="E4222" i="50"/>
  <c r="F4222" i="50" s="1"/>
  <c r="C4221" i="50"/>
  <c r="E4221" i="50"/>
  <c r="F4221" i="50" s="1"/>
  <c r="C4220" i="50"/>
  <c r="E4220" i="50"/>
  <c r="C4219" i="50"/>
  <c r="E4219" i="50"/>
  <c r="F4219" i="50" s="1"/>
  <c r="C4218" i="50"/>
  <c r="E4218" i="50"/>
  <c r="F4218" i="50" s="1"/>
  <c r="C4217" i="50"/>
  <c r="E4217" i="50"/>
  <c r="F4217" i="50" s="1"/>
  <c r="C4216" i="50"/>
  <c r="E4216" i="50"/>
  <c r="C4215" i="50"/>
  <c r="E4215" i="50"/>
  <c r="F4215" i="50" s="1"/>
  <c r="C4214" i="50"/>
  <c r="E4214" i="50"/>
  <c r="F4214" i="50" s="1"/>
  <c r="C4213" i="50"/>
  <c r="E4213" i="50"/>
  <c r="F4213" i="50" s="1"/>
  <c r="C4212" i="50"/>
  <c r="E4212" i="50"/>
  <c r="F4212" i="50" s="1"/>
  <c r="C4211" i="50"/>
  <c r="E4211" i="50"/>
  <c r="F4211" i="50" s="1"/>
  <c r="C4210" i="50"/>
  <c r="E4210" i="50"/>
  <c r="F4210" i="50" s="1"/>
  <c r="C4209" i="50"/>
  <c r="E4209" i="50"/>
  <c r="F4209" i="50" s="1"/>
  <c r="C4208" i="50"/>
  <c r="E4208" i="50"/>
  <c r="C4207" i="50"/>
  <c r="E4207" i="50"/>
  <c r="F4207" i="50" s="1"/>
  <c r="C4206" i="50"/>
  <c r="E4206" i="50"/>
  <c r="F4206" i="50" s="1"/>
  <c r="C4205" i="50"/>
  <c r="E4205" i="50"/>
  <c r="F4205" i="50" s="1"/>
  <c r="C4204" i="50"/>
  <c r="E4204" i="50"/>
  <c r="C4203" i="50"/>
  <c r="E4203" i="50"/>
  <c r="F4203" i="50" s="1"/>
  <c r="C4202" i="50"/>
  <c r="E4202" i="50"/>
  <c r="F4202" i="50" s="1"/>
  <c r="C4201" i="50"/>
  <c r="E4201" i="50"/>
  <c r="F4201" i="50" s="1"/>
  <c r="C4200" i="50"/>
  <c r="E4200" i="50"/>
  <c r="F4200" i="50" s="1"/>
  <c r="C4199" i="50"/>
  <c r="E4199" i="50"/>
  <c r="C4198" i="50"/>
  <c r="E4198" i="50"/>
  <c r="F4198" i="50" s="1"/>
  <c r="C4197" i="50"/>
  <c r="E4197" i="50"/>
  <c r="F4197" i="50" s="1"/>
  <c r="C4196" i="50"/>
  <c r="E4196" i="50"/>
  <c r="F4196" i="50" s="1"/>
  <c r="C4195" i="50"/>
  <c r="E4195" i="50"/>
  <c r="F4195" i="50" s="1"/>
  <c r="C4194" i="50"/>
  <c r="E4194" i="50"/>
  <c r="F4194" i="50" s="1"/>
  <c r="C4193" i="50"/>
  <c r="E4193" i="50"/>
  <c r="F4193" i="50" s="1"/>
  <c r="C4192" i="50"/>
  <c r="E4192" i="50"/>
  <c r="F4192" i="50" s="1"/>
  <c r="C4191" i="50"/>
  <c r="E4191" i="50"/>
  <c r="F4191" i="50" s="1"/>
  <c r="C4190" i="50"/>
  <c r="E4190" i="50"/>
  <c r="F4190" i="50" s="1"/>
  <c r="C4189" i="50"/>
  <c r="E4189" i="50"/>
  <c r="F4189" i="50" s="1"/>
  <c r="C4188" i="50"/>
  <c r="E4188" i="50"/>
  <c r="C4187" i="50"/>
  <c r="E4187" i="50"/>
  <c r="F4187" i="50" s="1"/>
  <c r="C4186" i="50"/>
  <c r="E4186" i="50"/>
  <c r="F4186" i="50" s="1"/>
  <c r="C4185" i="50"/>
  <c r="E4185" i="50"/>
  <c r="F4185" i="50" s="1"/>
  <c r="C4184" i="50"/>
  <c r="E4184" i="50"/>
  <c r="F4184" i="50" s="1"/>
  <c r="C4183" i="50"/>
  <c r="E4183" i="50"/>
  <c r="F4183" i="50" s="1"/>
  <c r="C4182" i="50"/>
  <c r="E4182" i="50"/>
  <c r="F4182" i="50" s="1"/>
  <c r="C4181" i="50"/>
  <c r="E4181" i="50"/>
  <c r="F4181" i="50" s="1"/>
  <c r="C4180" i="50"/>
  <c r="E4180" i="50"/>
  <c r="F4180" i="50" s="1"/>
  <c r="C4179" i="50"/>
  <c r="E4179" i="50"/>
  <c r="F4179" i="50" s="1"/>
  <c r="C4178" i="50"/>
  <c r="E4178" i="50"/>
  <c r="F4178" i="50" s="1"/>
  <c r="C4177" i="50"/>
  <c r="E4177" i="50"/>
  <c r="F4177" i="50" s="1"/>
  <c r="C4176" i="50"/>
  <c r="E4176" i="50"/>
  <c r="F4176" i="50" s="1"/>
  <c r="C4175" i="50"/>
  <c r="E4175" i="50"/>
  <c r="F4175" i="50" s="1"/>
  <c r="C4174" i="50"/>
  <c r="E4174" i="50"/>
  <c r="F4174" i="50" s="1"/>
  <c r="C4173" i="50"/>
  <c r="E4173" i="50"/>
  <c r="F4173" i="50" s="1"/>
  <c r="C4172" i="50"/>
  <c r="E4172" i="50"/>
  <c r="F4172" i="50" s="1"/>
  <c r="C4171" i="50"/>
  <c r="E4171" i="50"/>
  <c r="F4171" i="50" s="1"/>
  <c r="C4170" i="50"/>
  <c r="E4170" i="50"/>
  <c r="F4170" i="50" s="1"/>
  <c r="C4169" i="50"/>
  <c r="E4169" i="50"/>
  <c r="F4169" i="50" s="1"/>
  <c r="C4168" i="50"/>
  <c r="E4168" i="50"/>
  <c r="F4168" i="50" s="1"/>
  <c r="C4167" i="50"/>
  <c r="E4167" i="50"/>
  <c r="C4166" i="50"/>
  <c r="E4166" i="50"/>
  <c r="C4165" i="50"/>
  <c r="E4165" i="50"/>
  <c r="C4164" i="50"/>
  <c r="E4164" i="50"/>
  <c r="F4164" i="50" s="1"/>
  <c r="C4163" i="50"/>
  <c r="E4163" i="50"/>
  <c r="F4163" i="50" s="1"/>
  <c r="C4162" i="50"/>
  <c r="E4162" i="50"/>
  <c r="F4162" i="50" s="1"/>
  <c r="C4161" i="50"/>
  <c r="E4161" i="50"/>
  <c r="F4161" i="50" s="1"/>
  <c r="C4160" i="50"/>
  <c r="E4160" i="50"/>
  <c r="F4160" i="50" s="1"/>
  <c r="C4159" i="50"/>
  <c r="E4159" i="50"/>
  <c r="F4159" i="50" s="1"/>
  <c r="C4158" i="50"/>
  <c r="E4158" i="50"/>
  <c r="F4158" i="50" s="1"/>
  <c r="C4157" i="50"/>
  <c r="E4157" i="50"/>
  <c r="F4157" i="50" s="1"/>
  <c r="C4156" i="50"/>
  <c r="E4156" i="50"/>
  <c r="F4156" i="50" s="1"/>
  <c r="C4155" i="50"/>
  <c r="E4155" i="50"/>
  <c r="F4155" i="50" s="1"/>
  <c r="C4154" i="50"/>
  <c r="E4154" i="50"/>
  <c r="F4154" i="50" s="1"/>
  <c r="C4153" i="50"/>
  <c r="E4153" i="50"/>
  <c r="F4153" i="50" s="1"/>
  <c r="C4152" i="50"/>
  <c r="E4152" i="50"/>
  <c r="F4152" i="50" s="1"/>
  <c r="C4151" i="50"/>
  <c r="E4151" i="50"/>
  <c r="F4151" i="50" s="1"/>
  <c r="C4150" i="50"/>
  <c r="E4150" i="50"/>
  <c r="F4150" i="50" s="1"/>
  <c r="C4149" i="50"/>
  <c r="E4149" i="50"/>
  <c r="F4149" i="50" s="1"/>
  <c r="C4148" i="50"/>
  <c r="E4148" i="50"/>
  <c r="F4148" i="50" s="1"/>
  <c r="C4147" i="50"/>
  <c r="E4147" i="50"/>
  <c r="F4147" i="50" s="1"/>
  <c r="C4146" i="50"/>
  <c r="E4146" i="50"/>
  <c r="F4146" i="50" s="1"/>
  <c r="C4145" i="50"/>
  <c r="E4145" i="50"/>
  <c r="F4145" i="50" s="1"/>
  <c r="C4144" i="50"/>
  <c r="E4144" i="50"/>
  <c r="F4144" i="50" s="1"/>
  <c r="C4143" i="50"/>
  <c r="E4143" i="50"/>
  <c r="F4143" i="50" s="1"/>
  <c r="C4142" i="50"/>
  <c r="E4142" i="50"/>
  <c r="F4142" i="50" s="1"/>
  <c r="C4141" i="50"/>
  <c r="E4141" i="50"/>
  <c r="F4141" i="50" s="1"/>
  <c r="C4140" i="50"/>
  <c r="E4140" i="50"/>
  <c r="F4140" i="50" s="1"/>
  <c r="C4139" i="50"/>
  <c r="E4139" i="50"/>
  <c r="F4139" i="50" s="1"/>
  <c r="C4138" i="50"/>
  <c r="E4138" i="50"/>
  <c r="F4138" i="50" s="1"/>
  <c r="C4137" i="50"/>
  <c r="E4137" i="50"/>
  <c r="F4137" i="50" s="1"/>
  <c r="C4136" i="50"/>
  <c r="E4136" i="50"/>
  <c r="F4136" i="50" s="1"/>
  <c r="C4135" i="50"/>
  <c r="E4135" i="50"/>
  <c r="F4135" i="50" s="1"/>
  <c r="C4134" i="50"/>
  <c r="E4134" i="50"/>
  <c r="F4134" i="50" s="1"/>
  <c r="C4133" i="50"/>
  <c r="E4133" i="50"/>
  <c r="C4132" i="50"/>
  <c r="E4132" i="50"/>
  <c r="F4132" i="50" s="1"/>
  <c r="C4131" i="50"/>
  <c r="E4131" i="50"/>
  <c r="F4131" i="50" s="1"/>
  <c r="C4130" i="50"/>
  <c r="E4130" i="50"/>
  <c r="F4130" i="50" s="1"/>
  <c r="C4129" i="50"/>
  <c r="E4129" i="50"/>
  <c r="F4129" i="50" s="1"/>
  <c r="C4128" i="50"/>
  <c r="E4128" i="50"/>
  <c r="F4128" i="50" s="1"/>
  <c r="C4127" i="50"/>
  <c r="E4127" i="50"/>
  <c r="F4127" i="50" s="1"/>
  <c r="C4126" i="50"/>
  <c r="E4126" i="50"/>
  <c r="F4126" i="50" s="1"/>
  <c r="C4125" i="50"/>
  <c r="E4125" i="50"/>
  <c r="F4125" i="50" s="1"/>
  <c r="C4124" i="50"/>
  <c r="E4124" i="50"/>
  <c r="F4124" i="50" s="1"/>
  <c r="C4123" i="50"/>
  <c r="E4123" i="50"/>
  <c r="F4123" i="50" s="1"/>
  <c r="C4122" i="50"/>
  <c r="E4122" i="50"/>
  <c r="F4122" i="50" s="1"/>
  <c r="C4121" i="50"/>
  <c r="E4121" i="50"/>
  <c r="F4121" i="50" s="1"/>
  <c r="C4120" i="50"/>
  <c r="E4120" i="50"/>
  <c r="F4120" i="50" s="1"/>
  <c r="C4119" i="50"/>
  <c r="E4119" i="50"/>
  <c r="F4119" i="50" s="1"/>
  <c r="C4118" i="50"/>
  <c r="E4118" i="50"/>
  <c r="F4118" i="50" s="1"/>
  <c r="C4117" i="50"/>
  <c r="E4117" i="50"/>
  <c r="F4117" i="50" s="1"/>
  <c r="C4116" i="50"/>
  <c r="E4116" i="50"/>
  <c r="F4116" i="50" s="1"/>
  <c r="C4115" i="50"/>
  <c r="E4115" i="50"/>
  <c r="F4115" i="50" s="1"/>
  <c r="C4114" i="50"/>
  <c r="E4114" i="50"/>
  <c r="F4114" i="50" s="1"/>
  <c r="C4113" i="50"/>
  <c r="E4113" i="50"/>
  <c r="F4113" i="50" s="1"/>
  <c r="C4112" i="50"/>
  <c r="E4112" i="50"/>
  <c r="F4112" i="50" s="1"/>
  <c r="C4111" i="50"/>
  <c r="E4111" i="50"/>
  <c r="F4111" i="50" s="1"/>
  <c r="C4110" i="50"/>
  <c r="E4110" i="50"/>
  <c r="F4110" i="50" s="1"/>
  <c r="C4109" i="50"/>
  <c r="E4109" i="50"/>
  <c r="F4109" i="50" s="1"/>
  <c r="C4108" i="50"/>
  <c r="E4108" i="50"/>
  <c r="F4108" i="50" s="1"/>
  <c r="C4107" i="50"/>
  <c r="E4107" i="50"/>
  <c r="F4107" i="50" s="1"/>
  <c r="C4106" i="50"/>
  <c r="E4106" i="50"/>
  <c r="F4106" i="50" s="1"/>
  <c r="C4105" i="50"/>
  <c r="E4105" i="50"/>
  <c r="C4104" i="50"/>
  <c r="E4104" i="50"/>
  <c r="C4103" i="50"/>
  <c r="E4103" i="50"/>
  <c r="C4102" i="50"/>
  <c r="E4102" i="50"/>
  <c r="C4101" i="50"/>
  <c r="E4101" i="50"/>
  <c r="C4100" i="50"/>
  <c r="E4100" i="50"/>
  <c r="C4099" i="50"/>
  <c r="E4099" i="50"/>
  <c r="C4098" i="50"/>
  <c r="E4098" i="50"/>
  <c r="C4097" i="50"/>
  <c r="E4097" i="50"/>
  <c r="C4096" i="50"/>
  <c r="E4096" i="50"/>
  <c r="C4095" i="50"/>
  <c r="E4095" i="50"/>
  <c r="C4094" i="50"/>
  <c r="E4094" i="50"/>
  <c r="C4093" i="50"/>
  <c r="E4093" i="50"/>
  <c r="C4092" i="50"/>
  <c r="E4092" i="50"/>
  <c r="C4091" i="50"/>
  <c r="E4091" i="50"/>
  <c r="C4090" i="50"/>
  <c r="E4090" i="50"/>
  <c r="C4089" i="50"/>
  <c r="E4089" i="50"/>
  <c r="C4088" i="50"/>
  <c r="E4088" i="50"/>
  <c r="C4087" i="50"/>
  <c r="E4087" i="50"/>
  <c r="C4086" i="50"/>
  <c r="E4086" i="50"/>
  <c r="C4085" i="50"/>
  <c r="E4085" i="50"/>
  <c r="C4084" i="50"/>
  <c r="E4084" i="50"/>
  <c r="C4083" i="50"/>
  <c r="E4083" i="50"/>
  <c r="F4083" i="50" s="1"/>
  <c r="C4082" i="50"/>
  <c r="E4082" i="50"/>
  <c r="F4082" i="50" s="1"/>
  <c r="C4081" i="50"/>
  <c r="E4081" i="50"/>
  <c r="F4081" i="50" s="1"/>
  <c r="C4080" i="50"/>
  <c r="E4080" i="50"/>
  <c r="F4080" i="50" s="1"/>
  <c r="C4079" i="50"/>
  <c r="E4079" i="50"/>
  <c r="F4079" i="50" s="1"/>
  <c r="C4078" i="50"/>
  <c r="E4078" i="50"/>
  <c r="F4078" i="50" s="1"/>
  <c r="C4077" i="50"/>
  <c r="E4077" i="50"/>
  <c r="F4077" i="50" s="1"/>
  <c r="C4076" i="50"/>
  <c r="E4076" i="50"/>
  <c r="F4076" i="50" s="1"/>
  <c r="C4075" i="50"/>
  <c r="E4075" i="50"/>
  <c r="F4075" i="50" s="1"/>
  <c r="C4074" i="50"/>
  <c r="E4074" i="50"/>
  <c r="F4074" i="50" s="1"/>
  <c r="C4073" i="50"/>
  <c r="E4073" i="50"/>
  <c r="F4073" i="50" s="1"/>
  <c r="C4072" i="50"/>
  <c r="E4072" i="50"/>
  <c r="F4072" i="50" s="1"/>
  <c r="C4071" i="50"/>
  <c r="E4071" i="50"/>
  <c r="C4070" i="50"/>
  <c r="E4070" i="50"/>
  <c r="F4070" i="50" s="1"/>
  <c r="C4069" i="50"/>
  <c r="E4069" i="50"/>
  <c r="F4069" i="50" s="1"/>
  <c r="C4068" i="50"/>
  <c r="E4068" i="50"/>
  <c r="F4068" i="50" s="1"/>
  <c r="C4067" i="50"/>
  <c r="E4067" i="50"/>
  <c r="F4067" i="50" s="1"/>
  <c r="C4066" i="50"/>
  <c r="E4066" i="50"/>
  <c r="F4066" i="50" s="1"/>
  <c r="C4065" i="50"/>
  <c r="E4065" i="50"/>
  <c r="F4065" i="50" s="1"/>
  <c r="C4064" i="50"/>
  <c r="E4064" i="50"/>
  <c r="F4064" i="50" s="1"/>
  <c r="C4063" i="50"/>
  <c r="E4063" i="50"/>
  <c r="F4063" i="50" s="1"/>
  <c r="C4062" i="50"/>
  <c r="E4062" i="50"/>
  <c r="F4062" i="50" s="1"/>
  <c r="C4061" i="50"/>
  <c r="E4061" i="50"/>
  <c r="F4061" i="50" s="1"/>
  <c r="C4060" i="50"/>
  <c r="E4060" i="50"/>
  <c r="F4060" i="50" s="1"/>
  <c r="C4059" i="50"/>
  <c r="E4059" i="50"/>
  <c r="F4059" i="50" s="1"/>
  <c r="C4058" i="50"/>
  <c r="E4058" i="50"/>
  <c r="F4058" i="50" s="1"/>
  <c r="C4057" i="50"/>
  <c r="E4057" i="50"/>
  <c r="F4057" i="50" s="1"/>
  <c r="C4056" i="50"/>
  <c r="E4056" i="50"/>
  <c r="F4056" i="50" s="1"/>
  <c r="C4055" i="50"/>
  <c r="E4055" i="50"/>
  <c r="F4055" i="50" s="1"/>
  <c r="C4054" i="50"/>
  <c r="E4054" i="50"/>
  <c r="F4054" i="50" s="1"/>
  <c r="C4053" i="50"/>
  <c r="E4053" i="50"/>
  <c r="F4053" i="50" s="1"/>
  <c r="C4052" i="50"/>
  <c r="E4052" i="50"/>
  <c r="F4052" i="50" s="1"/>
  <c r="C4051" i="50"/>
  <c r="E4051" i="50"/>
  <c r="F4051" i="50" s="1"/>
  <c r="C4050" i="50"/>
  <c r="E4050" i="50"/>
  <c r="F4050" i="50" s="1"/>
  <c r="C4049" i="50"/>
  <c r="E4049" i="50"/>
  <c r="F4049" i="50" s="1"/>
  <c r="C4048" i="50"/>
  <c r="E4048" i="50"/>
  <c r="F4048" i="50" s="1"/>
  <c r="C4047" i="50"/>
  <c r="E4047" i="50"/>
  <c r="F4047" i="50" s="1"/>
  <c r="C4046" i="50"/>
  <c r="E4046" i="50"/>
  <c r="F4046" i="50" s="1"/>
  <c r="C4045" i="50"/>
  <c r="E4045" i="50"/>
  <c r="F4045" i="50" s="1"/>
  <c r="C4044" i="50"/>
  <c r="E4044" i="50"/>
  <c r="F4044" i="50" s="1"/>
  <c r="C4043" i="50"/>
  <c r="E4043" i="50"/>
  <c r="F4043" i="50" s="1"/>
  <c r="C4042" i="50"/>
  <c r="E4042" i="50"/>
  <c r="F4042" i="50" s="1"/>
  <c r="C4041" i="50"/>
  <c r="E4041" i="50"/>
  <c r="F4041" i="50" s="1"/>
  <c r="C4040" i="50"/>
  <c r="E4040" i="50"/>
  <c r="F4040" i="50" s="1"/>
  <c r="C4039" i="50"/>
  <c r="E4039" i="50"/>
  <c r="F4039" i="50" s="1"/>
  <c r="C4038" i="50"/>
  <c r="E4038" i="50"/>
  <c r="F4038" i="50" s="1"/>
  <c r="C4037" i="50"/>
  <c r="E4037" i="50"/>
  <c r="F4037" i="50" s="1"/>
  <c r="C4036" i="50"/>
  <c r="E4036" i="50"/>
  <c r="F4036" i="50" s="1"/>
  <c r="C4035" i="50"/>
  <c r="E4035" i="50"/>
  <c r="F4035" i="50" s="1"/>
  <c r="C4034" i="50"/>
  <c r="E4034" i="50"/>
  <c r="F4034" i="50" s="1"/>
  <c r="C4033" i="50"/>
  <c r="E4033" i="50"/>
  <c r="C4032" i="50"/>
  <c r="E4032" i="50"/>
  <c r="F4032" i="50" s="1"/>
  <c r="C4031" i="50"/>
  <c r="E4031" i="50"/>
  <c r="F4031" i="50" s="1"/>
  <c r="C4030" i="50"/>
  <c r="E4030" i="50"/>
  <c r="F4030" i="50" s="1"/>
  <c r="C4029" i="50"/>
  <c r="E4029" i="50"/>
  <c r="C4028" i="50"/>
  <c r="E4028" i="50"/>
  <c r="F4028" i="50" s="1"/>
  <c r="C4027" i="50"/>
  <c r="E4027" i="50"/>
  <c r="F4027" i="50" s="1"/>
  <c r="C4026" i="50"/>
  <c r="E4026" i="50"/>
  <c r="F4026" i="50" s="1"/>
  <c r="C4025" i="50"/>
  <c r="E4025" i="50"/>
  <c r="F4025" i="50" s="1"/>
  <c r="C4024" i="50"/>
  <c r="E4024" i="50"/>
  <c r="F4024" i="50" s="1"/>
  <c r="C4023" i="50"/>
  <c r="E4023" i="50"/>
  <c r="C4022" i="50"/>
  <c r="E4022" i="50"/>
  <c r="F4022" i="50" s="1"/>
  <c r="C4021" i="50"/>
  <c r="E4021" i="50"/>
  <c r="F4021" i="50" s="1"/>
  <c r="C4020" i="50"/>
  <c r="E4020" i="50"/>
  <c r="F4020" i="50" s="1"/>
  <c r="C4019" i="50"/>
  <c r="E4019" i="50"/>
  <c r="F4019" i="50" s="1"/>
  <c r="C4018" i="50"/>
  <c r="E4018" i="50"/>
  <c r="F4018" i="50" s="1"/>
  <c r="C4017" i="50"/>
  <c r="E4017" i="50"/>
  <c r="F4017" i="50" s="1"/>
  <c r="C4016" i="50"/>
  <c r="E4016" i="50"/>
  <c r="F4016" i="50" s="1"/>
  <c r="C4015" i="50"/>
  <c r="E4015" i="50"/>
  <c r="F4015" i="50" s="1"/>
  <c r="C4014" i="50"/>
  <c r="E4014" i="50"/>
  <c r="C4013" i="50"/>
  <c r="E4013" i="50"/>
  <c r="F4013" i="50" s="1"/>
  <c r="C4012" i="50"/>
  <c r="E4012" i="50"/>
  <c r="F4012" i="50" s="1"/>
  <c r="C4011" i="50"/>
  <c r="E4011" i="50"/>
  <c r="F4011" i="50" s="1"/>
  <c r="C4010" i="50"/>
  <c r="E4010" i="50"/>
  <c r="C4009" i="50"/>
  <c r="E4009" i="50"/>
  <c r="F4009" i="50" s="1"/>
  <c r="C4008" i="50"/>
  <c r="E4008" i="50"/>
  <c r="F4008" i="50" s="1"/>
  <c r="C4007" i="50"/>
  <c r="E4007" i="50"/>
  <c r="F4007" i="50" s="1"/>
  <c r="C4006" i="50"/>
  <c r="E4006" i="50"/>
  <c r="F4006" i="50" s="1"/>
  <c r="C4005" i="50"/>
  <c r="E4005" i="50"/>
  <c r="F4005" i="50" s="1"/>
  <c r="C4004" i="50"/>
  <c r="E4004" i="50"/>
  <c r="F4004" i="50" s="1"/>
  <c r="C4003" i="50"/>
  <c r="E4003" i="50"/>
  <c r="F4003" i="50" s="1"/>
  <c r="C4002" i="50"/>
  <c r="E4002" i="50"/>
  <c r="F4002" i="50" s="1"/>
  <c r="C4001" i="50"/>
  <c r="E4001" i="50"/>
  <c r="F4001" i="50" s="1"/>
  <c r="C4000" i="50"/>
  <c r="E4000" i="50"/>
  <c r="F4000" i="50" s="1"/>
  <c r="C3999" i="50"/>
  <c r="E3999" i="50"/>
  <c r="F3999" i="50" s="1"/>
  <c r="C3998" i="50"/>
  <c r="E3998" i="50"/>
  <c r="C3997" i="50"/>
  <c r="E3997" i="50"/>
  <c r="F3997" i="50" s="1"/>
  <c r="C3996" i="50"/>
  <c r="E3996" i="50"/>
  <c r="F3996" i="50" s="1"/>
  <c r="C3995" i="50"/>
  <c r="E3995" i="50"/>
  <c r="F3995" i="50" s="1"/>
  <c r="C3994" i="50"/>
  <c r="E3994" i="50"/>
  <c r="C3993" i="50"/>
  <c r="E3993" i="50"/>
  <c r="F3993" i="50" s="1"/>
  <c r="C3992" i="50"/>
  <c r="E3992" i="50"/>
  <c r="F3992" i="50" s="1"/>
  <c r="C3991" i="50"/>
  <c r="E3991" i="50"/>
  <c r="F3991" i="50" s="1"/>
  <c r="C3990" i="50"/>
  <c r="E3990" i="50"/>
  <c r="F3990" i="50" s="1"/>
  <c r="C3989" i="50"/>
  <c r="E3989" i="50"/>
  <c r="F3989" i="50" s="1"/>
  <c r="C3988" i="50"/>
  <c r="E3988" i="50"/>
  <c r="F3988" i="50" s="1"/>
  <c r="C3987" i="50"/>
  <c r="E3987" i="50"/>
  <c r="F3987" i="50" s="1"/>
  <c r="C3986" i="50"/>
  <c r="E3986" i="50"/>
  <c r="F3986" i="50" s="1"/>
  <c r="C3985" i="50"/>
  <c r="E3985" i="50"/>
  <c r="F3985" i="50" s="1"/>
  <c r="C3984" i="50"/>
  <c r="E3984" i="50"/>
  <c r="F3984" i="50" s="1"/>
  <c r="C3983" i="50"/>
  <c r="E3983" i="50"/>
  <c r="F3983" i="50" s="1"/>
  <c r="C3982" i="50"/>
  <c r="E3982" i="50"/>
  <c r="C3981" i="50"/>
  <c r="E3981" i="50"/>
  <c r="F3981" i="50" s="1"/>
  <c r="C3980" i="50"/>
  <c r="E3980" i="50"/>
  <c r="F3980" i="50" s="1"/>
  <c r="C3979" i="50"/>
  <c r="E3979" i="50"/>
  <c r="F3979" i="50" s="1"/>
  <c r="C3978" i="50"/>
  <c r="E3978" i="50"/>
  <c r="C3977" i="50"/>
  <c r="E3977" i="50"/>
  <c r="F3977" i="50" s="1"/>
  <c r="C3976" i="50"/>
  <c r="E3976" i="50"/>
  <c r="F3976" i="50" s="1"/>
  <c r="C3975" i="50"/>
  <c r="E3975" i="50"/>
  <c r="F3975" i="50" s="1"/>
  <c r="C3974" i="50"/>
  <c r="E3974" i="50"/>
  <c r="F3974" i="50" s="1"/>
  <c r="C3973" i="50"/>
  <c r="E3973" i="50"/>
  <c r="F3973" i="50" s="1"/>
  <c r="C3972" i="50"/>
  <c r="E3972" i="50"/>
  <c r="F3972" i="50" s="1"/>
  <c r="C3971" i="50"/>
  <c r="E3971" i="50"/>
  <c r="F3971" i="50" s="1"/>
  <c r="C3970" i="50"/>
  <c r="E3970" i="50"/>
  <c r="F3970" i="50" s="1"/>
  <c r="C3969" i="50"/>
  <c r="E3969" i="50"/>
  <c r="F3969" i="50" s="1"/>
  <c r="C3968" i="50"/>
  <c r="E3968" i="50"/>
  <c r="F3968" i="50" s="1"/>
  <c r="C3967" i="50"/>
  <c r="E3967" i="50"/>
  <c r="F3967" i="50" s="1"/>
  <c r="C3966" i="50"/>
  <c r="E3966" i="50"/>
  <c r="C3965" i="50"/>
  <c r="E3965" i="50"/>
  <c r="F3965" i="50" s="1"/>
  <c r="C3964" i="50"/>
  <c r="E3964" i="50"/>
  <c r="F3964" i="50" s="1"/>
  <c r="C3963" i="50"/>
  <c r="E3963" i="50"/>
  <c r="C3962" i="50"/>
  <c r="E3962" i="50"/>
  <c r="C3961" i="50"/>
  <c r="E3961" i="50"/>
  <c r="C3960" i="50"/>
  <c r="E3960" i="50"/>
  <c r="C3959" i="50"/>
  <c r="E3959" i="50"/>
  <c r="C3958" i="50"/>
  <c r="E3958" i="50"/>
  <c r="C3957" i="50"/>
  <c r="E3957" i="50"/>
  <c r="C3956" i="50"/>
  <c r="E3956" i="50"/>
  <c r="C3955" i="50"/>
  <c r="E3955" i="50"/>
  <c r="C3954" i="50"/>
  <c r="E3954" i="50"/>
  <c r="C3953" i="50"/>
  <c r="E3953" i="50"/>
  <c r="C3952" i="50"/>
  <c r="E3952" i="50"/>
  <c r="C3951" i="50"/>
  <c r="E3951" i="50"/>
  <c r="C3950" i="50"/>
  <c r="E3950" i="50"/>
  <c r="C3949" i="50"/>
  <c r="E3949" i="50"/>
  <c r="C3948" i="50"/>
  <c r="E3948" i="50"/>
  <c r="C3947" i="50"/>
  <c r="E3947" i="50"/>
  <c r="C3946" i="50"/>
  <c r="E3946" i="50"/>
  <c r="C3945" i="50"/>
  <c r="E3945" i="50"/>
  <c r="C3944" i="50"/>
  <c r="E3944" i="50"/>
  <c r="C3943" i="50"/>
  <c r="E3943" i="50"/>
  <c r="C3942" i="50"/>
  <c r="E3942" i="50"/>
  <c r="C3941" i="50"/>
  <c r="E3941" i="50"/>
  <c r="F3941" i="50" s="1"/>
  <c r="C3940" i="50"/>
  <c r="E3940" i="50"/>
  <c r="F3940" i="50" s="1"/>
  <c r="C3939" i="50"/>
  <c r="E3939" i="50"/>
  <c r="F3939" i="50" s="1"/>
  <c r="C3938" i="50"/>
  <c r="E3938" i="50"/>
  <c r="F3938" i="50" s="1"/>
  <c r="C3937" i="50"/>
  <c r="E3937" i="50"/>
  <c r="F3937" i="50" s="1"/>
  <c r="C3936" i="50"/>
  <c r="E3936" i="50"/>
  <c r="F3936" i="50" s="1"/>
  <c r="C3935" i="50"/>
  <c r="E3935" i="50"/>
  <c r="F3935" i="50" s="1"/>
  <c r="C3934" i="50"/>
  <c r="E3934" i="50"/>
  <c r="F3934" i="50" s="1"/>
  <c r="C3933" i="50"/>
  <c r="E3933" i="50"/>
  <c r="F3933" i="50" s="1"/>
  <c r="C3932" i="50"/>
  <c r="E3932" i="50"/>
  <c r="C3931" i="50"/>
  <c r="E3931" i="50"/>
  <c r="F3931" i="50" s="1"/>
  <c r="C3930" i="50"/>
  <c r="E3930" i="50"/>
  <c r="F3930" i="50" s="1"/>
  <c r="C3929" i="50"/>
  <c r="E3929" i="50"/>
  <c r="F3929" i="50" s="1"/>
  <c r="C3928" i="50"/>
  <c r="E3928" i="50"/>
  <c r="C3927" i="50"/>
  <c r="E3927" i="50"/>
  <c r="F3927" i="50" s="1"/>
  <c r="C3926" i="50"/>
  <c r="E3926" i="50"/>
  <c r="F3926" i="50" s="1"/>
  <c r="C3925" i="50"/>
  <c r="E3925" i="50"/>
  <c r="F3925" i="50" s="1"/>
  <c r="C3924" i="50"/>
  <c r="E3924" i="50"/>
  <c r="F3924" i="50" s="1"/>
  <c r="C3923" i="50"/>
  <c r="E3923" i="50"/>
  <c r="F3923" i="50" s="1"/>
  <c r="C3922" i="50"/>
  <c r="E3922" i="50"/>
  <c r="F3922" i="50" s="1"/>
  <c r="C3921" i="50"/>
  <c r="E3921" i="50"/>
  <c r="F3921" i="50" s="1"/>
  <c r="C3920" i="50"/>
  <c r="E3920" i="50"/>
  <c r="F3920" i="50" s="1"/>
  <c r="C3919" i="50"/>
  <c r="E3919" i="50"/>
  <c r="F3919" i="50" s="1"/>
  <c r="C3918" i="50"/>
  <c r="E3918" i="50"/>
  <c r="F3918" i="50" s="1"/>
  <c r="C3917" i="50"/>
  <c r="E3917" i="50"/>
  <c r="F3917" i="50" s="1"/>
  <c r="C3916" i="50"/>
  <c r="E3916" i="50"/>
  <c r="C3915" i="50"/>
  <c r="E3915" i="50"/>
  <c r="F3915" i="50" s="1"/>
  <c r="C3914" i="50"/>
  <c r="E3914" i="50"/>
  <c r="F3914" i="50" s="1"/>
  <c r="C3913" i="50"/>
  <c r="E3913" i="50"/>
  <c r="F3913" i="50" s="1"/>
  <c r="C3912" i="50"/>
  <c r="E3912" i="50"/>
  <c r="C3911" i="50"/>
  <c r="E3911" i="50"/>
  <c r="F3911" i="50" s="1"/>
  <c r="C3910" i="50"/>
  <c r="E3910" i="50"/>
  <c r="F3910" i="50" s="1"/>
  <c r="C3909" i="50"/>
  <c r="E3909" i="50"/>
  <c r="F3909" i="50" s="1"/>
  <c r="C3908" i="50"/>
  <c r="E3908" i="50"/>
  <c r="F3908" i="50" s="1"/>
  <c r="C3907" i="50"/>
  <c r="E3907" i="50"/>
  <c r="F3907" i="50" s="1"/>
  <c r="C3906" i="50"/>
  <c r="E3906" i="50"/>
  <c r="F3906" i="50" s="1"/>
  <c r="C3905" i="50"/>
  <c r="E3905" i="50"/>
  <c r="F3905" i="50" s="1"/>
  <c r="C3904" i="50"/>
  <c r="E3904" i="50"/>
  <c r="F3904" i="50" s="1"/>
  <c r="C3903" i="50"/>
  <c r="E3903" i="50"/>
  <c r="F3903" i="50" s="1"/>
  <c r="C3902" i="50"/>
  <c r="E3902" i="50"/>
  <c r="F3902" i="50" s="1"/>
  <c r="C3901" i="50"/>
  <c r="E3901" i="50"/>
  <c r="F3901" i="50" s="1"/>
  <c r="C3900" i="50"/>
  <c r="E3900" i="50"/>
  <c r="C3899" i="50"/>
  <c r="E3899" i="50"/>
  <c r="F3899" i="50" s="1"/>
  <c r="C3898" i="50"/>
  <c r="E3898" i="50"/>
  <c r="F3898" i="50" s="1"/>
  <c r="C3897" i="50"/>
  <c r="E3897" i="50"/>
  <c r="F3897" i="50" s="1"/>
  <c r="C3896" i="50"/>
  <c r="E3896" i="50"/>
  <c r="C3895" i="50"/>
  <c r="E3895" i="50"/>
  <c r="F3895" i="50" s="1"/>
  <c r="C3894" i="50"/>
  <c r="E3894" i="50"/>
  <c r="F3894" i="50" s="1"/>
  <c r="C3893" i="50"/>
  <c r="E3893" i="50"/>
  <c r="F3893" i="50" s="1"/>
  <c r="C3892" i="50"/>
  <c r="E3892" i="50"/>
  <c r="F3892" i="50" s="1"/>
  <c r="C3891" i="50"/>
  <c r="E3891" i="50"/>
  <c r="F3891" i="50" s="1"/>
  <c r="C3890" i="50"/>
  <c r="E3890" i="50"/>
  <c r="F3890" i="50" s="1"/>
  <c r="C3889" i="50"/>
  <c r="E3889" i="50"/>
  <c r="F3889" i="50" s="1"/>
  <c r="C3888" i="50"/>
  <c r="E3888" i="50"/>
  <c r="F3888" i="50" s="1"/>
  <c r="C3887" i="50"/>
  <c r="E3887" i="50"/>
  <c r="F3887" i="50" s="1"/>
  <c r="C3886" i="50"/>
  <c r="E3886" i="50"/>
  <c r="F3886" i="50" s="1"/>
  <c r="C3885" i="50"/>
  <c r="E3885" i="50"/>
  <c r="F3885" i="50" s="1"/>
  <c r="C3884" i="50"/>
  <c r="E3884" i="50"/>
  <c r="C3883" i="50"/>
  <c r="E3883" i="50"/>
  <c r="F3883" i="50" s="1"/>
  <c r="C3882" i="50"/>
  <c r="E3882" i="50"/>
  <c r="C3881" i="50"/>
  <c r="E3881" i="50"/>
  <c r="C3880" i="50"/>
  <c r="E3880" i="50"/>
  <c r="F3880" i="50" s="1"/>
  <c r="C3879" i="50"/>
  <c r="E3879" i="50"/>
  <c r="F3879" i="50" s="1"/>
  <c r="C3878" i="50"/>
  <c r="E3878" i="50"/>
  <c r="F3878" i="50" s="1"/>
  <c r="C3877" i="50"/>
  <c r="E3877" i="50"/>
  <c r="C3876" i="50"/>
  <c r="E3876" i="50"/>
  <c r="F3876" i="50" s="1"/>
  <c r="C3875" i="50"/>
  <c r="E3875" i="50"/>
  <c r="F3875" i="50" s="1"/>
  <c r="C3874" i="50"/>
  <c r="E3874" i="50"/>
  <c r="F3874" i="50" s="1"/>
  <c r="C3873" i="50"/>
  <c r="E3873" i="50"/>
  <c r="F3873" i="50" s="1"/>
  <c r="C3872" i="50"/>
  <c r="E3872" i="50"/>
  <c r="F3872" i="50" s="1"/>
  <c r="C3871" i="50"/>
  <c r="E3871" i="50"/>
  <c r="F3871" i="50" s="1"/>
  <c r="C3870" i="50"/>
  <c r="E3870" i="50"/>
  <c r="F3870" i="50" s="1"/>
  <c r="C3869" i="50"/>
  <c r="E3869" i="50"/>
  <c r="F3869" i="50" s="1"/>
  <c r="C3868" i="50"/>
  <c r="E3868" i="50"/>
  <c r="F3868" i="50" s="1"/>
  <c r="C3867" i="50"/>
  <c r="E3867" i="50"/>
  <c r="F3867" i="50" s="1"/>
  <c r="C3866" i="50"/>
  <c r="E3866" i="50"/>
  <c r="F3866" i="50" s="1"/>
  <c r="C3865" i="50"/>
  <c r="E3865" i="50"/>
  <c r="C3864" i="50"/>
  <c r="E3864" i="50"/>
  <c r="F3864" i="50" s="1"/>
  <c r="C3863" i="50"/>
  <c r="E3863" i="50"/>
  <c r="F3863" i="50" s="1"/>
  <c r="C3862" i="50"/>
  <c r="E3862" i="50"/>
  <c r="F3862" i="50" s="1"/>
  <c r="C3861" i="50"/>
  <c r="E3861" i="50"/>
  <c r="C3860" i="50"/>
  <c r="E3860" i="50"/>
  <c r="F3860" i="50" s="1"/>
  <c r="C3859" i="50"/>
  <c r="E3859" i="50"/>
  <c r="F3859" i="50" s="1"/>
  <c r="C3858" i="50"/>
  <c r="E3858" i="50"/>
  <c r="F3858" i="50" s="1"/>
  <c r="C3857" i="50"/>
  <c r="E3857" i="50"/>
  <c r="F3857" i="50" s="1"/>
  <c r="C3856" i="50"/>
  <c r="E3856" i="50"/>
  <c r="F3856" i="50" s="1"/>
  <c r="C3855" i="50"/>
  <c r="E3855" i="50"/>
  <c r="F3855" i="50" s="1"/>
  <c r="C3854" i="50"/>
  <c r="E3854" i="50"/>
  <c r="C3853" i="50"/>
  <c r="E3853" i="50"/>
  <c r="F3853" i="50" s="1"/>
  <c r="C3852" i="50"/>
  <c r="E3852" i="50"/>
  <c r="F3852" i="50" s="1"/>
  <c r="C3851" i="50"/>
  <c r="E3851" i="50"/>
  <c r="F3851" i="50" s="1"/>
  <c r="C3850" i="50"/>
  <c r="E3850" i="50"/>
  <c r="F3850" i="50" s="1"/>
  <c r="C3849" i="50"/>
  <c r="E3849" i="50"/>
  <c r="C3848" i="50"/>
  <c r="E3848" i="50"/>
  <c r="F3848" i="50" s="1"/>
  <c r="C3847" i="50"/>
  <c r="E3847" i="50"/>
  <c r="F3847" i="50" s="1"/>
  <c r="C3846" i="50"/>
  <c r="E3846" i="50"/>
  <c r="F3846" i="50" s="1"/>
  <c r="C3845" i="50"/>
  <c r="E3845" i="50"/>
  <c r="C3844" i="50"/>
  <c r="E3844" i="50"/>
  <c r="F3844" i="50" s="1"/>
  <c r="C3843" i="50"/>
  <c r="E3843" i="50"/>
  <c r="F3843" i="50" s="1"/>
  <c r="C3842" i="50"/>
  <c r="E3842" i="50"/>
  <c r="F3842" i="50" s="1"/>
  <c r="C3841" i="50"/>
  <c r="E3841" i="50"/>
  <c r="F3841" i="50" s="1"/>
  <c r="C3840" i="50"/>
  <c r="E3840" i="50"/>
  <c r="F3840" i="50" s="1"/>
  <c r="C3839" i="50"/>
  <c r="E3839" i="50"/>
  <c r="F3839" i="50" s="1"/>
  <c r="C3838" i="50"/>
  <c r="E3838" i="50"/>
  <c r="F3838" i="50" s="1"/>
  <c r="C3837" i="50"/>
  <c r="E3837" i="50"/>
  <c r="F3837" i="50" s="1"/>
  <c r="C3836" i="50"/>
  <c r="E3836" i="50"/>
  <c r="F3836" i="50" s="1"/>
  <c r="C3835" i="50"/>
  <c r="E3835" i="50"/>
  <c r="F3835" i="50" s="1"/>
  <c r="C3834" i="50"/>
  <c r="E3834" i="50"/>
  <c r="F3834" i="50" s="1"/>
  <c r="C3833" i="50"/>
  <c r="E3833" i="50"/>
  <c r="C3832" i="50"/>
  <c r="E3832" i="50"/>
  <c r="F3832" i="50" s="1"/>
  <c r="C3831" i="50"/>
  <c r="E3831" i="50"/>
  <c r="F3831" i="50" s="1"/>
  <c r="C3830" i="50"/>
  <c r="E3830" i="50"/>
  <c r="F3830" i="50" s="1"/>
  <c r="C3829" i="50"/>
  <c r="E3829" i="50"/>
  <c r="C3828" i="50"/>
  <c r="E3828" i="50"/>
  <c r="F3828" i="50" s="1"/>
  <c r="C3827" i="50"/>
  <c r="E3827" i="50"/>
  <c r="F3827" i="50" s="1"/>
  <c r="C3826" i="50"/>
  <c r="E3826" i="50"/>
  <c r="F3826" i="50" s="1"/>
  <c r="C3825" i="50"/>
  <c r="E3825" i="50"/>
  <c r="F3825" i="50" s="1"/>
  <c r="C3824" i="50"/>
  <c r="E3824" i="50"/>
  <c r="F3824" i="50" s="1"/>
  <c r="C3823" i="50"/>
  <c r="E3823" i="50"/>
  <c r="C3822" i="50"/>
  <c r="E3822" i="50"/>
  <c r="C3821" i="50"/>
  <c r="E3821" i="50"/>
  <c r="C3820" i="50"/>
  <c r="E3820" i="50"/>
  <c r="C3819" i="50"/>
  <c r="E3819" i="50"/>
  <c r="C3818" i="50"/>
  <c r="E3818" i="50"/>
  <c r="C3817" i="50"/>
  <c r="E3817" i="50"/>
  <c r="C3816" i="50"/>
  <c r="E3816" i="50"/>
  <c r="C3815" i="50"/>
  <c r="E3815" i="50"/>
  <c r="C3814" i="50"/>
  <c r="E3814" i="50"/>
  <c r="C3813" i="50"/>
  <c r="E3813" i="50"/>
  <c r="C3812" i="50"/>
  <c r="E3812" i="50"/>
  <c r="C3811" i="50"/>
  <c r="E3811" i="50"/>
  <c r="C3810" i="50"/>
  <c r="E3810" i="50"/>
  <c r="C3809" i="50"/>
  <c r="E3809" i="50"/>
  <c r="C3808" i="50"/>
  <c r="E3808" i="50"/>
  <c r="C3807" i="50"/>
  <c r="E3807" i="50"/>
  <c r="C3806" i="50"/>
  <c r="E3806" i="50"/>
  <c r="C3805" i="50"/>
  <c r="E3805" i="50"/>
  <c r="C3804" i="50"/>
  <c r="E3804" i="50"/>
  <c r="C3803" i="50"/>
  <c r="E3803" i="50"/>
  <c r="C3802" i="50"/>
  <c r="E3802" i="50"/>
  <c r="C3801" i="50"/>
  <c r="E3801" i="50"/>
  <c r="F3801" i="50" s="1"/>
  <c r="C3800" i="50"/>
  <c r="E3800" i="50"/>
  <c r="F3800" i="50" s="1"/>
  <c r="C3799" i="50"/>
  <c r="E3799" i="50"/>
  <c r="F3799" i="50" s="1"/>
  <c r="C3798" i="50"/>
  <c r="E3798" i="50"/>
  <c r="F3798" i="50" s="1"/>
  <c r="C3797" i="50"/>
  <c r="E3797" i="50"/>
  <c r="F3797" i="50" s="1"/>
  <c r="C3796" i="50"/>
  <c r="E3796" i="50"/>
  <c r="F3796" i="50" s="1"/>
  <c r="C3795" i="50"/>
  <c r="E3795" i="50"/>
  <c r="C3794" i="50"/>
  <c r="E3794" i="50"/>
  <c r="F3794" i="50" s="1"/>
  <c r="C3793" i="50"/>
  <c r="E3793" i="50"/>
  <c r="F3793" i="50" s="1"/>
  <c r="C3792" i="50"/>
  <c r="E3792" i="50"/>
  <c r="F3792" i="50" s="1"/>
  <c r="C3791" i="50"/>
  <c r="E3791" i="50"/>
  <c r="C3790" i="50"/>
  <c r="E3790" i="50"/>
  <c r="F3790" i="50" s="1"/>
  <c r="C3789" i="50"/>
  <c r="E3789" i="50"/>
  <c r="F3789" i="50" s="1"/>
  <c r="C3788" i="50"/>
  <c r="E3788" i="50"/>
  <c r="F3788" i="50" s="1"/>
  <c r="C3787" i="50"/>
  <c r="E3787" i="50"/>
  <c r="F3787" i="50" s="1"/>
  <c r="C3786" i="50"/>
  <c r="E3786" i="50"/>
  <c r="F3786" i="50" s="1"/>
  <c r="C3785" i="50"/>
  <c r="E3785" i="50"/>
  <c r="F3785" i="50" s="1"/>
  <c r="C3784" i="50"/>
  <c r="E3784" i="50"/>
  <c r="F3784" i="50" s="1"/>
  <c r="C3783" i="50"/>
  <c r="E3783" i="50"/>
  <c r="F3783" i="50" s="1"/>
  <c r="C3782" i="50"/>
  <c r="E3782" i="50"/>
  <c r="F3782" i="50" s="1"/>
  <c r="C3781" i="50"/>
  <c r="E3781" i="50"/>
  <c r="F3781" i="50" s="1"/>
  <c r="C3780" i="50"/>
  <c r="E3780" i="50"/>
  <c r="F3780" i="50" s="1"/>
  <c r="C3779" i="50"/>
  <c r="E3779" i="50"/>
  <c r="C3778" i="50"/>
  <c r="E3778" i="50"/>
  <c r="F3778" i="50" s="1"/>
  <c r="C3777" i="50"/>
  <c r="E3777" i="50"/>
  <c r="F3777" i="50" s="1"/>
  <c r="C3776" i="50"/>
  <c r="E3776" i="50"/>
  <c r="F3776" i="50" s="1"/>
  <c r="C3775" i="50"/>
  <c r="E3775" i="50"/>
  <c r="C3774" i="50"/>
  <c r="E3774" i="50"/>
  <c r="F3774" i="50" s="1"/>
  <c r="C3773" i="50"/>
  <c r="E3773" i="50"/>
  <c r="F3773" i="50" s="1"/>
  <c r="C3772" i="50"/>
  <c r="E3772" i="50"/>
  <c r="F3772" i="50" s="1"/>
  <c r="C3771" i="50"/>
  <c r="E3771" i="50"/>
  <c r="F3771" i="50" s="1"/>
  <c r="C3770" i="50"/>
  <c r="E3770" i="50"/>
  <c r="F3770" i="50" s="1"/>
  <c r="C3769" i="50"/>
  <c r="E3769" i="50"/>
  <c r="F3769" i="50" s="1"/>
  <c r="C3768" i="50"/>
  <c r="E3768" i="50"/>
  <c r="F3768" i="50" s="1"/>
  <c r="C3767" i="50"/>
  <c r="E3767" i="50"/>
  <c r="F3767" i="50" s="1"/>
  <c r="C3766" i="50"/>
  <c r="E3766" i="50"/>
  <c r="F3766" i="50" s="1"/>
  <c r="C3765" i="50"/>
  <c r="E3765" i="50"/>
  <c r="F3765" i="50" s="1"/>
  <c r="C3764" i="50"/>
  <c r="E3764" i="50"/>
  <c r="F3764" i="50" s="1"/>
  <c r="C3763" i="50"/>
  <c r="E3763" i="50"/>
  <c r="F3763" i="50" s="1"/>
  <c r="C3762" i="50"/>
  <c r="E3762" i="50"/>
  <c r="F3762" i="50" s="1"/>
  <c r="C3761" i="50"/>
  <c r="E3761" i="50"/>
  <c r="F3761" i="50" s="1"/>
  <c r="C3760" i="50"/>
  <c r="E3760" i="50"/>
  <c r="F3760" i="50" s="1"/>
  <c r="C3759" i="50"/>
  <c r="E3759" i="50"/>
  <c r="F3759" i="50" s="1"/>
  <c r="C3758" i="50"/>
  <c r="E3758" i="50"/>
  <c r="F3758" i="50" s="1"/>
  <c r="C3757" i="50"/>
  <c r="E3757" i="50"/>
  <c r="F3757" i="50" s="1"/>
  <c r="C3756" i="50"/>
  <c r="E3756" i="50"/>
  <c r="F3756" i="50" s="1"/>
  <c r="C3755" i="50"/>
  <c r="E3755" i="50"/>
  <c r="F3755" i="50" s="1"/>
  <c r="C3754" i="50"/>
  <c r="E3754" i="50"/>
  <c r="F3754" i="50" s="1"/>
  <c r="C3753" i="50"/>
  <c r="E3753" i="50"/>
  <c r="F3753" i="50" s="1"/>
  <c r="C3752" i="50"/>
  <c r="E3752" i="50"/>
  <c r="F3752" i="50" s="1"/>
  <c r="C3751" i="50"/>
  <c r="E3751" i="50"/>
  <c r="F3751" i="50" s="1"/>
  <c r="C3750" i="50"/>
  <c r="E3750" i="50"/>
  <c r="F3750" i="50" s="1"/>
  <c r="C3749" i="50"/>
  <c r="E3749" i="50"/>
  <c r="F3749" i="50" s="1"/>
  <c r="C3748" i="50"/>
  <c r="E3748" i="50"/>
  <c r="F3748" i="50" s="1"/>
  <c r="C3747" i="50"/>
  <c r="E3747" i="50"/>
  <c r="F3747" i="50" s="1"/>
  <c r="C3746" i="50"/>
  <c r="E3746" i="50"/>
  <c r="F3746" i="50" s="1"/>
  <c r="C3745" i="50"/>
  <c r="E3745" i="50"/>
  <c r="F3745" i="50" s="1"/>
  <c r="C3744" i="50"/>
  <c r="E3744" i="50"/>
  <c r="F3744" i="50" s="1"/>
  <c r="C3743" i="50"/>
  <c r="E3743" i="50"/>
  <c r="C3742" i="50"/>
  <c r="E3742" i="50"/>
  <c r="F3742" i="50" s="1"/>
  <c r="C3741" i="50"/>
  <c r="E3741" i="50"/>
  <c r="F3741" i="50" s="1"/>
  <c r="C3740" i="50"/>
  <c r="E3740" i="50"/>
  <c r="F3740" i="50" s="1"/>
  <c r="C3739" i="50"/>
  <c r="E3739" i="50"/>
  <c r="F3739" i="50" s="1"/>
  <c r="C3738" i="50"/>
  <c r="E3738" i="50"/>
  <c r="F3738" i="50" s="1"/>
  <c r="C3737" i="50"/>
  <c r="E3737" i="50"/>
  <c r="F3737" i="50" s="1"/>
  <c r="C3736" i="50"/>
  <c r="E3736" i="50"/>
  <c r="F3736" i="50" s="1"/>
  <c r="C3735" i="50"/>
  <c r="E3735" i="50"/>
  <c r="F3735" i="50" s="1"/>
  <c r="C3734" i="50"/>
  <c r="E3734" i="50"/>
  <c r="F3734" i="50" s="1"/>
  <c r="C3733" i="50"/>
  <c r="E3733" i="50"/>
  <c r="F3733" i="50" s="1"/>
  <c r="C3732" i="50"/>
  <c r="E3732" i="50"/>
  <c r="F3732" i="50" s="1"/>
  <c r="C3731" i="50"/>
  <c r="E3731" i="50"/>
  <c r="F3731" i="50" s="1"/>
  <c r="C3730" i="50"/>
  <c r="E3730" i="50"/>
  <c r="F3730" i="50" s="1"/>
  <c r="C3729" i="50"/>
  <c r="E3729" i="50"/>
  <c r="F3729" i="50" s="1"/>
  <c r="C3728" i="50"/>
  <c r="E3728" i="50"/>
  <c r="F3728" i="50" s="1"/>
  <c r="C3727" i="50"/>
  <c r="E3727" i="50"/>
  <c r="F3727" i="50" s="1"/>
  <c r="C3726" i="50"/>
  <c r="E3726" i="50"/>
  <c r="F3726" i="50" s="1"/>
  <c r="C3725" i="50"/>
  <c r="E3725" i="50"/>
  <c r="F3725" i="50" s="1"/>
  <c r="C3724" i="50"/>
  <c r="E3724" i="50"/>
  <c r="F3724" i="50" s="1"/>
  <c r="C3723" i="50"/>
  <c r="E3723" i="50"/>
  <c r="F3723" i="50" s="1"/>
  <c r="C3722" i="50"/>
  <c r="E3722" i="50"/>
  <c r="F3722" i="50" s="1"/>
  <c r="C3721" i="50"/>
  <c r="E3721" i="50"/>
  <c r="F3721" i="50" s="1"/>
  <c r="C3720" i="50"/>
  <c r="E3720" i="50"/>
  <c r="F3720" i="50" s="1"/>
  <c r="C3719" i="50"/>
  <c r="E3719" i="50"/>
  <c r="F3719" i="50" s="1"/>
  <c r="C3718" i="50"/>
  <c r="E3718" i="50"/>
  <c r="F3718" i="50" s="1"/>
  <c r="C3717" i="50"/>
  <c r="E3717" i="50"/>
  <c r="F3717" i="50" s="1"/>
  <c r="C3716" i="50"/>
  <c r="E3716" i="50"/>
  <c r="F3716" i="50" s="1"/>
  <c r="C3715" i="50"/>
  <c r="E3715" i="50"/>
  <c r="F3715" i="50" s="1"/>
  <c r="C3714" i="50"/>
  <c r="E3714" i="50"/>
  <c r="F3714" i="50" s="1"/>
  <c r="C3713" i="50"/>
  <c r="E3713" i="50"/>
  <c r="F3713" i="50" s="1"/>
  <c r="C3712" i="50"/>
  <c r="E3712" i="50"/>
  <c r="F3712" i="50" s="1"/>
  <c r="C3711" i="50"/>
  <c r="E3711" i="50"/>
  <c r="F3711" i="50" s="1"/>
  <c r="C3710" i="50"/>
  <c r="E3710" i="50"/>
  <c r="F3710" i="50" s="1"/>
  <c r="C3709" i="50"/>
  <c r="E3709" i="50"/>
  <c r="F3709" i="50" s="1"/>
  <c r="C3708" i="50"/>
  <c r="E3708" i="50"/>
  <c r="F3708" i="50" s="1"/>
  <c r="C3707" i="50"/>
  <c r="E3707" i="50"/>
  <c r="F3707" i="50" s="1"/>
  <c r="C3706" i="50"/>
  <c r="E3706" i="50"/>
  <c r="F3706" i="50" s="1"/>
  <c r="C3705" i="50"/>
  <c r="E3705" i="50"/>
  <c r="F3705" i="50" s="1"/>
  <c r="C3704" i="50"/>
  <c r="E3704" i="50"/>
  <c r="F3704" i="50" s="1"/>
  <c r="C3703" i="50"/>
  <c r="E3703" i="50"/>
  <c r="F3703" i="50" s="1"/>
  <c r="C3702" i="50"/>
  <c r="E3702" i="50"/>
  <c r="F3702" i="50" s="1"/>
  <c r="C3701" i="50"/>
  <c r="E3701" i="50"/>
  <c r="F3701" i="50" s="1"/>
  <c r="C3700" i="50"/>
  <c r="E3700" i="50"/>
  <c r="F3700" i="50" s="1"/>
  <c r="C3699" i="50"/>
  <c r="E3699" i="50"/>
  <c r="F3699" i="50" s="1"/>
  <c r="C3698" i="50"/>
  <c r="E3698" i="50"/>
  <c r="F3698" i="50" s="1"/>
  <c r="C3697" i="50"/>
  <c r="E3697" i="50"/>
  <c r="F3697" i="50" s="1"/>
  <c r="C3696" i="50"/>
  <c r="E3696" i="50"/>
  <c r="F3696" i="50" s="1"/>
  <c r="C3695" i="50"/>
  <c r="E3695" i="50"/>
  <c r="F3695" i="50" s="1"/>
  <c r="C3694" i="50"/>
  <c r="E3694" i="50"/>
  <c r="F3694" i="50" s="1"/>
  <c r="C3693" i="50"/>
  <c r="E3693" i="50"/>
  <c r="F3693" i="50" s="1"/>
  <c r="C3692" i="50"/>
  <c r="E3692" i="50"/>
  <c r="F3692" i="50" s="1"/>
  <c r="C3691" i="50"/>
  <c r="E3691" i="50"/>
  <c r="F3691" i="50" s="1"/>
  <c r="C3690" i="50"/>
  <c r="E3690" i="50"/>
  <c r="F3690" i="50" s="1"/>
  <c r="C3689" i="50"/>
  <c r="E3689" i="50"/>
  <c r="F3689" i="50" s="1"/>
  <c r="C3688" i="50"/>
  <c r="E3688" i="50"/>
  <c r="F3688" i="50" s="1"/>
  <c r="C3687" i="50"/>
  <c r="E3687" i="50"/>
  <c r="F3687" i="50" s="1"/>
  <c r="C3686" i="50"/>
  <c r="E3686" i="50"/>
  <c r="F3686" i="50" s="1"/>
  <c r="C3685" i="50"/>
  <c r="E3685" i="50"/>
  <c r="C3684" i="50"/>
  <c r="E3684" i="50"/>
  <c r="C3683" i="50"/>
  <c r="E3683" i="50"/>
  <c r="C3682" i="50"/>
  <c r="E3682" i="50"/>
  <c r="C3681" i="50"/>
  <c r="E3681" i="50"/>
  <c r="C3680" i="50"/>
  <c r="E3680" i="50"/>
  <c r="C3679" i="50"/>
  <c r="E3679" i="50"/>
  <c r="C3678" i="50"/>
  <c r="E3678" i="50"/>
  <c r="C3677" i="50"/>
  <c r="E3677" i="50"/>
  <c r="C3676" i="50"/>
  <c r="E3676" i="50"/>
  <c r="C3675" i="50"/>
  <c r="E3675" i="50"/>
  <c r="C3674" i="50"/>
  <c r="E3674" i="50"/>
  <c r="C3673" i="50"/>
  <c r="E3673" i="50"/>
  <c r="C3672" i="50"/>
  <c r="E3672" i="50"/>
  <c r="C3671" i="50"/>
  <c r="E3671" i="50"/>
  <c r="C3670" i="50"/>
  <c r="E3670" i="50"/>
  <c r="C3669" i="50"/>
  <c r="E3669" i="50"/>
  <c r="C3668" i="50"/>
  <c r="E3668" i="50"/>
  <c r="C3667" i="50"/>
  <c r="E3667" i="50"/>
  <c r="C3666" i="50"/>
  <c r="E3666" i="50"/>
  <c r="C3665" i="50"/>
  <c r="E3665" i="50"/>
  <c r="C3664" i="50"/>
  <c r="E3664" i="50"/>
  <c r="C3663" i="50"/>
  <c r="E3663" i="50"/>
  <c r="F3663" i="50" s="1"/>
  <c r="C3662" i="50"/>
  <c r="E3662" i="50"/>
  <c r="F3662" i="50" s="1"/>
  <c r="C3661" i="50"/>
  <c r="E3661" i="50"/>
  <c r="F3661" i="50" s="1"/>
  <c r="C3660" i="50"/>
  <c r="E3660" i="50"/>
  <c r="F3660" i="50" s="1"/>
  <c r="C3659" i="50"/>
  <c r="E3659" i="50"/>
  <c r="F3659" i="50" s="1"/>
  <c r="C3658" i="50"/>
  <c r="E3658" i="50"/>
  <c r="F3658" i="50" s="1"/>
  <c r="C3657" i="50"/>
  <c r="E3657" i="50"/>
  <c r="F3657" i="50" s="1"/>
  <c r="C3656" i="50"/>
  <c r="E3656" i="50"/>
  <c r="F3656" i="50" s="1"/>
  <c r="C3655" i="50"/>
  <c r="E3655" i="50"/>
  <c r="F3655" i="50" s="1"/>
  <c r="C3654" i="50"/>
  <c r="E3654" i="50"/>
  <c r="F3654" i="50" s="1"/>
  <c r="C3653" i="50"/>
  <c r="E3653" i="50"/>
  <c r="F3653" i="50" s="1"/>
  <c r="C3652" i="50"/>
  <c r="E3652" i="50"/>
  <c r="F3652" i="50" s="1"/>
  <c r="C3651" i="50"/>
  <c r="E3651" i="50"/>
  <c r="F3651" i="50" s="1"/>
  <c r="C3650" i="50"/>
  <c r="E3650" i="50"/>
  <c r="F3650" i="50" s="1"/>
  <c r="C3649" i="50"/>
  <c r="E3649" i="50"/>
  <c r="F3649" i="50" s="1"/>
  <c r="C3648" i="50"/>
  <c r="E3648" i="50"/>
  <c r="F3648" i="50" s="1"/>
  <c r="C3647" i="50"/>
  <c r="E3647" i="50"/>
  <c r="F3647" i="50" s="1"/>
  <c r="C3646" i="50"/>
  <c r="E3646" i="50"/>
  <c r="F3646" i="50" s="1"/>
  <c r="C3645" i="50"/>
  <c r="E3645" i="50"/>
  <c r="F3645" i="50" s="1"/>
  <c r="C3644" i="50"/>
  <c r="E3644" i="50"/>
  <c r="F3644" i="50" s="1"/>
  <c r="C3643" i="50"/>
  <c r="E3643" i="50"/>
  <c r="F3643" i="50" s="1"/>
  <c r="C3642" i="50"/>
  <c r="E3642" i="50"/>
  <c r="F3642" i="50" s="1"/>
  <c r="C3641" i="50"/>
  <c r="E3641" i="50"/>
  <c r="F3641" i="50" s="1"/>
  <c r="C3640" i="50"/>
  <c r="E3640" i="50"/>
  <c r="F3640" i="50" s="1"/>
  <c r="C3639" i="50"/>
  <c r="E3639" i="50"/>
  <c r="F3639" i="50" s="1"/>
  <c r="C3638" i="50"/>
  <c r="E3638" i="50"/>
  <c r="F3638" i="50" s="1"/>
  <c r="C3637" i="50"/>
  <c r="E3637" i="50"/>
  <c r="F3637" i="50" s="1"/>
  <c r="C3636" i="50"/>
  <c r="E3636" i="50"/>
  <c r="F3636" i="50" s="1"/>
  <c r="C3635" i="50"/>
  <c r="E3635" i="50"/>
  <c r="F3635" i="50" s="1"/>
  <c r="C3634" i="50"/>
  <c r="E3634" i="50"/>
  <c r="F3634" i="50" s="1"/>
  <c r="C3633" i="50"/>
  <c r="E3633" i="50"/>
  <c r="F3633" i="50" s="1"/>
  <c r="C3632" i="50"/>
  <c r="E3632" i="50"/>
  <c r="F3632" i="50" s="1"/>
  <c r="C3631" i="50"/>
  <c r="E3631" i="50"/>
  <c r="F3631" i="50" s="1"/>
  <c r="C3630" i="50"/>
  <c r="E3630" i="50"/>
  <c r="F3630" i="50" s="1"/>
  <c r="C3629" i="50"/>
  <c r="E3629" i="50"/>
  <c r="F3629" i="50" s="1"/>
  <c r="C3628" i="50"/>
  <c r="E3628" i="50"/>
  <c r="F3628" i="50" s="1"/>
  <c r="C3627" i="50"/>
  <c r="E3627" i="50"/>
  <c r="F3627" i="50" s="1"/>
  <c r="C3626" i="50"/>
  <c r="E3626" i="50"/>
  <c r="F3626" i="50" s="1"/>
  <c r="C3625" i="50"/>
  <c r="E3625" i="50"/>
  <c r="F3625" i="50" s="1"/>
  <c r="C3624" i="50"/>
  <c r="E3624" i="50"/>
  <c r="F3624" i="50" s="1"/>
  <c r="C3623" i="50"/>
  <c r="E3623" i="50"/>
  <c r="F3623" i="50" s="1"/>
  <c r="C3622" i="50"/>
  <c r="E3622" i="50"/>
  <c r="F3622" i="50" s="1"/>
  <c r="C3621" i="50"/>
  <c r="E3621" i="50"/>
  <c r="F3621" i="50" s="1"/>
  <c r="C3620" i="50"/>
  <c r="E3620" i="50"/>
  <c r="F3620" i="50" s="1"/>
  <c r="C3619" i="50"/>
  <c r="E3619" i="50"/>
  <c r="F3619" i="50" s="1"/>
  <c r="C3618" i="50"/>
  <c r="E3618" i="50"/>
  <c r="F3618" i="50" s="1"/>
  <c r="C3617" i="50"/>
  <c r="E3617" i="50"/>
  <c r="F3617" i="50" s="1"/>
  <c r="C3616" i="50"/>
  <c r="E3616" i="50"/>
  <c r="F3616" i="50" s="1"/>
  <c r="C3615" i="50"/>
  <c r="E3615" i="50"/>
  <c r="F3615" i="50" s="1"/>
  <c r="C3614" i="50"/>
  <c r="E3614" i="50"/>
  <c r="F3614" i="50" s="1"/>
  <c r="C3613" i="50"/>
  <c r="E3613" i="50"/>
  <c r="F3613" i="50" s="1"/>
  <c r="C3612" i="50"/>
  <c r="E3612" i="50"/>
  <c r="F3612" i="50" s="1"/>
  <c r="C3611" i="50"/>
  <c r="E3611" i="50"/>
  <c r="F3611" i="50" s="1"/>
  <c r="C3610" i="50"/>
  <c r="E3610" i="50"/>
  <c r="F3610" i="50" s="1"/>
  <c r="C3609" i="50"/>
  <c r="E3609" i="50"/>
  <c r="F3609" i="50" s="1"/>
  <c r="C3608" i="50"/>
  <c r="E3608" i="50"/>
  <c r="F3608" i="50" s="1"/>
  <c r="C3607" i="50"/>
  <c r="E3607" i="50"/>
  <c r="F3607" i="50" s="1"/>
  <c r="C3606" i="50"/>
  <c r="E3606" i="50"/>
  <c r="C3605" i="50"/>
  <c r="E3605" i="50"/>
  <c r="F3605" i="50" s="1"/>
  <c r="C3604" i="50"/>
  <c r="E3604" i="50"/>
  <c r="C3603" i="50"/>
  <c r="E3603" i="50"/>
  <c r="F3603" i="50" s="1"/>
  <c r="C3602" i="50"/>
  <c r="E3602" i="50"/>
  <c r="F3602" i="50" s="1"/>
  <c r="C3601" i="50"/>
  <c r="E3601" i="50"/>
  <c r="F3601" i="50" s="1"/>
  <c r="C3600" i="50"/>
  <c r="E3600" i="50"/>
  <c r="C3599" i="50"/>
  <c r="E3599" i="50"/>
  <c r="F3599" i="50" s="1"/>
  <c r="C3598" i="50"/>
  <c r="E3598" i="50"/>
  <c r="F3598" i="50" s="1"/>
  <c r="C3597" i="50"/>
  <c r="E3597" i="50"/>
  <c r="F3597" i="50" s="1"/>
  <c r="C3596" i="50"/>
  <c r="E3596" i="50"/>
  <c r="C3595" i="50"/>
  <c r="E3595" i="50"/>
  <c r="F3595" i="50" s="1"/>
  <c r="C3594" i="50"/>
  <c r="E3594" i="50"/>
  <c r="F3594" i="50" s="1"/>
  <c r="C3593" i="50"/>
  <c r="E3593" i="50"/>
  <c r="F3593" i="50" s="1"/>
  <c r="C3592" i="50"/>
  <c r="E3592" i="50"/>
  <c r="C3591" i="50"/>
  <c r="E3591" i="50"/>
  <c r="F3591" i="50" s="1"/>
  <c r="C3590" i="50"/>
  <c r="E3590" i="50"/>
  <c r="F3590" i="50" s="1"/>
  <c r="C3589" i="50"/>
  <c r="E3589" i="50"/>
  <c r="F3589" i="50" s="1"/>
  <c r="C3588" i="50"/>
  <c r="E3588" i="50"/>
  <c r="C3587" i="50"/>
  <c r="E3587" i="50"/>
  <c r="F3587" i="50" s="1"/>
  <c r="C3586" i="50"/>
  <c r="E3586" i="50"/>
  <c r="F3586" i="50" s="1"/>
  <c r="C3585" i="50"/>
  <c r="E3585" i="50"/>
  <c r="F3585" i="50" s="1"/>
  <c r="C3584" i="50"/>
  <c r="E3584" i="50"/>
  <c r="C3583" i="50"/>
  <c r="E3583" i="50"/>
  <c r="F3583" i="50" s="1"/>
  <c r="C3582" i="50"/>
  <c r="E3582" i="50"/>
  <c r="F3582" i="50" s="1"/>
  <c r="C3581" i="50"/>
  <c r="E3581" i="50"/>
  <c r="F3581" i="50" s="1"/>
  <c r="C3580" i="50"/>
  <c r="E3580" i="50"/>
  <c r="C3579" i="50"/>
  <c r="E3579" i="50"/>
  <c r="F3579" i="50" s="1"/>
  <c r="C3578" i="50"/>
  <c r="E3578" i="50"/>
  <c r="F3578" i="50" s="1"/>
  <c r="C3577" i="50"/>
  <c r="E3577" i="50"/>
  <c r="F3577" i="50" s="1"/>
  <c r="C3576" i="50"/>
  <c r="E3576" i="50"/>
  <c r="C3575" i="50"/>
  <c r="E3575" i="50"/>
  <c r="F3575" i="50" s="1"/>
  <c r="C3574" i="50"/>
  <c r="E3574" i="50"/>
  <c r="F3574" i="50" s="1"/>
  <c r="C3573" i="50"/>
  <c r="E3573" i="50"/>
  <c r="F3573" i="50" s="1"/>
  <c r="C3572" i="50"/>
  <c r="E3572" i="50"/>
  <c r="C3571" i="50"/>
  <c r="E3571" i="50"/>
  <c r="F3571" i="50" s="1"/>
  <c r="C3570" i="50"/>
  <c r="E3570" i="50"/>
  <c r="F3570" i="50" s="1"/>
  <c r="C3569" i="50"/>
  <c r="E3569" i="50"/>
  <c r="F3569" i="50" s="1"/>
  <c r="C3568" i="50"/>
  <c r="E3568" i="50"/>
  <c r="C3567" i="50"/>
  <c r="E3567" i="50"/>
  <c r="F3567" i="50" s="1"/>
  <c r="C3566" i="50"/>
  <c r="E3566" i="50"/>
  <c r="F3566" i="50" s="1"/>
  <c r="C3565" i="50"/>
  <c r="E3565" i="50"/>
  <c r="F3565" i="50" s="1"/>
  <c r="C3564" i="50"/>
  <c r="E3564" i="50"/>
  <c r="C3563" i="50"/>
  <c r="E3563" i="50"/>
  <c r="F3563" i="50" s="1"/>
  <c r="C3562" i="50"/>
  <c r="E3562" i="50"/>
  <c r="F3562" i="50" s="1"/>
  <c r="C3561" i="50"/>
  <c r="E3561" i="50"/>
  <c r="F3561" i="50" s="1"/>
  <c r="C3560" i="50"/>
  <c r="E3560" i="50"/>
  <c r="C3559" i="50"/>
  <c r="E3559" i="50"/>
  <c r="F3559" i="50" s="1"/>
  <c r="C3558" i="50"/>
  <c r="E3558" i="50"/>
  <c r="F3558" i="50" s="1"/>
  <c r="C3557" i="50"/>
  <c r="E3557" i="50"/>
  <c r="F3557" i="50" s="1"/>
  <c r="C3556" i="50"/>
  <c r="E3556" i="50"/>
  <c r="C3555" i="50"/>
  <c r="E3555" i="50"/>
  <c r="F3555" i="50" s="1"/>
  <c r="C3554" i="50"/>
  <c r="E3554" i="50"/>
  <c r="F3554" i="50" s="1"/>
  <c r="C3553" i="50"/>
  <c r="E3553" i="50"/>
  <c r="F3553" i="50" s="1"/>
  <c r="C3552" i="50"/>
  <c r="E3552" i="50"/>
  <c r="C3551" i="50"/>
  <c r="E3551" i="50"/>
  <c r="F3551" i="50" s="1"/>
  <c r="C3550" i="50"/>
  <c r="E3550" i="50"/>
  <c r="F3550" i="50" s="1"/>
  <c r="C3549" i="50"/>
  <c r="E3549" i="50"/>
  <c r="C3548" i="50"/>
  <c r="E3548" i="50"/>
  <c r="C3547" i="50"/>
  <c r="E3547" i="50"/>
  <c r="C3546" i="50"/>
  <c r="E3546" i="50"/>
  <c r="C3545" i="50"/>
  <c r="E3545" i="50"/>
  <c r="C3544" i="50"/>
  <c r="E3544" i="50"/>
  <c r="C3543" i="50"/>
  <c r="E3543" i="50"/>
  <c r="C3542" i="50"/>
  <c r="E3542" i="50"/>
  <c r="C3541" i="50"/>
  <c r="E3541" i="50"/>
  <c r="C3540" i="50"/>
  <c r="E3540" i="50"/>
  <c r="C3539" i="50"/>
  <c r="E3539" i="50"/>
  <c r="C3538" i="50"/>
  <c r="E3538" i="50"/>
  <c r="C3537" i="50"/>
  <c r="E3537" i="50"/>
  <c r="C3536" i="50"/>
  <c r="E3536" i="50"/>
  <c r="C3535" i="50"/>
  <c r="E3535" i="50"/>
  <c r="C3534" i="50"/>
  <c r="E3534" i="50"/>
  <c r="C3533" i="50"/>
  <c r="E3533" i="50"/>
  <c r="C3532" i="50"/>
  <c r="E3532" i="50"/>
  <c r="C3531" i="50"/>
  <c r="E3531" i="50"/>
  <c r="C3530" i="50"/>
  <c r="E3530" i="50"/>
  <c r="C3529" i="50"/>
  <c r="E3529" i="50"/>
  <c r="C3528" i="50"/>
  <c r="E3528" i="50"/>
  <c r="C3527" i="50"/>
  <c r="E3527" i="50"/>
  <c r="F3527" i="50" s="1"/>
  <c r="C3526" i="50"/>
  <c r="E3526" i="50"/>
  <c r="C3525" i="50"/>
  <c r="E3525" i="50"/>
  <c r="F3525" i="50" s="1"/>
  <c r="C3524" i="50"/>
  <c r="E3524" i="50"/>
  <c r="F3524" i="50" s="1"/>
  <c r="C3523" i="50"/>
  <c r="E3523" i="50"/>
  <c r="F3523" i="50" s="1"/>
  <c r="C3522" i="50"/>
  <c r="E3522" i="50"/>
  <c r="C3521" i="50"/>
  <c r="E3521" i="50"/>
  <c r="F3521" i="50" s="1"/>
  <c r="C3520" i="50"/>
  <c r="E3520" i="50"/>
  <c r="F3520" i="50" s="1"/>
  <c r="C3519" i="50"/>
  <c r="E3519" i="50"/>
  <c r="F3519" i="50" s="1"/>
  <c r="C3518" i="50"/>
  <c r="E3518" i="50"/>
  <c r="C3517" i="50"/>
  <c r="E3517" i="50"/>
  <c r="F3517" i="50" s="1"/>
  <c r="C3516" i="50"/>
  <c r="E3516" i="50"/>
  <c r="F3516" i="50" s="1"/>
  <c r="C3515" i="50"/>
  <c r="E3515" i="50"/>
  <c r="F3515" i="50" s="1"/>
  <c r="C3514" i="50"/>
  <c r="E3514" i="50"/>
  <c r="C3513" i="50"/>
  <c r="E3513" i="50"/>
  <c r="F3513" i="50" s="1"/>
  <c r="C3512" i="50"/>
  <c r="E3512" i="50"/>
  <c r="F3512" i="50" s="1"/>
  <c r="C3511" i="50"/>
  <c r="E3511" i="50"/>
  <c r="F3511" i="50" s="1"/>
  <c r="C3510" i="50"/>
  <c r="E3510" i="50"/>
  <c r="C3509" i="50"/>
  <c r="E3509" i="50"/>
  <c r="F3509" i="50" s="1"/>
  <c r="C3508" i="50"/>
  <c r="E3508" i="50"/>
  <c r="F3508" i="50" s="1"/>
  <c r="C3507" i="50"/>
  <c r="E3507" i="50"/>
  <c r="F3507" i="50" s="1"/>
  <c r="C3506" i="50"/>
  <c r="E3506" i="50"/>
  <c r="C3505" i="50"/>
  <c r="E3505" i="50"/>
  <c r="F3505" i="50" s="1"/>
  <c r="C3504" i="50"/>
  <c r="E3504" i="50"/>
  <c r="F3504" i="50" s="1"/>
  <c r="C3503" i="50"/>
  <c r="E3503" i="50"/>
  <c r="F3503" i="50" s="1"/>
  <c r="C3502" i="50"/>
  <c r="E3502" i="50"/>
  <c r="C3501" i="50"/>
  <c r="E3501" i="50"/>
  <c r="F3501" i="50" s="1"/>
  <c r="C3500" i="50"/>
  <c r="E3500" i="50"/>
  <c r="F3500" i="50" s="1"/>
  <c r="C3499" i="50"/>
  <c r="E3499" i="50"/>
  <c r="F3499" i="50" s="1"/>
  <c r="C3498" i="50"/>
  <c r="E3498" i="50"/>
  <c r="C3497" i="50"/>
  <c r="E3497" i="50"/>
  <c r="F3497" i="50" s="1"/>
  <c r="C3496" i="50"/>
  <c r="E3496" i="50"/>
  <c r="F3496" i="50" s="1"/>
  <c r="C3495" i="50"/>
  <c r="E3495" i="50"/>
  <c r="F3495" i="50" s="1"/>
  <c r="C3494" i="50"/>
  <c r="E3494" i="50"/>
  <c r="C3493" i="50"/>
  <c r="E3493" i="50"/>
  <c r="F3493" i="50" s="1"/>
  <c r="C3492" i="50"/>
  <c r="E3492" i="50"/>
  <c r="F3492" i="50" s="1"/>
  <c r="C3491" i="50"/>
  <c r="E3491" i="50"/>
  <c r="F3491" i="50" s="1"/>
  <c r="C3490" i="50"/>
  <c r="E3490" i="50"/>
  <c r="C3489" i="50"/>
  <c r="E3489" i="50"/>
  <c r="F3489" i="50" s="1"/>
  <c r="C3488" i="50"/>
  <c r="E3488" i="50"/>
  <c r="F3488" i="50" s="1"/>
  <c r="C3487" i="50"/>
  <c r="E3487" i="50"/>
  <c r="F3487" i="50" s="1"/>
  <c r="C3486" i="50"/>
  <c r="E3486" i="50"/>
  <c r="C3485" i="50"/>
  <c r="E3485" i="50"/>
  <c r="F3485" i="50" s="1"/>
  <c r="C3484" i="50"/>
  <c r="E3484" i="50"/>
  <c r="F3484" i="50" s="1"/>
  <c r="C3483" i="50"/>
  <c r="E3483" i="50"/>
  <c r="F3483" i="50" s="1"/>
  <c r="C3482" i="50"/>
  <c r="E3482" i="50"/>
  <c r="C3481" i="50"/>
  <c r="E3481" i="50"/>
  <c r="F3481" i="50" s="1"/>
  <c r="C3480" i="50"/>
  <c r="E3480" i="50"/>
  <c r="F3480" i="50" s="1"/>
  <c r="C3479" i="50"/>
  <c r="E3479" i="50"/>
  <c r="F3479" i="50" s="1"/>
  <c r="C3478" i="50"/>
  <c r="E3478" i="50"/>
  <c r="C3477" i="50"/>
  <c r="E3477" i="50"/>
  <c r="F3477" i="50" s="1"/>
  <c r="C3476" i="50"/>
  <c r="E3476" i="50"/>
  <c r="F3476" i="50" s="1"/>
  <c r="C3475" i="50"/>
  <c r="E3475" i="50"/>
  <c r="F3475" i="50" s="1"/>
  <c r="C3474" i="50"/>
  <c r="E3474" i="50"/>
  <c r="C3473" i="50"/>
  <c r="E3473" i="50"/>
  <c r="F3473" i="50" s="1"/>
  <c r="C3472" i="50"/>
  <c r="E3472" i="50"/>
  <c r="F3472" i="50" s="1"/>
  <c r="C3471" i="50"/>
  <c r="E3471" i="50"/>
  <c r="C3470" i="50"/>
  <c r="E3470" i="50"/>
  <c r="F3470" i="50" s="1"/>
  <c r="C3469" i="50"/>
  <c r="E3469" i="50"/>
  <c r="F3469" i="50" s="1"/>
  <c r="C3468" i="50"/>
  <c r="E3468" i="50"/>
  <c r="F3468" i="50" s="1"/>
  <c r="C3467" i="50"/>
  <c r="E3467" i="50"/>
  <c r="F3467" i="50" s="1"/>
  <c r="C3466" i="50"/>
  <c r="E3466" i="50"/>
  <c r="F3466" i="50" s="1"/>
  <c r="C3465" i="50"/>
  <c r="E3465" i="50"/>
  <c r="F3465" i="50" s="1"/>
  <c r="C3464" i="50"/>
  <c r="E3464" i="50"/>
  <c r="F3464" i="50" s="1"/>
  <c r="C3463" i="50"/>
  <c r="E3463" i="50"/>
  <c r="F3463" i="50" s="1"/>
  <c r="C3462" i="50"/>
  <c r="E3462" i="50"/>
  <c r="F3462" i="50" s="1"/>
  <c r="C3461" i="50"/>
  <c r="E3461" i="50"/>
  <c r="F3461" i="50" s="1"/>
  <c r="C3460" i="50"/>
  <c r="E3460" i="50"/>
  <c r="F3460" i="50" s="1"/>
  <c r="C3459" i="50"/>
  <c r="E3459" i="50"/>
  <c r="F3459" i="50" s="1"/>
  <c r="C3458" i="50"/>
  <c r="E3458" i="50"/>
  <c r="F3458" i="50" s="1"/>
  <c r="C3457" i="50"/>
  <c r="E3457" i="50"/>
  <c r="F3457" i="50" s="1"/>
  <c r="C3456" i="50"/>
  <c r="E3456" i="50"/>
  <c r="F3456" i="50" s="1"/>
  <c r="C3455" i="50"/>
  <c r="E3455" i="50"/>
  <c r="F3455" i="50" s="1"/>
  <c r="C3454" i="50"/>
  <c r="E3454" i="50"/>
  <c r="F3454" i="50" s="1"/>
  <c r="C3453" i="50"/>
  <c r="E3453" i="50"/>
  <c r="F3453" i="50" s="1"/>
  <c r="C3452" i="50"/>
  <c r="E3452" i="50"/>
  <c r="F3452" i="50" s="1"/>
  <c r="C3451" i="50"/>
  <c r="E3451" i="50"/>
  <c r="F3451" i="50" s="1"/>
  <c r="C3450" i="50"/>
  <c r="E3450" i="50"/>
  <c r="F3450" i="50" s="1"/>
  <c r="C3449" i="50"/>
  <c r="E3449" i="50"/>
  <c r="F3449" i="50" s="1"/>
  <c r="C3448" i="50"/>
  <c r="E3448" i="50"/>
  <c r="F3448" i="50" s="1"/>
  <c r="C3447" i="50"/>
  <c r="E3447" i="50"/>
  <c r="F3447" i="50" s="1"/>
  <c r="C3446" i="50"/>
  <c r="E3446" i="50"/>
  <c r="F3446" i="50" s="1"/>
  <c r="C3445" i="50"/>
  <c r="E3445" i="50"/>
  <c r="F3445" i="50" s="1"/>
  <c r="C3444" i="50"/>
  <c r="E3444" i="50"/>
  <c r="F3444" i="50" s="1"/>
  <c r="C3443" i="50"/>
  <c r="E3443" i="50"/>
  <c r="F3443" i="50" s="1"/>
  <c r="C3442" i="50"/>
  <c r="E3442" i="50"/>
  <c r="F3442" i="50" s="1"/>
  <c r="C3441" i="50"/>
  <c r="E3441" i="50"/>
  <c r="F3441" i="50" s="1"/>
  <c r="C3440" i="50"/>
  <c r="E3440" i="50"/>
  <c r="F3440" i="50" s="1"/>
  <c r="C3439" i="50"/>
  <c r="E3439" i="50"/>
  <c r="F3439" i="50" s="1"/>
  <c r="C3438" i="50"/>
  <c r="E3438" i="50"/>
  <c r="F3438" i="50" s="1"/>
  <c r="C3437" i="50"/>
  <c r="E3437" i="50"/>
  <c r="F3437" i="50" s="1"/>
  <c r="C3436" i="50"/>
  <c r="E3436" i="50"/>
  <c r="F3436" i="50" s="1"/>
  <c r="C3435" i="50"/>
  <c r="E3435" i="50"/>
  <c r="F3435" i="50" s="1"/>
  <c r="C3434" i="50"/>
  <c r="E3434" i="50"/>
  <c r="F3434" i="50" s="1"/>
  <c r="C3433" i="50"/>
  <c r="E3433" i="50"/>
  <c r="F3433" i="50" s="1"/>
  <c r="C3432" i="50"/>
  <c r="E3432" i="50"/>
  <c r="F3432" i="50" s="1"/>
  <c r="C3431" i="50"/>
  <c r="E3431" i="50"/>
  <c r="F3431" i="50" s="1"/>
  <c r="C3430" i="50"/>
  <c r="E3430" i="50"/>
  <c r="F3430" i="50" s="1"/>
  <c r="C3429" i="50"/>
  <c r="E3429" i="50"/>
  <c r="F3429" i="50" s="1"/>
  <c r="C3428" i="50"/>
  <c r="E3428" i="50"/>
  <c r="F3428" i="50" s="1"/>
  <c r="C3427" i="50"/>
  <c r="E3427" i="50"/>
  <c r="F3427" i="50" s="1"/>
  <c r="C3426" i="50"/>
  <c r="E3426" i="50"/>
  <c r="F3426" i="50" s="1"/>
  <c r="C3425" i="50"/>
  <c r="E3425" i="50"/>
  <c r="F3425" i="50" s="1"/>
  <c r="C3424" i="50"/>
  <c r="E3424" i="50"/>
  <c r="F3424" i="50" s="1"/>
  <c r="C3423" i="50"/>
  <c r="E3423" i="50"/>
  <c r="F3423" i="50" s="1"/>
  <c r="C3422" i="50"/>
  <c r="E3422" i="50"/>
  <c r="F3422" i="50" s="1"/>
  <c r="C3421" i="50"/>
  <c r="E3421" i="50"/>
  <c r="F3421" i="50" s="1"/>
  <c r="C3420" i="50"/>
  <c r="E3420" i="50"/>
  <c r="F3420" i="50" s="1"/>
  <c r="C3419" i="50"/>
  <c r="E3419" i="50"/>
  <c r="F3419" i="50" s="1"/>
  <c r="C3418" i="50"/>
  <c r="E3418" i="50"/>
  <c r="F3418" i="50" s="1"/>
  <c r="C3417" i="50"/>
  <c r="E3417" i="50"/>
  <c r="F3417" i="50" s="1"/>
  <c r="C3416" i="50"/>
  <c r="E3416" i="50"/>
  <c r="F3416" i="50" s="1"/>
  <c r="C3415" i="50"/>
  <c r="E3415" i="50"/>
  <c r="C3414" i="50"/>
  <c r="E3414" i="50"/>
  <c r="C3413" i="50"/>
  <c r="E3413" i="50"/>
  <c r="C3412" i="50"/>
  <c r="E3412" i="50"/>
  <c r="C3411" i="50"/>
  <c r="E3411" i="50"/>
  <c r="C3410" i="50"/>
  <c r="E3410" i="50"/>
  <c r="C3409" i="50"/>
  <c r="E3409" i="50"/>
  <c r="C3408" i="50"/>
  <c r="E3408" i="50"/>
  <c r="C3407" i="50"/>
  <c r="E3407" i="50"/>
  <c r="C3406" i="50"/>
  <c r="E3406" i="50"/>
  <c r="C3405" i="50"/>
  <c r="E3405" i="50"/>
  <c r="C3404" i="50"/>
  <c r="E3404" i="50"/>
  <c r="C3403" i="50"/>
  <c r="E3403" i="50"/>
  <c r="C3402" i="50"/>
  <c r="E3402" i="50"/>
  <c r="C3401" i="50"/>
  <c r="E3401" i="50"/>
  <c r="C3400" i="50"/>
  <c r="E3400" i="50"/>
  <c r="C3399" i="50"/>
  <c r="E3399" i="50"/>
  <c r="C3398" i="50"/>
  <c r="E3398" i="50"/>
  <c r="C3397" i="50"/>
  <c r="E3397" i="50"/>
  <c r="C3396" i="50"/>
  <c r="E3396" i="50"/>
  <c r="C3395" i="50"/>
  <c r="E3395" i="50"/>
  <c r="C3394" i="50"/>
  <c r="E3394" i="50"/>
  <c r="C3393" i="50"/>
  <c r="E3393" i="50"/>
  <c r="F3393" i="50" s="1"/>
  <c r="C3392" i="50"/>
  <c r="E3392" i="50"/>
  <c r="C3391" i="50"/>
  <c r="E3391" i="50"/>
  <c r="F3391" i="50" s="1"/>
  <c r="C3390" i="50"/>
  <c r="E3390" i="50"/>
  <c r="F3390" i="50" s="1"/>
  <c r="C3389" i="50"/>
  <c r="E3389" i="50"/>
  <c r="F3389" i="50" s="1"/>
  <c r="C3388" i="50"/>
  <c r="E3388" i="50"/>
  <c r="F3388" i="50" s="1"/>
  <c r="C3387" i="50"/>
  <c r="E3387" i="50"/>
  <c r="F3387" i="50" s="1"/>
  <c r="C3386" i="50"/>
  <c r="E3386" i="50"/>
  <c r="F3386" i="50" s="1"/>
  <c r="C3385" i="50"/>
  <c r="E3385" i="50"/>
  <c r="C3384" i="50"/>
  <c r="E3384" i="50"/>
  <c r="F3384" i="50" s="1"/>
  <c r="C3383" i="50"/>
  <c r="E3383" i="50"/>
  <c r="F3383" i="50" s="1"/>
  <c r="C3382" i="50"/>
  <c r="E3382" i="50"/>
  <c r="F3382" i="50" s="1"/>
  <c r="C3381" i="50"/>
  <c r="E3381" i="50"/>
  <c r="F3381" i="50" s="1"/>
  <c r="C3380" i="50"/>
  <c r="E3380" i="50"/>
  <c r="F3380" i="50" s="1"/>
  <c r="C3379" i="50"/>
  <c r="E3379" i="50"/>
  <c r="F3379" i="50" s="1"/>
  <c r="C3378" i="50"/>
  <c r="E3378" i="50"/>
  <c r="F3378" i="50" s="1"/>
  <c r="C3377" i="50"/>
  <c r="E3377" i="50"/>
  <c r="C3376" i="50"/>
  <c r="E3376" i="50"/>
  <c r="F3376" i="50" s="1"/>
  <c r="C3375" i="50"/>
  <c r="E3375" i="50"/>
  <c r="F3375" i="50" s="1"/>
  <c r="C3374" i="50"/>
  <c r="E3374" i="50"/>
  <c r="F3374" i="50" s="1"/>
  <c r="C3373" i="50"/>
  <c r="E3373" i="50"/>
  <c r="C3372" i="50"/>
  <c r="E3372" i="50"/>
  <c r="F3372" i="50" s="1"/>
  <c r="C3371" i="50"/>
  <c r="E3371" i="50"/>
  <c r="F3371" i="50" s="1"/>
  <c r="C3370" i="50"/>
  <c r="E3370" i="50"/>
  <c r="F3370" i="50" s="1"/>
  <c r="C3369" i="50"/>
  <c r="E3369" i="50"/>
  <c r="F3369" i="50" s="1"/>
  <c r="C3368" i="50"/>
  <c r="E3368" i="50"/>
  <c r="F3368" i="50" s="1"/>
  <c r="C3367" i="50"/>
  <c r="E3367" i="50"/>
  <c r="F3367" i="50" s="1"/>
  <c r="C3366" i="50"/>
  <c r="E3366" i="50"/>
  <c r="C3365" i="50"/>
  <c r="E3365" i="50"/>
  <c r="C3364" i="50"/>
  <c r="E3364" i="50"/>
  <c r="F3364" i="50" s="1"/>
  <c r="C3363" i="50"/>
  <c r="E3363" i="50"/>
  <c r="F3363" i="50" s="1"/>
  <c r="C3362" i="50"/>
  <c r="E3362" i="50"/>
  <c r="C3361" i="50"/>
  <c r="E3361" i="50"/>
  <c r="F3361" i="50" s="1"/>
  <c r="C3360" i="50"/>
  <c r="E3360" i="50"/>
  <c r="F3360" i="50" s="1"/>
  <c r="C3359" i="50"/>
  <c r="E3359" i="50"/>
  <c r="F3359" i="50" s="1"/>
  <c r="C3358" i="50"/>
  <c r="E3358" i="50"/>
  <c r="C3357" i="50"/>
  <c r="E3357" i="50"/>
  <c r="F3357" i="50" s="1"/>
  <c r="C3356" i="50"/>
  <c r="E3356" i="50"/>
  <c r="F3356" i="50" s="1"/>
  <c r="C3355" i="50"/>
  <c r="E3355" i="50"/>
  <c r="F3355" i="50" s="1"/>
  <c r="C3354" i="50"/>
  <c r="E3354" i="50"/>
  <c r="C3353" i="50"/>
  <c r="E3353" i="50"/>
  <c r="F3353" i="50" s="1"/>
  <c r="C3352" i="50"/>
  <c r="E3352" i="50"/>
  <c r="F3352" i="50" s="1"/>
  <c r="C3351" i="50"/>
  <c r="E3351" i="50"/>
  <c r="F3351" i="50" s="1"/>
  <c r="C3350" i="50"/>
  <c r="E3350" i="50"/>
  <c r="C3349" i="50"/>
  <c r="E3349" i="50"/>
  <c r="F3349" i="50" s="1"/>
  <c r="C3348" i="50"/>
  <c r="E3348" i="50"/>
  <c r="F3348" i="50" s="1"/>
  <c r="C3347" i="50"/>
  <c r="E3347" i="50"/>
  <c r="F3347" i="50" s="1"/>
  <c r="C3346" i="50"/>
  <c r="E3346" i="50"/>
  <c r="C3345" i="50"/>
  <c r="E3345" i="50"/>
  <c r="F3345" i="50" s="1"/>
  <c r="C3344" i="50"/>
  <c r="E3344" i="50"/>
  <c r="F3344" i="50" s="1"/>
  <c r="C3343" i="50"/>
  <c r="E3343" i="50"/>
  <c r="F3343" i="50" s="1"/>
  <c r="C3342" i="50"/>
  <c r="E3342" i="50"/>
  <c r="C3341" i="50"/>
  <c r="E3341" i="50"/>
  <c r="C3340" i="50"/>
  <c r="E3340" i="50"/>
  <c r="F3340" i="50" s="1"/>
  <c r="C3339" i="50"/>
  <c r="E3339" i="50"/>
  <c r="F3339" i="50" s="1"/>
  <c r="C3338" i="50"/>
  <c r="E3338" i="50"/>
  <c r="C3337" i="50"/>
  <c r="E3337" i="50"/>
  <c r="F3337" i="50" s="1"/>
  <c r="C3336" i="50"/>
  <c r="E3336" i="50"/>
  <c r="F3336" i="50" s="1"/>
  <c r="C3335" i="50"/>
  <c r="E3335" i="50"/>
  <c r="C3334" i="50"/>
  <c r="E3334" i="50"/>
  <c r="F3334" i="50" s="1"/>
  <c r="C3333" i="50"/>
  <c r="E3333" i="50"/>
  <c r="F3333" i="50" s="1"/>
  <c r="C3332" i="50"/>
  <c r="E3332" i="50"/>
  <c r="F3332" i="50" s="1"/>
  <c r="C3331" i="50"/>
  <c r="E3331" i="50"/>
  <c r="C3330" i="50"/>
  <c r="E3330" i="50"/>
  <c r="C3329" i="50"/>
  <c r="E3329" i="50"/>
  <c r="F3329" i="50" s="1"/>
  <c r="C3328" i="50"/>
  <c r="E3328" i="50"/>
  <c r="F3328" i="50" s="1"/>
  <c r="C3327" i="50"/>
  <c r="E3327" i="50"/>
  <c r="C3326" i="50"/>
  <c r="E3326" i="50"/>
  <c r="F3326" i="50" s="1"/>
  <c r="C3325" i="50"/>
  <c r="E3325" i="50"/>
  <c r="F3325" i="50" s="1"/>
  <c r="C3324" i="50"/>
  <c r="E3324" i="50"/>
  <c r="F3324" i="50" s="1"/>
  <c r="C3323" i="50"/>
  <c r="E3323" i="50"/>
  <c r="C3322" i="50"/>
  <c r="E3322" i="50"/>
  <c r="F3322" i="50" s="1"/>
  <c r="C3321" i="50"/>
  <c r="E3321" i="50"/>
  <c r="F3321" i="50" s="1"/>
  <c r="C3320" i="50"/>
  <c r="E3320" i="50"/>
  <c r="F3320" i="50" s="1"/>
  <c r="C3319" i="50"/>
  <c r="E3319" i="50"/>
  <c r="C3318" i="50"/>
  <c r="E3318" i="50"/>
  <c r="F3318" i="50" s="1"/>
  <c r="C3317" i="50"/>
  <c r="E3317" i="50"/>
  <c r="F3317" i="50" s="1"/>
  <c r="C3316" i="50"/>
  <c r="E3316" i="50"/>
  <c r="F3316" i="50" s="1"/>
  <c r="C3315" i="50"/>
  <c r="E3315" i="50"/>
  <c r="C3314" i="50"/>
  <c r="E3314" i="50"/>
  <c r="F3314" i="50" s="1"/>
  <c r="C3313" i="50"/>
  <c r="E3313" i="50"/>
  <c r="F3313" i="50" s="1"/>
  <c r="C3312" i="50"/>
  <c r="E3312" i="50"/>
  <c r="F3312" i="50" s="1"/>
  <c r="C3311" i="50"/>
  <c r="E3311" i="50"/>
  <c r="C3310" i="50"/>
  <c r="E3310" i="50"/>
  <c r="F3310" i="50" s="1"/>
  <c r="C3309" i="50"/>
  <c r="E3309" i="50"/>
  <c r="F3309" i="50" s="1"/>
  <c r="C3308" i="50"/>
  <c r="E3308" i="50"/>
  <c r="F3308" i="50" s="1"/>
  <c r="C3307" i="50"/>
  <c r="E3307" i="50"/>
  <c r="C3306" i="50"/>
  <c r="E3306" i="50"/>
  <c r="C3305" i="50"/>
  <c r="E3305" i="50"/>
  <c r="F3305" i="50" s="1"/>
  <c r="C3304" i="50"/>
  <c r="E3304" i="50"/>
  <c r="F3304" i="50" s="1"/>
  <c r="C3303" i="50"/>
  <c r="E3303" i="50"/>
  <c r="C3302" i="50"/>
  <c r="E3302" i="50"/>
  <c r="F3302" i="50" s="1"/>
  <c r="C3301" i="50"/>
  <c r="E3301" i="50"/>
  <c r="F3301" i="50" s="1"/>
  <c r="C3300" i="50"/>
  <c r="E3300" i="50"/>
  <c r="F3300" i="50" s="1"/>
  <c r="C3299" i="50"/>
  <c r="E3299" i="50"/>
  <c r="C3298" i="50"/>
  <c r="E3298" i="50"/>
  <c r="C3297" i="50"/>
  <c r="E3297" i="50"/>
  <c r="F3297" i="50" s="1"/>
  <c r="C3296" i="50"/>
  <c r="E3296" i="50"/>
  <c r="F3296" i="50" s="1"/>
  <c r="C3295" i="50"/>
  <c r="E3295" i="50"/>
  <c r="C3294" i="50"/>
  <c r="E3294" i="50"/>
  <c r="F3294" i="50" s="1"/>
  <c r="C3293" i="50"/>
  <c r="E3293" i="50"/>
  <c r="F3293" i="50" s="1"/>
  <c r="C3292" i="50"/>
  <c r="E3292" i="50"/>
  <c r="F3292" i="50" s="1"/>
  <c r="C3291" i="50"/>
  <c r="E3291" i="50"/>
  <c r="C3290" i="50"/>
  <c r="E3290" i="50"/>
  <c r="F3290" i="50" s="1"/>
  <c r="C3289" i="50"/>
  <c r="E3289" i="50"/>
  <c r="F3289" i="50" s="1"/>
  <c r="C3288" i="50"/>
  <c r="E3288" i="50"/>
  <c r="F3288" i="50" s="1"/>
  <c r="C3287" i="50"/>
  <c r="E3287" i="50"/>
  <c r="C3286" i="50"/>
  <c r="E3286" i="50"/>
  <c r="F3286" i="50" s="1"/>
  <c r="C3285" i="50"/>
  <c r="E3285" i="50"/>
  <c r="F3285" i="50" s="1"/>
  <c r="C3284" i="50"/>
  <c r="E3284" i="50"/>
  <c r="F3284" i="50" s="1"/>
  <c r="C3283" i="50"/>
  <c r="E3283" i="50"/>
  <c r="C3282" i="50"/>
  <c r="E3282" i="50"/>
  <c r="C3281" i="50"/>
  <c r="E3281" i="50"/>
  <c r="C3280" i="50"/>
  <c r="E3280" i="50"/>
  <c r="C3279" i="50"/>
  <c r="E3279" i="50"/>
  <c r="C3278" i="50"/>
  <c r="E3278" i="50"/>
  <c r="C3277" i="50"/>
  <c r="E3277" i="50"/>
  <c r="C3276" i="50"/>
  <c r="E3276" i="50"/>
  <c r="C3275" i="50"/>
  <c r="E3275" i="50"/>
  <c r="C3274" i="50"/>
  <c r="E3274" i="50"/>
  <c r="C3273" i="50"/>
  <c r="E3273" i="50"/>
  <c r="C3272" i="50"/>
  <c r="E3272" i="50"/>
  <c r="C3271" i="50"/>
  <c r="E3271" i="50"/>
  <c r="C3270" i="50"/>
  <c r="E3270" i="50"/>
  <c r="C3269" i="50"/>
  <c r="E3269" i="50"/>
  <c r="C3268" i="50"/>
  <c r="E3268" i="50"/>
  <c r="C3267" i="50"/>
  <c r="E3267" i="50"/>
  <c r="C3266" i="50"/>
  <c r="E3266" i="50"/>
  <c r="C3265" i="50"/>
  <c r="E3265" i="50"/>
  <c r="C3264" i="50"/>
  <c r="E3264" i="50"/>
  <c r="C3263" i="50"/>
  <c r="E3263" i="50"/>
  <c r="C3262" i="50"/>
  <c r="E3262" i="50"/>
  <c r="F3262" i="50" s="1"/>
  <c r="C3261" i="50"/>
  <c r="E3261" i="50"/>
  <c r="F3261" i="50" s="1"/>
  <c r="C3260" i="50"/>
  <c r="E3260" i="50"/>
  <c r="F3260" i="50" s="1"/>
  <c r="C3259" i="50"/>
  <c r="E3259" i="50"/>
  <c r="C3258" i="50"/>
  <c r="E3258" i="50"/>
  <c r="F3258" i="50" s="1"/>
  <c r="C3257" i="50"/>
  <c r="E3257" i="50"/>
  <c r="F3257" i="50" s="1"/>
  <c r="C3256" i="50"/>
  <c r="E3256" i="50"/>
  <c r="F3256" i="50" s="1"/>
  <c r="C3255" i="50"/>
  <c r="E3255" i="50"/>
  <c r="C3254" i="50"/>
  <c r="E3254" i="50"/>
  <c r="F3254" i="50" s="1"/>
  <c r="C3253" i="50"/>
  <c r="E3253" i="50"/>
  <c r="F3253" i="50" s="1"/>
  <c r="C3252" i="50"/>
  <c r="E3252" i="50"/>
  <c r="F3252" i="50" s="1"/>
  <c r="C3251" i="50"/>
  <c r="E3251" i="50"/>
  <c r="C3250" i="50"/>
  <c r="E3250" i="50"/>
  <c r="F3250" i="50" s="1"/>
  <c r="C3249" i="50"/>
  <c r="E3249" i="50"/>
  <c r="F3249" i="50" s="1"/>
  <c r="C3248" i="50"/>
  <c r="E3248" i="50"/>
  <c r="F3248" i="50" s="1"/>
  <c r="C3247" i="50"/>
  <c r="E3247" i="50"/>
  <c r="C3246" i="50"/>
  <c r="E3246" i="50"/>
  <c r="F3246" i="50" s="1"/>
  <c r="C3245" i="50"/>
  <c r="E3245" i="50"/>
  <c r="F3245" i="50" s="1"/>
  <c r="C3244" i="50"/>
  <c r="E3244" i="50"/>
  <c r="F3244" i="50" s="1"/>
  <c r="C3243" i="50"/>
  <c r="E3243" i="50"/>
  <c r="C3242" i="50"/>
  <c r="E3242" i="50"/>
  <c r="F3242" i="50" s="1"/>
  <c r="C3241" i="50"/>
  <c r="E3241" i="50"/>
  <c r="F3241" i="50" s="1"/>
  <c r="C3240" i="50"/>
  <c r="E3240" i="50"/>
  <c r="F3240" i="50" s="1"/>
  <c r="C3239" i="50"/>
  <c r="E3239" i="50"/>
  <c r="C3238" i="50"/>
  <c r="E3238" i="50"/>
  <c r="F3238" i="50" s="1"/>
  <c r="C3237" i="50"/>
  <c r="E3237" i="50"/>
  <c r="F3237" i="50" s="1"/>
  <c r="C3236" i="50"/>
  <c r="E3236" i="50"/>
  <c r="F3236" i="50" s="1"/>
  <c r="C3235" i="50"/>
  <c r="E3235" i="50"/>
  <c r="C3234" i="50"/>
  <c r="E3234" i="50"/>
  <c r="F3234" i="50" s="1"/>
  <c r="C3233" i="50"/>
  <c r="E3233" i="50"/>
  <c r="F3233" i="50" s="1"/>
  <c r="C3232" i="50"/>
  <c r="E3232" i="50"/>
  <c r="F3232" i="50" s="1"/>
  <c r="C3231" i="50"/>
  <c r="E3231" i="50"/>
  <c r="C3230" i="50"/>
  <c r="E3230" i="50"/>
  <c r="F3230" i="50" s="1"/>
  <c r="C3229" i="50"/>
  <c r="E3229" i="50"/>
  <c r="F3229" i="50" s="1"/>
  <c r="C3228" i="50"/>
  <c r="E3228" i="50"/>
  <c r="F3228" i="50" s="1"/>
  <c r="C3227" i="50"/>
  <c r="E3227" i="50"/>
  <c r="C3226" i="50"/>
  <c r="E3226" i="50"/>
  <c r="F3226" i="50" s="1"/>
  <c r="C3225" i="50"/>
  <c r="E3225" i="50"/>
  <c r="F3225" i="50" s="1"/>
  <c r="C3224" i="50"/>
  <c r="E3224" i="50"/>
  <c r="F3224" i="50" s="1"/>
  <c r="C3223" i="50"/>
  <c r="E3223" i="50"/>
  <c r="C3222" i="50"/>
  <c r="E3222" i="50"/>
  <c r="F3222" i="50" s="1"/>
  <c r="C3221" i="50"/>
  <c r="E3221" i="50"/>
  <c r="F3221" i="50" s="1"/>
  <c r="C3220" i="50"/>
  <c r="E3220" i="50"/>
  <c r="F3220" i="50" s="1"/>
  <c r="C3219" i="50"/>
  <c r="E3219" i="50"/>
  <c r="C3218" i="50"/>
  <c r="E3218" i="50"/>
  <c r="F3218" i="50" s="1"/>
  <c r="C3217" i="50"/>
  <c r="E3217" i="50"/>
  <c r="F3217" i="50" s="1"/>
  <c r="C3216" i="50"/>
  <c r="E3216" i="50"/>
  <c r="F3216" i="50" s="1"/>
  <c r="C3215" i="50"/>
  <c r="E3215" i="50"/>
  <c r="C3214" i="50"/>
  <c r="E3214" i="50"/>
  <c r="F3214" i="50" s="1"/>
  <c r="C3213" i="50"/>
  <c r="E3213" i="50"/>
  <c r="F3213" i="50" s="1"/>
  <c r="C3212" i="50"/>
  <c r="E3212" i="50"/>
  <c r="F3212" i="50" s="1"/>
  <c r="C3211" i="50"/>
  <c r="E3211" i="50"/>
  <c r="C3210" i="50"/>
  <c r="E3210" i="50"/>
  <c r="F3210" i="50" s="1"/>
  <c r="C3209" i="50"/>
  <c r="E3209" i="50"/>
  <c r="F3209" i="50" s="1"/>
  <c r="C3208" i="50"/>
  <c r="E3208" i="50"/>
  <c r="F3208" i="50" s="1"/>
  <c r="C3207" i="50"/>
  <c r="E3207" i="50"/>
  <c r="C3206" i="50"/>
  <c r="E3206" i="50"/>
  <c r="F3206" i="50" s="1"/>
  <c r="C3205" i="50"/>
  <c r="E3205" i="50"/>
  <c r="F3205" i="50" s="1"/>
  <c r="C3204" i="50"/>
  <c r="E3204" i="50"/>
  <c r="C3203" i="50"/>
  <c r="E3203" i="50"/>
  <c r="F3203" i="50" s="1"/>
  <c r="C3202" i="50"/>
  <c r="E3202" i="50"/>
  <c r="F3202" i="50" s="1"/>
  <c r="C3201" i="50"/>
  <c r="E3201" i="50"/>
  <c r="F3201" i="50" s="1"/>
  <c r="C3200" i="50"/>
  <c r="E3200" i="50"/>
  <c r="C3199" i="50"/>
  <c r="E3199" i="50"/>
  <c r="C3198" i="50"/>
  <c r="E3198" i="50"/>
  <c r="F3198" i="50" s="1"/>
  <c r="C3197" i="50"/>
  <c r="E3197" i="50"/>
  <c r="F3197" i="50" s="1"/>
  <c r="C3196" i="50"/>
  <c r="E3196" i="50"/>
  <c r="C3195" i="50"/>
  <c r="E3195" i="50"/>
  <c r="F3195" i="50" s="1"/>
  <c r="C3194" i="50"/>
  <c r="E3194" i="50"/>
  <c r="F3194" i="50" s="1"/>
  <c r="C3193" i="50"/>
  <c r="E3193" i="50"/>
  <c r="F3193" i="50" s="1"/>
  <c r="C3192" i="50"/>
  <c r="E3192" i="50"/>
  <c r="C3191" i="50"/>
  <c r="E3191" i="50"/>
  <c r="F3191" i="50" s="1"/>
  <c r="C3190" i="50"/>
  <c r="E3190" i="50"/>
  <c r="F3190" i="50" s="1"/>
  <c r="C3189" i="50"/>
  <c r="E3189" i="50"/>
  <c r="F3189" i="50" s="1"/>
  <c r="C3188" i="50"/>
  <c r="E3188" i="50"/>
  <c r="C3187" i="50"/>
  <c r="E3187" i="50"/>
  <c r="F3187" i="50" s="1"/>
  <c r="C3186" i="50"/>
  <c r="E3186" i="50"/>
  <c r="F3186" i="50" s="1"/>
  <c r="C3185" i="50"/>
  <c r="E3185" i="50"/>
  <c r="F3185" i="50" s="1"/>
  <c r="C3184" i="50"/>
  <c r="E3184" i="50"/>
  <c r="C3183" i="50"/>
  <c r="E3183" i="50"/>
  <c r="F3183" i="50" s="1"/>
  <c r="C3182" i="50"/>
  <c r="E3182" i="50"/>
  <c r="F3182" i="50" s="1"/>
  <c r="C3181" i="50"/>
  <c r="E3181" i="50"/>
  <c r="F3181" i="50" s="1"/>
  <c r="C3180" i="50"/>
  <c r="E3180" i="50"/>
  <c r="C3179" i="50"/>
  <c r="E3179" i="50"/>
  <c r="F3179" i="50" s="1"/>
  <c r="C3178" i="50"/>
  <c r="E3178" i="50"/>
  <c r="F3178" i="50" s="1"/>
  <c r="C3177" i="50"/>
  <c r="E3177" i="50"/>
  <c r="F3177" i="50" s="1"/>
  <c r="C3176" i="50"/>
  <c r="E3176" i="50"/>
  <c r="C3175" i="50"/>
  <c r="E3175" i="50"/>
  <c r="F3175" i="50" s="1"/>
  <c r="C3174" i="50"/>
  <c r="E3174" i="50"/>
  <c r="F3174" i="50" s="1"/>
  <c r="C3173" i="50"/>
  <c r="E3173" i="50"/>
  <c r="F3173" i="50" s="1"/>
  <c r="C3172" i="50"/>
  <c r="E3172" i="50"/>
  <c r="C3171" i="50"/>
  <c r="E3171" i="50"/>
  <c r="F3171" i="50" s="1"/>
  <c r="C3170" i="50"/>
  <c r="E3170" i="50"/>
  <c r="F3170" i="50" s="1"/>
  <c r="C3169" i="50"/>
  <c r="E3169" i="50"/>
  <c r="F3169" i="50" s="1"/>
  <c r="C3168" i="50"/>
  <c r="E3168" i="50"/>
  <c r="C3167" i="50"/>
  <c r="E3167" i="50"/>
  <c r="C3166" i="50"/>
  <c r="E3166" i="50"/>
  <c r="F3166" i="50" s="1"/>
  <c r="C3165" i="50"/>
  <c r="E3165" i="50"/>
  <c r="F3165" i="50" s="1"/>
  <c r="C3164" i="50"/>
  <c r="E3164" i="50"/>
  <c r="C3163" i="50"/>
  <c r="E3163" i="50"/>
  <c r="F3163" i="50" s="1"/>
  <c r="C3162" i="50"/>
  <c r="E3162" i="50"/>
  <c r="F3162" i="50" s="1"/>
  <c r="C3161" i="50"/>
  <c r="E3161" i="50"/>
  <c r="F3161" i="50" s="1"/>
  <c r="C3160" i="50"/>
  <c r="E3160" i="50"/>
  <c r="C3159" i="50"/>
  <c r="E3159" i="50"/>
  <c r="F3159" i="50" s="1"/>
  <c r="C3158" i="50"/>
  <c r="E3158" i="50"/>
  <c r="F3158" i="50" s="1"/>
  <c r="C3157" i="50"/>
  <c r="E3157" i="50"/>
  <c r="F3157" i="50" s="1"/>
  <c r="C3156" i="50"/>
  <c r="E3156" i="50"/>
  <c r="C3155" i="50"/>
  <c r="E3155" i="50"/>
  <c r="F3155" i="50" s="1"/>
  <c r="C3154" i="50"/>
  <c r="E3154" i="50"/>
  <c r="F3154" i="50" s="1"/>
  <c r="C3153" i="50"/>
  <c r="E3153" i="50"/>
  <c r="F3153" i="50" s="1"/>
  <c r="C3152" i="50"/>
  <c r="E3152" i="50"/>
  <c r="C3151" i="50"/>
  <c r="E3151" i="50"/>
  <c r="C3150" i="50"/>
  <c r="E3150" i="50"/>
  <c r="C3149" i="50"/>
  <c r="E3149" i="50"/>
  <c r="C3148" i="50"/>
  <c r="E3148" i="50"/>
  <c r="C3147" i="50"/>
  <c r="E3147" i="50"/>
  <c r="C3146" i="50"/>
  <c r="E3146" i="50"/>
  <c r="C3145" i="50"/>
  <c r="E3145" i="50"/>
  <c r="C3144" i="50"/>
  <c r="E3144" i="50"/>
  <c r="C3143" i="50"/>
  <c r="E3143" i="50"/>
  <c r="C3142" i="50"/>
  <c r="E3142" i="50"/>
  <c r="C3141" i="50"/>
  <c r="E3141" i="50"/>
  <c r="C3140" i="50"/>
  <c r="E3140" i="50"/>
  <c r="C3139" i="50"/>
  <c r="E3139" i="50"/>
  <c r="C3138" i="50"/>
  <c r="E3138" i="50"/>
  <c r="C3137" i="50"/>
  <c r="E3137" i="50"/>
  <c r="C3136" i="50"/>
  <c r="E3136" i="50"/>
  <c r="C3135" i="50"/>
  <c r="E3135" i="50"/>
  <c r="C3134" i="50"/>
  <c r="E3134" i="50"/>
  <c r="C3133" i="50"/>
  <c r="E3133" i="50"/>
  <c r="C3132" i="50"/>
  <c r="E3132" i="50"/>
  <c r="C3131" i="50"/>
  <c r="E3131" i="50"/>
  <c r="F3131" i="50" s="1"/>
  <c r="C3130" i="50"/>
  <c r="E3130" i="50"/>
  <c r="F3130" i="50" s="1"/>
  <c r="C3129" i="50"/>
  <c r="E3129" i="50"/>
  <c r="F3129" i="50" s="1"/>
  <c r="C3128" i="50"/>
  <c r="E3128" i="50"/>
  <c r="C3127" i="50"/>
  <c r="E3127" i="50"/>
  <c r="F3127" i="50" s="1"/>
  <c r="C3126" i="50"/>
  <c r="E3126" i="50"/>
  <c r="F3126" i="50" s="1"/>
  <c r="C3125" i="50"/>
  <c r="E3125" i="50"/>
  <c r="F3125" i="50" s="1"/>
  <c r="C3124" i="50"/>
  <c r="E3124" i="50"/>
  <c r="C3123" i="50"/>
  <c r="E3123" i="50"/>
  <c r="C3122" i="50"/>
  <c r="E3122" i="50"/>
  <c r="F3122" i="50" s="1"/>
  <c r="C3121" i="50"/>
  <c r="E3121" i="50"/>
  <c r="F3121" i="50" s="1"/>
  <c r="C3120" i="50"/>
  <c r="E3120" i="50"/>
  <c r="C3119" i="50"/>
  <c r="E3119" i="50"/>
  <c r="F3119" i="50" s="1"/>
  <c r="C3118" i="50"/>
  <c r="E3118" i="50"/>
  <c r="F3118" i="50" s="1"/>
  <c r="C3117" i="50"/>
  <c r="E3117" i="50"/>
  <c r="F3117" i="50" s="1"/>
  <c r="C3116" i="50"/>
  <c r="E3116" i="50"/>
  <c r="F3116" i="50" s="1"/>
  <c r="C3115" i="50"/>
  <c r="E3115" i="50"/>
  <c r="C3114" i="50"/>
  <c r="E3114" i="50"/>
  <c r="F3114" i="50" s="1"/>
  <c r="C3113" i="50"/>
  <c r="E3113" i="50"/>
  <c r="F3113" i="50" s="1"/>
  <c r="C3112" i="50"/>
  <c r="E3112" i="50"/>
  <c r="F3112" i="50" s="1"/>
  <c r="C3111" i="50"/>
  <c r="E3111" i="50"/>
  <c r="F3111" i="50" s="1"/>
  <c r="C3110" i="50"/>
  <c r="E3110" i="50"/>
  <c r="F3110" i="50" s="1"/>
  <c r="C3109" i="50"/>
  <c r="E3109" i="50"/>
  <c r="F3109" i="50" s="1"/>
  <c r="C3108" i="50"/>
  <c r="E3108" i="50"/>
  <c r="F3108" i="50" s="1"/>
  <c r="C3107" i="50"/>
  <c r="E3107" i="50"/>
  <c r="F3107" i="50" s="1"/>
  <c r="C3106" i="50"/>
  <c r="E3106" i="50"/>
  <c r="F3106" i="50" s="1"/>
  <c r="C3105" i="50"/>
  <c r="E3105" i="50"/>
  <c r="F3105" i="50" s="1"/>
  <c r="C3104" i="50"/>
  <c r="E3104" i="50"/>
  <c r="F3104" i="50" s="1"/>
  <c r="C3103" i="50"/>
  <c r="E3103" i="50"/>
  <c r="F3103" i="50" s="1"/>
  <c r="C3102" i="50"/>
  <c r="E3102" i="50"/>
  <c r="F3102" i="50" s="1"/>
  <c r="C3101" i="50"/>
  <c r="E3101" i="50"/>
  <c r="F3101" i="50" s="1"/>
  <c r="C3100" i="50"/>
  <c r="E3100" i="50"/>
  <c r="F3100" i="50" s="1"/>
  <c r="C3099" i="50"/>
  <c r="E3099" i="50"/>
  <c r="C3098" i="50"/>
  <c r="E3098" i="50"/>
  <c r="F3098" i="50" s="1"/>
  <c r="C3097" i="50"/>
  <c r="E3097" i="50"/>
  <c r="F3097" i="50" s="1"/>
  <c r="C3096" i="50"/>
  <c r="E3096" i="50"/>
  <c r="F3096" i="50" s="1"/>
  <c r="C3095" i="50"/>
  <c r="E3095" i="50"/>
  <c r="F3095" i="50" s="1"/>
  <c r="C3094" i="50"/>
  <c r="E3094" i="50"/>
  <c r="F3094" i="50" s="1"/>
  <c r="C3093" i="50"/>
  <c r="E3093" i="50"/>
  <c r="F3093" i="50" s="1"/>
  <c r="C3092" i="50"/>
  <c r="E3092" i="50"/>
  <c r="F3092" i="50" s="1"/>
  <c r="C3091" i="50"/>
  <c r="E3091" i="50"/>
  <c r="F3091" i="50" s="1"/>
  <c r="C3090" i="50"/>
  <c r="E3090" i="50"/>
  <c r="F3090" i="50" s="1"/>
  <c r="C3089" i="50"/>
  <c r="E3089" i="50"/>
  <c r="F3089" i="50" s="1"/>
  <c r="C3088" i="50"/>
  <c r="E3088" i="50"/>
  <c r="F3088" i="50" s="1"/>
  <c r="C3087" i="50"/>
  <c r="E3087" i="50"/>
  <c r="F3087" i="50" s="1"/>
  <c r="C3086" i="50"/>
  <c r="E3086" i="50"/>
  <c r="F3086" i="50" s="1"/>
  <c r="C3085" i="50"/>
  <c r="E3085" i="50"/>
  <c r="F3085" i="50" s="1"/>
  <c r="C3084" i="50"/>
  <c r="E3084" i="50"/>
  <c r="F3084" i="50" s="1"/>
  <c r="C3083" i="50"/>
  <c r="E3083" i="50"/>
  <c r="F3083" i="50" s="1"/>
  <c r="C3082" i="50"/>
  <c r="E3082" i="50"/>
  <c r="F3082" i="50" s="1"/>
  <c r="C3081" i="50"/>
  <c r="E3081" i="50"/>
  <c r="F3081" i="50" s="1"/>
  <c r="C3080" i="50"/>
  <c r="E3080" i="50"/>
  <c r="F3080" i="50" s="1"/>
  <c r="C3079" i="50"/>
  <c r="E3079" i="50"/>
  <c r="F3079" i="50" s="1"/>
  <c r="C3078" i="50"/>
  <c r="E3078" i="50"/>
  <c r="C3077" i="50"/>
  <c r="E3077" i="50"/>
  <c r="F3077" i="50" s="1"/>
  <c r="C3076" i="50"/>
  <c r="E3076" i="50"/>
  <c r="F3076" i="50" s="1"/>
  <c r="C3075" i="50"/>
  <c r="E3075" i="50"/>
  <c r="F3075" i="50" s="1"/>
  <c r="C3074" i="50"/>
  <c r="E3074" i="50"/>
  <c r="F3074" i="50" s="1"/>
  <c r="C3073" i="50"/>
  <c r="E3073" i="50"/>
  <c r="F3073" i="50" s="1"/>
  <c r="C3072" i="50"/>
  <c r="E3072" i="50"/>
  <c r="F3072" i="50" s="1"/>
  <c r="C3071" i="50"/>
  <c r="E3071" i="50"/>
  <c r="F3071" i="50" s="1"/>
  <c r="C3070" i="50"/>
  <c r="E3070" i="50"/>
  <c r="F3070" i="50" s="1"/>
  <c r="C3069" i="50"/>
  <c r="E3069" i="50"/>
  <c r="F3069" i="50" s="1"/>
  <c r="C3068" i="50"/>
  <c r="E3068" i="50"/>
  <c r="C3067" i="50"/>
  <c r="E3067" i="50"/>
  <c r="F3067" i="50" s="1"/>
  <c r="C3066" i="50"/>
  <c r="E3066" i="50"/>
  <c r="F3066" i="50" s="1"/>
  <c r="C3065" i="50"/>
  <c r="E3065" i="50"/>
  <c r="F3065" i="50" s="1"/>
  <c r="C3064" i="50"/>
  <c r="E3064" i="50"/>
  <c r="F3064" i="50" s="1"/>
  <c r="C3063" i="50"/>
  <c r="E3063" i="50"/>
  <c r="F3063" i="50" s="1"/>
  <c r="C3062" i="50"/>
  <c r="E3062" i="50"/>
  <c r="F3062" i="50" s="1"/>
  <c r="C3061" i="50"/>
  <c r="E3061" i="50"/>
  <c r="F3061" i="50" s="1"/>
  <c r="C3060" i="50"/>
  <c r="E3060" i="50"/>
  <c r="F3060" i="50" s="1"/>
  <c r="C3059" i="50"/>
  <c r="E3059" i="50"/>
  <c r="F3059" i="50" s="1"/>
  <c r="C3058" i="50"/>
  <c r="E3058" i="50"/>
  <c r="F3058" i="50" s="1"/>
  <c r="C3057" i="50"/>
  <c r="E3057" i="50"/>
  <c r="F3057" i="50" s="1"/>
  <c r="C3056" i="50"/>
  <c r="E3056" i="50"/>
  <c r="C3055" i="50"/>
  <c r="E3055" i="50"/>
  <c r="F3055" i="50" s="1"/>
  <c r="C3054" i="50"/>
  <c r="E3054" i="50"/>
  <c r="F3054" i="50" s="1"/>
  <c r="C3053" i="50"/>
  <c r="E3053" i="50"/>
  <c r="F3053" i="50" s="1"/>
  <c r="C3052" i="50"/>
  <c r="E3052" i="50"/>
  <c r="F3052" i="50" s="1"/>
  <c r="C3051" i="50"/>
  <c r="E3051" i="50"/>
  <c r="F3051" i="50" s="1"/>
  <c r="C3050" i="50"/>
  <c r="E3050" i="50"/>
  <c r="F3050" i="50" s="1"/>
  <c r="C3049" i="50"/>
  <c r="E3049" i="50"/>
  <c r="F3049" i="50" s="1"/>
  <c r="C3048" i="50"/>
  <c r="E3048" i="50"/>
  <c r="C3047" i="50"/>
  <c r="E3047" i="50"/>
  <c r="F3047" i="50" s="1"/>
  <c r="C3046" i="50"/>
  <c r="E3046" i="50"/>
  <c r="F3046" i="50" s="1"/>
  <c r="C3045" i="50"/>
  <c r="E3045" i="50"/>
  <c r="F3045" i="50" s="1"/>
  <c r="C3044" i="50"/>
  <c r="E3044" i="50"/>
  <c r="C3043" i="50"/>
  <c r="E3043" i="50"/>
  <c r="F3043" i="50" s="1"/>
  <c r="C3042" i="50"/>
  <c r="E3042" i="50"/>
  <c r="F3042" i="50" s="1"/>
  <c r="C3041" i="50"/>
  <c r="E3041" i="50"/>
  <c r="F3041" i="50" s="1"/>
  <c r="C3040" i="50"/>
  <c r="E3040" i="50"/>
  <c r="F3040" i="50" s="1"/>
  <c r="C3039" i="50"/>
  <c r="E3039" i="50"/>
  <c r="F3039" i="50" s="1"/>
  <c r="C3038" i="50"/>
  <c r="E3038" i="50"/>
  <c r="F3038" i="50" s="1"/>
  <c r="C3037" i="50"/>
  <c r="E3037" i="50"/>
  <c r="F3037" i="50" s="1"/>
  <c r="C3036" i="50"/>
  <c r="E3036" i="50"/>
  <c r="C3035" i="50"/>
  <c r="E3035" i="50"/>
  <c r="F3035" i="50" s="1"/>
  <c r="C3034" i="50"/>
  <c r="E3034" i="50"/>
  <c r="F3034" i="50" s="1"/>
  <c r="C3033" i="50"/>
  <c r="E3033" i="50"/>
  <c r="F3033" i="50" s="1"/>
  <c r="C3032" i="50"/>
  <c r="E3032" i="50"/>
  <c r="F3032" i="50" s="1"/>
  <c r="C3031" i="50"/>
  <c r="E3031" i="50"/>
  <c r="F3031" i="50" s="1"/>
  <c r="C3030" i="50"/>
  <c r="E3030" i="50"/>
  <c r="F3030" i="50" s="1"/>
  <c r="C3029" i="50"/>
  <c r="E3029" i="50"/>
  <c r="F3029" i="50" s="1"/>
  <c r="C3028" i="50"/>
  <c r="E3028" i="50"/>
  <c r="F3028" i="50" s="1"/>
  <c r="C3027" i="50"/>
  <c r="E3027" i="50"/>
  <c r="F3027" i="50" s="1"/>
  <c r="C3026" i="50"/>
  <c r="E3026" i="50"/>
  <c r="F3026" i="50" s="1"/>
  <c r="C3025" i="50"/>
  <c r="E3025" i="50"/>
  <c r="F3025" i="50" s="1"/>
  <c r="C3024" i="50"/>
  <c r="E3024" i="50"/>
  <c r="C3023" i="50"/>
  <c r="E3023" i="50"/>
  <c r="C3022" i="50"/>
  <c r="E3022" i="50"/>
  <c r="C3021" i="50"/>
  <c r="E3021" i="50"/>
  <c r="C3020" i="50"/>
  <c r="E3020" i="50"/>
  <c r="C3019" i="50"/>
  <c r="E3019" i="50"/>
  <c r="C3018" i="50"/>
  <c r="E3018" i="50"/>
  <c r="C3017" i="50"/>
  <c r="E3017" i="50"/>
  <c r="C3016" i="50"/>
  <c r="E3016" i="50"/>
  <c r="C3015" i="50"/>
  <c r="E3015" i="50"/>
  <c r="C3014" i="50"/>
  <c r="E3014" i="50"/>
  <c r="C3013" i="50"/>
  <c r="E3013" i="50"/>
  <c r="C3012" i="50"/>
  <c r="E3012" i="50"/>
  <c r="C3011" i="50"/>
  <c r="E3011" i="50"/>
  <c r="C3010" i="50"/>
  <c r="E3010" i="50"/>
  <c r="C3009" i="50"/>
  <c r="E3009" i="50"/>
  <c r="C3008" i="50"/>
  <c r="E3008" i="50"/>
  <c r="C3007" i="50"/>
  <c r="E3007" i="50"/>
  <c r="C3006" i="50"/>
  <c r="E3006" i="50"/>
  <c r="C3005" i="50"/>
  <c r="E3005" i="50"/>
  <c r="C3004" i="50"/>
  <c r="E3004" i="50"/>
  <c r="C3003" i="50"/>
  <c r="E3003" i="50"/>
  <c r="F3003" i="50" s="1"/>
  <c r="C3002" i="50"/>
  <c r="E3002" i="50"/>
  <c r="F3002" i="50" s="1"/>
  <c r="C3001" i="50"/>
  <c r="E3001" i="50"/>
  <c r="F3001" i="50" s="1"/>
  <c r="C3000" i="50"/>
  <c r="E3000" i="50"/>
  <c r="F3000" i="50" s="1"/>
  <c r="C2999" i="50"/>
  <c r="E2999" i="50"/>
  <c r="F2999" i="50" s="1"/>
  <c r="C2998" i="50"/>
  <c r="E2998" i="50"/>
  <c r="F2998" i="50" s="1"/>
  <c r="C2997" i="50"/>
  <c r="E2997" i="50"/>
  <c r="F2997" i="50" s="1"/>
  <c r="C2996" i="50"/>
  <c r="E2996" i="50"/>
  <c r="F2996" i="50" s="1"/>
  <c r="C2995" i="50"/>
  <c r="E2995" i="50"/>
  <c r="F2995" i="50" s="1"/>
  <c r="C2994" i="50"/>
  <c r="E2994" i="50"/>
  <c r="F2994" i="50" s="1"/>
  <c r="C2993" i="50"/>
  <c r="E2993" i="50"/>
  <c r="F2993" i="50" s="1"/>
  <c r="C2992" i="50"/>
  <c r="E2992" i="50"/>
  <c r="C2991" i="50"/>
  <c r="E2991" i="50"/>
  <c r="F2991" i="50" s="1"/>
  <c r="C2990" i="50"/>
  <c r="E2990" i="50"/>
  <c r="F2990" i="50" s="1"/>
  <c r="C2989" i="50"/>
  <c r="E2989" i="50"/>
  <c r="F2989" i="50" s="1"/>
  <c r="C2988" i="50"/>
  <c r="E2988" i="50"/>
  <c r="F2988" i="50" s="1"/>
  <c r="C2987" i="50"/>
  <c r="E2987" i="50"/>
  <c r="F2987" i="50" s="1"/>
  <c r="C2986" i="50"/>
  <c r="E2986" i="50"/>
  <c r="F2986" i="50" s="1"/>
  <c r="C2985" i="50"/>
  <c r="E2985" i="50"/>
  <c r="F2985" i="50" s="1"/>
  <c r="C2984" i="50"/>
  <c r="E2984" i="50"/>
  <c r="F2984" i="50" s="1"/>
  <c r="C2983" i="50"/>
  <c r="E2983" i="50"/>
  <c r="F2983" i="50" s="1"/>
  <c r="C2982" i="50"/>
  <c r="E2982" i="50"/>
  <c r="F2982" i="50" s="1"/>
  <c r="C2981" i="50"/>
  <c r="E2981" i="50"/>
  <c r="F2981" i="50" s="1"/>
  <c r="C2980" i="50"/>
  <c r="E2980" i="50"/>
  <c r="F2980" i="50" s="1"/>
  <c r="C2979" i="50"/>
  <c r="E2979" i="50"/>
  <c r="F2979" i="50" s="1"/>
  <c r="C2978" i="50"/>
  <c r="E2978" i="50"/>
  <c r="F2978" i="50" s="1"/>
  <c r="C2977" i="50"/>
  <c r="E2977" i="50"/>
  <c r="F2977" i="50" s="1"/>
  <c r="C2976" i="50"/>
  <c r="E2976" i="50"/>
  <c r="F2976" i="50" s="1"/>
  <c r="C2975" i="50"/>
  <c r="E2975" i="50"/>
  <c r="F2975" i="50" s="1"/>
  <c r="C2974" i="50"/>
  <c r="E2974" i="50"/>
  <c r="F2974" i="50" s="1"/>
  <c r="C2973" i="50"/>
  <c r="E2973" i="50"/>
  <c r="F2973" i="50" s="1"/>
  <c r="C2972" i="50"/>
  <c r="E2972" i="50"/>
  <c r="F2972" i="50" s="1"/>
  <c r="C2971" i="50"/>
  <c r="E2971" i="50"/>
  <c r="F2971" i="50" s="1"/>
  <c r="C2970" i="50"/>
  <c r="E2970" i="50"/>
  <c r="F2970" i="50" s="1"/>
  <c r="C2969" i="50"/>
  <c r="E2969" i="50"/>
  <c r="F2969" i="50" s="1"/>
  <c r="C2968" i="50"/>
  <c r="E2968" i="50"/>
  <c r="F2968" i="50" s="1"/>
  <c r="C2967" i="50"/>
  <c r="E2967" i="50"/>
  <c r="F2967" i="50" s="1"/>
  <c r="C2966" i="50"/>
  <c r="E2966" i="50"/>
  <c r="F2966" i="50" s="1"/>
  <c r="C2965" i="50"/>
  <c r="E2965" i="50"/>
  <c r="F2965" i="50" s="1"/>
  <c r="C2964" i="50"/>
  <c r="E2964" i="50"/>
  <c r="F2964" i="50" s="1"/>
  <c r="C2963" i="50"/>
  <c r="E2963" i="50"/>
  <c r="F2963" i="50" s="1"/>
  <c r="C2962" i="50"/>
  <c r="E2962" i="50"/>
  <c r="F2962" i="50" s="1"/>
  <c r="C2961" i="50"/>
  <c r="E2961" i="50"/>
  <c r="F2961" i="50" s="1"/>
  <c r="C2960" i="50"/>
  <c r="E2960" i="50"/>
  <c r="F2960" i="50" s="1"/>
  <c r="C2959" i="50"/>
  <c r="E2959" i="50"/>
  <c r="F2959" i="50" s="1"/>
  <c r="C2958" i="50"/>
  <c r="E2958" i="50"/>
  <c r="F2958" i="50" s="1"/>
  <c r="C2957" i="50"/>
  <c r="E2957" i="50"/>
  <c r="F2957" i="50" s="1"/>
  <c r="C2956" i="50"/>
  <c r="E2956" i="50"/>
  <c r="F2956" i="50" s="1"/>
  <c r="C2955" i="50"/>
  <c r="E2955" i="50"/>
  <c r="F2955" i="50" s="1"/>
  <c r="C2954" i="50"/>
  <c r="E2954" i="50"/>
  <c r="F2954" i="50" s="1"/>
  <c r="C2953" i="50"/>
  <c r="E2953" i="50"/>
  <c r="F2953" i="50" s="1"/>
  <c r="C2952" i="50"/>
  <c r="E2952" i="50"/>
  <c r="F2952" i="50" s="1"/>
  <c r="C2951" i="50"/>
  <c r="E2951" i="50"/>
  <c r="C2950" i="50"/>
  <c r="E2950" i="50"/>
  <c r="F2950" i="50" s="1"/>
  <c r="C2949" i="50"/>
  <c r="E2949" i="50"/>
  <c r="F2949" i="50" s="1"/>
  <c r="C2948" i="50"/>
  <c r="E2948" i="50"/>
  <c r="F2948" i="50" s="1"/>
  <c r="C2947" i="50"/>
  <c r="E2947" i="50"/>
  <c r="F2947" i="50" s="1"/>
  <c r="C2946" i="50"/>
  <c r="E2946" i="50"/>
  <c r="F2946" i="50" s="1"/>
  <c r="C2945" i="50"/>
  <c r="E2945" i="50"/>
  <c r="F2945" i="50" s="1"/>
  <c r="C2944" i="50"/>
  <c r="E2944" i="50"/>
  <c r="F2944" i="50" s="1"/>
  <c r="C2943" i="50"/>
  <c r="E2943" i="50"/>
  <c r="F2943" i="50" s="1"/>
  <c r="C2942" i="50"/>
  <c r="E2942" i="50"/>
  <c r="F2942" i="50" s="1"/>
  <c r="C2941" i="50"/>
  <c r="E2941" i="50"/>
  <c r="C2940" i="50"/>
  <c r="E2940" i="50"/>
  <c r="F2940" i="50" s="1"/>
  <c r="C2939" i="50"/>
  <c r="E2939" i="50"/>
  <c r="F2939" i="50" s="1"/>
  <c r="C2938" i="50"/>
  <c r="E2938" i="50"/>
  <c r="F2938" i="50" s="1"/>
  <c r="C2937" i="50"/>
  <c r="E2937" i="50"/>
  <c r="F2937" i="50" s="1"/>
  <c r="C2936" i="50"/>
  <c r="E2936" i="50"/>
  <c r="C2935" i="50"/>
  <c r="E2935" i="50"/>
  <c r="F2935" i="50" s="1"/>
  <c r="C2934" i="50"/>
  <c r="E2934" i="50"/>
  <c r="F2934" i="50" s="1"/>
  <c r="C2933" i="50"/>
  <c r="E2933" i="50"/>
  <c r="C2932" i="50"/>
  <c r="E2932" i="50"/>
  <c r="F2932" i="50" s="1"/>
  <c r="C2931" i="50"/>
  <c r="E2931" i="50"/>
  <c r="F2931" i="50" s="1"/>
  <c r="C2930" i="50"/>
  <c r="E2930" i="50"/>
  <c r="F2930" i="50" s="1"/>
  <c r="C2929" i="50"/>
  <c r="E2929" i="50"/>
  <c r="F2929" i="50" s="1"/>
  <c r="C2928" i="50"/>
  <c r="E2928" i="50"/>
  <c r="F2928" i="50" s="1"/>
  <c r="C2927" i="50"/>
  <c r="E2927" i="50"/>
  <c r="F2927" i="50" s="1"/>
  <c r="C2926" i="50"/>
  <c r="E2926" i="50"/>
  <c r="F2926" i="50" s="1"/>
  <c r="C2925" i="50"/>
  <c r="E2925" i="50"/>
  <c r="F2925" i="50" s="1"/>
  <c r="C2924" i="50"/>
  <c r="E2924" i="50"/>
  <c r="F2924" i="50" s="1"/>
  <c r="C2923" i="50"/>
  <c r="E2923" i="50"/>
  <c r="F2923" i="50" s="1"/>
  <c r="C2922" i="50"/>
  <c r="E2922" i="50"/>
  <c r="F2922" i="50" s="1"/>
  <c r="C2921" i="50"/>
  <c r="E2921" i="50"/>
  <c r="F2921" i="50" s="1"/>
  <c r="C2920" i="50"/>
  <c r="E2920" i="50"/>
  <c r="C2919" i="50"/>
  <c r="E2919" i="50"/>
  <c r="F2919" i="50" s="1"/>
  <c r="C2918" i="50"/>
  <c r="E2918" i="50"/>
  <c r="F2918" i="50" s="1"/>
  <c r="C2917" i="50"/>
  <c r="E2917" i="50"/>
  <c r="C2916" i="50"/>
  <c r="E2916" i="50"/>
  <c r="F2916" i="50" s="1"/>
  <c r="C2915" i="50"/>
  <c r="E2915" i="50"/>
  <c r="F2915" i="50" s="1"/>
  <c r="C2914" i="50"/>
  <c r="E2914" i="50"/>
  <c r="F2914" i="50" s="1"/>
  <c r="C2913" i="50"/>
  <c r="E2913" i="50"/>
  <c r="F2913" i="50" s="1"/>
  <c r="C2912" i="50"/>
  <c r="E2912" i="50"/>
  <c r="F2912" i="50" s="1"/>
  <c r="C2911" i="50"/>
  <c r="E2911" i="50"/>
  <c r="F2911" i="50" s="1"/>
  <c r="C2910" i="50"/>
  <c r="E2910" i="50"/>
  <c r="F2910" i="50" s="1"/>
  <c r="C2909" i="50"/>
  <c r="E2909" i="50"/>
  <c r="F2909" i="50" s="1"/>
  <c r="C2908" i="50"/>
  <c r="E2908" i="50"/>
  <c r="F2908" i="50" s="1"/>
  <c r="C2907" i="50"/>
  <c r="E2907" i="50"/>
  <c r="F2907" i="50" s="1"/>
  <c r="C2906" i="50"/>
  <c r="E2906" i="50"/>
  <c r="F2906" i="50" s="1"/>
  <c r="C2905" i="50"/>
  <c r="E2905" i="50"/>
  <c r="F2905" i="50" s="1"/>
  <c r="C2904" i="50"/>
  <c r="E2904" i="50"/>
  <c r="C2903" i="50"/>
  <c r="E2903" i="50"/>
  <c r="F2903" i="50" s="1"/>
  <c r="C2902" i="50"/>
  <c r="E2902" i="50"/>
  <c r="F2902" i="50" s="1"/>
  <c r="C2901" i="50"/>
  <c r="E2901" i="50"/>
  <c r="C2900" i="50"/>
  <c r="E2900" i="50"/>
  <c r="F2900" i="50" s="1"/>
  <c r="C2899" i="50"/>
  <c r="E2899" i="50"/>
  <c r="F2899" i="50" s="1"/>
  <c r="C2898" i="50"/>
  <c r="E2898" i="50"/>
  <c r="C2897" i="50"/>
  <c r="E2897" i="50"/>
  <c r="C2896" i="50"/>
  <c r="E2896" i="50"/>
  <c r="C2895" i="50"/>
  <c r="E2895" i="50"/>
  <c r="C2894" i="50"/>
  <c r="E2894" i="50"/>
  <c r="C2893" i="50"/>
  <c r="E2893" i="50"/>
  <c r="C2892" i="50"/>
  <c r="E2892" i="50"/>
  <c r="C2891" i="50"/>
  <c r="E2891" i="50"/>
  <c r="C2890" i="50"/>
  <c r="E2890" i="50"/>
  <c r="C2889" i="50"/>
  <c r="E2889" i="50"/>
  <c r="C2888" i="50"/>
  <c r="E2888" i="50"/>
  <c r="C2887" i="50"/>
  <c r="E2887" i="50"/>
  <c r="C2886" i="50"/>
  <c r="E2886" i="50"/>
  <c r="C2885" i="50"/>
  <c r="E2885" i="50"/>
  <c r="C2884" i="50"/>
  <c r="E2884" i="50"/>
  <c r="C2883" i="50"/>
  <c r="E2883" i="50"/>
  <c r="C2882" i="50"/>
  <c r="E2882" i="50"/>
  <c r="C2881" i="50"/>
  <c r="E2881" i="50"/>
  <c r="C2880" i="50"/>
  <c r="E2880" i="50"/>
  <c r="C2879" i="50"/>
  <c r="E2879" i="50"/>
  <c r="C2878" i="50"/>
  <c r="E2878" i="50"/>
  <c r="F2878" i="50" s="1"/>
  <c r="C2877" i="50"/>
  <c r="E2877" i="50"/>
  <c r="C2876" i="50"/>
  <c r="E2876" i="50"/>
  <c r="F2876" i="50" s="1"/>
  <c r="C2875" i="50"/>
  <c r="E2875" i="50"/>
  <c r="F2875" i="50" s="1"/>
  <c r="C2874" i="50"/>
  <c r="E2874" i="50"/>
  <c r="F2874" i="50" s="1"/>
  <c r="C2873" i="50"/>
  <c r="E2873" i="50"/>
  <c r="C2872" i="50"/>
  <c r="E2872" i="50"/>
  <c r="F2872" i="50" s="1"/>
  <c r="C2871" i="50"/>
  <c r="E2871" i="50"/>
  <c r="F2871" i="50" s="1"/>
  <c r="C2870" i="50"/>
  <c r="E2870" i="50"/>
  <c r="F2870" i="50" s="1"/>
  <c r="C2869" i="50"/>
  <c r="E2869" i="50"/>
  <c r="F2869" i="50" s="1"/>
  <c r="C2868" i="50"/>
  <c r="E2868" i="50"/>
  <c r="F2868" i="50" s="1"/>
  <c r="C2867" i="50"/>
  <c r="E2867" i="50"/>
  <c r="F2867" i="50" s="1"/>
  <c r="C2866" i="50"/>
  <c r="E2866" i="50"/>
  <c r="F2866" i="50" s="1"/>
  <c r="C2865" i="50"/>
  <c r="E2865" i="50"/>
  <c r="C2864" i="50"/>
  <c r="E2864" i="50"/>
  <c r="F2864" i="50" s="1"/>
  <c r="C2863" i="50"/>
  <c r="E2863" i="50"/>
  <c r="F2863" i="50" s="1"/>
  <c r="C2862" i="50"/>
  <c r="E2862" i="50"/>
  <c r="F2862" i="50" s="1"/>
  <c r="C2861" i="50"/>
  <c r="E2861" i="50"/>
  <c r="C2860" i="50"/>
  <c r="E2860" i="50"/>
  <c r="F2860" i="50" s="1"/>
  <c r="C2859" i="50"/>
  <c r="E2859" i="50"/>
  <c r="F2859" i="50" s="1"/>
  <c r="C2858" i="50"/>
  <c r="E2858" i="50"/>
  <c r="F2858" i="50" s="1"/>
  <c r="C2857" i="50"/>
  <c r="E2857" i="50"/>
  <c r="C2856" i="50"/>
  <c r="E2856" i="50"/>
  <c r="F2856" i="50" s="1"/>
  <c r="C2855" i="50"/>
  <c r="E2855" i="50"/>
  <c r="F2855" i="50" s="1"/>
  <c r="C2854" i="50"/>
  <c r="E2854" i="50"/>
  <c r="F2854" i="50" s="1"/>
  <c r="C2853" i="50"/>
  <c r="E2853" i="50"/>
  <c r="F2853" i="50" s="1"/>
  <c r="C2852" i="50"/>
  <c r="E2852" i="50"/>
  <c r="F2852" i="50" s="1"/>
  <c r="C2851" i="50"/>
  <c r="E2851" i="50"/>
  <c r="F2851" i="50" s="1"/>
  <c r="C2850" i="50"/>
  <c r="E2850" i="50"/>
  <c r="F2850" i="50" s="1"/>
  <c r="C2849" i="50"/>
  <c r="E2849" i="50"/>
  <c r="C2848" i="50"/>
  <c r="E2848" i="50"/>
  <c r="F2848" i="50" s="1"/>
  <c r="C2847" i="50"/>
  <c r="E2847" i="50"/>
  <c r="F2847" i="50" s="1"/>
  <c r="C2846" i="50"/>
  <c r="E2846" i="50"/>
  <c r="F2846" i="50" s="1"/>
  <c r="C2845" i="50"/>
  <c r="E2845" i="50"/>
  <c r="C2844" i="50"/>
  <c r="E2844" i="50"/>
  <c r="F2844" i="50" s="1"/>
  <c r="C2843" i="50"/>
  <c r="E2843" i="50"/>
  <c r="F2843" i="50" s="1"/>
  <c r="C2842" i="50"/>
  <c r="E2842" i="50"/>
  <c r="F2842" i="50" s="1"/>
  <c r="C2841" i="50"/>
  <c r="E2841" i="50"/>
  <c r="C2840" i="50"/>
  <c r="E2840" i="50"/>
  <c r="F2840" i="50" s="1"/>
  <c r="C2839" i="50"/>
  <c r="E2839" i="50"/>
  <c r="F2839" i="50" s="1"/>
  <c r="C2838" i="50"/>
  <c r="E2838" i="50"/>
  <c r="F2838" i="50" s="1"/>
  <c r="C2837" i="50"/>
  <c r="E2837" i="50"/>
  <c r="F2837" i="50" s="1"/>
  <c r="C2836" i="50"/>
  <c r="E2836" i="50"/>
  <c r="F2836" i="50" s="1"/>
  <c r="C2835" i="50"/>
  <c r="E2835" i="50"/>
  <c r="F2835" i="50" s="1"/>
  <c r="C2834" i="50"/>
  <c r="E2834" i="50"/>
  <c r="F2834" i="50" s="1"/>
  <c r="C2833" i="50"/>
  <c r="E2833" i="50"/>
  <c r="C2832" i="50"/>
  <c r="E2832" i="50"/>
  <c r="F2832" i="50" s="1"/>
  <c r="C2831" i="50"/>
  <c r="E2831" i="50"/>
  <c r="F2831" i="50" s="1"/>
  <c r="C2830" i="50"/>
  <c r="E2830" i="50"/>
  <c r="F2830" i="50" s="1"/>
  <c r="C2829" i="50"/>
  <c r="E2829" i="50"/>
  <c r="C2828" i="50"/>
  <c r="E2828" i="50"/>
  <c r="F2828" i="50" s="1"/>
  <c r="C2827" i="50"/>
  <c r="E2827" i="50"/>
  <c r="F2827" i="50" s="1"/>
  <c r="C2826" i="50"/>
  <c r="E2826" i="50"/>
  <c r="C2825" i="50"/>
  <c r="E2825" i="50"/>
  <c r="F2825" i="50" s="1"/>
  <c r="C2824" i="50"/>
  <c r="E2824" i="50"/>
  <c r="F2824" i="50" s="1"/>
  <c r="C2823" i="50"/>
  <c r="E2823" i="50"/>
  <c r="F2823" i="50" s="1"/>
  <c r="C2822" i="50"/>
  <c r="E2822" i="50"/>
  <c r="F2822" i="50" s="1"/>
  <c r="C2821" i="50"/>
  <c r="E2821" i="50"/>
  <c r="F2821" i="50" s="1"/>
  <c r="C2820" i="50"/>
  <c r="E2820" i="50"/>
  <c r="C2819" i="50"/>
  <c r="E2819" i="50"/>
  <c r="C2818" i="50"/>
  <c r="E2818" i="50"/>
  <c r="F2818" i="50" s="1"/>
  <c r="C2817" i="50"/>
  <c r="E2817" i="50"/>
  <c r="F2817" i="50" s="1"/>
  <c r="C2816" i="50"/>
  <c r="E2816" i="50"/>
  <c r="C2815" i="50"/>
  <c r="E2815" i="50"/>
  <c r="C2814" i="50"/>
  <c r="E2814" i="50"/>
  <c r="F2814" i="50" s="1"/>
  <c r="C2813" i="50"/>
  <c r="E2813" i="50"/>
  <c r="F2813" i="50" s="1"/>
  <c r="C2812" i="50"/>
  <c r="E2812" i="50"/>
  <c r="C2811" i="50"/>
  <c r="E2811" i="50"/>
  <c r="C2810" i="50"/>
  <c r="E2810" i="50"/>
  <c r="F2810" i="50" s="1"/>
  <c r="C2809" i="50"/>
  <c r="E2809" i="50"/>
  <c r="F2809" i="50" s="1"/>
  <c r="C2808" i="50"/>
  <c r="E2808" i="50"/>
  <c r="C2807" i="50"/>
  <c r="E2807" i="50"/>
  <c r="F2807" i="50" s="1"/>
  <c r="C2806" i="50"/>
  <c r="E2806" i="50"/>
  <c r="F2806" i="50" s="1"/>
  <c r="C2805" i="50"/>
  <c r="E2805" i="50"/>
  <c r="F2805" i="50" s="1"/>
  <c r="C2804" i="50"/>
  <c r="E2804" i="50"/>
  <c r="C2803" i="50"/>
  <c r="E2803" i="50"/>
  <c r="C2802" i="50"/>
  <c r="E2802" i="50"/>
  <c r="F2802" i="50" s="1"/>
  <c r="C2801" i="50"/>
  <c r="E2801" i="50"/>
  <c r="F2801" i="50" s="1"/>
  <c r="C2800" i="50"/>
  <c r="E2800" i="50"/>
  <c r="C2799" i="50"/>
  <c r="E2799" i="50"/>
  <c r="C2798" i="50"/>
  <c r="E2798" i="50"/>
  <c r="F2798" i="50" s="1"/>
  <c r="C2797" i="50"/>
  <c r="E2797" i="50"/>
  <c r="F2797" i="50" s="1"/>
  <c r="C2796" i="50"/>
  <c r="E2796" i="50"/>
  <c r="C2795" i="50"/>
  <c r="E2795" i="50"/>
  <c r="C2794" i="50"/>
  <c r="E2794" i="50"/>
  <c r="F2794" i="50" s="1"/>
  <c r="C2793" i="50"/>
  <c r="E2793" i="50"/>
  <c r="F2793" i="50" s="1"/>
  <c r="C2792" i="50"/>
  <c r="E2792" i="50"/>
  <c r="C2791" i="50"/>
  <c r="E2791" i="50"/>
  <c r="F2791" i="50" s="1"/>
  <c r="C2790" i="50"/>
  <c r="E2790" i="50"/>
  <c r="F2790" i="50" s="1"/>
  <c r="C2789" i="50"/>
  <c r="E2789" i="50"/>
  <c r="F2789" i="50" s="1"/>
  <c r="C2788" i="50"/>
  <c r="E2788" i="50"/>
  <c r="C2787" i="50"/>
  <c r="E2787" i="50"/>
  <c r="C2786" i="50"/>
  <c r="E2786" i="50"/>
  <c r="F2786" i="50" s="1"/>
  <c r="C2785" i="50"/>
  <c r="E2785" i="50"/>
  <c r="F2785" i="50" s="1"/>
  <c r="C2784" i="50"/>
  <c r="E2784" i="50"/>
  <c r="C2783" i="50"/>
  <c r="E2783" i="50"/>
  <c r="C2782" i="50"/>
  <c r="E2782" i="50"/>
  <c r="F2782" i="50" s="1"/>
  <c r="C2781" i="50"/>
  <c r="E2781" i="50"/>
  <c r="F2781" i="50" s="1"/>
  <c r="C2780" i="50"/>
  <c r="E2780" i="50"/>
  <c r="C2779" i="50"/>
  <c r="E2779" i="50"/>
  <c r="F2779" i="50" s="1"/>
  <c r="C2778" i="50"/>
  <c r="E2778" i="50"/>
  <c r="F2778" i="50" s="1"/>
  <c r="C2777" i="50"/>
  <c r="E2777" i="50"/>
  <c r="F2777" i="50" s="1"/>
  <c r="C2776" i="50"/>
  <c r="E2776" i="50"/>
  <c r="C2775" i="50"/>
  <c r="E2775" i="50"/>
  <c r="F2775" i="50" s="1"/>
  <c r="C2774" i="50"/>
  <c r="E2774" i="50"/>
  <c r="C2773" i="50"/>
  <c r="E2773" i="50"/>
  <c r="C2772" i="50"/>
  <c r="E2772" i="50"/>
  <c r="C2771" i="50"/>
  <c r="E2771" i="50"/>
  <c r="C2770" i="50"/>
  <c r="E2770" i="50"/>
  <c r="C2769" i="50"/>
  <c r="E2769" i="50"/>
  <c r="C2768" i="50"/>
  <c r="E2768" i="50"/>
  <c r="C2767" i="50"/>
  <c r="E2767" i="50"/>
  <c r="C2766" i="50"/>
  <c r="E2766" i="50"/>
  <c r="C2765" i="50"/>
  <c r="E2765" i="50"/>
  <c r="C2764" i="50"/>
  <c r="E2764" i="50"/>
  <c r="C2763" i="50"/>
  <c r="E2763" i="50"/>
  <c r="C2762" i="50"/>
  <c r="E2762" i="50"/>
  <c r="C2761" i="50"/>
  <c r="E2761" i="50"/>
  <c r="C2760" i="50"/>
  <c r="E2760" i="50"/>
  <c r="C2759" i="50"/>
  <c r="E2759" i="50"/>
  <c r="C2758" i="50"/>
  <c r="E2758" i="50"/>
  <c r="C2757" i="50"/>
  <c r="E2757" i="50"/>
  <c r="C2756" i="50"/>
  <c r="E2756" i="50"/>
  <c r="C2755" i="50"/>
  <c r="E2755" i="50"/>
  <c r="C2754" i="50"/>
  <c r="E2754" i="50"/>
  <c r="F2754" i="50" s="1"/>
  <c r="C2753" i="50"/>
  <c r="E2753" i="50"/>
  <c r="F2753" i="50" s="1"/>
  <c r="C2752" i="50"/>
  <c r="E2752" i="50"/>
  <c r="C2751" i="50"/>
  <c r="E2751" i="50"/>
  <c r="F2751" i="50" s="1"/>
  <c r="C2750" i="50"/>
  <c r="E2750" i="50"/>
  <c r="F2750" i="50" s="1"/>
  <c r="C2749" i="50"/>
  <c r="E2749" i="50"/>
  <c r="F2749" i="50" s="1"/>
  <c r="C2748" i="50"/>
  <c r="E2748" i="50"/>
  <c r="C2747" i="50"/>
  <c r="E2747" i="50"/>
  <c r="C2746" i="50"/>
  <c r="E2746" i="50"/>
  <c r="F2746" i="50" s="1"/>
  <c r="C2745" i="50"/>
  <c r="E2745" i="50"/>
  <c r="F2745" i="50" s="1"/>
  <c r="C2744" i="50"/>
  <c r="E2744" i="50"/>
  <c r="C2743" i="50"/>
  <c r="E2743" i="50"/>
  <c r="F2743" i="50" s="1"/>
  <c r="C2742" i="50"/>
  <c r="E2742" i="50"/>
  <c r="F2742" i="50" s="1"/>
  <c r="C2741" i="50"/>
  <c r="E2741" i="50"/>
  <c r="F2741" i="50" s="1"/>
  <c r="C2740" i="50"/>
  <c r="E2740" i="50"/>
  <c r="C2739" i="50"/>
  <c r="E2739" i="50"/>
  <c r="F2739" i="50" s="1"/>
  <c r="C2738" i="50"/>
  <c r="E2738" i="50"/>
  <c r="F2738" i="50" s="1"/>
  <c r="C2737" i="50"/>
  <c r="E2737" i="50"/>
  <c r="F2737" i="50" s="1"/>
  <c r="C2736" i="50"/>
  <c r="E2736" i="50"/>
  <c r="C2735" i="50"/>
  <c r="E2735" i="50"/>
  <c r="F2735" i="50" s="1"/>
  <c r="C2734" i="50"/>
  <c r="E2734" i="50"/>
  <c r="F2734" i="50" s="1"/>
  <c r="C2733" i="50"/>
  <c r="E2733" i="50"/>
  <c r="F2733" i="50" s="1"/>
  <c r="C2732" i="50"/>
  <c r="E2732" i="50"/>
  <c r="C2731" i="50"/>
  <c r="E2731" i="50"/>
  <c r="C2730" i="50"/>
  <c r="E2730" i="50"/>
  <c r="F2730" i="50" s="1"/>
  <c r="C2729" i="50"/>
  <c r="E2729" i="50"/>
  <c r="F2729" i="50" s="1"/>
  <c r="C2728" i="50"/>
  <c r="E2728" i="50"/>
  <c r="C2727" i="50"/>
  <c r="E2727" i="50"/>
  <c r="F2727" i="50" s="1"/>
  <c r="C2726" i="50"/>
  <c r="E2726" i="50"/>
  <c r="F2726" i="50" s="1"/>
  <c r="C2725" i="50"/>
  <c r="E2725" i="50"/>
  <c r="F2725" i="50" s="1"/>
  <c r="C2724" i="50"/>
  <c r="E2724" i="50"/>
  <c r="C2723" i="50"/>
  <c r="E2723" i="50"/>
  <c r="F2723" i="50" s="1"/>
  <c r="C2722" i="50"/>
  <c r="E2722" i="50"/>
  <c r="F2722" i="50" s="1"/>
  <c r="C2721" i="50"/>
  <c r="E2721" i="50"/>
  <c r="F2721" i="50" s="1"/>
  <c r="C2720" i="50"/>
  <c r="E2720" i="50"/>
  <c r="C2719" i="50"/>
  <c r="E2719" i="50"/>
  <c r="F2719" i="50" s="1"/>
  <c r="C2718" i="50"/>
  <c r="E2718" i="50"/>
  <c r="F2718" i="50" s="1"/>
  <c r="C2717" i="50"/>
  <c r="E2717" i="50"/>
  <c r="F2717" i="50" s="1"/>
  <c r="C2716" i="50"/>
  <c r="E2716" i="50"/>
  <c r="C2715" i="50"/>
  <c r="E2715" i="50"/>
  <c r="C2714" i="50"/>
  <c r="E2714" i="50"/>
  <c r="F2714" i="50" s="1"/>
  <c r="C2713" i="50"/>
  <c r="E2713" i="50"/>
  <c r="F2713" i="50" s="1"/>
  <c r="C2712" i="50"/>
  <c r="E2712" i="50"/>
  <c r="C2711" i="50"/>
  <c r="E2711" i="50"/>
  <c r="F2711" i="50" s="1"/>
  <c r="C2710" i="50"/>
  <c r="E2710" i="50"/>
  <c r="F2710" i="50" s="1"/>
  <c r="C2709" i="50"/>
  <c r="E2709" i="50"/>
  <c r="F2709" i="50" s="1"/>
  <c r="C2708" i="50"/>
  <c r="E2708" i="50"/>
  <c r="C2707" i="50"/>
  <c r="E2707" i="50"/>
  <c r="F2707" i="50" s="1"/>
  <c r="C2706" i="50"/>
  <c r="E2706" i="50"/>
  <c r="F2706" i="50" s="1"/>
  <c r="C2705" i="50"/>
  <c r="E2705" i="50"/>
  <c r="F2705" i="50" s="1"/>
  <c r="C2704" i="50"/>
  <c r="E2704" i="50"/>
  <c r="C2703" i="50"/>
  <c r="E2703" i="50"/>
  <c r="C2702" i="50"/>
  <c r="E2702" i="50"/>
  <c r="F2702" i="50" s="1"/>
  <c r="C2701" i="50"/>
  <c r="E2701" i="50"/>
  <c r="C2700" i="50"/>
  <c r="E2700" i="50"/>
  <c r="C2699" i="50"/>
  <c r="E2699" i="50"/>
  <c r="F2699" i="50" s="1"/>
  <c r="C2698" i="50"/>
  <c r="E2698" i="50"/>
  <c r="F2698" i="50" s="1"/>
  <c r="C2697" i="50"/>
  <c r="E2697" i="50"/>
  <c r="C2696" i="50"/>
  <c r="E2696" i="50"/>
  <c r="F2696" i="50" s="1"/>
  <c r="C2695" i="50"/>
  <c r="E2695" i="50"/>
  <c r="F2695" i="50" s="1"/>
  <c r="C2694" i="50"/>
  <c r="E2694" i="50"/>
  <c r="F2694" i="50" s="1"/>
  <c r="C2693" i="50"/>
  <c r="E2693" i="50"/>
  <c r="C2692" i="50"/>
  <c r="E2692" i="50"/>
  <c r="C2691" i="50"/>
  <c r="E2691" i="50"/>
  <c r="F2691" i="50" s="1"/>
  <c r="C2690" i="50"/>
  <c r="E2690" i="50"/>
  <c r="F2690" i="50" s="1"/>
  <c r="C2689" i="50"/>
  <c r="E2689" i="50"/>
  <c r="C2688" i="50"/>
  <c r="E2688" i="50"/>
  <c r="F2688" i="50" s="1"/>
  <c r="C2687" i="50"/>
  <c r="E2687" i="50"/>
  <c r="F2687" i="50" s="1"/>
  <c r="C2686" i="50"/>
  <c r="E2686" i="50"/>
  <c r="F2686" i="50" s="1"/>
  <c r="C2685" i="50"/>
  <c r="E2685" i="50"/>
  <c r="F2685" i="50" s="1"/>
  <c r="C2684" i="50"/>
  <c r="E2684" i="50"/>
  <c r="C2683" i="50"/>
  <c r="E2683" i="50"/>
  <c r="F2683" i="50" s="1"/>
  <c r="C2682" i="50"/>
  <c r="E2682" i="50"/>
  <c r="F2682" i="50" s="1"/>
  <c r="C2681" i="50"/>
  <c r="E2681" i="50"/>
  <c r="C2680" i="50"/>
  <c r="E2680" i="50"/>
  <c r="C2679" i="50"/>
  <c r="E2679" i="50"/>
  <c r="F2679" i="50" s="1"/>
  <c r="C2678" i="50"/>
  <c r="E2678" i="50"/>
  <c r="F2678" i="50" s="1"/>
  <c r="C2677" i="50"/>
  <c r="E2677" i="50"/>
  <c r="F2677" i="50" s="1"/>
  <c r="C2676" i="50"/>
  <c r="E2676" i="50"/>
  <c r="C2675" i="50"/>
  <c r="E2675" i="50"/>
  <c r="F2675" i="50" s="1"/>
  <c r="C2674" i="50"/>
  <c r="E2674" i="50"/>
  <c r="F2674" i="50" s="1"/>
  <c r="C2673" i="50"/>
  <c r="E2673" i="50"/>
  <c r="C2672" i="50"/>
  <c r="E2672" i="50"/>
  <c r="C2671" i="50"/>
  <c r="E2671" i="50"/>
  <c r="F2671" i="50" s="1"/>
  <c r="C2670" i="50"/>
  <c r="E2670" i="50"/>
  <c r="F2670" i="50" s="1"/>
  <c r="C2669" i="50"/>
  <c r="E2669" i="50"/>
  <c r="F2669" i="50" s="1"/>
  <c r="C2668" i="50"/>
  <c r="E2668" i="50"/>
  <c r="C2667" i="50"/>
  <c r="E2667" i="50"/>
  <c r="F2667" i="50" s="1"/>
  <c r="C2666" i="50"/>
  <c r="E2666" i="50"/>
  <c r="F2666" i="50" s="1"/>
  <c r="C2665" i="50"/>
  <c r="E2665" i="50"/>
  <c r="C2664" i="50"/>
  <c r="E2664" i="50"/>
  <c r="C2663" i="50"/>
  <c r="E2663" i="50"/>
  <c r="F2663" i="50" s="1"/>
  <c r="C2662" i="50"/>
  <c r="E2662" i="50"/>
  <c r="F2662" i="50" s="1"/>
  <c r="C2661" i="50"/>
  <c r="E2661" i="50"/>
  <c r="F2661" i="50" s="1"/>
  <c r="C2660" i="50"/>
  <c r="E2660" i="50"/>
  <c r="C2659" i="50"/>
  <c r="E2659" i="50"/>
  <c r="F2659" i="50" s="1"/>
  <c r="C2658" i="50"/>
  <c r="E2658" i="50"/>
  <c r="F2658" i="50" s="1"/>
  <c r="C2657" i="50"/>
  <c r="E2657" i="50"/>
  <c r="C2656" i="50"/>
  <c r="E2656" i="50"/>
  <c r="C2655" i="50"/>
  <c r="E2655" i="50"/>
  <c r="F2655" i="50" s="1"/>
  <c r="C2654" i="50"/>
  <c r="E2654" i="50"/>
  <c r="F2654" i="50" s="1"/>
  <c r="C2653" i="50"/>
  <c r="E2653" i="50"/>
  <c r="F2653" i="50" s="1"/>
  <c r="C2652" i="50"/>
  <c r="E2652" i="50"/>
  <c r="C2651" i="50"/>
  <c r="E2651" i="50"/>
  <c r="C2650" i="50"/>
  <c r="E2650" i="50"/>
  <c r="C2649" i="50"/>
  <c r="E2649" i="50"/>
  <c r="C2648" i="50"/>
  <c r="E2648" i="50"/>
  <c r="C2647" i="50"/>
  <c r="E2647" i="50"/>
  <c r="C2646" i="50"/>
  <c r="E2646" i="50"/>
  <c r="C2645" i="50"/>
  <c r="E2645" i="50"/>
  <c r="C2644" i="50"/>
  <c r="E2644" i="50"/>
  <c r="C2643" i="50"/>
  <c r="E2643" i="50"/>
  <c r="C2642" i="50"/>
  <c r="E2642" i="50"/>
  <c r="C2641" i="50"/>
  <c r="E2641" i="50"/>
  <c r="C2640" i="50"/>
  <c r="E2640" i="50"/>
  <c r="C2639" i="50"/>
  <c r="E2639" i="50"/>
  <c r="C2638" i="50"/>
  <c r="E2638" i="50"/>
  <c r="C2637" i="50"/>
  <c r="E2637" i="50"/>
  <c r="C2636" i="50"/>
  <c r="E2636" i="50"/>
  <c r="C2635" i="50"/>
  <c r="E2635" i="50"/>
  <c r="C2634" i="50"/>
  <c r="E2634" i="50"/>
  <c r="C2633" i="50"/>
  <c r="E2633" i="50"/>
  <c r="C2632" i="50"/>
  <c r="E2632" i="50"/>
  <c r="F2632" i="50" s="1"/>
  <c r="C2631" i="50"/>
  <c r="E2631" i="50"/>
  <c r="F2631" i="50" s="1"/>
  <c r="C2630" i="50"/>
  <c r="E2630" i="50"/>
  <c r="F2630" i="50" s="1"/>
  <c r="C2629" i="50"/>
  <c r="E2629" i="50"/>
  <c r="F2629" i="50" s="1"/>
  <c r="C2628" i="50"/>
  <c r="E2628" i="50"/>
  <c r="F2628" i="50" s="1"/>
  <c r="C2627" i="50"/>
  <c r="E2627" i="50"/>
  <c r="F2627" i="50" s="1"/>
  <c r="C2626" i="50"/>
  <c r="E2626" i="50"/>
  <c r="F2626" i="50" s="1"/>
  <c r="C2625" i="50"/>
  <c r="E2625" i="50"/>
  <c r="F2625" i="50" s="1"/>
  <c r="C2624" i="50"/>
  <c r="E2624" i="50"/>
  <c r="F2624" i="50" s="1"/>
  <c r="C2623" i="50"/>
  <c r="E2623" i="50"/>
  <c r="F2623" i="50" s="1"/>
  <c r="C2622" i="50"/>
  <c r="E2622" i="50"/>
  <c r="F2622" i="50" s="1"/>
  <c r="C2621" i="50"/>
  <c r="E2621" i="50"/>
  <c r="F2621" i="50" s="1"/>
  <c r="C2620" i="50"/>
  <c r="E2620" i="50"/>
  <c r="F2620" i="50" s="1"/>
  <c r="C2619" i="50"/>
  <c r="E2619" i="50"/>
  <c r="F2619" i="50" s="1"/>
  <c r="C2618" i="50"/>
  <c r="E2618" i="50"/>
  <c r="F2618" i="50" s="1"/>
  <c r="C2617" i="50"/>
  <c r="E2617" i="50"/>
  <c r="F2617" i="50" s="1"/>
  <c r="C2616" i="50"/>
  <c r="E2616" i="50"/>
  <c r="F2616" i="50" s="1"/>
  <c r="C2615" i="50"/>
  <c r="E2615" i="50"/>
  <c r="F2615" i="50" s="1"/>
  <c r="C2614" i="50"/>
  <c r="E2614" i="50"/>
  <c r="F2614" i="50" s="1"/>
  <c r="C2613" i="50"/>
  <c r="E2613" i="50"/>
  <c r="F2613" i="50" s="1"/>
  <c r="C2612" i="50"/>
  <c r="E2612" i="50"/>
  <c r="F2612" i="50" s="1"/>
  <c r="C2611" i="50"/>
  <c r="E2611" i="50"/>
  <c r="F2611" i="50" s="1"/>
  <c r="C2610" i="50"/>
  <c r="E2610" i="50"/>
  <c r="F2610" i="50" s="1"/>
  <c r="C2609" i="50"/>
  <c r="E2609" i="50"/>
  <c r="F2609" i="50" s="1"/>
  <c r="C2608" i="50"/>
  <c r="E2608" i="50"/>
  <c r="F2608" i="50" s="1"/>
  <c r="C2607" i="50"/>
  <c r="E2607" i="50"/>
  <c r="F2607" i="50" s="1"/>
  <c r="C2606" i="50"/>
  <c r="E2606" i="50"/>
  <c r="F2606" i="50" s="1"/>
  <c r="C2605" i="50"/>
  <c r="E2605" i="50"/>
  <c r="F2605" i="50" s="1"/>
  <c r="C2604" i="50"/>
  <c r="E2604" i="50"/>
  <c r="F2604" i="50" s="1"/>
  <c r="C2603" i="50"/>
  <c r="E2603" i="50"/>
  <c r="F2603" i="50" s="1"/>
  <c r="C2602" i="50"/>
  <c r="E2602" i="50"/>
  <c r="F2602" i="50" s="1"/>
  <c r="C2601" i="50"/>
  <c r="E2601" i="50"/>
  <c r="F2601" i="50" s="1"/>
  <c r="C2600" i="50"/>
  <c r="E2600" i="50"/>
  <c r="F2600" i="50" s="1"/>
  <c r="C2599" i="50"/>
  <c r="E2599" i="50"/>
  <c r="F2599" i="50" s="1"/>
  <c r="C2598" i="50"/>
  <c r="E2598" i="50"/>
  <c r="F2598" i="50" s="1"/>
  <c r="C2597" i="50"/>
  <c r="E2597" i="50"/>
  <c r="F2597" i="50" s="1"/>
  <c r="C2596" i="50"/>
  <c r="E2596" i="50"/>
  <c r="F2596" i="50" s="1"/>
  <c r="C2595" i="50"/>
  <c r="E2595" i="50"/>
  <c r="F2595" i="50" s="1"/>
  <c r="C2594" i="50"/>
  <c r="E2594" i="50"/>
  <c r="F2594" i="50" s="1"/>
  <c r="C2593" i="50"/>
  <c r="E2593" i="50"/>
  <c r="F2593" i="50" s="1"/>
  <c r="C2592" i="50"/>
  <c r="E2592" i="50"/>
  <c r="F2592" i="50" s="1"/>
  <c r="C2591" i="50"/>
  <c r="E2591" i="50"/>
  <c r="F2591" i="50" s="1"/>
  <c r="C2590" i="50"/>
  <c r="E2590" i="50"/>
  <c r="F2590" i="50" s="1"/>
  <c r="C2589" i="50"/>
  <c r="E2589" i="50"/>
  <c r="F2589" i="50" s="1"/>
  <c r="C2588" i="50"/>
  <c r="E2588" i="50"/>
  <c r="F2588" i="50" s="1"/>
  <c r="C2587" i="50"/>
  <c r="E2587" i="50"/>
  <c r="F2587" i="50" s="1"/>
  <c r="C2586" i="50"/>
  <c r="E2586" i="50"/>
  <c r="F2586" i="50" s="1"/>
  <c r="C2585" i="50"/>
  <c r="E2585" i="50"/>
  <c r="F2585" i="50" s="1"/>
  <c r="C2584" i="50"/>
  <c r="E2584" i="50"/>
  <c r="F2584" i="50" s="1"/>
  <c r="C2583" i="50"/>
  <c r="E2583" i="50"/>
  <c r="F2583" i="50" s="1"/>
  <c r="C2582" i="50"/>
  <c r="E2582" i="50"/>
  <c r="C2581" i="50"/>
  <c r="E2581" i="50"/>
  <c r="F2581" i="50" s="1"/>
  <c r="C2580" i="50"/>
  <c r="E2580" i="50"/>
  <c r="F2580" i="50" s="1"/>
  <c r="C2579" i="50"/>
  <c r="E2579" i="50"/>
  <c r="F2579" i="50" s="1"/>
  <c r="C2578" i="50"/>
  <c r="E2578" i="50"/>
  <c r="F2578" i="50" s="1"/>
  <c r="C2577" i="50"/>
  <c r="E2577" i="50"/>
  <c r="F2577" i="50" s="1"/>
  <c r="C2576" i="50"/>
  <c r="E2576" i="50"/>
  <c r="F2576" i="50" s="1"/>
  <c r="C2575" i="50"/>
  <c r="E2575" i="50"/>
  <c r="F2575" i="50" s="1"/>
  <c r="C2574" i="50"/>
  <c r="E2574" i="50"/>
  <c r="F2574" i="50" s="1"/>
  <c r="C2573" i="50"/>
  <c r="E2573" i="50"/>
  <c r="F2573" i="50" s="1"/>
  <c r="C2572" i="50"/>
  <c r="E2572" i="50"/>
  <c r="F2572" i="50" s="1"/>
  <c r="C2571" i="50"/>
  <c r="E2571" i="50"/>
  <c r="F2571" i="50" s="1"/>
  <c r="C2570" i="50"/>
  <c r="E2570" i="50"/>
  <c r="F2570" i="50" s="1"/>
  <c r="C2569" i="50"/>
  <c r="E2569" i="50"/>
  <c r="F2569" i="50" s="1"/>
  <c r="C2568" i="50"/>
  <c r="E2568" i="50"/>
  <c r="F2568" i="50" s="1"/>
  <c r="C2567" i="50"/>
  <c r="E2567" i="50"/>
  <c r="F2567" i="50" s="1"/>
  <c r="C2566" i="50"/>
  <c r="E2566" i="50"/>
  <c r="F2566" i="50" s="1"/>
  <c r="C2565" i="50"/>
  <c r="E2565" i="50"/>
  <c r="F2565" i="50" s="1"/>
  <c r="C2564" i="50"/>
  <c r="E2564" i="50"/>
  <c r="F2564" i="50" s="1"/>
  <c r="C2563" i="50"/>
  <c r="E2563" i="50"/>
  <c r="F2563" i="50" s="1"/>
  <c r="C2562" i="50"/>
  <c r="E2562" i="50"/>
  <c r="F2562" i="50" s="1"/>
  <c r="C2561" i="50"/>
  <c r="E2561" i="50"/>
  <c r="F2561" i="50" s="1"/>
  <c r="C2560" i="50"/>
  <c r="E2560" i="50"/>
  <c r="F2560" i="50" s="1"/>
  <c r="C2559" i="50"/>
  <c r="E2559" i="50"/>
  <c r="F2559" i="50" s="1"/>
  <c r="C2558" i="50"/>
  <c r="E2558" i="50"/>
  <c r="F2558" i="50" s="1"/>
  <c r="C2557" i="50"/>
  <c r="E2557" i="50"/>
  <c r="F2557" i="50" s="1"/>
  <c r="C2556" i="50"/>
  <c r="E2556" i="50"/>
  <c r="F2556" i="50" s="1"/>
  <c r="C2555" i="50"/>
  <c r="E2555" i="50"/>
  <c r="F2555" i="50" s="1"/>
  <c r="C2554" i="50"/>
  <c r="E2554" i="50"/>
  <c r="F2554" i="50" s="1"/>
  <c r="C2553" i="50"/>
  <c r="E2553" i="50"/>
  <c r="F2553" i="50" s="1"/>
  <c r="C2552" i="50"/>
  <c r="E2552" i="50"/>
  <c r="F2552" i="50" s="1"/>
  <c r="C2551" i="50"/>
  <c r="E2551" i="50"/>
  <c r="F2551" i="50" s="1"/>
  <c r="C2550" i="50"/>
  <c r="E2550" i="50"/>
  <c r="F2550" i="50" s="1"/>
  <c r="C2549" i="50"/>
  <c r="E2549" i="50"/>
  <c r="F2549" i="50" s="1"/>
  <c r="C2548" i="50"/>
  <c r="E2548" i="50"/>
  <c r="F2548" i="50" s="1"/>
  <c r="C2547" i="50"/>
  <c r="E2547" i="50"/>
  <c r="F2547" i="50" s="1"/>
  <c r="C2546" i="50"/>
  <c r="E2546" i="50"/>
  <c r="F2546" i="50" s="1"/>
  <c r="C2545" i="50"/>
  <c r="E2545" i="50"/>
  <c r="F2545" i="50" s="1"/>
  <c r="C2544" i="50"/>
  <c r="E2544" i="50"/>
  <c r="F2544" i="50" s="1"/>
  <c r="C2543" i="50"/>
  <c r="E2543" i="50"/>
  <c r="F2543" i="50" s="1"/>
  <c r="C2542" i="50"/>
  <c r="E2542" i="50"/>
  <c r="F2542" i="50" s="1"/>
  <c r="C2541" i="50"/>
  <c r="E2541" i="50"/>
  <c r="F2541" i="50" s="1"/>
  <c r="C2540" i="50"/>
  <c r="E2540" i="50"/>
  <c r="F2540" i="50" s="1"/>
  <c r="C2539" i="50"/>
  <c r="E2539" i="50"/>
  <c r="F2539" i="50" s="1"/>
  <c r="C2538" i="50"/>
  <c r="E2538" i="50"/>
  <c r="F2538" i="50" s="1"/>
  <c r="C2537" i="50"/>
  <c r="E2537" i="50"/>
  <c r="F2537" i="50" s="1"/>
  <c r="C2536" i="50"/>
  <c r="E2536" i="50"/>
  <c r="F2536" i="50" s="1"/>
  <c r="C2535" i="50"/>
  <c r="E2535" i="50"/>
  <c r="F2535" i="50" s="1"/>
  <c r="C2534" i="50"/>
  <c r="E2534" i="50"/>
  <c r="F2534" i="50" s="1"/>
  <c r="C2533" i="50"/>
  <c r="E2533" i="50"/>
  <c r="C2532" i="50"/>
  <c r="E2532" i="50"/>
  <c r="C2531" i="50"/>
  <c r="E2531" i="50"/>
  <c r="C2530" i="50"/>
  <c r="E2530" i="50"/>
  <c r="C2529" i="50"/>
  <c r="E2529" i="50"/>
  <c r="C2528" i="50"/>
  <c r="E2528" i="50"/>
  <c r="C2527" i="50"/>
  <c r="E2527" i="50"/>
  <c r="C2526" i="50"/>
  <c r="E2526" i="50"/>
  <c r="C2525" i="50"/>
  <c r="E2525" i="50"/>
  <c r="C2524" i="50"/>
  <c r="E2524" i="50"/>
  <c r="C2523" i="50"/>
  <c r="E2523" i="50"/>
  <c r="C2522" i="50"/>
  <c r="E2522" i="50"/>
  <c r="C2521" i="50"/>
  <c r="E2521" i="50"/>
  <c r="C2520" i="50"/>
  <c r="E2520" i="50"/>
  <c r="C2519" i="50"/>
  <c r="E2519" i="50"/>
  <c r="C2518" i="50"/>
  <c r="E2518" i="50"/>
  <c r="C2517" i="50"/>
  <c r="E2517" i="50"/>
  <c r="C2516" i="50"/>
  <c r="E2516" i="50"/>
  <c r="C2515" i="50"/>
  <c r="E2515" i="50"/>
  <c r="C2514" i="50"/>
  <c r="E2514" i="50"/>
  <c r="C2513" i="50"/>
  <c r="E2513" i="50"/>
  <c r="C2512" i="50"/>
  <c r="E2512" i="50"/>
  <c r="F2512" i="50" s="1"/>
  <c r="C2511" i="50"/>
  <c r="E2511" i="50"/>
  <c r="F2511" i="50" s="1"/>
  <c r="C2510" i="50"/>
  <c r="E2510" i="50"/>
  <c r="F2510" i="50" s="1"/>
  <c r="C2509" i="50"/>
  <c r="E2509" i="50"/>
  <c r="F2509" i="50" s="1"/>
  <c r="C2508" i="50"/>
  <c r="E2508" i="50"/>
  <c r="F2508" i="50" s="1"/>
  <c r="C2507" i="50"/>
  <c r="E2507" i="50"/>
  <c r="F2507" i="50" s="1"/>
  <c r="C2506" i="50"/>
  <c r="E2506" i="50"/>
  <c r="F2506" i="50" s="1"/>
  <c r="C2505" i="50"/>
  <c r="E2505" i="50"/>
  <c r="F2505" i="50" s="1"/>
  <c r="C2504" i="50"/>
  <c r="E2504" i="50"/>
  <c r="F2504" i="50" s="1"/>
  <c r="C2503" i="50"/>
  <c r="E2503" i="50"/>
  <c r="F2503" i="50" s="1"/>
  <c r="C2502" i="50"/>
  <c r="E2502" i="50"/>
  <c r="F2502" i="50" s="1"/>
  <c r="C2501" i="50"/>
  <c r="E2501" i="50"/>
  <c r="F2501" i="50" s="1"/>
  <c r="C2500" i="50"/>
  <c r="E2500" i="50"/>
  <c r="F2500" i="50" s="1"/>
  <c r="C2499" i="50"/>
  <c r="E2499" i="50"/>
  <c r="F2499" i="50" s="1"/>
  <c r="C2498" i="50"/>
  <c r="E2498" i="50"/>
  <c r="F2498" i="50" s="1"/>
  <c r="C2497" i="50"/>
  <c r="E2497" i="50"/>
  <c r="F2497" i="50" s="1"/>
  <c r="C2496" i="50"/>
  <c r="E2496" i="50"/>
  <c r="F2496" i="50" s="1"/>
  <c r="C2495" i="50"/>
  <c r="E2495" i="50"/>
  <c r="F2495" i="50" s="1"/>
  <c r="C2494" i="50"/>
  <c r="E2494" i="50"/>
  <c r="F2494" i="50" s="1"/>
  <c r="C2493" i="50"/>
  <c r="E2493" i="50"/>
  <c r="F2493" i="50" s="1"/>
  <c r="C2492" i="50"/>
  <c r="E2492" i="50"/>
  <c r="F2492" i="50" s="1"/>
  <c r="C2491" i="50"/>
  <c r="E2491" i="50"/>
  <c r="F2491" i="50" s="1"/>
  <c r="C2490" i="50"/>
  <c r="E2490" i="50"/>
  <c r="F2490" i="50" s="1"/>
  <c r="C2489" i="50"/>
  <c r="E2489" i="50"/>
  <c r="F2489" i="50" s="1"/>
  <c r="C2488" i="50"/>
  <c r="E2488" i="50"/>
  <c r="F2488" i="50" s="1"/>
  <c r="C2487" i="50"/>
  <c r="E2487" i="50"/>
  <c r="F2487" i="50" s="1"/>
  <c r="C2486" i="50"/>
  <c r="E2486" i="50"/>
  <c r="F2486" i="50" s="1"/>
  <c r="C2485" i="50"/>
  <c r="E2485" i="50"/>
  <c r="F2485" i="50" s="1"/>
  <c r="C2484" i="50"/>
  <c r="E2484" i="50"/>
  <c r="F2484" i="50" s="1"/>
  <c r="C2483" i="50"/>
  <c r="E2483" i="50"/>
  <c r="F2483" i="50" s="1"/>
  <c r="C2482" i="50"/>
  <c r="E2482" i="50"/>
  <c r="F2482" i="50" s="1"/>
  <c r="C2481" i="50"/>
  <c r="E2481" i="50"/>
  <c r="F2481" i="50" s="1"/>
  <c r="C2480" i="50"/>
  <c r="E2480" i="50"/>
  <c r="F2480" i="50" s="1"/>
  <c r="C2479" i="50"/>
  <c r="E2479" i="50"/>
  <c r="F2479" i="50" s="1"/>
  <c r="C2478" i="50"/>
  <c r="E2478" i="50"/>
  <c r="F2478" i="50" s="1"/>
  <c r="C2477" i="50"/>
  <c r="E2477" i="50"/>
  <c r="F2477" i="50" s="1"/>
  <c r="C2476" i="50"/>
  <c r="E2476" i="50"/>
  <c r="F2476" i="50" s="1"/>
  <c r="C2475" i="50"/>
  <c r="E2475" i="50"/>
  <c r="F2475" i="50" s="1"/>
  <c r="C2474" i="50"/>
  <c r="E2474" i="50"/>
  <c r="F2474" i="50" s="1"/>
  <c r="C2473" i="50"/>
  <c r="E2473" i="50"/>
  <c r="F2473" i="50" s="1"/>
  <c r="C2472" i="50"/>
  <c r="E2472" i="50"/>
  <c r="F2472" i="50" s="1"/>
  <c r="C2471" i="50"/>
  <c r="E2471" i="50"/>
  <c r="F2471" i="50" s="1"/>
  <c r="C2470" i="50"/>
  <c r="E2470" i="50"/>
  <c r="F2470" i="50" s="1"/>
  <c r="C2469" i="50"/>
  <c r="E2469" i="50"/>
  <c r="F2469" i="50" s="1"/>
  <c r="C2468" i="50"/>
  <c r="E2468" i="50"/>
  <c r="F2468" i="50" s="1"/>
  <c r="C2467" i="50"/>
  <c r="E2467" i="50"/>
  <c r="F2467" i="50" s="1"/>
  <c r="C2466" i="50"/>
  <c r="E2466" i="50"/>
  <c r="F2466" i="50" s="1"/>
  <c r="C2465" i="50"/>
  <c r="E2465" i="50"/>
  <c r="F2465" i="50" s="1"/>
  <c r="C2464" i="50"/>
  <c r="E2464" i="50"/>
  <c r="F2464" i="50" s="1"/>
  <c r="C2463" i="50"/>
  <c r="E2463" i="50"/>
  <c r="C2462" i="50"/>
  <c r="E2462" i="50"/>
  <c r="F2462" i="50" s="1"/>
  <c r="C2461" i="50"/>
  <c r="E2461" i="50"/>
  <c r="F2461" i="50" s="1"/>
  <c r="C2460" i="50"/>
  <c r="E2460" i="50"/>
  <c r="F2460" i="50" s="1"/>
  <c r="C2459" i="50"/>
  <c r="E2459" i="50"/>
  <c r="F2459" i="50" s="1"/>
  <c r="C2458" i="50"/>
  <c r="E2458" i="50"/>
  <c r="F2458" i="50" s="1"/>
  <c r="C2457" i="50"/>
  <c r="E2457" i="50"/>
  <c r="F2457" i="50" s="1"/>
  <c r="C2456" i="50"/>
  <c r="E2456" i="50"/>
  <c r="F2456" i="50" s="1"/>
  <c r="C2455" i="50"/>
  <c r="E2455" i="50"/>
  <c r="F2455" i="50" s="1"/>
  <c r="C2454" i="50"/>
  <c r="E2454" i="50"/>
  <c r="C2453" i="50"/>
  <c r="E2453" i="50"/>
  <c r="F2453" i="50" s="1"/>
  <c r="C2452" i="50"/>
  <c r="E2452" i="50"/>
  <c r="F2452" i="50" s="1"/>
  <c r="C2451" i="50"/>
  <c r="E2451" i="50"/>
  <c r="F2451" i="50" s="1"/>
  <c r="C2450" i="50"/>
  <c r="E2450" i="50"/>
  <c r="F2450" i="50" s="1"/>
  <c r="C2449" i="50"/>
  <c r="E2449" i="50"/>
  <c r="F2449" i="50" s="1"/>
  <c r="C2448" i="50"/>
  <c r="E2448" i="50"/>
  <c r="F2448" i="50" s="1"/>
  <c r="C2447" i="50"/>
  <c r="E2447" i="50"/>
  <c r="F2447" i="50" s="1"/>
  <c r="C2446" i="50"/>
  <c r="E2446" i="50"/>
  <c r="F2446" i="50" s="1"/>
  <c r="C2445" i="50"/>
  <c r="E2445" i="50"/>
  <c r="F2445" i="50" s="1"/>
  <c r="C2444" i="50"/>
  <c r="E2444" i="50"/>
  <c r="F2444" i="50" s="1"/>
  <c r="C2443" i="50"/>
  <c r="E2443" i="50"/>
  <c r="F2443" i="50" s="1"/>
  <c r="C2442" i="50"/>
  <c r="E2442" i="50"/>
  <c r="F2442" i="50" s="1"/>
  <c r="C2441" i="50"/>
  <c r="E2441" i="50"/>
  <c r="F2441" i="50" s="1"/>
  <c r="C2440" i="50"/>
  <c r="E2440" i="50"/>
  <c r="F2440" i="50" s="1"/>
  <c r="C2439" i="50"/>
  <c r="E2439" i="50"/>
  <c r="F2439" i="50" s="1"/>
  <c r="C2438" i="50"/>
  <c r="E2438" i="50"/>
  <c r="F2438" i="50" s="1"/>
  <c r="C2437" i="50"/>
  <c r="E2437" i="50"/>
  <c r="F2437" i="50" s="1"/>
  <c r="C2436" i="50"/>
  <c r="E2436" i="50"/>
  <c r="F2436" i="50" s="1"/>
  <c r="C2435" i="50"/>
  <c r="E2435" i="50"/>
  <c r="F2435" i="50" s="1"/>
  <c r="C2434" i="50"/>
  <c r="E2434" i="50"/>
  <c r="C2433" i="50"/>
  <c r="E2433" i="50"/>
  <c r="F2433" i="50" s="1"/>
  <c r="C2432" i="50"/>
  <c r="E2432" i="50"/>
  <c r="F2432" i="50" s="1"/>
  <c r="C2431" i="50"/>
  <c r="E2431" i="50"/>
  <c r="F2431" i="50" s="1"/>
  <c r="C2430" i="50"/>
  <c r="E2430" i="50"/>
  <c r="F2430" i="50" s="1"/>
  <c r="C2429" i="50"/>
  <c r="E2429" i="50"/>
  <c r="F2429" i="50" s="1"/>
  <c r="C2428" i="50"/>
  <c r="E2428" i="50"/>
  <c r="F2428" i="50" s="1"/>
  <c r="C2427" i="50"/>
  <c r="E2427" i="50"/>
  <c r="F2427" i="50" s="1"/>
  <c r="C2426" i="50"/>
  <c r="E2426" i="50"/>
  <c r="F2426" i="50" s="1"/>
  <c r="C2425" i="50"/>
  <c r="E2425" i="50"/>
  <c r="F2425" i="50" s="1"/>
  <c r="C2424" i="50"/>
  <c r="E2424" i="50"/>
  <c r="F2424" i="50" s="1"/>
  <c r="C2423" i="50"/>
  <c r="E2423" i="50"/>
  <c r="F2423" i="50" s="1"/>
  <c r="C2422" i="50"/>
  <c r="E2422" i="50"/>
  <c r="C2421" i="50"/>
  <c r="E2421" i="50"/>
  <c r="F2421" i="50" s="1"/>
  <c r="C2420" i="50"/>
  <c r="E2420" i="50"/>
  <c r="F2420" i="50" s="1"/>
  <c r="C2419" i="50"/>
  <c r="E2419" i="50"/>
  <c r="F2419" i="50" s="1"/>
  <c r="C2418" i="50"/>
  <c r="E2418" i="50"/>
  <c r="F2418" i="50" s="1"/>
  <c r="C2417" i="50"/>
  <c r="E2417" i="50"/>
  <c r="F2417" i="50" s="1"/>
  <c r="C2416" i="50"/>
  <c r="E2416" i="50"/>
  <c r="F2416" i="50" s="1"/>
  <c r="C2415" i="50"/>
  <c r="E2415" i="50"/>
  <c r="F2415" i="50" s="1"/>
  <c r="C2414" i="50"/>
  <c r="E2414" i="50"/>
  <c r="F2414" i="50" s="1"/>
  <c r="C2413" i="50"/>
  <c r="E2413" i="50"/>
  <c r="C2412" i="50"/>
  <c r="E2412" i="50"/>
  <c r="C2411" i="50"/>
  <c r="E2411" i="50"/>
  <c r="C2410" i="50"/>
  <c r="E2410" i="50"/>
  <c r="C2409" i="50"/>
  <c r="E2409" i="50"/>
  <c r="C2408" i="50"/>
  <c r="E2408" i="50"/>
  <c r="C2407" i="50"/>
  <c r="E2407" i="50"/>
  <c r="C2406" i="50"/>
  <c r="E2406" i="50"/>
  <c r="C2405" i="50"/>
  <c r="E2405" i="50"/>
  <c r="C2404" i="50"/>
  <c r="E2404" i="50"/>
  <c r="C2403" i="50"/>
  <c r="E2403" i="50"/>
  <c r="C2402" i="50"/>
  <c r="E2402" i="50"/>
  <c r="C2401" i="50"/>
  <c r="E2401" i="50"/>
  <c r="C2400" i="50"/>
  <c r="E2400" i="50"/>
  <c r="C2399" i="50"/>
  <c r="E2399" i="50"/>
  <c r="C2398" i="50"/>
  <c r="E2398" i="50"/>
  <c r="C2397" i="50"/>
  <c r="E2397" i="50"/>
  <c r="C2396" i="50"/>
  <c r="E2396" i="50"/>
  <c r="C2395" i="50"/>
  <c r="E2395" i="50"/>
  <c r="F2395" i="50" s="1"/>
  <c r="C2394" i="50"/>
  <c r="E2394" i="50"/>
  <c r="F2394" i="50" s="1"/>
  <c r="C2393" i="50"/>
  <c r="E2393" i="50"/>
  <c r="F2393" i="50" s="1"/>
  <c r="C2392" i="50"/>
  <c r="E2392" i="50"/>
  <c r="F2392" i="50" s="1"/>
  <c r="C2391" i="50"/>
  <c r="E2391" i="50"/>
  <c r="F2391" i="50" s="1"/>
  <c r="C2390" i="50"/>
  <c r="E2390" i="50"/>
  <c r="F2390" i="50" s="1"/>
  <c r="C2389" i="50"/>
  <c r="E2389" i="50"/>
  <c r="F2389" i="50" s="1"/>
  <c r="C2388" i="50"/>
  <c r="E2388" i="50"/>
  <c r="F2388" i="50" s="1"/>
  <c r="C2387" i="50"/>
  <c r="E2387" i="50"/>
  <c r="F2387" i="50" s="1"/>
  <c r="C2386" i="50"/>
  <c r="E2386" i="50"/>
  <c r="F2386" i="50" s="1"/>
  <c r="C2385" i="50"/>
  <c r="E2385" i="50"/>
  <c r="F2385" i="50" s="1"/>
  <c r="C2384" i="50"/>
  <c r="E2384" i="50"/>
  <c r="F2384" i="50" s="1"/>
  <c r="C2383" i="50"/>
  <c r="E2383" i="50"/>
  <c r="F2383" i="50" s="1"/>
  <c r="C2382" i="50"/>
  <c r="E2382" i="50"/>
  <c r="F2382" i="50" s="1"/>
  <c r="C2381" i="50"/>
  <c r="E2381" i="50"/>
  <c r="F2381" i="50" s="1"/>
  <c r="C2380" i="50"/>
  <c r="E2380" i="50"/>
  <c r="F2380" i="50" s="1"/>
  <c r="C2379" i="50"/>
  <c r="E2379" i="50"/>
  <c r="F2379" i="50" s="1"/>
  <c r="C2378" i="50"/>
  <c r="E2378" i="50"/>
  <c r="F2378" i="50" s="1"/>
  <c r="C2377" i="50"/>
  <c r="E2377" i="50"/>
  <c r="F2377" i="50" s="1"/>
  <c r="C2376" i="50"/>
  <c r="E2376" i="50"/>
  <c r="F2376" i="50" s="1"/>
  <c r="C2375" i="50"/>
  <c r="E2375" i="50"/>
  <c r="F2375" i="50" s="1"/>
  <c r="C2374" i="50"/>
  <c r="E2374" i="50"/>
  <c r="F2374" i="50" s="1"/>
  <c r="C2373" i="50"/>
  <c r="E2373" i="50"/>
  <c r="F2373" i="50" s="1"/>
  <c r="C2372" i="50"/>
  <c r="E2372" i="50"/>
  <c r="F2372" i="50" s="1"/>
  <c r="C2371" i="50"/>
  <c r="E2371" i="50"/>
  <c r="F2371" i="50" s="1"/>
  <c r="C2370" i="50"/>
  <c r="E2370" i="50"/>
  <c r="F2370" i="50" s="1"/>
  <c r="C2369" i="50"/>
  <c r="E2369" i="50"/>
  <c r="F2369" i="50" s="1"/>
  <c r="C2368" i="50"/>
  <c r="E2368" i="50"/>
  <c r="F2368" i="50" s="1"/>
  <c r="C2367" i="50"/>
  <c r="E2367" i="50"/>
  <c r="F2367" i="50" s="1"/>
  <c r="C2366" i="50"/>
  <c r="E2366" i="50"/>
  <c r="F2366" i="50" s="1"/>
  <c r="C2365" i="50"/>
  <c r="E2365" i="50"/>
  <c r="F2365" i="50" s="1"/>
  <c r="C2364" i="50"/>
  <c r="E2364" i="50"/>
  <c r="F2364" i="50" s="1"/>
  <c r="C2363" i="50"/>
  <c r="E2363" i="50"/>
  <c r="F2363" i="50" s="1"/>
  <c r="C2362" i="50"/>
  <c r="E2362" i="50"/>
  <c r="F2362" i="50" s="1"/>
  <c r="C2361" i="50"/>
  <c r="E2361" i="50"/>
  <c r="F2361" i="50" s="1"/>
  <c r="C2360" i="50"/>
  <c r="E2360" i="50"/>
  <c r="F2360" i="50" s="1"/>
  <c r="C2359" i="50"/>
  <c r="E2359" i="50"/>
  <c r="F2359" i="50" s="1"/>
  <c r="C2358" i="50"/>
  <c r="E2358" i="50"/>
  <c r="F2358" i="50" s="1"/>
  <c r="C2357" i="50"/>
  <c r="E2357" i="50"/>
  <c r="F2357" i="50" s="1"/>
  <c r="C2356" i="50"/>
  <c r="E2356" i="50"/>
  <c r="F2356" i="50" s="1"/>
  <c r="C2355" i="50"/>
  <c r="E2355" i="50"/>
  <c r="F2355" i="50" s="1"/>
  <c r="C2354" i="50"/>
  <c r="E2354" i="50"/>
  <c r="F2354" i="50" s="1"/>
  <c r="C2353" i="50"/>
  <c r="E2353" i="50"/>
  <c r="F2353" i="50" s="1"/>
  <c r="C2352" i="50"/>
  <c r="E2352" i="50"/>
  <c r="F2352" i="50" s="1"/>
  <c r="C2351" i="50"/>
  <c r="E2351" i="50"/>
  <c r="F2351" i="50" s="1"/>
  <c r="C2350" i="50"/>
  <c r="E2350" i="50"/>
  <c r="F2350" i="50" s="1"/>
  <c r="C2349" i="50"/>
  <c r="E2349" i="50"/>
  <c r="F2349" i="50" s="1"/>
  <c r="C2348" i="50"/>
  <c r="E2348" i="50"/>
  <c r="F2348" i="50" s="1"/>
  <c r="C2347" i="50"/>
  <c r="E2347" i="50"/>
  <c r="F2347" i="50" s="1"/>
  <c r="C2346" i="50"/>
  <c r="E2346" i="50"/>
  <c r="C2345" i="50"/>
  <c r="E2345" i="50"/>
  <c r="F2345" i="50" s="1"/>
  <c r="C2344" i="50"/>
  <c r="E2344" i="50"/>
  <c r="F2344" i="50" s="1"/>
  <c r="C2343" i="50"/>
  <c r="E2343" i="50"/>
  <c r="F2343" i="50" s="1"/>
  <c r="C2342" i="50"/>
  <c r="E2342" i="50"/>
  <c r="F2342" i="50" s="1"/>
  <c r="C2341" i="50"/>
  <c r="E2341" i="50"/>
  <c r="F2341" i="50" s="1"/>
  <c r="C2340" i="50"/>
  <c r="E2340" i="50"/>
  <c r="F2340" i="50" s="1"/>
  <c r="C2339" i="50"/>
  <c r="E2339" i="50"/>
  <c r="F2339" i="50" s="1"/>
  <c r="C2338" i="50"/>
  <c r="E2338" i="50"/>
  <c r="F2338" i="50" s="1"/>
  <c r="C2337" i="50"/>
  <c r="E2337" i="50"/>
  <c r="F2337" i="50" s="1"/>
  <c r="C2336" i="50"/>
  <c r="E2336" i="50"/>
  <c r="F2336" i="50" s="1"/>
  <c r="C2335" i="50"/>
  <c r="E2335" i="50"/>
  <c r="F2335" i="50" s="1"/>
  <c r="C2334" i="50"/>
  <c r="E2334" i="50"/>
  <c r="F2334" i="50" s="1"/>
  <c r="C2333" i="50"/>
  <c r="E2333" i="50"/>
  <c r="F2333" i="50" s="1"/>
  <c r="C2332" i="50"/>
  <c r="E2332" i="50"/>
  <c r="F2332" i="50" s="1"/>
  <c r="C2331" i="50"/>
  <c r="E2331" i="50"/>
  <c r="F2331" i="50" s="1"/>
  <c r="C2330" i="50"/>
  <c r="E2330" i="50"/>
  <c r="F2330" i="50" s="1"/>
  <c r="C2329" i="50"/>
  <c r="E2329" i="50"/>
  <c r="F2329" i="50" s="1"/>
  <c r="C2328" i="50"/>
  <c r="E2328" i="50"/>
  <c r="F2328" i="50" s="1"/>
  <c r="C2327" i="50"/>
  <c r="E2327" i="50"/>
  <c r="F2327" i="50" s="1"/>
  <c r="C2326" i="50"/>
  <c r="E2326" i="50"/>
  <c r="F2326" i="50" s="1"/>
  <c r="C2325" i="50"/>
  <c r="E2325" i="50"/>
  <c r="F2325" i="50" s="1"/>
  <c r="C2324" i="50"/>
  <c r="E2324" i="50"/>
  <c r="F2324" i="50" s="1"/>
  <c r="C2323" i="50"/>
  <c r="E2323" i="50"/>
  <c r="F2323" i="50" s="1"/>
  <c r="C2322" i="50"/>
  <c r="E2322" i="50"/>
  <c r="F2322" i="50" s="1"/>
  <c r="C2321" i="50"/>
  <c r="E2321" i="50"/>
  <c r="F2321" i="50" s="1"/>
  <c r="C2320" i="50"/>
  <c r="E2320" i="50"/>
  <c r="F2320" i="50" s="1"/>
  <c r="C2319" i="50"/>
  <c r="E2319" i="50"/>
  <c r="F2319" i="50" s="1"/>
  <c r="C2318" i="50"/>
  <c r="E2318" i="50"/>
  <c r="F2318" i="50" s="1"/>
  <c r="C2317" i="50"/>
  <c r="E2317" i="50"/>
  <c r="F2317" i="50" s="1"/>
  <c r="C2316" i="50"/>
  <c r="E2316" i="50"/>
  <c r="F2316" i="50" s="1"/>
  <c r="C2315" i="50"/>
  <c r="E2315" i="50"/>
  <c r="F2315" i="50" s="1"/>
  <c r="C2314" i="50"/>
  <c r="E2314" i="50"/>
  <c r="F2314" i="50" s="1"/>
  <c r="C2313" i="50"/>
  <c r="E2313" i="50"/>
  <c r="F2313" i="50" s="1"/>
  <c r="C2312" i="50"/>
  <c r="E2312" i="50"/>
  <c r="F2312" i="50" s="1"/>
  <c r="C2311" i="50"/>
  <c r="E2311" i="50"/>
  <c r="F2311" i="50" s="1"/>
  <c r="C2310" i="50"/>
  <c r="E2310" i="50"/>
  <c r="F2310" i="50" s="1"/>
  <c r="C2309" i="50"/>
  <c r="E2309" i="50"/>
  <c r="F2309" i="50" s="1"/>
  <c r="C2308" i="50"/>
  <c r="E2308" i="50"/>
  <c r="F2308" i="50" s="1"/>
  <c r="C2307" i="50"/>
  <c r="E2307" i="50"/>
  <c r="F2307" i="50" s="1"/>
  <c r="C2306" i="50"/>
  <c r="E2306" i="50"/>
  <c r="F2306" i="50" s="1"/>
  <c r="C2305" i="50"/>
  <c r="E2305" i="50"/>
  <c r="F2305" i="50" s="1"/>
  <c r="C2304" i="50"/>
  <c r="E2304" i="50"/>
  <c r="F2304" i="50" s="1"/>
  <c r="C2303" i="50"/>
  <c r="E2303" i="50"/>
  <c r="F2303" i="50" s="1"/>
  <c r="C2302" i="50"/>
  <c r="E2302" i="50"/>
  <c r="F2302" i="50" s="1"/>
  <c r="C2301" i="50"/>
  <c r="E2301" i="50"/>
  <c r="F2301" i="50" s="1"/>
  <c r="C2300" i="50"/>
  <c r="E2300" i="50"/>
  <c r="F2300" i="50" s="1"/>
  <c r="C2299" i="50"/>
  <c r="E2299" i="50"/>
  <c r="F2299" i="50" s="1"/>
  <c r="C2298" i="50"/>
  <c r="E2298" i="50"/>
  <c r="F2298" i="50" s="1"/>
  <c r="C2297" i="50"/>
  <c r="E2297" i="50"/>
  <c r="C2296" i="50"/>
  <c r="E2296" i="50"/>
  <c r="C2295" i="50"/>
  <c r="E2295" i="50"/>
  <c r="C2294" i="50"/>
  <c r="E2294" i="50"/>
  <c r="C2293" i="50"/>
  <c r="E2293" i="50"/>
  <c r="C2292" i="50"/>
  <c r="E2292" i="50"/>
  <c r="C2291" i="50"/>
  <c r="E2291" i="50"/>
  <c r="C2290" i="50"/>
  <c r="E2290" i="50"/>
  <c r="C2289" i="50"/>
  <c r="E2289" i="50"/>
  <c r="C2288" i="50"/>
  <c r="E2288" i="50"/>
  <c r="C2287" i="50"/>
  <c r="E2287" i="50"/>
  <c r="C2286" i="50"/>
  <c r="E2286" i="50"/>
  <c r="C2285" i="50"/>
  <c r="E2285" i="50"/>
  <c r="C2284" i="50"/>
  <c r="E2284" i="50"/>
  <c r="C2283" i="50"/>
  <c r="E2283" i="50"/>
  <c r="C2282" i="50"/>
  <c r="E2282" i="50"/>
  <c r="C2281" i="50"/>
  <c r="E2281" i="50"/>
  <c r="C2280" i="50"/>
  <c r="E2280" i="50"/>
  <c r="C2279" i="50"/>
  <c r="E2279" i="50"/>
  <c r="F2279" i="50" s="1"/>
  <c r="C2278" i="50"/>
  <c r="E2278" i="50"/>
  <c r="F2278" i="50" s="1"/>
  <c r="C2277" i="50"/>
  <c r="E2277" i="50"/>
  <c r="F2277" i="50" s="1"/>
  <c r="C2276" i="50"/>
  <c r="E2276" i="50"/>
  <c r="F2276" i="50" s="1"/>
  <c r="C2275" i="50"/>
  <c r="E2275" i="50"/>
  <c r="C2274" i="50"/>
  <c r="E2274" i="50"/>
  <c r="F2274" i="50" s="1"/>
  <c r="C2273" i="50"/>
  <c r="E2273" i="50"/>
  <c r="F2273" i="50" s="1"/>
  <c r="C2272" i="50"/>
  <c r="E2272" i="50"/>
  <c r="C2271" i="50"/>
  <c r="E2271" i="50"/>
  <c r="F2271" i="50" s="1"/>
  <c r="C2270" i="50"/>
  <c r="E2270" i="50"/>
  <c r="F2270" i="50" s="1"/>
  <c r="C2269" i="50"/>
  <c r="E2269" i="50"/>
  <c r="F2269" i="50" s="1"/>
  <c r="C2268" i="50"/>
  <c r="E2268" i="50"/>
  <c r="F2268" i="50" s="1"/>
  <c r="C2267" i="50"/>
  <c r="E2267" i="50"/>
  <c r="C2266" i="50"/>
  <c r="E2266" i="50"/>
  <c r="F2266" i="50" s="1"/>
  <c r="C2265" i="50"/>
  <c r="E2265" i="50"/>
  <c r="F2265" i="50" s="1"/>
  <c r="C2264" i="50"/>
  <c r="E2264" i="50"/>
  <c r="C2263" i="50"/>
  <c r="E2263" i="50"/>
  <c r="F2263" i="50" s="1"/>
  <c r="C2262" i="50"/>
  <c r="E2262" i="50"/>
  <c r="F2262" i="50" s="1"/>
  <c r="C2261" i="50"/>
  <c r="E2261" i="50"/>
  <c r="F2261" i="50" s="1"/>
  <c r="C2260" i="50"/>
  <c r="E2260" i="50"/>
  <c r="F2260" i="50" s="1"/>
  <c r="C2259" i="50"/>
  <c r="E2259" i="50"/>
  <c r="C2258" i="50"/>
  <c r="E2258" i="50"/>
  <c r="F2258" i="50" s="1"/>
  <c r="C2257" i="50"/>
  <c r="E2257" i="50"/>
  <c r="F2257" i="50" s="1"/>
  <c r="C2256" i="50"/>
  <c r="E2256" i="50"/>
  <c r="C2255" i="50"/>
  <c r="E2255" i="50"/>
  <c r="F2255" i="50" s="1"/>
  <c r="C2254" i="50"/>
  <c r="E2254" i="50"/>
  <c r="F2254" i="50" s="1"/>
  <c r="C2253" i="50"/>
  <c r="E2253" i="50"/>
  <c r="F2253" i="50" s="1"/>
  <c r="C2252" i="50"/>
  <c r="E2252" i="50"/>
  <c r="F2252" i="50" s="1"/>
  <c r="C2251" i="50"/>
  <c r="E2251" i="50"/>
  <c r="C2250" i="50"/>
  <c r="E2250" i="50"/>
  <c r="F2250" i="50" s="1"/>
  <c r="C2249" i="50"/>
  <c r="E2249" i="50"/>
  <c r="F2249" i="50" s="1"/>
  <c r="C2248" i="50"/>
  <c r="E2248" i="50"/>
  <c r="C2247" i="50"/>
  <c r="E2247" i="50"/>
  <c r="F2247" i="50" s="1"/>
  <c r="C2246" i="50"/>
  <c r="E2246" i="50"/>
  <c r="F2246" i="50" s="1"/>
  <c r="C2245" i="50"/>
  <c r="E2245" i="50"/>
  <c r="F2245" i="50" s="1"/>
  <c r="C2244" i="50"/>
  <c r="E2244" i="50"/>
  <c r="F2244" i="50" s="1"/>
  <c r="C2243" i="50"/>
  <c r="E2243" i="50"/>
  <c r="C2242" i="50"/>
  <c r="E2242" i="50"/>
  <c r="F2242" i="50" s="1"/>
  <c r="C2241" i="50"/>
  <c r="E2241" i="50"/>
  <c r="F2241" i="50" s="1"/>
  <c r="C2240" i="50"/>
  <c r="E2240" i="50"/>
  <c r="C2239" i="50"/>
  <c r="E2239" i="50"/>
  <c r="F2239" i="50" s="1"/>
  <c r="C2238" i="50"/>
  <c r="E2238" i="50"/>
  <c r="F2238" i="50" s="1"/>
  <c r="C2237" i="50"/>
  <c r="E2237" i="50"/>
  <c r="F2237" i="50" s="1"/>
  <c r="C2236" i="50"/>
  <c r="E2236" i="50"/>
  <c r="F2236" i="50" s="1"/>
  <c r="C2235" i="50"/>
  <c r="E2235" i="50"/>
  <c r="C2234" i="50"/>
  <c r="E2234" i="50"/>
  <c r="F2234" i="50" s="1"/>
  <c r="C2233" i="50"/>
  <c r="E2233" i="50"/>
  <c r="F2233" i="50" s="1"/>
  <c r="C2232" i="50"/>
  <c r="E2232" i="50"/>
  <c r="C2231" i="50"/>
  <c r="E2231" i="50"/>
  <c r="C2230" i="50"/>
  <c r="E2230" i="50"/>
  <c r="F2230" i="50" s="1"/>
  <c r="C2229" i="50"/>
  <c r="E2229" i="50"/>
  <c r="C2228" i="50"/>
  <c r="E2228" i="50"/>
  <c r="F2228" i="50" s="1"/>
  <c r="C2227" i="50"/>
  <c r="E2227" i="50"/>
  <c r="F2227" i="50" s="1"/>
  <c r="C2226" i="50"/>
  <c r="E2226" i="50"/>
  <c r="F2226" i="50" s="1"/>
  <c r="C2225" i="50"/>
  <c r="E2225" i="50"/>
  <c r="F2225" i="50" s="1"/>
  <c r="C2224" i="50"/>
  <c r="E2224" i="50"/>
  <c r="F2224" i="50" s="1"/>
  <c r="C2223" i="50"/>
  <c r="E2223" i="50"/>
  <c r="F2223" i="50" s="1"/>
  <c r="C2222" i="50"/>
  <c r="E2222" i="50"/>
  <c r="F2222" i="50" s="1"/>
  <c r="C2221" i="50"/>
  <c r="E2221" i="50"/>
  <c r="C2220" i="50"/>
  <c r="E2220" i="50"/>
  <c r="F2220" i="50" s="1"/>
  <c r="C2219" i="50"/>
  <c r="E2219" i="50"/>
  <c r="F2219" i="50" s="1"/>
  <c r="C2218" i="50"/>
  <c r="E2218" i="50"/>
  <c r="F2218" i="50" s="1"/>
  <c r="C2217" i="50"/>
  <c r="E2217" i="50"/>
  <c r="F2217" i="50" s="1"/>
  <c r="C2216" i="50"/>
  <c r="E2216" i="50"/>
  <c r="F2216" i="50" s="1"/>
  <c r="C2215" i="50"/>
  <c r="E2215" i="50"/>
  <c r="F2215" i="50" s="1"/>
  <c r="C2214" i="50"/>
  <c r="E2214" i="50"/>
  <c r="F2214" i="50" s="1"/>
  <c r="C2213" i="50"/>
  <c r="E2213" i="50"/>
  <c r="C2212" i="50"/>
  <c r="E2212" i="50"/>
  <c r="F2212" i="50" s="1"/>
  <c r="C2211" i="50"/>
  <c r="E2211" i="50"/>
  <c r="F2211" i="50" s="1"/>
  <c r="C2210" i="50"/>
  <c r="E2210" i="50"/>
  <c r="F2210" i="50" s="1"/>
  <c r="C2209" i="50"/>
  <c r="E2209" i="50"/>
  <c r="F2209" i="50" s="1"/>
  <c r="C2208" i="50"/>
  <c r="E2208" i="50"/>
  <c r="F2208" i="50" s="1"/>
  <c r="C2207" i="50"/>
  <c r="E2207" i="50"/>
  <c r="F2207" i="50" s="1"/>
  <c r="C2206" i="50"/>
  <c r="E2206" i="50"/>
  <c r="F2206" i="50" s="1"/>
  <c r="C2205" i="50"/>
  <c r="E2205" i="50"/>
  <c r="C2204" i="50"/>
  <c r="E2204" i="50"/>
  <c r="F2204" i="50" s="1"/>
  <c r="C2203" i="50"/>
  <c r="E2203" i="50"/>
  <c r="F2203" i="50" s="1"/>
  <c r="C2202" i="50"/>
  <c r="E2202" i="50"/>
  <c r="F2202" i="50" s="1"/>
  <c r="C2201" i="50"/>
  <c r="E2201" i="50"/>
  <c r="F2201" i="50" s="1"/>
  <c r="C2200" i="50"/>
  <c r="E2200" i="50"/>
  <c r="F2200" i="50" s="1"/>
  <c r="C2199" i="50"/>
  <c r="E2199" i="50"/>
  <c r="F2199" i="50" s="1"/>
  <c r="C2198" i="50"/>
  <c r="E2198" i="50"/>
  <c r="F2198" i="50" s="1"/>
  <c r="C2197" i="50"/>
  <c r="E2197" i="50"/>
  <c r="C2196" i="50"/>
  <c r="E2196" i="50"/>
  <c r="F2196" i="50" s="1"/>
  <c r="C2195" i="50"/>
  <c r="E2195" i="50"/>
  <c r="F2195" i="50" s="1"/>
  <c r="C2194" i="50"/>
  <c r="E2194" i="50"/>
  <c r="F2194" i="50" s="1"/>
  <c r="C2193" i="50"/>
  <c r="E2193" i="50"/>
  <c r="F2193" i="50" s="1"/>
  <c r="C2192" i="50"/>
  <c r="E2192" i="50"/>
  <c r="F2192" i="50" s="1"/>
  <c r="C2191" i="50"/>
  <c r="E2191" i="50"/>
  <c r="F2191" i="50" s="1"/>
  <c r="C2190" i="50"/>
  <c r="E2190" i="50"/>
  <c r="F2190" i="50" s="1"/>
  <c r="C2189" i="50"/>
  <c r="E2189" i="50"/>
  <c r="F2189" i="50" s="1"/>
  <c r="C2188" i="50"/>
  <c r="E2188" i="50"/>
  <c r="F2188" i="50" s="1"/>
  <c r="C2187" i="50"/>
  <c r="E2187" i="50"/>
  <c r="F2187" i="50" s="1"/>
  <c r="C2186" i="50"/>
  <c r="E2186" i="50"/>
  <c r="F2186" i="50" s="1"/>
  <c r="C2185" i="50"/>
  <c r="E2185" i="50"/>
  <c r="F2185" i="50" s="1"/>
  <c r="C2184" i="50"/>
  <c r="E2184" i="50"/>
  <c r="F2184" i="50" s="1"/>
  <c r="C2183" i="50"/>
  <c r="E2183" i="50"/>
  <c r="C2182" i="50"/>
  <c r="E2182" i="50"/>
  <c r="C2181" i="50"/>
  <c r="E2181" i="50"/>
  <c r="C2180" i="50"/>
  <c r="E2180" i="50"/>
  <c r="C2179" i="50"/>
  <c r="E2179" i="50"/>
  <c r="C2178" i="50"/>
  <c r="E2178" i="50"/>
  <c r="C2177" i="50"/>
  <c r="E2177" i="50"/>
  <c r="C2176" i="50"/>
  <c r="E2176" i="50"/>
  <c r="C2175" i="50"/>
  <c r="E2175" i="50"/>
  <c r="C2174" i="50"/>
  <c r="E2174" i="50"/>
  <c r="C2173" i="50"/>
  <c r="E2173" i="50"/>
  <c r="C2172" i="50"/>
  <c r="E2172" i="50"/>
  <c r="C2171" i="50"/>
  <c r="E2171" i="50"/>
  <c r="C2170" i="50"/>
  <c r="E2170" i="50"/>
  <c r="C2169" i="50"/>
  <c r="E2169" i="50"/>
  <c r="C2168" i="50"/>
  <c r="E2168" i="50"/>
  <c r="C2167" i="50"/>
  <c r="E2167" i="50"/>
  <c r="C2166" i="50"/>
  <c r="E2166" i="50"/>
  <c r="C2165" i="50"/>
  <c r="E2165" i="50"/>
  <c r="F2165" i="50" s="1"/>
  <c r="C2164" i="50"/>
  <c r="E2164" i="50"/>
  <c r="F2164" i="50" s="1"/>
  <c r="C2163" i="50"/>
  <c r="E2163" i="50"/>
  <c r="F2163" i="50" s="1"/>
  <c r="C2162" i="50"/>
  <c r="E2162" i="50"/>
  <c r="F2162" i="50" s="1"/>
  <c r="C2161" i="50"/>
  <c r="E2161" i="50"/>
  <c r="F2161" i="50" s="1"/>
  <c r="C2160" i="50"/>
  <c r="E2160" i="50"/>
  <c r="F2160" i="50" s="1"/>
  <c r="C2159" i="50"/>
  <c r="E2159" i="50"/>
  <c r="F2159" i="50" s="1"/>
  <c r="C2158" i="50"/>
  <c r="E2158" i="50"/>
  <c r="F2158" i="50" s="1"/>
  <c r="C2157" i="50"/>
  <c r="E2157" i="50"/>
  <c r="F2157" i="50" s="1"/>
  <c r="C2156" i="50"/>
  <c r="E2156" i="50"/>
  <c r="F2156" i="50" s="1"/>
  <c r="C2155" i="50"/>
  <c r="E2155" i="50"/>
  <c r="F2155" i="50" s="1"/>
  <c r="C2154" i="50"/>
  <c r="E2154" i="50"/>
  <c r="F2154" i="50" s="1"/>
  <c r="C2153" i="50"/>
  <c r="E2153" i="50"/>
  <c r="F2153" i="50" s="1"/>
  <c r="C2152" i="50"/>
  <c r="E2152" i="50"/>
  <c r="F2152" i="50" s="1"/>
  <c r="C2151" i="50"/>
  <c r="E2151" i="50"/>
  <c r="F2151" i="50" s="1"/>
  <c r="C2150" i="50"/>
  <c r="E2150" i="50"/>
  <c r="F2150" i="50" s="1"/>
  <c r="C2149" i="50"/>
  <c r="E2149" i="50"/>
  <c r="F2149" i="50" s="1"/>
  <c r="C2148" i="50"/>
  <c r="E2148" i="50"/>
  <c r="F2148" i="50" s="1"/>
  <c r="C2147" i="50"/>
  <c r="E2147" i="50"/>
  <c r="F2147" i="50" s="1"/>
  <c r="C2146" i="50"/>
  <c r="E2146" i="50"/>
  <c r="F2146" i="50" s="1"/>
  <c r="C2145" i="50"/>
  <c r="E2145" i="50"/>
  <c r="F2145" i="50" s="1"/>
  <c r="C2144" i="50"/>
  <c r="E2144" i="50"/>
  <c r="F2144" i="50" s="1"/>
  <c r="C2143" i="50"/>
  <c r="E2143" i="50"/>
  <c r="F2143" i="50" s="1"/>
  <c r="C2142" i="50"/>
  <c r="E2142" i="50"/>
  <c r="F2142" i="50" s="1"/>
  <c r="C2141" i="50"/>
  <c r="E2141" i="50"/>
  <c r="F2141" i="50" s="1"/>
  <c r="C2140" i="50"/>
  <c r="E2140" i="50"/>
  <c r="F2140" i="50" s="1"/>
  <c r="C2139" i="50"/>
  <c r="E2139" i="50"/>
  <c r="F2139" i="50" s="1"/>
  <c r="C2138" i="50"/>
  <c r="E2138" i="50"/>
  <c r="F2138" i="50" s="1"/>
  <c r="C2137" i="50"/>
  <c r="E2137" i="50"/>
  <c r="F2137" i="50" s="1"/>
  <c r="C2136" i="50"/>
  <c r="E2136" i="50"/>
  <c r="F2136" i="50" s="1"/>
  <c r="C2135" i="50"/>
  <c r="E2135" i="50"/>
  <c r="F2135" i="50" s="1"/>
  <c r="C2134" i="50"/>
  <c r="E2134" i="50"/>
  <c r="F2134" i="50" s="1"/>
  <c r="C2133" i="50"/>
  <c r="E2133" i="50"/>
  <c r="F2133" i="50" s="1"/>
  <c r="C2132" i="50"/>
  <c r="E2132" i="50"/>
  <c r="F2132" i="50" s="1"/>
  <c r="C2131" i="50"/>
  <c r="E2131" i="50"/>
  <c r="F2131" i="50" s="1"/>
  <c r="C2130" i="50"/>
  <c r="E2130" i="50"/>
  <c r="F2130" i="50" s="1"/>
  <c r="C2129" i="50"/>
  <c r="E2129" i="50"/>
  <c r="F2129" i="50" s="1"/>
  <c r="C2128" i="50"/>
  <c r="E2128" i="50"/>
  <c r="F2128" i="50" s="1"/>
  <c r="C2127" i="50"/>
  <c r="E2127" i="50"/>
  <c r="F2127" i="50" s="1"/>
  <c r="C2126" i="50"/>
  <c r="E2126" i="50"/>
  <c r="F2126" i="50" s="1"/>
  <c r="C2125" i="50"/>
  <c r="E2125" i="50"/>
  <c r="F2125" i="50" s="1"/>
  <c r="C2124" i="50"/>
  <c r="E2124" i="50"/>
  <c r="F2124" i="50" s="1"/>
  <c r="C2123" i="50"/>
  <c r="E2123" i="50"/>
  <c r="F2123" i="50" s="1"/>
  <c r="C2122" i="50"/>
  <c r="E2122" i="50"/>
  <c r="F2122" i="50" s="1"/>
  <c r="C2121" i="50"/>
  <c r="E2121" i="50"/>
  <c r="F2121" i="50" s="1"/>
  <c r="C2120" i="50"/>
  <c r="E2120" i="50"/>
  <c r="F2120" i="50" s="1"/>
  <c r="C2119" i="50"/>
  <c r="E2119" i="50"/>
  <c r="F2119" i="50" s="1"/>
  <c r="C2118" i="50"/>
  <c r="E2118" i="50"/>
  <c r="C2117" i="50"/>
  <c r="E2117" i="50"/>
  <c r="F2117" i="50" s="1"/>
  <c r="C2116" i="50"/>
  <c r="E2116" i="50"/>
  <c r="F2116" i="50" s="1"/>
  <c r="C2115" i="50"/>
  <c r="E2115" i="50"/>
  <c r="F2115" i="50" s="1"/>
  <c r="C2114" i="50"/>
  <c r="E2114" i="50"/>
  <c r="F2114" i="50" s="1"/>
  <c r="C2113" i="50"/>
  <c r="E2113" i="50"/>
  <c r="F2113" i="50" s="1"/>
  <c r="C2112" i="50"/>
  <c r="E2112" i="50"/>
  <c r="F2112" i="50" s="1"/>
  <c r="C2111" i="50"/>
  <c r="E2111" i="50"/>
  <c r="F2111" i="50" s="1"/>
  <c r="C2110" i="50"/>
  <c r="E2110" i="50"/>
  <c r="F2110" i="50" s="1"/>
  <c r="C2109" i="50"/>
  <c r="E2109" i="50"/>
  <c r="F2109" i="50" s="1"/>
  <c r="C2108" i="50"/>
  <c r="E2108" i="50"/>
  <c r="F2108" i="50" s="1"/>
  <c r="C2107" i="50"/>
  <c r="E2107" i="50"/>
  <c r="F2107" i="50" s="1"/>
  <c r="C2106" i="50"/>
  <c r="E2106" i="50"/>
  <c r="F2106" i="50" s="1"/>
  <c r="C2105" i="50"/>
  <c r="E2105" i="50"/>
  <c r="F2105" i="50" s="1"/>
  <c r="C2104" i="50"/>
  <c r="E2104" i="50"/>
  <c r="F2104" i="50" s="1"/>
  <c r="C2103" i="50"/>
  <c r="E2103" i="50"/>
  <c r="F2103" i="50" s="1"/>
  <c r="C2102" i="50"/>
  <c r="E2102" i="50"/>
  <c r="F2102" i="50" s="1"/>
  <c r="C2101" i="50"/>
  <c r="E2101" i="50"/>
  <c r="F2101" i="50" s="1"/>
  <c r="C2100" i="50"/>
  <c r="E2100" i="50"/>
  <c r="F2100" i="50" s="1"/>
  <c r="C2099" i="50"/>
  <c r="E2099" i="50"/>
  <c r="F2099" i="50" s="1"/>
  <c r="C2098" i="50"/>
  <c r="E2098" i="50"/>
  <c r="F2098" i="50" s="1"/>
  <c r="C2097" i="50"/>
  <c r="E2097" i="50"/>
  <c r="F2097" i="50" s="1"/>
  <c r="C2096" i="50"/>
  <c r="E2096" i="50"/>
  <c r="F2096" i="50" s="1"/>
  <c r="C2095" i="50"/>
  <c r="E2095" i="50"/>
  <c r="F2095" i="50" s="1"/>
  <c r="C2094" i="50"/>
  <c r="E2094" i="50"/>
  <c r="F2094" i="50" s="1"/>
  <c r="C2093" i="50"/>
  <c r="E2093" i="50"/>
  <c r="F2093" i="50" s="1"/>
  <c r="C2092" i="50"/>
  <c r="E2092" i="50"/>
  <c r="F2092" i="50" s="1"/>
  <c r="C2091" i="50"/>
  <c r="E2091" i="50"/>
  <c r="F2091" i="50" s="1"/>
  <c r="C2090" i="50"/>
  <c r="E2090" i="50"/>
  <c r="F2090" i="50" s="1"/>
  <c r="C2089" i="50"/>
  <c r="E2089" i="50"/>
  <c r="F2089" i="50" s="1"/>
  <c r="C2088" i="50"/>
  <c r="E2088" i="50"/>
  <c r="F2088" i="50" s="1"/>
  <c r="C2087" i="50"/>
  <c r="E2087" i="50"/>
  <c r="F2087" i="50" s="1"/>
  <c r="C2086" i="50"/>
  <c r="E2086" i="50"/>
  <c r="F2086" i="50" s="1"/>
  <c r="C2085" i="50"/>
  <c r="E2085" i="50"/>
  <c r="F2085" i="50" s="1"/>
  <c r="C2084" i="50"/>
  <c r="E2084" i="50"/>
  <c r="F2084" i="50" s="1"/>
  <c r="C2083" i="50"/>
  <c r="E2083" i="50"/>
  <c r="F2083" i="50" s="1"/>
  <c r="C2082" i="50"/>
  <c r="E2082" i="50"/>
  <c r="F2082" i="50" s="1"/>
  <c r="C2081" i="50"/>
  <c r="E2081" i="50"/>
  <c r="F2081" i="50" s="1"/>
  <c r="C2080" i="50"/>
  <c r="E2080" i="50"/>
  <c r="F2080" i="50" s="1"/>
  <c r="C2079" i="50"/>
  <c r="E2079" i="50"/>
  <c r="F2079" i="50" s="1"/>
  <c r="C2078" i="50"/>
  <c r="E2078" i="50"/>
  <c r="F2078" i="50" s="1"/>
  <c r="C2077" i="50"/>
  <c r="E2077" i="50"/>
  <c r="F2077" i="50" s="1"/>
  <c r="C2076" i="50"/>
  <c r="E2076" i="50"/>
  <c r="F2076" i="50" s="1"/>
  <c r="C2075" i="50"/>
  <c r="E2075" i="50"/>
  <c r="F2075" i="50" s="1"/>
  <c r="C2074" i="50"/>
  <c r="E2074" i="50"/>
  <c r="F2074" i="50" s="1"/>
  <c r="C2073" i="50"/>
  <c r="E2073" i="50"/>
  <c r="F2073" i="50" s="1"/>
  <c r="C2072" i="50"/>
  <c r="E2072" i="50"/>
  <c r="F2072" i="50" s="1"/>
  <c r="C2071" i="50"/>
  <c r="E2071" i="50"/>
  <c r="C2070" i="50"/>
  <c r="E2070" i="50"/>
  <c r="C2069" i="50"/>
  <c r="E2069" i="50"/>
  <c r="C2068" i="50"/>
  <c r="E2068" i="50"/>
  <c r="C2067" i="50"/>
  <c r="E2067" i="50"/>
  <c r="C2066" i="50"/>
  <c r="E2066" i="50"/>
  <c r="C2065" i="50"/>
  <c r="E2065" i="50"/>
  <c r="C2064" i="50"/>
  <c r="E2064" i="50"/>
  <c r="C2063" i="50"/>
  <c r="E2063" i="50"/>
  <c r="C2062" i="50"/>
  <c r="E2062" i="50"/>
  <c r="C2061" i="50"/>
  <c r="E2061" i="50"/>
  <c r="C2060" i="50"/>
  <c r="E2060" i="50"/>
  <c r="C2059" i="50"/>
  <c r="E2059" i="50"/>
  <c r="C2058" i="50"/>
  <c r="E2058" i="50"/>
  <c r="C2057" i="50"/>
  <c r="E2057" i="50"/>
  <c r="C2056" i="50"/>
  <c r="E2056" i="50"/>
  <c r="C2055" i="50"/>
  <c r="E2055" i="50"/>
  <c r="C2054" i="50"/>
  <c r="E2054" i="50"/>
  <c r="C2053" i="50"/>
  <c r="E2053" i="50"/>
  <c r="F2053" i="50" s="1"/>
  <c r="C2052" i="50"/>
  <c r="E2052" i="50"/>
  <c r="F2052" i="50" s="1"/>
  <c r="C2051" i="50"/>
  <c r="E2051" i="50"/>
  <c r="F2051" i="50" s="1"/>
  <c r="C2050" i="50"/>
  <c r="E2050" i="50"/>
  <c r="F2050" i="50" s="1"/>
  <c r="C2049" i="50"/>
  <c r="E2049" i="50"/>
  <c r="F2049" i="50" s="1"/>
  <c r="C2048" i="50"/>
  <c r="E2048" i="50"/>
  <c r="F2048" i="50" s="1"/>
  <c r="C2047" i="50"/>
  <c r="E2047" i="50"/>
  <c r="F2047" i="50" s="1"/>
  <c r="C2046" i="50"/>
  <c r="E2046" i="50"/>
  <c r="F2046" i="50" s="1"/>
  <c r="C2045" i="50"/>
  <c r="E2045" i="50"/>
  <c r="F2045" i="50" s="1"/>
  <c r="C2044" i="50"/>
  <c r="E2044" i="50"/>
  <c r="F2044" i="50" s="1"/>
  <c r="C2043" i="50"/>
  <c r="E2043" i="50"/>
  <c r="F2043" i="50" s="1"/>
  <c r="C2042" i="50"/>
  <c r="E2042" i="50"/>
  <c r="F2042" i="50" s="1"/>
  <c r="C2041" i="50"/>
  <c r="E2041" i="50"/>
  <c r="F2041" i="50" s="1"/>
  <c r="C2040" i="50"/>
  <c r="E2040" i="50"/>
  <c r="F2040" i="50" s="1"/>
  <c r="C2039" i="50"/>
  <c r="E2039" i="50"/>
  <c r="F2039" i="50" s="1"/>
  <c r="C2038" i="50"/>
  <c r="E2038" i="50"/>
  <c r="F2038" i="50" s="1"/>
  <c r="C2037" i="50"/>
  <c r="E2037" i="50"/>
  <c r="F2037" i="50" s="1"/>
  <c r="C2036" i="50"/>
  <c r="E2036" i="50"/>
  <c r="F2036" i="50" s="1"/>
  <c r="C2035" i="50"/>
  <c r="E2035" i="50"/>
  <c r="F2035" i="50" s="1"/>
  <c r="C2034" i="50"/>
  <c r="E2034" i="50"/>
  <c r="F2034" i="50" s="1"/>
  <c r="C2033" i="50"/>
  <c r="E2033" i="50"/>
  <c r="F2033" i="50" s="1"/>
  <c r="C2032" i="50"/>
  <c r="E2032" i="50"/>
  <c r="F2032" i="50" s="1"/>
  <c r="C2031" i="50"/>
  <c r="E2031" i="50"/>
  <c r="F2031" i="50" s="1"/>
  <c r="C2030" i="50"/>
  <c r="E2030" i="50"/>
  <c r="F2030" i="50" s="1"/>
  <c r="C2029" i="50"/>
  <c r="E2029" i="50"/>
  <c r="F2029" i="50" s="1"/>
  <c r="C2028" i="50"/>
  <c r="E2028" i="50"/>
  <c r="F2028" i="50" s="1"/>
  <c r="C2027" i="50"/>
  <c r="E2027" i="50"/>
  <c r="F2027" i="50" s="1"/>
  <c r="C2026" i="50"/>
  <c r="E2026" i="50"/>
  <c r="F2026" i="50" s="1"/>
  <c r="C2025" i="50"/>
  <c r="E2025" i="50"/>
  <c r="F2025" i="50" s="1"/>
  <c r="C2024" i="50"/>
  <c r="E2024" i="50"/>
  <c r="F2024" i="50" s="1"/>
  <c r="C2023" i="50"/>
  <c r="E2023" i="50"/>
  <c r="F2023" i="50" s="1"/>
  <c r="C2022" i="50"/>
  <c r="E2022" i="50"/>
  <c r="F2022" i="50" s="1"/>
  <c r="C2021" i="50"/>
  <c r="E2021" i="50"/>
  <c r="F2021" i="50" s="1"/>
  <c r="C2020" i="50"/>
  <c r="E2020" i="50"/>
  <c r="F2020" i="50" s="1"/>
  <c r="C2019" i="50"/>
  <c r="E2019" i="50"/>
  <c r="F2019" i="50" s="1"/>
  <c r="C2018" i="50"/>
  <c r="E2018" i="50"/>
  <c r="F2018" i="50" s="1"/>
  <c r="C2017" i="50"/>
  <c r="E2017" i="50"/>
  <c r="F2017" i="50" s="1"/>
  <c r="C2016" i="50"/>
  <c r="E2016" i="50"/>
  <c r="F2016" i="50" s="1"/>
  <c r="C2015" i="50"/>
  <c r="E2015" i="50"/>
  <c r="F2015" i="50" s="1"/>
  <c r="C2014" i="50"/>
  <c r="E2014" i="50"/>
  <c r="F2014" i="50" s="1"/>
  <c r="C2013" i="50"/>
  <c r="E2013" i="50"/>
  <c r="F2013" i="50" s="1"/>
  <c r="C2012" i="50"/>
  <c r="E2012" i="50"/>
  <c r="F2012" i="50" s="1"/>
  <c r="C2011" i="50"/>
  <c r="E2011" i="50"/>
  <c r="F2011" i="50" s="1"/>
  <c r="C2010" i="50"/>
  <c r="E2010" i="50"/>
  <c r="F2010" i="50" s="1"/>
  <c r="C2009" i="50"/>
  <c r="E2009" i="50"/>
  <c r="F2009" i="50" s="1"/>
  <c r="C2008" i="50"/>
  <c r="E2008" i="50"/>
  <c r="F2008" i="50" s="1"/>
  <c r="C2007" i="50"/>
  <c r="E2007" i="50"/>
  <c r="C2006" i="50"/>
  <c r="E2006" i="50"/>
  <c r="F2006" i="50" s="1"/>
  <c r="C2005" i="50"/>
  <c r="E2005" i="50"/>
  <c r="F2005" i="50" s="1"/>
  <c r="C2004" i="50"/>
  <c r="E2004" i="50"/>
  <c r="F2004" i="50" s="1"/>
  <c r="C2003" i="50"/>
  <c r="E2003" i="50"/>
  <c r="F2003" i="50" s="1"/>
  <c r="C2002" i="50"/>
  <c r="E2002" i="50"/>
  <c r="F2002" i="50" s="1"/>
  <c r="C2001" i="50"/>
  <c r="E2001" i="50"/>
  <c r="F2001" i="50" s="1"/>
  <c r="C2000" i="50"/>
  <c r="E2000" i="50"/>
  <c r="F2000" i="50" s="1"/>
  <c r="C1999" i="50"/>
  <c r="E1999" i="50"/>
  <c r="F1999" i="50" s="1"/>
  <c r="C1998" i="50"/>
  <c r="E1998" i="50"/>
  <c r="F1998" i="50" s="1"/>
  <c r="C1997" i="50"/>
  <c r="E1997" i="50"/>
  <c r="F1997" i="50" s="1"/>
  <c r="C1996" i="50"/>
  <c r="E1996" i="50"/>
  <c r="F1996" i="50" s="1"/>
  <c r="C1995" i="50"/>
  <c r="E1995" i="50"/>
  <c r="F1995" i="50" s="1"/>
  <c r="C1994" i="50"/>
  <c r="E1994" i="50"/>
  <c r="F1994" i="50" s="1"/>
  <c r="C1993" i="50"/>
  <c r="E1993" i="50"/>
  <c r="F1993" i="50" s="1"/>
  <c r="C1992" i="50"/>
  <c r="E1992" i="50"/>
  <c r="F1992" i="50" s="1"/>
  <c r="C1991" i="50"/>
  <c r="E1991" i="50"/>
  <c r="F1991" i="50" s="1"/>
  <c r="C1990" i="50"/>
  <c r="E1990" i="50"/>
  <c r="F1990" i="50" s="1"/>
  <c r="C1989" i="50"/>
  <c r="E1989" i="50"/>
  <c r="F1989" i="50" s="1"/>
  <c r="C1988" i="50"/>
  <c r="E1988" i="50"/>
  <c r="F1988" i="50" s="1"/>
  <c r="C1987" i="50"/>
  <c r="E1987" i="50"/>
  <c r="F1987" i="50" s="1"/>
  <c r="C1986" i="50"/>
  <c r="E1986" i="50"/>
  <c r="F1986" i="50" s="1"/>
  <c r="C1985" i="50"/>
  <c r="E1985" i="50"/>
  <c r="F1985" i="50" s="1"/>
  <c r="C1984" i="50"/>
  <c r="E1984" i="50"/>
  <c r="F1984" i="50" s="1"/>
  <c r="C1983" i="50"/>
  <c r="E1983" i="50"/>
  <c r="F1983" i="50" s="1"/>
  <c r="C1982" i="50"/>
  <c r="E1982" i="50"/>
  <c r="F1982" i="50" s="1"/>
  <c r="C1981" i="50"/>
  <c r="E1981" i="50"/>
  <c r="F1981" i="50" s="1"/>
  <c r="C1980" i="50"/>
  <c r="E1980" i="50"/>
  <c r="F1980" i="50" s="1"/>
  <c r="C1979" i="50"/>
  <c r="E1979" i="50"/>
  <c r="F1979" i="50" s="1"/>
  <c r="C1978" i="50"/>
  <c r="E1978" i="50"/>
  <c r="F1978" i="50" s="1"/>
  <c r="C1977" i="50"/>
  <c r="E1977" i="50"/>
  <c r="F1977" i="50" s="1"/>
  <c r="C1976" i="50"/>
  <c r="E1976" i="50"/>
  <c r="F1976" i="50" s="1"/>
  <c r="C1975" i="50"/>
  <c r="E1975" i="50"/>
  <c r="F1975" i="50" s="1"/>
  <c r="C1974" i="50"/>
  <c r="E1974" i="50"/>
  <c r="F1974" i="50" s="1"/>
  <c r="C1973" i="50"/>
  <c r="E1973" i="50"/>
  <c r="F1973" i="50" s="1"/>
  <c r="C1972" i="50"/>
  <c r="E1972" i="50"/>
  <c r="F1972" i="50" s="1"/>
  <c r="C1971" i="50"/>
  <c r="E1971" i="50"/>
  <c r="F1971" i="50" s="1"/>
  <c r="C1970" i="50"/>
  <c r="E1970" i="50"/>
  <c r="F1970" i="50" s="1"/>
  <c r="C1969" i="50"/>
  <c r="E1969" i="50"/>
  <c r="F1969" i="50" s="1"/>
  <c r="C1968" i="50"/>
  <c r="E1968" i="50"/>
  <c r="F1968" i="50" s="1"/>
  <c r="C1967" i="50"/>
  <c r="E1967" i="50"/>
  <c r="F1967" i="50" s="1"/>
  <c r="C1966" i="50"/>
  <c r="E1966" i="50"/>
  <c r="F1966" i="50" s="1"/>
  <c r="C1965" i="50"/>
  <c r="E1965" i="50"/>
  <c r="F1965" i="50" s="1"/>
  <c r="C1964" i="50"/>
  <c r="E1964" i="50"/>
  <c r="F1964" i="50" s="1"/>
  <c r="C1963" i="50"/>
  <c r="E1963" i="50"/>
  <c r="F1963" i="50" s="1"/>
  <c r="C1962" i="50"/>
  <c r="E1962" i="50"/>
  <c r="F1962" i="50" s="1"/>
  <c r="C1961" i="50"/>
  <c r="E1961" i="50"/>
  <c r="C1960" i="50"/>
  <c r="E1960" i="50"/>
  <c r="C1959" i="50"/>
  <c r="E1959" i="50"/>
  <c r="C1958" i="50"/>
  <c r="E1958" i="50"/>
  <c r="C1957" i="50"/>
  <c r="E1957" i="50"/>
  <c r="C1956" i="50"/>
  <c r="E1956" i="50"/>
  <c r="C1955" i="50"/>
  <c r="E1955" i="50"/>
  <c r="C1954" i="50"/>
  <c r="E1954" i="50"/>
  <c r="C1953" i="50"/>
  <c r="E1953" i="50"/>
  <c r="C1952" i="50"/>
  <c r="E1952" i="50"/>
  <c r="C1951" i="50"/>
  <c r="E1951" i="50"/>
  <c r="C1950" i="50"/>
  <c r="E1950" i="50"/>
  <c r="C1949" i="50"/>
  <c r="E1949" i="50"/>
  <c r="C1948" i="50"/>
  <c r="E1948" i="50"/>
  <c r="C1947" i="50"/>
  <c r="E1947" i="50"/>
  <c r="C1946" i="50"/>
  <c r="E1946" i="50"/>
  <c r="C1945" i="50"/>
  <c r="E1945" i="50"/>
  <c r="C1944" i="50"/>
  <c r="E1944" i="50"/>
  <c r="C1943" i="50"/>
  <c r="E1943" i="50"/>
  <c r="F1943" i="50" s="1"/>
  <c r="C1942" i="50"/>
  <c r="E1942" i="50"/>
  <c r="F1942" i="50" s="1"/>
  <c r="C1941" i="50"/>
  <c r="E1941" i="50"/>
  <c r="F1941" i="50" s="1"/>
  <c r="C1940" i="50"/>
  <c r="E1940" i="50"/>
  <c r="F1940" i="50" s="1"/>
  <c r="C1939" i="50"/>
  <c r="E1939" i="50"/>
  <c r="F1939" i="50" s="1"/>
  <c r="C1938" i="50"/>
  <c r="E1938" i="50"/>
  <c r="F1938" i="50" s="1"/>
  <c r="C1937" i="50"/>
  <c r="E1937" i="50"/>
  <c r="F1937" i="50" s="1"/>
  <c r="C1936" i="50"/>
  <c r="E1936" i="50"/>
  <c r="F1936" i="50" s="1"/>
  <c r="C1935" i="50"/>
  <c r="E1935" i="50"/>
  <c r="F1935" i="50" s="1"/>
  <c r="C1934" i="50"/>
  <c r="E1934" i="50"/>
  <c r="F1934" i="50" s="1"/>
  <c r="C1933" i="50"/>
  <c r="E1933" i="50"/>
  <c r="F1933" i="50" s="1"/>
  <c r="C1932" i="50"/>
  <c r="E1932" i="50"/>
  <c r="F1932" i="50" s="1"/>
  <c r="C1931" i="50"/>
  <c r="E1931" i="50"/>
  <c r="F1931" i="50" s="1"/>
  <c r="C1930" i="50"/>
  <c r="E1930" i="50"/>
  <c r="F1930" i="50" s="1"/>
  <c r="C1929" i="50"/>
  <c r="E1929" i="50"/>
  <c r="F1929" i="50" s="1"/>
  <c r="C1928" i="50"/>
  <c r="E1928" i="50"/>
  <c r="F1928" i="50" s="1"/>
  <c r="C1927" i="50"/>
  <c r="E1927" i="50"/>
  <c r="F1927" i="50" s="1"/>
  <c r="C1926" i="50"/>
  <c r="E1926" i="50"/>
  <c r="F1926" i="50" s="1"/>
  <c r="C1925" i="50"/>
  <c r="E1925" i="50"/>
  <c r="F1925" i="50" s="1"/>
  <c r="C1924" i="50"/>
  <c r="E1924" i="50"/>
  <c r="F1924" i="50" s="1"/>
  <c r="C1923" i="50"/>
  <c r="E1923" i="50"/>
  <c r="F1923" i="50" s="1"/>
  <c r="C1922" i="50"/>
  <c r="E1922" i="50"/>
  <c r="F1922" i="50" s="1"/>
  <c r="C1921" i="50"/>
  <c r="E1921" i="50"/>
  <c r="F1921" i="50" s="1"/>
  <c r="C1920" i="50"/>
  <c r="E1920" i="50"/>
  <c r="F1920" i="50" s="1"/>
  <c r="C1919" i="50"/>
  <c r="E1919" i="50"/>
  <c r="F1919" i="50" s="1"/>
  <c r="C1918" i="50"/>
  <c r="E1918" i="50"/>
  <c r="F1918" i="50" s="1"/>
  <c r="C1917" i="50"/>
  <c r="E1917" i="50"/>
  <c r="F1917" i="50" s="1"/>
  <c r="C1916" i="50"/>
  <c r="E1916" i="50"/>
  <c r="F1916" i="50" s="1"/>
  <c r="C1915" i="50"/>
  <c r="E1915" i="50"/>
  <c r="F1915" i="50" s="1"/>
  <c r="C1914" i="50"/>
  <c r="E1914" i="50"/>
  <c r="F1914" i="50" s="1"/>
  <c r="C1913" i="50"/>
  <c r="E1913" i="50"/>
  <c r="F1913" i="50" s="1"/>
  <c r="C1912" i="50"/>
  <c r="E1912" i="50"/>
  <c r="F1912" i="50" s="1"/>
  <c r="C1911" i="50"/>
  <c r="E1911" i="50"/>
  <c r="F1911" i="50" s="1"/>
  <c r="C1910" i="50"/>
  <c r="E1910" i="50"/>
  <c r="F1910" i="50" s="1"/>
  <c r="C1909" i="50"/>
  <c r="E1909" i="50"/>
  <c r="F1909" i="50" s="1"/>
  <c r="C1908" i="50"/>
  <c r="E1908" i="50"/>
  <c r="F1908" i="50" s="1"/>
  <c r="C1907" i="50"/>
  <c r="E1907" i="50"/>
  <c r="F1907" i="50" s="1"/>
  <c r="C1906" i="50"/>
  <c r="E1906" i="50"/>
  <c r="F1906" i="50" s="1"/>
  <c r="C1905" i="50"/>
  <c r="E1905" i="50"/>
  <c r="F1905" i="50" s="1"/>
  <c r="C1904" i="50"/>
  <c r="E1904" i="50"/>
  <c r="F1904" i="50" s="1"/>
  <c r="C1903" i="50"/>
  <c r="E1903" i="50"/>
  <c r="C1902" i="50"/>
  <c r="E1902" i="50"/>
  <c r="F1902" i="50" s="1"/>
  <c r="C1901" i="50"/>
  <c r="E1901" i="50"/>
  <c r="F1901" i="50" s="1"/>
  <c r="C1900" i="50"/>
  <c r="E1900" i="50"/>
  <c r="F1900" i="50" s="1"/>
  <c r="C1899" i="50"/>
  <c r="E1899" i="50"/>
  <c r="F1899" i="50" s="1"/>
  <c r="C1898" i="50"/>
  <c r="E1898" i="50"/>
  <c r="C1897" i="50"/>
  <c r="E1897" i="50"/>
  <c r="F1897" i="50" s="1"/>
  <c r="C1896" i="50"/>
  <c r="E1896" i="50"/>
  <c r="F1896" i="50" s="1"/>
  <c r="C1895" i="50"/>
  <c r="E1895" i="50"/>
  <c r="F1895" i="50" s="1"/>
  <c r="C1894" i="50"/>
  <c r="E1894" i="50"/>
  <c r="F1894" i="50" s="1"/>
  <c r="C1893" i="50"/>
  <c r="E1893" i="50"/>
  <c r="F1893" i="50" s="1"/>
  <c r="C1892" i="50"/>
  <c r="E1892" i="50"/>
  <c r="F1892" i="50" s="1"/>
  <c r="C1891" i="50"/>
  <c r="E1891" i="50"/>
  <c r="F1891" i="50" s="1"/>
  <c r="C1890" i="50"/>
  <c r="E1890" i="50"/>
  <c r="F1890" i="50" s="1"/>
  <c r="C1889" i="50"/>
  <c r="E1889" i="50"/>
  <c r="F1889" i="50" s="1"/>
  <c r="C1888" i="50"/>
  <c r="E1888" i="50"/>
  <c r="F1888" i="50" s="1"/>
  <c r="C1887" i="50"/>
  <c r="E1887" i="50"/>
  <c r="F1887" i="50" s="1"/>
  <c r="C1886" i="50"/>
  <c r="E1886" i="50"/>
  <c r="F1886" i="50" s="1"/>
  <c r="C1885" i="50"/>
  <c r="E1885" i="50"/>
  <c r="F1885" i="50" s="1"/>
  <c r="C1884" i="50"/>
  <c r="E1884" i="50"/>
  <c r="F1884" i="50" s="1"/>
  <c r="C1883" i="50"/>
  <c r="E1883" i="50"/>
  <c r="F1883" i="50" s="1"/>
  <c r="C1882" i="50"/>
  <c r="E1882" i="50"/>
  <c r="F1882" i="50" s="1"/>
  <c r="C1881" i="50"/>
  <c r="E1881" i="50"/>
  <c r="F1881" i="50" s="1"/>
  <c r="C1880" i="50"/>
  <c r="E1880" i="50"/>
  <c r="F1880" i="50" s="1"/>
  <c r="C1879" i="50"/>
  <c r="E1879" i="50"/>
  <c r="F1879" i="50" s="1"/>
  <c r="C1878" i="50"/>
  <c r="E1878" i="50"/>
  <c r="F1878" i="50" s="1"/>
  <c r="C1877" i="50"/>
  <c r="E1877" i="50"/>
  <c r="F1877" i="50" s="1"/>
  <c r="C1876" i="50"/>
  <c r="E1876" i="50"/>
  <c r="F1876" i="50" s="1"/>
  <c r="C1875" i="50"/>
  <c r="E1875" i="50"/>
  <c r="F1875" i="50" s="1"/>
  <c r="C1874" i="50"/>
  <c r="E1874" i="50"/>
  <c r="F1874" i="50" s="1"/>
  <c r="C1873" i="50"/>
  <c r="E1873" i="50"/>
  <c r="F1873" i="50" s="1"/>
  <c r="C1872" i="50"/>
  <c r="E1872" i="50"/>
  <c r="F1872" i="50" s="1"/>
  <c r="C1871" i="50"/>
  <c r="E1871" i="50"/>
  <c r="F1871" i="50" s="1"/>
  <c r="C1870" i="50"/>
  <c r="E1870" i="50"/>
  <c r="F1870" i="50" s="1"/>
  <c r="C1869" i="50"/>
  <c r="E1869" i="50"/>
  <c r="F1869" i="50" s="1"/>
  <c r="C1868" i="50"/>
  <c r="E1868" i="50"/>
  <c r="C1867" i="50"/>
  <c r="E1867" i="50"/>
  <c r="F1867" i="50" s="1"/>
  <c r="C1866" i="50"/>
  <c r="E1866" i="50"/>
  <c r="F1866" i="50" s="1"/>
  <c r="C1865" i="50"/>
  <c r="E1865" i="50"/>
  <c r="F1865" i="50" s="1"/>
  <c r="C1864" i="50"/>
  <c r="E1864" i="50"/>
  <c r="F1864" i="50" s="1"/>
  <c r="C1863" i="50"/>
  <c r="E1863" i="50"/>
  <c r="F1863" i="50" s="1"/>
  <c r="C1862" i="50"/>
  <c r="E1862" i="50"/>
  <c r="F1862" i="50" s="1"/>
  <c r="C1861" i="50"/>
  <c r="E1861" i="50"/>
  <c r="F1861" i="50" s="1"/>
  <c r="C1860" i="50"/>
  <c r="E1860" i="50"/>
  <c r="F1860" i="50" s="1"/>
  <c r="C1859" i="50"/>
  <c r="E1859" i="50"/>
  <c r="F1859" i="50" s="1"/>
  <c r="C1858" i="50"/>
  <c r="E1858" i="50"/>
  <c r="F1858" i="50" s="1"/>
  <c r="C1857" i="50"/>
  <c r="E1857" i="50"/>
  <c r="F1857" i="50" s="1"/>
  <c r="C1856" i="50"/>
  <c r="E1856" i="50"/>
  <c r="C1855" i="50"/>
  <c r="E1855" i="50"/>
  <c r="F1855" i="50" s="1"/>
  <c r="C1854" i="50"/>
  <c r="E1854" i="50"/>
  <c r="F1854" i="50" s="1"/>
  <c r="C1853" i="50"/>
  <c r="E1853" i="50"/>
  <c r="C1852" i="50"/>
  <c r="E1852" i="50"/>
  <c r="C1851" i="50"/>
  <c r="E1851" i="50"/>
  <c r="C1850" i="50"/>
  <c r="E1850" i="50"/>
  <c r="C1849" i="50"/>
  <c r="E1849" i="50"/>
  <c r="C1848" i="50"/>
  <c r="E1848" i="50"/>
  <c r="C1847" i="50"/>
  <c r="E1847" i="50"/>
  <c r="C1846" i="50"/>
  <c r="E1846" i="50"/>
  <c r="C1845" i="50"/>
  <c r="E1845" i="50"/>
  <c r="C1844" i="50"/>
  <c r="E1844" i="50"/>
  <c r="C1843" i="50"/>
  <c r="E1843" i="50"/>
  <c r="C1842" i="50"/>
  <c r="E1842" i="50"/>
  <c r="C1841" i="50"/>
  <c r="E1841" i="50"/>
  <c r="C1840" i="50"/>
  <c r="E1840" i="50"/>
  <c r="C1839" i="50"/>
  <c r="E1839" i="50"/>
  <c r="C1838" i="50"/>
  <c r="E1838" i="50"/>
  <c r="C1837" i="50"/>
  <c r="E1837" i="50"/>
  <c r="C1836" i="50"/>
  <c r="E1836" i="50"/>
  <c r="C1835" i="50"/>
  <c r="E1835" i="50"/>
  <c r="F1835" i="50" s="1"/>
  <c r="C1834" i="50"/>
  <c r="E1834" i="50"/>
  <c r="F1834" i="50" s="1"/>
  <c r="C1833" i="50"/>
  <c r="E1833" i="50"/>
  <c r="F1833" i="50" s="1"/>
  <c r="C1832" i="50"/>
  <c r="E1832" i="50"/>
  <c r="F1832" i="50" s="1"/>
  <c r="C1831" i="50"/>
  <c r="E1831" i="50"/>
  <c r="F1831" i="50" s="1"/>
  <c r="C1830" i="50"/>
  <c r="E1830" i="50"/>
  <c r="F1830" i="50" s="1"/>
  <c r="C1829" i="50"/>
  <c r="E1829" i="50"/>
  <c r="F1829" i="50" s="1"/>
  <c r="C1828" i="50"/>
  <c r="E1828" i="50"/>
  <c r="F1828" i="50" s="1"/>
  <c r="C1827" i="50"/>
  <c r="E1827" i="50"/>
  <c r="F1827" i="50" s="1"/>
  <c r="C1826" i="50"/>
  <c r="E1826" i="50"/>
  <c r="F1826" i="50" s="1"/>
  <c r="C1825" i="50"/>
  <c r="E1825" i="50"/>
  <c r="F1825" i="50" s="1"/>
  <c r="C1824" i="50"/>
  <c r="E1824" i="50"/>
  <c r="F1824" i="50" s="1"/>
  <c r="C1823" i="50"/>
  <c r="E1823" i="50"/>
  <c r="F1823" i="50" s="1"/>
  <c r="C1822" i="50"/>
  <c r="E1822" i="50"/>
  <c r="F1822" i="50" s="1"/>
  <c r="C1821" i="50"/>
  <c r="E1821" i="50"/>
  <c r="F1821" i="50" s="1"/>
  <c r="C1820" i="50"/>
  <c r="E1820" i="50"/>
  <c r="F1820" i="50" s="1"/>
  <c r="C1819" i="50"/>
  <c r="E1819" i="50"/>
  <c r="F1819" i="50" s="1"/>
  <c r="C1818" i="50"/>
  <c r="E1818" i="50"/>
  <c r="F1818" i="50" s="1"/>
  <c r="C1817" i="50"/>
  <c r="E1817" i="50"/>
  <c r="F1817" i="50" s="1"/>
  <c r="C1816" i="50"/>
  <c r="E1816" i="50"/>
  <c r="F1816" i="50" s="1"/>
  <c r="C1815" i="50"/>
  <c r="E1815" i="50"/>
  <c r="F1815" i="50" s="1"/>
  <c r="C1814" i="50"/>
  <c r="E1814" i="50"/>
  <c r="F1814" i="50" s="1"/>
  <c r="C1813" i="50"/>
  <c r="E1813" i="50"/>
  <c r="F1813" i="50" s="1"/>
  <c r="C1812" i="50"/>
  <c r="E1812" i="50"/>
  <c r="F1812" i="50" s="1"/>
  <c r="C1811" i="50"/>
  <c r="E1811" i="50"/>
  <c r="F1811" i="50" s="1"/>
  <c r="C1810" i="50"/>
  <c r="E1810" i="50"/>
  <c r="F1810" i="50" s="1"/>
  <c r="C1809" i="50"/>
  <c r="E1809" i="50"/>
  <c r="F1809" i="50" s="1"/>
  <c r="C1808" i="50"/>
  <c r="E1808" i="50"/>
  <c r="F1808" i="50" s="1"/>
  <c r="C1807" i="50"/>
  <c r="E1807" i="50"/>
  <c r="F1807" i="50" s="1"/>
  <c r="C1806" i="50"/>
  <c r="E1806" i="50"/>
  <c r="F1806" i="50" s="1"/>
  <c r="C1805" i="50"/>
  <c r="E1805" i="50"/>
  <c r="F1805" i="50" s="1"/>
  <c r="C1804" i="50"/>
  <c r="E1804" i="50"/>
  <c r="F1804" i="50" s="1"/>
  <c r="C1803" i="50"/>
  <c r="E1803" i="50"/>
  <c r="F1803" i="50" s="1"/>
  <c r="C1802" i="50"/>
  <c r="E1802" i="50"/>
  <c r="F1802" i="50" s="1"/>
  <c r="C1801" i="50"/>
  <c r="E1801" i="50"/>
  <c r="F1801" i="50" s="1"/>
  <c r="C1800" i="50"/>
  <c r="E1800" i="50"/>
  <c r="F1800" i="50" s="1"/>
  <c r="C1799" i="50"/>
  <c r="E1799" i="50"/>
  <c r="F1799" i="50" s="1"/>
  <c r="C1798" i="50"/>
  <c r="E1798" i="50"/>
  <c r="F1798" i="50" s="1"/>
  <c r="C1797" i="50"/>
  <c r="E1797" i="50"/>
  <c r="F1797" i="50" s="1"/>
  <c r="C1796" i="50"/>
  <c r="E1796" i="50"/>
  <c r="F1796" i="50" s="1"/>
  <c r="C1795" i="50"/>
  <c r="E1795" i="50"/>
  <c r="F1795" i="50" s="1"/>
  <c r="C1794" i="50"/>
  <c r="E1794" i="50"/>
  <c r="F1794" i="50" s="1"/>
  <c r="C1793" i="50"/>
  <c r="E1793" i="50"/>
  <c r="F1793" i="50" s="1"/>
  <c r="C1792" i="50"/>
  <c r="E1792" i="50"/>
  <c r="F1792" i="50" s="1"/>
  <c r="C1791" i="50"/>
  <c r="E1791" i="50"/>
  <c r="C1790" i="50"/>
  <c r="E1790" i="50"/>
  <c r="F1790" i="50" s="1"/>
  <c r="C1789" i="50"/>
  <c r="E1789" i="50"/>
  <c r="F1789" i="50" s="1"/>
  <c r="C1788" i="50"/>
  <c r="E1788" i="50"/>
  <c r="F1788" i="50" s="1"/>
  <c r="C1787" i="50"/>
  <c r="E1787" i="50"/>
  <c r="C1786" i="50"/>
  <c r="E1786" i="50"/>
  <c r="F1786" i="50" s="1"/>
  <c r="C1785" i="50"/>
  <c r="E1785" i="50"/>
  <c r="F1785" i="50" s="1"/>
  <c r="C1784" i="50"/>
  <c r="E1784" i="50"/>
  <c r="F1784" i="50" s="1"/>
  <c r="C1783" i="50"/>
  <c r="E1783" i="50"/>
  <c r="F1783" i="50" s="1"/>
  <c r="C1782" i="50"/>
  <c r="E1782" i="50"/>
  <c r="F1782" i="50" s="1"/>
  <c r="C1781" i="50"/>
  <c r="E1781" i="50"/>
  <c r="F1781" i="50" s="1"/>
  <c r="C1780" i="50"/>
  <c r="E1780" i="50"/>
  <c r="F1780" i="50" s="1"/>
  <c r="C1779" i="50"/>
  <c r="E1779" i="50"/>
  <c r="F1779" i="50" s="1"/>
  <c r="C1778" i="50"/>
  <c r="E1778" i="50"/>
  <c r="F1778" i="50" s="1"/>
  <c r="C1777" i="50"/>
  <c r="E1777" i="50"/>
  <c r="F1777" i="50" s="1"/>
  <c r="C1776" i="50"/>
  <c r="E1776" i="50"/>
  <c r="F1776" i="50" s="1"/>
  <c r="C1775" i="50"/>
  <c r="E1775" i="50"/>
  <c r="F1775" i="50" s="1"/>
  <c r="C1774" i="50"/>
  <c r="E1774" i="50"/>
  <c r="F1774" i="50" s="1"/>
  <c r="C1773" i="50"/>
  <c r="E1773" i="50"/>
  <c r="F1773" i="50" s="1"/>
  <c r="C1772" i="50"/>
  <c r="E1772" i="50"/>
  <c r="F1772" i="50" s="1"/>
  <c r="C1771" i="50"/>
  <c r="E1771" i="50"/>
  <c r="F1771" i="50" s="1"/>
  <c r="C1770" i="50"/>
  <c r="E1770" i="50"/>
  <c r="F1770" i="50" s="1"/>
  <c r="C1769" i="50"/>
  <c r="E1769" i="50"/>
  <c r="F1769" i="50" s="1"/>
  <c r="C1768" i="50"/>
  <c r="E1768" i="50"/>
  <c r="F1768" i="50" s="1"/>
  <c r="C1767" i="50"/>
  <c r="E1767" i="50"/>
  <c r="F1767" i="50" s="1"/>
  <c r="C1766" i="50"/>
  <c r="E1766" i="50"/>
  <c r="F1766" i="50" s="1"/>
  <c r="C1765" i="50"/>
  <c r="E1765" i="50"/>
  <c r="F1765" i="50" s="1"/>
  <c r="C1764" i="50"/>
  <c r="E1764" i="50"/>
  <c r="F1764" i="50" s="1"/>
  <c r="C1763" i="50"/>
  <c r="E1763" i="50"/>
  <c r="F1763" i="50" s="1"/>
  <c r="C1762" i="50"/>
  <c r="E1762" i="50"/>
  <c r="F1762" i="50" s="1"/>
  <c r="C1761" i="50"/>
  <c r="E1761" i="50"/>
  <c r="F1761" i="50" s="1"/>
  <c r="C1760" i="50"/>
  <c r="E1760" i="50"/>
  <c r="F1760" i="50" s="1"/>
  <c r="C1759" i="50"/>
  <c r="E1759" i="50"/>
  <c r="F1759" i="50" s="1"/>
  <c r="C1758" i="50"/>
  <c r="E1758" i="50"/>
  <c r="F1758" i="50" s="1"/>
  <c r="C1757" i="50"/>
  <c r="E1757" i="50"/>
  <c r="F1757" i="50" s="1"/>
  <c r="C1756" i="50"/>
  <c r="E1756" i="50"/>
  <c r="F1756" i="50" s="1"/>
  <c r="C1755" i="50"/>
  <c r="E1755" i="50"/>
  <c r="C1754" i="50"/>
  <c r="E1754" i="50"/>
  <c r="F1754" i="50" s="1"/>
  <c r="C1753" i="50"/>
  <c r="E1753" i="50"/>
  <c r="F1753" i="50" s="1"/>
  <c r="C1752" i="50"/>
  <c r="E1752" i="50"/>
  <c r="F1752" i="50" s="1"/>
  <c r="C1751" i="50"/>
  <c r="E1751" i="50"/>
  <c r="F1751" i="50" s="1"/>
  <c r="C1750" i="50"/>
  <c r="E1750" i="50"/>
  <c r="F1750" i="50" s="1"/>
  <c r="C1749" i="50"/>
  <c r="E1749" i="50"/>
  <c r="F1749" i="50" s="1"/>
  <c r="C1748" i="50"/>
  <c r="E1748" i="50"/>
  <c r="F1748" i="50" s="1"/>
  <c r="C1747" i="50"/>
  <c r="E1747" i="50"/>
  <c r="F1747" i="50" s="1"/>
  <c r="C1746" i="50"/>
  <c r="E1746" i="50"/>
  <c r="C1745" i="50"/>
  <c r="E1745" i="50"/>
  <c r="C1744" i="50"/>
  <c r="E1744" i="50"/>
  <c r="C1743" i="50"/>
  <c r="E1743" i="50"/>
  <c r="C1742" i="50"/>
  <c r="E1742" i="50"/>
  <c r="C1741" i="50"/>
  <c r="E1741" i="50"/>
  <c r="C1740" i="50"/>
  <c r="E1740" i="50"/>
  <c r="C1739" i="50"/>
  <c r="E1739" i="50"/>
  <c r="C1738" i="50"/>
  <c r="E1738" i="50"/>
  <c r="C1737" i="50"/>
  <c r="E1737" i="50"/>
  <c r="C1736" i="50"/>
  <c r="E1736" i="50"/>
  <c r="C1735" i="50"/>
  <c r="E1735" i="50"/>
  <c r="C1734" i="50"/>
  <c r="E1734" i="50"/>
  <c r="C1733" i="50"/>
  <c r="E1733" i="50"/>
  <c r="C1732" i="50"/>
  <c r="E1732" i="50"/>
  <c r="C1731" i="50"/>
  <c r="E1731" i="50"/>
  <c r="C1730" i="50"/>
  <c r="E1730" i="50"/>
  <c r="F1730" i="50" s="1"/>
  <c r="C1729" i="50"/>
  <c r="E1729" i="50"/>
  <c r="F1729" i="50" s="1"/>
  <c r="C1728" i="50"/>
  <c r="E1728" i="50"/>
  <c r="C1727" i="50"/>
  <c r="E1727" i="50"/>
  <c r="F1727" i="50" s="1"/>
  <c r="C1726" i="50"/>
  <c r="E1726" i="50"/>
  <c r="F1726" i="50" s="1"/>
  <c r="C1725" i="50"/>
  <c r="E1725" i="50"/>
  <c r="F1725" i="50" s="1"/>
  <c r="C1724" i="50"/>
  <c r="E1724" i="50"/>
  <c r="C1723" i="50"/>
  <c r="E1723" i="50"/>
  <c r="F1723" i="50" s="1"/>
  <c r="C1722" i="50"/>
  <c r="E1722" i="50"/>
  <c r="F1722" i="50" s="1"/>
  <c r="C1721" i="50"/>
  <c r="E1721" i="50"/>
  <c r="F1721" i="50" s="1"/>
  <c r="C1720" i="50"/>
  <c r="E1720" i="50"/>
  <c r="C1719" i="50"/>
  <c r="E1719" i="50"/>
  <c r="F1719" i="50" s="1"/>
  <c r="C1718" i="50"/>
  <c r="E1718" i="50"/>
  <c r="F1718" i="50" s="1"/>
  <c r="C1717" i="50"/>
  <c r="E1717" i="50"/>
  <c r="F1717" i="50" s="1"/>
  <c r="C1716" i="50"/>
  <c r="E1716" i="50"/>
  <c r="C1715" i="50"/>
  <c r="E1715" i="50"/>
  <c r="F1715" i="50" s="1"/>
  <c r="C1714" i="50"/>
  <c r="E1714" i="50"/>
  <c r="F1714" i="50" s="1"/>
  <c r="C1713" i="50"/>
  <c r="E1713" i="50"/>
  <c r="F1713" i="50" s="1"/>
  <c r="C1712" i="50"/>
  <c r="E1712" i="50"/>
  <c r="C1711" i="50"/>
  <c r="E1711" i="50"/>
  <c r="F1711" i="50" s="1"/>
  <c r="C1710" i="50"/>
  <c r="E1710" i="50"/>
  <c r="F1710" i="50" s="1"/>
  <c r="C1709" i="50"/>
  <c r="E1709" i="50"/>
  <c r="F1709" i="50" s="1"/>
  <c r="C1708" i="50"/>
  <c r="E1708" i="50"/>
  <c r="C1707" i="50"/>
  <c r="E1707" i="50"/>
  <c r="C1706" i="50"/>
  <c r="E1706" i="50"/>
  <c r="F1706" i="50" s="1"/>
  <c r="C1705" i="50"/>
  <c r="E1705" i="50"/>
  <c r="F1705" i="50" s="1"/>
  <c r="C1704" i="50"/>
  <c r="E1704" i="50"/>
  <c r="C1703" i="50"/>
  <c r="E1703" i="50"/>
  <c r="F1703" i="50" s="1"/>
  <c r="C1702" i="50"/>
  <c r="E1702" i="50"/>
  <c r="F1702" i="50" s="1"/>
  <c r="C1701" i="50"/>
  <c r="E1701" i="50"/>
  <c r="F1701" i="50" s="1"/>
  <c r="C1700" i="50"/>
  <c r="E1700" i="50"/>
  <c r="C1699" i="50"/>
  <c r="E1699" i="50"/>
  <c r="F1699" i="50" s="1"/>
  <c r="C1698" i="50"/>
  <c r="E1698" i="50"/>
  <c r="F1698" i="50" s="1"/>
  <c r="C1697" i="50"/>
  <c r="E1697" i="50"/>
  <c r="F1697" i="50" s="1"/>
  <c r="C1696" i="50"/>
  <c r="E1696" i="50"/>
  <c r="C1695" i="50"/>
  <c r="E1695" i="50"/>
  <c r="F1695" i="50" s="1"/>
  <c r="C1694" i="50"/>
  <c r="E1694" i="50"/>
  <c r="F1694" i="50" s="1"/>
  <c r="C1693" i="50"/>
  <c r="E1693" i="50"/>
  <c r="F1693" i="50" s="1"/>
  <c r="C1692" i="50"/>
  <c r="E1692" i="50"/>
  <c r="C1691" i="50"/>
  <c r="E1691" i="50"/>
  <c r="F1691" i="50" s="1"/>
  <c r="C1690" i="50"/>
  <c r="E1690" i="50"/>
  <c r="F1690" i="50" s="1"/>
  <c r="C1689" i="50"/>
  <c r="E1689" i="50"/>
  <c r="F1689" i="50" s="1"/>
  <c r="C1688" i="50"/>
  <c r="E1688" i="50"/>
  <c r="C1687" i="50"/>
  <c r="E1687" i="50"/>
  <c r="F1687" i="50" s="1"/>
  <c r="C1686" i="50"/>
  <c r="E1686" i="50"/>
  <c r="C1685" i="50"/>
  <c r="E1685" i="50"/>
  <c r="C1684" i="50"/>
  <c r="E1684" i="50"/>
  <c r="F1684" i="50" s="1"/>
  <c r="C1683" i="50"/>
  <c r="E1683" i="50"/>
  <c r="F1683" i="50" s="1"/>
  <c r="C1682" i="50"/>
  <c r="E1682" i="50"/>
  <c r="F1682" i="50" s="1"/>
  <c r="C1681" i="50"/>
  <c r="E1681" i="50"/>
  <c r="C1680" i="50"/>
  <c r="E1680" i="50"/>
  <c r="F1680" i="50" s="1"/>
  <c r="C1679" i="50"/>
  <c r="E1679" i="50"/>
  <c r="F1679" i="50" s="1"/>
  <c r="C1678" i="50"/>
  <c r="E1678" i="50"/>
  <c r="F1678" i="50" s="1"/>
  <c r="C1677" i="50"/>
  <c r="E1677" i="50"/>
  <c r="C1676" i="50"/>
  <c r="E1676" i="50"/>
  <c r="F1676" i="50" s="1"/>
  <c r="C1675" i="50"/>
  <c r="E1675" i="50"/>
  <c r="F1675" i="50" s="1"/>
  <c r="C1674" i="50"/>
  <c r="E1674" i="50"/>
  <c r="F1674" i="50" s="1"/>
  <c r="C1673" i="50"/>
  <c r="E1673" i="50"/>
  <c r="C1672" i="50"/>
  <c r="E1672" i="50"/>
  <c r="F1672" i="50" s="1"/>
  <c r="C1671" i="50"/>
  <c r="E1671" i="50"/>
  <c r="F1671" i="50" s="1"/>
  <c r="C1670" i="50"/>
  <c r="E1670" i="50"/>
  <c r="F1670" i="50" s="1"/>
  <c r="C1669" i="50"/>
  <c r="E1669" i="50"/>
  <c r="C1668" i="50"/>
  <c r="E1668" i="50"/>
  <c r="F1668" i="50" s="1"/>
  <c r="C1667" i="50"/>
  <c r="E1667" i="50"/>
  <c r="F1667" i="50" s="1"/>
  <c r="C1666" i="50"/>
  <c r="E1666" i="50"/>
  <c r="F1666" i="50" s="1"/>
  <c r="C1665" i="50"/>
  <c r="E1665" i="50"/>
  <c r="C1664" i="50"/>
  <c r="E1664" i="50"/>
  <c r="F1664" i="50" s="1"/>
  <c r="C1663" i="50"/>
  <c r="E1663" i="50"/>
  <c r="F1663" i="50" s="1"/>
  <c r="C1662" i="50"/>
  <c r="E1662" i="50"/>
  <c r="F1662" i="50" s="1"/>
  <c r="C1661" i="50"/>
  <c r="E1661" i="50"/>
  <c r="C1660" i="50"/>
  <c r="E1660" i="50"/>
  <c r="F1660" i="50" s="1"/>
  <c r="C1659" i="50"/>
  <c r="E1659" i="50"/>
  <c r="F1659" i="50" s="1"/>
  <c r="C1658" i="50"/>
  <c r="E1658" i="50"/>
  <c r="F1658" i="50" s="1"/>
  <c r="C1657" i="50"/>
  <c r="E1657" i="50"/>
  <c r="C1656" i="50"/>
  <c r="E1656" i="50"/>
  <c r="F1656" i="50" s="1"/>
  <c r="C1655" i="50"/>
  <c r="E1655" i="50"/>
  <c r="F1655" i="50" s="1"/>
  <c r="C1654" i="50"/>
  <c r="E1654" i="50"/>
  <c r="F1654" i="50" s="1"/>
  <c r="C1653" i="50"/>
  <c r="E1653" i="50"/>
  <c r="C1652" i="50"/>
  <c r="E1652" i="50"/>
  <c r="F1652" i="50" s="1"/>
  <c r="C1651" i="50"/>
  <c r="E1651" i="50"/>
  <c r="F1651" i="50" s="1"/>
  <c r="C1650" i="50"/>
  <c r="E1650" i="50"/>
  <c r="F1650" i="50" s="1"/>
  <c r="C1649" i="50"/>
  <c r="E1649" i="50"/>
  <c r="C1648" i="50"/>
  <c r="E1648" i="50"/>
  <c r="F1648" i="50" s="1"/>
  <c r="C1647" i="50"/>
  <c r="E1647" i="50"/>
  <c r="F1647" i="50" s="1"/>
  <c r="C1646" i="50"/>
  <c r="E1646" i="50"/>
  <c r="F1646" i="50" s="1"/>
  <c r="C1645" i="50"/>
  <c r="E1645" i="50"/>
  <c r="C1644" i="50"/>
  <c r="E1644" i="50"/>
  <c r="F1644" i="50" s="1"/>
  <c r="C1643" i="50"/>
  <c r="E1643" i="50"/>
  <c r="F1643" i="50" s="1"/>
  <c r="C1642" i="50"/>
  <c r="E1642" i="50"/>
  <c r="C1641" i="50"/>
  <c r="E1641" i="50"/>
  <c r="C1640" i="50"/>
  <c r="E1640" i="50"/>
  <c r="C1639" i="50"/>
  <c r="E1639" i="50"/>
  <c r="C1638" i="50"/>
  <c r="E1638" i="50"/>
  <c r="C1637" i="50"/>
  <c r="E1637" i="50"/>
  <c r="C1636" i="50"/>
  <c r="E1636" i="50"/>
  <c r="C1635" i="50"/>
  <c r="E1635" i="50"/>
  <c r="C1634" i="50"/>
  <c r="E1634" i="50"/>
  <c r="C1633" i="50"/>
  <c r="E1633" i="50"/>
  <c r="C1632" i="50"/>
  <c r="E1632" i="50"/>
  <c r="C1631" i="50"/>
  <c r="E1631" i="50"/>
  <c r="C1630" i="50"/>
  <c r="E1630" i="50"/>
  <c r="C1629" i="50"/>
  <c r="E1629" i="50"/>
  <c r="C1628" i="50"/>
  <c r="E1628" i="50"/>
  <c r="C1627" i="50"/>
  <c r="E1627" i="50"/>
  <c r="C1626" i="50"/>
  <c r="E1626" i="50"/>
  <c r="F1626" i="50" s="1"/>
  <c r="C1625" i="50"/>
  <c r="E1625" i="50"/>
  <c r="C1624" i="50"/>
  <c r="E1624" i="50"/>
  <c r="F1624" i="50" s="1"/>
  <c r="C1623" i="50"/>
  <c r="E1623" i="50"/>
  <c r="F1623" i="50" s="1"/>
  <c r="C1622" i="50"/>
  <c r="E1622" i="50"/>
  <c r="F1622" i="50" s="1"/>
  <c r="C1621" i="50"/>
  <c r="E1621" i="50"/>
  <c r="C1620" i="50"/>
  <c r="E1620" i="50"/>
  <c r="F1620" i="50" s="1"/>
  <c r="C1619" i="50"/>
  <c r="E1619" i="50"/>
  <c r="F1619" i="50" s="1"/>
  <c r="C1618" i="50"/>
  <c r="E1618" i="50"/>
  <c r="F1618" i="50" s="1"/>
  <c r="C1617" i="50"/>
  <c r="E1617" i="50"/>
  <c r="C1616" i="50"/>
  <c r="E1616" i="50"/>
  <c r="F1616" i="50" s="1"/>
  <c r="C1615" i="50"/>
  <c r="E1615" i="50"/>
  <c r="F1615" i="50" s="1"/>
  <c r="C1614" i="50"/>
  <c r="E1614" i="50"/>
  <c r="F1614" i="50" s="1"/>
  <c r="C1613" i="50"/>
  <c r="E1613" i="50"/>
  <c r="C1612" i="50"/>
  <c r="E1612" i="50"/>
  <c r="F1612" i="50" s="1"/>
  <c r="C1611" i="50"/>
  <c r="E1611" i="50"/>
  <c r="F1611" i="50" s="1"/>
  <c r="C1610" i="50"/>
  <c r="E1610" i="50"/>
  <c r="F1610" i="50" s="1"/>
  <c r="C1609" i="50"/>
  <c r="E1609" i="50"/>
  <c r="C1608" i="50"/>
  <c r="E1608" i="50"/>
  <c r="C1607" i="50"/>
  <c r="E1607" i="50"/>
  <c r="F1607" i="50" s="1"/>
  <c r="C1606" i="50"/>
  <c r="E1606" i="50"/>
  <c r="F1606" i="50" s="1"/>
  <c r="C1605" i="50"/>
  <c r="E1605" i="50"/>
  <c r="C1604" i="50"/>
  <c r="E1604" i="50"/>
  <c r="F1604" i="50" s="1"/>
  <c r="C1603" i="50"/>
  <c r="E1603" i="50"/>
  <c r="F1603" i="50" s="1"/>
  <c r="C1602" i="50"/>
  <c r="E1602" i="50"/>
  <c r="F1602" i="50" s="1"/>
  <c r="C1601" i="50"/>
  <c r="E1601" i="50"/>
  <c r="C1600" i="50"/>
  <c r="E1600" i="50"/>
  <c r="F1600" i="50" s="1"/>
  <c r="C1599" i="50"/>
  <c r="E1599" i="50"/>
  <c r="F1599" i="50" s="1"/>
  <c r="C1598" i="50"/>
  <c r="E1598" i="50"/>
  <c r="F1598" i="50" s="1"/>
  <c r="C1597" i="50"/>
  <c r="E1597" i="50"/>
  <c r="C1596" i="50"/>
  <c r="E1596" i="50"/>
  <c r="F1596" i="50" s="1"/>
  <c r="C1595" i="50"/>
  <c r="E1595" i="50"/>
  <c r="F1595" i="50" s="1"/>
  <c r="C1594" i="50"/>
  <c r="E1594" i="50"/>
  <c r="F1594" i="50" s="1"/>
  <c r="C1593" i="50"/>
  <c r="E1593" i="50"/>
  <c r="C1592" i="50"/>
  <c r="E1592" i="50"/>
  <c r="F1592" i="50" s="1"/>
  <c r="C1591" i="50"/>
  <c r="E1591" i="50"/>
  <c r="F1591" i="50" s="1"/>
  <c r="C1590" i="50"/>
  <c r="E1590" i="50"/>
  <c r="F1590" i="50" s="1"/>
  <c r="C1589" i="50"/>
  <c r="E1589" i="50"/>
  <c r="C1588" i="50"/>
  <c r="E1588" i="50"/>
  <c r="F1588" i="50" s="1"/>
  <c r="C1587" i="50"/>
  <c r="E1587" i="50"/>
  <c r="F1587" i="50" s="1"/>
  <c r="C1586" i="50"/>
  <c r="E1586" i="50"/>
  <c r="F1586" i="50" s="1"/>
  <c r="C1585" i="50"/>
  <c r="E1585" i="50"/>
  <c r="C1584" i="50"/>
  <c r="E1584" i="50"/>
  <c r="F1584" i="50" s="1"/>
  <c r="C1583" i="50"/>
  <c r="E1583" i="50"/>
  <c r="C1582" i="50"/>
  <c r="E1582" i="50"/>
  <c r="C1581" i="50"/>
  <c r="E1581" i="50"/>
  <c r="F1581" i="50" s="1"/>
  <c r="C1580" i="50"/>
  <c r="E1580" i="50"/>
  <c r="F1580" i="50" s="1"/>
  <c r="C1579" i="50"/>
  <c r="E1579" i="50"/>
  <c r="F1579" i="50" s="1"/>
  <c r="C1578" i="50"/>
  <c r="E1578" i="50"/>
  <c r="C1577" i="50"/>
  <c r="E1577" i="50"/>
  <c r="F1577" i="50" s="1"/>
  <c r="C1576" i="50"/>
  <c r="E1576" i="50"/>
  <c r="F1576" i="50" s="1"/>
  <c r="C1575" i="50"/>
  <c r="E1575" i="50"/>
  <c r="F1575" i="50" s="1"/>
  <c r="C1574" i="50"/>
  <c r="E1574" i="50"/>
  <c r="C1573" i="50"/>
  <c r="E1573" i="50"/>
  <c r="F1573" i="50" s="1"/>
  <c r="C1572" i="50"/>
  <c r="E1572" i="50"/>
  <c r="F1572" i="50" s="1"/>
  <c r="C1571" i="50"/>
  <c r="E1571" i="50"/>
  <c r="F1571" i="50" s="1"/>
  <c r="C1570" i="50"/>
  <c r="E1570" i="50"/>
  <c r="C1569" i="50"/>
  <c r="E1569" i="50"/>
  <c r="F1569" i="50" s="1"/>
  <c r="C1568" i="50"/>
  <c r="E1568" i="50"/>
  <c r="F1568" i="50" s="1"/>
  <c r="C1567" i="50"/>
  <c r="E1567" i="50"/>
  <c r="F1567" i="50" s="1"/>
  <c r="C1566" i="50"/>
  <c r="E1566" i="50"/>
  <c r="C1565" i="50"/>
  <c r="E1565" i="50"/>
  <c r="F1565" i="50" s="1"/>
  <c r="C1564" i="50"/>
  <c r="E1564" i="50"/>
  <c r="F1564" i="50" s="1"/>
  <c r="C1563" i="50"/>
  <c r="E1563" i="50"/>
  <c r="F1563" i="50" s="1"/>
  <c r="C1562" i="50"/>
  <c r="E1562" i="50"/>
  <c r="C1561" i="50"/>
  <c r="E1561" i="50"/>
  <c r="F1561" i="50" s="1"/>
  <c r="C1560" i="50"/>
  <c r="E1560" i="50"/>
  <c r="F1560" i="50" s="1"/>
  <c r="C1559" i="50"/>
  <c r="E1559" i="50"/>
  <c r="F1559" i="50" s="1"/>
  <c r="C1558" i="50"/>
  <c r="E1558" i="50"/>
  <c r="C1557" i="50"/>
  <c r="E1557" i="50"/>
  <c r="C1556" i="50"/>
  <c r="E1556" i="50"/>
  <c r="F1556" i="50" s="1"/>
  <c r="C1555" i="50"/>
  <c r="E1555" i="50"/>
  <c r="F1555" i="50" s="1"/>
  <c r="C1554" i="50"/>
  <c r="E1554" i="50"/>
  <c r="C1553" i="50"/>
  <c r="E1553" i="50"/>
  <c r="F1553" i="50" s="1"/>
  <c r="C1552" i="50"/>
  <c r="E1552" i="50"/>
  <c r="F1552" i="50" s="1"/>
  <c r="C1551" i="50"/>
  <c r="E1551" i="50"/>
  <c r="F1551" i="50" s="1"/>
  <c r="C1550" i="50"/>
  <c r="E1550" i="50"/>
  <c r="C1549" i="50"/>
  <c r="E1549" i="50"/>
  <c r="F1549" i="50" s="1"/>
  <c r="C1548" i="50"/>
  <c r="E1548" i="50"/>
  <c r="F1548" i="50" s="1"/>
  <c r="C1547" i="50"/>
  <c r="E1547" i="50"/>
  <c r="F1547" i="50" s="1"/>
  <c r="C1546" i="50"/>
  <c r="E1546" i="50"/>
  <c r="C1545" i="50"/>
  <c r="E1545" i="50"/>
  <c r="F1545" i="50" s="1"/>
  <c r="C1544" i="50"/>
  <c r="E1544" i="50"/>
  <c r="F1544" i="50" s="1"/>
  <c r="C1543" i="50"/>
  <c r="E1543" i="50"/>
  <c r="F1543" i="50" s="1"/>
  <c r="C1542" i="50"/>
  <c r="E1542" i="50"/>
  <c r="C1541" i="50"/>
  <c r="E1541" i="50"/>
  <c r="F1541" i="50" s="1"/>
  <c r="C1540" i="50"/>
  <c r="E1540" i="50"/>
  <c r="C1539" i="50"/>
  <c r="E1539" i="50"/>
  <c r="C1538" i="50"/>
  <c r="E1538" i="50"/>
  <c r="C1537" i="50"/>
  <c r="E1537" i="50"/>
  <c r="C1536" i="50"/>
  <c r="E1536" i="50"/>
  <c r="C1535" i="50"/>
  <c r="E1535" i="50"/>
  <c r="C1534" i="50"/>
  <c r="E1534" i="50"/>
  <c r="C1533" i="50"/>
  <c r="E1533" i="50"/>
  <c r="C1532" i="50"/>
  <c r="E1532" i="50"/>
  <c r="C1531" i="50"/>
  <c r="E1531" i="50"/>
  <c r="C1530" i="50"/>
  <c r="E1530" i="50"/>
  <c r="C1529" i="50"/>
  <c r="E1529" i="50"/>
  <c r="C1528" i="50"/>
  <c r="E1528" i="50"/>
  <c r="C1527" i="50"/>
  <c r="E1527" i="50"/>
  <c r="C1526" i="50"/>
  <c r="E1526" i="50"/>
  <c r="C1525" i="50"/>
  <c r="E1525" i="50"/>
  <c r="C1524" i="50"/>
  <c r="E1524" i="50"/>
  <c r="F1524" i="50" s="1"/>
  <c r="C1523" i="50"/>
  <c r="E1523" i="50"/>
  <c r="F1523" i="50" s="1"/>
  <c r="C1522" i="50"/>
  <c r="E1522" i="50"/>
  <c r="C1521" i="50"/>
  <c r="E1521" i="50"/>
  <c r="F1521" i="50" s="1"/>
  <c r="C1520" i="50"/>
  <c r="E1520" i="50"/>
  <c r="F1520" i="50" s="1"/>
  <c r="C1519" i="50"/>
  <c r="E1519" i="50"/>
  <c r="F1519" i="50" s="1"/>
  <c r="C1518" i="50"/>
  <c r="E1518" i="50"/>
  <c r="C1517" i="50"/>
  <c r="E1517" i="50"/>
  <c r="F1517" i="50" s="1"/>
  <c r="C1516" i="50"/>
  <c r="E1516" i="50"/>
  <c r="F1516" i="50" s="1"/>
  <c r="C1515" i="50"/>
  <c r="E1515" i="50"/>
  <c r="F1515" i="50" s="1"/>
  <c r="C1514" i="50"/>
  <c r="E1514" i="50"/>
  <c r="C1513" i="50"/>
  <c r="E1513" i="50"/>
  <c r="F1513" i="50" s="1"/>
  <c r="C1512" i="50"/>
  <c r="E1512" i="50"/>
  <c r="F1512" i="50" s="1"/>
  <c r="C1511" i="50"/>
  <c r="E1511" i="50"/>
  <c r="F1511" i="50" s="1"/>
  <c r="C1510" i="50"/>
  <c r="E1510" i="50"/>
  <c r="C1509" i="50"/>
  <c r="E1509" i="50"/>
  <c r="C1508" i="50"/>
  <c r="E1508" i="50"/>
  <c r="F1508" i="50" s="1"/>
  <c r="C1507" i="50"/>
  <c r="E1507" i="50"/>
  <c r="F1507" i="50" s="1"/>
  <c r="C1506" i="50"/>
  <c r="E1506" i="50"/>
  <c r="C1505" i="50"/>
  <c r="E1505" i="50"/>
  <c r="F1505" i="50" s="1"/>
  <c r="C1504" i="50"/>
  <c r="E1504" i="50"/>
  <c r="F1504" i="50" s="1"/>
  <c r="C1503" i="50"/>
  <c r="E1503" i="50"/>
  <c r="F1503" i="50" s="1"/>
  <c r="C1502" i="50"/>
  <c r="E1502" i="50"/>
  <c r="C1501" i="50"/>
  <c r="E1501" i="50"/>
  <c r="F1501" i="50" s="1"/>
  <c r="C1500" i="50"/>
  <c r="E1500" i="50"/>
  <c r="F1500" i="50" s="1"/>
  <c r="C1499" i="50"/>
  <c r="E1499" i="50"/>
  <c r="F1499" i="50" s="1"/>
  <c r="C1498" i="50"/>
  <c r="E1498" i="50"/>
  <c r="C1497" i="50"/>
  <c r="E1497" i="50"/>
  <c r="F1497" i="50" s="1"/>
  <c r="C1496" i="50"/>
  <c r="E1496" i="50"/>
  <c r="F1496" i="50" s="1"/>
  <c r="C1495" i="50"/>
  <c r="E1495" i="50"/>
  <c r="F1495" i="50" s="1"/>
  <c r="C1494" i="50"/>
  <c r="E1494" i="50"/>
  <c r="C1493" i="50"/>
  <c r="E1493" i="50"/>
  <c r="F1493" i="50" s="1"/>
  <c r="C1492" i="50"/>
  <c r="E1492" i="50"/>
  <c r="F1492" i="50" s="1"/>
  <c r="C1491" i="50"/>
  <c r="E1491" i="50"/>
  <c r="F1491" i="50" s="1"/>
  <c r="C1490" i="50"/>
  <c r="E1490" i="50"/>
  <c r="C1489" i="50"/>
  <c r="E1489" i="50"/>
  <c r="F1489" i="50" s="1"/>
  <c r="C1488" i="50"/>
  <c r="E1488" i="50"/>
  <c r="F1488" i="50" s="1"/>
  <c r="C1487" i="50"/>
  <c r="E1487" i="50"/>
  <c r="F1487" i="50" s="1"/>
  <c r="C1486" i="50"/>
  <c r="E1486" i="50"/>
  <c r="C1485" i="50"/>
  <c r="E1485" i="50"/>
  <c r="F1485" i="50" s="1"/>
  <c r="C1484" i="50"/>
  <c r="E1484" i="50"/>
  <c r="F1484" i="50" s="1"/>
  <c r="C1483" i="50"/>
  <c r="E1483" i="50"/>
  <c r="F1483" i="50" s="1"/>
  <c r="C1482" i="50"/>
  <c r="E1482" i="50"/>
  <c r="C1481" i="50"/>
  <c r="E1481" i="50"/>
  <c r="F1481" i="50" s="1"/>
  <c r="C1480" i="50"/>
  <c r="E1480" i="50"/>
  <c r="F1480" i="50" s="1"/>
  <c r="C1479" i="50"/>
  <c r="E1479" i="50"/>
  <c r="C1478" i="50"/>
  <c r="E1478" i="50"/>
  <c r="F1478" i="50" s="1"/>
  <c r="C1477" i="50"/>
  <c r="E1477" i="50"/>
  <c r="F1477" i="50" s="1"/>
  <c r="C1476" i="50"/>
  <c r="E1476" i="50"/>
  <c r="F1476" i="50" s="1"/>
  <c r="C1475" i="50"/>
  <c r="E1475" i="50"/>
  <c r="C1474" i="50"/>
  <c r="E1474" i="50"/>
  <c r="F1474" i="50" s="1"/>
  <c r="C1473" i="50"/>
  <c r="E1473" i="50"/>
  <c r="F1473" i="50" s="1"/>
  <c r="C1472" i="50"/>
  <c r="E1472" i="50"/>
  <c r="F1472" i="50" s="1"/>
  <c r="C1471" i="50"/>
  <c r="E1471" i="50"/>
  <c r="C1470" i="50"/>
  <c r="E1470" i="50"/>
  <c r="F1470" i="50" s="1"/>
  <c r="C1469" i="50"/>
  <c r="E1469" i="50"/>
  <c r="F1469" i="50" s="1"/>
  <c r="C1468" i="50"/>
  <c r="E1468" i="50"/>
  <c r="F1468" i="50" s="1"/>
  <c r="C1467" i="50"/>
  <c r="E1467" i="50"/>
  <c r="C1466" i="50"/>
  <c r="E1466" i="50"/>
  <c r="F1466" i="50" s="1"/>
  <c r="C1465" i="50"/>
  <c r="E1465" i="50"/>
  <c r="F1465" i="50" s="1"/>
  <c r="C1464" i="50"/>
  <c r="E1464" i="50"/>
  <c r="F1464" i="50" s="1"/>
  <c r="C1463" i="50"/>
  <c r="E1463" i="50"/>
  <c r="C1462" i="50"/>
  <c r="E1462" i="50"/>
  <c r="F1462" i="50" s="1"/>
  <c r="C1461" i="50"/>
  <c r="E1461" i="50"/>
  <c r="F1461" i="50" s="1"/>
  <c r="C1460" i="50"/>
  <c r="E1460" i="50"/>
  <c r="F1460" i="50" s="1"/>
  <c r="C1459" i="50"/>
  <c r="E1459" i="50"/>
  <c r="C1458" i="50"/>
  <c r="E1458" i="50"/>
  <c r="F1458" i="50" s="1"/>
  <c r="C1457" i="50"/>
  <c r="E1457" i="50"/>
  <c r="F1457" i="50" s="1"/>
  <c r="C1456" i="50"/>
  <c r="E1456" i="50"/>
  <c r="F1456" i="50" s="1"/>
  <c r="C1455" i="50"/>
  <c r="E1455" i="50"/>
  <c r="C1454" i="50"/>
  <c r="E1454" i="50"/>
  <c r="F1454" i="50" s="1"/>
  <c r="C1453" i="50"/>
  <c r="E1453" i="50"/>
  <c r="F1453" i="50" s="1"/>
  <c r="C1452" i="50"/>
  <c r="E1452" i="50"/>
  <c r="F1452" i="50" s="1"/>
  <c r="C1451" i="50"/>
  <c r="E1451" i="50"/>
  <c r="C1450" i="50"/>
  <c r="E1450" i="50"/>
  <c r="F1450" i="50" s="1"/>
  <c r="C1449" i="50"/>
  <c r="E1449" i="50"/>
  <c r="F1449" i="50" s="1"/>
  <c r="C1448" i="50"/>
  <c r="E1448" i="50"/>
  <c r="F1448" i="50" s="1"/>
  <c r="C1447" i="50"/>
  <c r="E1447" i="50"/>
  <c r="C1446" i="50"/>
  <c r="E1446" i="50"/>
  <c r="F1446" i="50" s="1"/>
  <c r="C1445" i="50"/>
  <c r="E1445" i="50"/>
  <c r="F1445" i="50" s="1"/>
  <c r="C1444" i="50"/>
  <c r="E1444" i="50"/>
  <c r="F1444" i="50" s="1"/>
  <c r="C1443" i="50"/>
  <c r="E1443" i="50"/>
  <c r="C1442" i="50"/>
  <c r="E1442" i="50"/>
  <c r="F1442" i="50" s="1"/>
  <c r="C1441" i="50"/>
  <c r="E1441" i="50"/>
  <c r="F1441" i="50" s="1"/>
  <c r="C1440" i="50"/>
  <c r="E1440" i="50"/>
  <c r="C1439" i="50"/>
  <c r="E1439" i="50"/>
  <c r="C1438" i="50"/>
  <c r="E1438" i="50"/>
  <c r="C1437" i="50"/>
  <c r="E1437" i="50"/>
  <c r="C1436" i="50"/>
  <c r="E1436" i="50"/>
  <c r="C1435" i="50"/>
  <c r="E1435" i="50"/>
  <c r="C1434" i="50"/>
  <c r="E1434" i="50"/>
  <c r="C1433" i="50"/>
  <c r="E1433" i="50"/>
  <c r="C1432" i="50"/>
  <c r="E1432" i="50"/>
  <c r="C1431" i="50"/>
  <c r="E1431" i="50"/>
  <c r="C1430" i="50"/>
  <c r="E1430" i="50"/>
  <c r="C1429" i="50"/>
  <c r="E1429" i="50"/>
  <c r="C1428" i="50"/>
  <c r="E1428" i="50"/>
  <c r="C1427" i="50"/>
  <c r="E1427" i="50"/>
  <c r="C1426" i="50"/>
  <c r="E1426" i="50"/>
  <c r="C1425" i="50"/>
  <c r="E1425" i="50"/>
  <c r="C1424" i="50"/>
  <c r="E1424" i="50"/>
  <c r="F1424" i="50" s="1"/>
  <c r="C1423" i="50"/>
  <c r="E1423" i="50"/>
  <c r="C1422" i="50"/>
  <c r="E1422" i="50"/>
  <c r="F1422" i="50" s="1"/>
  <c r="C1421" i="50"/>
  <c r="E1421" i="50"/>
  <c r="F1421" i="50" s="1"/>
  <c r="C1420" i="50"/>
  <c r="E1420" i="50"/>
  <c r="F1420" i="50" s="1"/>
  <c r="C1419" i="50"/>
  <c r="E1419" i="50"/>
  <c r="C1418" i="50"/>
  <c r="E1418" i="50"/>
  <c r="F1418" i="50" s="1"/>
  <c r="C1417" i="50"/>
  <c r="E1417" i="50"/>
  <c r="F1417" i="50" s="1"/>
  <c r="C1416" i="50"/>
  <c r="E1416" i="50"/>
  <c r="F1416" i="50" s="1"/>
  <c r="C1415" i="50"/>
  <c r="E1415" i="50"/>
  <c r="C1414" i="50"/>
  <c r="E1414" i="50"/>
  <c r="F1414" i="50" s="1"/>
  <c r="C1413" i="50"/>
  <c r="E1413" i="50"/>
  <c r="F1413" i="50" s="1"/>
  <c r="C1412" i="50"/>
  <c r="E1412" i="50"/>
  <c r="F1412" i="50" s="1"/>
  <c r="C1411" i="50"/>
  <c r="E1411" i="50"/>
  <c r="C1410" i="50"/>
  <c r="E1410" i="50"/>
  <c r="F1410" i="50" s="1"/>
  <c r="C1409" i="50"/>
  <c r="E1409" i="50"/>
  <c r="F1409" i="50" s="1"/>
  <c r="C1408" i="50"/>
  <c r="E1408" i="50"/>
  <c r="F1408" i="50" s="1"/>
  <c r="C1407" i="50"/>
  <c r="E1407" i="50"/>
  <c r="C1406" i="50"/>
  <c r="E1406" i="50"/>
  <c r="F1406" i="50" s="1"/>
  <c r="C1405" i="50"/>
  <c r="E1405" i="50"/>
  <c r="F1405" i="50" s="1"/>
  <c r="C1404" i="50"/>
  <c r="E1404" i="50"/>
  <c r="F1404" i="50" s="1"/>
  <c r="C1403" i="50"/>
  <c r="E1403" i="50"/>
  <c r="C1402" i="50"/>
  <c r="E1402" i="50"/>
  <c r="F1402" i="50" s="1"/>
  <c r="C1401" i="50"/>
  <c r="E1401" i="50"/>
  <c r="F1401" i="50" s="1"/>
  <c r="C1400" i="50"/>
  <c r="E1400" i="50"/>
  <c r="F1400" i="50" s="1"/>
  <c r="C1399" i="50"/>
  <c r="E1399" i="50"/>
  <c r="C1398" i="50"/>
  <c r="E1398" i="50"/>
  <c r="F1398" i="50" s="1"/>
  <c r="C1397" i="50"/>
  <c r="E1397" i="50"/>
  <c r="F1397" i="50" s="1"/>
  <c r="C1396" i="50"/>
  <c r="E1396" i="50"/>
  <c r="F1396" i="50" s="1"/>
  <c r="C1395" i="50"/>
  <c r="E1395" i="50"/>
  <c r="C1394" i="50"/>
  <c r="E1394" i="50"/>
  <c r="F1394" i="50" s="1"/>
  <c r="C1393" i="50"/>
  <c r="E1393" i="50"/>
  <c r="F1393" i="50" s="1"/>
  <c r="C1392" i="50"/>
  <c r="E1392" i="50"/>
  <c r="F1392" i="50" s="1"/>
  <c r="C1391" i="50"/>
  <c r="E1391" i="50"/>
  <c r="C1390" i="50"/>
  <c r="E1390" i="50"/>
  <c r="F1390" i="50" s="1"/>
  <c r="C1389" i="50"/>
  <c r="E1389" i="50"/>
  <c r="F1389" i="50" s="1"/>
  <c r="C1388" i="50"/>
  <c r="E1388" i="50"/>
  <c r="F1388" i="50" s="1"/>
  <c r="C1387" i="50"/>
  <c r="E1387" i="50"/>
  <c r="C1386" i="50"/>
  <c r="E1386" i="50"/>
  <c r="F1386" i="50" s="1"/>
  <c r="C1385" i="50"/>
  <c r="E1385" i="50"/>
  <c r="F1385" i="50" s="1"/>
  <c r="C1384" i="50"/>
  <c r="E1384" i="50"/>
  <c r="F1384" i="50" s="1"/>
  <c r="C1383" i="50"/>
  <c r="E1383" i="50"/>
  <c r="C1382" i="50"/>
  <c r="E1382" i="50"/>
  <c r="F1382" i="50" s="1"/>
  <c r="C1381" i="50"/>
  <c r="E1381" i="50"/>
  <c r="F1381" i="50" s="1"/>
  <c r="C1380" i="50"/>
  <c r="E1380" i="50"/>
  <c r="C1379" i="50"/>
  <c r="E1379" i="50"/>
  <c r="F1379" i="50" s="1"/>
  <c r="C1378" i="50"/>
  <c r="E1378" i="50"/>
  <c r="F1378" i="50" s="1"/>
  <c r="C1377" i="50"/>
  <c r="E1377" i="50"/>
  <c r="F1377" i="50" s="1"/>
  <c r="C1376" i="50"/>
  <c r="E1376" i="50"/>
  <c r="C1375" i="50"/>
  <c r="E1375" i="50"/>
  <c r="F1375" i="50" s="1"/>
  <c r="C1374" i="50"/>
  <c r="E1374" i="50"/>
  <c r="F1374" i="50" s="1"/>
  <c r="C1373" i="50"/>
  <c r="E1373" i="50"/>
  <c r="F1373" i="50" s="1"/>
  <c r="C1372" i="50"/>
  <c r="E1372" i="50"/>
  <c r="C1371" i="50"/>
  <c r="E1371" i="50"/>
  <c r="F1371" i="50" s="1"/>
  <c r="C1370" i="50"/>
  <c r="E1370" i="50"/>
  <c r="F1370" i="50" s="1"/>
  <c r="C1369" i="50"/>
  <c r="E1369" i="50"/>
  <c r="F1369" i="50" s="1"/>
  <c r="C1368" i="50"/>
  <c r="E1368" i="50"/>
  <c r="C1367" i="50"/>
  <c r="E1367" i="50"/>
  <c r="F1367" i="50" s="1"/>
  <c r="C1366" i="50"/>
  <c r="E1366" i="50"/>
  <c r="F1366" i="50" s="1"/>
  <c r="C1365" i="50"/>
  <c r="E1365" i="50"/>
  <c r="F1365" i="50" s="1"/>
  <c r="C1364" i="50"/>
  <c r="E1364" i="50"/>
  <c r="C1363" i="50"/>
  <c r="E1363" i="50"/>
  <c r="F1363" i="50" s="1"/>
  <c r="C1362" i="50"/>
  <c r="E1362" i="50"/>
  <c r="F1362" i="50" s="1"/>
  <c r="C1361" i="50"/>
  <c r="E1361" i="50"/>
  <c r="F1361" i="50" s="1"/>
  <c r="C1360" i="50"/>
  <c r="E1360" i="50"/>
  <c r="C1359" i="50"/>
  <c r="E1359" i="50"/>
  <c r="F1359" i="50" s="1"/>
  <c r="C1358" i="50"/>
  <c r="E1358" i="50"/>
  <c r="F1358" i="50" s="1"/>
  <c r="C1357" i="50"/>
  <c r="E1357" i="50"/>
  <c r="F1357" i="50" s="1"/>
  <c r="C1356" i="50"/>
  <c r="E1356" i="50"/>
  <c r="C1355" i="50"/>
  <c r="E1355" i="50"/>
  <c r="F1355" i="50" s="1"/>
  <c r="C1354" i="50"/>
  <c r="E1354" i="50"/>
  <c r="F1354" i="50" s="1"/>
  <c r="C1353" i="50"/>
  <c r="E1353" i="50"/>
  <c r="F1353" i="50" s="1"/>
  <c r="C1352" i="50"/>
  <c r="E1352" i="50"/>
  <c r="C1351" i="50"/>
  <c r="E1351" i="50"/>
  <c r="F1351" i="50" s="1"/>
  <c r="C1350" i="50"/>
  <c r="E1350" i="50"/>
  <c r="F1350" i="50" s="1"/>
  <c r="C1349" i="50"/>
  <c r="E1349" i="50"/>
  <c r="F1349" i="50" s="1"/>
  <c r="C1348" i="50"/>
  <c r="E1348" i="50"/>
  <c r="C1347" i="50"/>
  <c r="E1347" i="50"/>
  <c r="F1347" i="50" s="1"/>
  <c r="C1346" i="50"/>
  <c r="E1346" i="50"/>
  <c r="F1346" i="50" s="1"/>
  <c r="C1345" i="50"/>
  <c r="E1345" i="50"/>
  <c r="F1345" i="50" s="1"/>
  <c r="C1344" i="50"/>
  <c r="E1344" i="50"/>
  <c r="C1343" i="50"/>
  <c r="E1343" i="50"/>
  <c r="F1343" i="50" s="1"/>
  <c r="C1342" i="50"/>
  <c r="E1342" i="50"/>
  <c r="C1341" i="50"/>
  <c r="E1341" i="50"/>
  <c r="C1340" i="50"/>
  <c r="E1340" i="50"/>
  <c r="C1339" i="50"/>
  <c r="E1339" i="50"/>
  <c r="C1338" i="50"/>
  <c r="E1338" i="50"/>
  <c r="C1337" i="50"/>
  <c r="E1337" i="50"/>
  <c r="C1336" i="50"/>
  <c r="E1336" i="50"/>
  <c r="C1335" i="50"/>
  <c r="E1335" i="50"/>
  <c r="C1334" i="50"/>
  <c r="E1334" i="50"/>
  <c r="C1333" i="50"/>
  <c r="E1333" i="50"/>
  <c r="C1332" i="50"/>
  <c r="E1332" i="50"/>
  <c r="C1331" i="50"/>
  <c r="E1331" i="50"/>
  <c r="C1330" i="50"/>
  <c r="E1330" i="50"/>
  <c r="C1329" i="50"/>
  <c r="E1329" i="50"/>
  <c r="C1328" i="50"/>
  <c r="E1328" i="50"/>
  <c r="C1327" i="50"/>
  <c r="E1327" i="50"/>
  <c r="C1326" i="50"/>
  <c r="E1326" i="50"/>
  <c r="F1326" i="50" s="1"/>
  <c r="C1325" i="50"/>
  <c r="E1325" i="50"/>
  <c r="F1325" i="50" s="1"/>
  <c r="C1324" i="50"/>
  <c r="E1324" i="50"/>
  <c r="C1323" i="50"/>
  <c r="E1323" i="50"/>
  <c r="F1323" i="50" s="1"/>
  <c r="C1322" i="50"/>
  <c r="E1322" i="50"/>
  <c r="F1322" i="50" s="1"/>
  <c r="C1321" i="50"/>
  <c r="E1321" i="50"/>
  <c r="F1321" i="50" s="1"/>
  <c r="C1320" i="50"/>
  <c r="E1320" i="50"/>
  <c r="C1319" i="50"/>
  <c r="E1319" i="50"/>
  <c r="C1318" i="50"/>
  <c r="E1318" i="50"/>
  <c r="F1318" i="50" s="1"/>
  <c r="C1317" i="50"/>
  <c r="E1317" i="50"/>
  <c r="F1317" i="50" s="1"/>
  <c r="C1316" i="50"/>
  <c r="E1316" i="50"/>
  <c r="C1315" i="50"/>
  <c r="E1315" i="50"/>
  <c r="F1315" i="50" s="1"/>
  <c r="C1314" i="50"/>
  <c r="E1314" i="50"/>
  <c r="F1314" i="50" s="1"/>
  <c r="C1313" i="50"/>
  <c r="E1313" i="50"/>
  <c r="F1313" i="50" s="1"/>
  <c r="C1312" i="50"/>
  <c r="E1312" i="50"/>
  <c r="C1311" i="50"/>
  <c r="E1311" i="50"/>
  <c r="F1311" i="50" s="1"/>
  <c r="C1310" i="50"/>
  <c r="E1310" i="50"/>
  <c r="F1310" i="50" s="1"/>
  <c r="C1309" i="50"/>
  <c r="E1309" i="50"/>
  <c r="F1309" i="50" s="1"/>
  <c r="C1308" i="50"/>
  <c r="E1308" i="50"/>
  <c r="C1307" i="50"/>
  <c r="E1307" i="50"/>
  <c r="F1307" i="50" s="1"/>
  <c r="C1306" i="50"/>
  <c r="E1306" i="50"/>
  <c r="F1306" i="50" s="1"/>
  <c r="C1305" i="50"/>
  <c r="E1305" i="50"/>
  <c r="F1305" i="50" s="1"/>
  <c r="C1304" i="50"/>
  <c r="E1304" i="50"/>
  <c r="C1303" i="50"/>
  <c r="E1303" i="50"/>
  <c r="F1303" i="50" s="1"/>
  <c r="C1302" i="50"/>
  <c r="E1302" i="50"/>
  <c r="F1302" i="50" s="1"/>
  <c r="C1301" i="50"/>
  <c r="E1301" i="50"/>
  <c r="F1301" i="50" s="1"/>
  <c r="C1300" i="50"/>
  <c r="E1300" i="50"/>
  <c r="C1299" i="50"/>
  <c r="E1299" i="50"/>
  <c r="F1299" i="50" s="1"/>
  <c r="C1298" i="50"/>
  <c r="E1298" i="50"/>
  <c r="F1298" i="50" s="1"/>
  <c r="C1297" i="50"/>
  <c r="E1297" i="50"/>
  <c r="F1297" i="50" s="1"/>
  <c r="C1296" i="50"/>
  <c r="E1296" i="50"/>
  <c r="C1295" i="50"/>
  <c r="E1295" i="50"/>
  <c r="F1295" i="50" s="1"/>
  <c r="C1294" i="50"/>
  <c r="E1294" i="50"/>
  <c r="F1294" i="50" s="1"/>
  <c r="C1293" i="50"/>
  <c r="E1293" i="50"/>
  <c r="F1293" i="50" s="1"/>
  <c r="C1292" i="50"/>
  <c r="E1292" i="50"/>
  <c r="C1291" i="50"/>
  <c r="E1291" i="50"/>
  <c r="F1291" i="50" s="1"/>
  <c r="C1290" i="50"/>
  <c r="E1290" i="50"/>
  <c r="F1290" i="50" s="1"/>
  <c r="C1289" i="50"/>
  <c r="E1289" i="50"/>
  <c r="F1289" i="50" s="1"/>
  <c r="C1288" i="50"/>
  <c r="E1288" i="50"/>
  <c r="C1287" i="50"/>
  <c r="E1287" i="50"/>
  <c r="C1286" i="50"/>
  <c r="E1286" i="50"/>
  <c r="C1285" i="50"/>
  <c r="E1285" i="50"/>
  <c r="C1284" i="50"/>
  <c r="E1284" i="50"/>
  <c r="C1283" i="50"/>
  <c r="E1283" i="50"/>
  <c r="F1283" i="50" s="1"/>
  <c r="C1282" i="50"/>
  <c r="E1282" i="50"/>
  <c r="F1282" i="50" s="1"/>
  <c r="C1281" i="50"/>
  <c r="E1281" i="50"/>
  <c r="C1280" i="50"/>
  <c r="E1280" i="50"/>
  <c r="F1280" i="50" s="1"/>
  <c r="C1279" i="50"/>
  <c r="E1279" i="50"/>
  <c r="F1279" i="50" s="1"/>
  <c r="C1278" i="50"/>
  <c r="E1278" i="50"/>
  <c r="F1278" i="50" s="1"/>
  <c r="C1277" i="50"/>
  <c r="E1277" i="50"/>
  <c r="C1276" i="50"/>
  <c r="E1276" i="50"/>
  <c r="F1276" i="50" s="1"/>
  <c r="C1275" i="50"/>
  <c r="E1275" i="50"/>
  <c r="F1275" i="50" s="1"/>
  <c r="C1274" i="50"/>
  <c r="E1274" i="50"/>
  <c r="F1274" i="50" s="1"/>
  <c r="C1273" i="50"/>
  <c r="E1273" i="50"/>
  <c r="C1272" i="50"/>
  <c r="E1272" i="50"/>
  <c r="F1272" i="50" s="1"/>
  <c r="C1271" i="50"/>
  <c r="E1271" i="50"/>
  <c r="F1271" i="50" s="1"/>
  <c r="C1270" i="50"/>
  <c r="E1270" i="50"/>
  <c r="F1270" i="50" s="1"/>
  <c r="C1269" i="50"/>
  <c r="E1269" i="50"/>
  <c r="C1268" i="50"/>
  <c r="E1268" i="50"/>
  <c r="F1268" i="50" s="1"/>
  <c r="C1267" i="50"/>
  <c r="E1267" i="50"/>
  <c r="F1267" i="50" s="1"/>
  <c r="C1266" i="50"/>
  <c r="E1266" i="50"/>
  <c r="F1266" i="50" s="1"/>
  <c r="C1265" i="50"/>
  <c r="E1265" i="50"/>
  <c r="C1264" i="50"/>
  <c r="E1264" i="50"/>
  <c r="F1264" i="50" s="1"/>
  <c r="C1263" i="50"/>
  <c r="E1263" i="50"/>
  <c r="F1263" i="50" s="1"/>
  <c r="C1262" i="50"/>
  <c r="E1262" i="50"/>
  <c r="F1262" i="50" s="1"/>
  <c r="C1261" i="50"/>
  <c r="E1261" i="50"/>
  <c r="C1260" i="50"/>
  <c r="E1260" i="50"/>
  <c r="F1260" i="50" s="1"/>
  <c r="C1259" i="50"/>
  <c r="E1259" i="50"/>
  <c r="F1259" i="50" s="1"/>
  <c r="C1258" i="50"/>
  <c r="E1258" i="50"/>
  <c r="F1258" i="50" s="1"/>
  <c r="C1257" i="50"/>
  <c r="E1257" i="50"/>
  <c r="C1256" i="50"/>
  <c r="E1256" i="50"/>
  <c r="F1256" i="50" s="1"/>
  <c r="C1255" i="50"/>
  <c r="E1255" i="50"/>
  <c r="F1255" i="50" s="1"/>
  <c r="C1254" i="50"/>
  <c r="E1254" i="50"/>
  <c r="F1254" i="50" s="1"/>
  <c r="C1253" i="50"/>
  <c r="E1253" i="50"/>
  <c r="C1252" i="50"/>
  <c r="E1252" i="50"/>
  <c r="C1251" i="50"/>
  <c r="E1251" i="50"/>
  <c r="F1251" i="50" s="1"/>
  <c r="C1250" i="50"/>
  <c r="E1250" i="50"/>
  <c r="F1250" i="50" s="1"/>
  <c r="C1249" i="50"/>
  <c r="E1249" i="50"/>
  <c r="C1248" i="50"/>
  <c r="E1248" i="50"/>
  <c r="F1248" i="50" s="1"/>
  <c r="C1247" i="50"/>
  <c r="E1247" i="50"/>
  <c r="F1247" i="50" s="1"/>
  <c r="C1246" i="50"/>
  <c r="E1246" i="50"/>
  <c r="C1245" i="50"/>
  <c r="E1245" i="50"/>
  <c r="C1244" i="50"/>
  <c r="E1244" i="50"/>
  <c r="C1243" i="50"/>
  <c r="E1243" i="50"/>
  <c r="C1242" i="50"/>
  <c r="E1242" i="50"/>
  <c r="C1241" i="50"/>
  <c r="E1241" i="50"/>
  <c r="C1240" i="50"/>
  <c r="E1240" i="50"/>
  <c r="C1239" i="50"/>
  <c r="E1239" i="50"/>
  <c r="C1238" i="50"/>
  <c r="E1238" i="50"/>
  <c r="C1237" i="50"/>
  <c r="E1237" i="50"/>
  <c r="C1236" i="50"/>
  <c r="E1236" i="50"/>
  <c r="C1235" i="50"/>
  <c r="E1235" i="50"/>
  <c r="C1234" i="50"/>
  <c r="E1234" i="50"/>
  <c r="C1233" i="50"/>
  <c r="E1233" i="50"/>
  <c r="C1232" i="50"/>
  <c r="E1232" i="50"/>
  <c r="C1231" i="50"/>
  <c r="E1231" i="50"/>
  <c r="C1230" i="50"/>
  <c r="E1230" i="50"/>
  <c r="F1230" i="50" s="1"/>
  <c r="C1229" i="50"/>
  <c r="E1229" i="50"/>
  <c r="C1228" i="50"/>
  <c r="E1228" i="50"/>
  <c r="C1227" i="50"/>
  <c r="E1227" i="50"/>
  <c r="F1227" i="50" s="1"/>
  <c r="C1226" i="50"/>
  <c r="E1226" i="50"/>
  <c r="F1226" i="50" s="1"/>
  <c r="C1225" i="50"/>
  <c r="E1225" i="50"/>
  <c r="C1224" i="50"/>
  <c r="E1224" i="50"/>
  <c r="F1224" i="50" s="1"/>
  <c r="C1223" i="50"/>
  <c r="E1223" i="50"/>
  <c r="F1223" i="50" s="1"/>
  <c r="C1222" i="50"/>
  <c r="E1222" i="50"/>
  <c r="F1222" i="50" s="1"/>
  <c r="C1221" i="50"/>
  <c r="E1221" i="50"/>
  <c r="C1220" i="50"/>
  <c r="E1220" i="50"/>
  <c r="F1220" i="50" s="1"/>
  <c r="C1219" i="50"/>
  <c r="E1219" i="50"/>
  <c r="F1219" i="50" s="1"/>
  <c r="C1218" i="50"/>
  <c r="E1218" i="50"/>
  <c r="F1218" i="50" s="1"/>
  <c r="C1217" i="50"/>
  <c r="E1217" i="50"/>
  <c r="C1216" i="50"/>
  <c r="E1216" i="50"/>
  <c r="F1216" i="50" s="1"/>
  <c r="C1215" i="50"/>
  <c r="E1215" i="50"/>
  <c r="F1215" i="50" s="1"/>
  <c r="C1214" i="50"/>
  <c r="E1214" i="50"/>
  <c r="F1214" i="50" s="1"/>
  <c r="C1213" i="50"/>
  <c r="E1213" i="50"/>
  <c r="C1212" i="50"/>
  <c r="E1212" i="50"/>
  <c r="F1212" i="50" s="1"/>
  <c r="C1211" i="50"/>
  <c r="E1211" i="50"/>
  <c r="F1211" i="50" s="1"/>
  <c r="C1210" i="50"/>
  <c r="E1210" i="50"/>
  <c r="F1210" i="50" s="1"/>
  <c r="C1209" i="50"/>
  <c r="E1209" i="50"/>
  <c r="C1208" i="50"/>
  <c r="E1208" i="50"/>
  <c r="F1208" i="50" s="1"/>
  <c r="C1207" i="50"/>
  <c r="E1207" i="50"/>
  <c r="F1207" i="50" s="1"/>
  <c r="C1206" i="50"/>
  <c r="E1206" i="50"/>
  <c r="F1206" i="50" s="1"/>
  <c r="C1205" i="50"/>
  <c r="E1205" i="50"/>
  <c r="C1204" i="50"/>
  <c r="E1204" i="50"/>
  <c r="F1204" i="50" s="1"/>
  <c r="C1203" i="50"/>
  <c r="E1203" i="50"/>
  <c r="F1203" i="50" s="1"/>
  <c r="C1202" i="50"/>
  <c r="E1202" i="50"/>
  <c r="F1202" i="50" s="1"/>
  <c r="C1201" i="50"/>
  <c r="E1201" i="50"/>
  <c r="C1200" i="50"/>
  <c r="E1200" i="50"/>
  <c r="F1200" i="50" s="1"/>
  <c r="C1199" i="50"/>
  <c r="E1199" i="50"/>
  <c r="F1199" i="50" s="1"/>
  <c r="C1198" i="50"/>
  <c r="E1198" i="50"/>
  <c r="F1198" i="50" s="1"/>
  <c r="C1197" i="50"/>
  <c r="E1197" i="50"/>
  <c r="C1196" i="50"/>
  <c r="E1196" i="50"/>
  <c r="C1195" i="50"/>
  <c r="E1195" i="50"/>
  <c r="F1195" i="50" s="1"/>
  <c r="C1194" i="50"/>
  <c r="E1194" i="50"/>
  <c r="F1194" i="50" s="1"/>
  <c r="C1193" i="50"/>
  <c r="E1193" i="50"/>
  <c r="C1192" i="50"/>
  <c r="E1192" i="50"/>
  <c r="F1192" i="50" s="1"/>
  <c r="C1191" i="50"/>
  <c r="E1191" i="50"/>
  <c r="C1190" i="50"/>
  <c r="E1190" i="50"/>
  <c r="C1189" i="50"/>
  <c r="E1189" i="50"/>
  <c r="F1189" i="50" s="1"/>
  <c r="C1188" i="50"/>
  <c r="E1188" i="50"/>
  <c r="F1188" i="50" s="1"/>
  <c r="C1187" i="50"/>
  <c r="E1187" i="50"/>
  <c r="F1187" i="50" s="1"/>
  <c r="C1186" i="50"/>
  <c r="E1186" i="50"/>
  <c r="C1185" i="50"/>
  <c r="E1185" i="50"/>
  <c r="F1185" i="50" s="1"/>
  <c r="C1184" i="50"/>
  <c r="E1184" i="50"/>
  <c r="F1184" i="50" s="1"/>
  <c r="C1183" i="50"/>
  <c r="E1183" i="50"/>
  <c r="F1183" i="50" s="1"/>
  <c r="C1182" i="50"/>
  <c r="E1182" i="50"/>
  <c r="C1181" i="50"/>
  <c r="E1181" i="50"/>
  <c r="F1181" i="50" s="1"/>
  <c r="C1180" i="50"/>
  <c r="E1180" i="50"/>
  <c r="F1180" i="50" s="1"/>
  <c r="C1179" i="50"/>
  <c r="E1179" i="50"/>
  <c r="F1179" i="50" s="1"/>
  <c r="C1178" i="50"/>
  <c r="E1178" i="50"/>
  <c r="C1177" i="50"/>
  <c r="E1177" i="50"/>
  <c r="F1177" i="50" s="1"/>
  <c r="C1176" i="50"/>
  <c r="E1176" i="50"/>
  <c r="F1176" i="50" s="1"/>
  <c r="C1175" i="50"/>
  <c r="E1175" i="50"/>
  <c r="F1175" i="50" s="1"/>
  <c r="C1174" i="50"/>
  <c r="E1174" i="50"/>
  <c r="C1173" i="50"/>
  <c r="E1173" i="50"/>
  <c r="F1173" i="50" s="1"/>
  <c r="C1172" i="50"/>
  <c r="E1172" i="50"/>
  <c r="F1172" i="50" s="1"/>
  <c r="C1171" i="50"/>
  <c r="E1171" i="50"/>
  <c r="F1171" i="50" s="1"/>
  <c r="C1170" i="50"/>
  <c r="E1170" i="50"/>
  <c r="C1169" i="50"/>
  <c r="E1169" i="50"/>
  <c r="F1169" i="50" s="1"/>
  <c r="C1168" i="50"/>
  <c r="E1168" i="50"/>
  <c r="F1168" i="50" s="1"/>
  <c r="C1167" i="50"/>
  <c r="E1167" i="50"/>
  <c r="F1167" i="50" s="1"/>
  <c r="C1166" i="50"/>
  <c r="E1166" i="50"/>
  <c r="C1165" i="50"/>
  <c r="E1165" i="50"/>
  <c r="F1165" i="50" s="1"/>
  <c r="C1164" i="50"/>
  <c r="E1164" i="50"/>
  <c r="F1164" i="50" s="1"/>
  <c r="C1163" i="50"/>
  <c r="E1163" i="50"/>
  <c r="F1163" i="50" s="1"/>
  <c r="C1162" i="50"/>
  <c r="E1162" i="50"/>
  <c r="C1161" i="50"/>
  <c r="E1161" i="50"/>
  <c r="F1161" i="50" s="1"/>
  <c r="C1160" i="50"/>
  <c r="E1160" i="50"/>
  <c r="F1160" i="50" s="1"/>
  <c r="C1159" i="50"/>
  <c r="E1159" i="50"/>
  <c r="F1159" i="50" s="1"/>
  <c r="C1158" i="50"/>
  <c r="E1158" i="50"/>
  <c r="C1157" i="50"/>
  <c r="E1157" i="50"/>
  <c r="F1157" i="50" s="1"/>
  <c r="C1156" i="50"/>
  <c r="E1156" i="50"/>
  <c r="F1156" i="50" s="1"/>
  <c r="C1155" i="50"/>
  <c r="E1155" i="50"/>
  <c r="F1155" i="50" s="1"/>
  <c r="C1154" i="50"/>
  <c r="E1154" i="50"/>
  <c r="C1153" i="50"/>
  <c r="E1153" i="50"/>
  <c r="F1153" i="50" s="1"/>
  <c r="C1152" i="50"/>
  <c r="E1152" i="50"/>
  <c r="F1152" i="50" s="1"/>
  <c r="C1151" i="50"/>
  <c r="E1151" i="50"/>
  <c r="C1150" i="50"/>
  <c r="E1150" i="50"/>
  <c r="C1149" i="50"/>
  <c r="E1149" i="50"/>
  <c r="C1148" i="50"/>
  <c r="E1148" i="50"/>
  <c r="C1147" i="50"/>
  <c r="E1147" i="50"/>
  <c r="C1146" i="50"/>
  <c r="E1146" i="50"/>
  <c r="C1145" i="50"/>
  <c r="E1145" i="50"/>
  <c r="C1144" i="50"/>
  <c r="E1144" i="50"/>
  <c r="C1143" i="50"/>
  <c r="E1143" i="50"/>
  <c r="C1142" i="50"/>
  <c r="E1142" i="50"/>
  <c r="C1141" i="50"/>
  <c r="E1141" i="50"/>
  <c r="C1140" i="50"/>
  <c r="E1140" i="50"/>
  <c r="C1139" i="50"/>
  <c r="E1139" i="50"/>
  <c r="C1138" i="50"/>
  <c r="E1138" i="50"/>
  <c r="C1137" i="50"/>
  <c r="E1137" i="50"/>
  <c r="F1137" i="50" s="1"/>
  <c r="C1136" i="50"/>
  <c r="E1136" i="50"/>
  <c r="C1135" i="50"/>
  <c r="E1135" i="50"/>
  <c r="F1135" i="50" s="1"/>
  <c r="C1134" i="50"/>
  <c r="E1134" i="50"/>
  <c r="F1134" i="50" s="1"/>
  <c r="C1133" i="50"/>
  <c r="E1133" i="50"/>
  <c r="F1133" i="50" s="1"/>
  <c r="C1132" i="50"/>
  <c r="E1132" i="50"/>
  <c r="C1131" i="50"/>
  <c r="E1131" i="50"/>
  <c r="F1131" i="50" s="1"/>
  <c r="C1130" i="50"/>
  <c r="E1130" i="50"/>
  <c r="F1130" i="50" s="1"/>
  <c r="C1129" i="50"/>
  <c r="E1129" i="50"/>
  <c r="F1129" i="50" s="1"/>
  <c r="C1128" i="50"/>
  <c r="E1128" i="50"/>
  <c r="C1127" i="50"/>
  <c r="E1127" i="50"/>
  <c r="F1127" i="50" s="1"/>
  <c r="C1126" i="50"/>
  <c r="E1126" i="50"/>
  <c r="F1126" i="50" s="1"/>
  <c r="C1125" i="50"/>
  <c r="E1125" i="50"/>
  <c r="F1125" i="50" s="1"/>
  <c r="C1124" i="50"/>
  <c r="E1124" i="50"/>
  <c r="C1123" i="50"/>
  <c r="E1123" i="50"/>
  <c r="F1123" i="50" s="1"/>
  <c r="C1122" i="50"/>
  <c r="E1122" i="50"/>
  <c r="F1122" i="50" s="1"/>
  <c r="C1121" i="50"/>
  <c r="E1121" i="50"/>
  <c r="F1121" i="50" s="1"/>
  <c r="C1120" i="50"/>
  <c r="E1120" i="50"/>
  <c r="C1119" i="50"/>
  <c r="E1119" i="50"/>
  <c r="F1119" i="50" s="1"/>
  <c r="C1118" i="50"/>
  <c r="E1118" i="50"/>
  <c r="F1118" i="50" s="1"/>
  <c r="C1117" i="50"/>
  <c r="E1117" i="50"/>
  <c r="F1117" i="50" s="1"/>
  <c r="C1116" i="50"/>
  <c r="E1116" i="50"/>
  <c r="C1115" i="50"/>
  <c r="E1115" i="50"/>
  <c r="F1115" i="50" s="1"/>
  <c r="C1114" i="50"/>
  <c r="E1114" i="50"/>
  <c r="F1114" i="50" s="1"/>
  <c r="C1113" i="50"/>
  <c r="E1113" i="50"/>
  <c r="F1113" i="50" s="1"/>
  <c r="C1112" i="50"/>
  <c r="E1112" i="50"/>
  <c r="C1111" i="50"/>
  <c r="E1111" i="50"/>
  <c r="F1111" i="50" s="1"/>
  <c r="C1110" i="50"/>
  <c r="E1110" i="50"/>
  <c r="F1110" i="50" s="1"/>
  <c r="C1109" i="50"/>
  <c r="E1109" i="50"/>
  <c r="F1109" i="50" s="1"/>
  <c r="C1108" i="50"/>
  <c r="E1108" i="50"/>
  <c r="C1107" i="50"/>
  <c r="E1107" i="50"/>
  <c r="F1107" i="50" s="1"/>
  <c r="C1106" i="50"/>
  <c r="E1106" i="50"/>
  <c r="F1106" i="50" s="1"/>
  <c r="C1105" i="50"/>
  <c r="E1105" i="50"/>
  <c r="F1105" i="50" s="1"/>
  <c r="C1104" i="50"/>
  <c r="E1104" i="50"/>
  <c r="C1103" i="50"/>
  <c r="E1103" i="50"/>
  <c r="F1103" i="50" s="1"/>
  <c r="C1102" i="50"/>
  <c r="E1102" i="50"/>
  <c r="F1102" i="50" s="1"/>
  <c r="C1101" i="50"/>
  <c r="E1101" i="50"/>
  <c r="F1101" i="50" s="1"/>
  <c r="C1100" i="50"/>
  <c r="E1100" i="50"/>
  <c r="C1099" i="50"/>
  <c r="E1099" i="50"/>
  <c r="F1099" i="50" s="1"/>
  <c r="C1098" i="50"/>
  <c r="E1098" i="50"/>
  <c r="C1097" i="50"/>
  <c r="E1097" i="50"/>
  <c r="C1096" i="50"/>
  <c r="E1096" i="50"/>
  <c r="F1096" i="50" s="1"/>
  <c r="C1095" i="50"/>
  <c r="E1095" i="50"/>
  <c r="F1095" i="50" s="1"/>
  <c r="C1094" i="50"/>
  <c r="E1094" i="50"/>
  <c r="F1094" i="50" s="1"/>
  <c r="C1093" i="50"/>
  <c r="E1093" i="50"/>
  <c r="C1092" i="50"/>
  <c r="E1092" i="50"/>
  <c r="F1092" i="50" s="1"/>
  <c r="C1091" i="50"/>
  <c r="E1091" i="50"/>
  <c r="F1091" i="50" s="1"/>
  <c r="C1090" i="50"/>
  <c r="E1090" i="50"/>
  <c r="F1090" i="50" s="1"/>
  <c r="C1089" i="50"/>
  <c r="E1089" i="50"/>
  <c r="C1088" i="50"/>
  <c r="E1088" i="50"/>
  <c r="F1088" i="50" s="1"/>
  <c r="C1087" i="50"/>
  <c r="E1087" i="50"/>
  <c r="F1087" i="50" s="1"/>
  <c r="C1086" i="50"/>
  <c r="E1086" i="50"/>
  <c r="F1086" i="50" s="1"/>
  <c r="C1085" i="50"/>
  <c r="E1085" i="50"/>
  <c r="C1084" i="50"/>
  <c r="E1084" i="50"/>
  <c r="F1084" i="50" s="1"/>
  <c r="C1083" i="50"/>
  <c r="E1083" i="50"/>
  <c r="F1083" i="50" s="1"/>
  <c r="C1082" i="50"/>
  <c r="E1082" i="50"/>
  <c r="F1082" i="50" s="1"/>
  <c r="C1081" i="50"/>
  <c r="E1081" i="50"/>
  <c r="C1080" i="50"/>
  <c r="E1080" i="50"/>
  <c r="F1080" i="50" s="1"/>
  <c r="C1079" i="50"/>
  <c r="E1079" i="50"/>
  <c r="F1079" i="50" s="1"/>
  <c r="C1078" i="50"/>
  <c r="E1078" i="50"/>
  <c r="F1078" i="50" s="1"/>
  <c r="C1077" i="50"/>
  <c r="E1077" i="50"/>
  <c r="C1076" i="50"/>
  <c r="E1076" i="50"/>
  <c r="F1076" i="50" s="1"/>
  <c r="C1075" i="50"/>
  <c r="E1075" i="50"/>
  <c r="F1075" i="50" s="1"/>
  <c r="C1074" i="50"/>
  <c r="E1074" i="50"/>
  <c r="F1074" i="50" s="1"/>
  <c r="C1073" i="50"/>
  <c r="E1073" i="50"/>
  <c r="C1072" i="50"/>
  <c r="E1072" i="50"/>
  <c r="F1072" i="50" s="1"/>
  <c r="C1071" i="50"/>
  <c r="E1071" i="50"/>
  <c r="F1071" i="50" s="1"/>
  <c r="C1070" i="50"/>
  <c r="E1070" i="50"/>
  <c r="F1070" i="50" s="1"/>
  <c r="C1069" i="50"/>
  <c r="E1069" i="50"/>
  <c r="C1068" i="50"/>
  <c r="E1068" i="50"/>
  <c r="F1068" i="50" s="1"/>
  <c r="C1067" i="50"/>
  <c r="E1067" i="50"/>
  <c r="F1067" i="50" s="1"/>
  <c r="C1066" i="50"/>
  <c r="E1066" i="50"/>
  <c r="F1066" i="50" s="1"/>
  <c r="C1065" i="50"/>
  <c r="E1065" i="50"/>
  <c r="C1064" i="50"/>
  <c r="E1064" i="50"/>
  <c r="F1064" i="50" s="1"/>
  <c r="C1063" i="50"/>
  <c r="E1063" i="50"/>
  <c r="F1063" i="50" s="1"/>
  <c r="C1062" i="50"/>
  <c r="E1062" i="50"/>
  <c r="F1062" i="50" s="1"/>
  <c r="C1061" i="50"/>
  <c r="E1061" i="50"/>
  <c r="C1060" i="50"/>
  <c r="E1060" i="50"/>
  <c r="F1060" i="50" s="1"/>
  <c r="C1059" i="50"/>
  <c r="E1059" i="50"/>
  <c r="C1058" i="50"/>
  <c r="E1058" i="50"/>
  <c r="C1057" i="50"/>
  <c r="E1057" i="50"/>
  <c r="C1056" i="50"/>
  <c r="E1056" i="50"/>
  <c r="C1055" i="50"/>
  <c r="E1055" i="50"/>
  <c r="C1054" i="50"/>
  <c r="E1054" i="50"/>
  <c r="C1053" i="50"/>
  <c r="E1053" i="50"/>
  <c r="C1052" i="50"/>
  <c r="E1052" i="50"/>
  <c r="C1051" i="50"/>
  <c r="E1051" i="50"/>
  <c r="C1050" i="50"/>
  <c r="E1050" i="50"/>
  <c r="C1049" i="50"/>
  <c r="E1049" i="50"/>
  <c r="C1048" i="50"/>
  <c r="E1048" i="50"/>
  <c r="C1047" i="50"/>
  <c r="E1047" i="50"/>
  <c r="C1046" i="50"/>
  <c r="E1046" i="50"/>
  <c r="C1045" i="50"/>
  <c r="E1045" i="50"/>
  <c r="F1045" i="50" s="1"/>
  <c r="C1044" i="50"/>
  <c r="E1044" i="50"/>
  <c r="F1044" i="50" s="1"/>
  <c r="C1043" i="50"/>
  <c r="E1043" i="50"/>
  <c r="C1042" i="50"/>
  <c r="E1042" i="50"/>
  <c r="F1042" i="50" s="1"/>
  <c r="C1041" i="50"/>
  <c r="E1041" i="50"/>
  <c r="F1041" i="50" s="1"/>
  <c r="C1040" i="50"/>
  <c r="E1040" i="50"/>
  <c r="F1040" i="50" s="1"/>
  <c r="C1039" i="50"/>
  <c r="E1039" i="50"/>
  <c r="C1038" i="50"/>
  <c r="E1038" i="50"/>
  <c r="F1038" i="50" s="1"/>
  <c r="C1037" i="50"/>
  <c r="E1037" i="50"/>
  <c r="F1037" i="50" s="1"/>
  <c r="C1036" i="50"/>
  <c r="E1036" i="50"/>
  <c r="F1036" i="50" s="1"/>
  <c r="C1035" i="50"/>
  <c r="E1035" i="50"/>
  <c r="C1034" i="50"/>
  <c r="E1034" i="50"/>
  <c r="F1034" i="50" s="1"/>
  <c r="C1033" i="50"/>
  <c r="E1033" i="50"/>
  <c r="F1033" i="50" s="1"/>
  <c r="C1032" i="50"/>
  <c r="E1032" i="50"/>
  <c r="F1032" i="50" s="1"/>
  <c r="C1031" i="50"/>
  <c r="E1031" i="50"/>
  <c r="C1030" i="50"/>
  <c r="E1030" i="50"/>
  <c r="F1030" i="50" s="1"/>
  <c r="C1029" i="50"/>
  <c r="E1029" i="50"/>
  <c r="F1029" i="50" s="1"/>
  <c r="C1028" i="50"/>
  <c r="E1028" i="50"/>
  <c r="F1028" i="50" s="1"/>
  <c r="C1027" i="50"/>
  <c r="E1027" i="50"/>
  <c r="C1026" i="50"/>
  <c r="E1026" i="50"/>
  <c r="F1026" i="50" s="1"/>
  <c r="C1025" i="50"/>
  <c r="E1025" i="50"/>
  <c r="F1025" i="50" s="1"/>
  <c r="C1024" i="50"/>
  <c r="E1024" i="50"/>
  <c r="F1024" i="50" s="1"/>
  <c r="C1023" i="50"/>
  <c r="E1023" i="50"/>
  <c r="C1022" i="50"/>
  <c r="E1022" i="50"/>
  <c r="F1022" i="50" s="1"/>
  <c r="C1021" i="50"/>
  <c r="E1021" i="50"/>
  <c r="F1021" i="50" s="1"/>
  <c r="C1020" i="50"/>
  <c r="E1020" i="50"/>
  <c r="F1020" i="50" s="1"/>
  <c r="C1019" i="50"/>
  <c r="E1019" i="50"/>
  <c r="C1018" i="50"/>
  <c r="E1018" i="50"/>
  <c r="F1018" i="50" s="1"/>
  <c r="C1017" i="50"/>
  <c r="E1017" i="50"/>
  <c r="F1017" i="50" s="1"/>
  <c r="C1016" i="50"/>
  <c r="E1016" i="50"/>
  <c r="F1016" i="50" s="1"/>
  <c r="C1015" i="50"/>
  <c r="E1015" i="50"/>
  <c r="C1014" i="50"/>
  <c r="E1014" i="50"/>
  <c r="F1014" i="50" s="1"/>
  <c r="C1013" i="50"/>
  <c r="E1013" i="50"/>
  <c r="F1013" i="50" s="1"/>
  <c r="C1012" i="50"/>
  <c r="E1012" i="50"/>
  <c r="F1012" i="50" s="1"/>
  <c r="C1011" i="50"/>
  <c r="E1011" i="50"/>
  <c r="C1010" i="50"/>
  <c r="E1010" i="50"/>
  <c r="F1010" i="50" s="1"/>
  <c r="C1009" i="50"/>
  <c r="E1009" i="50"/>
  <c r="F1009" i="50" s="1"/>
  <c r="C1008" i="50"/>
  <c r="E1008" i="50"/>
  <c r="F1008" i="50" s="1"/>
  <c r="C1007" i="50"/>
  <c r="E1007" i="50"/>
  <c r="C1006" i="50"/>
  <c r="E1006" i="50"/>
  <c r="F1006" i="50" s="1"/>
  <c r="C1005" i="50"/>
  <c r="E1005" i="50"/>
  <c r="F1005" i="50" s="1"/>
  <c r="C1004" i="50"/>
  <c r="E1004" i="50"/>
  <c r="C1003" i="50"/>
  <c r="E1003" i="50"/>
  <c r="F1003" i="50" s="1"/>
  <c r="C1002" i="50"/>
  <c r="E1002" i="50"/>
  <c r="F1002" i="50" s="1"/>
  <c r="C1001" i="50"/>
  <c r="E1001" i="50"/>
  <c r="F1001" i="50" s="1"/>
  <c r="C1000" i="50"/>
  <c r="E1000" i="50"/>
  <c r="C999" i="50"/>
  <c r="E999" i="50"/>
  <c r="F999" i="50" s="1"/>
  <c r="C998" i="50"/>
  <c r="E998" i="50"/>
  <c r="F998" i="50" s="1"/>
  <c r="C997" i="50"/>
  <c r="E997" i="50"/>
  <c r="F997" i="50" s="1"/>
  <c r="C996" i="50"/>
  <c r="E996" i="50"/>
  <c r="C995" i="50"/>
  <c r="E995" i="50"/>
  <c r="F995" i="50" s="1"/>
  <c r="C994" i="50"/>
  <c r="E994" i="50"/>
  <c r="F994" i="50" s="1"/>
  <c r="C993" i="50"/>
  <c r="E993" i="50"/>
  <c r="F993" i="50" s="1"/>
  <c r="C992" i="50"/>
  <c r="E992" i="50"/>
  <c r="C991" i="50"/>
  <c r="E991" i="50"/>
  <c r="F991" i="50" s="1"/>
  <c r="C990" i="50"/>
  <c r="E990" i="50"/>
  <c r="F990" i="50" s="1"/>
  <c r="C989" i="50"/>
  <c r="E989" i="50"/>
  <c r="F989" i="50" s="1"/>
  <c r="C988" i="50"/>
  <c r="E988" i="50"/>
  <c r="C987" i="50"/>
  <c r="E987" i="50"/>
  <c r="F987" i="50" s="1"/>
  <c r="C986" i="50"/>
  <c r="E986" i="50"/>
  <c r="F986" i="50" s="1"/>
  <c r="C985" i="50"/>
  <c r="E985" i="50"/>
  <c r="F985" i="50" s="1"/>
  <c r="C984" i="50"/>
  <c r="E984" i="50"/>
  <c r="C983" i="50"/>
  <c r="E983" i="50"/>
  <c r="F983" i="50" s="1"/>
  <c r="C982" i="50"/>
  <c r="E982" i="50"/>
  <c r="F982" i="50" s="1"/>
  <c r="C981" i="50"/>
  <c r="E981" i="50"/>
  <c r="F981" i="50" s="1"/>
  <c r="C980" i="50"/>
  <c r="E980" i="50"/>
  <c r="C979" i="50"/>
  <c r="E979" i="50"/>
  <c r="F979" i="50" s="1"/>
  <c r="C978" i="50"/>
  <c r="E978" i="50"/>
  <c r="F978" i="50" s="1"/>
  <c r="C977" i="50"/>
  <c r="E977" i="50"/>
  <c r="F977" i="50" s="1"/>
  <c r="C976" i="50"/>
  <c r="E976" i="50"/>
  <c r="C975" i="50"/>
  <c r="E975" i="50"/>
  <c r="F975" i="50" s="1"/>
  <c r="C974" i="50"/>
  <c r="E974" i="50"/>
  <c r="F974" i="50" s="1"/>
  <c r="C973" i="50"/>
  <c r="E973" i="50"/>
  <c r="F973" i="50" s="1"/>
  <c r="C972" i="50"/>
  <c r="E972" i="50"/>
  <c r="C971" i="50"/>
  <c r="E971" i="50"/>
  <c r="F971" i="50" s="1"/>
  <c r="C970" i="50"/>
  <c r="E970" i="50"/>
  <c r="F970" i="50" s="1"/>
  <c r="C969" i="50"/>
  <c r="E969" i="50"/>
  <c r="C968" i="50"/>
  <c r="E968" i="50"/>
  <c r="C967" i="50"/>
  <c r="E967" i="50"/>
  <c r="C966" i="50"/>
  <c r="E966" i="50"/>
  <c r="C965" i="50"/>
  <c r="E965" i="50"/>
  <c r="C964" i="50"/>
  <c r="E964" i="50"/>
  <c r="C963" i="50"/>
  <c r="E963" i="50"/>
  <c r="C962" i="50"/>
  <c r="E962" i="50"/>
  <c r="C961" i="50"/>
  <c r="E961" i="50"/>
  <c r="C960" i="50"/>
  <c r="E960" i="50"/>
  <c r="C959" i="50"/>
  <c r="E959" i="50"/>
  <c r="C958" i="50"/>
  <c r="E958" i="50"/>
  <c r="C957" i="50"/>
  <c r="E957" i="50"/>
  <c r="C956" i="50"/>
  <c r="E956" i="50"/>
  <c r="C955" i="50"/>
  <c r="E955" i="50"/>
  <c r="F955" i="50" s="1"/>
  <c r="C954" i="50"/>
  <c r="E954" i="50"/>
  <c r="C953" i="50"/>
  <c r="E953" i="50"/>
  <c r="F953" i="50" s="1"/>
  <c r="C952" i="50"/>
  <c r="E952" i="50"/>
  <c r="F952" i="50" s="1"/>
  <c r="C951" i="50"/>
  <c r="E951" i="50"/>
  <c r="F951" i="50" s="1"/>
  <c r="C950" i="50"/>
  <c r="E950" i="50"/>
  <c r="C949" i="50"/>
  <c r="E949" i="50"/>
  <c r="C948" i="50"/>
  <c r="E948" i="50"/>
  <c r="F948" i="50" s="1"/>
  <c r="C947" i="50"/>
  <c r="E947" i="50"/>
  <c r="F947" i="50" s="1"/>
  <c r="C946" i="50"/>
  <c r="E946" i="50"/>
  <c r="C945" i="50"/>
  <c r="E945" i="50"/>
  <c r="F945" i="50" s="1"/>
  <c r="C944" i="50"/>
  <c r="E944" i="50"/>
  <c r="F944" i="50" s="1"/>
  <c r="C943" i="50"/>
  <c r="E943" i="50"/>
  <c r="F943" i="50" s="1"/>
  <c r="C942" i="50"/>
  <c r="E942" i="50"/>
  <c r="C941" i="50"/>
  <c r="E941" i="50"/>
  <c r="F941" i="50" s="1"/>
  <c r="C940" i="50"/>
  <c r="E940" i="50"/>
  <c r="F940" i="50" s="1"/>
  <c r="C939" i="50"/>
  <c r="E939" i="50"/>
  <c r="F939" i="50" s="1"/>
  <c r="C938" i="50"/>
  <c r="E938" i="50"/>
  <c r="C937" i="50"/>
  <c r="E937" i="50"/>
  <c r="F937" i="50" s="1"/>
  <c r="C936" i="50"/>
  <c r="E936" i="50"/>
  <c r="F936" i="50" s="1"/>
  <c r="C935" i="50"/>
  <c r="E935" i="50"/>
  <c r="F935" i="50" s="1"/>
  <c r="C934" i="50"/>
  <c r="E934" i="50"/>
  <c r="C933" i="50"/>
  <c r="E933" i="50"/>
  <c r="F933" i="50" s="1"/>
  <c r="C932" i="50"/>
  <c r="E932" i="50"/>
  <c r="F932" i="50" s="1"/>
  <c r="C931" i="50"/>
  <c r="E931" i="50"/>
  <c r="F931" i="50" s="1"/>
  <c r="C930" i="50"/>
  <c r="E930" i="50"/>
  <c r="C929" i="50"/>
  <c r="E929" i="50"/>
  <c r="F929" i="50" s="1"/>
  <c r="C928" i="50"/>
  <c r="E928" i="50"/>
  <c r="F928" i="50" s="1"/>
  <c r="C927" i="50"/>
  <c r="E927" i="50"/>
  <c r="F927" i="50" s="1"/>
  <c r="C926" i="50"/>
  <c r="E926" i="50"/>
  <c r="C925" i="50"/>
  <c r="E925" i="50"/>
  <c r="F925" i="50" s="1"/>
  <c r="C924" i="50"/>
  <c r="E924" i="50"/>
  <c r="F924" i="50" s="1"/>
  <c r="C923" i="50"/>
  <c r="E923" i="50"/>
  <c r="F923" i="50" s="1"/>
  <c r="C922" i="50"/>
  <c r="E922" i="50"/>
  <c r="C921" i="50"/>
  <c r="E921" i="50"/>
  <c r="F921" i="50" s="1"/>
  <c r="C920" i="50"/>
  <c r="E920" i="50"/>
  <c r="F920" i="50" s="1"/>
  <c r="C919" i="50"/>
  <c r="E919" i="50"/>
  <c r="F919" i="50" s="1"/>
  <c r="C918" i="50"/>
  <c r="E918" i="50"/>
  <c r="C917" i="50"/>
  <c r="E917" i="50"/>
  <c r="F917" i="50" s="1"/>
  <c r="C916" i="50"/>
  <c r="E916" i="50"/>
  <c r="F916" i="50" s="1"/>
  <c r="C915" i="50"/>
  <c r="E915" i="50"/>
  <c r="C914" i="50"/>
  <c r="E914" i="50"/>
  <c r="F914" i="50" s="1"/>
  <c r="C913" i="50"/>
  <c r="E913" i="50"/>
  <c r="F913" i="50" s="1"/>
  <c r="C912" i="50"/>
  <c r="E912" i="50"/>
  <c r="F912" i="50" s="1"/>
  <c r="C911" i="50"/>
  <c r="E911" i="50"/>
  <c r="C910" i="50"/>
  <c r="E910" i="50"/>
  <c r="F910" i="50" s="1"/>
  <c r="C909" i="50"/>
  <c r="E909" i="50"/>
  <c r="F909" i="50" s="1"/>
  <c r="C908" i="50"/>
  <c r="E908" i="50"/>
  <c r="F908" i="50" s="1"/>
  <c r="C907" i="50"/>
  <c r="E907" i="50"/>
  <c r="C906" i="50"/>
  <c r="E906" i="50"/>
  <c r="F906" i="50" s="1"/>
  <c r="C905" i="50"/>
  <c r="E905" i="50"/>
  <c r="F905" i="50" s="1"/>
  <c r="C904" i="50"/>
  <c r="E904" i="50"/>
  <c r="F904" i="50" s="1"/>
  <c r="C903" i="50"/>
  <c r="E903" i="50"/>
  <c r="C902" i="50"/>
  <c r="E902" i="50"/>
  <c r="F902" i="50" s="1"/>
  <c r="C901" i="50"/>
  <c r="E901" i="50"/>
  <c r="F901" i="50" s="1"/>
  <c r="C900" i="50"/>
  <c r="E900" i="50"/>
  <c r="F900" i="50" s="1"/>
  <c r="C899" i="50"/>
  <c r="E899" i="50"/>
  <c r="C898" i="50"/>
  <c r="E898" i="50"/>
  <c r="F898" i="50" s="1"/>
  <c r="C897" i="50"/>
  <c r="E897" i="50"/>
  <c r="F897" i="50" s="1"/>
  <c r="C896" i="50"/>
  <c r="E896" i="50"/>
  <c r="F896" i="50" s="1"/>
  <c r="C895" i="50"/>
  <c r="E895" i="50"/>
  <c r="C894" i="50"/>
  <c r="E894" i="50"/>
  <c r="F894" i="50" s="1"/>
  <c r="C893" i="50"/>
  <c r="E893" i="50"/>
  <c r="F893" i="50" s="1"/>
  <c r="C892" i="50"/>
  <c r="E892" i="50"/>
  <c r="F892" i="50" s="1"/>
  <c r="C891" i="50"/>
  <c r="E891" i="50"/>
  <c r="C890" i="50"/>
  <c r="E890" i="50"/>
  <c r="F890" i="50" s="1"/>
  <c r="C889" i="50"/>
  <c r="E889" i="50"/>
  <c r="F889" i="50" s="1"/>
  <c r="C888" i="50"/>
  <c r="E888" i="50"/>
  <c r="F888" i="50" s="1"/>
  <c r="C887" i="50"/>
  <c r="E887" i="50"/>
  <c r="C886" i="50"/>
  <c r="E886" i="50"/>
  <c r="F886" i="50" s="1"/>
  <c r="C885" i="50"/>
  <c r="E885" i="50"/>
  <c r="F885" i="50" s="1"/>
  <c r="C884" i="50"/>
  <c r="E884" i="50"/>
  <c r="F884" i="50" s="1"/>
  <c r="C883" i="50"/>
  <c r="E883" i="50"/>
  <c r="C882" i="50"/>
  <c r="E882" i="50"/>
  <c r="F882" i="50" s="1"/>
  <c r="C881" i="50"/>
  <c r="E881" i="50"/>
  <c r="C880" i="50"/>
  <c r="E880" i="50"/>
  <c r="C879" i="50"/>
  <c r="E879" i="50"/>
  <c r="C878" i="50"/>
  <c r="E878" i="50"/>
  <c r="C877" i="50"/>
  <c r="E877" i="50"/>
  <c r="C876" i="50"/>
  <c r="E876" i="50"/>
  <c r="C875" i="50"/>
  <c r="E875" i="50"/>
  <c r="C874" i="50"/>
  <c r="E874" i="50"/>
  <c r="C873" i="50"/>
  <c r="E873" i="50"/>
  <c r="C872" i="50"/>
  <c r="E872" i="50"/>
  <c r="C871" i="50"/>
  <c r="E871" i="50"/>
  <c r="C870" i="50"/>
  <c r="E870" i="50"/>
  <c r="C869" i="50"/>
  <c r="E869" i="50"/>
  <c r="C868" i="50"/>
  <c r="E868" i="50"/>
  <c r="C867" i="50"/>
  <c r="E867" i="50"/>
  <c r="F867" i="50" s="1"/>
  <c r="C866" i="50"/>
  <c r="E866" i="50"/>
  <c r="F866" i="50" s="1"/>
  <c r="C865" i="50"/>
  <c r="E865" i="50"/>
  <c r="C864" i="50"/>
  <c r="E864" i="50"/>
  <c r="F864" i="50" s="1"/>
  <c r="C863" i="50"/>
  <c r="E863" i="50"/>
  <c r="F863" i="50" s="1"/>
  <c r="C862" i="50"/>
  <c r="E862" i="50"/>
  <c r="F862" i="50" s="1"/>
  <c r="C861" i="50"/>
  <c r="E861" i="50"/>
  <c r="C860" i="50"/>
  <c r="E860" i="50"/>
  <c r="F860" i="50" s="1"/>
  <c r="C859" i="50"/>
  <c r="E859" i="50"/>
  <c r="F859" i="50" s="1"/>
  <c r="C858" i="50"/>
  <c r="E858" i="50"/>
  <c r="F858" i="50" s="1"/>
  <c r="C857" i="50"/>
  <c r="E857" i="50"/>
  <c r="C856" i="50"/>
  <c r="E856" i="50"/>
  <c r="F856" i="50" s="1"/>
  <c r="C855" i="50"/>
  <c r="E855" i="50"/>
  <c r="F855" i="50" s="1"/>
  <c r="C854" i="50"/>
  <c r="E854" i="50"/>
  <c r="F854" i="50" s="1"/>
  <c r="C853" i="50"/>
  <c r="E853" i="50"/>
  <c r="C852" i="50"/>
  <c r="E852" i="50"/>
  <c r="F852" i="50" s="1"/>
  <c r="C851" i="50"/>
  <c r="E851" i="50"/>
  <c r="F851" i="50" s="1"/>
  <c r="C850" i="50"/>
  <c r="E850" i="50"/>
  <c r="F850" i="50" s="1"/>
  <c r="C849" i="50"/>
  <c r="E849" i="50"/>
  <c r="C848" i="50"/>
  <c r="E848" i="50"/>
  <c r="F848" i="50" s="1"/>
  <c r="C847" i="50"/>
  <c r="E847" i="50"/>
  <c r="F847" i="50" s="1"/>
  <c r="C846" i="50"/>
  <c r="E846" i="50"/>
  <c r="F846" i="50" s="1"/>
  <c r="C845" i="50"/>
  <c r="E845" i="50"/>
  <c r="C844" i="50"/>
  <c r="E844" i="50"/>
  <c r="F844" i="50" s="1"/>
  <c r="C843" i="50"/>
  <c r="E843" i="50"/>
  <c r="F843" i="50" s="1"/>
  <c r="C842" i="50"/>
  <c r="E842" i="50"/>
  <c r="F842" i="50" s="1"/>
  <c r="C841" i="50"/>
  <c r="E841" i="50"/>
  <c r="C840" i="50"/>
  <c r="E840" i="50"/>
  <c r="F840" i="50" s="1"/>
  <c r="C839" i="50"/>
  <c r="E839" i="50"/>
  <c r="F839" i="50" s="1"/>
  <c r="C838" i="50"/>
  <c r="E838" i="50"/>
  <c r="F838" i="50" s="1"/>
  <c r="C837" i="50"/>
  <c r="E837" i="50"/>
  <c r="C836" i="50"/>
  <c r="E836" i="50"/>
  <c r="F836" i="50" s="1"/>
  <c r="C835" i="50"/>
  <c r="E835" i="50"/>
  <c r="F835" i="50" s="1"/>
  <c r="C834" i="50"/>
  <c r="E834" i="50"/>
  <c r="F834" i="50" s="1"/>
  <c r="C833" i="50"/>
  <c r="E833" i="50"/>
  <c r="C832" i="50"/>
  <c r="E832" i="50"/>
  <c r="F832" i="50" s="1"/>
  <c r="C831" i="50"/>
  <c r="E831" i="50"/>
  <c r="C830" i="50"/>
  <c r="E830" i="50"/>
  <c r="C829" i="50"/>
  <c r="E829" i="50"/>
  <c r="F829" i="50" s="1"/>
  <c r="C828" i="50"/>
  <c r="E828" i="50"/>
  <c r="F828" i="50" s="1"/>
  <c r="C827" i="50"/>
  <c r="E827" i="50"/>
  <c r="F827" i="50" s="1"/>
  <c r="C826" i="50"/>
  <c r="E826" i="50"/>
  <c r="C825" i="50"/>
  <c r="E825" i="50"/>
  <c r="F825" i="50" s="1"/>
  <c r="C824" i="50"/>
  <c r="E824" i="50"/>
  <c r="F824" i="50" s="1"/>
  <c r="C823" i="50"/>
  <c r="E823" i="50"/>
  <c r="F823" i="50" s="1"/>
  <c r="C822" i="50"/>
  <c r="E822" i="50"/>
  <c r="C821" i="50"/>
  <c r="E821" i="50"/>
  <c r="F821" i="50" s="1"/>
  <c r="C820" i="50"/>
  <c r="E820" i="50"/>
  <c r="F820" i="50" s="1"/>
  <c r="C819" i="50"/>
  <c r="E819" i="50"/>
  <c r="F819" i="50" s="1"/>
  <c r="C818" i="50"/>
  <c r="E818" i="50"/>
  <c r="C817" i="50"/>
  <c r="E817" i="50"/>
  <c r="F817" i="50" s="1"/>
  <c r="C816" i="50"/>
  <c r="E816" i="50"/>
  <c r="F816" i="50" s="1"/>
  <c r="C815" i="50"/>
  <c r="E815" i="50"/>
  <c r="F815" i="50" s="1"/>
  <c r="C814" i="50"/>
  <c r="E814" i="50"/>
  <c r="C813" i="50"/>
  <c r="E813" i="50"/>
  <c r="F813" i="50" s="1"/>
  <c r="C812" i="50"/>
  <c r="E812" i="50"/>
  <c r="F812" i="50" s="1"/>
  <c r="C811" i="50"/>
  <c r="E811" i="50"/>
  <c r="F811" i="50" s="1"/>
  <c r="C810" i="50"/>
  <c r="E810" i="50"/>
  <c r="C809" i="50"/>
  <c r="E809" i="50"/>
  <c r="F809" i="50" s="1"/>
  <c r="C808" i="50"/>
  <c r="E808" i="50"/>
  <c r="F808" i="50" s="1"/>
  <c r="C807" i="50"/>
  <c r="E807" i="50"/>
  <c r="F807" i="50" s="1"/>
  <c r="C806" i="50"/>
  <c r="E806" i="50"/>
  <c r="C805" i="50"/>
  <c r="E805" i="50"/>
  <c r="F805" i="50" s="1"/>
  <c r="C804" i="50"/>
  <c r="E804" i="50"/>
  <c r="F804" i="50" s="1"/>
  <c r="C803" i="50"/>
  <c r="E803" i="50"/>
  <c r="F803" i="50" s="1"/>
  <c r="C802" i="50"/>
  <c r="E802" i="50"/>
  <c r="C801" i="50"/>
  <c r="E801" i="50"/>
  <c r="F801" i="50" s="1"/>
  <c r="C800" i="50"/>
  <c r="E800" i="50"/>
  <c r="F800" i="50" s="1"/>
  <c r="C799" i="50"/>
  <c r="E799" i="50"/>
  <c r="F799" i="50" s="1"/>
  <c r="C798" i="50"/>
  <c r="E798" i="50"/>
  <c r="C797" i="50"/>
  <c r="E797" i="50"/>
  <c r="F797" i="50" s="1"/>
  <c r="C796" i="50"/>
  <c r="E796" i="50"/>
  <c r="F796" i="50" s="1"/>
  <c r="C795" i="50"/>
  <c r="E795" i="50"/>
  <c r="C794" i="50"/>
  <c r="E794" i="50"/>
  <c r="C793" i="50"/>
  <c r="E793" i="50"/>
  <c r="C792" i="50"/>
  <c r="E792" i="50"/>
  <c r="C791" i="50"/>
  <c r="E791" i="50"/>
  <c r="C790" i="50"/>
  <c r="E790" i="50"/>
  <c r="C789" i="50"/>
  <c r="E789" i="50"/>
  <c r="C788" i="50"/>
  <c r="E788" i="50"/>
  <c r="C787" i="50"/>
  <c r="E787" i="50"/>
  <c r="C786" i="50"/>
  <c r="E786" i="50"/>
  <c r="C785" i="50"/>
  <c r="E785" i="50"/>
  <c r="C784" i="50"/>
  <c r="E784" i="50"/>
  <c r="C783" i="50"/>
  <c r="E783" i="50"/>
  <c r="C782" i="50"/>
  <c r="E782" i="50"/>
  <c r="C781" i="50"/>
  <c r="E781" i="50"/>
  <c r="F781" i="50" s="1"/>
  <c r="C780" i="50"/>
  <c r="E780" i="50"/>
  <c r="C779" i="50"/>
  <c r="E779" i="50"/>
  <c r="F779" i="50" s="1"/>
  <c r="C778" i="50"/>
  <c r="E778" i="50"/>
  <c r="F778" i="50" s="1"/>
  <c r="C777" i="50"/>
  <c r="E777" i="50"/>
  <c r="F777" i="50" s="1"/>
  <c r="C776" i="50"/>
  <c r="E776" i="50"/>
  <c r="C775" i="50"/>
  <c r="E775" i="50"/>
  <c r="F775" i="50" s="1"/>
  <c r="C774" i="50"/>
  <c r="E774" i="50"/>
  <c r="F774" i="50" s="1"/>
  <c r="C773" i="50"/>
  <c r="E773" i="50"/>
  <c r="F773" i="50" s="1"/>
  <c r="C772" i="50"/>
  <c r="E772" i="50"/>
  <c r="C771" i="50"/>
  <c r="E771" i="50"/>
  <c r="F771" i="50" s="1"/>
  <c r="C770" i="50"/>
  <c r="E770" i="50"/>
  <c r="F770" i="50" s="1"/>
  <c r="C769" i="50"/>
  <c r="E769" i="50"/>
  <c r="F769" i="50" s="1"/>
  <c r="C768" i="50"/>
  <c r="E768" i="50"/>
  <c r="C767" i="50"/>
  <c r="E767" i="50"/>
  <c r="F767" i="50" s="1"/>
  <c r="C766" i="50"/>
  <c r="E766" i="50"/>
  <c r="F766" i="50" s="1"/>
  <c r="C765" i="50"/>
  <c r="E765" i="50"/>
  <c r="F765" i="50" s="1"/>
  <c r="C764" i="50"/>
  <c r="E764" i="50"/>
  <c r="C763" i="50"/>
  <c r="E763" i="50"/>
  <c r="F763" i="50" s="1"/>
  <c r="C762" i="50"/>
  <c r="E762" i="50"/>
  <c r="F762" i="50" s="1"/>
  <c r="C761" i="50"/>
  <c r="E761" i="50"/>
  <c r="F761" i="50" s="1"/>
  <c r="C760" i="50"/>
  <c r="E760" i="50"/>
  <c r="C759" i="50"/>
  <c r="E759" i="50"/>
  <c r="F759" i="50" s="1"/>
  <c r="C758" i="50"/>
  <c r="E758" i="50"/>
  <c r="F758" i="50" s="1"/>
  <c r="C757" i="50"/>
  <c r="E757" i="50"/>
  <c r="F757" i="50" s="1"/>
  <c r="C756" i="50"/>
  <c r="E756" i="50"/>
  <c r="C755" i="50"/>
  <c r="E755" i="50"/>
  <c r="F755" i="50" s="1"/>
  <c r="C754" i="50"/>
  <c r="E754" i="50"/>
  <c r="F754" i="50" s="1"/>
  <c r="C753" i="50"/>
  <c r="E753" i="50"/>
  <c r="F753" i="50" s="1"/>
  <c r="C752" i="50"/>
  <c r="E752" i="50"/>
  <c r="C751" i="50"/>
  <c r="E751" i="50"/>
  <c r="F751" i="50" s="1"/>
  <c r="C750" i="50"/>
  <c r="E750" i="50"/>
  <c r="F750" i="50" s="1"/>
  <c r="C749" i="50"/>
  <c r="E749" i="50"/>
  <c r="F749" i="50" s="1"/>
  <c r="C748" i="50"/>
  <c r="E748" i="50"/>
  <c r="C747" i="50"/>
  <c r="E747" i="50"/>
  <c r="F747" i="50" s="1"/>
  <c r="C746" i="50"/>
  <c r="E746" i="50"/>
  <c r="C745" i="50"/>
  <c r="E745" i="50"/>
  <c r="C744" i="50"/>
  <c r="E744" i="50"/>
  <c r="F744" i="50" s="1"/>
  <c r="C743" i="50"/>
  <c r="E743" i="50"/>
  <c r="F743" i="50" s="1"/>
  <c r="C742" i="50"/>
  <c r="E742" i="50"/>
  <c r="F742" i="50" s="1"/>
  <c r="C741" i="50"/>
  <c r="E741" i="50"/>
  <c r="C740" i="50"/>
  <c r="E740" i="50"/>
  <c r="F740" i="50" s="1"/>
  <c r="C739" i="50"/>
  <c r="E739" i="50"/>
  <c r="F739" i="50" s="1"/>
  <c r="C738" i="50"/>
  <c r="E738" i="50"/>
  <c r="F738" i="50" s="1"/>
  <c r="C737" i="50"/>
  <c r="E737" i="50"/>
  <c r="C736" i="50"/>
  <c r="E736" i="50"/>
  <c r="F736" i="50" s="1"/>
  <c r="C735" i="50"/>
  <c r="E735" i="50"/>
  <c r="F735" i="50" s="1"/>
  <c r="C734" i="50"/>
  <c r="E734" i="50"/>
  <c r="F734" i="50" s="1"/>
  <c r="C733" i="50"/>
  <c r="E733" i="50"/>
  <c r="C732" i="50"/>
  <c r="E732" i="50"/>
  <c r="F732" i="50" s="1"/>
  <c r="C731" i="50"/>
  <c r="E731" i="50"/>
  <c r="F731" i="50" s="1"/>
  <c r="C730" i="50"/>
  <c r="E730" i="50"/>
  <c r="F730" i="50" s="1"/>
  <c r="C729" i="50"/>
  <c r="E729" i="50"/>
  <c r="C728" i="50"/>
  <c r="E728" i="50"/>
  <c r="F728" i="50" s="1"/>
  <c r="C727" i="50"/>
  <c r="E727" i="50"/>
  <c r="F727" i="50" s="1"/>
  <c r="C726" i="50"/>
  <c r="E726" i="50"/>
  <c r="F726" i="50" s="1"/>
  <c r="C725" i="50"/>
  <c r="E725" i="50"/>
  <c r="C724" i="50"/>
  <c r="E724" i="50"/>
  <c r="F724" i="50" s="1"/>
  <c r="C723" i="50"/>
  <c r="E723" i="50"/>
  <c r="F723" i="50" s="1"/>
  <c r="C722" i="50"/>
  <c r="E722" i="50"/>
  <c r="F722" i="50" s="1"/>
  <c r="C721" i="50"/>
  <c r="E721" i="50"/>
  <c r="C720" i="50"/>
  <c r="E720" i="50"/>
  <c r="F720" i="50" s="1"/>
  <c r="C719" i="50"/>
  <c r="E719" i="50"/>
  <c r="F719" i="50" s="1"/>
  <c r="C718" i="50"/>
  <c r="E718" i="50"/>
  <c r="F718" i="50" s="1"/>
  <c r="C717" i="50"/>
  <c r="E717" i="50"/>
  <c r="C716" i="50"/>
  <c r="E716" i="50"/>
  <c r="F716" i="50" s="1"/>
  <c r="C715" i="50"/>
  <c r="E715" i="50"/>
  <c r="F715" i="50" s="1"/>
  <c r="C714" i="50"/>
  <c r="E714" i="50"/>
  <c r="F714" i="50" s="1"/>
  <c r="C713" i="50"/>
  <c r="E713" i="50"/>
  <c r="C712" i="50"/>
  <c r="E712" i="50"/>
  <c r="F712" i="50" s="1"/>
  <c r="C711" i="50"/>
  <c r="E711" i="50"/>
  <c r="C710" i="50"/>
  <c r="E710" i="50"/>
  <c r="C709" i="50"/>
  <c r="E709" i="50"/>
  <c r="C708" i="50"/>
  <c r="E708" i="50"/>
  <c r="C707" i="50"/>
  <c r="E707" i="50"/>
  <c r="C706" i="50"/>
  <c r="E706" i="50"/>
  <c r="C705" i="50"/>
  <c r="E705" i="50"/>
  <c r="C704" i="50"/>
  <c r="E704" i="50"/>
  <c r="C703" i="50"/>
  <c r="E703" i="50"/>
  <c r="C702" i="50"/>
  <c r="E702" i="50"/>
  <c r="C701" i="50"/>
  <c r="E701" i="50"/>
  <c r="C700" i="50"/>
  <c r="E700" i="50"/>
  <c r="C699" i="50"/>
  <c r="E699" i="50"/>
  <c r="C698" i="50"/>
  <c r="E698" i="50"/>
  <c r="C697" i="50"/>
  <c r="E697" i="50"/>
  <c r="F697" i="50" s="1"/>
  <c r="C696" i="50"/>
  <c r="E696" i="50"/>
  <c r="F696" i="50" s="1"/>
  <c r="C695" i="50"/>
  <c r="E695" i="50"/>
  <c r="C694" i="50"/>
  <c r="E694" i="50"/>
  <c r="F694" i="50" s="1"/>
  <c r="C693" i="50"/>
  <c r="E693" i="50"/>
  <c r="F693" i="50" s="1"/>
  <c r="C692" i="50"/>
  <c r="E692" i="50"/>
  <c r="F692" i="50" s="1"/>
  <c r="C691" i="50"/>
  <c r="E691" i="50"/>
  <c r="C690" i="50"/>
  <c r="E690" i="50"/>
  <c r="F690" i="50" s="1"/>
  <c r="C689" i="50"/>
  <c r="E689" i="50"/>
  <c r="F689" i="50" s="1"/>
  <c r="C688" i="50"/>
  <c r="E688" i="50"/>
  <c r="F688" i="50" s="1"/>
  <c r="C687" i="50"/>
  <c r="E687" i="50"/>
  <c r="C686" i="50"/>
  <c r="E686" i="50"/>
  <c r="F686" i="50" s="1"/>
  <c r="C685" i="50"/>
  <c r="E685" i="50"/>
  <c r="F685" i="50" s="1"/>
  <c r="C684" i="50"/>
  <c r="E684" i="50"/>
  <c r="F684" i="50" s="1"/>
  <c r="C683" i="50"/>
  <c r="E683" i="50"/>
  <c r="C682" i="50"/>
  <c r="E682" i="50"/>
  <c r="F682" i="50" s="1"/>
  <c r="C681" i="50"/>
  <c r="E681" i="50"/>
  <c r="F681" i="50" s="1"/>
  <c r="C680" i="50"/>
  <c r="E680" i="50"/>
  <c r="F680" i="50" s="1"/>
  <c r="C679" i="50"/>
  <c r="E679" i="50"/>
  <c r="C678" i="50"/>
  <c r="E678" i="50"/>
  <c r="F678" i="50" s="1"/>
  <c r="C677" i="50"/>
  <c r="E677" i="50"/>
  <c r="F677" i="50" s="1"/>
  <c r="C676" i="50"/>
  <c r="E676" i="50"/>
  <c r="F676" i="50" s="1"/>
  <c r="C675" i="50"/>
  <c r="E675" i="50"/>
  <c r="C674" i="50"/>
  <c r="E674" i="50"/>
  <c r="F674" i="50" s="1"/>
  <c r="C673" i="50"/>
  <c r="E673" i="50"/>
  <c r="F673" i="50" s="1"/>
  <c r="C672" i="50"/>
  <c r="E672" i="50"/>
  <c r="F672" i="50" s="1"/>
  <c r="C671" i="50"/>
  <c r="E671" i="50"/>
  <c r="C670" i="50"/>
  <c r="E670" i="50"/>
  <c r="F670" i="50" s="1"/>
  <c r="C669" i="50"/>
  <c r="E669" i="50"/>
  <c r="F669" i="50" s="1"/>
  <c r="C668" i="50"/>
  <c r="E668" i="50"/>
  <c r="F668" i="50" s="1"/>
  <c r="C667" i="50"/>
  <c r="E667" i="50"/>
  <c r="C666" i="50"/>
  <c r="E666" i="50"/>
  <c r="F666" i="50" s="1"/>
  <c r="C665" i="50"/>
  <c r="E665" i="50"/>
  <c r="F665" i="50" s="1"/>
  <c r="C664" i="50"/>
  <c r="E664" i="50"/>
  <c r="F664" i="50" s="1"/>
  <c r="C663" i="50"/>
  <c r="E663" i="50"/>
  <c r="C662" i="50"/>
  <c r="E662" i="50"/>
  <c r="F662" i="50" s="1"/>
  <c r="C661" i="50"/>
  <c r="E661" i="50"/>
  <c r="F661" i="50" s="1"/>
  <c r="C660" i="50"/>
  <c r="E660" i="50"/>
  <c r="C659" i="50"/>
  <c r="E659" i="50"/>
  <c r="F659" i="50" s="1"/>
  <c r="C658" i="50"/>
  <c r="E658" i="50"/>
  <c r="F658" i="50" s="1"/>
  <c r="C657" i="50"/>
  <c r="E657" i="50"/>
  <c r="F657" i="50" s="1"/>
  <c r="C656" i="50"/>
  <c r="E656" i="50"/>
  <c r="C655" i="50"/>
  <c r="E655" i="50"/>
  <c r="F655" i="50" s="1"/>
  <c r="C654" i="50"/>
  <c r="E654" i="50"/>
  <c r="F654" i="50" s="1"/>
  <c r="C653" i="50"/>
  <c r="E653" i="50"/>
  <c r="F653" i="50" s="1"/>
  <c r="C652" i="50"/>
  <c r="E652" i="50"/>
  <c r="C651" i="50"/>
  <c r="E651" i="50"/>
  <c r="F651" i="50" s="1"/>
  <c r="C650" i="50"/>
  <c r="E650" i="50"/>
  <c r="F650" i="50" s="1"/>
  <c r="C649" i="50"/>
  <c r="E649" i="50"/>
  <c r="F649" i="50" s="1"/>
  <c r="C648" i="50"/>
  <c r="E648" i="50"/>
  <c r="C647" i="50"/>
  <c r="E647" i="50"/>
  <c r="F647" i="50" s="1"/>
  <c r="C646" i="50"/>
  <c r="E646" i="50"/>
  <c r="F646" i="50" s="1"/>
  <c r="C645" i="50"/>
  <c r="E645" i="50"/>
  <c r="F645" i="50" s="1"/>
  <c r="C644" i="50"/>
  <c r="E644" i="50"/>
  <c r="C643" i="50"/>
  <c r="E643" i="50"/>
  <c r="F643" i="50" s="1"/>
  <c r="C642" i="50"/>
  <c r="E642" i="50"/>
  <c r="F642" i="50" s="1"/>
  <c r="C641" i="50"/>
  <c r="E641" i="50"/>
  <c r="F641" i="50" s="1"/>
  <c r="C640" i="50"/>
  <c r="E640" i="50"/>
  <c r="C639" i="50"/>
  <c r="E639" i="50"/>
  <c r="F639" i="50" s="1"/>
  <c r="C638" i="50"/>
  <c r="E638" i="50"/>
  <c r="F638" i="50" s="1"/>
  <c r="C637" i="50"/>
  <c r="E637" i="50"/>
  <c r="F637" i="50" s="1"/>
  <c r="C636" i="50"/>
  <c r="E636" i="50"/>
  <c r="C635" i="50"/>
  <c r="E635" i="50"/>
  <c r="F635" i="50" s="1"/>
  <c r="C634" i="50"/>
  <c r="E634" i="50"/>
  <c r="F634" i="50" s="1"/>
  <c r="C633" i="50"/>
  <c r="E633" i="50"/>
  <c r="F633" i="50" s="1"/>
  <c r="C632" i="50"/>
  <c r="E632" i="50"/>
  <c r="C631" i="50"/>
  <c r="E631" i="50"/>
  <c r="F631" i="50" s="1"/>
  <c r="C630" i="50"/>
  <c r="E630" i="50"/>
  <c r="F630" i="50" s="1"/>
  <c r="C629" i="50"/>
  <c r="E629" i="50"/>
  <c r="F629" i="50" s="1"/>
  <c r="C628" i="50"/>
  <c r="E628" i="50"/>
  <c r="C627" i="50"/>
  <c r="E627" i="50"/>
  <c r="C626" i="50"/>
  <c r="E626" i="50"/>
  <c r="C625" i="50"/>
  <c r="E625" i="50"/>
  <c r="C624" i="50"/>
  <c r="E624" i="50"/>
  <c r="C623" i="50"/>
  <c r="E623" i="50"/>
  <c r="C622" i="50"/>
  <c r="E622" i="50"/>
  <c r="C621" i="50"/>
  <c r="E621" i="50"/>
  <c r="C620" i="50"/>
  <c r="E620" i="50"/>
  <c r="C619" i="50"/>
  <c r="E619" i="50"/>
  <c r="C618" i="50"/>
  <c r="E618" i="50"/>
  <c r="C617" i="50"/>
  <c r="E617" i="50"/>
  <c r="C616" i="50"/>
  <c r="E616" i="50"/>
  <c r="C615" i="50"/>
  <c r="E615" i="50"/>
  <c r="F615" i="50" s="1"/>
  <c r="C614" i="50"/>
  <c r="E614" i="50"/>
  <c r="F614" i="50" s="1"/>
  <c r="C613" i="50"/>
  <c r="E613" i="50"/>
  <c r="F613" i="50" s="1"/>
  <c r="C612" i="50"/>
  <c r="E612" i="50"/>
  <c r="C611" i="50"/>
  <c r="E611" i="50"/>
  <c r="F611" i="50" s="1"/>
  <c r="C610" i="50"/>
  <c r="E610" i="50"/>
  <c r="F610" i="50" s="1"/>
  <c r="C609" i="50"/>
  <c r="E609" i="50"/>
  <c r="F609" i="50" s="1"/>
  <c r="C608" i="50"/>
  <c r="E608" i="50"/>
  <c r="C607" i="50"/>
  <c r="E607" i="50"/>
  <c r="F607" i="50" s="1"/>
  <c r="C606" i="50"/>
  <c r="E606" i="50"/>
  <c r="F606" i="50" s="1"/>
  <c r="C605" i="50"/>
  <c r="E605" i="50"/>
  <c r="F605" i="50" s="1"/>
  <c r="C604" i="50"/>
  <c r="E604" i="50"/>
  <c r="C603" i="50"/>
  <c r="E603" i="50"/>
  <c r="F603" i="50" s="1"/>
  <c r="C602" i="50"/>
  <c r="E602" i="50"/>
  <c r="F602" i="50" s="1"/>
  <c r="C601" i="50"/>
  <c r="E601" i="50"/>
  <c r="F601" i="50" s="1"/>
  <c r="C600" i="50"/>
  <c r="E600" i="50"/>
  <c r="C599" i="50"/>
  <c r="E599" i="50"/>
  <c r="F599" i="50" s="1"/>
  <c r="C598" i="50"/>
  <c r="E598" i="50"/>
  <c r="F598" i="50" s="1"/>
  <c r="C597" i="50"/>
  <c r="E597" i="50"/>
  <c r="F597" i="50" s="1"/>
  <c r="C596" i="50"/>
  <c r="E596" i="50"/>
  <c r="C595" i="50"/>
  <c r="E595" i="50"/>
  <c r="F595" i="50" s="1"/>
  <c r="C594" i="50"/>
  <c r="E594" i="50"/>
  <c r="F594" i="50" s="1"/>
  <c r="C593" i="50"/>
  <c r="E593" i="50"/>
  <c r="F593" i="50" s="1"/>
  <c r="C592" i="50"/>
  <c r="E592" i="50"/>
  <c r="C591" i="50"/>
  <c r="E591" i="50"/>
  <c r="F591" i="50" s="1"/>
  <c r="C590" i="50"/>
  <c r="E590" i="50"/>
  <c r="F590" i="50" s="1"/>
  <c r="C589" i="50"/>
  <c r="E589" i="50"/>
  <c r="F589" i="50" s="1"/>
  <c r="C588" i="50"/>
  <c r="E588" i="50"/>
  <c r="C587" i="50"/>
  <c r="E587" i="50"/>
  <c r="F587" i="50" s="1"/>
  <c r="C586" i="50"/>
  <c r="E586" i="50"/>
  <c r="F586" i="50" s="1"/>
  <c r="C585" i="50"/>
  <c r="E585" i="50"/>
  <c r="F585" i="50" s="1"/>
  <c r="C584" i="50"/>
  <c r="E584" i="50"/>
  <c r="C583" i="50"/>
  <c r="E583" i="50"/>
  <c r="F583" i="50" s="1"/>
  <c r="C582" i="50"/>
  <c r="E582" i="50"/>
  <c r="C581" i="50"/>
  <c r="E581" i="50"/>
  <c r="C580" i="50"/>
  <c r="E580" i="50"/>
  <c r="F580" i="50" s="1"/>
  <c r="C579" i="50"/>
  <c r="E579" i="50"/>
  <c r="F579" i="50" s="1"/>
  <c r="C578" i="50"/>
  <c r="E578" i="50"/>
  <c r="F578" i="50" s="1"/>
  <c r="C577" i="50"/>
  <c r="E577" i="50"/>
  <c r="C576" i="50"/>
  <c r="E576" i="50"/>
  <c r="F576" i="50" s="1"/>
  <c r="C575" i="50"/>
  <c r="E575" i="50"/>
  <c r="F575" i="50" s="1"/>
  <c r="C574" i="50"/>
  <c r="E574" i="50"/>
  <c r="F574" i="50" s="1"/>
  <c r="C573" i="50"/>
  <c r="E573" i="50"/>
  <c r="C572" i="50"/>
  <c r="E572" i="50"/>
  <c r="F572" i="50" s="1"/>
  <c r="C571" i="50"/>
  <c r="E571" i="50"/>
  <c r="F571" i="50" s="1"/>
  <c r="C570" i="50"/>
  <c r="E570" i="50"/>
  <c r="F570" i="50" s="1"/>
  <c r="C569" i="50"/>
  <c r="E569" i="50"/>
  <c r="C568" i="50"/>
  <c r="E568" i="50"/>
  <c r="F568" i="50" s="1"/>
  <c r="C567" i="50"/>
  <c r="E567" i="50"/>
  <c r="F567" i="50" s="1"/>
  <c r="C566" i="50"/>
  <c r="E566" i="50"/>
  <c r="F566" i="50" s="1"/>
  <c r="C565" i="50"/>
  <c r="E565" i="50"/>
  <c r="C564" i="50"/>
  <c r="E564" i="50"/>
  <c r="F564" i="50" s="1"/>
  <c r="C563" i="50"/>
  <c r="E563" i="50"/>
  <c r="F563" i="50" s="1"/>
  <c r="C562" i="50"/>
  <c r="E562" i="50"/>
  <c r="F562" i="50" s="1"/>
  <c r="C561" i="50"/>
  <c r="E561" i="50"/>
  <c r="C560" i="50"/>
  <c r="E560" i="50"/>
  <c r="F560" i="50" s="1"/>
  <c r="C559" i="50"/>
  <c r="E559" i="50"/>
  <c r="F559" i="50" s="1"/>
  <c r="C558" i="50"/>
  <c r="E558" i="50"/>
  <c r="F558" i="50" s="1"/>
  <c r="C557" i="50"/>
  <c r="E557" i="50"/>
  <c r="C556" i="50"/>
  <c r="E556" i="50"/>
  <c r="F556" i="50" s="1"/>
  <c r="C555" i="50"/>
  <c r="E555" i="50"/>
  <c r="F555" i="50" s="1"/>
  <c r="C554" i="50"/>
  <c r="E554" i="50"/>
  <c r="F554" i="50" s="1"/>
  <c r="C553" i="50"/>
  <c r="E553" i="50"/>
  <c r="C552" i="50"/>
  <c r="E552" i="50"/>
  <c r="F552" i="50" s="1"/>
  <c r="C551" i="50"/>
  <c r="E551" i="50"/>
  <c r="F551" i="50" s="1"/>
  <c r="C550" i="50"/>
  <c r="E550" i="50"/>
  <c r="F550" i="50" s="1"/>
  <c r="C549" i="50"/>
  <c r="E549" i="50"/>
  <c r="C548" i="50"/>
  <c r="E548" i="50"/>
  <c r="C547" i="50"/>
  <c r="E547" i="50"/>
  <c r="C546" i="50"/>
  <c r="E546" i="50"/>
  <c r="C545" i="50"/>
  <c r="E545" i="50"/>
  <c r="C544" i="50"/>
  <c r="E544" i="50"/>
  <c r="C543" i="50"/>
  <c r="E543" i="50"/>
  <c r="C542" i="50"/>
  <c r="E542" i="50"/>
  <c r="C541" i="50"/>
  <c r="E541" i="50"/>
  <c r="C540" i="50"/>
  <c r="E540" i="50"/>
  <c r="C539" i="50"/>
  <c r="E539" i="50"/>
  <c r="C538" i="50"/>
  <c r="E538" i="50"/>
  <c r="C537" i="50"/>
  <c r="E537" i="50"/>
  <c r="C536" i="50"/>
  <c r="E536" i="50"/>
  <c r="F536" i="50" s="1"/>
  <c r="C535" i="50"/>
  <c r="E535" i="50"/>
  <c r="F535" i="50" s="1"/>
  <c r="C534" i="50"/>
  <c r="E534" i="50"/>
  <c r="F534" i="50" s="1"/>
  <c r="C533" i="50"/>
  <c r="E533" i="50"/>
  <c r="C532" i="50"/>
  <c r="E532" i="50"/>
  <c r="F532" i="50" s="1"/>
  <c r="C531" i="50"/>
  <c r="E531" i="50"/>
  <c r="F531" i="50" s="1"/>
  <c r="C530" i="50"/>
  <c r="E530" i="50"/>
  <c r="F530" i="50" s="1"/>
  <c r="C529" i="50"/>
  <c r="E529" i="50"/>
  <c r="C528" i="50"/>
  <c r="E528" i="50"/>
  <c r="F528" i="50" s="1"/>
  <c r="C527" i="50"/>
  <c r="E527" i="50"/>
  <c r="F527" i="50" s="1"/>
  <c r="C526" i="50"/>
  <c r="E526" i="50"/>
  <c r="F526" i="50" s="1"/>
  <c r="C525" i="50"/>
  <c r="E525" i="50"/>
  <c r="C524" i="50"/>
  <c r="E524" i="50"/>
  <c r="F524" i="50" s="1"/>
  <c r="C523" i="50"/>
  <c r="E523" i="50"/>
  <c r="F523" i="50" s="1"/>
  <c r="C522" i="50"/>
  <c r="E522" i="50"/>
  <c r="F522" i="50" s="1"/>
  <c r="C521" i="50"/>
  <c r="E521" i="50"/>
  <c r="C520" i="50"/>
  <c r="E520" i="50"/>
  <c r="F520" i="50" s="1"/>
  <c r="C519" i="50"/>
  <c r="E519" i="50"/>
  <c r="F519" i="50" s="1"/>
  <c r="C518" i="50"/>
  <c r="E518" i="50"/>
  <c r="F518" i="50" s="1"/>
  <c r="C517" i="50"/>
  <c r="E517" i="50"/>
  <c r="C516" i="50"/>
  <c r="E516" i="50"/>
  <c r="F516" i="50" s="1"/>
  <c r="C515" i="50"/>
  <c r="E515" i="50"/>
  <c r="F515" i="50" s="1"/>
  <c r="C514" i="50"/>
  <c r="E514" i="50"/>
  <c r="F514" i="50" s="1"/>
  <c r="C513" i="50"/>
  <c r="E513" i="50"/>
  <c r="C512" i="50"/>
  <c r="E512" i="50"/>
  <c r="F512" i="50" s="1"/>
  <c r="C511" i="50"/>
  <c r="E511" i="50"/>
  <c r="F511" i="50" s="1"/>
  <c r="C510" i="50"/>
  <c r="E510" i="50"/>
  <c r="F510" i="50" s="1"/>
  <c r="C509" i="50"/>
  <c r="E509" i="50"/>
  <c r="C508" i="50"/>
  <c r="E508" i="50"/>
  <c r="F508" i="50" s="1"/>
  <c r="C507" i="50"/>
  <c r="E507" i="50"/>
  <c r="F507" i="50" s="1"/>
  <c r="C506" i="50"/>
  <c r="E506" i="50"/>
  <c r="F506" i="50" s="1"/>
  <c r="C505" i="50"/>
  <c r="E505" i="50"/>
  <c r="C504" i="50"/>
  <c r="E504" i="50"/>
  <c r="F504" i="50" s="1"/>
  <c r="C503" i="50"/>
  <c r="E503" i="50"/>
  <c r="C502" i="50"/>
  <c r="E502" i="50"/>
  <c r="C501" i="50"/>
  <c r="E501" i="50"/>
  <c r="F501" i="50" s="1"/>
  <c r="C500" i="50"/>
  <c r="E500" i="50"/>
  <c r="F500" i="50" s="1"/>
  <c r="C499" i="50"/>
  <c r="E499" i="50"/>
  <c r="F499" i="50" s="1"/>
  <c r="C498" i="50"/>
  <c r="E498" i="50"/>
  <c r="C497" i="50"/>
  <c r="E497" i="50"/>
  <c r="F497" i="50" s="1"/>
  <c r="C496" i="50"/>
  <c r="E496" i="50"/>
  <c r="F496" i="50" s="1"/>
  <c r="C495" i="50"/>
  <c r="E495" i="50"/>
  <c r="F495" i="50" s="1"/>
  <c r="C494" i="50"/>
  <c r="E494" i="50"/>
  <c r="C493" i="50"/>
  <c r="E493" i="50"/>
  <c r="F493" i="50" s="1"/>
  <c r="C492" i="50"/>
  <c r="E492" i="50"/>
  <c r="F492" i="50" s="1"/>
  <c r="C491" i="50"/>
  <c r="E491" i="50"/>
  <c r="F491" i="50" s="1"/>
  <c r="C490" i="50"/>
  <c r="E490" i="50"/>
  <c r="C489" i="50"/>
  <c r="E489" i="50"/>
  <c r="F489" i="50" s="1"/>
  <c r="C488" i="50"/>
  <c r="E488" i="50"/>
  <c r="F488" i="50" s="1"/>
  <c r="C487" i="50"/>
  <c r="E487" i="50"/>
  <c r="F487" i="50" s="1"/>
  <c r="C486" i="50"/>
  <c r="E486" i="50"/>
  <c r="C485" i="50"/>
  <c r="E485" i="50"/>
  <c r="F485" i="50" s="1"/>
  <c r="C484" i="50"/>
  <c r="E484" i="50"/>
  <c r="F484" i="50" s="1"/>
  <c r="C483" i="50"/>
  <c r="E483" i="50"/>
  <c r="F483" i="50" s="1"/>
  <c r="C482" i="50"/>
  <c r="E482" i="50"/>
  <c r="C481" i="50"/>
  <c r="E481" i="50"/>
  <c r="F481" i="50" s="1"/>
  <c r="C480" i="50"/>
  <c r="E480" i="50"/>
  <c r="F480" i="50" s="1"/>
  <c r="C479" i="50"/>
  <c r="E479" i="50"/>
  <c r="F479" i="50" s="1"/>
  <c r="C478" i="50"/>
  <c r="E478" i="50"/>
  <c r="C477" i="50"/>
  <c r="E477" i="50"/>
  <c r="F477" i="50" s="1"/>
  <c r="C476" i="50"/>
  <c r="E476" i="50"/>
  <c r="F476" i="50" s="1"/>
  <c r="C475" i="50"/>
  <c r="E475" i="50"/>
  <c r="F475" i="50" s="1"/>
  <c r="C474" i="50"/>
  <c r="E474" i="50"/>
  <c r="C473" i="50"/>
  <c r="E473" i="50"/>
  <c r="F473" i="50" s="1"/>
  <c r="C472" i="50"/>
  <c r="E472" i="50"/>
  <c r="F472" i="50" s="1"/>
  <c r="C471" i="50"/>
  <c r="E471" i="50"/>
  <c r="F471" i="50" s="1"/>
  <c r="C470" i="50"/>
  <c r="E470" i="50"/>
  <c r="C469" i="50"/>
  <c r="E469" i="50"/>
  <c r="C468" i="50"/>
  <c r="E468" i="50"/>
  <c r="C467" i="50"/>
  <c r="E467" i="50"/>
  <c r="C466" i="50"/>
  <c r="E466" i="50"/>
  <c r="C465" i="50"/>
  <c r="E465" i="50"/>
  <c r="C464" i="50"/>
  <c r="E464" i="50"/>
  <c r="C463" i="50"/>
  <c r="E463" i="50"/>
  <c r="C462" i="50"/>
  <c r="E462" i="50"/>
  <c r="C461" i="50"/>
  <c r="E461" i="50"/>
  <c r="C460" i="50"/>
  <c r="E460" i="50"/>
  <c r="C459" i="50"/>
  <c r="E459" i="50"/>
  <c r="C458" i="50"/>
  <c r="E458" i="50"/>
  <c r="C457" i="50"/>
  <c r="E457" i="50"/>
  <c r="F457" i="50" s="1"/>
  <c r="C456" i="50"/>
  <c r="E456" i="50"/>
  <c r="F456" i="50" s="1"/>
  <c r="C455" i="50"/>
  <c r="E455" i="50"/>
  <c r="F455" i="50" s="1"/>
  <c r="C454" i="50"/>
  <c r="E454" i="50"/>
  <c r="C453" i="50"/>
  <c r="E453" i="50"/>
  <c r="F453" i="50" s="1"/>
  <c r="C452" i="50"/>
  <c r="E452" i="50"/>
  <c r="F452" i="50" s="1"/>
  <c r="C451" i="50"/>
  <c r="E451" i="50"/>
  <c r="F451" i="50" s="1"/>
  <c r="C450" i="50"/>
  <c r="E450" i="50"/>
  <c r="C449" i="50"/>
  <c r="E449" i="50"/>
  <c r="F449" i="50" s="1"/>
  <c r="C448" i="50"/>
  <c r="E448" i="50"/>
  <c r="F448" i="50" s="1"/>
  <c r="C447" i="50"/>
  <c r="E447" i="50"/>
  <c r="F447" i="50" s="1"/>
  <c r="C446" i="50"/>
  <c r="E446" i="50"/>
  <c r="C445" i="50"/>
  <c r="E445" i="50"/>
  <c r="F445" i="50" s="1"/>
  <c r="C444" i="50"/>
  <c r="E444" i="50"/>
  <c r="F444" i="50" s="1"/>
  <c r="C443" i="50"/>
  <c r="E443" i="50"/>
  <c r="F443" i="50" s="1"/>
  <c r="C442" i="50"/>
  <c r="E442" i="50"/>
  <c r="C441" i="50"/>
  <c r="E441" i="50"/>
  <c r="F441" i="50" s="1"/>
  <c r="C440" i="50"/>
  <c r="E440" i="50"/>
  <c r="F440" i="50" s="1"/>
  <c r="C439" i="50"/>
  <c r="E439" i="50"/>
  <c r="F439" i="50" s="1"/>
  <c r="C438" i="50"/>
  <c r="E438" i="50"/>
  <c r="C437" i="50"/>
  <c r="E437" i="50"/>
  <c r="F437" i="50" s="1"/>
  <c r="C436" i="50"/>
  <c r="E436" i="50"/>
  <c r="F436" i="50" s="1"/>
  <c r="C435" i="50"/>
  <c r="E435" i="50"/>
  <c r="F435" i="50" s="1"/>
  <c r="C434" i="50"/>
  <c r="E434" i="50"/>
  <c r="C433" i="50"/>
  <c r="E433" i="50"/>
  <c r="F433" i="50" s="1"/>
  <c r="C432" i="50"/>
  <c r="E432" i="50"/>
  <c r="F432" i="50" s="1"/>
  <c r="C431" i="50"/>
  <c r="E431" i="50"/>
  <c r="F431" i="50" s="1"/>
  <c r="C430" i="50"/>
  <c r="E430" i="50"/>
  <c r="C429" i="50"/>
  <c r="E429" i="50"/>
  <c r="F429" i="50" s="1"/>
  <c r="C428" i="50"/>
  <c r="E428" i="50"/>
  <c r="F428" i="50" s="1"/>
  <c r="C427" i="50"/>
  <c r="E427" i="50"/>
  <c r="F427" i="50" s="1"/>
  <c r="C426" i="50"/>
  <c r="E426" i="50"/>
  <c r="C425" i="50"/>
  <c r="E425" i="50"/>
  <c r="F425" i="50" s="1"/>
  <c r="C424" i="50"/>
  <c r="E424" i="50"/>
  <c r="F424" i="50" s="1"/>
  <c r="C423" i="50"/>
  <c r="E423" i="50"/>
  <c r="C422" i="50"/>
  <c r="E422" i="50"/>
  <c r="F422" i="50" s="1"/>
  <c r="C421" i="50"/>
  <c r="E421" i="50"/>
  <c r="F421" i="50" s="1"/>
  <c r="C420" i="50"/>
  <c r="E420" i="50"/>
  <c r="F420" i="50" s="1"/>
  <c r="C419" i="50"/>
  <c r="E419" i="50"/>
  <c r="C418" i="50"/>
  <c r="E418" i="50"/>
  <c r="F418" i="50" s="1"/>
  <c r="C417" i="50"/>
  <c r="E417" i="50"/>
  <c r="F417" i="50" s="1"/>
  <c r="C416" i="50"/>
  <c r="E416" i="50"/>
  <c r="F416" i="50" s="1"/>
  <c r="C415" i="50"/>
  <c r="E415" i="50"/>
  <c r="C414" i="50"/>
  <c r="E414" i="50"/>
  <c r="F414" i="50" s="1"/>
  <c r="C413" i="50"/>
  <c r="E413" i="50"/>
  <c r="F413" i="50" s="1"/>
  <c r="C412" i="50"/>
  <c r="E412" i="50"/>
  <c r="F412" i="50" s="1"/>
  <c r="C411" i="50"/>
  <c r="E411" i="50"/>
  <c r="C410" i="50"/>
  <c r="E410" i="50"/>
  <c r="F410" i="50" s="1"/>
  <c r="C409" i="50"/>
  <c r="E409" i="50"/>
  <c r="F409" i="50" s="1"/>
  <c r="C408" i="50"/>
  <c r="E408" i="50"/>
  <c r="F408" i="50" s="1"/>
  <c r="C407" i="50"/>
  <c r="E407" i="50"/>
  <c r="C406" i="50"/>
  <c r="E406" i="50"/>
  <c r="F406" i="50" s="1"/>
  <c r="C405" i="50"/>
  <c r="E405" i="50"/>
  <c r="F405" i="50" s="1"/>
  <c r="C404" i="50"/>
  <c r="E404" i="50"/>
  <c r="F404" i="50" s="1"/>
  <c r="C403" i="50"/>
  <c r="E403" i="50"/>
  <c r="C402" i="50"/>
  <c r="E402" i="50"/>
  <c r="F402" i="50" s="1"/>
  <c r="C401" i="50"/>
  <c r="E401" i="50"/>
  <c r="F401" i="50" s="1"/>
  <c r="C400" i="50"/>
  <c r="E400" i="50"/>
  <c r="F400" i="50" s="1"/>
  <c r="C399" i="50"/>
  <c r="E399" i="50"/>
  <c r="C398" i="50"/>
  <c r="E398" i="50"/>
  <c r="F398" i="50" s="1"/>
  <c r="C397" i="50"/>
  <c r="E397" i="50"/>
  <c r="F397" i="50" s="1"/>
  <c r="C396" i="50"/>
  <c r="E396" i="50"/>
  <c r="F396" i="50" s="1"/>
  <c r="C395" i="50"/>
  <c r="E395" i="50"/>
  <c r="C394" i="50"/>
  <c r="E394" i="50"/>
  <c r="C393" i="50"/>
  <c r="E393" i="50"/>
  <c r="C392" i="50"/>
  <c r="E392" i="50"/>
  <c r="C391" i="50"/>
  <c r="E391" i="50"/>
  <c r="C390" i="50"/>
  <c r="E390" i="50"/>
  <c r="C389" i="50"/>
  <c r="E389" i="50"/>
  <c r="C388" i="50"/>
  <c r="E388" i="50"/>
  <c r="C387" i="50"/>
  <c r="E387" i="50"/>
  <c r="C386" i="50"/>
  <c r="E386" i="50"/>
  <c r="C385" i="50"/>
  <c r="E385" i="50"/>
  <c r="C384" i="50"/>
  <c r="E384" i="50"/>
  <c r="C383" i="50"/>
  <c r="E383" i="50"/>
  <c r="C382" i="50"/>
  <c r="E382" i="50"/>
  <c r="F382" i="50" s="1"/>
  <c r="C381" i="50"/>
  <c r="E381" i="50"/>
  <c r="F381" i="50" s="1"/>
  <c r="C380" i="50"/>
  <c r="E380" i="50"/>
  <c r="F380" i="50" s="1"/>
  <c r="C379" i="50"/>
  <c r="E379" i="50"/>
  <c r="C378" i="50"/>
  <c r="E378" i="50"/>
  <c r="F378" i="50" s="1"/>
  <c r="C377" i="50"/>
  <c r="E377" i="50"/>
  <c r="F377" i="50" s="1"/>
  <c r="C376" i="50"/>
  <c r="E376" i="50"/>
  <c r="F376" i="50" s="1"/>
  <c r="C375" i="50"/>
  <c r="E375" i="50"/>
  <c r="C374" i="50"/>
  <c r="E374" i="50"/>
  <c r="F374" i="50" s="1"/>
  <c r="C373" i="50"/>
  <c r="E373" i="50"/>
  <c r="F373" i="50" s="1"/>
  <c r="C372" i="50"/>
  <c r="E372" i="50"/>
  <c r="F372" i="50" s="1"/>
  <c r="C371" i="50"/>
  <c r="E371" i="50"/>
  <c r="C370" i="50"/>
  <c r="E370" i="50"/>
  <c r="F370" i="50" s="1"/>
  <c r="C369" i="50"/>
  <c r="E369" i="50"/>
  <c r="F369" i="50" s="1"/>
  <c r="C368" i="50"/>
  <c r="E368" i="50"/>
  <c r="F368" i="50" s="1"/>
  <c r="C367" i="50"/>
  <c r="E367" i="50"/>
  <c r="C366" i="50"/>
  <c r="E366" i="50"/>
  <c r="F366" i="50" s="1"/>
  <c r="C365" i="50"/>
  <c r="E365" i="50"/>
  <c r="F365" i="50" s="1"/>
  <c r="C364" i="50"/>
  <c r="E364" i="50"/>
  <c r="F364" i="50" s="1"/>
  <c r="C363" i="50"/>
  <c r="E363" i="50"/>
  <c r="C362" i="50"/>
  <c r="E362" i="50"/>
  <c r="F362" i="50" s="1"/>
  <c r="C361" i="50"/>
  <c r="E361" i="50"/>
  <c r="F361" i="50" s="1"/>
  <c r="C360" i="50"/>
  <c r="E360" i="50"/>
  <c r="F360" i="50" s="1"/>
  <c r="C359" i="50"/>
  <c r="E359" i="50"/>
  <c r="C358" i="50"/>
  <c r="E358" i="50"/>
  <c r="F358" i="50" s="1"/>
  <c r="C357" i="50"/>
  <c r="E357" i="50"/>
  <c r="F357" i="50" s="1"/>
  <c r="C356" i="50"/>
  <c r="E356" i="50"/>
  <c r="F356" i="50" s="1"/>
  <c r="C355" i="50"/>
  <c r="E355" i="50"/>
  <c r="C354" i="50"/>
  <c r="E354" i="50"/>
  <c r="F354" i="50" s="1"/>
  <c r="C353" i="50"/>
  <c r="E353" i="50"/>
  <c r="F353" i="50" s="1"/>
  <c r="C352" i="50"/>
  <c r="E352" i="50"/>
  <c r="F352" i="50" s="1"/>
  <c r="C351" i="50"/>
  <c r="E351" i="50"/>
  <c r="C350" i="50"/>
  <c r="E350" i="50"/>
  <c r="F350" i="50" s="1"/>
  <c r="C349" i="50"/>
  <c r="E349" i="50"/>
  <c r="F349" i="50" s="1"/>
  <c r="C348" i="50"/>
  <c r="E348" i="50"/>
  <c r="C347" i="50"/>
  <c r="E347" i="50"/>
  <c r="F347" i="50" s="1"/>
  <c r="C346" i="50"/>
  <c r="E346" i="50"/>
  <c r="F346" i="50" s="1"/>
  <c r="C345" i="50"/>
  <c r="E345" i="50"/>
  <c r="F345" i="50" s="1"/>
  <c r="C344" i="50"/>
  <c r="E344" i="50"/>
  <c r="C343" i="50"/>
  <c r="E343" i="50"/>
  <c r="F343" i="50" s="1"/>
  <c r="C342" i="50"/>
  <c r="E342" i="50"/>
  <c r="F342" i="50" s="1"/>
  <c r="C341" i="50"/>
  <c r="E341" i="50"/>
  <c r="F341" i="50" s="1"/>
  <c r="C340" i="50"/>
  <c r="E340" i="50"/>
  <c r="C339" i="50"/>
  <c r="E339" i="50"/>
  <c r="F339" i="50" s="1"/>
  <c r="C338" i="50"/>
  <c r="E338" i="50"/>
  <c r="F338" i="50" s="1"/>
  <c r="C337" i="50"/>
  <c r="E337" i="50"/>
  <c r="F337" i="50" s="1"/>
  <c r="C336" i="50"/>
  <c r="E336" i="50"/>
  <c r="C335" i="50"/>
  <c r="E335" i="50"/>
  <c r="F335" i="50" s="1"/>
  <c r="C334" i="50"/>
  <c r="E334" i="50"/>
  <c r="F334" i="50" s="1"/>
  <c r="C333" i="50"/>
  <c r="E333" i="50"/>
  <c r="F333" i="50" s="1"/>
  <c r="C332" i="50"/>
  <c r="E332" i="50"/>
  <c r="C331" i="50"/>
  <c r="E331" i="50"/>
  <c r="C330" i="50"/>
  <c r="E330" i="50"/>
  <c r="F330" i="50" s="1"/>
  <c r="C329" i="50"/>
  <c r="E329" i="50"/>
  <c r="F329" i="50" s="1"/>
  <c r="C328" i="50"/>
  <c r="E328" i="50"/>
  <c r="C327" i="50"/>
  <c r="E327" i="50"/>
  <c r="F327" i="50" s="1"/>
  <c r="C326" i="50"/>
  <c r="E326" i="50"/>
  <c r="F326" i="50" s="1"/>
  <c r="C325" i="50"/>
  <c r="E325" i="50"/>
  <c r="F325" i="50" s="1"/>
  <c r="C324" i="50"/>
  <c r="E324" i="50"/>
  <c r="C323" i="50"/>
  <c r="E323" i="50"/>
  <c r="F323" i="50" s="1"/>
  <c r="C322" i="50"/>
  <c r="E322" i="50"/>
  <c r="F322" i="50" s="1"/>
  <c r="C321" i="50"/>
  <c r="E321" i="50"/>
  <c r="F321" i="50" s="1"/>
  <c r="C320" i="50"/>
  <c r="E320" i="50"/>
  <c r="C319" i="50"/>
  <c r="E319" i="50"/>
  <c r="C318" i="50"/>
  <c r="E318" i="50"/>
  <c r="C317" i="50"/>
  <c r="E317" i="50"/>
  <c r="C316" i="50"/>
  <c r="E316" i="50"/>
  <c r="C315" i="50"/>
  <c r="E315" i="50"/>
  <c r="C314" i="50"/>
  <c r="E314" i="50"/>
  <c r="C313" i="50"/>
  <c r="E313" i="50"/>
  <c r="C312" i="50"/>
  <c r="E312" i="50"/>
  <c r="C311" i="50"/>
  <c r="E311" i="50"/>
  <c r="C310" i="50"/>
  <c r="E310" i="50"/>
  <c r="C309" i="50"/>
  <c r="E309" i="50"/>
  <c r="C308" i="50"/>
  <c r="E308" i="50"/>
  <c r="C307" i="50"/>
  <c r="E307" i="50"/>
  <c r="F307" i="50" s="1"/>
  <c r="C306" i="50"/>
  <c r="E306" i="50"/>
  <c r="F306" i="50" s="1"/>
  <c r="C305" i="50"/>
  <c r="E305" i="50"/>
  <c r="F305" i="50" s="1"/>
  <c r="C304" i="50"/>
  <c r="E304" i="50"/>
  <c r="C303" i="50"/>
  <c r="E303" i="50"/>
  <c r="F303" i="50" s="1"/>
  <c r="C302" i="50"/>
  <c r="E302" i="50"/>
  <c r="F302" i="50" s="1"/>
  <c r="C301" i="50"/>
  <c r="E301" i="50"/>
  <c r="F301" i="50" s="1"/>
  <c r="C300" i="50"/>
  <c r="E300" i="50"/>
  <c r="C299" i="50"/>
  <c r="E299" i="50"/>
  <c r="F299" i="50" s="1"/>
  <c r="C298" i="50"/>
  <c r="E298" i="50"/>
  <c r="F298" i="50" s="1"/>
  <c r="C297" i="50"/>
  <c r="E297" i="50"/>
  <c r="F297" i="50" s="1"/>
  <c r="C296" i="50"/>
  <c r="E296" i="50"/>
  <c r="F296" i="50" s="1"/>
  <c r="C295" i="50"/>
  <c r="E295" i="50"/>
  <c r="F295" i="50" s="1"/>
  <c r="C294" i="50"/>
  <c r="E294" i="50"/>
  <c r="F294" i="50" s="1"/>
  <c r="C293" i="50"/>
  <c r="E293" i="50"/>
  <c r="F293" i="50" s="1"/>
  <c r="C292" i="50"/>
  <c r="E292" i="50"/>
  <c r="F292" i="50" s="1"/>
  <c r="C291" i="50"/>
  <c r="E291" i="50"/>
  <c r="F291" i="50" s="1"/>
  <c r="C290" i="50"/>
  <c r="E290" i="50"/>
  <c r="F290" i="50" s="1"/>
  <c r="C289" i="50"/>
  <c r="E289" i="50"/>
  <c r="F289" i="50" s="1"/>
  <c r="C288" i="50"/>
  <c r="E288" i="50"/>
  <c r="F288" i="50" s="1"/>
  <c r="C287" i="50"/>
  <c r="E287" i="50"/>
  <c r="F287" i="50" s="1"/>
  <c r="C286" i="50"/>
  <c r="E286" i="50"/>
  <c r="F286" i="50" s="1"/>
  <c r="C285" i="50"/>
  <c r="E285" i="50"/>
  <c r="F285" i="50" s="1"/>
  <c r="C284" i="50"/>
  <c r="E284" i="50"/>
  <c r="F284" i="50" s="1"/>
  <c r="C283" i="50"/>
  <c r="E283" i="50"/>
  <c r="F283" i="50" s="1"/>
  <c r="C282" i="50"/>
  <c r="E282" i="50"/>
  <c r="F282" i="50" s="1"/>
  <c r="C281" i="50"/>
  <c r="E281" i="50"/>
  <c r="F281" i="50" s="1"/>
  <c r="C280" i="50"/>
  <c r="E280" i="50"/>
  <c r="F280" i="50" s="1"/>
  <c r="C279" i="50"/>
  <c r="E279" i="50"/>
  <c r="F279" i="50" s="1"/>
  <c r="C278" i="50"/>
  <c r="E278" i="50"/>
  <c r="C277" i="50"/>
  <c r="E277" i="50"/>
  <c r="F277" i="50" s="1"/>
  <c r="C276" i="50"/>
  <c r="E276" i="50"/>
  <c r="F276" i="50" s="1"/>
  <c r="C275" i="50"/>
  <c r="E275" i="50"/>
  <c r="F275" i="50" s="1"/>
  <c r="C274" i="50"/>
  <c r="E274" i="50"/>
  <c r="F274" i="50" s="1"/>
  <c r="C273" i="50"/>
  <c r="E273" i="50"/>
  <c r="F273" i="50" s="1"/>
  <c r="C272" i="50"/>
  <c r="E272" i="50"/>
  <c r="F272" i="50" s="1"/>
  <c r="C271" i="50"/>
  <c r="E271" i="50"/>
  <c r="F271" i="50" s="1"/>
  <c r="C270" i="50"/>
  <c r="E270" i="50"/>
  <c r="F270" i="50" s="1"/>
  <c r="C269" i="50"/>
  <c r="E269" i="50"/>
  <c r="F269" i="50" s="1"/>
  <c r="C268" i="50"/>
  <c r="E268" i="50"/>
  <c r="F268" i="50" s="1"/>
  <c r="C267" i="50"/>
  <c r="E267" i="50"/>
  <c r="F267" i="50" s="1"/>
  <c r="C266" i="50"/>
  <c r="E266" i="50"/>
  <c r="F266" i="50" s="1"/>
  <c r="C265" i="50"/>
  <c r="E265" i="50"/>
  <c r="F265" i="50" s="1"/>
  <c r="C264" i="50"/>
  <c r="E264" i="50"/>
  <c r="F264" i="50" s="1"/>
  <c r="C263" i="50"/>
  <c r="E263" i="50"/>
  <c r="F263" i="50" s="1"/>
  <c r="C262" i="50"/>
  <c r="E262" i="50"/>
  <c r="F262" i="50" s="1"/>
  <c r="C261" i="50"/>
  <c r="E261" i="50"/>
  <c r="F261" i="50" s="1"/>
  <c r="C260" i="50"/>
  <c r="E260" i="50"/>
  <c r="F260" i="50" s="1"/>
  <c r="C259" i="50"/>
  <c r="E259" i="50"/>
  <c r="F259" i="50" s="1"/>
  <c r="C258" i="50"/>
  <c r="E258" i="50"/>
  <c r="F258" i="50" s="1"/>
  <c r="C257" i="50"/>
  <c r="E257" i="50"/>
  <c r="F257" i="50" s="1"/>
  <c r="C256" i="50"/>
  <c r="E256" i="50"/>
  <c r="F256" i="50" s="1"/>
  <c r="C255" i="50"/>
  <c r="E255" i="50"/>
  <c r="F255" i="50" s="1"/>
  <c r="C254" i="50"/>
  <c r="E254" i="50"/>
  <c r="F254" i="50" s="1"/>
  <c r="C253" i="50"/>
  <c r="E253" i="50"/>
  <c r="F253" i="50" s="1"/>
  <c r="C252" i="50"/>
  <c r="E252" i="50"/>
  <c r="F252" i="50" s="1"/>
  <c r="C251" i="50"/>
  <c r="E251" i="50"/>
  <c r="F251" i="50" s="1"/>
  <c r="C250" i="50"/>
  <c r="E250" i="50"/>
  <c r="F250" i="50" s="1"/>
  <c r="C249" i="50"/>
  <c r="E249" i="50"/>
  <c r="F249" i="50" s="1"/>
  <c r="C248" i="50"/>
  <c r="E248" i="50"/>
  <c r="C247" i="50"/>
  <c r="E247" i="50"/>
  <c r="C246" i="50"/>
  <c r="E246" i="50"/>
  <c r="C245" i="50"/>
  <c r="E245" i="50"/>
  <c r="C244" i="50"/>
  <c r="E244" i="50"/>
  <c r="C243" i="50"/>
  <c r="E243" i="50"/>
  <c r="C242" i="50"/>
  <c r="E242" i="50"/>
  <c r="C241" i="50"/>
  <c r="E241" i="50"/>
  <c r="C240" i="50"/>
  <c r="E240" i="50"/>
  <c r="C239" i="50"/>
  <c r="E239" i="50"/>
  <c r="C238" i="50"/>
  <c r="E238" i="50"/>
  <c r="C237" i="50"/>
  <c r="E237" i="50"/>
  <c r="C236" i="50"/>
  <c r="E236" i="50"/>
  <c r="F236" i="50" s="1"/>
  <c r="C235" i="50"/>
  <c r="E235" i="50"/>
  <c r="F235" i="50" s="1"/>
  <c r="C234" i="50"/>
  <c r="E234" i="50"/>
  <c r="F234" i="50" s="1"/>
  <c r="C233" i="50"/>
  <c r="E233" i="50"/>
  <c r="F233" i="50" s="1"/>
  <c r="C232" i="50"/>
  <c r="E232" i="50"/>
  <c r="F232" i="50" s="1"/>
  <c r="C231" i="50"/>
  <c r="E231" i="50"/>
  <c r="F231" i="50" s="1"/>
  <c r="C230" i="50"/>
  <c r="E230" i="50"/>
  <c r="F230" i="50" s="1"/>
  <c r="C229" i="50"/>
  <c r="E229" i="50"/>
  <c r="F229" i="50" s="1"/>
  <c r="C228" i="50"/>
  <c r="E228" i="50"/>
  <c r="F228" i="50" s="1"/>
  <c r="C227" i="50"/>
  <c r="E227" i="50"/>
  <c r="F227" i="50" s="1"/>
  <c r="C226" i="50"/>
  <c r="E226" i="50"/>
  <c r="F226" i="50" s="1"/>
  <c r="C225" i="50"/>
  <c r="E225" i="50"/>
  <c r="F225" i="50" s="1"/>
  <c r="C224" i="50"/>
  <c r="E224" i="50"/>
  <c r="F224" i="50" s="1"/>
  <c r="C223" i="50"/>
  <c r="E223" i="50"/>
  <c r="F223" i="50" s="1"/>
  <c r="C222" i="50"/>
  <c r="E222" i="50"/>
  <c r="F222" i="50" s="1"/>
  <c r="C221" i="50"/>
  <c r="E221" i="50"/>
  <c r="F221" i="50" s="1"/>
  <c r="C220" i="50"/>
  <c r="E220" i="50"/>
  <c r="F220" i="50" s="1"/>
  <c r="C219" i="50"/>
  <c r="E219" i="50"/>
  <c r="F219" i="50" s="1"/>
  <c r="C218" i="50"/>
  <c r="E218" i="50"/>
  <c r="F218" i="50" s="1"/>
  <c r="C217" i="50"/>
  <c r="E217" i="50"/>
  <c r="F217" i="50" s="1"/>
  <c r="C216" i="50"/>
  <c r="E216" i="50"/>
  <c r="F216" i="50" s="1"/>
  <c r="C215" i="50"/>
  <c r="E215" i="50"/>
  <c r="F215" i="50" s="1"/>
  <c r="C214" i="50"/>
  <c r="E214" i="50"/>
  <c r="F214" i="50" s="1"/>
  <c r="C213" i="50"/>
  <c r="E213" i="50"/>
  <c r="F213" i="50" s="1"/>
  <c r="C212" i="50"/>
  <c r="E212" i="50"/>
  <c r="F212" i="50" s="1"/>
  <c r="C211" i="50"/>
  <c r="E211" i="50"/>
  <c r="F211" i="50" s="1"/>
  <c r="C210" i="50"/>
  <c r="E210" i="50"/>
  <c r="F210" i="50" s="1"/>
  <c r="C209" i="50"/>
  <c r="E209" i="50"/>
  <c r="F209" i="50" s="1"/>
  <c r="C208" i="50"/>
  <c r="E208" i="50"/>
  <c r="F208" i="50" s="1"/>
  <c r="C207" i="50"/>
  <c r="E207" i="50"/>
  <c r="C206" i="50"/>
  <c r="E206" i="50"/>
  <c r="F206" i="50" s="1"/>
  <c r="C205" i="50"/>
  <c r="E205" i="50"/>
  <c r="F205" i="50" s="1"/>
  <c r="C204" i="50"/>
  <c r="E204" i="50"/>
  <c r="F204" i="50" s="1"/>
  <c r="C203" i="50"/>
  <c r="E203" i="50"/>
  <c r="F203" i="50" s="1"/>
  <c r="C202" i="50"/>
  <c r="E202" i="50"/>
  <c r="F202" i="50" s="1"/>
  <c r="C201" i="50"/>
  <c r="E201" i="50"/>
  <c r="F201" i="50" s="1"/>
  <c r="C200" i="50"/>
  <c r="E200" i="50"/>
  <c r="F200" i="50" s="1"/>
  <c r="C199" i="50"/>
  <c r="E199" i="50"/>
  <c r="F199" i="50" s="1"/>
  <c r="C198" i="50"/>
  <c r="E198" i="50"/>
  <c r="F198" i="50" s="1"/>
  <c r="C197" i="50"/>
  <c r="E197" i="50"/>
  <c r="F197" i="50" s="1"/>
  <c r="C196" i="50"/>
  <c r="E196" i="50"/>
  <c r="F196" i="50" s="1"/>
  <c r="C195" i="50"/>
  <c r="E195" i="50"/>
  <c r="F195" i="50" s="1"/>
  <c r="C194" i="50"/>
  <c r="E194" i="50"/>
  <c r="F194" i="50" s="1"/>
  <c r="C193" i="50"/>
  <c r="E193" i="50"/>
  <c r="F193" i="50" s="1"/>
  <c r="C192" i="50"/>
  <c r="E192" i="50"/>
  <c r="F192" i="50" s="1"/>
  <c r="C191" i="50"/>
  <c r="E191" i="50"/>
  <c r="F191" i="50" s="1"/>
  <c r="C190" i="50"/>
  <c r="E190" i="50"/>
  <c r="F190" i="50" s="1"/>
  <c r="C189" i="50"/>
  <c r="E189" i="50"/>
  <c r="F189" i="50" s="1"/>
  <c r="C188" i="50"/>
  <c r="E188" i="50"/>
  <c r="F188" i="50" s="1"/>
  <c r="C187" i="50"/>
  <c r="E187" i="50"/>
  <c r="F187" i="50" s="1"/>
  <c r="C186" i="50"/>
  <c r="E186" i="50"/>
  <c r="F186" i="50" s="1"/>
  <c r="C185" i="50"/>
  <c r="E185" i="50"/>
  <c r="F185" i="50" s="1"/>
  <c r="C184" i="50"/>
  <c r="E184" i="50"/>
  <c r="F184" i="50" s="1"/>
  <c r="C183" i="50"/>
  <c r="E183" i="50"/>
  <c r="F183" i="50" s="1"/>
  <c r="C182" i="50"/>
  <c r="E182" i="50"/>
  <c r="F182" i="50" s="1"/>
  <c r="C181" i="50"/>
  <c r="E181" i="50"/>
  <c r="F181" i="50" s="1"/>
  <c r="C180" i="50"/>
  <c r="E180" i="50"/>
  <c r="F180" i="50" s="1"/>
  <c r="C179" i="50"/>
  <c r="E179" i="50"/>
  <c r="F179" i="50" s="1"/>
  <c r="C178" i="50"/>
  <c r="E178" i="50"/>
  <c r="C177" i="50"/>
  <c r="E177" i="50"/>
  <c r="C176" i="50"/>
  <c r="E176" i="50"/>
  <c r="C175" i="50"/>
  <c r="E175" i="50"/>
  <c r="C174" i="50"/>
  <c r="E174" i="50"/>
  <c r="C173" i="50"/>
  <c r="E173" i="50"/>
  <c r="C172" i="50"/>
  <c r="E172" i="50"/>
  <c r="C171" i="50"/>
  <c r="E171" i="50"/>
  <c r="C170" i="50"/>
  <c r="E170" i="50"/>
  <c r="C169" i="50"/>
  <c r="E169" i="50"/>
  <c r="C168" i="50"/>
  <c r="E168" i="50"/>
  <c r="C167" i="50"/>
  <c r="E167" i="50"/>
  <c r="C166" i="50"/>
  <c r="E166" i="50"/>
  <c r="F166" i="50" s="1"/>
  <c r="C165" i="50"/>
  <c r="E165" i="50"/>
  <c r="C164" i="50"/>
  <c r="E164" i="50"/>
  <c r="F164" i="50" s="1"/>
  <c r="C163" i="50"/>
  <c r="E163" i="50"/>
  <c r="F163" i="50" s="1"/>
  <c r="C162" i="50"/>
  <c r="E162" i="50"/>
  <c r="F162" i="50" s="1"/>
  <c r="C161" i="50"/>
  <c r="E161" i="50"/>
  <c r="F161" i="50" s="1"/>
  <c r="C160" i="50"/>
  <c r="E160" i="50"/>
  <c r="F160" i="50" s="1"/>
  <c r="C159" i="50"/>
  <c r="E159" i="50"/>
  <c r="F159" i="50" s="1"/>
  <c r="C158" i="50"/>
  <c r="E158" i="50"/>
  <c r="F158" i="50" s="1"/>
  <c r="C157" i="50"/>
  <c r="E157" i="50"/>
  <c r="C156" i="50"/>
  <c r="E156" i="50"/>
  <c r="F156" i="50" s="1"/>
  <c r="C155" i="50"/>
  <c r="E155" i="50"/>
  <c r="F155" i="50" s="1"/>
  <c r="C154" i="50"/>
  <c r="E154" i="50"/>
  <c r="F154" i="50" s="1"/>
  <c r="C153" i="50"/>
  <c r="E153" i="50"/>
  <c r="F153" i="50" s="1"/>
  <c r="C152" i="50"/>
  <c r="E152" i="50"/>
  <c r="F152" i="50" s="1"/>
  <c r="C151" i="50"/>
  <c r="E151" i="50"/>
  <c r="F151" i="50" s="1"/>
  <c r="C150" i="50"/>
  <c r="E150" i="50"/>
  <c r="F150" i="50" s="1"/>
  <c r="C149" i="50"/>
  <c r="E149" i="50"/>
  <c r="C148" i="50"/>
  <c r="E148" i="50"/>
  <c r="F148" i="50" s="1"/>
  <c r="C147" i="50"/>
  <c r="E147" i="50"/>
  <c r="F147" i="50" s="1"/>
  <c r="C146" i="50"/>
  <c r="E146" i="50"/>
  <c r="F146" i="50" s="1"/>
  <c r="C145" i="50"/>
  <c r="E145" i="50"/>
  <c r="F145" i="50" s="1"/>
  <c r="C144" i="50"/>
  <c r="E144" i="50"/>
  <c r="F144" i="50" s="1"/>
  <c r="C143" i="50"/>
  <c r="E143" i="50"/>
  <c r="F143" i="50" s="1"/>
  <c r="C142" i="50"/>
  <c r="E142" i="50"/>
  <c r="F142" i="50" s="1"/>
  <c r="C141" i="50"/>
  <c r="E141" i="50"/>
  <c r="C140" i="50"/>
  <c r="E140" i="50"/>
  <c r="F140" i="50" s="1"/>
  <c r="C139" i="50"/>
  <c r="E139" i="50"/>
  <c r="F139" i="50" s="1"/>
  <c r="C138" i="50"/>
  <c r="E138" i="50"/>
  <c r="C137" i="50"/>
  <c r="E137" i="50"/>
  <c r="F137" i="50" s="1"/>
  <c r="C136" i="50"/>
  <c r="E136" i="50"/>
  <c r="F136" i="50" s="1"/>
  <c r="C135" i="50"/>
  <c r="E135" i="50"/>
  <c r="F135" i="50" s="1"/>
  <c r="C134" i="50"/>
  <c r="E134" i="50"/>
  <c r="C133" i="50"/>
  <c r="E133" i="50"/>
  <c r="F133" i="50" s="1"/>
  <c r="C132" i="50"/>
  <c r="E132" i="50"/>
  <c r="F132" i="50" s="1"/>
  <c r="C131" i="50"/>
  <c r="E131" i="50"/>
  <c r="F131" i="50" s="1"/>
  <c r="C130" i="50"/>
  <c r="E130" i="50"/>
  <c r="F130" i="50" s="1"/>
  <c r="C129" i="50"/>
  <c r="E129" i="50"/>
  <c r="F129" i="50" s="1"/>
  <c r="C128" i="50"/>
  <c r="E128" i="50"/>
  <c r="C127" i="50"/>
  <c r="E127" i="50"/>
  <c r="F127" i="50" s="1"/>
  <c r="C126" i="50"/>
  <c r="E126" i="50"/>
  <c r="F126" i="50" s="1"/>
  <c r="C125" i="50"/>
  <c r="E125" i="50"/>
  <c r="F125" i="50" s="1"/>
  <c r="C124" i="50"/>
  <c r="E124" i="50"/>
  <c r="C123" i="50"/>
  <c r="E123" i="50"/>
  <c r="F123" i="50" s="1"/>
  <c r="C122" i="50"/>
  <c r="E122" i="50"/>
  <c r="F122" i="50" s="1"/>
  <c r="C121" i="50"/>
  <c r="E121" i="50"/>
  <c r="F121" i="50" s="1"/>
  <c r="C120" i="50"/>
  <c r="E120" i="50"/>
  <c r="C119" i="50"/>
  <c r="E119" i="50"/>
  <c r="F119" i="50" s="1"/>
  <c r="C118" i="50"/>
  <c r="E118" i="50"/>
  <c r="F118" i="50" s="1"/>
  <c r="C117" i="50"/>
  <c r="E117" i="50"/>
  <c r="F117" i="50" s="1"/>
  <c r="C116" i="50"/>
  <c r="E116" i="50"/>
  <c r="C115" i="50"/>
  <c r="E115" i="50"/>
  <c r="F115" i="50" s="1"/>
  <c r="C114" i="50"/>
  <c r="E114" i="50"/>
  <c r="F114" i="50" s="1"/>
  <c r="C113" i="50"/>
  <c r="E113" i="50"/>
  <c r="F113" i="50" s="1"/>
  <c r="C112" i="50"/>
  <c r="E112" i="50"/>
  <c r="C111" i="50"/>
  <c r="E111" i="50"/>
  <c r="F111" i="50" s="1"/>
  <c r="C110" i="50"/>
  <c r="E110" i="50"/>
  <c r="F110" i="50" s="1"/>
  <c r="C109" i="50"/>
  <c r="E109" i="50"/>
  <c r="C108" i="50"/>
  <c r="E108" i="50"/>
  <c r="C107" i="50"/>
  <c r="E107" i="50"/>
  <c r="C106" i="50"/>
  <c r="E106" i="50"/>
  <c r="C105" i="50"/>
  <c r="E105" i="50"/>
  <c r="C104" i="50"/>
  <c r="E104" i="50"/>
  <c r="C103" i="50"/>
  <c r="E103" i="50"/>
  <c r="C102" i="50"/>
  <c r="E102" i="50"/>
  <c r="C101" i="50"/>
  <c r="E101" i="50"/>
  <c r="C100" i="50"/>
  <c r="E100" i="50"/>
  <c r="C99" i="50"/>
  <c r="E99" i="50"/>
  <c r="F99" i="50" s="1"/>
  <c r="C98" i="50"/>
  <c r="E98" i="50"/>
  <c r="C97" i="50"/>
  <c r="E97" i="50"/>
  <c r="F97" i="50" s="1"/>
  <c r="C96" i="50"/>
  <c r="E96" i="50"/>
  <c r="F96" i="50" s="1"/>
  <c r="C95" i="50"/>
  <c r="E95" i="50"/>
  <c r="F95" i="50" s="1"/>
  <c r="C94" i="50"/>
  <c r="E94" i="50"/>
  <c r="C93" i="50"/>
  <c r="E93" i="50"/>
  <c r="F93" i="50" s="1"/>
  <c r="C92" i="50"/>
  <c r="E92" i="50"/>
  <c r="F92" i="50" s="1"/>
  <c r="C91" i="50"/>
  <c r="E91" i="50"/>
  <c r="F91" i="50" s="1"/>
  <c r="C90" i="50"/>
  <c r="E90" i="50"/>
  <c r="C89" i="50"/>
  <c r="E89" i="50"/>
  <c r="F89" i="50" s="1"/>
  <c r="C88" i="50"/>
  <c r="E88" i="50"/>
  <c r="F88" i="50" s="1"/>
  <c r="C87" i="50"/>
  <c r="E87" i="50"/>
  <c r="F87" i="50" s="1"/>
  <c r="C86" i="50"/>
  <c r="E86" i="50"/>
  <c r="C85" i="50"/>
  <c r="E85" i="50"/>
  <c r="F85" i="50" s="1"/>
  <c r="C84" i="50"/>
  <c r="E84" i="50"/>
  <c r="F84" i="50" s="1"/>
  <c r="C83" i="50"/>
  <c r="E83" i="50"/>
  <c r="F83" i="50" s="1"/>
  <c r="C82" i="50"/>
  <c r="E82" i="50"/>
  <c r="C81" i="50"/>
  <c r="E81" i="50"/>
  <c r="F81" i="50" s="1"/>
  <c r="C80" i="50"/>
  <c r="E80" i="50"/>
  <c r="F80" i="50" s="1"/>
  <c r="C79" i="50"/>
  <c r="E79" i="50"/>
  <c r="F79" i="50" s="1"/>
  <c r="C78" i="50"/>
  <c r="E78" i="50"/>
  <c r="C77" i="50"/>
  <c r="E77" i="50"/>
  <c r="F77" i="50" s="1"/>
  <c r="C76" i="50"/>
  <c r="E76" i="50"/>
  <c r="F76" i="50" s="1"/>
  <c r="C75" i="50"/>
  <c r="E75" i="50"/>
  <c r="F75" i="50" s="1"/>
  <c r="C74" i="50"/>
  <c r="E74" i="50"/>
  <c r="C73" i="50"/>
  <c r="E73" i="50"/>
  <c r="F73" i="50" s="1"/>
  <c r="C72" i="50"/>
  <c r="E72" i="50"/>
  <c r="F72" i="50" s="1"/>
  <c r="C71" i="50"/>
  <c r="E71" i="50"/>
  <c r="C70" i="50"/>
  <c r="E70" i="50"/>
  <c r="F70" i="50" s="1"/>
  <c r="C69" i="50"/>
  <c r="E69" i="50"/>
  <c r="F69" i="50" s="1"/>
  <c r="C68" i="50"/>
  <c r="E68" i="50"/>
  <c r="F68" i="50" s="1"/>
  <c r="C67" i="50"/>
  <c r="E67" i="50"/>
  <c r="C66" i="50"/>
  <c r="E66" i="50"/>
  <c r="F66" i="50" s="1"/>
  <c r="C65" i="50"/>
  <c r="E65" i="50"/>
  <c r="F65" i="50" s="1"/>
  <c r="C64" i="50"/>
  <c r="E64" i="50"/>
  <c r="F64" i="50" s="1"/>
  <c r="C63" i="50"/>
  <c r="E63" i="50"/>
  <c r="C62" i="50"/>
  <c r="E62" i="50"/>
  <c r="F62" i="50" s="1"/>
  <c r="C61" i="50"/>
  <c r="E61" i="50"/>
  <c r="F61" i="50" s="1"/>
  <c r="C60" i="50"/>
  <c r="E60" i="50"/>
  <c r="F60" i="50" s="1"/>
  <c r="C59" i="50"/>
  <c r="E59" i="50"/>
  <c r="C58" i="50"/>
  <c r="E58" i="50"/>
  <c r="F58" i="50" s="1"/>
  <c r="C57" i="50"/>
  <c r="E57" i="50"/>
  <c r="F57" i="50" s="1"/>
  <c r="C56" i="50"/>
  <c r="E56" i="50"/>
  <c r="F56" i="50" s="1"/>
  <c r="C55" i="50"/>
  <c r="E55" i="50"/>
  <c r="C54" i="50"/>
  <c r="E54" i="50"/>
  <c r="F54" i="50" s="1"/>
  <c r="C53" i="50"/>
  <c r="E53" i="50"/>
  <c r="F53" i="50" s="1"/>
  <c r="C52" i="50"/>
  <c r="E52" i="50"/>
  <c r="F52" i="50" s="1"/>
  <c r="C51" i="50"/>
  <c r="E51" i="50"/>
  <c r="C50" i="50"/>
  <c r="E50" i="50"/>
  <c r="F50" i="50" s="1"/>
  <c r="C49" i="50"/>
  <c r="E49" i="50"/>
  <c r="F49" i="50" s="1"/>
  <c r="C48" i="50"/>
  <c r="E48" i="50"/>
  <c r="F48" i="50" s="1"/>
  <c r="C47" i="50"/>
  <c r="E47" i="50"/>
  <c r="C46" i="50"/>
  <c r="E46" i="50"/>
  <c r="F46" i="50" s="1"/>
  <c r="C45" i="50"/>
  <c r="E45" i="50"/>
  <c r="F45" i="50" s="1"/>
  <c r="C44" i="50"/>
  <c r="E44" i="50"/>
  <c r="F44" i="50" s="1"/>
  <c r="C43" i="50"/>
  <c r="E43" i="50"/>
  <c r="C42" i="50"/>
  <c r="E42" i="50"/>
  <c r="C41" i="50"/>
  <c r="E41" i="50"/>
  <c r="C40" i="50"/>
  <c r="E40" i="50"/>
  <c r="C39" i="50"/>
  <c r="E39" i="50"/>
  <c r="C38" i="50"/>
  <c r="E38" i="50"/>
  <c r="C37" i="50"/>
  <c r="E37" i="50"/>
  <c r="C36" i="50"/>
  <c r="E36" i="50"/>
  <c r="C35" i="50"/>
  <c r="E35" i="50"/>
  <c r="C34" i="50"/>
  <c r="E34" i="50"/>
  <c r="C33" i="50"/>
  <c r="E33" i="50"/>
  <c r="C32" i="50"/>
  <c r="E32" i="50"/>
  <c r="F32" i="50" s="1"/>
  <c r="C31" i="50"/>
  <c r="E31" i="50"/>
  <c r="F31" i="50" s="1"/>
  <c r="C30" i="50"/>
  <c r="E30" i="50"/>
  <c r="F30" i="50" s="1"/>
  <c r="C29" i="50"/>
  <c r="E29" i="50"/>
  <c r="C28" i="50"/>
  <c r="E28" i="50"/>
  <c r="F28" i="50" s="1"/>
  <c r="C27" i="50"/>
  <c r="E27" i="50"/>
  <c r="F27" i="50" s="1"/>
  <c r="C26" i="50"/>
  <c r="E26" i="50"/>
  <c r="F26" i="50" s="1"/>
  <c r="C25" i="50"/>
  <c r="E25" i="50"/>
  <c r="C24" i="50"/>
  <c r="E24" i="50"/>
  <c r="F24" i="50" s="1"/>
  <c r="C23" i="50"/>
  <c r="E23" i="50"/>
  <c r="F23" i="50" s="1"/>
  <c r="C22" i="50"/>
  <c r="E22" i="50"/>
  <c r="F22" i="50" s="1"/>
  <c r="C21" i="50"/>
  <c r="E21" i="50"/>
  <c r="C20" i="50"/>
  <c r="E20" i="50"/>
  <c r="F20" i="50" s="1"/>
  <c r="C19" i="50"/>
  <c r="E19" i="50"/>
  <c r="F19" i="50" s="1"/>
  <c r="C18" i="50"/>
  <c r="E18" i="50"/>
  <c r="F18" i="50" s="1"/>
  <c r="C17" i="50"/>
  <c r="E17" i="50"/>
  <c r="C16" i="50"/>
  <c r="E16" i="50"/>
  <c r="F16" i="50" s="1"/>
  <c r="C15" i="50"/>
  <c r="E15" i="50"/>
  <c r="F15" i="50" s="1"/>
  <c r="C14" i="50"/>
  <c r="E14" i="50"/>
  <c r="F14" i="50" s="1"/>
  <c r="C13" i="50"/>
  <c r="E13" i="50"/>
  <c r="C12" i="50"/>
  <c r="E12" i="50"/>
  <c r="F12" i="50" s="1"/>
  <c r="C11" i="50"/>
  <c r="E11" i="50"/>
  <c r="F11" i="50" s="1"/>
  <c r="C10" i="50"/>
  <c r="E10" i="50"/>
  <c r="F10" i="50" s="1"/>
  <c r="C9" i="50"/>
  <c r="E9" i="50"/>
  <c r="C8" i="50"/>
  <c r="E8" i="50"/>
  <c r="F8" i="50" s="1"/>
  <c r="C7" i="50"/>
  <c r="E7" i="50"/>
  <c r="F7" i="50" s="1"/>
  <c r="C6" i="50"/>
  <c r="E6" i="50"/>
  <c r="H4171" i="50" l="1"/>
  <c r="H4173" i="50"/>
  <c r="H4175" i="50"/>
  <c r="H4177" i="50"/>
  <c r="H4179" i="50"/>
  <c r="H4181" i="50"/>
  <c r="H4183" i="50"/>
  <c r="H4185" i="50"/>
  <c r="H4187" i="50"/>
  <c r="H4189" i="50"/>
  <c r="H4191" i="50"/>
  <c r="H4193" i="50"/>
  <c r="H4195" i="50"/>
  <c r="H4197" i="50"/>
  <c r="H4199" i="50"/>
  <c r="H4201" i="50"/>
  <c r="H4203" i="50"/>
  <c r="H4205" i="50"/>
  <c r="H4207" i="50"/>
  <c r="H4209" i="50"/>
  <c r="H4211" i="50"/>
  <c r="H4213" i="50"/>
  <c r="H4215" i="50"/>
  <c r="H4217" i="50"/>
  <c r="H4219" i="50"/>
  <c r="H4221" i="50"/>
  <c r="H4223" i="50"/>
  <c r="H4225" i="50"/>
  <c r="H4227" i="50"/>
  <c r="H4229" i="50"/>
  <c r="H4231" i="50"/>
  <c r="H4233" i="50"/>
  <c r="H4235" i="50"/>
  <c r="H4237" i="50"/>
  <c r="H4239" i="50"/>
  <c r="H4241" i="50"/>
  <c r="J4241" i="50" s="1"/>
  <c r="H4243" i="50"/>
  <c r="H4245" i="50"/>
  <c r="H4247" i="50"/>
  <c r="H4249" i="50"/>
  <c r="H4251" i="50"/>
  <c r="H4253" i="50"/>
  <c r="H4255" i="50"/>
  <c r="H4257" i="50"/>
  <c r="H4259" i="50"/>
  <c r="H4261" i="50"/>
  <c r="H4263" i="50"/>
  <c r="H4265" i="50"/>
  <c r="H4321" i="50"/>
  <c r="H4325" i="50"/>
  <c r="H4327" i="50"/>
  <c r="H4329" i="50"/>
  <c r="K4329" i="50" s="1"/>
  <c r="H4331" i="50"/>
  <c r="H4333" i="50"/>
  <c r="H4335" i="50"/>
  <c r="H4337" i="50"/>
  <c r="H4339" i="50"/>
  <c r="H4341" i="50"/>
  <c r="H4345" i="50"/>
  <c r="H4347" i="50"/>
  <c r="H4349" i="50"/>
  <c r="H4351" i="50"/>
  <c r="H4361" i="50"/>
  <c r="H4363" i="50"/>
  <c r="H4365" i="50"/>
  <c r="H4367" i="50"/>
  <c r="H4369" i="50"/>
  <c r="H4371" i="50"/>
  <c r="H4373" i="50"/>
  <c r="H4375" i="50"/>
  <c r="H4377" i="50"/>
  <c r="H4379" i="50"/>
  <c r="H4381" i="50"/>
  <c r="H4383" i="50"/>
  <c r="H4385" i="50"/>
  <c r="H4387" i="50"/>
  <c r="H4389" i="50"/>
  <c r="H4393" i="50"/>
  <c r="H4395" i="50"/>
  <c r="H4397" i="50"/>
  <c r="L4397" i="50" s="1"/>
  <c r="H4399" i="50"/>
  <c r="H4401" i="50"/>
  <c r="H4403" i="50"/>
  <c r="H4405" i="50"/>
  <c r="H4407" i="50"/>
  <c r="H4409" i="50"/>
  <c r="H4411" i="50"/>
  <c r="H4413" i="50"/>
  <c r="H4415" i="50"/>
  <c r="H4417" i="50"/>
  <c r="H4419" i="50"/>
  <c r="H4421" i="50"/>
  <c r="H4423" i="50"/>
  <c r="H4425" i="50"/>
  <c r="H4427" i="50"/>
  <c r="H4429" i="50"/>
  <c r="H4431" i="50"/>
  <c r="H4433" i="50"/>
  <c r="H4435" i="50"/>
  <c r="H4437" i="50"/>
  <c r="H4439" i="50"/>
  <c r="H4441" i="50"/>
  <c r="H4443" i="50"/>
  <c r="H4445" i="50"/>
  <c r="H4447" i="50"/>
  <c r="H4449" i="50"/>
  <c r="H4451" i="50"/>
  <c r="H4453" i="50"/>
  <c r="H4455" i="50"/>
  <c r="H4457" i="50"/>
  <c r="H4459" i="50"/>
  <c r="H4461" i="50"/>
  <c r="H4463" i="50"/>
  <c r="H4465" i="50"/>
  <c r="H4467" i="50"/>
  <c r="H4469" i="50"/>
  <c r="H4471" i="50"/>
  <c r="H4473" i="50"/>
  <c r="H4475" i="50"/>
  <c r="H4477" i="50"/>
  <c r="H4479" i="50"/>
  <c r="H4481" i="50"/>
  <c r="H4483" i="50"/>
  <c r="H4485" i="50"/>
  <c r="H4487" i="50"/>
  <c r="H4489" i="50"/>
  <c r="H4491" i="50"/>
  <c r="H4493" i="50"/>
  <c r="H4495" i="50"/>
  <c r="H4497" i="50"/>
  <c r="H4499" i="50"/>
  <c r="H4501" i="50"/>
  <c r="H4503" i="50"/>
  <c r="H4505" i="50"/>
  <c r="H4507" i="50"/>
  <c r="H4509" i="50"/>
  <c r="H4511" i="50"/>
  <c r="H4513" i="50"/>
  <c r="H4515" i="50"/>
  <c r="H4517" i="50"/>
  <c r="H4519" i="50"/>
  <c r="H4521" i="50"/>
  <c r="H4523" i="50"/>
  <c r="H4525" i="50"/>
  <c r="H4527" i="50"/>
  <c r="H4529" i="50"/>
  <c r="H4531" i="50"/>
  <c r="H4533" i="50"/>
  <c r="H4535" i="50"/>
  <c r="H4537" i="50"/>
  <c r="H4539" i="50"/>
  <c r="H4541" i="50"/>
  <c r="L4541" i="50" s="1"/>
  <c r="H4543" i="50"/>
  <c r="H4545" i="50"/>
  <c r="H4547" i="50"/>
  <c r="H4549" i="50"/>
  <c r="H4551" i="50"/>
  <c r="H4553" i="50"/>
  <c r="H4555" i="50"/>
  <c r="H4557" i="50"/>
  <c r="H4559" i="50"/>
  <c r="H4561" i="50"/>
  <c r="H4563" i="50"/>
  <c r="H4565" i="50"/>
  <c r="H4567" i="50"/>
  <c r="H4569" i="50"/>
  <c r="H4571" i="50"/>
  <c r="H4573" i="50"/>
  <c r="H4575" i="50"/>
  <c r="H4577" i="50"/>
  <c r="H4579" i="50"/>
  <c r="H4581" i="50"/>
  <c r="H4583" i="50"/>
  <c r="H4585" i="50"/>
  <c r="H4587" i="50"/>
  <c r="H4589" i="50"/>
  <c r="H4591" i="50"/>
  <c r="H4593" i="50"/>
  <c r="H4595" i="50"/>
  <c r="H4597" i="50"/>
  <c r="H4599" i="50"/>
  <c r="H4601" i="50"/>
  <c r="H4603" i="50"/>
  <c r="H4605" i="50"/>
  <c r="L4605" i="50" s="1"/>
  <c r="H4607" i="50"/>
  <c r="H4609" i="50"/>
  <c r="H4611" i="50"/>
  <c r="H4613" i="50"/>
  <c r="H4615" i="50"/>
  <c r="H4617" i="50"/>
  <c r="H4619" i="50"/>
  <c r="H4621" i="50"/>
  <c r="H4623" i="50"/>
  <c r="H4625" i="50"/>
  <c r="H4627" i="50"/>
  <c r="H4629" i="50"/>
  <c r="H4631" i="50"/>
  <c r="H4633" i="50"/>
  <c r="H4635" i="50"/>
  <c r="H4637" i="50"/>
  <c r="H4639" i="50"/>
  <c r="H4641" i="50"/>
  <c r="H4643" i="50"/>
  <c r="H4645" i="50"/>
  <c r="H4647" i="50"/>
  <c r="H4649" i="50"/>
  <c r="H4651" i="50"/>
  <c r="H4653" i="50"/>
  <c r="H4655" i="50"/>
  <c r="H4657" i="50"/>
  <c r="H4659" i="50"/>
  <c r="H4661" i="50"/>
  <c r="H4663" i="50"/>
  <c r="H4665" i="50"/>
  <c r="H4667" i="50"/>
  <c r="H4669" i="50"/>
  <c r="H4671" i="50"/>
  <c r="H4673" i="50"/>
  <c r="H4675" i="50"/>
  <c r="H4677" i="50"/>
  <c r="J4677" i="50" s="1"/>
  <c r="H4679" i="50"/>
  <c r="H4681" i="50"/>
  <c r="H4683" i="50"/>
  <c r="H4685" i="50"/>
  <c r="H4687" i="50"/>
  <c r="H4689" i="50"/>
  <c r="H4691" i="50"/>
  <c r="H4693" i="50"/>
  <c r="H4695" i="50"/>
  <c r="H4697" i="50"/>
  <c r="H4699" i="50"/>
  <c r="H4701" i="50"/>
  <c r="H4703" i="50"/>
  <c r="H4705" i="50"/>
  <c r="H4707" i="50"/>
  <c r="H4709" i="50"/>
  <c r="H4711" i="50"/>
  <c r="H4713" i="50"/>
  <c r="H4715" i="50"/>
  <c r="H4717" i="50"/>
  <c r="H4719" i="50"/>
  <c r="H4721" i="50"/>
  <c r="H4723" i="50"/>
  <c r="H4725" i="50"/>
  <c r="H4727" i="50"/>
  <c r="H4729" i="50"/>
  <c r="H4731" i="50"/>
  <c r="H4733" i="50"/>
  <c r="H4735" i="50"/>
  <c r="H4737" i="50"/>
  <c r="H4739" i="50"/>
  <c r="H4741" i="50"/>
  <c r="H4743" i="50"/>
  <c r="H4745" i="50"/>
  <c r="H4747" i="50"/>
  <c r="H4749" i="50"/>
  <c r="H4751" i="50"/>
  <c r="H4753" i="50"/>
  <c r="H4755" i="50"/>
  <c r="H4757" i="50"/>
  <c r="H4759" i="50"/>
  <c r="H4761" i="50"/>
  <c r="H4763" i="50"/>
  <c r="H4765" i="50"/>
  <c r="H4767" i="50"/>
  <c r="H4769" i="50"/>
  <c r="H4771" i="50"/>
  <c r="H4773" i="50"/>
  <c r="H4775" i="50"/>
  <c r="H4777" i="50"/>
  <c r="H4779" i="50"/>
  <c r="H4781" i="50"/>
  <c r="H4783" i="50"/>
  <c r="H4785" i="50"/>
  <c r="H4787" i="50"/>
  <c r="H4789" i="50"/>
  <c r="H4791" i="50"/>
  <c r="H4793" i="50"/>
  <c r="H4795" i="50"/>
  <c r="H4797" i="50"/>
  <c r="H4799" i="50"/>
  <c r="H4801" i="50"/>
  <c r="H4803" i="50"/>
  <c r="H4805" i="50"/>
  <c r="H4807" i="50"/>
  <c r="H4809" i="50"/>
  <c r="H4811" i="50"/>
  <c r="H4813" i="50"/>
  <c r="H4815" i="50"/>
  <c r="H4817" i="50"/>
  <c r="H4819" i="50"/>
  <c r="H4821" i="50"/>
  <c r="H4823" i="50"/>
  <c r="H4825" i="50"/>
  <c r="H4827" i="50"/>
  <c r="H4829" i="50"/>
  <c r="H4831" i="50"/>
  <c r="H4833" i="50"/>
  <c r="H4835" i="50"/>
  <c r="H4837" i="50"/>
  <c r="H4839" i="50"/>
  <c r="H4841" i="50"/>
  <c r="H4843" i="50"/>
  <c r="H4845" i="50"/>
  <c r="H4847" i="50"/>
  <c r="H4849" i="50"/>
  <c r="H4851" i="50"/>
  <c r="H4853" i="50"/>
  <c r="H4855" i="50"/>
  <c r="H4857" i="50"/>
  <c r="H4859" i="50"/>
  <c r="H4861" i="50"/>
  <c r="H4863" i="50"/>
  <c r="H4865" i="50"/>
  <c r="H4867" i="50"/>
  <c r="H4869" i="50"/>
  <c r="H4871" i="50"/>
  <c r="H4873" i="50"/>
  <c r="H4875" i="50"/>
  <c r="H4877" i="50"/>
  <c r="H4879" i="50"/>
  <c r="H4881" i="50"/>
  <c r="H4883" i="50"/>
  <c r="H4885" i="50"/>
  <c r="H4887" i="50"/>
  <c r="H4889" i="50"/>
  <c r="H4891" i="50"/>
  <c r="H4893" i="50"/>
  <c r="H4895" i="50"/>
  <c r="H4897" i="50"/>
  <c r="H4899" i="50"/>
  <c r="H4901" i="50"/>
  <c r="H4903" i="50"/>
  <c r="H4905" i="50"/>
  <c r="H4907" i="50"/>
  <c r="H4909" i="50"/>
  <c r="H4911" i="50"/>
  <c r="H4913" i="50"/>
  <c r="H4915" i="50"/>
  <c r="H4917" i="50"/>
  <c r="H4919" i="50"/>
  <c r="H4921" i="50"/>
  <c r="H4923" i="50"/>
  <c r="H4925" i="50"/>
  <c r="H4927" i="50"/>
  <c r="H4929" i="50"/>
  <c r="H4931" i="50"/>
  <c r="H4933" i="50"/>
  <c r="H4935" i="50"/>
  <c r="H4937" i="50"/>
  <c r="H4939" i="50"/>
  <c r="H4941" i="50"/>
  <c r="H4943" i="50"/>
  <c r="H4945" i="50"/>
  <c r="H4947" i="50"/>
  <c r="H4949" i="50"/>
  <c r="H4951" i="50"/>
  <c r="H4953" i="50"/>
  <c r="H4955" i="50"/>
  <c r="H4957" i="50"/>
  <c r="H4959" i="50"/>
  <c r="H4961" i="50"/>
  <c r="H4963" i="50"/>
  <c r="H4965" i="50"/>
  <c r="H4967" i="50"/>
  <c r="H4969" i="50"/>
  <c r="H4971" i="50"/>
  <c r="H4973" i="50"/>
  <c r="H4975" i="50"/>
  <c r="H4977" i="50"/>
  <c r="H4979" i="50"/>
  <c r="H4981" i="50"/>
  <c r="H4983" i="50"/>
  <c r="H4985" i="50"/>
  <c r="H4987" i="50"/>
  <c r="H4989" i="50"/>
  <c r="H4991" i="50"/>
  <c r="H4993" i="50"/>
  <c r="H4995" i="50"/>
  <c r="H4997" i="50"/>
  <c r="H4999" i="50"/>
  <c r="H5001" i="50"/>
  <c r="H5003" i="50"/>
  <c r="H5005" i="50"/>
  <c r="H5007" i="50"/>
  <c r="H5009" i="50"/>
  <c r="H5011" i="50"/>
  <c r="H5013" i="50"/>
  <c r="K5013" i="50" s="1"/>
  <c r="H5015" i="50"/>
  <c r="H5017" i="50"/>
  <c r="H5019" i="50"/>
  <c r="H5021" i="50"/>
  <c r="H5023" i="50"/>
  <c r="H5025" i="50"/>
  <c r="H5027" i="50"/>
  <c r="H5029" i="50"/>
  <c r="H5031" i="50"/>
  <c r="H5033" i="50"/>
  <c r="H5035" i="50"/>
  <c r="H5037" i="50"/>
  <c r="H5039" i="50"/>
  <c r="H5041" i="50"/>
  <c r="H5043" i="50"/>
  <c r="H5045" i="50"/>
  <c r="H5047" i="50"/>
  <c r="H5049" i="50"/>
  <c r="H5051" i="50"/>
  <c r="H5053" i="50"/>
  <c r="H5055" i="50"/>
  <c r="H5057" i="50"/>
  <c r="H5059" i="50"/>
  <c r="H5061" i="50"/>
  <c r="H5063" i="50"/>
  <c r="H5065" i="50"/>
  <c r="H5067" i="50"/>
  <c r="H5069" i="50"/>
  <c r="H5071" i="50"/>
  <c r="H5073" i="50"/>
  <c r="H5075" i="50"/>
  <c r="H5077" i="50"/>
  <c r="J5077" i="50" s="1"/>
  <c r="H5079" i="50"/>
  <c r="H5081" i="50"/>
  <c r="H5083" i="50"/>
  <c r="H5085" i="50"/>
  <c r="H5087" i="50"/>
  <c r="H5089" i="50"/>
  <c r="H5091" i="50"/>
  <c r="H5093" i="50"/>
  <c r="H5095" i="50"/>
  <c r="H5097" i="50"/>
  <c r="H5099" i="50"/>
  <c r="H5101" i="50"/>
  <c r="H5103" i="50"/>
  <c r="H5105" i="50"/>
  <c r="H5107" i="50"/>
  <c r="H5109" i="50"/>
  <c r="H5111" i="50"/>
  <c r="H5113" i="50"/>
  <c r="H5115" i="50"/>
  <c r="H5117" i="50"/>
  <c r="H5119" i="50"/>
  <c r="H5121" i="50"/>
  <c r="H5123" i="50"/>
  <c r="H5125" i="50"/>
  <c r="H5127" i="50"/>
  <c r="H5129" i="50"/>
  <c r="H5131" i="50"/>
  <c r="H5133" i="50"/>
  <c r="L5133" i="50" s="1"/>
  <c r="H5135" i="50"/>
  <c r="H5137" i="50"/>
  <c r="H5139" i="50"/>
  <c r="H5141" i="50"/>
  <c r="J5141" i="50" s="1"/>
  <c r="H5143" i="50"/>
  <c r="H5145" i="50"/>
  <c r="H5147" i="50"/>
  <c r="H5149" i="50"/>
  <c r="H5151" i="50"/>
  <c r="H5153" i="50"/>
  <c r="H5155" i="50"/>
  <c r="H5157" i="50"/>
  <c r="L5157" i="50" s="1"/>
  <c r="H5159" i="50"/>
  <c r="H5161" i="50"/>
  <c r="H5163" i="50"/>
  <c r="H5165" i="50"/>
  <c r="L5165" i="50" s="1"/>
  <c r="H5167" i="50"/>
  <c r="H5169" i="50"/>
  <c r="H5171" i="50"/>
  <c r="H5173" i="50"/>
  <c r="H5175" i="50"/>
  <c r="H5177" i="50"/>
  <c r="H5179" i="50"/>
  <c r="H5181" i="50"/>
  <c r="H5183" i="50"/>
  <c r="H5185" i="50"/>
  <c r="H5187" i="50"/>
  <c r="H5189" i="50"/>
  <c r="H5191" i="50"/>
  <c r="H5193" i="50"/>
  <c r="H5195" i="50"/>
  <c r="H5197" i="50"/>
  <c r="K5197" i="50" s="1"/>
  <c r="H5199" i="50"/>
  <c r="H5201" i="50"/>
  <c r="H5203" i="50"/>
  <c r="H5205" i="50"/>
  <c r="H5207" i="50"/>
  <c r="H5209" i="50"/>
  <c r="H5211" i="50"/>
  <c r="H5213" i="50"/>
  <c r="K5213" i="50" s="1"/>
  <c r="H5215" i="50"/>
  <c r="H5217" i="50"/>
  <c r="H5219" i="50"/>
  <c r="H5221" i="50"/>
  <c r="J5221" i="50" s="1"/>
  <c r="H5223" i="50"/>
  <c r="H5225" i="50"/>
  <c r="H5227" i="50"/>
  <c r="H5229" i="50"/>
  <c r="H5231" i="50"/>
  <c r="H5233" i="50"/>
  <c r="H5235" i="50"/>
  <c r="H5237" i="50"/>
  <c r="H5239" i="50"/>
  <c r="H5241" i="50"/>
  <c r="H5243" i="50"/>
  <c r="H5245" i="50"/>
  <c r="K5245" i="50" s="1"/>
  <c r="H5247" i="50"/>
  <c r="H5249" i="50"/>
  <c r="H5251" i="50"/>
  <c r="H5253" i="50"/>
  <c r="K5253" i="50" s="1"/>
  <c r="H5255" i="50"/>
  <c r="H5257" i="50"/>
  <c r="H5259" i="50"/>
  <c r="H5261" i="50"/>
  <c r="K5261" i="50" s="1"/>
  <c r="H5263" i="50"/>
  <c r="H5265" i="50"/>
  <c r="H5267" i="50"/>
  <c r="H5269" i="50"/>
  <c r="K5269" i="50" s="1"/>
  <c r="H5271" i="50"/>
  <c r="H5273" i="50"/>
  <c r="H5275" i="50"/>
  <c r="H5277" i="50"/>
  <c r="H5279" i="50"/>
  <c r="H5281" i="50"/>
  <c r="H5283" i="50"/>
  <c r="H5285" i="50"/>
  <c r="H5287" i="50"/>
  <c r="H5289" i="50"/>
  <c r="H5291" i="50"/>
  <c r="H5293" i="50"/>
  <c r="H5295" i="50"/>
  <c r="H5297" i="50"/>
  <c r="H5299" i="50"/>
  <c r="H5301" i="50"/>
  <c r="H5303" i="50"/>
  <c r="H5305" i="50"/>
  <c r="H5307" i="50"/>
  <c r="H5309" i="50"/>
  <c r="H5311" i="50"/>
  <c r="H5313" i="50"/>
  <c r="H5315" i="50"/>
  <c r="H5317" i="50"/>
  <c r="H5319" i="50"/>
  <c r="H5321" i="50"/>
  <c r="H5323" i="50"/>
  <c r="H5325" i="50"/>
  <c r="H5327" i="50"/>
  <c r="H5329" i="50"/>
  <c r="H5331" i="50"/>
  <c r="H5333" i="50"/>
  <c r="H5335" i="50"/>
  <c r="H5337" i="50"/>
  <c r="H5339" i="50"/>
  <c r="H5341" i="50"/>
  <c r="K5341" i="50" s="1"/>
  <c r="H5343" i="50"/>
  <c r="H5345" i="50"/>
  <c r="H5347" i="50"/>
  <c r="H5349" i="50"/>
  <c r="J5349" i="50" s="1"/>
  <c r="H5351" i="50"/>
  <c r="H5353" i="50"/>
  <c r="H5355" i="50"/>
  <c r="H5357" i="50"/>
  <c r="H5359" i="50"/>
  <c r="H5361" i="50"/>
  <c r="H5363" i="50"/>
  <c r="H5365" i="50"/>
  <c r="H5367" i="50"/>
  <c r="H5369" i="50"/>
  <c r="H5371" i="50"/>
  <c r="H5373" i="50"/>
  <c r="K5373" i="50" s="1"/>
  <c r="H5375" i="50"/>
  <c r="H5377" i="50"/>
  <c r="H5379" i="50"/>
  <c r="H5381" i="50"/>
  <c r="H5383" i="50"/>
  <c r="H5385" i="50"/>
  <c r="H5387" i="50"/>
  <c r="H5389" i="50"/>
  <c r="H5391" i="50"/>
  <c r="H5393" i="50"/>
  <c r="H5395" i="50"/>
  <c r="H5397" i="50"/>
  <c r="H5399" i="50"/>
  <c r="H5401" i="50"/>
  <c r="H5403" i="50"/>
  <c r="H5405" i="50"/>
  <c r="H5407" i="50"/>
  <c r="H5409" i="50"/>
  <c r="H5411" i="50"/>
  <c r="H5413" i="50"/>
  <c r="H5415" i="50"/>
  <c r="H5417" i="50"/>
  <c r="H5419" i="50"/>
  <c r="H5421" i="50"/>
  <c r="H5423" i="50"/>
  <c r="H5425" i="50"/>
  <c r="H5427" i="50"/>
  <c r="H5429" i="50"/>
  <c r="H5431" i="50"/>
  <c r="H5433" i="50"/>
  <c r="H5435" i="50"/>
  <c r="H5437" i="50"/>
  <c r="H5439" i="50"/>
  <c r="H5441" i="50"/>
  <c r="H5443" i="50"/>
  <c r="H5445" i="50"/>
  <c r="H5447" i="50"/>
  <c r="H5449" i="50"/>
  <c r="H5451" i="50"/>
  <c r="H5453" i="50"/>
  <c r="H5455" i="50"/>
  <c r="H5457" i="50"/>
  <c r="H5459" i="50"/>
  <c r="H5461" i="50"/>
  <c r="J5461" i="50" s="1"/>
  <c r="H5463" i="50"/>
  <c r="H5465" i="50"/>
  <c r="H5467" i="50"/>
  <c r="H5469" i="50"/>
  <c r="L5469" i="50" s="1"/>
  <c r="H5471" i="50"/>
  <c r="H5473" i="50"/>
  <c r="H5475" i="50"/>
  <c r="H5477" i="50"/>
  <c r="H5479" i="50"/>
  <c r="H5481" i="50"/>
  <c r="H5483" i="50"/>
  <c r="H5485" i="50"/>
  <c r="H5487" i="50"/>
  <c r="H5489" i="50"/>
  <c r="H5491" i="50"/>
  <c r="H5493" i="50"/>
  <c r="H5495" i="50"/>
  <c r="H5497" i="50"/>
  <c r="H5499" i="50"/>
  <c r="H5501" i="50"/>
  <c r="H5503" i="50"/>
  <c r="H5505" i="50"/>
  <c r="H5507" i="50"/>
  <c r="H5509" i="50"/>
  <c r="H5511" i="50"/>
  <c r="H5513" i="50"/>
  <c r="H5515" i="50"/>
  <c r="H5517" i="50"/>
  <c r="L5517" i="50" s="1"/>
  <c r="H5519" i="50"/>
  <c r="H5521" i="50"/>
  <c r="H5523" i="50"/>
  <c r="H5525" i="50"/>
  <c r="H5527" i="50"/>
  <c r="H5529" i="50"/>
  <c r="H5531" i="50"/>
  <c r="H5533" i="50"/>
  <c r="H5535" i="50"/>
  <c r="H5537" i="50"/>
  <c r="H5539" i="50"/>
  <c r="H5541" i="50"/>
  <c r="L5541" i="50" s="1"/>
  <c r="H5543" i="50"/>
  <c r="H5545" i="50"/>
  <c r="H5547" i="50"/>
  <c r="H5549" i="50"/>
  <c r="H5551" i="50"/>
  <c r="H5553" i="50"/>
  <c r="H5555" i="50"/>
  <c r="H5557" i="50"/>
  <c r="H5559" i="50"/>
  <c r="H5561" i="50"/>
  <c r="H5563" i="50"/>
  <c r="H5565" i="50"/>
  <c r="H5567" i="50"/>
  <c r="H5569" i="50"/>
  <c r="H5571" i="50"/>
  <c r="H5573" i="50"/>
  <c r="H5575" i="50"/>
  <c r="H5577" i="50"/>
  <c r="H5579" i="50"/>
  <c r="H5581" i="50"/>
  <c r="H5583" i="50"/>
  <c r="H5585" i="50"/>
  <c r="H5587" i="50"/>
  <c r="H5589" i="50"/>
  <c r="H5591" i="50"/>
  <c r="H5593" i="50"/>
  <c r="H5595" i="50"/>
  <c r="H5597" i="50"/>
  <c r="H5599" i="50"/>
  <c r="H5601" i="50"/>
  <c r="H5603" i="50"/>
  <c r="H5605" i="50"/>
  <c r="H5607" i="50"/>
  <c r="H5609" i="50"/>
  <c r="H5611" i="50"/>
  <c r="H5613" i="50"/>
  <c r="H5615" i="50"/>
  <c r="H5617" i="50"/>
  <c r="H5619" i="50"/>
  <c r="H5621" i="50"/>
  <c r="H5623" i="50"/>
  <c r="H5625" i="50"/>
  <c r="H5627" i="50"/>
  <c r="H5629" i="50"/>
  <c r="J5629" i="50" s="1"/>
  <c r="H5631" i="50"/>
  <c r="H5633" i="50"/>
  <c r="H5635" i="50"/>
  <c r="H5637" i="50"/>
  <c r="J5637" i="50" s="1"/>
  <c r="H5639" i="50"/>
  <c r="H5641" i="50"/>
  <c r="H5643" i="50"/>
  <c r="H5645" i="50"/>
  <c r="L5645" i="50" s="1"/>
  <c r="H5647" i="50"/>
  <c r="H5649" i="50"/>
  <c r="H5651" i="50"/>
  <c r="H5653" i="50"/>
  <c r="H5655" i="50"/>
  <c r="H5657" i="50"/>
  <c r="H5659" i="50"/>
  <c r="H5661" i="50"/>
  <c r="K5661" i="50" s="1"/>
  <c r="H5663" i="50"/>
  <c r="H5665" i="50"/>
  <c r="H5667" i="50"/>
  <c r="H5669" i="50"/>
  <c r="J5669" i="50" s="1"/>
  <c r="H5671" i="50"/>
  <c r="H5673" i="50"/>
  <c r="H5675" i="50"/>
  <c r="H5677" i="50"/>
  <c r="H5679" i="50"/>
  <c r="H5681" i="50"/>
  <c r="H5683" i="50"/>
  <c r="H5685" i="50"/>
  <c r="J5685" i="50" s="1"/>
  <c r="H5687" i="50"/>
  <c r="H5689" i="50"/>
  <c r="H5691" i="50"/>
  <c r="H5693" i="50"/>
  <c r="H5695" i="50"/>
  <c r="H5697" i="50"/>
  <c r="H5699" i="50"/>
  <c r="H5701" i="50"/>
  <c r="H5703" i="50"/>
  <c r="H5705" i="50"/>
  <c r="H5707" i="50"/>
  <c r="H5709" i="50"/>
  <c r="L5709" i="50" s="1"/>
  <c r="H5711" i="50"/>
  <c r="H5713" i="50"/>
  <c r="H5715" i="50"/>
  <c r="H5717" i="50"/>
  <c r="H5719" i="50"/>
  <c r="H5721" i="50"/>
  <c r="H5723" i="50"/>
  <c r="H5725" i="50"/>
  <c r="H5727" i="50"/>
  <c r="H5729" i="50"/>
  <c r="H5731" i="50"/>
  <c r="H5733" i="50"/>
  <c r="H5735" i="50"/>
  <c r="H5737" i="50"/>
  <c r="H5739" i="50"/>
  <c r="H5741" i="50"/>
  <c r="H5743" i="50"/>
  <c r="H5745" i="50"/>
  <c r="H5747" i="50"/>
  <c r="H5749" i="50"/>
  <c r="H5751" i="50"/>
  <c r="H5753" i="50"/>
  <c r="H5755" i="50"/>
  <c r="H5757" i="50"/>
  <c r="H5759" i="50"/>
  <c r="H5761" i="50"/>
  <c r="H5763" i="50"/>
  <c r="H5765" i="50"/>
  <c r="K5765" i="50" s="1"/>
  <c r="H5767" i="50"/>
  <c r="H5769" i="50"/>
  <c r="H5771" i="50"/>
  <c r="H5773" i="50"/>
  <c r="J5773" i="50" s="1"/>
  <c r="H5775" i="50"/>
  <c r="H5777" i="50"/>
  <c r="H5779" i="50"/>
  <c r="H5781" i="50"/>
  <c r="H5783" i="50"/>
  <c r="H5785" i="50"/>
  <c r="H5787" i="50"/>
  <c r="H5789" i="50"/>
  <c r="H5791" i="50"/>
  <c r="H5793" i="50"/>
  <c r="H5795" i="50"/>
  <c r="H5797" i="50"/>
  <c r="H5799" i="50"/>
  <c r="H5801" i="50"/>
  <c r="H5803" i="50"/>
  <c r="H5805" i="50"/>
  <c r="J5805" i="50" s="1"/>
  <c r="H5807" i="50"/>
  <c r="H5809" i="50"/>
  <c r="H5811" i="50"/>
  <c r="H5813" i="50"/>
  <c r="K5813" i="50" s="1"/>
  <c r="H5815" i="50"/>
  <c r="H5817" i="50"/>
  <c r="H5819" i="50"/>
  <c r="H5821" i="50"/>
  <c r="H5823" i="50"/>
  <c r="H5825" i="50"/>
  <c r="H5827" i="50"/>
  <c r="H5829" i="50"/>
  <c r="L5829" i="50" s="1"/>
  <c r="H5831" i="50"/>
  <c r="H5833" i="50"/>
  <c r="H5835" i="50"/>
  <c r="H5837" i="50"/>
  <c r="H5839" i="50"/>
  <c r="H5841" i="50"/>
  <c r="H5843" i="50"/>
  <c r="H5845" i="50"/>
  <c r="L5845" i="50" s="1"/>
  <c r="H5847" i="50"/>
  <c r="H5849" i="50"/>
  <c r="H5851" i="50"/>
  <c r="H5853" i="50"/>
  <c r="H5855" i="50"/>
  <c r="H5857" i="50"/>
  <c r="H5859" i="50"/>
  <c r="H5861" i="50"/>
  <c r="H5863" i="50"/>
  <c r="H5865" i="50"/>
  <c r="H5867" i="50"/>
  <c r="H5869" i="50"/>
  <c r="H5871" i="50"/>
  <c r="H5873" i="50"/>
  <c r="H5875" i="50"/>
  <c r="H5877" i="50"/>
  <c r="H5879" i="50"/>
  <c r="H5881" i="50"/>
  <c r="H5883" i="50"/>
  <c r="H5885" i="50"/>
  <c r="H5887" i="50"/>
  <c r="H5889" i="50"/>
  <c r="H5891" i="50"/>
  <c r="H5893" i="50"/>
  <c r="K5893" i="50" s="1"/>
  <c r="H5895" i="50"/>
  <c r="H5897" i="50"/>
  <c r="H5899" i="50"/>
  <c r="H5901" i="50"/>
  <c r="H5903" i="50"/>
  <c r="H5905" i="50"/>
  <c r="H5907" i="50"/>
  <c r="H5909" i="50"/>
  <c r="H5911" i="50"/>
  <c r="H5913" i="50"/>
  <c r="H5915" i="50"/>
  <c r="H5917" i="50"/>
  <c r="H5919" i="50"/>
  <c r="H5921" i="50"/>
  <c r="H5923" i="50"/>
  <c r="H5925" i="50"/>
  <c r="H5927" i="50"/>
  <c r="H5929" i="50"/>
  <c r="H5931" i="50"/>
  <c r="H5933" i="50"/>
  <c r="H5935" i="50"/>
  <c r="H5937" i="50"/>
  <c r="H5939" i="50"/>
  <c r="H5941" i="50"/>
  <c r="H5943" i="50"/>
  <c r="H5945" i="50"/>
  <c r="H5947" i="50"/>
  <c r="H5949" i="50"/>
  <c r="H5951" i="50"/>
  <c r="H5953" i="50"/>
  <c r="H5955" i="50"/>
  <c r="H5957" i="50"/>
  <c r="H5959" i="50"/>
  <c r="H5961" i="50"/>
  <c r="H5963" i="50"/>
  <c r="H5965" i="50"/>
  <c r="H5967" i="50"/>
  <c r="H5969" i="50"/>
  <c r="H5971" i="50"/>
  <c r="H5973" i="50"/>
  <c r="H5975" i="50"/>
  <c r="H5977" i="50"/>
  <c r="H5979" i="50"/>
  <c r="H5981" i="50"/>
  <c r="H5983" i="50"/>
  <c r="H5985" i="50"/>
  <c r="H5987" i="50"/>
  <c r="H5989" i="50"/>
  <c r="H5991" i="50"/>
  <c r="H5993" i="50"/>
  <c r="H5995" i="50"/>
  <c r="H5997" i="50"/>
  <c r="H5999" i="50"/>
  <c r="H6001" i="50"/>
  <c r="H6003" i="50"/>
  <c r="H6005" i="50"/>
  <c r="H6007" i="50"/>
  <c r="H6009" i="50"/>
  <c r="H6011" i="50"/>
  <c r="H6013" i="50"/>
  <c r="H6015" i="50"/>
  <c r="H6017" i="50"/>
  <c r="H6019" i="50"/>
  <c r="H6021" i="50"/>
  <c r="H6023" i="50"/>
  <c r="H6025" i="50"/>
  <c r="H6027" i="50"/>
  <c r="H6029" i="50"/>
  <c r="H6031" i="50"/>
  <c r="H6033" i="50"/>
  <c r="H6035" i="50"/>
  <c r="H6037" i="50"/>
  <c r="H6039" i="50"/>
  <c r="H6041" i="50"/>
  <c r="H6043" i="50"/>
  <c r="H6045" i="50"/>
  <c r="J6045" i="50" s="1"/>
  <c r="H6047" i="50"/>
  <c r="H6049" i="50"/>
  <c r="H6051" i="50"/>
  <c r="H6053" i="50"/>
  <c r="H6055" i="50"/>
  <c r="H6057" i="50"/>
  <c r="H6059" i="50"/>
  <c r="H6061" i="50"/>
  <c r="H6063" i="50"/>
  <c r="H6065" i="50"/>
  <c r="H6067" i="50"/>
  <c r="H6069" i="50"/>
  <c r="H6071" i="50"/>
  <c r="H6073" i="50"/>
  <c r="H6075" i="50"/>
  <c r="H6077" i="50"/>
  <c r="J6077" i="50" s="1"/>
  <c r="H6079" i="50"/>
  <c r="H6081" i="50"/>
  <c r="H6083" i="50"/>
  <c r="H6085" i="50"/>
  <c r="H6087" i="50"/>
  <c r="H6089" i="50"/>
  <c r="H6091" i="50"/>
  <c r="H6093" i="50"/>
  <c r="K6093" i="50" s="1"/>
  <c r="H6095" i="50"/>
  <c r="H6097" i="50"/>
  <c r="H6099" i="50"/>
  <c r="H6101" i="50"/>
  <c r="H6103" i="50"/>
  <c r="H6105" i="50"/>
  <c r="H6107" i="50"/>
  <c r="H6109" i="50"/>
  <c r="K6109" i="50" s="1"/>
  <c r="H6111" i="50"/>
  <c r="H6113" i="50"/>
  <c r="H6115" i="50"/>
  <c r="H6117" i="50"/>
  <c r="K6117" i="50" s="1"/>
  <c r="H6119" i="50"/>
  <c r="H6121" i="50"/>
  <c r="H6123" i="50"/>
  <c r="H6125" i="50"/>
  <c r="K6125" i="50" s="1"/>
  <c r="H6127" i="50"/>
  <c r="H6129" i="50"/>
  <c r="H6131" i="50"/>
  <c r="H6133" i="50"/>
  <c r="K6133" i="50" s="1"/>
  <c r="H6135" i="50"/>
  <c r="H6137" i="50"/>
  <c r="H6139" i="50"/>
  <c r="H6141" i="50"/>
  <c r="H6143" i="50"/>
  <c r="H6145" i="50"/>
  <c r="H6147" i="50"/>
  <c r="H6149" i="50"/>
  <c r="H6151" i="50"/>
  <c r="H6153" i="50"/>
  <c r="H6155" i="50"/>
  <c r="H6157" i="50"/>
  <c r="H6159" i="50"/>
  <c r="H6161" i="50"/>
  <c r="H6163" i="50"/>
  <c r="H6165" i="50"/>
  <c r="H6167" i="50"/>
  <c r="H6169" i="50"/>
  <c r="H6171" i="50"/>
  <c r="H6173" i="50"/>
  <c r="H6175" i="50"/>
  <c r="H6177" i="50"/>
  <c r="H6179" i="50"/>
  <c r="H6181" i="50"/>
  <c r="H6183" i="50"/>
  <c r="H6185" i="50"/>
  <c r="H6187" i="50"/>
  <c r="H6189" i="50"/>
  <c r="H6191" i="50"/>
  <c r="H6193" i="50"/>
  <c r="H6195" i="50"/>
  <c r="H6197" i="50"/>
  <c r="H6199" i="50"/>
  <c r="H6201" i="50"/>
  <c r="H6203" i="50"/>
  <c r="H6205" i="50"/>
  <c r="H6207" i="50"/>
  <c r="H6209" i="50"/>
  <c r="H6211" i="50"/>
  <c r="H6213" i="50"/>
  <c r="H6215" i="50"/>
  <c r="H6217" i="50"/>
  <c r="H6219" i="50"/>
  <c r="H6221" i="50"/>
  <c r="H6223" i="50"/>
  <c r="H6225" i="50"/>
  <c r="H6227" i="50"/>
  <c r="H6229" i="50"/>
  <c r="H6231" i="50"/>
  <c r="H6233" i="50"/>
  <c r="H6235" i="50"/>
  <c r="H6237" i="50"/>
  <c r="H6239" i="50"/>
  <c r="H6241" i="50"/>
  <c r="H6243" i="50"/>
  <c r="H6245" i="50"/>
  <c r="H6247" i="50"/>
  <c r="H6249" i="50"/>
  <c r="H6251" i="50"/>
  <c r="H6253" i="50"/>
  <c r="H6255" i="50"/>
  <c r="H6257" i="50"/>
  <c r="H6259" i="50"/>
  <c r="H6261" i="50"/>
  <c r="H6263" i="50"/>
  <c r="H6265" i="50"/>
  <c r="H6267" i="50"/>
  <c r="H6269" i="50"/>
  <c r="H6271" i="50"/>
  <c r="H6273" i="50"/>
  <c r="H6275" i="50"/>
  <c r="H6277" i="50"/>
  <c r="H6279" i="50"/>
  <c r="H6281" i="50"/>
  <c r="H6283" i="50"/>
  <c r="H6285" i="50"/>
  <c r="H6287" i="50"/>
  <c r="H6289" i="50"/>
  <c r="H6291" i="50"/>
  <c r="H6293" i="50"/>
  <c r="H6295" i="50"/>
  <c r="H6297" i="50"/>
  <c r="H6299" i="50"/>
  <c r="H6301" i="50"/>
  <c r="L6301" i="50" s="1"/>
  <c r="H6303" i="50"/>
  <c r="H6305" i="50"/>
  <c r="H6307" i="50"/>
  <c r="H6309" i="50"/>
  <c r="H6311" i="50"/>
  <c r="H6313" i="50"/>
  <c r="H6315" i="50"/>
  <c r="H6317" i="50"/>
  <c r="H6319" i="50"/>
  <c r="H6321" i="50"/>
  <c r="H6323" i="50"/>
  <c r="H6325" i="50"/>
  <c r="H6327" i="50"/>
  <c r="H6329" i="50"/>
  <c r="H6331" i="50"/>
  <c r="H6333" i="50"/>
  <c r="H6335" i="50"/>
  <c r="H6337" i="50"/>
  <c r="H6339" i="50"/>
  <c r="H6341" i="50"/>
  <c r="H6343" i="50"/>
  <c r="H6345" i="50"/>
  <c r="H6347" i="50"/>
  <c r="H6349" i="50"/>
  <c r="H6351" i="50"/>
  <c r="H6353" i="50"/>
  <c r="H6355" i="50"/>
  <c r="H6357" i="50"/>
  <c r="H6359" i="50"/>
  <c r="H6361" i="50"/>
  <c r="H6363" i="50"/>
  <c r="H6365" i="50"/>
  <c r="H6367" i="50"/>
  <c r="H6369" i="50"/>
  <c r="H6371" i="50"/>
  <c r="H6373" i="50"/>
  <c r="H6375" i="50"/>
  <c r="H6377" i="50"/>
  <c r="H6379" i="50"/>
  <c r="H6381" i="50"/>
  <c r="H6383" i="50"/>
  <c r="H6385" i="50"/>
  <c r="H6387" i="50"/>
  <c r="H6389" i="50"/>
  <c r="L6389" i="50" s="1"/>
  <c r="H6391" i="50"/>
  <c r="H6393" i="50"/>
  <c r="H6395" i="50"/>
  <c r="H6397" i="50"/>
  <c r="J6397" i="50" s="1"/>
  <c r="H6399" i="50"/>
  <c r="H6401" i="50"/>
  <c r="H6403" i="50"/>
  <c r="H6405" i="50"/>
  <c r="J6405" i="50" s="1"/>
  <c r="H6407" i="50"/>
  <c r="H6409" i="50"/>
  <c r="H6411" i="50"/>
  <c r="H6413" i="50"/>
  <c r="H6415" i="50"/>
  <c r="H6417" i="50"/>
  <c r="H6419" i="50"/>
  <c r="H6421" i="50"/>
  <c r="J6421" i="50" s="1"/>
  <c r="H6423" i="50"/>
  <c r="H6425" i="50"/>
  <c r="H6427" i="50"/>
  <c r="H6429" i="50"/>
  <c r="H6431" i="50"/>
  <c r="H6433" i="50"/>
  <c r="H6435" i="50"/>
  <c r="H6437" i="50"/>
  <c r="J6437" i="50" s="1"/>
  <c r="H6439" i="50"/>
  <c r="H6441" i="50"/>
  <c r="H6443" i="50"/>
  <c r="H6445" i="50"/>
  <c r="J6445" i="50" s="1"/>
  <c r="H6447" i="50"/>
  <c r="H6449" i="50"/>
  <c r="H6451" i="50"/>
  <c r="H6453" i="50"/>
  <c r="K6453" i="50" s="1"/>
  <c r="H6455" i="50"/>
  <c r="H6457" i="50"/>
  <c r="H6459" i="50"/>
  <c r="H6461" i="50"/>
  <c r="J6461" i="50" s="1"/>
  <c r="H6463" i="50"/>
  <c r="H6465" i="50"/>
  <c r="H6467" i="50"/>
  <c r="H6469" i="50"/>
  <c r="L6469" i="50" s="1"/>
  <c r="H6471" i="50"/>
  <c r="H6473" i="50"/>
  <c r="H6475" i="50"/>
  <c r="H6477" i="50"/>
  <c r="H6479" i="50"/>
  <c r="H6481" i="50"/>
  <c r="H6483" i="50"/>
  <c r="H6485" i="50"/>
  <c r="H6487" i="50"/>
  <c r="H6489" i="50"/>
  <c r="H6491" i="50"/>
  <c r="H6493" i="50"/>
  <c r="H6495" i="50"/>
  <c r="H6497" i="50"/>
  <c r="H6499" i="50"/>
  <c r="H6501" i="50"/>
  <c r="J6501" i="50" s="1"/>
  <c r="H6503" i="50"/>
  <c r="H6505" i="50"/>
  <c r="H6507" i="50"/>
  <c r="H6509" i="50"/>
  <c r="L6509" i="50" s="1"/>
  <c r="H6511" i="50"/>
  <c r="H6513" i="50"/>
  <c r="H6515" i="50"/>
  <c r="H6517" i="50"/>
  <c r="H6519" i="50"/>
  <c r="H6521" i="50"/>
  <c r="H6523" i="50"/>
  <c r="H6525" i="50"/>
  <c r="L6525" i="50" s="1"/>
  <c r="H6527" i="50"/>
  <c r="H6529" i="50"/>
  <c r="H6531" i="50"/>
  <c r="H6533" i="50"/>
  <c r="H6535" i="50"/>
  <c r="H6537" i="50"/>
  <c r="H6539" i="50"/>
  <c r="H6541" i="50"/>
  <c r="L6541" i="50" s="1"/>
  <c r="H6543" i="50"/>
  <c r="H6545" i="50"/>
  <c r="H6547" i="50"/>
  <c r="H6549" i="50"/>
  <c r="H6551" i="50"/>
  <c r="H6553" i="50"/>
  <c r="H6555" i="50"/>
  <c r="H6557" i="50"/>
  <c r="H6559" i="50"/>
  <c r="H6561" i="50"/>
  <c r="H6563" i="50"/>
  <c r="H6565" i="50"/>
  <c r="K6565" i="50" s="1"/>
  <c r="H6567" i="50"/>
  <c r="H6569" i="50"/>
  <c r="H6571" i="50"/>
  <c r="H6573" i="50"/>
  <c r="H6575" i="50"/>
  <c r="H6577" i="50"/>
  <c r="H6579" i="50"/>
  <c r="H6581" i="50"/>
  <c r="K6581" i="50" s="1"/>
  <c r="H6583" i="50"/>
  <c r="H6585" i="50"/>
  <c r="H6587" i="50"/>
  <c r="H6589" i="50"/>
  <c r="H6591" i="50"/>
  <c r="H6593" i="50"/>
  <c r="H6595" i="50"/>
  <c r="H6597" i="50"/>
  <c r="H6599" i="50"/>
  <c r="H6601" i="50"/>
  <c r="H6603" i="50"/>
  <c r="H6605" i="50"/>
  <c r="K6605" i="50" s="1"/>
  <c r="H6607" i="50"/>
  <c r="H6609" i="50"/>
  <c r="H6611" i="50"/>
  <c r="H6613" i="50"/>
  <c r="K6613" i="50" s="1"/>
  <c r="H6615" i="50"/>
  <c r="H6617" i="50"/>
  <c r="H6619" i="50"/>
  <c r="H6621" i="50"/>
  <c r="K6621" i="50" s="1"/>
  <c r="H6623" i="50"/>
  <c r="H6625" i="50"/>
  <c r="H6627" i="50"/>
  <c r="H6629" i="50"/>
  <c r="H6631" i="50"/>
  <c r="H6633" i="50"/>
  <c r="H6635" i="50"/>
  <c r="H6637" i="50"/>
  <c r="H6639" i="50"/>
  <c r="H6641" i="50"/>
  <c r="H6643" i="50"/>
  <c r="H6645" i="50"/>
  <c r="H6647" i="50"/>
  <c r="H6649" i="50"/>
  <c r="H6651" i="50"/>
  <c r="H6653" i="50"/>
  <c r="H6655" i="50"/>
  <c r="H6657" i="50"/>
  <c r="H6659" i="50"/>
  <c r="H6661" i="50"/>
  <c r="H6663" i="50"/>
  <c r="H6665" i="50"/>
  <c r="H6667" i="50"/>
  <c r="H6669" i="50"/>
  <c r="J6669" i="50" s="1"/>
  <c r="H6671" i="50"/>
  <c r="H6673" i="50"/>
  <c r="H6675" i="50"/>
  <c r="H6677" i="50"/>
  <c r="H6679" i="50"/>
  <c r="H6681" i="50"/>
  <c r="H6683" i="50"/>
  <c r="H6685" i="50"/>
  <c r="H6687" i="50"/>
  <c r="H6689" i="50"/>
  <c r="H6691" i="50"/>
  <c r="H6693" i="50"/>
  <c r="H6695" i="50"/>
  <c r="H6697" i="50"/>
  <c r="H6699" i="50"/>
  <c r="H6701" i="50"/>
  <c r="J6701" i="50" s="1"/>
  <c r="H6703" i="50"/>
  <c r="H6705" i="50"/>
  <c r="H6707" i="50"/>
  <c r="H6709" i="50"/>
  <c r="H6711" i="50"/>
  <c r="H6713" i="50"/>
  <c r="H6715" i="50"/>
  <c r="H6717" i="50"/>
  <c r="H6719" i="50"/>
  <c r="H6721" i="50"/>
  <c r="H6723" i="50"/>
  <c r="H6725" i="50"/>
  <c r="H6727" i="50"/>
  <c r="H6729" i="50"/>
  <c r="H6731" i="50"/>
  <c r="H6733" i="50"/>
  <c r="H6735" i="50"/>
  <c r="H6737" i="50"/>
  <c r="H6739" i="50"/>
  <c r="H6741" i="50"/>
  <c r="H6743" i="50"/>
  <c r="H6745" i="50"/>
  <c r="H6747" i="50"/>
  <c r="H6749" i="50"/>
  <c r="K6749" i="50" s="1"/>
  <c r="H6751" i="50"/>
  <c r="H6753" i="50"/>
  <c r="H6755" i="50"/>
  <c r="H6757" i="50"/>
  <c r="H6759" i="50"/>
  <c r="H6761" i="50"/>
  <c r="H6763" i="50"/>
  <c r="H6765" i="50"/>
  <c r="H6767" i="50"/>
  <c r="H6769" i="50"/>
  <c r="H6771" i="50"/>
  <c r="H6773" i="50"/>
  <c r="H6775" i="50"/>
  <c r="H6777" i="50"/>
  <c r="H6779" i="50"/>
  <c r="H6781" i="50"/>
  <c r="K6781" i="50" s="1"/>
  <c r="H6783" i="50"/>
  <c r="H6785" i="50"/>
  <c r="H6787" i="50"/>
  <c r="H6789" i="50"/>
  <c r="H6791" i="50"/>
  <c r="H6793" i="50"/>
  <c r="H6795" i="50"/>
  <c r="H6797" i="50"/>
  <c r="H6799" i="50"/>
  <c r="H6801" i="50"/>
  <c r="H6803" i="50"/>
  <c r="H6805" i="50"/>
  <c r="H6807" i="50"/>
  <c r="H6809" i="50"/>
  <c r="H6811" i="50"/>
  <c r="H6813" i="50"/>
  <c r="H6815" i="50"/>
  <c r="H6817" i="50"/>
  <c r="H6819" i="50"/>
  <c r="H6821" i="50"/>
  <c r="H6823" i="50"/>
  <c r="H6825" i="50"/>
  <c r="H6827" i="50"/>
  <c r="H6829" i="50"/>
  <c r="H6831" i="50"/>
  <c r="H6833" i="50"/>
  <c r="H6835" i="50"/>
  <c r="H6837" i="50"/>
  <c r="H6839" i="50"/>
  <c r="H6841" i="50"/>
  <c r="H6843" i="50"/>
  <c r="H6845" i="50"/>
  <c r="H6847" i="50"/>
  <c r="H6849" i="50"/>
  <c r="H6851" i="50"/>
  <c r="H6853" i="50"/>
  <c r="H6855" i="50"/>
  <c r="H6857" i="50"/>
  <c r="H6859" i="50"/>
  <c r="H6861" i="50"/>
  <c r="H6863" i="50"/>
  <c r="H6865" i="50"/>
  <c r="H6867" i="50"/>
  <c r="H6869" i="50"/>
  <c r="H6871" i="50"/>
  <c r="H6873" i="50"/>
  <c r="H6875" i="50"/>
  <c r="H6877" i="50"/>
  <c r="H6879" i="50"/>
  <c r="H6881" i="50"/>
  <c r="H6883" i="50"/>
  <c r="H6885" i="50"/>
  <c r="H6887" i="50"/>
  <c r="H6889" i="50"/>
  <c r="H6891" i="50"/>
  <c r="H6893" i="50"/>
  <c r="H6895" i="50"/>
  <c r="H6897" i="50"/>
  <c r="H6899" i="50"/>
  <c r="H6901" i="50"/>
  <c r="H6903" i="50"/>
  <c r="H6905" i="50"/>
  <c r="H6907" i="50"/>
  <c r="H6909" i="50"/>
  <c r="J6909" i="50" s="1"/>
  <c r="H6911" i="50"/>
  <c r="H6913" i="50"/>
  <c r="H6915" i="50"/>
  <c r="H6917" i="50"/>
  <c r="H6919" i="50"/>
  <c r="H6921" i="50"/>
  <c r="H6923" i="50"/>
  <c r="H6925" i="50"/>
  <c r="J6925" i="50" s="1"/>
  <c r="H6927" i="50"/>
  <c r="H6929" i="50"/>
  <c r="H6931" i="50"/>
  <c r="H6933" i="50"/>
  <c r="H6935" i="50"/>
  <c r="H6937" i="50"/>
  <c r="H6939" i="50"/>
  <c r="H6941" i="50"/>
  <c r="J6941" i="50" s="1"/>
  <c r="H6943" i="50"/>
  <c r="H6945" i="50"/>
  <c r="H6947" i="50"/>
  <c r="H6949" i="50"/>
  <c r="J6949" i="50" s="1"/>
  <c r="H6951" i="50"/>
  <c r="H6953" i="50"/>
  <c r="H6955" i="50"/>
  <c r="H6957" i="50"/>
  <c r="J6957" i="50" s="1"/>
  <c r="H6959" i="50"/>
  <c r="H6961" i="50"/>
  <c r="H6963" i="50"/>
  <c r="H6965" i="50"/>
  <c r="H6967" i="50"/>
  <c r="H6969" i="50"/>
  <c r="H6971" i="50"/>
  <c r="L6971" i="50" s="1"/>
  <c r="H6973" i="50"/>
  <c r="J6973" i="50" s="1"/>
  <c r="H6975" i="50"/>
  <c r="H6977" i="50"/>
  <c r="H6979" i="50"/>
  <c r="H6981" i="50"/>
  <c r="K6981" i="50" s="1"/>
  <c r="H6983" i="50"/>
  <c r="H6985" i="50"/>
  <c r="H6987" i="50"/>
  <c r="H6989" i="50"/>
  <c r="K6989" i="50" s="1"/>
  <c r="H6991" i="50"/>
  <c r="H6993" i="50"/>
  <c r="H6995" i="50"/>
  <c r="H6997" i="50"/>
  <c r="H6999" i="50"/>
  <c r="H7001" i="50"/>
  <c r="H7003" i="50"/>
  <c r="H7005" i="50"/>
  <c r="K7005" i="50" s="1"/>
  <c r="H7007" i="50"/>
  <c r="H7009" i="50"/>
  <c r="H7011" i="50"/>
  <c r="H7013" i="50"/>
  <c r="J7013" i="50" s="1"/>
  <c r="H7015" i="50"/>
  <c r="H7017" i="50"/>
  <c r="H7019" i="50"/>
  <c r="H7021" i="50"/>
  <c r="J7021" i="50" s="1"/>
  <c r="H7023" i="50"/>
  <c r="H7025" i="50"/>
  <c r="H7027" i="50"/>
  <c r="H7029" i="50"/>
  <c r="J7029" i="50" s="1"/>
  <c r="H7031" i="50"/>
  <c r="H7033" i="50"/>
  <c r="H7035" i="50"/>
  <c r="H7037" i="50"/>
  <c r="J7037" i="50" s="1"/>
  <c r="H7039" i="50"/>
  <c r="H7041" i="50"/>
  <c r="H7043" i="50"/>
  <c r="L7043" i="50" s="1"/>
  <c r="H7045" i="50"/>
  <c r="J7045" i="50" s="1"/>
  <c r="H7047" i="50"/>
  <c r="H7049" i="50"/>
  <c r="H7051" i="50"/>
  <c r="L7051" i="50" s="1"/>
  <c r="H7053" i="50"/>
  <c r="K7053" i="50" s="1"/>
  <c r="H7055" i="50"/>
  <c r="H7057" i="50"/>
  <c r="H7059" i="50"/>
  <c r="H7061" i="50"/>
  <c r="H7063" i="50"/>
  <c r="H7065" i="50"/>
  <c r="H7067" i="50"/>
  <c r="H7069" i="50"/>
  <c r="H7071" i="50"/>
  <c r="H7073" i="50"/>
  <c r="H7075" i="50"/>
  <c r="H7077" i="50"/>
  <c r="H7079" i="50"/>
  <c r="H7081" i="50"/>
  <c r="H7083" i="50"/>
  <c r="H7085" i="50"/>
  <c r="H7087" i="50"/>
  <c r="H7089" i="50"/>
  <c r="H7091" i="50"/>
  <c r="H7093" i="50"/>
  <c r="H7095" i="50"/>
  <c r="H7097" i="50"/>
  <c r="H7099" i="50"/>
  <c r="H7101" i="50"/>
  <c r="H7103" i="50"/>
  <c r="H7105" i="50"/>
  <c r="H7107" i="50"/>
  <c r="H7109" i="50"/>
  <c r="H7111" i="50"/>
  <c r="H7113" i="50"/>
  <c r="H7115" i="50"/>
  <c r="L7115" i="50" s="1"/>
  <c r="H7117" i="50"/>
  <c r="H7119" i="50"/>
  <c r="H7121" i="50"/>
  <c r="H7123" i="50"/>
  <c r="L7123" i="50" s="1"/>
  <c r="H7125" i="50"/>
  <c r="H7127" i="50"/>
  <c r="H7129" i="50"/>
  <c r="H7131" i="50"/>
  <c r="L7131" i="50" s="1"/>
  <c r="H7133" i="50"/>
  <c r="H7135" i="50"/>
  <c r="H7137" i="50"/>
  <c r="H7139" i="50"/>
  <c r="L7139" i="50" s="1"/>
  <c r="H7141" i="50"/>
  <c r="H7143" i="50"/>
  <c r="H7145" i="50"/>
  <c r="H7147" i="50"/>
  <c r="H7149" i="50"/>
  <c r="H7151" i="50"/>
  <c r="H7153" i="50"/>
  <c r="H7155" i="50"/>
  <c r="H7157" i="50"/>
  <c r="H7159" i="50"/>
  <c r="H7161" i="50"/>
  <c r="H7163" i="50"/>
  <c r="J7163" i="50" s="1"/>
  <c r="H7165" i="50"/>
  <c r="H7167" i="50"/>
  <c r="H7169" i="50"/>
  <c r="H7171" i="50"/>
  <c r="H7173" i="50"/>
  <c r="L7173" i="50" s="1"/>
  <c r="H7175" i="50"/>
  <c r="H7177" i="50"/>
  <c r="H7179" i="50"/>
  <c r="H7181" i="50"/>
  <c r="J7181" i="50" s="1"/>
  <c r="H7183" i="50"/>
  <c r="H7185" i="50"/>
  <c r="H7187" i="50"/>
  <c r="H7189" i="50"/>
  <c r="H7191" i="50"/>
  <c r="H7193" i="50"/>
  <c r="H7195" i="50"/>
  <c r="H7197" i="50"/>
  <c r="H7199" i="50"/>
  <c r="H7201" i="50"/>
  <c r="H7203" i="50"/>
  <c r="H7205" i="50"/>
  <c r="H7207" i="50"/>
  <c r="H7209" i="50"/>
  <c r="H7211" i="50"/>
  <c r="H7213" i="50"/>
  <c r="H7215" i="50"/>
  <c r="H7217" i="50"/>
  <c r="H7219" i="50"/>
  <c r="H7221" i="50"/>
  <c r="H7223" i="50"/>
  <c r="H7225" i="50"/>
  <c r="H7227" i="50"/>
  <c r="H7229" i="50"/>
  <c r="H7231" i="50"/>
  <c r="H7233" i="50"/>
  <c r="H7235" i="50"/>
  <c r="H7237" i="50"/>
  <c r="H7239" i="50"/>
  <c r="H7241" i="50"/>
  <c r="H7243" i="50"/>
  <c r="H7245" i="50"/>
  <c r="J7245" i="50" s="1"/>
  <c r="H7247" i="50"/>
  <c r="H7249" i="50"/>
  <c r="H7251" i="50"/>
  <c r="H7253" i="50"/>
  <c r="J7253" i="50" s="1"/>
  <c r="H7255" i="50"/>
  <c r="H7257" i="50"/>
  <c r="H7259" i="50"/>
  <c r="H7261" i="50"/>
  <c r="H7263" i="50"/>
  <c r="H7265" i="50"/>
  <c r="H7267" i="50"/>
  <c r="H7269" i="50"/>
  <c r="H7271" i="50"/>
  <c r="H7273" i="50"/>
  <c r="H7275" i="50"/>
  <c r="H7277" i="50"/>
  <c r="H7279" i="50"/>
  <c r="H7281" i="50"/>
  <c r="H7283" i="50"/>
  <c r="J7283" i="50" s="1"/>
  <c r="H7285" i="50"/>
  <c r="H7287" i="50"/>
  <c r="H7289" i="50"/>
  <c r="H7291" i="50"/>
  <c r="H7293" i="50"/>
  <c r="H7295" i="50"/>
  <c r="H7297" i="50"/>
  <c r="H7299" i="50"/>
  <c r="J7299" i="50" s="1"/>
  <c r="H7301" i="50"/>
  <c r="H7303" i="50"/>
  <c r="H7305" i="50"/>
  <c r="H7307" i="50"/>
  <c r="H7309" i="50"/>
  <c r="H7311" i="50"/>
  <c r="H7313" i="50"/>
  <c r="H7315" i="50"/>
  <c r="H7317" i="50"/>
  <c r="H7319" i="50"/>
  <c r="H7321" i="50"/>
  <c r="H7323" i="50"/>
  <c r="J7323" i="50" s="1"/>
  <c r="H7325" i="50"/>
  <c r="H7327" i="50"/>
  <c r="H7329" i="50"/>
  <c r="H7331" i="50"/>
  <c r="H7333" i="50"/>
  <c r="H7335" i="50"/>
  <c r="H7337" i="50"/>
  <c r="H7339" i="50"/>
  <c r="H7341" i="50"/>
  <c r="H7343" i="50"/>
  <c r="H7345" i="50"/>
  <c r="H7347" i="50"/>
  <c r="H7349" i="50"/>
  <c r="H7351" i="50"/>
  <c r="H7353" i="50"/>
  <c r="H7355" i="50"/>
  <c r="H7357" i="50"/>
  <c r="H7359" i="50"/>
  <c r="H7361" i="50"/>
  <c r="H7363" i="50"/>
  <c r="H7365" i="50"/>
  <c r="L7365" i="50" s="1"/>
  <c r="H7367" i="50"/>
  <c r="H7369" i="50"/>
  <c r="H7371" i="50"/>
  <c r="H7373" i="50"/>
  <c r="H7375" i="50"/>
  <c r="H7377" i="50"/>
  <c r="H7379" i="50"/>
  <c r="H7381" i="50"/>
  <c r="H7383" i="50"/>
  <c r="H7385" i="50"/>
  <c r="H7387" i="50"/>
  <c r="H7389" i="50"/>
  <c r="H7391" i="50"/>
  <c r="H7393" i="50"/>
  <c r="H7395" i="50"/>
  <c r="H7397" i="50"/>
  <c r="H7399" i="50"/>
  <c r="H7401" i="50"/>
  <c r="H7403" i="50"/>
  <c r="H7405" i="50"/>
  <c r="K7405" i="50" s="1"/>
  <c r="H7407" i="50"/>
  <c r="H7409" i="50"/>
  <c r="H7411" i="50"/>
  <c r="H7413" i="50"/>
  <c r="H7415" i="50"/>
  <c r="H7417" i="50"/>
  <c r="H7419" i="50"/>
  <c r="H7421" i="50"/>
  <c r="H7423" i="50"/>
  <c r="H7425" i="50"/>
  <c r="H7427" i="50"/>
  <c r="L7427" i="50" s="1"/>
  <c r="H7429" i="50"/>
  <c r="J7429" i="50" s="1"/>
  <c r="H7431" i="50"/>
  <c r="H7433" i="50"/>
  <c r="H7435" i="50"/>
  <c r="H7437" i="50"/>
  <c r="H7439" i="50"/>
  <c r="H7441" i="50"/>
  <c r="H7443" i="50"/>
  <c r="H7445" i="50"/>
  <c r="H7447" i="50"/>
  <c r="H7449" i="50"/>
  <c r="H7451" i="50"/>
  <c r="H7453" i="50"/>
  <c r="J7453" i="50" s="1"/>
  <c r="H7455" i="50"/>
  <c r="H7457" i="50"/>
  <c r="H7459" i="50"/>
  <c r="H7461" i="50"/>
  <c r="J7461" i="50" s="1"/>
  <c r="H7463" i="50"/>
  <c r="H7465" i="50"/>
  <c r="H7467" i="50"/>
  <c r="H7469" i="50"/>
  <c r="J7469" i="50" s="1"/>
  <c r="H7471" i="50"/>
  <c r="H7473" i="50"/>
  <c r="H7475" i="50"/>
  <c r="H7477" i="50"/>
  <c r="J7477" i="50" s="1"/>
  <c r="H7479" i="50"/>
  <c r="H7481" i="50"/>
  <c r="H7483" i="50"/>
  <c r="K7483" i="50" s="1"/>
  <c r="H7485" i="50"/>
  <c r="J7485" i="50" s="1"/>
  <c r="H7487" i="50"/>
  <c r="H7489" i="50"/>
  <c r="H7491" i="50"/>
  <c r="H7493" i="50"/>
  <c r="J7493" i="50" s="1"/>
  <c r="H7495" i="50"/>
  <c r="H7497" i="50"/>
  <c r="H7499" i="50"/>
  <c r="H7501" i="50"/>
  <c r="J7501" i="50" s="1"/>
  <c r="H7503" i="50"/>
  <c r="H7505" i="50"/>
  <c r="H7507" i="50"/>
  <c r="H7509" i="50"/>
  <c r="J7509" i="50" s="1"/>
  <c r="H7511" i="50"/>
  <c r="H7513" i="50"/>
  <c r="H7515" i="50"/>
  <c r="H7517" i="50"/>
  <c r="K7517" i="50" s="1"/>
  <c r="H7519" i="50"/>
  <c r="H7521" i="50"/>
  <c r="H7523" i="50"/>
  <c r="H7525" i="50"/>
  <c r="J7525" i="50" s="1"/>
  <c r="H7527" i="50"/>
  <c r="H7529" i="50"/>
  <c r="H7531" i="50"/>
  <c r="H7533" i="50"/>
  <c r="H7535" i="50"/>
  <c r="H7537" i="50"/>
  <c r="H7539" i="50"/>
  <c r="H7541" i="50"/>
  <c r="H7543" i="50"/>
  <c r="H7545" i="50"/>
  <c r="H7547" i="50"/>
  <c r="H7549" i="50"/>
  <c r="H7551" i="50"/>
  <c r="H7553" i="50"/>
  <c r="H7555" i="50"/>
  <c r="H7557" i="50"/>
  <c r="H7559" i="50"/>
  <c r="H7561" i="50"/>
  <c r="H7563" i="50"/>
  <c r="H7565" i="50"/>
  <c r="H7567" i="50"/>
  <c r="H7569" i="50"/>
  <c r="H7571" i="50"/>
  <c r="H7573" i="50"/>
  <c r="H7575" i="50"/>
  <c r="H7577" i="50"/>
  <c r="H7579" i="50"/>
  <c r="L7579" i="50" s="1"/>
  <c r="H7581" i="50"/>
  <c r="H7583" i="50"/>
  <c r="H7585" i="50"/>
  <c r="H7587" i="50"/>
  <c r="H7589" i="50"/>
  <c r="L7589" i="50" s="1"/>
  <c r="H7591" i="50"/>
  <c r="H7593" i="50"/>
  <c r="H7595" i="50"/>
  <c r="H7597" i="50"/>
  <c r="L7597" i="50" s="1"/>
  <c r="H7599" i="50"/>
  <c r="H7601" i="50"/>
  <c r="H7603" i="50"/>
  <c r="H7605" i="50"/>
  <c r="J7605" i="50" s="1"/>
  <c r="H7607" i="50"/>
  <c r="H7609" i="50"/>
  <c r="H7611" i="50"/>
  <c r="H7613" i="50"/>
  <c r="J7613" i="50" s="1"/>
  <c r="H7615" i="50"/>
  <c r="H7617" i="50"/>
  <c r="H7619" i="50"/>
  <c r="H7621" i="50"/>
  <c r="H7623" i="50"/>
  <c r="H7625" i="50"/>
  <c r="H7627" i="50"/>
  <c r="H7629" i="50"/>
  <c r="H7631" i="50"/>
  <c r="H7633" i="50"/>
  <c r="H7635" i="50"/>
  <c r="H7637" i="50"/>
  <c r="H7639" i="50"/>
  <c r="H7641" i="50"/>
  <c r="H7643" i="50"/>
  <c r="H7645" i="50"/>
  <c r="L7645" i="50" s="1"/>
  <c r="H7647" i="50"/>
  <c r="H7649" i="50"/>
  <c r="H7651" i="50"/>
  <c r="H7653" i="50"/>
  <c r="J7653" i="50" s="1"/>
  <c r="H7655" i="50"/>
  <c r="H7657" i="50"/>
  <c r="H7659" i="50"/>
  <c r="H7661" i="50"/>
  <c r="H7663" i="50"/>
  <c r="H7665" i="50"/>
  <c r="H7667" i="50"/>
  <c r="H7669" i="50"/>
  <c r="H7671" i="50"/>
  <c r="H7673" i="50"/>
  <c r="H7675" i="50"/>
  <c r="H7677" i="50"/>
  <c r="H7679" i="50"/>
  <c r="H7681" i="50"/>
  <c r="H7683" i="50"/>
  <c r="H7685" i="50"/>
  <c r="J7685" i="50" s="1"/>
  <c r="H7687" i="50"/>
  <c r="H7689" i="50"/>
  <c r="H7691" i="50"/>
  <c r="H7693" i="50"/>
  <c r="H7695" i="50"/>
  <c r="H7697" i="50"/>
  <c r="H7699" i="50"/>
  <c r="H7701" i="50"/>
  <c r="H7703" i="50"/>
  <c r="H7705" i="50"/>
  <c r="H7707" i="50"/>
  <c r="H7709" i="50"/>
  <c r="J7709" i="50" s="1"/>
  <c r="H7711" i="50"/>
  <c r="H7713" i="50"/>
  <c r="H7715" i="50"/>
  <c r="H7717" i="50"/>
  <c r="J7717" i="50" s="1"/>
  <c r="H7719" i="50"/>
  <c r="H7721" i="50"/>
  <c r="H7723" i="50"/>
  <c r="H7725" i="50"/>
  <c r="L7725" i="50" s="1"/>
  <c r="H7727" i="50"/>
  <c r="H7729" i="50"/>
  <c r="H7731" i="50"/>
  <c r="H7733" i="50"/>
  <c r="L7733" i="50" s="1"/>
  <c r="H7735" i="50"/>
  <c r="H7737" i="50"/>
  <c r="H7739" i="50"/>
  <c r="H7741" i="50"/>
  <c r="J7741" i="50" s="1"/>
  <c r="H7743" i="50"/>
  <c r="H7745" i="50"/>
  <c r="H7747" i="50"/>
  <c r="K7747" i="50" s="1"/>
  <c r="H7749" i="50"/>
  <c r="H7751" i="50"/>
  <c r="H7753" i="50"/>
  <c r="H7755" i="50"/>
  <c r="H7757" i="50"/>
  <c r="K7757" i="50" s="1"/>
  <c r="H7759" i="50"/>
  <c r="H7761" i="50"/>
  <c r="H7763" i="50"/>
  <c r="H7765" i="50"/>
  <c r="H7767" i="50"/>
  <c r="H7769" i="50"/>
  <c r="H7771" i="50"/>
  <c r="H7773" i="50"/>
  <c r="L7773" i="50" s="1"/>
  <c r="H7775" i="50"/>
  <c r="H7777" i="50"/>
  <c r="H7779" i="50"/>
  <c r="H7781" i="50"/>
  <c r="H7783" i="50"/>
  <c r="H7785" i="50"/>
  <c r="H7787" i="50"/>
  <c r="H7789" i="50"/>
  <c r="J7789" i="50" s="1"/>
  <c r="H7791" i="50"/>
  <c r="H7793" i="50"/>
  <c r="H7795" i="50"/>
  <c r="J7795" i="50" s="1"/>
  <c r="H7797" i="50"/>
  <c r="J7797" i="50" s="1"/>
  <c r="H7799" i="50"/>
  <c r="H7801" i="50"/>
  <c r="H7803" i="50"/>
  <c r="H7805" i="50"/>
  <c r="J7805" i="50" s="1"/>
  <c r="H7807" i="50"/>
  <c r="H7809" i="50"/>
  <c r="H7811" i="50"/>
  <c r="H7813" i="50"/>
  <c r="J7813" i="50" s="1"/>
  <c r="H7815" i="50"/>
  <c r="H7817" i="50"/>
  <c r="H7819" i="50"/>
  <c r="H7821" i="50"/>
  <c r="H7823" i="50"/>
  <c r="H7825" i="50"/>
  <c r="H7827" i="50"/>
  <c r="H7829" i="50"/>
  <c r="H7831" i="50"/>
  <c r="H7833" i="50"/>
  <c r="H7835" i="50"/>
  <c r="H7837" i="50"/>
  <c r="H7839" i="50"/>
  <c r="H7841" i="50"/>
  <c r="H7843" i="50"/>
  <c r="H7845" i="50"/>
  <c r="H7847" i="50"/>
  <c r="H7849" i="50"/>
  <c r="H7851" i="50"/>
  <c r="H7853" i="50"/>
  <c r="H7855" i="50"/>
  <c r="H7857" i="50"/>
  <c r="H7859" i="50"/>
  <c r="H7861" i="50"/>
  <c r="H7863" i="50"/>
  <c r="H7865" i="50"/>
  <c r="H7867" i="50"/>
  <c r="H7869" i="50"/>
  <c r="H7871" i="50"/>
  <c r="H7873" i="50"/>
  <c r="H7875" i="50"/>
  <c r="H7877" i="50"/>
  <c r="H7879" i="50"/>
  <c r="H7881" i="50"/>
  <c r="H7883" i="50"/>
  <c r="K7883" i="50" s="1"/>
  <c r="H7885" i="50"/>
  <c r="K7885" i="50" s="1"/>
  <c r="H7887" i="50"/>
  <c r="H7889" i="50"/>
  <c r="H7891" i="50"/>
  <c r="K7891" i="50" s="1"/>
  <c r="H7893" i="50"/>
  <c r="K7893" i="50" s="1"/>
  <c r="H7895" i="50"/>
  <c r="H7897" i="50"/>
  <c r="H7899" i="50"/>
  <c r="K7899" i="50" s="1"/>
  <c r="H7901" i="50"/>
  <c r="J7901" i="50" s="1"/>
  <c r="H7903" i="50"/>
  <c r="H7905" i="50"/>
  <c r="H7907" i="50"/>
  <c r="H7909" i="50"/>
  <c r="H7911" i="50"/>
  <c r="H7913" i="50"/>
  <c r="H7915" i="50"/>
  <c r="K7915" i="50" s="1"/>
  <c r="H7917" i="50"/>
  <c r="H7919" i="50"/>
  <c r="H7921" i="50"/>
  <c r="H7923" i="50"/>
  <c r="H7925" i="50"/>
  <c r="H7927" i="50"/>
  <c r="H7929" i="50"/>
  <c r="H7931" i="50"/>
  <c r="H7933" i="50"/>
  <c r="K7933" i="50" s="1"/>
  <c r="H7935" i="50"/>
  <c r="H7937" i="50"/>
  <c r="H7939" i="50"/>
  <c r="H7941" i="50"/>
  <c r="H7943" i="50"/>
  <c r="H7945" i="50"/>
  <c r="H7947" i="50"/>
  <c r="H7949" i="50"/>
  <c r="H7951" i="50"/>
  <c r="H7953" i="50"/>
  <c r="H7955" i="50"/>
  <c r="H7957" i="50"/>
  <c r="H7959" i="50"/>
  <c r="H7961" i="50"/>
  <c r="H7963" i="50"/>
  <c r="H7965" i="50"/>
  <c r="L7965" i="50" s="1"/>
  <c r="H7967" i="50"/>
  <c r="H7969" i="50"/>
  <c r="H7971" i="50"/>
  <c r="H7973" i="50"/>
  <c r="H7975" i="50"/>
  <c r="H7977" i="50"/>
  <c r="H7979" i="50"/>
  <c r="H7981" i="50"/>
  <c r="L7981" i="50" s="1"/>
  <c r="H7983" i="50"/>
  <c r="H7985" i="50"/>
  <c r="H7987" i="50"/>
  <c r="H7989" i="50"/>
  <c r="L7989" i="50" s="1"/>
  <c r="H7991" i="50"/>
  <c r="H7993" i="50"/>
  <c r="H7562" i="50"/>
  <c r="H7564" i="50"/>
  <c r="H7566" i="50"/>
  <c r="H7568" i="50"/>
  <c r="H7570" i="50"/>
  <c r="H7572" i="50"/>
  <c r="H7574" i="50"/>
  <c r="H7576" i="50"/>
  <c r="H7578" i="50"/>
  <c r="J7578" i="50" s="1"/>
  <c r="H7580" i="50"/>
  <c r="H7582" i="50"/>
  <c r="H7584" i="50"/>
  <c r="H7586" i="50"/>
  <c r="H7588" i="50"/>
  <c r="H7590" i="50"/>
  <c r="H7592" i="50"/>
  <c r="H7594" i="50"/>
  <c r="H7596" i="50"/>
  <c r="J7596" i="50" s="1"/>
  <c r="H7598" i="50"/>
  <c r="H7600" i="50"/>
  <c r="H7602" i="50"/>
  <c r="H7604" i="50"/>
  <c r="H7606" i="50"/>
  <c r="H7608" i="50"/>
  <c r="H7610" i="50"/>
  <c r="H7612" i="50"/>
  <c r="H7614" i="50"/>
  <c r="H7616" i="50"/>
  <c r="H7618" i="50"/>
  <c r="H7620" i="50"/>
  <c r="K7620" i="50" s="1"/>
  <c r="H7622" i="50"/>
  <c r="H7624" i="50"/>
  <c r="H7626" i="50"/>
  <c r="H7628" i="50"/>
  <c r="H7630" i="50"/>
  <c r="H7632" i="50"/>
  <c r="H7634" i="50"/>
  <c r="H7636" i="50"/>
  <c r="L7636" i="50" s="1"/>
  <c r="H7638" i="50"/>
  <c r="H7640" i="50"/>
  <c r="H7642" i="50"/>
  <c r="H7644" i="50"/>
  <c r="H7646" i="50"/>
  <c r="H7648" i="50"/>
  <c r="H7650" i="50"/>
  <c r="H7652" i="50"/>
  <c r="H7654" i="50"/>
  <c r="H7656" i="50"/>
  <c r="H7658" i="50"/>
  <c r="H7660" i="50"/>
  <c r="H7662" i="50"/>
  <c r="H7664" i="50"/>
  <c r="H7666" i="50"/>
  <c r="H7668" i="50"/>
  <c r="H7670" i="50"/>
  <c r="H7672" i="50"/>
  <c r="H7674" i="50"/>
  <c r="H7676" i="50"/>
  <c r="L7676" i="50" s="1"/>
  <c r="H7678" i="50"/>
  <c r="H7680" i="50"/>
  <c r="H7682" i="50"/>
  <c r="J7682" i="50" s="1"/>
  <c r="H7684" i="50"/>
  <c r="K7684" i="50" s="1"/>
  <c r="H7686" i="50"/>
  <c r="H7688" i="50"/>
  <c r="H7690" i="50"/>
  <c r="H7692" i="50"/>
  <c r="K7692" i="50" s="1"/>
  <c r="H7694" i="50"/>
  <c r="H7696" i="50"/>
  <c r="H7698" i="50"/>
  <c r="H7700" i="50"/>
  <c r="H7702" i="50"/>
  <c r="H7704" i="50"/>
  <c r="H7706" i="50"/>
  <c r="H7708" i="50"/>
  <c r="K7708" i="50" s="1"/>
  <c r="H7710" i="50"/>
  <c r="H7712" i="50"/>
  <c r="H7714" i="50"/>
  <c r="H7716" i="50"/>
  <c r="H7718" i="50"/>
  <c r="H7720" i="50"/>
  <c r="H7722" i="50"/>
  <c r="H7724" i="50"/>
  <c r="J7724" i="50" s="1"/>
  <c r="H7726" i="50"/>
  <c r="H7728" i="50"/>
  <c r="H7730" i="50"/>
  <c r="H7732" i="50"/>
  <c r="J7732" i="50" s="1"/>
  <c r="H7734" i="50"/>
  <c r="H7736" i="50"/>
  <c r="H7738" i="50"/>
  <c r="H7740" i="50"/>
  <c r="K7740" i="50" s="1"/>
  <c r="H7742" i="50"/>
  <c r="H7744" i="50"/>
  <c r="H7746" i="50"/>
  <c r="H7748" i="50"/>
  <c r="J7748" i="50" s="1"/>
  <c r="H7750" i="50"/>
  <c r="H7752" i="50"/>
  <c r="H7754" i="50"/>
  <c r="H7756" i="50"/>
  <c r="K7756" i="50" s="1"/>
  <c r="H7758" i="50"/>
  <c r="H7760" i="50"/>
  <c r="H7762" i="50"/>
  <c r="H7764" i="50"/>
  <c r="L7764" i="50" s="1"/>
  <c r="H7766" i="50"/>
  <c r="H7768" i="50"/>
  <c r="H7770" i="50"/>
  <c r="L7770" i="50" s="1"/>
  <c r="H7772" i="50"/>
  <c r="H7774" i="50"/>
  <c r="H7776" i="50"/>
  <c r="H7778" i="50"/>
  <c r="H7780" i="50"/>
  <c r="K7780" i="50" s="1"/>
  <c r="H7782" i="50"/>
  <c r="H7784" i="50"/>
  <c r="H7786" i="50"/>
  <c r="H7788" i="50"/>
  <c r="L7788" i="50" s="1"/>
  <c r="H7790" i="50"/>
  <c r="H7792" i="50"/>
  <c r="H7794" i="50"/>
  <c r="H7796" i="50"/>
  <c r="L7796" i="50" s="1"/>
  <c r="H7798" i="50"/>
  <c r="H7800" i="50"/>
  <c r="H7802" i="50"/>
  <c r="H7804" i="50"/>
  <c r="L7804" i="50" s="1"/>
  <c r="H7806" i="50"/>
  <c r="H7808" i="50"/>
  <c r="H7810" i="50"/>
  <c r="H7812" i="50"/>
  <c r="H7814" i="50"/>
  <c r="H7816" i="50"/>
  <c r="H7818" i="50"/>
  <c r="H7820" i="50"/>
  <c r="L7820" i="50" s="1"/>
  <c r="H7822" i="50"/>
  <c r="H7824" i="50"/>
  <c r="H7826" i="50"/>
  <c r="H7828" i="50"/>
  <c r="K7828" i="50" s="1"/>
  <c r="H7830" i="50"/>
  <c r="H7832" i="50"/>
  <c r="H7834" i="50"/>
  <c r="H7836" i="50"/>
  <c r="K7836" i="50" s="1"/>
  <c r="H7838" i="50"/>
  <c r="H7840" i="50"/>
  <c r="H7842" i="50"/>
  <c r="H7844" i="50"/>
  <c r="L7844" i="50" s="1"/>
  <c r="H7846" i="50"/>
  <c r="H7848" i="50"/>
  <c r="H7850" i="50"/>
  <c r="H7852" i="50"/>
  <c r="L7852" i="50" s="1"/>
  <c r="H7854" i="50"/>
  <c r="H7856" i="50"/>
  <c r="H7858" i="50"/>
  <c r="H7860" i="50"/>
  <c r="J7860" i="50" s="1"/>
  <c r="H7862" i="50"/>
  <c r="H7864" i="50"/>
  <c r="H7866" i="50"/>
  <c r="H7868" i="50"/>
  <c r="L7868" i="50" s="1"/>
  <c r="H7870" i="50"/>
  <c r="H7872" i="50"/>
  <c r="H7874" i="50"/>
  <c r="H7876" i="50"/>
  <c r="J7876" i="50" s="1"/>
  <c r="H7878" i="50"/>
  <c r="H7880" i="50"/>
  <c r="H7882" i="50"/>
  <c r="H7884" i="50"/>
  <c r="H7886" i="50"/>
  <c r="H7888" i="50"/>
  <c r="H7890" i="50"/>
  <c r="H7892" i="50"/>
  <c r="H7894" i="50"/>
  <c r="H7896" i="50"/>
  <c r="H7898" i="50"/>
  <c r="H7900" i="50"/>
  <c r="L7900" i="50" s="1"/>
  <c r="H7902" i="50"/>
  <c r="H7904" i="50"/>
  <c r="H7906" i="50"/>
  <c r="H7908" i="50"/>
  <c r="K7908" i="50" s="1"/>
  <c r="H7910" i="50"/>
  <c r="H7912" i="50"/>
  <c r="H7914" i="50"/>
  <c r="H7916" i="50"/>
  <c r="J7916" i="50" s="1"/>
  <c r="H7918" i="50"/>
  <c r="H7920" i="50"/>
  <c r="H7922" i="50"/>
  <c r="H7924" i="50"/>
  <c r="K7924" i="50" s="1"/>
  <c r="H7926" i="50"/>
  <c r="H7928" i="50"/>
  <c r="H7930" i="50"/>
  <c r="H7932" i="50"/>
  <c r="L7932" i="50" s="1"/>
  <c r="H7934" i="50"/>
  <c r="H7936" i="50"/>
  <c r="H7938" i="50"/>
  <c r="H7940" i="50"/>
  <c r="L7940" i="50" s="1"/>
  <c r="H7942" i="50"/>
  <c r="H7944" i="50"/>
  <c r="H7946" i="50"/>
  <c r="H7948" i="50"/>
  <c r="K7948" i="50" s="1"/>
  <c r="H7950" i="50"/>
  <c r="H7952" i="50"/>
  <c r="H7954" i="50"/>
  <c r="H7956" i="50"/>
  <c r="K7956" i="50" s="1"/>
  <c r="H7958" i="50"/>
  <c r="H7960" i="50"/>
  <c r="H7962" i="50"/>
  <c r="H7964" i="50"/>
  <c r="L7964" i="50" s="1"/>
  <c r="H7966" i="50"/>
  <c r="H7968" i="50"/>
  <c r="H7970" i="50"/>
  <c r="H7972" i="50"/>
  <c r="J7972" i="50" s="1"/>
  <c r="H7974" i="50"/>
  <c r="H7976" i="50"/>
  <c r="H7978" i="50"/>
  <c r="H7980" i="50"/>
  <c r="K7980" i="50" s="1"/>
  <c r="H7982" i="50"/>
  <c r="H7984" i="50"/>
  <c r="H7986" i="50"/>
  <c r="H7988" i="50"/>
  <c r="L7988" i="50" s="1"/>
  <c r="H7990" i="50"/>
  <c r="H7992" i="50"/>
  <c r="H7" i="50"/>
  <c r="H9" i="50"/>
  <c r="H11" i="50"/>
  <c r="H13" i="50"/>
  <c r="H15" i="50"/>
  <c r="H17" i="50"/>
  <c r="H19" i="50"/>
  <c r="H21" i="50"/>
  <c r="H23" i="50"/>
  <c r="H25" i="50"/>
  <c r="H27" i="50"/>
  <c r="H29" i="50"/>
  <c r="H31" i="50"/>
  <c r="H33" i="50"/>
  <c r="H35" i="50"/>
  <c r="H37" i="50"/>
  <c r="H39" i="50"/>
  <c r="J39" i="50" s="1"/>
  <c r="H41" i="50"/>
  <c r="H43" i="50"/>
  <c r="H45" i="50"/>
  <c r="H47" i="50"/>
  <c r="H49" i="50"/>
  <c r="H51" i="50"/>
  <c r="H53" i="50"/>
  <c r="H55" i="50"/>
  <c r="H57" i="50"/>
  <c r="H59" i="50"/>
  <c r="H61" i="50"/>
  <c r="H63" i="50"/>
  <c r="H65" i="50"/>
  <c r="H67" i="50"/>
  <c r="H69" i="50"/>
  <c r="H71" i="50"/>
  <c r="H73" i="50"/>
  <c r="H75" i="50"/>
  <c r="H77" i="50"/>
  <c r="H79" i="50"/>
  <c r="H81" i="50"/>
  <c r="H83" i="50"/>
  <c r="H85" i="50"/>
  <c r="H87" i="50"/>
  <c r="H89" i="50"/>
  <c r="H91" i="50"/>
  <c r="H93" i="50"/>
  <c r="H95" i="50"/>
  <c r="H97" i="50"/>
  <c r="H99" i="50"/>
  <c r="H101" i="50"/>
  <c r="H103" i="50"/>
  <c r="H105" i="50"/>
  <c r="H107" i="50"/>
  <c r="H109" i="50"/>
  <c r="H111" i="50"/>
  <c r="H113" i="50"/>
  <c r="H115" i="50"/>
  <c r="H117" i="50"/>
  <c r="H119" i="50"/>
  <c r="J119" i="50" s="1"/>
  <c r="H121" i="50"/>
  <c r="J121" i="50" s="1"/>
  <c r="H123" i="50"/>
  <c r="H125" i="50"/>
  <c r="H127" i="50"/>
  <c r="H129" i="50"/>
  <c r="H131" i="50"/>
  <c r="H133" i="50"/>
  <c r="H135" i="50"/>
  <c r="H137" i="50"/>
  <c r="K137" i="50" s="1"/>
  <c r="H139" i="50"/>
  <c r="H141" i="50"/>
  <c r="H143" i="50"/>
  <c r="H145" i="50"/>
  <c r="H147" i="50"/>
  <c r="H149" i="50"/>
  <c r="H151" i="50"/>
  <c r="K151" i="50" s="1"/>
  <c r="H153" i="50"/>
  <c r="J153" i="50" s="1"/>
  <c r="H155" i="50"/>
  <c r="H157" i="50"/>
  <c r="H159" i="50"/>
  <c r="H161" i="50"/>
  <c r="H163" i="50"/>
  <c r="H165" i="50"/>
  <c r="H167" i="50"/>
  <c r="H169" i="50"/>
  <c r="K169" i="50" s="1"/>
  <c r="H171" i="50"/>
  <c r="H173" i="50"/>
  <c r="H175" i="50"/>
  <c r="H177" i="50"/>
  <c r="H179" i="50"/>
  <c r="H181" i="50"/>
  <c r="H183" i="50"/>
  <c r="H185" i="50"/>
  <c r="H187" i="50"/>
  <c r="H189" i="50"/>
  <c r="H191" i="50"/>
  <c r="H193" i="50"/>
  <c r="H195" i="50"/>
  <c r="H197" i="50"/>
  <c r="H199" i="50"/>
  <c r="H201" i="50"/>
  <c r="H203" i="50"/>
  <c r="H205" i="50"/>
  <c r="H207" i="50"/>
  <c r="H209" i="50"/>
  <c r="H211" i="50"/>
  <c r="H213" i="50"/>
  <c r="H215" i="50"/>
  <c r="K215" i="50" s="1"/>
  <c r="H217" i="50"/>
  <c r="H219" i="50"/>
  <c r="H221" i="50"/>
  <c r="H223" i="50"/>
  <c r="H225" i="50"/>
  <c r="H227" i="50"/>
  <c r="H229" i="50"/>
  <c r="H231" i="50"/>
  <c r="H233" i="50"/>
  <c r="H235" i="50"/>
  <c r="H237" i="50"/>
  <c r="H239" i="50"/>
  <c r="L239" i="50" s="1"/>
  <c r="H241" i="50"/>
  <c r="L241" i="50" s="1"/>
  <c r="H243" i="50"/>
  <c r="H245" i="50"/>
  <c r="H247" i="50"/>
  <c r="L247" i="50" s="1"/>
  <c r="H249" i="50"/>
  <c r="H251" i="50"/>
  <c r="H253" i="50"/>
  <c r="H255" i="50"/>
  <c r="H257" i="50"/>
  <c r="H259" i="50"/>
  <c r="H261" i="50"/>
  <c r="H263" i="50"/>
  <c r="J263" i="50" s="1"/>
  <c r="H265" i="50"/>
  <c r="H267" i="50"/>
  <c r="H269" i="50"/>
  <c r="H271" i="50"/>
  <c r="H273" i="50"/>
  <c r="H275" i="50"/>
  <c r="H277" i="50"/>
  <c r="H279" i="50"/>
  <c r="H281" i="50"/>
  <c r="H283" i="50"/>
  <c r="H285" i="50"/>
  <c r="H287" i="50"/>
  <c r="H289" i="50"/>
  <c r="H291" i="50"/>
  <c r="H293" i="50"/>
  <c r="H295" i="50"/>
  <c r="H297" i="50"/>
  <c r="H299" i="50"/>
  <c r="H301" i="50"/>
  <c r="H303" i="50"/>
  <c r="H305" i="50"/>
  <c r="H307" i="50"/>
  <c r="H309" i="50"/>
  <c r="H311" i="50"/>
  <c r="H313" i="50"/>
  <c r="H315" i="50"/>
  <c r="H317" i="50"/>
  <c r="H319" i="50"/>
  <c r="L319" i="50" s="1"/>
  <c r="H321" i="50"/>
  <c r="H323" i="50"/>
  <c r="H325" i="50"/>
  <c r="H327" i="50"/>
  <c r="H329" i="50"/>
  <c r="H331" i="50"/>
  <c r="H333" i="50"/>
  <c r="H335" i="50"/>
  <c r="H337" i="50"/>
  <c r="H339" i="50"/>
  <c r="H341" i="50"/>
  <c r="H343" i="50"/>
  <c r="H345" i="50"/>
  <c r="H347" i="50"/>
  <c r="H349" i="50"/>
  <c r="H351" i="50"/>
  <c r="H353" i="50"/>
  <c r="H355" i="50"/>
  <c r="H357" i="50"/>
  <c r="H359" i="50"/>
  <c r="H361" i="50"/>
  <c r="H363" i="50"/>
  <c r="H365" i="50"/>
  <c r="H367" i="50"/>
  <c r="H369" i="50"/>
  <c r="H371" i="50"/>
  <c r="H373" i="50"/>
  <c r="H375" i="50"/>
  <c r="H377" i="50"/>
  <c r="H379" i="50"/>
  <c r="H381" i="50"/>
  <c r="H383" i="50"/>
  <c r="H385" i="50"/>
  <c r="H387" i="50"/>
  <c r="H389" i="50"/>
  <c r="H391" i="50"/>
  <c r="L391" i="50" s="1"/>
  <c r="H393" i="50"/>
  <c r="H395" i="50"/>
  <c r="H397" i="50"/>
  <c r="H399" i="50"/>
  <c r="H401" i="50"/>
  <c r="H403" i="50"/>
  <c r="H405" i="50"/>
  <c r="H407" i="50"/>
  <c r="H409" i="50"/>
  <c r="H411" i="50"/>
  <c r="H413" i="50"/>
  <c r="H415" i="50"/>
  <c r="H417" i="50"/>
  <c r="H419" i="50"/>
  <c r="H421" i="50"/>
  <c r="H423" i="50"/>
  <c r="H425" i="50"/>
  <c r="H427" i="50"/>
  <c r="H429" i="50"/>
  <c r="H431" i="50"/>
  <c r="J431" i="50" s="1"/>
  <c r="H433" i="50"/>
  <c r="H435" i="50"/>
  <c r="H437" i="50"/>
  <c r="H439" i="50"/>
  <c r="H441" i="50"/>
  <c r="H443" i="50"/>
  <c r="H445" i="50"/>
  <c r="H447" i="50"/>
  <c r="H449" i="50"/>
  <c r="H451" i="50"/>
  <c r="H453" i="50"/>
  <c r="H455" i="50"/>
  <c r="H457" i="50"/>
  <c r="H459" i="50"/>
  <c r="H461" i="50"/>
  <c r="H463" i="50"/>
  <c r="H465" i="50"/>
  <c r="K465" i="50" s="1"/>
  <c r="H467" i="50"/>
  <c r="H469" i="50"/>
  <c r="H471" i="50"/>
  <c r="H473" i="50"/>
  <c r="H475" i="50"/>
  <c r="H477" i="50"/>
  <c r="H479" i="50"/>
  <c r="H481" i="50"/>
  <c r="J481" i="50" s="1"/>
  <c r="H483" i="50"/>
  <c r="H485" i="50"/>
  <c r="H487" i="50"/>
  <c r="H489" i="50"/>
  <c r="H491" i="50"/>
  <c r="H493" i="50"/>
  <c r="H495" i="50"/>
  <c r="H497" i="50"/>
  <c r="H499" i="50"/>
  <c r="H501" i="50"/>
  <c r="H503" i="50"/>
  <c r="H505" i="50"/>
  <c r="H507" i="50"/>
  <c r="H509" i="50"/>
  <c r="H511" i="50"/>
  <c r="H513" i="50"/>
  <c r="H515" i="50"/>
  <c r="H517" i="50"/>
  <c r="H519" i="50"/>
  <c r="H521" i="50"/>
  <c r="H523" i="50"/>
  <c r="H525" i="50"/>
  <c r="H527" i="50"/>
  <c r="H529" i="50"/>
  <c r="H531" i="50"/>
  <c r="H533" i="50"/>
  <c r="H535" i="50"/>
  <c r="H537" i="50"/>
  <c r="H539" i="50"/>
  <c r="H541" i="50"/>
  <c r="H543" i="50"/>
  <c r="H545" i="50"/>
  <c r="H547" i="50"/>
  <c r="H549" i="50"/>
  <c r="H551" i="50"/>
  <c r="H553" i="50"/>
  <c r="H555" i="50"/>
  <c r="H557" i="50"/>
  <c r="H559" i="50"/>
  <c r="H561" i="50"/>
  <c r="H563" i="50"/>
  <c r="H565" i="50"/>
  <c r="H567" i="50"/>
  <c r="K567" i="50" s="1"/>
  <c r="H569" i="50"/>
  <c r="H571" i="50"/>
  <c r="H573" i="50"/>
  <c r="H575" i="50"/>
  <c r="H577" i="50"/>
  <c r="H579" i="50"/>
  <c r="H581" i="50"/>
  <c r="H583" i="50"/>
  <c r="H585" i="50"/>
  <c r="H587" i="50"/>
  <c r="H589" i="50"/>
  <c r="H591" i="50"/>
  <c r="H593" i="50"/>
  <c r="J593" i="50" s="1"/>
  <c r="H595" i="50"/>
  <c r="H597" i="50"/>
  <c r="H599" i="50"/>
  <c r="H601" i="50"/>
  <c r="K601" i="50" s="1"/>
  <c r="H603" i="50"/>
  <c r="H605" i="50"/>
  <c r="H607" i="50"/>
  <c r="J607" i="50" s="1"/>
  <c r="H609" i="50"/>
  <c r="H611" i="50"/>
  <c r="H613" i="50"/>
  <c r="H615" i="50"/>
  <c r="H617" i="50"/>
  <c r="H619" i="50"/>
  <c r="H621" i="50"/>
  <c r="H623" i="50"/>
  <c r="H625" i="50"/>
  <c r="K625" i="50" s="1"/>
  <c r="H627" i="50"/>
  <c r="H629" i="50"/>
  <c r="H631" i="50"/>
  <c r="H633" i="50"/>
  <c r="H635" i="50"/>
  <c r="H637" i="50"/>
  <c r="H639" i="50"/>
  <c r="H641" i="50"/>
  <c r="H643" i="50"/>
  <c r="H645" i="50"/>
  <c r="H647" i="50"/>
  <c r="H649" i="50"/>
  <c r="H651" i="50"/>
  <c r="H653" i="50"/>
  <c r="H655" i="50"/>
  <c r="H657" i="50"/>
  <c r="H659" i="50"/>
  <c r="H661" i="50"/>
  <c r="H663" i="50"/>
  <c r="H665" i="50"/>
  <c r="H667" i="50"/>
  <c r="H669" i="50"/>
  <c r="H671" i="50"/>
  <c r="H673" i="50"/>
  <c r="L673" i="50" s="1"/>
  <c r="H675" i="50"/>
  <c r="H677" i="50"/>
  <c r="H679" i="50"/>
  <c r="H681" i="50"/>
  <c r="H683" i="50"/>
  <c r="H685" i="50"/>
  <c r="H687" i="50"/>
  <c r="H689" i="50"/>
  <c r="H691" i="50"/>
  <c r="H693" i="50"/>
  <c r="H695" i="50"/>
  <c r="H697" i="50"/>
  <c r="J697" i="50" s="1"/>
  <c r="H699" i="50"/>
  <c r="H701" i="50"/>
  <c r="H703" i="50"/>
  <c r="J703" i="50" s="1"/>
  <c r="H705" i="50"/>
  <c r="H707" i="50"/>
  <c r="H709" i="50"/>
  <c r="H711" i="50"/>
  <c r="H713" i="50"/>
  <c r="H715" i="50"/>
  <c r="H717" i="50"/>
  <c r="H719" i="50"/>
  <c r="H721" i="50"/>
  <c r="H723" i="50"/>
  <c r="H725" i="50"/>
  <c r="H727" i="50"/>
  <c r="H729" i="50"/>
  <c r="H731" i="50"/>
  <c r="H733" i="50"/>
  <c r="H735" i="50"/>
  <c r="H737" i="50"/>
  <c r="H739" i="50"/>
  <c r="H741" i="50"/>
  <c r="H743" i="50"/>
  <c r="H745" i="50"/>
  <c r="H747" i="50"/>
  <c r="H749" i="50"/>
  <c r="H751" i="50"/>
  <c r="H753" i="50"/>
  <c r="H755" i="50"/>
  <c r="H757" i="50"/>
  <c r="H759" i="50"/>
  <c r="H761" i="50"/>
  <c r="H763" i="50"/>
  <c r="H765" i="50"/>
  <c r="H767" i="50"/>
  <c r="H769" i="50"/>
  <c r="H771" i="50"/>
  <c r="H773" i="50"/>
  <c r="H775" i="50"/>
  <c r="H777" i="50"/>
  <c r="J777" i="50" s="1"/>
  <c r="H779" i="50"/>
  <c r="H781" i="50"/>
  <c r="H783" i="50"/>
  <c r="H785" i="50"/>
  <c r="H787" i="50"/>
  <c r="H789" i="50"/>
  <c r="H791" i="50"/>
  <c r="K791" i="50" s="1"/>
  <c r="H793" i="50"/>
  <c r="H795" i="50"/>
  <c r="H797" i="50"/>
  <c r="H799" i="50"/>
  <c r="H801" i="50"/>
  <c r="H803" i="50"/>
  <c r="H805" i="50"/>
  <c r="H807" i="50"/>
  <c r="H809" i="50"/>
  <c r="H811" i="50"/>
  <c r="H813" i="50"/>
  <c r="H815" i="50"/>
  <c r="H817" i="50"/>
  <c r="H819" i="50"/>
  <c r="H821" i="50"/>
  <c r="H823" i="50"/>
  <c r="H825" i="50"/>
  <c r="H827" i="50"/>
  <c r="H829" i="50"/>
  <c r="H831" i="50"/>
  <c r="H833" i="50"/>
  <c r="H835" i="50"/>
  <c r="H837" i="50"/>
  <c r="H839" i="50"/>
  <c r="H841" i="50"/>
  <c r="H843" i="50"/>
  <c r="H845" i="50"/>
  <c r="H847" i="50"/>
  <c r="H849" i="50"/>
  <c r="H851" i="50"/>
  <c r="H853" i="50"/>
  <c r="H855" i="50"/>
  <c r="H857" i="50"/>
  <c r="H859" i="50"/>
  <c r="H861" i="50"/>
  <c r="H863" i="50"/>
  <c r="H865" i="50"/>
  <c r="H867" i="50"/>
  <c r="H869" i="50"/>
  <c r="H871" i="50"/>
  <c r="J871" i="50" s="1"/>
  <c r="H873" i="50"/>
  <c r="H875" i="50"/>
  <c r="H877" i="50"/>
  <c r="H879" i="50"/>
  <c r="H881" i="50"/>
  <c r="H883" i="50"/>
  <c r="H885" i="50"/>
  <c r="H887" i="50"/>
  <c r="H889" i="50"/>
  <c r="K889" i="50" s="1"/>
  <c r="H891" i="50"/>
  <c r="H893" i="50"/>
  <c r="H895" i="50"/>
  <c r="H897" i="50"/>
  <c r="K897" i="50" s="1"/>
  <c r="H899" i="50"/>
  <c r="H901" i="50"/>
  <c r="H903" i="50"/>
  <c r="H905" i="50"/>
  <c r="H907" i="50"/>
  <c r="H909" i="50"/>
  <c r="H911" i="50"/>
  <c r="H913" i="50"/>
  <c r="H915" i="50"/>
  <c r="H917" i="50"/>
  <c r="H919" i="50"/>
  <c r="H921" i="50"/>
  <c r="H923" i="50"/>
  <c r="H925" i="50"/>
  <c r="H927" i="50"/>
  <c r="H929" i="50"/>
  <c r="H931" i="50"/>
  <c r="H933" i="50"/>
  <c r="H935" i="50"/>
  <c r="H937" i="50"/>
  <c r="H939" i="50"/>
  <c r="H941" i="50"/>
  <c r="H943" i="50"/>
  <c r="H945" i="50"/>
  <c r="H947" i="50"/>
  <c r="H949" i="50"/>
  <c r="H951" i="50"/>
  <c r="H953" i="50"/>
  <c r="H955" i="50"/>
  <c r="H957" i="50"/>
  <c r="H959" i="50"/>
  <c r="K959" i="50" s="1"/>
  <c r="H961" i="50"/>
  <c r="K961" i="50" s="1"/>
  <c r="H963" i="50"/>
  <c r="H965" i="50"/>
  <c r="H967" i="50"/>
  <c r="H969" i="50"/>
  <c r="H971" i="50"/>
  <c r="H973" i="50"/>
  <c r="H975" i="50"/>
  <c r="H977" i="50"/>
  <c r="H979" i="50"/>
  <c r="H981" i="50"/>
  <c r="H983" i="50"/>
  <c r="H985" i="50"/>
  <c r="H987" i="50"/>
  <c r="H989" i="50"/>
  <c r="H991" i="50"/>
  <c r="H993" i="50"/>
  <c r="H995" i="50"/>
  <c r="H997" i="50"/>
  <c r="H999" i="50"/>
  <c r="H1001" i="50"/>
  <c r="H1003" i="50"/>
  <c r="H1005" i="50"/>
  <c r="H1007" i="50"/>
  <c r="H1009" i="50"/>
  <c r="H1011" i="50"/>
  <c r="H1013" i="50"/>
  <c r="H1015" i="50"/>
  <c r="H1017" i="50"/>
  <c r="H1019" i="50"/>
  <c r="H1021" i="50"/>
  <c r="H1023" i="50"/>
  <c r="H1025" i="50"/>
  <c r="H1027" i="50"/>
  <c r="H1029" i="50"/>
  <c r="H1031" i="50"/>
  <c r="H1033" i="50"/>
  <c r="H1035" i="50"/>
  <c r="H1037" i="50"/>
  <c r="H1039" i="50"/>
  <c r="H1041" i="50"/>
  <c r="H1043" i="50"/>
  <c r="H1045" i="50"/>
  <c r="H1047" i="50"/>
  <c r="H1049" i="50"/>
  <c r="K1049" i="50" s="1"/>
  <c r="H1051" i="50"/>
  <c r="H1053" i="50"/>
  <c r="H1055" i="50"/>
  <c r="H1057" i="50"/>
  <c r="J1057" i="50" s="1"/>
  <c r="H1059" i="50"/>
  <c r="H1061" i="50"/>
  <c r="H1063" i="50"/>
  <c r="H1065" i="50"/>
  <c r="H1067" i="50"/>
  <c r="H1069" i="50"/>
  <c r="H1071" i="50"/>
  <c r="H1073" i="50"/>
  <c r="H1075" i="50"/>
  <c r="H1077" i="50"/>
  <c r="H1079" i="50"/>
  <c r="H1081" i="50"/>
  <c r="H1083" i="50"/>
  <c r="H1085" i="50"/>
  <c r="H1087" i="50"/>
  <c r="L1087" i="50" s="1"/>
  <c r="H1089" i="50"/>
  <c r="H1091" i="50"/>
  <c r="H1093" i="50"/>
  <c r="H1095" i="50"/>
  <c r="H1097" i="50"/>
  <c r="H1099" i="50"/>
  <c r="H1101" i="50"/>
  <c r="H1103" i="50"/>
  <c r="H1105" i="50"/>
  <c r="K1105" i="50" s="1"/>
  <c r="H1107" i="50"/>
  <c r="H1109" i="50"/>
  <c r="H1111" i="50"/>
  <c r="H1113" i="50"/>
  <c r="H1115" i="50"/>
  <c r="H1117" i="50"/>
  <c r="H1119" i="50"/>
  <c r="H1121" i="50"/>
  <c r="H1123" i="50"/>
  <c r="H1125" i="50"/>
  <c r="H1127" i="50"/>
  <c r="H1129" i="50"/>
  <c r="H1131" i="50"/>
  <c r="H1133" i="50"/>
  <c r="H1135" i="50"/>
  <c r="H1137" i="50"/>
  <c r="H1139" i="50"/>
  <c r="H1141" i="50"/>
  <c r="H1143" i="50"/>
  <c r="K1143" i="50" s="1"/>
  <c r="H1145" i="50"/>
  <c r="H1147" i="50"/>
  <c r="H1149" i="50"/>
  <c r="H1151" i="50"/>
  <c r="K1151" i="50" s="1"/>
  <c r="H1153" i="50"/>
  <c r="H1155" i="50"/>
  <c r="H1157" i="50"/>
  <c r="H1159" i="50"/>
  <c r="H1161" i="50"/>
  <c r="H1163" i="50"/>
  <c r="H1165" i="50"/>
  <c r="H1167" i="50"/>
  <c r="H1169" i="50"/>
  <c r="H1171" i="50"/>
  <c r="H1173" i="50"/>
  <c r="H1175" i="50"/>
  <c r="K1175" i="50" s="1"/>
  <c r="H1177" i="50"/>
  <c r="J1177" i="50" s="1"/>
  <c r="H1179" i="50"/>
  <c r="H1181" i="50"/>
  <c r="H1183" i="50"/>
  <c r="H1185" i="50"/>
  <c r="H1187" i="50"/>
  <c r="H1189" i="50"/>
  <c r="H1191" i="50"/>
  <c r="H1193" i="50"/>
  <c r="H1195" i="50"/>
  <c r="H1197" i="50"/>
  <c r="H1199" i="50"/>
  <c r="L1199" i="50" s="1"/>
  <c r="H1201" i="50"/>
  <c r="H1203" i="50"/>
  <c r="H1205" i="50"/>
  <c r="H1207" i="50"/>
  <c r="L1207" i="50" s="1"/>
  <c r="H1209" i="50"/>
  <c r="H1211" i="50"/>
  <c r="H1213" i="50"/>
  <c r="H1215" i="50"/>
  <c r="H1217" i="50"/>
  <c r="H1219" i="50"/>
  <c r="H1221" i="50"/>
  <c r="H1223" i="50"/>
  <c r="H1225" i="50"/>
  <c r="H1227" i="50"/>
  <c r="H1229" i="50"/>
  <c r="H1231" i="50"/>
  <c r="L1231" i="50" s="1"/>
  <c r="H1233" i="50"/>
  <c r="H1235" i="50"/>
  <c r="H1237" i="50"/>
  <c r="H1239" i="50"/>
  <c r="H1241" i="50"/>
  <c r="H1243" i="50"/>
  <c r="H1245" i="50"/>
  <c r="H1247" i="50"/>
  <c r="H1249" i="50"/>
  <c r="H1251" i="50"/>
  <c r="H1253" i="50"/>
  <c r="H1255" i="50"/>
  <c r="L1255" i="50" s="1"/>
  <c r="H1257" i="50"/>
  <c r="H1259" i="50"/>
  <c r="H1261" i="50"/>
  <c r="H1263" i="50"/>
  <c r="L1263" i="50" s="1"/>
  <c r="H1265" i="50"/>
  <c r="H1267" i="50"/>
  <c r="H1269" i="50"/>
  <c r="H1271" i="50"/>
  <c r="H1273" i="50"/>
  <c r="H1275" i="50"/>
  <c r="H1277" i="50"/>
  <c r="H1279" i="50"/>
  <c r="H1281" i="50"/>
  <c r="H1283" i="50"/>
  <c r="H1285" i="50"/>
  <c r="H1287" i="50"/>
  <c r="H1289" i="50"/>
  <c r="H1291" i="50"/>
  <c r="H1293" i="50"/>
  <c r="H1295" i="50"/>
  <c r="H1297" i="50"/>
  <c r="H1299" i="50"/>
  <c r="H1301" i="50"/>
  <c r="H1303" i="50"/>
  <c r="H1305" i="50"/>
  <c r="H1307" i="50"/>
  <c r="H1309" i="50"/>
  <c r="H1311" i="50"/>
  <c r="H1313" i="50"/>
  <c r="H1315" i="50"/>
  <c r="H1317" i="50"/>
  <c r="H1319" i="50"/>
  <c r="H1321" i="50"/>
  <c r="H1323" i="50"/>
  <c r="H1325" i="50"/>
  <c r="H1327" i="50"/>
  <c r="L1327" i="50" s="1"/>
  <c r="H1329" i="50"/>
  <c r="K1329" i="50" s="1"/>
  <c r="H1331" i="50"/>
  <c r="H1333" i="50"/>
  <c r="H1335" i="50"/>
  <c r="K1335" i="50" s="1"/>
  <c r="H1337" i="50"/>
  <c r="H1339" i="50"/>
  <c r="H1341" i="50"/>
  <c r="H1343" i="50"/>
  <c r="H1345" i="50"/>
  <c r="J1345" i="50" s="1"/>
  <c r="H1347" i="50"/>
  <c r="H1349" i="50"/>
  <c r="H1351" i="50"/>
  <c r="H1353" i="50"/>
  <c r="H1355" i="50"/>
  <c r="H1357" i="50"/>
  <c r="H1359" i="50"/>
  <c r="H1361" i="50"/>
  <c r="H1363" i="50"/>
  <c r="H1365" i="50"/>
  <c r="H1367" i="50"/>
  <c r="H1369" i="50"/>
  <c r="H1371" i="50"/>
  <c r="H1373" i="50"/>
  <c r="H1375" i="50"/>
  <c r="H1377" i="50"/>
  <c r="H1379" i="50"/>
  <c r="H1381" i="50"/>
  <c r="H1383" i="50"/>
  <c r="H1385" i="50"/>
  <c r="H1387" i="50"/>
  <c r="H1389" i="50"/>
  <c r="H1391" i="50"/>
  <c r="H1393" i="50"/>
  <c r="H1395" i="50"/>
  <c r="H1397" i="50"/>
  <c r="H1399" i="50"/>
  <c r="H1401" i="50"/>
  <c r="H1403" i="50"/>
  <c r="H1405" i="50"/>
  <c r="H1407" i="50"/>
  <c r="H1409" i="50"/>
  <c r="H1411" i="50"/>
  <c r="H1413" i="50"/>
  <c r="H1415" i="50"/>
  <c r="H1417" i="50"/>
  <c r="K1417" i="50" s="1"/>
  <c r="H1419" i="50"/>
  <c r="H1421" i="50"/>
  <c r="H1423" i="50"/>
  <c r="H1425" i="50"/>
  <c r="L1425" i="50" s="1"/>
  <c r="H1427" i="50"/>
  <c r="H1429" i="50"/>
  <c r="H1431" i="50"/>
  <c r="H1433" i="50"/>
  <c r="H1435" i="50"/>
  <c r="H1437" i="50"/>
  <c r="H1439" i="50"/>
  <c r="H1441" i="50"/>
  <c r="H1443" i="50"/>
  <c r="H1445" i="50"/>
  <c r="H1447" i="50"/>
  <c r="H1449" i="50"/>
  <c r="K1449" i="50" s="1"/>
  <c r="H1451" i="50"/>
  <c r="H1453" i="50"/>
  <c r="H1455" i="50"/>
  <c r="H1457" i="50"/>
  <c r="H1459" i="50"/>
  <c r="H1461" i="50"/>
  <c r="H1463" i="50"/>
  <c r="H1465" i="50"/>
  <c r="J1465" i="50" s="1"/>
  <c r="H1467" i="50"/>
  <c r="H1469" i="50"/>
  <c r="H1471" i="50"/>
  <c r="H1473" i="50"/>
  <c r="H1475" i="50"/>
  <c r="H1477" i="50"/>
  <c r="H1479" i="50"/>
  <c r="H1481" i="50"/>
  <c r="H1483" i="50"/>
  <c r="H1485" i="50"/>
  <c r="H1487" i="50"/>
  <c r="H1489" i="50"/>
  <c r="H1491" i="50"/>
  <c r="H1493" i="50"/>
  <c r="H1495" i="50"/>
  <c r="J1495" i="50" s="1"/>
  <c r="H1497" i="50"/>
  <c r="H1499" i="50"/>
  <c r="H1501" i="50"/>
  <c r="H1503" i="50"/>
  <c r="H1505" i="50"/>
  <c r="H1507" i="50"/>
  <c r="H1509" i="50"/>
  <c r="H1511" i="50"/>
  <c r="H1513" i="50"/>
  <c r="H1515" i="50"/>
  <c r="H1517" i="50"/>
  <c r="H1519" i="50"/>
  <c r="H1521" i="50"/>
  <c r="H1523" i="50"/>
  <c r="H1525" i="50"/>
  <c r="H1527" i="50"/>
  <c r="H1529" i="50"/>
  <c r="K1529" i="50" s="1"/>
  <c r="H1531" i="50"/>
  <c r="H1533" i="50"/>
  <c r="H1535" i="50"/>
  <c r="H1537" i="50"/>
  <c r="K1537" i="50" s="1"/>
  <c r="H1539" i="50"/>
  <c r="H1541" i="50"/>
  <c r="H1543" i="50"/>
  <c r="H1545" i="50"/>
  <c r="H1547" i="50"/>
  <c r="H1549" i="50"/>
  <c r="H1551" i="50"/>
  <c r="H1553" i="50"/>
  <c r="H1555" i="50"/>
  <c r="H1557" i="50"/>
  <c r="H1559" i="50"/>
  <c r="H1561" i="50"/>
  <c r="H1563" i="50"/>
  <c r="H1565" i="50"/>
  <c r="H1567" i="50"/>
  <c r="H1569" i="50"/>
  <c r="H1571" i="50"/>
  <c r="H1573" i="50"/>
  <c r="H1575" i="50"/>
  <c r="K1575" i="50" s="1"/>
  <c r="H1577" i="50"/>
  <c r="L1577" i="50" s="1"/>
  <c r="H1579" i="50"/>
  <c r="H1581" i="50"/>
  <c r="H1583" i="50"/>
  <c r="H1585" i="50"/>
  <c r="H1587" i="50"/>
  <c r="H1589" i="50"/>
  <c r="H1591" i="50"/>
  <c r="L1591" i="50" s="1"/>
  <c r="H1593" i="50"/>
  <c r="H1595" i="50"/>
  <c r="H1597" i="50"/>
  <c r="H1599" i="50"/>
  <c r="L1599" i="50" s="1"/>
  <c r="H1601" i="50"/>
  <c r="H1603" i="50"/>
  <c r="H1605" i="50"/>
  <c r="H1607" i="50"/>
  <c r="H1609" i="50"/>
  <c r="H1611" i="50"/>
  <c r="H1613" i="50"/>
  <c r="H1615" i="50"/>
  <c r="H1617" i="50"/>
  <c r="H1619" i="50"/>
  <c r="H1621" i="50"/>
  <c r="H1623" i="50"/>
  <c r="L1623" i="50" s="1"/>
  <c r="H1625" i="50"/>
  <c r="H1627" i="50"/>
  <c r="H1629" i="50"/>
  <c r="H1631" i="50"/>
  <c r="H1633" i="50"/>
  <c r="H1635" i="50"/>
  <c r="H1637" i="50"/>
  <c r="H1639" i="50"/>
  <c r="H1641" i="50"/>
  <c r="L1641" i="50" s="1"/>
  <c r="H1643" i="50"/>
  <c r="H1645" i="50"/>
  <c r="H1647" i="50"/>
  <c r="L1647" i="50" s="1"/>
  <c r="H1649" i="50"/>
  <c r="H1651" i="50"/>
  <c r="H1653" i="50"/>
  <c r="H1655" i="50"/>
  <c r="L1655" i="50" s="1"/>
  <c r="H1657" i="50"/>
  <c r="H1659" i="50"/>
  <c r="H1661" i="50"/>
  <c r="H1663" i="50"/>
  <c r="H1665" i="50"/>
  <c r="H1667" i="50"/>
  <c r="H1669" i="50"/>
  <c r="H1671" i="50"/>
  <c r="H1673" i="50"/>
  <c r="H1675" i="50"/>
  <c r="H1677" i="50"/>
  <c r="H1679" i="50"/>
  <c r="L1679" i="50" s="1"/>
  <c r="H1681" i="50"/>
  <c r="H1683" i="50"/>
  <c r="H1685" i="50"/>
  <c r="H1687" i="50"/>
  <c r="H1689" i="50"/>
  <c r="H1691" i="50"/>
  <c r="H1693" i="50"/>
  <c r="H1695" i="50"/>
  <c r="H1697" i="50"/>
  <c r="H1699" i="50"/>
  <c r="H1701" i="50"/>
  <c r="H1703" i="50"/>
  <c r="H1705" i="50"/>
  <c r="H1707" i="50"/>
  <c r="H1709" i="50"/>
  <c r="H1711" i="50"/>
  <c r="H1713" i="50"/>
  <c r="H1715" i="50"/>
  <c r="H1717" i="50"/>
  <c r="H1719" i="50"/>
  <c r="H1721" i="50"/>
  <c r="H1723" i="50"/>
  <c r="H1725" i="50"/>
  <c r="H1727" i="50"/>
  <c r="H1729" i="50"/>
  <c r="H1731" i="50"/>
  <c r="H1733" i="50"/>
  <c r="H1735" i="50"/>
  <c r="H1737" i="50"/>
  <c r="H1739" i="50"/>
  <c r="H1741" i="50"/>
  <c r="H1743" i="50"/>
  <c r="J1743" i="50" s="1"/>
  <c r="H1745" i="50"/>
  <c r="H1747" i="50"/>
  <c r="H1749" i="50"/>
  <c r="H1751" i="50"/>
  <c r="K1751" i="50" s="1"/>
  <c r="H1753" i="50"/>
  <c r="H1755" i="50"/>
  <c r="H1757" i="50"/>
  <c r="H1759" i="50"/>
  <c r="H1761" i="50"/>
  <c r="H1763" i="50"/>
  <c r="H1765" i="50"/>
  <c r="H1767" i="50"/>
  <c r="K1767" i="50" s="1"/>
  <c r="H1769" i="50"/>
  <c r="H1771" i="50"/>
  <c r="H1773" i="50"/>
  <c r="H1775" i="50"/>
  <c r="K1775" i="50" s="1"/>
  <c r="H1777" i="50"/>
  <c r="H1779" i="50"/>
  <c r="H1781" i="50"/>
  <c r="H1783" i="50"/>
  <c r="K1783" i="50" s="1"/>
  <c r="H1785" i="50"/>
  <c r="H1787" i="50"/>
  <c r="H1789" i="50"/>
  <c r="H1791" i="50"/>
  <c r="H1793" i="50"/>
  <c r="H1795" i="50"/>
  <c r="H1797" i="50"/>
  <c r="H1799" i="50"/>
  <c r="H1801" i="50"/>
  <c r="H1803" i="50"/>
  <c r="H1805" i="50"/>
  <c r="H1807" i="50"/>
  <c r="H1809" i="50"/>
  <c r="H1811" i="50"/>
  <c r="H1813" i="50"/>
  <c r="H1815" i="50"/>
  <c r="H1817" i="50"/>
  <c r="H1819" i="50"/>
  <c r="H1821" i="50"/>
  <c r="H1823" i="50"/>
  <c r="H1825" i="50"/>
  <c r="H1827" i="50"/>
  <c r="H1829" i="50"/>
  <c r="H1831" i="50"/>
  <c r="H1833" i="50"/>
  <c r="H1835" i="50"/>
  <c r="H1837" i="50"/>
  <c r="H1839" i="50"/>
  <c r="H1841" i="50"/>
  <c r="H1843" i="50"/>
  <c r="H1845" i="50"/>
  <c r="H1847" i="50"/>
  <c r="H1849" i="50"/>
  <c r="H1851" i="50"/>
  <c r="H1853" i="50"/>
  <c r="H1855" i="50"/>
  <c r="H1857" i="50"/>
  <c r="H1859" i="50"/>
  <c r="H1861" i="50"/>
  <c r="H1863" i="50"/>
  <c r="H1865" i="50"/>
  <c r="H1867" i="50"/>
  <c r="H1869" i="50"/>
  <c r="H1871" i="50"/>
  <c r="H1873" i="50"/>
  <c r="H1875" i="50"/>
  <c r="H1877" i="50"/>
  <c r="H1879" i="50"/>
  <c r="J1879" i="50" s="1"/>
  <c r="H1881" i="50"/>
  <c r="H1883" i="50"/>
  <c r="H1885" i="50"/>
  <c r="H1887" i="50"/>
  <c r="H1889" i="50"/>
  <c r="H1891" i="50"/>
  <c r="H1893" i="50"/>
  <c r="H1895" i="50"/>
  <c r="H1897" i="50"/>
  <c r="H1899" i="50"/>
  <c r="H1901" i="50"/>
  <c r="H1903" i="50"/>
  <c r="H1905" i="50"/>
  <c r="H1907" i="50"/>
  <c r="H1909" i="50"/>
  <c r="H1911" i="50"/>
  <c r="K1911" i="50" s="1"/>
  <c r="H1913" i="50"/>
  <c r="H1915" i="50"/>
  <c r="H1917" i="50"/>
  <c r="H1919" i="50"/>
  <c r="K1919" i="50" s="1"/>
  <c r="H1921" i="50"/>
  <c r="H1923" i="50"/>
  <c r="H1925" i="50"/>
  <c r="H1927" i="50"/>
  <c r="K1927" i="50" s="1"/>
  <c r="H1929" i="50"/>
  <c r="H1931" i="50"/>
  <c r="H1933" i="50"/>
  <c r="H1935" i="50"/>
  <c r="K1935" i="50" s="1"/>
  <c r="H1937" i="50"/>
  <c r="H1939" i="50"/>
  <c r="H1941" i="50"/>
  <c r="H1943" i="50"/>
  <c r="K1943" i="50" s="1"/>
  <c r="H1945" i="50"/>
  <c r="H1947" i="50"/>
  <c r="H1949" i="50"/>
  <c r="H1951" i="50"/>
  <c r="K1951" i="50" s="1"/>
  <c r="H1953" i="50"/>
  <c r="H1955" i="50"/>
  <c r="H1957" i="50"/>
  <c r="H1959" i="50"/>
  <c r="H1961" i="50"/>
  <c r="H1963" i="50"/>
  <c r="H1965" i="50"/>
  <c r="H1967" i="50"/>
  <c r="H1969" i="50"/>
  <c r="H1971" i="50"/>
  <c r="H1973" i="50"/>
  <c r="H1975" i="50"/>
  <c r="L1975" i="50" s="1"/>
  <c r="H1977" i="50"/>
  <c r="H1979" i="50"/>
  <c r="H1981" i="50"/>
  <c r="H1983" i="50"/>
  <c r="H1985" i="50"/>
  <c r="H1987" i="50"/>
  <c r="H1989" i="50"/>
  <c r="H1991" i="50"/>
  <c r="H1993" i="50"/>
  <c r="H1995" i="50"/>
  <c r="H1997" i="50"/>
  <c r="H1999" i="50"/>
  <c r="H2001" i="50"/>
  <c r="H2003" i="50"/>
  <c r="H2005" i="50"/>
  <c r="H2007" i="50"/>
  <c r="H2009" i="50"/>
  <c r="H2011" i="50"/>
  <c r="H2013" i="50"/>
  <c r="H2015" i="50"/>
  <c r="H2017" i="50"/>
  <c r="H2019" i="50"/>
  <c r="H2021" i="50"/>
  <c r="H2023" i="50"/>
  <c r="H2025" i="50"/>
  <c r="H2027" i="50"/>
  <c r="H2029" i="50"/>
  <c r="H2031" i="50"/>
  <c r="H2033" i="50"/>
  <c r="H2035" i="50"/>
  <c r="H2037" i="50"/>
  <c r="H2039" i="50"/>
  <c r="H2041" i="50"/>
  <c r="K2041" i="50" s="1"/>
  <c r="H2043" i="50"/>
  <c r="H2045" i="50"/>
  <c r="H2047" i="50"/>
  <c r="H2049" i="50"/>
  <c r="H2051" i="50"/>
  <c r="H2053" i="50"/>
  <c r="H2055" i="50"/>
  <c r="H2057" i="50"/>
  <c r="J2057" i="50" s="1"/>
  <c r="H2059" i="50"/>
  <c r="H2061" i="50"/>
  <c r="H2063" i="50"/>
  <c r="H2065" i="50"/>
  <c r="H2067" i="50"/>
  <c r="H2069" i="50"/>
  <c r="H2071" i="50"/>
  <c r="H2073" i="50"/>
  <c r="H2075" i="50"/>
  <c r="H2077" i="50"/>
  <c r="H2079" i="50"/>
  <c r="H2081" i="50"/>
  <c r="H2083" i="50"/>
  <c r="H2085" i="50"/>
  <c r="H2087" i="50"/>
  <c r="H2089" i="50"/>
  <c r="H2091" i="50"/>
  <c r="H2093" i="50"/>
  <c r="H2095" i="50"/>
  <c r="H2097" i="50"/>
  <c r="H2099" i="50"/>
  <c r="H2101" i="50"/>
  <c r="H2103" i="50"/>
  <c r="H2105" i="50"/>
  <c r="H2107" i="50"/>
  <c r="H2109" i="50"/>
  <c r="H2111" i="50"/>
  <c r="H2113" i="50"/>
  <c r="H2115" i="50"/>
  <c r="H2117" i="50"/>
  <c r="H2119" i="50"/>
  <c r="H2121" i="50"/>
  <c r="H2123" i="50"/>
  <c r="H2125" i="50"/>
  <c r="H2127" i="50"/>
  <c r="H2129" i="50"/>
  <c r="J2129" i="50" s="1"/>
  <c r="H2131" i="50"/>
  <c r="H2133" i="50"/>
  <c r="H2135" i="50"/>
  <c r="H2137" i="50"/>
  <c r="H2139" i="50"/>
  <c r="H2141" i="50"/>
  <c r="H2143" i="50"/>
  <c r="H2145" i="50"/>
  <c r="H2147" i="50"/>
  <c r="H2149" i="50"/>
  <c r="H2151" i="50"/>
  <c r="H2153" i="50"/>
  <c r="H2155" i="50"/>
  <c r="H2157" i="50"/>
  <c r="H2159" i="50"/>
  <c r="H2161" i="50"/>
  <c r="J2161" i="50" s="1"/>
  <c r="H2163" i="50"/>
  <c r="H2165" i="50"/>
  <c r="H2167" i="50"/>
  <c r="J2167" i="50" s="1"/>
  <c r="H2169" i="50"/>
  <c r="H2171" i="50"/>
  <c r="H2173" i="50"/>
  <c r="H2175" i="50"/>
  <c r="J2175" i="50" s="1"/>
  <c r="H2177" i="50"/>
  <c r="H2179" i="50"/>
  <c r="H2181" i="50"/>
  <c r="H2183" i="50"/>
  <c r="H2185" i="50"/>
  <c r="H2187" i="50"/>
  <c r="H2189" i="50"/>
  <c r="H2191" i="50"/>
  <c r="L2191" i="50" s="1"/>
  <c r="H2193" i="50"/>
  <c r="H2195" i="50"/>
  <c r="H2197" i="50"/>
  <c r="H2199" i="50"/>
  <c r="L2199" i="50" s="1"/>
  <c r="H2201" i="50"/>
  <c r="H2203" i="50"/>
  <c r="H2205" i="50"/>
  <c r="H2207" i="50"/>
  <c r="L2207" i="50" s="1"/>
  <c r="H2209" i="50"/>
  <c r="H2211" i="50"/>
  <c r="H2213" i="50"/>
  <c r="H2215" i="50"/>
  <c r="L2215" i="50" s="1"/>
  <c r="H2217" i="50"/>
  <c r="H2219" i="50"/>
  <c r="H2221" i="50"/>
  <c r="H2223" i="50"/>
  <c r="L2223" i="50" s="1"/>
  <c r="H2225" i="50"/>
  <c r="H2227" i="50"/>
  <c r="H2229" i="50"/>
  <c r="H2231" i="50"/>
  <c r="H2233" i="50"/>
  <c r="H2235" i="50"/>
  <c r="H2237" i="50"/>
  <c r="H2239" i="50"/>
  <c r="H2241" i="50"/>
  <c r="H2243" i="50"/>
  <c r="H2245" i="50"/>
  <c r="H2247" i="50"/>
  <c r="H2249" i="50"/>
  <c r="H2251" i="50"/>
  <c r="H2253" i="50"/>
  <c r="H2255" i="50"/>
  <c r="J2255" i="50" s="1"/>
  <c r="H2257" i="50"/>
  <c r="H2259" i="50"/>
  <c r="H2261" i="50"/>
  <c r="H2263" i="50"/>
  <c r="H2265" i="50"/>
  <c r="H2267" i="50"/>
  <c r="H2269" i="50"/>
  <c r="H2271" i="50"/>
  <c r="H2273" i="50"/>
  <c r="H2275" i="50"/>
  <c r="H2277" i="50"/>
  <c r="H2279" i="50"/>
  <c r="H2281" i="50"/>
  <c r="H2283" i="50"/>
  <c r="H2285" i="50"/>
  <c r="H2287" i="50"/>
  <c r="H2289" i="50"/>
  <c r="H2291" i="50"/>
  <c r="H2293" i="50"/>
  <c r="H2295" i="50"/>
  <c r="H2297" i="50"/>
  <c r="H2299" i="50"/>
  <c r="H2301" i="50"/>
  <c r="H2303" i="50"/>
  <c r="H2305" i="50"/>
  <c r="H2307" i="50"/>
  <c r="H2309" i="50"/>
  <c r="H2311" i="50"/>
  <c r="H2313" i="50"/>
  <c r="L2313" i="50" s="1"/>
  <c r="H2315" i="50"/>
  <c r="H2317" i="50"/>
  <c r="H2319" i="50"/>
  <c r="H2321" i="50"/>
  <c r="H2323" i="50"/>
  <c r="H2325" i="50"/>
  <c r="H2327" i="50"/>
  <c r="H2329" i="50"/>
  <c r="H2331" i="50"/>
  <c r="H2333" i="50"/>
  <c r="H2335" i="50"/>
  <c r="H2337" i="50"/>
  <c r="H2339" i="50"/>
  <c r="H2341" i="50"/>
  <c r="H2343" i="50"/>
  <c r="H2345" i="50"/>
  <c r="H2347" i="50"/>
  <c r="H2349" i="50"/>
  <c r="H2351" i="50"/>
  <c r="L2351" i="50" s="1"/>
  <c r="H2353" i="50"/>
  <c r="H2355" i="50"/>
  <c r="H2357" i="50"/>
  <c r="H2359" i="50"/>
  <c r="H2361" i="50"/>
  <c r="H2363" i="50"/>
  <c r="H2365" i="50"/>
  <c r="H2367" i="50"/>
  <c r="H2369" i="50"/>
  <c r="H2371" i="50"/>
  <c r="H2373" i="50"/>
  <c r="H2375" i="50"/>
  <c r="H2377" i="50"/>
  <c r="H2379" i="50"/>
  <c r="H2381" i="50"/>
  <c r="H2383" i="50"/>
  <c r="H2385" i="50"/>
  <c r="H2387" i="50"/>
  <c r="H2389" i="50"/>
  <c r="H2391" i="50"/>
  <c r="H2393" i="50"/>
  <c r="H2395" i="50"/>
  <c r="H2397" i="50"/>
  <c r="H2399" i="50"/>
  <c r="J2399" i="50" s="1"/>
  <c r="H2401" i="50"/>
  <c r="H2403" i="50"/>
  <c r="H2405" i="50"/>
  <c r="H2407" i="50"/>
  <c r="H2409" i="50"/>
  <c r="H2411" i="50"/>
  <c r="H2413" i="50"/>
  <c r="H2415" i="50"/>
  <c r="H2417" i="50"/>
  <c r="H2419" i="50"/>
  <c r="H2421" i="50"/>
  <c r="H2423" i="50"/>
  <c r="H2425" i="50"/>
  <c r="H2427" i="50"/>
  <c r="H2429" i="50"/>
  <c r="H2431" i="50"/>
  <c r="H2433" i="50"/>
  <c r="J2433" i="50" s="1"/>
  <c r="H2435" i="50"/>
  <c r="H2437" i="50"/>
  <c r="H2439" i="50"/>
  <c r="H2441" i="50"/>
  <c r="J2441" i="50" s="1"/>
  <c r="H2443" i="50"/>
  <c r="H2445" i="50"/>
  <c r="H2447" i="50"/>
  <c r="H2449" i="50"/>
  <c r="J2449" i="50" s="1"/>
  <c r="H2451" i="50"/>
  <c r="H2453" i="50"/>
  <c r="H2455" i="50"/>
  <c r="H2457" i="50"/>
  <c r="J2457" i="50" s="1"/>
  <c r="H2459" i="50"/>
  <c r="H2461" i="50"/>
  <c r="H2463" i="50"/>
  <c r="H2465" i="50"/>
  <c r="H2467" i="50"/>
  <c r="H2469" i="50"/>
  <c r="H2471" i="50"/>
  <c r="H2473" i="50"/>
  <c r="H2475" i="50"/>
  <c r="H2477" i="50"/>
  <c r="H2479" i="50"/>
  <c r="H2481" i="50"/>
  <c r="H2483" i="50"/>
  <c r="H2485" i="50"/>
  <c r="H2487" i="50"/>
  <c r="H2489" i="50"/>
  <c r="H2491" i="50"/>
  <c r="H2493" i="50"/>
  <c r="H2495" i="50"/>
  <c r="H2497" i="50"/>
  <c r="H2499" i="50"/>
  <c r="H2501" i="50"/>
  <c r="H2503" i="50"/>
  <c r="H2505" i="50"/>
  <c r="H2507" i="50"/>
  <c r="H2509" i="50"/>
  <c r="H2511" i="50"/>
  <c r="H2513" i="50"/>
  <c r="H2515" i="50"/>
  <c r="H2517" i="50"/>
  <c r="H2519" i="50"/>
  <c r="H2521" i="50"/>
  <c r="H2523" i="50"/>
  <c r="H2525" i="50"/>
  <c r="H2527" i="50"/>
  <c r="H2529" i="50"/>
  <c r="H2531" i="50"/>
  <c r="H2533" i="50"/>
  <c r="H2535" i="50"/>
  <c r="H2537" i="50"/>
  <c r="H2539" i="50"/>
  <c r="H2541" i="50"/>
  <c r="H2543" i="50"/>
  <c r="H2545" i="50"/>
  <c r="H2547" i="50"/>
  <c r="H2549" i="50"/>
  <c r="H2551" i="50"/>
  <c r="H2553" i="50"/>
  <c r="H2555" i="50"/>
  <c r="H2557" i="50"/>
  <c r="H2559" i="50"/>
  <c r="H2561" i="50"/>
  <c r="H2563" i="50"/>
  <c r="H2565" i="50"/>
  <c r="H2567" i="50"/>
  <c r="H2569" i="50"/>
  <c r="H2571" i="50"/>
  <c r="H2573" i="50"/>
  <c r="H2575" i="50"/>
  <c r="H2577" i="50"/>
  <c r="H2579" i="50"/>
  <c r="H2581" i="50"/>
  <c r="H2583" i="50"/>
  <c r="H2585" i="50"/>
  <c r="H2587" i="50"/>
  <c r="H2589" i="50"/>
  <c r="H2591" i="50"/>
  <c r="L2591" i="50" s="1"/>
  <c r="H2593" i="50"/>
  <c r="H2595" i="50"/>
  <c r="H2597" i="50"/>
  <c r="H2599" i="50"/>
  <c r="H2601" i="50"/>
  <c r="H2603" i="50"/>
  <c r="H2605" i="50"/>
  <c r="H2607" i="50"/>
  <c r="H2609" i="50"/>
  <c r="H2611" i="50"/>
  <c r="H2613" i="50"/>
  <c r="H2615" i="50"/>
  <c r="H2617" i="50"/>
  <c r="H2619" i="50"/>
  <c r="H2621" i="50"/>
  <c r="H2623" i="50"/>
  <c r="H2625" i="50"/>
  <c r="H2627" i="50"/>
  <c r="H2629" i="50"/>
  <c r="H2631" i="50"/>
  <c r="H2633" i="50"/>
  <c r="H2635" i="50"/>
  <c r="H2637" i="50"/>
  <c r="H2639" i="50"/>
  <c r="H2641" i="50"/>
  <c r="H2643" i="50"/>
  <c r="H2645" i="50"/>
  <c r="H2647" i="50"/>
  <c r="H2649" i="50"/>
  <c r="H2651" i="50"/>
  <c r="H2653" i="50"/>
  <c r="H2655" i="50"/>
  <c r="H2657" i="50"/>
  <c r="H2659" i="50"/>
  <c r="H2661" i="50"/>
  <c r="H2663" i="50"/>
  <c r="H2665" i="50"/>
  <c r="H2667" i="50"/>
  <c r="H2669" i="50"/>
  <c r="H2671" i="50"/>
  <c r="H2673" i="50"/>
  <c r="H2675" i="50"/>
  <c r="H2677" i="50"/>
  <c r="H2679" i="50"/>
  <c r="H2681" i="50"/>
  <c r="H2683" i="50"/>
  <c r="H2685" i="50"/>
  <c r="H2687" i="50"/>
  <c r="H2689" i="50"/>
  <c r="H2691" i="50"/>
  <c r="H2693" i="50"/>
  <c r="H2695" i="50"/>
  <c r="H2697" i="50"/>
  <c r="H2699" i="50"/>
  <c r="H2701" i="50"/>
  <c r="H2703" i="50"/>
  <c r="H2705" i="50"/>
  <c r="H2707" i="50"/>
  <c r="H2709" i="50"/>
  <c r="H2711" i="50"/>
  <c r="H2713" i="50"/>
  <c r="H2715" i="50"/>
  <c r="H2717" i="50"/>
  <c r="H2719" i="50"/>
  <c r="H2721" i="50"/>
  <c r="H2723" i="50"/>
  <c r="H2725" i="50"/>
  <c r="H2727" i="50"/>
  <c r="H2729" i="50"/>
  <c r="H2731" i="50"/>
  <c r="H2733" i="50"/>
  <c r="H2735" i="50"/>
  <c r="H2737" i="50"/>
  <c r="H2739" i="50"/>
  <c r="H2741" i="50"/>
  <c r="H2743" i="50"/>
  <c r="H2745" i="50"/>
  <c r="H2747" i="50"/>
  <c r="H2749" i="50"/>
  <c r="H2751" i="50"/>
  <c r="H2753" i="50"/>
  <c r="H2755" i="50"/>
  <c r="H2757" i="50"/>
  <c r="H2759" i="50"/>
  <c r="H2761" i="50"/>
  <c r="L2761" i="50" s="1"/>
  <c r="H2763" i="50"/>
  <c r="H2765" i="50"/>
  <c r="H2767" i="50"/>
  <c r="H2769" i="50"/>
  <c r="H2771" i="50"/>
  <c r="H2773" i="50"/>
  <c r="H2775" i="50"/>
  <c r="H2777" i="50"/>
  <c r="H2779" i="50"/>
  <c r="H2781" i="50"/>
  <c r="H2783" i="50"/>
  <c r="H2785" i="50"/>
  <c r="H2787" i="50"/>
  <c r="H2789" i="50"/>
  <c r="H2791" i="50"/>
  <c r="H2793" i="50"/>
  <c r="H2795" i="50"/>
  <c r="H2797" i="50"/>
  <c r="H2799" i="50"/>
  <c r="H2801" i="50"/>
  <c r="H2803" i="50"/>
  <c r="H2805" i="50"/>
  <c r="H2807" i="50"/>
  <c r="H2809" i="50"/>
  <c r="H2811" i="50"/>
  <c r="H2813" i="50"/>
  <c r="H2815" i="50"/>
  <c r="H2817" i="50"/>
  <c r="H2819" i="50"/>
  <c r="H2821" i="50"/>
  <c r="H2823" i="50"/>
  <c r="H2825" i="50"/>
  <c r="H2827" i="50"/>
  <c r="H2829" i="50"/>
  <c r="H2831" i="50"/>
  <c r="H2833" i="50"/>
  <c r="H2835" i="50"/>
  <c r="H2837" i="50"/>
  <c r="H2839" i="50"/>
  <c r="H2841" i="50"/>
  <c r="H2843" i="50"/>
  <c r="H2845" i="50"/>
  <c r="H2847" i="50"/>
  <c r="H2849" i="50"/>
  <c r="H2851" i="50"/>
  <c r="H2853" i="50"/>
  <c r="H2855" i="50"/>
  <c r="H2857" i="50"/>
  <c r="H2859" i="50"/>
  <c r="H2861" i="50"/>
  <c r="H2863" i="50"/>
  <c r="H2865" i="50"/>
  <c r="H2867" i="50"/>
  <c r="H2869" i="50"/>
  <c r="H2871" i="50"/>
  <c r="H2873" i="50"/>
  <c r="H2875" i="50"/>
  <c r="H2877" i="50"/>
  <c r="H2879" i="50"/>
  <c r="H2881" i="50"/>
  <c r="H2883" i="50"/>
  <c r="H2885" i="50"/>
  <c r="H2887" i="50"/>
  <c r="J2887" i="50" s="1"/>
  <c r="H2889" i="50"/>
  <c r="H2891" i="50"/>
  <c r="H2893" i="50"/>
  <c r="H2895" i="50"/>
  <c r="H2897" i="50"/>
  <c r="H2899" i="50"/>
  <c r="H2901" i="50"/>
  <c r="H2903" i="50"/>
  <c r="H2905" i="50"/>
  <c r="H2907" i="50"/>
  <c r="H2909" i="50"/>
  <c r="H2911" i="50"/>
  <c r="H2913" i="50"/>
  <c r="H2915" i="50"/>
  <c r="H2917" i="50"/>
  <c r="H2919" i="50"/>
  <c r="L2919" i="50" s="1"/>
  <c r="H2921" i="50"/>
  <c r="H2923" i="50"/>
  <c r="H2925" i="50"/>
  <c r="H2927" i="50"/>
  <c r="H2929" i="50"/>
  <c r="H2931" i="50"/>
  <c r="H2933" i="50"/>
  <c r="H2935" i="50"/>
  <c r="H2937" i="50"/>
  <c r="H2939" i="50"/>
  <c r="H2941" i="50"/>
  <c r="H2943" i="50"/>
  <c r="H2945" i="50"/>
  <c r="H2947" i="50"/>
  <c r="H2949" i="50"/>
  <c r="H2951" i="50"/>
  <c r="H2953" i="50"/>
  <c r="H2955" i="50"/>
  <c r="H2957" i="50"/>
  <c r="H2959" i="50"/>
  <c r="L2959" i="50" s="1"/>
  <c r="H2961" i="50"/>
  <c r="H2963" i="50"/>
  <c r="H2965" i="50"/>
  <c r="H2967" i="50"/>
  <c r="H2969" i="50"/>
  <c r="H2971" i="50"/>
  <c r="H2973" i="50"/>
  <c r="H2975" i="50"/>
  <c r="H2977" i="50"/>
  <c r="H2979" i="50"/>
  <c r="H2981" i="50"/>
  <c r="H2983" i="50"/>
  <c r="H2985" i="50"/>
  <c r="H2987" i="50"/>
  <c r="H2989" i="50"/>
  <c r="H2991" i="50"/>
  <c r="L2991" i="50" s="1"/>
  <c r="H2993" i="50"/>
  <c r="H2995" i="50"/>
  <c r="H2997" i="50"/>
  <c r="H2999" i="50"/>
  <c r="H3001" i="50"/>
  <c r="K3001" i="50" s="1"/>
  <c r="H3003" i="50"/>
  <c r="H3005" i="50"/>
  <c r="H3007" i="50"/>
  <c r="H3009" i="50"/>
  <c r="H3011" i="50"/>
  <c r="H3013" i="50"/>
  <c r="H3015" i="50"/>
  <c r="H3017" i="50"/>
  <c r="H3019" i="50"/>
  <c r="H3021" i="50"/>
  <c r="H3023" i="50"/>
  <c r="H3025" i="50"/>
  <c r="H3027" i="50"/>
  <c r="H3029" i="50"/>
  <c r="H3031" i="50"/>
  <c r="H3033" i="50"/>
  <c r="H3035" i="50"/>
  <c r="H3037" i="50"/>
  <c r="H3039" i="50"/>
  <c r="H3041" i="50"/>
  <c r="H3043" i="50"/>
  <c r="H3045" i="50"/>
  <c r="H3047" i="50"/>
  <c r="H3049" i="50"/>
  <c r="H3051" i="50"/>
  <c r="H3053" i="50"/>
  <c r="H3055" i="50"/>
  <c r="L3055" i="50" s="1"/>
  <c r="H3057" i="50"/>
  <c r="H3059" i="50"/>
  <c r="H3061" i="50"/>
  <c r="H3063" i="50"/>
  <c r="H3065" i="50"/>
  <c r="H3067" i="50"/>
  <c r="H3069" i="50"/>
  <c r="H3071" i="50"/>
  <c r="L3071" i="50" s="1"/>
  <c r="H3073" i="50"/>
  <c r="H3075" i="50"/>
  <c r="H3077" i="50"/>
  <c r="H3079" i="50"/>
  <c r="L3079" i="50" s="1"/>
  <c r="H3081" i="50"/>
  <c r="H3083" i="50"/>
  <c r="H3085" i="50"/>
  <c r="H3087" i="50"/>
  <c r="H3089" i="50"/>
  <c r="H3091" i="50"/>
  <c r="H3093" i="50"/>
  <c r="H3095" i="50"/>
  <c r="L3095" i="50" s="1"/>
  <c r="H3097" i="50"/>
  <c r="J3097" i="50" s="1"/>
  <c r="H3099" i="50"/>
  <c r="H3101" i="50"/>
  <c r="H3103" i="50"/>
  <c r="L3103" i="50" s="1"/>
  <c r="H3105" i="50"/>
  <c r="H3107" i="50"/>
  <c r="H3109" i="50"/>
  <c r="H3111" i="50"/>
  <c r="L3111" i="50" s="1"/>
  <c r="H3113" i="50"/>
  <c r="H3115" i="50"/>
  <c r="H3117" i="50"/>
  <c r="H3119" i="50"/>
  <c r="H3121" i="50"/>
  <c r="H3123" i="50"/>
  <c r="H3125" i="50"/>
  <c r="H3127" i="50"/>
  <c r="H3129" i="50"/>
  <c r="H3131" i="50"/>
  <c r="H3133" i="50"/>
  <c r="H3135" i="50"/>
  <c r="L3135" i="50" s="1"/>
  <c r="H3137" i="50"/>
  <c r="H3139" i="50"/>
  <c r="H3141" i="50"/>
  <c r="H3143" i="50"/>
  <c r="L3143" i="50" s="1"/>
  <c r="H3145" i="50"/>
  <c r="H3147" i="50"/>
  <c r="H3149" i="50"/>
  <c r="H3151" i="50"/>
  <c r="H3153" i="50"/>
  <c r="H3155" i="50"/>
  <c r="H3157" i="50"/>
  <c r="H3159" i="50"/>
  <c r="H3161" i="50"/>
  <c r="H3163" i="50"/>
  <c r="H3165" i="50"/>
  <c r="H3167" i="50"/>
  <c r="H3169" i="50"/>
  <c r="H3171" i="50"/>
  <c r="H3173" i="50"/>
  <c r="H3175" i="50"/>
  <c r="H3177" i="50"/>
  <c r="H3179" i="50"/>
  <c r="H3181" i="50"/>
  <c r="H3183" i="50"/>
  <c r="H3185" i="50"/>
  <c r="H3187" i="50"/>
  <c r="H3189" i="50"/>
  <c r="H3191" i="50"/>
  <c r="H3193" i="50"/>
  <c r="H3195" i="50"/>
  <c r="H3197" i="50"/>
  <c r="H3199" i="50"/>
  <c r="H3201" i="50"/>
  <c r="H3203" i="50"/>
  <c r="H3205" i="50"/>
  <c r="H3207" i="50"/>
  <c r="H3209" i="50"/>
  <c r="H3211" i="50"/>
  <c r="H3213" i="50"/>
  <c r="H3215" i="50"/>
  <c r="H3217" i="50"/>
  <c r="H3219" i="50"/>
  <c r="H3221" i="50"/>
  <c r="H3223" i="50"/>
  <c r="H3225" i="50"/>
  <c r="H3227" i="50"/>
  <c r="H3229" i="50"/>
  <c r="H3231" i="50"/>
  <c r="H3233" i="50"/>
  <c r="H3235" i="50"/>
  <c r="H3237" i="50"/>
  <c r="H3239" i="50"/>
  <c r="H3241" i="50"/>
  <c r="H3243" i="50"/>
  <c r="H3245" i="50"/>
  <c r="H3247" i="50"/>
  <c r="H3249" i="50"/>
  <c r="H3251" i="50"/>
  <c r="H3253" i="50"/>
  <c r="H3255" i="50"/>
  <c r="H3257" i="50"/>
  <c r="H3259" i="50"/>
  <c r="H3261" i="50"/>
  <c r="H3263" i="50"/>
  <c r="H3265" i="50"/>
  <c r="H3267" i="50"/>
  <c r="H3269" i="50"/>
  <c r="H3271" i="50"/>
  <c r="H3273" i="50"/>
  <c r="H3275" i="50"/>
  <c r="H3277" i="50"/>
  <c r="H3279" i="50"/>
  <c r="H3281" i="50"/>
  <c r="H3283" i="50"/>
  <c r="H3285" i="50"/>
  <c r="H3287" i="50"/>
  <c r="H3289" i="50"/>
  <c r="H3291" i="50"/>
  <c r="H3293" i="50"/>
  <c r="H3295" i="50"/>
  <c r="H3297" i="50"/>
  <c r="H3299" i="50"/>
  <c r="H3301" i="50"/>
  <c r="H3303" i="50"/>
  <c r="H3305" i="50"/>
  <c r="H3307" i="50"/>
  <c r="H3309" i="50"/>
  <c r="H3311" i="50"/>
  <c r="H3313" i="50"/>
  <c r="H3315" i="50"/>
  <c r="H3317" i="50"/>
  <c r="H3319" i="50"/>
  <c r="H3321" i="50"/>
  <c r="H3323" i="50"/>
  <c r="H3325" i="50"/>
  <c r="H3327" i="50"/>
  <c r="H3329" i="50"/>
  <c r="H3331" i="50"/>
  <c r="H3333" i="50"/>
  <c r="H3335" i="50"/>
  <c r="H3337" i="50"/>
  <c r="H3339" i="50"/>
  <c r="H3341" i="50"/>
  <c r="H3343" i="50"/>
  <c r="K3343" i="50" s="1"/>
  <c r="H3345" i="50"/>
  <c r="H3347" i="50"/>
  <c r="H3349" i="50"/>
  <c r="H3351" i="50"/>
  <c r="K3351" i="50" s="1"/>
  <c r="H3353" i="50"/>
  <c r="H3355" i="50"/>
  <c r="H3357" i="50"/>
  <c r="H3359" i="50"/>
  <c r="K3359" i="50" s="1"/>
  <c r="H3361" i="50"/>
  <c r="H3363" i="50"/>
  <c r="H3365" i="50"/>
  <c r="H3367" i="50"/>
  <c r="K3367" i="50" s="1"/>
  <c r="H3369" i="50"/>
  <c r="H3371" i="50"/>
  <c r="H3373" i="50"/>
  <c r="H3375" i="50"/>
  <c r="H3377" i="50"/>
  <c r="H3379" i="50"/>
  <c r="H3381" i="50"/>
  <c r="H3383" i="50"/>
  <c r="L3383" i="50" s="1"/>
  <c r="H3385" i="50"/>
  <c r="H3387" i="50"/>
  <c r="H3389" i="50"/>
  <c r="H3391" i="50"/>
  <c r="H3393" i="50"/>
  <c r="H3395" i="50"/>
  <c r="H3397" i="50"/>
  <c r="H3399" i="50"/>
  <c r="H3401" i="50"/>
  <c r="H3403" i="50"/>
  <c r="H3405" i="50"/>
  <c r="H3407" i="50"/>
  <c r="H3409" i="50"/>
  <c r="H3411" i="50"/>
  <c r="H3413" i="50"/>
  <c r="H3415" i="50"/>
  <c r="H3417" i="50"/>
  <c r="H3419" i="50"/>
  <c r="H3421" i="50"/>
  <c r="H3423" i="50"/>
  <c r="H3425" i="50"/>
  <c r="H3427" i="50"/>
  <c r="H3429" i="50"/>
  <c r="H3431" i="50"/>
  <c r="H3433" i="50"/>
  <c r="H3435" i="50"/>
  <c r="H3437" i="50"/>
  <c r="H3439" i="50"/>
  <c r="H3441" i="50"/>
  <c r="H3443" i="50"/>
  <c r="H3445" i="50"/>
  <c r="H3447" i="50"/>
  <c r="H3449" i="50"/>
  <c r="H3451" i="50"/>
  <c r="H3453" i="50"/>
  <c r="H3455" i="50"/>
  <c r="H3457" i="50"/>
  <c r="H3459" i="50"/>
  <c r="H3461" i="50"/>
  <c r="H3463" i="50"/>
  <c r="H3465" i="50"/>
  <c r="H3467" i="50"/>
  <c r="H3469" i="50"/>
  <c r="H3471" i="50"/>
  <c r="H3473" i="50"/>
  <c r="K3473" i="50" s="1"/>
  <c r="H3475" i="50"/>
  <c r="H3477" i="50"/>
  <c r="H3479" i="50"/>
  <c r="H3481" i="50"/>
  <c r="K3481" i="50" s="1"/>
  <c r="H3483" i="50"/>
  <c r="H3485" i="50"/>
  <c r="H3487" i="50"/>
  <c r="H3489" i="50"/>
  <c r="K3489" i="50" s="1"/>
  <c r="H3491" i="50"/>
  <c r="H3493" i="50"/>
  <c r="H3495" i="50"/>
  <c r="H3497" i="50"/>
  <c r="K3497" i="50" s="1"/>
  <c r="H3499" i="50"/>
  <c r="H3501" i="50"/>
  <c r="H3503" i="50"/>
  <c r="H3505" i="50"/>
  <c r="H3507" i="50"/>
  <c r="H3509" i="50"/>
  <c r="H3511" i="50"/>
  <c r="H3513" i="50"/>
  <c r="K3513" i="50" s="1"/>
  <c r="H3515" i="50"/>
  <c r="H3517" i="50"/>
  <c r="H3519" i="50"/>
  <c r="K3519" i="50" s="1"/>
  <c r="H3521" i="50"/>
  <c r="K3521" i="50" s="1"/>
  <c r="H3523" i="50"/>
  <c r="H3525" i="50"/>
  <c r="H3527" i="50"/>
  <c r="H3529" i="50"/>
  <c r="H3531" i="50"/>
  <c r="H3533" i="50"/>
  <c r="H3535" i="50"/>
  <c r="H3537" i="50"/>
  <c r="H3539" i="50"/>
  <c r="H3541" i="50"/>
  <c r="H3543" i="50"/>
  <c r="H3545" i="50"/>
  <c r="H3547" i="50"/>
  <c r="H3549" i="50"/>
  <c r="H3551" i="50"/>
  <c r="J3551" i="50" s="1"/>
  <c r="H3553" i="50"/>
  <c r="H3555" i="50"/>
  <c r="H3557" i="50"/>
  <c r="H3559" i="50"/>
  <c r="J3559" i="50" s="1"/>
  <c r="H3561" i="50"/>
  <c r="H3563" i="50"/>
  <c r="H3565" i="50"/>
  <c r="H3567" i="50"/>
  <c r="J3567" i="50" s="1"/>
  <c r="H3569" i="50"/>
  <c r="H3571" i="50"/>
  <c r="H3573" i="50"/>
  <c r="H3575" i="50"/>
  <c r="J3575" i="50" s="1"/>
  <c r="H3577" i="50"/>
  <c r="H3579" i="50"/>
  <c r="H3581" i="50"/>
  <c r="H3583" i="50"/>
  <c r="J3583" i="50" s="1"/>
  <c r="H3585" i="50"/>
  <c r="H3587" i="50"/>
  <c r="H3589" i="50"/>
  <c r="H3591" i="50"/>
  <c r="J3591" i="50" s="1"/>
  <c r="H3593" i="50"/>
  <c r="H3595" i="50"/>
  <c r="H3597" i="50"/>
  <c r="H3599" i="50"/>
  <c r="K3599" i="50" s="1"/>
  <c r="H3601" i="50"/>
  <c r="H3603" i="50"/>
  <c r="H3605" i="50"/>
  <c r="H3607" i="50"/>
  <c r="H3609" i="50"/>
  <c r="H3611" i="50"/>
  <c r="H3613" i="50"/>
  <c r="H3615" i="50"/>
  <c r="H3617" i="50"/>
  <c r="H3619" i="50"/>
  <c r="H3621" i="50"/>
  <c r="H3623" i="50"/>
  <c r="H3625" i="50"/>
  <c r="H3627" i="50"/>
  <c r="H3629" i="50"/>
  <c r="H3631" i="50"/>
  <c r="H3633" i="50"/>
  <c r="H3635" i="50"/>
  <c r="H3637" i="50"/>
  <c r="H3639" i="50"/>
  <c r="H3641" i="50"/>
  <c r="H3643" i="50"/>
  <c r="H3645" i="50"/>
  <c r="H3647" i="50"/>
  <c r="H3649" i="50"/>
  <c r="H3651" i="50"/>
  <c r="H3653" i="50"/>
  <c r="H3655" i="50"/>
  <c r="H3657" i="50"/>
  <c r="H3659" i="50"/>
  <c r="H3661" i="50"/>
  <c r="H3663" i="50"/>
  <c r="H3665" i="50"/>
  <c r="J3665" i="50" s="1"/>
  <c r="H3667" i="50"/>
  <c r="H3669" i="50"/>
  <c r="H3671" i="50"/>
  <c r="H3673" i="50"/>
  <c r="H3675" i="50"/>
  <c r="H3677" i="50"/>
  <c r="H3679" i="50"/>
  <c r="K3679" i="50" s="1"/>
  <c r="H3681" i="50"/>
  <c r="H3683" i="50"/>
  <c r="H3685" i="50"/>
  <c r="H3687" i="50"/>
  <c r="H3689" i="50"/>
  <c r="J3689" i="50" s="1"/>
  <c r="H3691" i="50"/>
  <c r="H3693" i="50"/>
  <c r="H3695" i="50"/>
  <c r="H3697" i="50"/>
  <c r="H3699" i="50"/>
  <c r="H3701" i="50"/>
  <c r="H3703" i="50"/>
  <c r="H3705" i="50"/>
  <c r="L3705" i="50" s="1"/>
  <c r="H3707" i="50"/>
  <c r="H3709" i="50"/>
  <c r="H3711" i="50"/>
  <c r="H3713" i="50"/>
  <c r="H3715" i="50"/>
  <c r="H3717" i="50"/>
  <c r="H3719" i="50"/>
  <c r="H3721" i="50"/>
  <c r="H3723" i="50"/>
  <c r="H3725" i="50"/>
  <c r="H3727" i="50"/>
  <c r="H3729" i="50"/>
  <c r="H3731" i="50"/>
  <c r="H3733" i="50"/>
  <c r="H3735" i="50"/>
  <c r="H3737" i="50"/>
  <c r="H3739" i="50"/>
  <c r="H3741" i="50"/>
  <c r="H3743" i="50"/>
  <c r="H3745" i="50"/>
  <c r="H3747" i="50"/>
  <c r="H3749" i="50"/>
  <c r="H3751" i="50"/>
  <c r="L3751" i="50" s="1"/>
  <c r="H3753" i="50"/>
  <c r="H3755" i="50"/>
  <c r="H3757" i="50"/>
  <c r="H3759" i="50"/>
  <c r="H3761" i="50"/>
  <c r="H3763" i="50"/>
  <c r="H3765" i="50"/>
  <c r="H3767" i="50"/>
  <c r="H3769" i="50"/>
  <c r="H3771" i="50"/>
  <c r="H3773" i="50"/>
  <c r="H3775" i="50"/>
  <c r="H3777" i="50"/>
  <c r="H3779" i="50"/>
  <c r="H3781" i="50"/>
  <c r="H3783" i="50"/>
  <c r="H3785" i="50"/>
  <c r="H3787" i="50"/>
  <c r="H3789" i="50"/>
  <c r="H3791" i="50"/>
  <c r="H3793" i="50"/>
  <c r="H3795" i="50"/>
  <c r="H3797" i="50"/>
  <c r="H3799" i="50"/>
  <c r="H3801" i="50"/>
  <c r="H3803" i="50"/>
  <c r="H3805" i="50"/>
  <c r="H3807" i="50"/>
  <c r="H3809" i="50"/>
  <c r="H3811" i="50"/>
  <c r="H3813" i="50"/>
  <c r="H3815" i="50"/>
  <c r="H3817" i="50"/>
  <c r="H3819" i="50"/>
  <c r="H3821" i="50"/>
  <c r="H3823" i="50"/>
  <c r="H3825" i="50"/>
  <c r="H3827" i="50"/>
  <c r="H3829" i="50"/>
  <c r="H3831" i="50"/>
  <c r="H3833" i="50"/>
  <c r="H3835" i="50"/>
  <c r="H3837" i="50"/>
  <c r="H3839" i="50"/>
  <c r="H3841" i="50"/>
  <c r="H3843" i="50"/>
  <c r="H3845" i="50"/>
  <c r="H3847" i="50"/>
  <c r="H3849" i="50"/>
  <c r="H3851" i="50"/>
  <c r="H3853" i="50"/>
  <c r="H3855" i="50"/>
  <c r="H3857" i="50"/>
  <c r="H3859" i="50"/>
  <c r="H3861" i="50"/>
  <c r="H3863" i="50"/>
  <c r="H3865" i="50"/>
  <c r="H3867" i="50"/>
  <c r="H3869" i="50"/>
  <c r="H3871" i="50"/>
  <c r="H3873" i="50"/>
  <c r="H3875" i="50"/>
  <c r="H3877" i="50"/>
  <c r="H3879" i="50"/>
  <c r="J3879" i="50" s="1"/>
  <c r="H3881" i="50"/>
  <c r="H3883" i="50"/>
  <c r="H3885" i="50"/>
  <c r="H3887" i="50"/>
  <c r="H3889" i="50"/>
  <c r="H3891" i="50"/>
  <c r="H3893" i="50"/>
  <c r="H3895" i="50"/>
  <c r="H3897" i="50"/>
  <c r="H3899" i="50"/>
  <c r="H3901" i="50"/>
  <c r="H3903" i="50"/>
  <c r="H3905" i="50"/>
  <c r="H3907" i="50"/>
  <c r="H3909" i="50"/>
  <c r="H3911" i="50"/>
  <c r="H3913" i="50"/>
  <c r="H3915" i="50"/>
  <c r="H3917" i="50"/>
  <c r="H3919" i="50"/>
  <c r="H3921" i="50"/>
  <c r="H3923" i="50"/>
  <c r="H3925" i="50"/>
  <c r="H3927" i="50"/>
  <c r="H3929" i="50"/>
  <c r="K3929" i="50" s="1"/>
  <c r="H3931" i="50"/>
  <c r="H3933" i="50"/>
  <c r="H3935" i="50"/>
  <c r="H3937" i="50"/>
  <c r="H3939" i="50"/>
  <c r="H3941" i="50"/>
  <c r="H3943" i="50"/>
  <c r="H3945" i="50"/>
  <c r="H3947" i="50"/>
  <c r="H3949" i="50"/>
  <c r="H3951" i="50"/>
  <c r="H3953" i="50"/>
  <c r="H3955" i="50"/>
  <c r="H3957" i="50"/>
  <c r="H3959" i="50"/>
  <c r="H3961" i="50"/>
  <c r="H3963" i="50"/>
  <c r="H3965" i="50"/>
  <c r="H3967" i="50"/>
  <c r="H3969" i="50"/>
  <c r="H3971" i="50"/>
  <c r="H3973" i="50"/>
  <c r="H3975" i="50"/>
  <c r="H3977" i="50"/>
  <c r="H3979" i="50"/>
  <c r="H3981" i="50"/>
  <c r="H3983" i="50"/>
  <c r="H3985" i="50"/>
  <c r="H3987" i="50"/>
  <c r="H3989" i="50"/>
  <c r="H3991" i="50"/>
  <c r="K3991" i="50" s="1"/>
  <c r="H3993" i="50"/>
  <c r="H3995" i="50"/>
  <c r="H3997" i="50"/>
  <c r="H3999" i="50"/>
  <c r="K3999" i="50" s="1"/>
  <c r="H4001" i="50"/>
  <c r="J4001" i="50" s="1"/>
  <c r="H4003" i="50"/>
  <c r="H4005" i="50"/>
  <c r="H4007" i="50"/>
  <c r="H4009" i="50"/>
  <c r="H4011" i="50"/>
  <c r="H4013" i="50"/>
  <c r="H4015" i="50"/>
  <c r="K4015" i="50" s="1"/>
  <c r="H4017" i="50"/>
  <c r="H4019" i="50"/>
  <c r="H4021" i="50"/>
  <c r="H4023" i="50"/>
  <c r="H4025" i="50"/>
  <c r="H4027" i="50"/>
  <c r="H4029" i="50"/>
  <c r="H4031" i="50"/>
  <c r="H4033" i="50"/>
  <c r="H4035" i="50"/>
  <c r="H4037" i="50"/>
  <c r="H4039" i="50"/>
  <c r="H4041" i="50"/>
  <c r="K4041" i="50" s="1"/>
  <c r="H4043" i="50"/>
  <c r="H4045" i="50"/>
  <c r="H4047" i="50"/>
  <c r="H4049" i="50"/>
  <c r="H4051" i="50"/>
  <c r="H4053" i="50"/>
  <c r="H4055" i="50"/>
  <c r="H4057" i="50"/>
  <c r="H4059" i="50"/>
  <c r="H4061" i="50"/>
  <c r="H4063" i="50"/>
  <c r="H4065" i="50"/>
  <c r="H4067" i="50"/>
  <c r="H4069" i="50"/>
  <c r="H4071" i="50"/>
  <c r="H4073" i="50"/>
  <c r="H4075" i="50"/>
  <c r="H4077" i="50"/>
  <c r="H4079" i="50"/>
  <c r="H4081" i="50"/>
  <c r="H4083" i="50"/>
  <c r="H4085" i="50"/>
  <c r="H4087" i="50"/>
  <c r="J4087" i="50" s="1"/>
  <c r="H4089" i="50"/>
  <c r="L4089" i="50" s="1"/>
  <c r="H4091" i="50"/>
  <c r="H4093" i="50"/>
  <c r="H4095" i="50"/>
  <c r="H4097" i="50"/>
  <c r="H4099" i="50"/>
  <c r="H4101" i="50"/>
  <c r="H4103" i="50"/>
  <c r="H4105" i="50"/>
  <c r="H4107" i="50"/>
  <c r="H4109" i="50"/>
  <c r="H4111" i="50"/>
  <c r="H4113" i="50"/>
  <c r="J4113" i="50" s="1"/>
  <c r="H4115" i="50"/>
  <c r="H4117" i="50"/>
  <c r="H4119" i="50"/>
  <c r="H4121" i="50"/>
  <c r="H4123" i="50"/>
  <c r="H4125" i="50"/>
  <c r="H4127" i="50"/>
  <c r="H4129" i="50"/>
  <c r="H4131" i="50"/>
  <c r="H4133" i="50"/>
  <c r="H4135" i="50"/>
  <c r="H4137" i="50"/>
  <c r="H4139" i="50"/>
  <c r="H4141" i="50"/>
  <c r="H4143" i="50"/>
  <c r="H4145" i="50"/>
  <c r="J4145" i="50" s="1"/>
  <c r="H4147" i="50"/>
  <c r="H4149" i="50"/>
  <c r="H4151" i="50"/>
  <c r="L4151" i="50" s="1"/>
  <c r="H4153" i="50"/>
  <c r="H4155" i="50"/>
  <c r="H4157" i="50"/>
  <c r="H4159" i="50"/>
  <c r="J4159" i="50" s="1"/>
  <c r="H4161" i="50"/>
  <c r="H4163" i="50"/>
  <c r="H4165" i="50"/>
  <c r="H4167" i="50"/>
  <c r="H4169" i="50"/>
  <c r="H4267" i="50"/>
  <c r="H4269" i="50"/>
  <c r="H4271" i="50"/>
  <c r="H4273" i="50"/>
  <c r="H4275" i="50"/>
  <c r="H4277" i="50"/>
  <c r="H4279" i="50"/>
  <c r="H4281" i="50"/>
  <c r="H4283" i="50"/>
  <c r="H4285" i="50"/>
  <c r="H4287" i="50"/>
  <c r="H4289" i="50"/>
  <c r="H4291" i="50"/>
  <c r="H4293" i="50"/>
  <c r="H4295" i="50"/>
  <c r="H4297" i="50"/>
  <c r="H4299" i="50"/>
  <c r="H4301" i="50"/>
  <c r="H4303" i="50"/>
  <c r="H4305" i="50"/>
  <c r="H4307" i="50"/>
  <c r="H4309" i="50"/>
  <c r="H4311" i="50"/>
  <c r="H4313" i="50"/>
  <c r="J4313" i="50" s="1"/>
  <c r="H4315" i="50"/>
  <c r="H4317" i="50"/>
  <c r="H4319" i="50"/>
  <c r="H4323" i="50"/>
  <c r="H4343" i="50"/>
  <c r="H4353" i="50"/>
  <c r="H4355" i="50"/>
  <c r="H4357" i="50"/>
  <c r="H4359" i="50"/>
  <c r="H4391" i="50"/>
  <c r="H8193" i="50"/>
  <c r="L8193" i="50" s="1"/>
  <c r="H8195" i="50"/>
  <c r="J8195" i="50" s="1"/>
  <c r="H8197" i="50"/>
  <c r="H8199" i="50"/>
  <c r="H8201" i="50"/>
  <c r="H8203" i="50"/>
  <c r="J8203" i="50" s="1"/>
  <c r="H8205" i="50"/>
  <c r="H8207" i="50"/>
  <c r="H8209" i="50"/>
  <c r="H8211" i="50"/>
  <c r="H8213" i="50"/>
  <c r="H8215" i="50"/>
  <c r="H8217" i="50"/>
  <c r="H8219" i="50"/>
  <c r="H8221" i="50"/>
  <c r="H8223" i="50"/>
  <c r="H8225" i="50"/>
  <c r="H8227" i="50"/>
  <c r="K8227" i="50" s="1"/>
  <c r="H8229" i="50"/>
  <c r="H8231" i="50"/>
  <c r="H8233" i="50"/>
  <c r="H8235" i="50"/>
  <c r="L8235" i="50" s="1"/>
  <c r="H8237" i="50"/>
  <c r="H8239" i="50"/>
  <c r="H8241" i="50"/>
  <c r="H8243" i="50"/>
  <c r="H8245" i="50"/>
  <c r="H8247" i="50"/>
  <c r="H8249" i="50"/>
  <c r="H8251" i="50"/>
  <c r="H8253" i="50"/>
  <c r="H8255" i="50"/>
  <c r="H8257" i="50"/>
  <c r="H8259" i="50"/>
  <c r="H8261" i="50"/>
  <c r="H8263" i="50"/>
  <c r="H8265" i="50"/>
  <c r="H8267" i="50"/>
  <c r="H8269" i="50"/>
  <c r="H8271" i="50"/>
  <c r="H8273" i="50"/>
  <c r="H8275" i="50"/>
  <c r="H8277" i="50"/>
  <c r="H8279" i="50"/>
  <c r="H8281" i="50"/>
  <c r="H8283" i="50"/>
  <c r="H8285" i="50"/>
  <c r="H8287" i="50"/>
  <c r="H8289" i="50"/>
  <c r="H8291" i="50"/>
  <c r="H8293" i="50"/>
  <c r="H8295" i="50"/>
  <c r="H8297" i="50"/>
  <c r="H8299" i="50"/>
  <c r="H8301" i="50"/>
  <c r="H8303" i="50"/>
  <c r="H8305" i="50"/>
  <c r="H8307" i="50"/>
  <c r="H8309" i="50"/>
  <c r="H8311" i="50"/>
  <c r="H8313" i="50"/>
  <c r="K8313" i="50" s="1"/>
  <c r="H8315" i="50"/>
  <c r="H8317" i="50"/>
  <c r="H8319" i="50"/>
  <c r="H8321" i="50"/>
  <c r="H8323" i="50"/>
  <c r="H8325" i="50"/>
  <c r="H8327" i="50"/>
  <c r="H8329" i="50"/>
  <c r="H8331" i="50"/>
  <c r="H8333" i="50"/>
  <c r="H8335" i="50"/>
  <c r="H8337" i="50"/>
  <c r="H8339" i="50"/>
  <c r="J8339" i="50" s="1"/>
  <c r="H8341" i="50"/>
  <c r="H8343" i="50"/>
  <c r="H8345" i="50"/>
  <c r="H8347" i="50"/>
  <c r="J8347" i="50" s="1"/>
  <c r="H8349" i="50"/>
  <c r="H8351" i="50"/>
  <c r="H8353" i="50"/>
  <c r="K8353" i="50" s="1"/>
  <c r="H8355" i="50"/>
  <c r="K8355" i="50" s="1"/>
  <c r="H8357" i="50"/>
  <c r="H8359" i="50"/>
  <c r="H8361" i="50"/>
  <c r="H8363" i="50"/>
  <c r="K8363" i="50" s="1"/>
  <c r="H8365" i="50"/>
  <c r="H8367" i="50"/>
  <c r="H8369" i="50"/>
  <c r="H8371" i="50"/>
  <c r="H8373" i="50"/>
  <c r="H8375" i="50"/>
  <c r="H8377" i="50"/>
  <c r="H8379" i="50"/>
  <c r="H8381" i="50"/>
  <c r="H8383" i="50"/>
  <c r="H8385" i="50"/>
  <c r="H8387" i="50"/>
  <c r="H8389" i="50"/>
  <c r="H8391" i="50"/>
  <c r="H8393" i="50"/>
  <c r="H8395" i="50"/>
  <c r="H8397" i="50"/>
  <c r="H8399" i="50"/>
  <c r="H8401" i="50"/>
  <c r="H8403" i="50"/>
  <c r="H8405" i="50"/>
  <c r="H8407" i="50"/>
  <c r="H8409" i="50"/>
  <c r="H8411" i="50"/>
  <c r="H8413" i="50"/>
  <c r="H8415" i="50"/>
  <c r="H8417" i="50"/>
  <c r="H8419" i="50"/>
  <c r="H8421" i="50"/>
  <c r="H8423" i="50"/>
  <c r="H8425" i="50"/>
  <c r="H8427" i="50"/>
  <c r="H8429" i="50"/>
  <c r="H8431" i="50"/>
  <c r="H8433" i="50"/>
  <c r="H8435" i="50"/>
  <c r="H8437" i="50"/>
  <c r="H8439" i="50"/>
  <c r="H8441" i="50"/>
  <c r="L8441" i="50" s="1"/>
  <c r="H8443" i="50"/>
  <c r="H8445" i="50"/>
  <c r="H8447" i="50"/>
  <c r="H8449" i="50"/>
  <c r="H8451" i="50"/>
  <c r="H8453" i="50"/>
  <c r="H8455" i="50"/>
  <c r="H8457" i="50"/>
  <c r="H8459" i="50"/>
  <c r="J8459" i="50" s="1"/>
  <c r="H8461" i="50"/>
  <c r="H8463" i="50"/>
  <c r="H8465" i="50"/>
  <c r="H8467" i="50"/>
  <c r="H8469" i="50"/>
  <c r="H8471" i="50"/>
  <c r="H8" i="50"/>
  <c r="H10" i="50"/>
  <c r="H12" i="50"/>
  <c r="H14" i="50"/>
  <c r="H16" i="50"/>
  <c r="J16" i="50" s="1"/>
  <c r="H18" i="50"/>
  <c r="L18" i="50" s="1"/>
  <c r="H20" i="50"/>
  <c r="H22" i="50"/>
  <c r="H24" i="50"/>
  <c r="H26" i="50"/>
  <c r="H28" i="50"/>
  <c r="H30" i="50"/>
  <c r="H32" i="50"/>
  <c r="H34" i="50"/>
  <c r="J34" i="50" s="1"/>
  <c r="H36" i="50"/>
  <c r="H38" i="50"/>
  <c r="H40" i="50"/>
  <c r="H42" i="50"/>
  <c r="H44" i="50"/>
  <c r="H46" i="50"/>
  <c r="H48" i="50"/>
  <c r="K48" i="50" s="1"/>
  <c r="H50" i="50"/>
  <c r="H52" i="50"/>
  <c r="H54" i="50"/>
  <c r="H56" i="50"/>
  <c r="K56" i="50" s="1"/>
  <c r="H58" i="50"/>
  <c r="H60" i="50"/>
  <c r="H62" i="50"/>
  <c r="H64" i="50"/>
  <c r="H66" i="50"/>
  <c r="K66" i="50" s="1"/>
  <c r="H68" i="50"/>
  <c r="H70" i="50"/>
  <c r="H72" i="50"/>
  <c r="H74" i="50"/>
  <c r="H76" i="50"/>
  <c r="H78" i="50"/>
  <c r="H80" i="50"/>
  <c r="J80" i="50" s="1"/>
  <c r="H82" i="50"/>
  <c r="H84" i="50"/>
  <c r="H86" i="50"/>
  <c r="H88" i="50"/>
  <c r="H90" i="50"/>
  <c r="H92" i="50"/>
  <c r="H94" i="50"/>
  <c r="H96" i="50"/>
  <c r="H98" i="50"/>
  <c r="H100" i="50"/>
  <c r="H102" i="50"/>
  <c r="H104" i="50"/>
  <c r="H106" i="50"/>
  <c r="H108" i="50"/>
  <c r="H110" i="50"/>
  <c r="H112" i="50"/>
  <c r="H114" i="50"/>
  <c r="H116" i="50"/>
  <c r="H118" i="50"/>
  <c r="H120" i="50"/>
  <c r="H122" i="50"/>
  <c r="H124" i="50"/>
  <c r="H126" i="50"/>
  <c r="H128" i="50"/>
  <c r="H130" i="50"/>
  <c r="H132" i="50"/>
  <c r="H134" i="50"/>
  <c r="H136" i="50"/>
  <c r="L136" i="50" s="1"/>
  <c r="H138" i="50"/>
  <c r="H140" i="50"/>
  <c r="H142" i="50"/>
  <c r="H144" i="50"/>
  <c r="H146" i="50"/>
  <c r="K146" i="50" s="1"/>
  <c r="H148" i="50"/>
  <c r="H150" i="50"/>
  <c r="H152" i="50"/>
  <c r="K152" i="50" s="1"/>
  <c r="H154" i="50"/>
  <c r="K154" i="50" s="1"/>
  <c r="H156" i="50"/>
  <c r="H158" i="50"/>
  <c r="H160" i="50"/>
  <c r="J160" i="50" s="1"/>
  <c r="H162" i="50"/>
  <c r="K162" i="50" s="1"/>
  <c r="H164" i="50"/>
  <c r="H166" i="50"/>
  <c r="H168" i="50"/>
  <c r="H170" i="50"/>
  <c r="J170" i="50" s="1"/>
  <c r="H172" i="50"/>
  <c r="H174" i="50"/>
  <c r="H176" i="50"/>
  <c r="H178" i="50"/>
  <c r="H180" i="50"/>
  <c r="H182" i="50"/>
  <c r="H184" i="50"/>
  <c r="H186" i="50"/>
  <c r="H188" i="50"/>
  <c r="H190" i="50"/>
  <c r="H192" i="50"/>
  <c r="H194" i="50"/>
  <c r="H196" i="50"/>
  <c r="H198" i="50"/>
  <c r="H200" i="50"/>
  <c r="H202" i="50"/>
  <c r="H204" i="50"/>
  <c r="H206" i="50"/>
  <c r="H208" i="50"/>
  <c r="H210" i="50"/>
  <c r="H212" i="50"/>
  <c r="H214" i="50"/>
  <c r="H216" i="50"/>
  <c r="H218" i="50"/>
  <c r="H220" i="50"/>
  <c r="H222" i="50"/>
  <c r="H224" i="50"/>
  <c r="J224" i="50" s="1"/>
  <c r="H226" i="50"/>
  <c r="H228" i="50"/>
  <c r="H230" i="50"/>
  <c r="H232" i="50"/>
  <c r="L232" i="50" s="1"/>
  <c r="H234" i="50"/>
  <c r="H236" i="50"/>
  <c r="H238" i="50"/>
  <c r="H240" i="50"/>
  <c r="J240" i="50" s="1"/>
  <c r="H242" i="50"/>
  <c r="H244" i="50"/>
  <c r="H246" i="50"/>
  <c r="H248" i="50"/>
  <c r="H250" i="50"/>
  <c r="H252" i="50"/>
  <c r="H254" i="50"/>
  <c r="H256" i="50"/>
  <c r="J256" i="50" s="1"/>
  <c r="H258" i="50"/>
  <c r="L258" i="50" s="1"/>
  <c r="H260" i="50"/>
  <c r="H262" i="50"/>
  <c r="H264" i="50"/>
  <c r="J264" i="50" s="1"/>
  <c r="H266" i="50"/>
  <c r="L266" i="50" s="1"/>
  <c r="H268" i="50"/>
  <c r="H270" i="50"/>
  <c r="H272" i="50"/>
  <c r="L272" i="50" s="1"/>
  <c r="H274" i="50"/>
  <c r="H276" i="50"/>
  <c r="H278" i="50"/>
  <c r="H280" i="50"/>
  <c r="H282" i="50"/>
  <c r="J282" i="50" s="1"/>
  <c r="H284" i="50"/>
  <c r="H286" i="50"/>
  <c r="H288" i="50"/>
  <c r="H290" i="50"/>
  <c r="J290" i="50" s="1"/>
  <c r="H292" i="50"/>
  <c r="H294" i="50"/>
  <c r="H296" i="50"/>
  <c r="H298" i="50"/>
  <c r="H300" i="50"/>
  <c r="H302" i="50"/>
  <c r="H304" i="50"/>
  <c r="H306" i="50"/>
  <c r="H308" i="50"/>
  <c r="H310" i="50"/>
  <c r="H312" i="50"/>
  <c r="H314" i="50"/>
  <c r="H316" i="50"/>
  <c r="H318" i="50"/>
  <c r="H320" i="50"/>
  <c r="H322" i="50"/>
  <c r="H324" i="50"/>
  <c r="H326" i="50"/>
  <c r="H328" i="50"/>
  <c r="H330" i="50"/>
  <c r="H332" i="50"/>
  <c r="H334" i="50"/>
  <c r="H336" i="50"/>
  <c r="H338" i="50"/>
  <c r="H340" i="50"/>
  <c r="H342" i="50"/>
  <c r="H344" i="50"/>
  <c r="H346" i="50"/>
  <c r="H348" i="50"/>
  <c r="H350" i="50"/>
  <c r="H352" i="50"/>
  <c r="H354" i="50"/>
  <c r="H356" i="50"/>
  <c r="H358" i="50"/>
  <c r="H360" i="50"/>
  <c r="H362" i="50"/>
  <c r="H364" i="50"/>
  <c r="H366" i="50"/>
  <c r="H368" i="50"/>
  <c r="H370" i="50"/>
  <c r="H372" i="50"/>
  <c r="H374" i="50"/>
  <c r="H376" i="50"/>
  <c r="H378" i="50"/>
  <c r="H380" i="50"/>
  <c r="H382" i="50"/>
  <c r="H384" i="50"/>
  <c r="H386" i="50"/>
  <c r="H388" i="50"/>
  <c r="H390" i="50"/>
  <c r="H392" i="50"/>
  <c r="K392" i="50" s="1"/>
  <c r="H394" i="50"/>
  <c r="H396" i="50"/>
  <c r="H398" i="50"/>
  <c r="H400" i="50"/>
  <c r="L400" i="50" s="1"/>
  <c r="H402" i="50"/>
  <c r="H404" i="50"/>
  <c r="H406" i="50"/>
  <c r="H408" i="50"/>
  <c r="H410" i="50"/>
  <c r="L410" i="50" s="1"/>
  <c r="H412" i="50"/>
  <c r="H414" i="50"/>
  <c r="H416" i="50"/>
  <c r="H418" i="50"/>
  <c r="H420" i="50"/>
  <c r="H422" i="50"/>
  <c r="H424" i="50"/>
  <c r="L424" i="50" s="1"/>
  <c r="H426" i="50"/>
  <c r="H428" i="50"/>
  <c r="H430" i="50"/>
  <c r="H432" i="50"/>
  <c r="L432" i="50" s="1"/>
  <c r="H434" i="50"/>
  <c r="H436" i="50"/>
  <c r="H438" i="50"/>
  <c r="H440" i="50"/>
  <c r="H442" i="50"/>
  <c r="H444" i="50"/>
  <c r="H446" i="50"/>
  <c r="H448" i="50"/>
  <c r="H450" i="50"/>
  <c r="H452" i="50"/>
  <c r="H454" i="50"/>
  <c r="H456" i="50"/>
  <c r="L456" i="50" s="1"/>
  <c r="H458" i="50"/>
  <c r="H460" i="50"/>
  <c r="H462" i="50"/>
  <c r="H464" i="50"/>
  <c r="H466" i="50"/>
  <c r="K466" i="50" s="1"/>
  <c r="H468" i="50"/>
  <c r="H470" i="50"/>
  <c r="H472" i="50"/>
  <c r="J472" i="50" s="1"/>
  <c r="H474" i="50"/>
  <c r="H476" i="50"/>
  <c r="H478" i="50"/>
  <c r="H480" i="50"/>
  <c r="L480" i="50" s="1"/>
  <c r="H482" i="50"/>
  <c r="H484" i="50"/>
  <c r="H486" i="50"/>
  <c r="H488" i="50"/>
  <c r="H490" i="50"/>
  <c r="H492" i="50"/>
  <c r="H494" i="50"/>
  <c r="H496" i="50"/>
  <c r="H498" i="50"/>
  <c r="H500" i="50"/>
  <c r="H502" i="50"/>
  <c r="H504" i="50"/>
  <c r="K504" i="50" s="1"/>
  <c r="H506" i="50"/>
  <c r="H508" i="50"/>
  <c r="H510" i="50"/>
  <c r="H512" i="50"/>
  <c r="H514" i="50"/>
  <c r="H516" i="50"/>
  <c r="H518" i="50"/>
  <c r="H520" i="50"/>
  <c r="H522" i="50"/>
  <c r="K522" i="50" s="1"/>
  <c r="H524" i="50"/>
  <c r="H526" i="50"/>
  <c r="H528" i="50"/>
  <c r="K528" i="50" s="1"/>
  <c r="H530" i="50"/>
  <c r="K530" i="50" s="1"/>
  <c r="H532" i="50"/>
  <c r="H534" i="50"/>
  <c r="H536" i="50"/>
  <c r="H538" i="50"/>
  <c r="H540" i="50"/>
  <c r="H542" i="50"/>
  <c r="H544" i="50"/>
  <c r="J544" i="50" s="1"/>
  <c r="H546" i="50"/>
  <c r="H548" i="50"/>
  <c r="H550" i="50"/>
  <c r="H552" i="50"/>
  <c r="H554" i="50"/>
  <c r="K554" i="50" s="1"/>
  <c r="H556" i="50"/>
  <c r="H558" i="50"/>
  <c r="H560" i="50"/>
  <c r="H562" i="50"/>
  <c r="L562" i="50" s="1"/>
  <c r="H564" i="50"/>
  <c r="H566" i="50"/>
  <c r="H568" i="50"/>
  <c r="H570" i="50"/>
  <c r="H572" i="50"/>
  <c r="H574" i="50"/>
  <c r="H576" i="50"/>
  <c r="H578" i="50"/>
  <c r="L578" i="50" s="1"/>
  <c r="H580" i="50"/>
  <c r="H582" i="50"/>
  <c r="H584" i="50"/>
  <c r="H586" i="50"/>
  <c r="H588" i="50"/>
  <c r="H590" i="50"/>
  <c r="H592" i="50"/>
  <c r="H594" i="50"/>
  <c r="H596" i="50"/>
  <c r="H598" i="50"/>
  <c r="H600" i="50"/>
  <c r="H602" i="50"/>
  <c r="H604" i="50"/>
  <c r="H606" i="50"/>
  <c r="H608" i="50"/>
  <c r="H610" i="50"/>
  <c r="H612" i="50"/>
  <c r="H614" i="50"/>
  <c r="H616" i="50"/>
  <c r="H618" i="50"/>
  <c r="H620" i="50"/>
  <c r="H622" i="50"/>
  <c r="H624" i="50"/>
  <c r="L624" i="50" s="1"/>
  <c r="H626" i="50"/>
  <c r="H628" i="50"/>
  <c r="H630" i="50"/>
  <c r="H632" i="50"/>
  <c r="H634" i="50"/>
  <c r="H636" i="50"/>
  <c r="H638" i="50"/>
  <c r="H640" i="50"/>
  <c r="H642" i="50"/>
  <c r="H644" i="50"/>
  <c r="H646" i="50"/>
  <c r="H648" i="50"/>
  <c r="H650" i="50"/>
  <c r="H652" i="50"/>
  <c r="H654" i="50"/>
  <c r="H656" i="50"/>
  <c r="H658" i="50"/>
  <c r="H660" i="50"/>
  <c r="H662" i="50"/>
  <c r="H664" i="50"/>
  <c r="K664" i="50" s="1"/>
  <c r="H666" i="50"/>
  <c r="H668" i="50"/>
  <c r="H670" i="50"/>
  <c r="H672" i="50"/>
  <c r="H674" i="50"/>
  <c r="H676" i="50"/>
  <c r="H678" i="50"/>
  <c r="H680" i="50"/>
  <c r="L680" i="50" s="1"/>
  <c r="H682" i="50"/>
  <c r="H684" i="50"/>
  <c r="H686" i="50"/>
  <c r="H688" i="50"/>
  <c r="H690" i="50"/>
  <c r="H692" i="50"/>
  <c r="H694" i="50"/>
  <c r="H696" i="50"/>
  <c r="H698" i="50"/>
  <c r="H700" i="50"/>
  <c r="H702" i="50"/>
  <c r="H704" i="50"/>
  <c r="H706" i="50"/>
  <c r="H708" i="50"/>
  <c r="H710" i="50"/>
  <c r="H712" i="50"/>
  <c r="H714" i="50"/>
  <c r="L714" i="50" s="1"/>
  <c r="H716" i="50"/>
  <c r="H718" i="50"/>
  <c r="H720" i="50"/>
  <c r="H722" i="50"/>
  <c r="H724" i="50"/>
  <c r="H726" i="50"/>
  <c r="H728" i="50"/>
  <c r="H730" i="50"/>
  <c r="K730" i="50" s="1"/>
  <c r="H732" i="50"/>
  <c r="H734" i="50"/>
  <c r="H736" i="50"/>
  <c r="H738" i="50"/>
  <c r="L738" i="50" s="1"/>
  <c r="H740" i="50"/>
  <c r="H742" i="50"/>
  <c r="H744" i="50"/>
  <c r="H746" i="50"/>
  <c r="H748" i="50"/>
  <c r="H750" i="50"/>
  <c r="H752" i="50"/>
  <c r="H754" i="50"/>
  <c r="H756" i="50"/>
  <c r="H758" i="50"/>
  <c r="H760" i="50"/>
  <c r="H762" i="50"/>
  <c r="H764" i="50"/>
  <c r="H766" i="50"/>
  <c r="H768" i="50"/>
  <c r="H770" i="50"/>
  <c r="H772" i="50"/>
  <c r="H774" i="50"/>
  <c r="H776" i="50"/>
  <c r="H778" i="50"/>
  <c r="H780" i="50"/>
  <c r="H782" i="50"/>
  <c r="H784" i="50"/>
  <c r="H786" i="50"/>
  <c r="H788" i="50"/>
  <c r="H790" i="50"/>
  <c r="H792" i="50"/>
  <c r="L792" i="50" s="1"/>
  <c r="H794" i="50"/>
  <c r="H796" i="50"/>
  <c r="H798" i="50"/>
  <c r="H800" i="50"/>
  <c r="H802" i="50"/>
  <c r="H804" i="50"/>
  <c r="H806" i="50"/>
  <c r="H808" i="50"/>
  <c r="H810" i="50"/>
  <c r="H812" i="50"/>
  <c r="H814" i="50"/>
  <c r="H816" i="50"/>
  <c r="H818" i="50"/>
  <c r="H820" i="50"/>
  <c r="H822" i="50"/>
  <c r="H824" i="50"/>
  <c r="H826" i="50"/>
  <c r="H828" i="50"/>
  <c r="H830" i="50"/>
  <c r="H832" i="50"/>
  <c r="H834" i="50"/>
  <c r="H836" i="50"/>
  <c r="H838" i="50"/>
  <c r="H840" i="50"/>
  <c r="H842" i="50"/>
  <c r="H844" i="50"/>
  <c r="H846" i="50"/>
  <c r="H848" i="50"/>
  <c r="H850" i="50"/>
  <c r="H852" i="50"/>
  <c r="H854" i="50"/>
  <c r="H856" i="50"/>
  <c r="H858" i="50"/>
  <c r="H860" i="50"/>
  <c r="H862" i="50"/>
  <c r="H864" i="50"/>
  <c r="H866" i="50"/>
  <c r="H868" i="50"/>
  <c r="H870" i="50"/>
  <c r="H872" i="50"/>
  <c r="H874" i="50"/>
  <c r="K874" i="50" s="1"/>
  <c r="H876" i="50"/>
  <c r="H878" i="50"/>
  <c r="H880" i="50"/>
  <c r="L880" i="50" s="1"/>
  <c r="H882" i="50"/>
  <c r="H884" i="50"/>
  <c r="H886" i="50"/>
  <c r="H888" i="50"/>
  <c r="H890" i="50"/>
  <c r="H892" i="50"/>
  <c r="H894" i="50"/>
  <c r="H896" i="50"/>
  <c r="H898" i="50"/>
  <c r="H900" i="50"/>
  <c r="H902" i="50"/>
  <c r="H904" i="50"/>
  <c r="H906" i="50"/>
  <c r="H908" i="50"/>
  <c r="H910" i="50"/>
  <c r="H912" i="50"/>
  <c r="J912" i="50" s="1"/>
  <c r="H914" i="50"/>
  <c r="H916" i="50"/>
  <c r="H918" i="50"/>
  <c r="H920" i="50"/>
  <c r="H922" i="50"/>
  <c r="H924" i="50"/>
  <c r="H926" i="50"/>
  <c r="H928" i="50"/>
  <c r="H930" i="50"/>
  <c r="H932" i="50"/>
  <c r="H934" i="50"/>
  <c r="H936" i="50"/>
  <c r="H938" i="50"/>
  <c r="H940" i="50"/>
  <c r="H942" i="50"/>
  <c r="H944" i="50"/>
  <c r="H946" i="50"/>
  <c r="H948" i="50"/>
  <c r="H950" i="50"/>
  <c r="H952" i="50"/>
  <c r="H954" i="50"/>
  <c r="H956" i="50"/>
  <c r="H958" i="50"/>
  <c r="H960" i="50"/>
  <c r="H962" i="50"/>
  <c r="H964" i="50"/>
  <c r="H966" i="50"/>
  <c r="H968" i="50"/>
  <c r="H970" i="50"/>
  <c r="H972" i="50"/>
  <c r="H974" i="50"/>
  <c r="H976" i="50"/>
  <c r="H978" i="50"/>
  <c r="H980" i="50"/>
  <c r="H982" i="50"/>
  <c r="H984" i="50"/>
  <c r="H986" i="50"/>
  <c r="H988" i="50"/>
  <c r="H990" i="50"/>
  <c r="H992" i="50"/>
  <c r="H994" i="50"/>
  <c r="H996" i="50"/>
  <c r="H998" i="50"/>
  <c r="H1000" i="50"/>
  <c r="H1002" i="50"/>
  <c r="H1004" i="50"/>
  <c r="H1006" i="50"/>
  <c r="H1008" i="50"/>
  <c r="K1008" i="50" s="1"/>
  <c r="H1010" i="50"/>
  <c r="H1012" i="50"/>
  <c r="H1014" i="50"/>
  <c r="H1016" i="50"/>
  <c r="H1018" i="50"/>
  <c r="J1018" i="50" s="1"/>
  <c r="H1020" i="50"/>
  <c r="H1022" i="50"/>
  <c r="H1024" i="50"/>
  <c r="K1024" i="50" s="1"/>
  <c r="H1026" i="50"/>
  <c r="H1028" i="50"/>
  <c r="H1030" i="50"/>
  <c r="H1032" i="50"/>
  <c r="K1032" i="50" s="1"/>
  <c r="H1034" i="50"/>
  <c r="H1036" i="50"/>
  <c r="H1038" i="50"/>
  <c r="H1040" i="50"/>
  <c r="H1042" i="50"/>
  <c r="H1044" i="50"/>
  <c r="H1046" i="50"/>
  <c r="H1048" i="50"/>
  <c r="J1048" i="50" s="1"/>
  <c r="H1050" i="50"/>
  <c r="K1050" i="50" s="1"/>
  <c r="H1052" i="50"/>
  <c r="H1054" i="50"/>
  <c r="H1056" i="50"/>
  <c r="L1056" i="50" s="1"/>
  <c r="H1058" i="50"/>
  <c r="H1060" i="50"/>
  <c r="H1062" i="50"/>
  <c r="H1064" i="50"/>
  <c r="K1064" i="50" s="1"/>
  <c r="H1066" i="50"/>
  <c r="H1068" i="50"/>
  <c r="H1070" i="50"/>
  <c r="H1072" i="50"/>
  <c r="K1072" i="50" s="1"/>
  <c r="H1074" i="50"/>
  <c r="H1076" i="50"/>
  <c r="H1078" i="50"/>
  <c r="H1080" i="50"/>
  <c r="J1080" i="50" s="1"/>
  <c r="H1082" i="50"/>
  <c r="H1084" i="50"/>
  <c r="H1086" i="50"/>
  <c r="H1088" i="50"/>
  <c r="H1090" i="50"/>
  <c r="H1092" i="50"/>
  <c r="H1094" i="50"/>
  <c r="H1096" i="50"/>
  <c r="H1098" i="50"/>
  <c r="H1100" i="50"/>
  <c r="H1102" i="50"/>
  <c r="H1104" i="50"/>
  <c r="H1106" i="50"/>
  <c r="L1106" i="50" s="1"/>
  <c r="H1108" i="50"/>
  <c r="H1110" i="50"/>
  <c r="H1112" i="50"/>
  <c r="H1114" i="50"/>
  <c r="H1116" i="50"/>
  <c r="H1118" i="50"/>
  <c r="H1120" i="50"/>
  <c r="H1122" i="50"/>
  <c r="L1122" i="50" s="1"/>
  <c r="H1124" i="50"/>
  <c r="H1126" i="50"/>
  <c r="H1128" i="50"/>
  <c r="H1130" i="50"/>
  <c r="H1132" i="50"/>
  <c r="H1134" i="50"/>
  <c r="H1136" i="50"/>
  <c r="H1138" i="50"/>
  <c r="H1140" i="50"/>
  <c r="H1142" i="50"/>
  <c r="H1144" i="50"/>
  <c r="H1146" i="50"/>
  <c r="H1148" i="50"/>
  <c r="H1150" i="50"/>
  <c r="H1152" i="50"/>
  <c r="L1152" i="50" s="1"/>
  <c r="H1154" i="50"/>
  <c r="H1156" i="50"/>
  <c r="H1158" i="50"/>
  <c r="H1160" i="50"/>
  <c r="H1162" i="50"/>
  <c r="H1164" i="50"/>
  <c r="H1166" i="50"/>
  <c r="H1168" i="50"/>
  <c r="L1168" i="50" s="1"/>
  <c r="H1170" i="50"/>
  <c r="H1172" i="50"/>
  <c r="H1174" i="50"/>
  <c r="H1176" i="50"/>
  <c r="H1178" i="50"/>
  <c r="H1180" i="50"/>
  <c r="H1182" i="50"/>
  <c r="H1184" i="50"/>
  <c r="L1184" i="50" s="1"/>
  <c r="H1186" i="50"/>
  <c r="H1188" i="50"/>
  <c r="H1190" i="50"/>
  <c r="H1192" i="50"/>
  <c r="L1192" i="50" s="1"/>
  <c r="H1194" i="50"/>
  <c r="H1196" i="50"/>
  <c r="H1198" i="50"/>
  <c r="H1200" i="50"/>
  <c r="J1200" i="50" s="1"/>
  <c r="H1202" i="50"/>
  <c r="H1204" i="50"/>
  <c r="H1206" i="50"/>
  <c r="H1208" i="50"/>
  <c r="J1208" i="50" s="1"/>
  <c r="H1210" i="50"/>
  <c r="J1210" i="50" s="1"/>
  <c r="H1212" i="50"/>
  <c r="H1214" i="50"/>
  <c r="H1216" i="50"/>
  <c r="L1216" i="50" s="1"/>
  <c r="H1218" i="50"/>
  <c r="J1218" i="50" s="1"/>
  <c r="H1220" i="50"/>
  <c r="H1222" i="50"/>
  <c r="H1224" i="50"/>
  <c r="H1226" i="50"/>
  <c r="H1228" i="50"/>
  <c r="H1230" i="50"/>
  <c r="H1232" i="50"/>
  <c r="H1234" i="50"/>
  <c r="L1234" i="50" s="1"/>
  <c r="H1236" i="50"/>
  <c r="H1238" i="50"/>
  <c r="H1240" i="50"/>
  <c r="L1240" i="50" s="1"/>
  <c r="H1242" i="50"/>
  <c r="H1244" i="50"/>
  <c r="H1246" i="50"/>
  <c r="H1248" i="50"/>
  <c r="H1250" i="50"/>
  <c r="H1252" i="50"/>
  <c r="H1254" i="50"/>
  <c r="H1256" i="50"/>
  <c r="J1256" i="50" s="1"/>
  <c r="H1258" i="50"/>
  <c r="J1258" i="50" s="1"/>
  <c r="H1260" i="50"/>
  <c r="H1262" i="50"/>
  <c r="H1264" i="50"/>
  <c r="L1264" i="50" s="1"/>
  <c r="H1266" i="50"/>
  <c r="H1268" i="50"/>
  <c r="H1270" i="50"/>
  <c r="H1272" i="50"/>
  <c r="L1272" i="50" s="1"/>
  <c r="H1274" i="50"/>
  <c r="H1276" i="50"/>
  <c r="H1278" i="50"/>
  <c r="H1280" i="50"/>
  <c r="J1280" i="50" s="1"/>
  <c r="H1282" i="50"/>
  <c r="H1284" i="50"/>
  <c r="H1286" i="50"/>
  <c r="H1288" i="50"/>
  <c r="H1290" i="50"/>
  <c r="H1292" i="50"/>
  <c r="H1294" i="50"/>
  <c r="H1296" i="50"/>
  <c r="H1298" i="50"/>
  <c r="H1300" i="50"/>
  <c r="H1302" i="50"/>
  <c r="H1304" i="50"/>
  <c r="H1306" i="50"/>
  <c r="H1308" i="50"/>
  <c r="H1310" i="50"/>
  <c r="H1312" i="50"/>
  <c r="H1314" i="50"/>
  <c r="H1316" i="50"/>
  <c r="H1318" i="50"/>
  <c r="H1320" i="50"/>
  <c r="H1322" i="50"/>
  <c r="L1322" i="50" s="1"/>
  <c r="H1324" i="50"/>
  <c r="H1326" i="50"/>
  <c r="H1328" i="50"/>
  <c r="L1328" i="50" s="1"/>
  <c r="H1330" i="50"/>
  <c r="J1330" i="50" s="1"/>
  <c r="H1332" i="50"/>
  <c r="H1334" i="50"/>
  <c r="H1336" i="50"/>
  <c r="L1336" i="50" s="1"/>
  <c r="H1338" i="50"/>
  <c r="H1340" i="50"/>
  <c r="H1342" i="50"/>
  <c r="H1344" i="50"/>
  <c r="H1346" i="50"/>
  <c r="H1348" i="50"/>
  <c r="H1350" i="50"/>
  <c r="H1352" i="50"/>
  <c r="H1354" i="50"/>
  <c r="H1356" i="50"/>
  <c r="H1358" i="50"/>
  <c r="H1360" i="50"/>
  <c r="H1362" i="50"/>
  <c r="H1364" i="50"/>
  <c r="H1366" i="50"/>
  <c r="H1368" i="50"/>
  <c r="H1370" i="50"/>
  <c r="H1372" i="50"/>
  <c r="H1374" i="50"/>
  <c r="H1376" i="50"/>
  <c r="H1378" i="50"/>
  <c r="H1380" i="50"/>
  <c r="H1382" i="50"/>
  <c r="H1384" i="50"/>
  <c r="K1384" i="50" s="1"/>
  <c r="H1386" i="50"/>
  <c r="H1388" i="50"/>
  <c r="H1390" i="50"/>
  <c r="H1392" i="50"/>
  <c r="H1394" i="50"/>
  <c r="K1394" i="50" s="1"/>
  <c r="H1396" i="50"/>
  <c r="H1398" i="50"/>
  <c r="H1400" i="50"/>
  <c r="H1402" i="50"/>
  <c r="H1404" i="50"/>
  <c r="H1406" i="50"/>
  <c r="H1408" i="50"/>
  <c r="K1408" i="50" s="1"/>
  <c r="H1410" i="50"/>
  <c r="H1412" i="50"/>
  <c r="H1414" i="50"/>
  <c r="H1416" i="50"/>
  <c r="K1416" i="50" s="1"/>
  <c r="H1418" i="50"/>
  <c r="H1420" i="50"/>
  <c r="H1422" i="50"/>
  <c r="H1424" i="50"/>
  <c r="K1424" i="50" s="1"/>
  <c r="H1426" i="50"/>
  <c r="H1428" i="50"/>
  <c r="H1430" i="50"/>
  <c r="H1432" i="50"/>
  <c r="H1434" i="50"/>
  <c r="K1434" i="50" s="1"/>
  <c r="H1436" i="50"/>
  <c r="H1438" i="50"/>
  <c r="H1440" i="50"/>
  <c r="H1442" i="50"/>
  <c r="J1442" i="50" s="1"/>
  <c r="H1444" i="50"/>
  <c r="H1446" i="50"/>
  <c r="H1448" i="50"/>
  <c r="H1450" i="50"/>
  <c r="H1452" i="50"/>
  <c r="H1454" i="50"/>
  <c r="H1456" i="50"/>
  <c r="H1458" i="50"/>
  <c r="H1460" i="50"/>
  <c r="H1462" i="50"/>
  <c r="H1464" i="50"/>
  <c r="H1466" i="50"/>
  <c r="H1468" i="50"/>
  <c r="H1470" i="50"/>
  <c r="H1472" i="50"/>
  <c r="K1472" i="50" s="1"/>
  <c r="H1474" i="50"/>
  <c r="H1476" i="50"/>
  <c r="H1478" i="50"/>
  <c r="H1480" i="50"/>
  <c r="K1480" i="50" s="1"/>
  <c r="H1482" i="50"/>
  <c r="H1484" i="50"/>
  <c r="H1486" i="50"/>
  <c r="H1488" i="50"/>
  <c r="H1490" i="50"/>
  <c r="H1492" i="50"/>
  <c r="H1494" i="50"/>
  <c r="H1496" i="50"/>
  <c r="H1498" i="50"/>
  <c r="H1500" i="50"/>
  <c r="H1502" i="50"/>
  <c r="H1504" i="50"/>
  <c r="L1504" i="50" s="1"/>
  <c r="H1506" i="50"/>
  <c r="H1508" i="50"/>
  <c r="H1510" i="50"/>
  <c r="H1512" i="50"/>
  <c r="H1514" i="50"/>
  <c r="H1516" i="50"/>
  <c r="H1518" i="50"/>
  <c r="H1520" i="50"/>
  <c r="H1522" i="50"/>
  <c r="H1524" i="50"/>
  <c r="H1526" i="50"/>
  <c r="H1528" i="50"/>
  <c r="K1528" i="50" s="1"/>
  <c r="H1530" i="50"/>
  <c r="H1532" i="50"/>
  <c r="H1534" i="50"/>
  <c r="H1536" i="50"/>
  <c r="H1538" i="50"/>
  <c r="J1538" i="50" s="1"/>
  <c r="H1540" i="50"/>
  <c r="H1542" i="50"/>
  <c r="H1544" i="50"/>
  <c r="L1544" i="50" s="1"/>
  <c r="H1546" i="50"/>
  <c r="H1548" i="50"/>
  <c r="H1550" i="50"/>
  <c r="H1552" i="50"/>
  <c r="H1554" i="50"/>
  <c r="H1556" i="50"/>
  <c r="H1558" i="50"/>
  <c r="H1560" i="50"/>
  <c r="H1562" i="50"/>
  <c r="H1564" i="50"/>
  <c r="H1566" i="50"/>
  <c r="H1568" i="50"/>
  <c r="L1568" i="50" s="1"/>
  <c r="H1570" i="50"/>
  <c r="H1572" i="50"/>
  <c r="H1574" i="50"/>
  <c r="H1576" i="50"/>
  <c r="H1578" i="50"/>
  <c r="H1580" i="50"/>
  <c r="H1582" i="50"/>
  <c r="H1584" i="50"/>
  <c r="L1584" i="50" s="1"/>
  <c r="H1586" i="50"/>
  <c r="H1588" i="50"/>
  <c r="H1590" i="50"/>
  <c r="H1592" i="50"/>
  <c r="H1594" i="50"/>
  <c r="H1596" i="50"/>
  <c r="H1598" i="50"/>
  <c r="H1600" i="50"/>
  <c r="H1602" i="50"/>
  <c r="H1604" i="50"/>
  <c r="H1606" i="50"/>
  <c r="H1608" i="50"/>
  <c r="H1610" i="50"/>
  <c r="H1612" i="50"/>
  <c r="H1614" i="50"/>
  <c r="H1616" i="50"/>
  <c r="H1618" i="50"/>
  <c r="H1620" i="50"/>
  <c r="H1622" i="50"/>
  <c r="H1624" i="50"/>
  <c r="H1626" i="50"/>
  <c r="H1628" i="50"/>
  <c r="H1630" i="50"/>
  <c r="H1632" i="50"/>
  <c r="K1632" i="50" s="1"/>
  <c r="H1634" i="50"/>
  <c r="H1636" i="50"/>
  <c r="H1638" i="50"/>
  <c r="H1640" i="50"/>
  <c r="H1642" i="50"/>
  <c r="H1644" i="50"/>
  <c r="H1646" i="50"/>
  <c r="H1648" i="50"/>
  <c r="L1648" i="50" s="1"/>
  <c r="H1650" i="50"/>
  <c r="H1652" i="50"/>
  <c r="H1654" i="50"/>
  <c r="H1656" i="50"/>
  <c r="H1658" i="50"/>
  <c r="H1660" i="50"/>
  <c r="H1662" i="50"/>
  <c r="H1664" i="50"/>
  <c r="H1666" i="50"/>
  <c r="H1668" i="50"/>
  <c r="H1670" i="50"/>
  <c r="H1672" i="50"/>
  <c r="K1672" i="50" s="1"/>
  <c r="H1674" i="50"/>
  <c r="H1676" i="50"/>
  <c r="H1678" i="50"/>
  <c r="H1680" i="50"/>
  <c r="H1682" i="50"/>
  <c r="H1684" i="50"/>
  <c r="H1686" i="50"/>
  <c r="H1688" i="50"/>
  <c r="H1690" i="50"/>
  <c r="H1692" i="50"/>
  <c r="H1694" i="50"/>
  <c r="H1696" i="50"/>
  <c r="H1698" i="50"/>
  <c r="H1700" i="50"/>
  <c r="H1702" i="50"/>
  <c r="H1704" i="50"/>
  <c r="H1706" i="50"/>
  <c r="H1708" i="50"/>
  <c r="H1710" i="50"/>
  <c r="H1712" i="50"/>
  <c r="H1714" i="50"/>
  <c r="H1716" i="50"/>
  <c r="H1718" i="50"/>
  <c r="H1720" i="50"/>
  <c r="H1722" i="50"/>
  <c r="H1724" i="50"/>
  <c r="H1726" i="50"/>
  <c r="H1728" i="50"/>
  <c r="H1730" i="50"/>
  <c r="H1732" i="50"/>
  <c r="H1734" i="50"/>
  <c r="H1736" i="50"/>
  <c r="H1738" i="50"/>
  <c r="H1740" i="50"/>
  <c r="H1742" i="50"/>
  <c r="H1744" i="50"/>
  <c r="J1744" i="50" s="1"/>
  <c r="H1746" i="50"/>
  <c r="H1748" i="50"/>
  <c r="H1750" i="50"/>
  <c r="H1752" i="50"/>
  <c r="H1754" i="50"/>
  <c r="H1756" i="50"/>
  <c r="H1758" i="50"/>
  <c r="H1760" i="50"/>
  <c r="H1762" i="50"/>
  <c r="H1764" i="50"/>
  <c r="H1766" i="50"/>
  <c r="H1768" i="50"/>
  <c r="H1770" i="50"/>
  <c r="H1772" i="50"/>
  <c r="H1774" i="50"/>
  <c r="H1776" i="50"/>
  <c r="H1778" i="50"/>
  <c r="H1780" i="50"/>
  <c r="H1782" i="50"/>
  <c r="H1784" i="50"/>
  <c r="H1786" i="50"/>
  <c r="H1788" i="50"/>
  <c r="H1790" i="50"/>
  <c r="H1792" i="50"/>
  <c r="H1794" i="50"/>
  <c r="H1796" i="50"/>
  <c r="H1798" i="50"/>
  <c r="H1800" i="50"/>
  <c r="H1802" i="50"/>
  <c r="H1804" i="50"/>
  <c r="H1806" i="50"/>
  <c r="H1808" i="50"/>
  <c r="H1810" i="50"/>
  <c r="K1810" i="50" s="1"/>
  <c r="H1812" i="50"/>
  <c r="H1814" i="50"/>
  <c r="H1816" i="50"/>
  <c r="H1818" i="50"/>
  <c r="H1820" i="50"/>
  <c r="H1822" i="50"/>
  <c r="H1824" i="50"/>
  <c r="L1824" i="50" s="1"/>
  <c r="H1826" i="50"/>
  <c r="K1826" i="50" s="1"/>
  <c r="H1828" i="50"/>
  <c r="H1830" i="50"/>
  <c r="H1832" i="50"/>
  <c r="J1832" i="50" s="1"/>
  <c r="H1834" i="50"/>
  <c r="H1836" i="50"/>
  <c r="H1838" i="50"/>
  <c r="H1840" i="50"/>
  <c r="K1840" i="50" s="1"/>
  <c r="H1842" i="50"/>
  <c r="H1844" i="50"/>
  <c r="H1846" i="50"/>
  <c r="H1848" i="50"/>
  <c r="H1850" i="50"/>
  <c r="H1852" i="50"/>
  <c r="H1854" i="50"/>
  <c r="H1856" i="50"/>
  <c r="H1858" i="50"/>
  <c r="K1858" i="50" s="1"/>
  <c r="H1860" i="50"/>
  <c r="H1862" i="50"/>
  <c r="H1864" i="50"/>
  <c r="K1864" i="50" s="1"/>
  <c r="H1866" i="50"/>
  <c r="H1868" i="50"/>
  <c r="H1870" i="50"/>
  <c r="H1872" i="50"/>
  <c r="K1872" i="50" s="1"/>
  <c r="H1874" i="50"/>
  <c r="H1876" i="50"/>
  <c r="H1878" i="50"/>
  <c r="H1880" i="50"/>
  <c r="H1882" i="50"/>
  <c r="H1884" i="50"/>
  <c r="H1886" i="50"/>
  <c r="H1888" i="50"/>
  <c r="K1888" i="50" s="1"/>
  <c r="H1890" i="50"/>
  <c r="H1892" i="50"/>
  <c r="H1894" i="50"/>
  <c r="H1896" i="50"/>
  <c r="K1896" i="50" s="1"/>
  <c r="H1898" i="50"/>
  <c r="H1900" i="50"/>
  <c r="H1902" i="50"/>
  <c r="H1904" i="50"/>
  <c r="H1906" i="50"/>
  <c r="H1908" i="50"/>
  <c r="H1910" i="50"/>
  <c r="H1912" i="50"/>
  <c r="H1914" i="50"/>
  <c r="L1914" i="50" s="1"/>
  <c r="H1916" i="50"/>
  <c r="H1918" i="50"/>
  <c r="H1920" i="50"/>
  <c r="H1922" i="50"/>
  <c r="H1924" i="50"/>
  <c r="H1926" i="50"/>
  <c r="H1928" i="50"/>
  <c r="H1930" i="50"/>
  <c r="H1932" i="50"/>
  <c r="H1934" i="50"/>
  <c r="H1936" i="50"/>
  <c r="H1938" i="50"/>
  <c r="H1940" i="50"/>
  <c r="H1942" i="50"/>
  <c r="H1944" i="50"/>
  <c r="L1944" i="50" s="1"/>
  <c r="H1946" i="50"/>
  <c r="H1948" i="50"/>
  <c r="H1950" i="50"/>
  <c r="H1952" i="50"/>
  <c r="K1952" i="50" s="1"/>
  <c r="H1954" i="50"/>
  <c r="H1956" i="50"/>
  <c r="H1958" i="50"/>
  <c r="H1960" i="50"/>
  <c r="H1962" i="50"/>
  <c r="H1964" i="50"/>
  <c r="H1966" i="50"/>
  <c r="H1968" i="50"/>
  <c r="L1968" i="50" s="1"/>
  <c r="H1970" i="50"/>
  <c r="H1972" i="50"/>
  <c r="H1974" i="50"/>
  <c r="H1976" i="50"/>
  <c r="H1978" i="50"/>
  <c r="H1980" i="50"/>
  <c r="H1982" i="50"/>
  <c r="H1984" i="50"/>
  <c r="L1984" i="50" s="1"/>
  <c r="H1986" i="50"/>
  <c r="H1988" i="50"/>
  <c r="H1990" i="50"/>
  <c r="H1992" i="50"/>
  <c r="H1994" i="50"/>
  <c r="H1996" i="50"/>
  <c r="H1998" i="50"/>
  <c r="H2000" i="50"/>
  <c r="H2002" i="50"/>
  <c r="H2004" i="50"/>
  <c r="H2006" i="50"/>
  <c r="H2008" i="50"/>
  <c r="L2008" i="50" s="1"/>
  <c r="H2010" i="50"/>
  <c r="H2012" i="50"/>
  <c r="H2014" i="50"/>
  <c r="H2016" i="50"/>
  <c r="H2018" i="50"/>
  <c r="H2020" i="50"/>
  <c r="H2022" i="50"/>
  <c r="H2024" i="50"/>
  <c r="H2026" i="50"/>
  <c r="H2028" i="50"/>
  <c r="H2030" i="50"/>
  <c r="H2032" i="50"/>
  <c r="L2032" i="50" s="1"/>
  <c r="H2034" i="50"/>
  <c r="H2036" i="50"/>
  <c r="H2038" i="50"/>
  <c r="H2040" i="50"/>
  <c r="L2040" i="50" s="1"/>
  <c r="H2042" i="50"/>
  <c r="H2044" i="50"/>
  <c r="H2046" i="50"/>
  <c r="H2048" i="50"/>
  <c r="L2048" i="50" s="1"/>
  <c r="H2050" i="50"/>
  <c r="H2052" i="50"/>
  <c r="H2054" i="50"/>
  <c r="H2056" i="50"/>
  <c r="H2058" i="50"/>
  <c r="H2060" i="50"/>
  <c r="H2062" i="50"/>
  <c r="H2064" i="50"/>
  <c r="H2066" i="50"/>
  <c r="H2068" i="50"/>
  <c r="H2070" i="50"/>
  <c r="H2072" i="50"/>
  <c r="H2074" i="50"/>
  <c r="H2076" i="50"/>
  <c r="H2078" i="50"/>
  <c r="H2080" i="50"/>
  <c r="H2082" i="50"/>
  <c r="K2082" i="50" s="1"/>
  <c r="H2084" i="50"/>
  <c r="H2086" i="50"/>
  <c r="H2088" i="50"/>
  <c r="H2090" i="50"/>
  <c r="H2092" i="50"/>
  <c r="H2094" i="50"/>
  <c r="H2096" i="50"/>
  <c r="H2098" i="50"/>
  <c r="H2100" i="50"/>
  <c r="H2102" i="50"/>
  <c r="H2104" i="50"/>
  <c r="H2106" i="50"/>
  <c r="H2108" i="50"/>
  <c r="H2110" i="50"/>
  <c r="H2112" i="50"/>
  <c r="H2114" i="50"/>
  <c r="H2116" i="50"/>
  <c r="H2118" i="50"/>
  <c r="H2120" i="50"/>
  <c r="H2122" i="50"/>
  <c r="H2124" i="50"/>
  <c r="H2126" i="50"/>
  <c r="H2128" i="50"/>
  <c r="H2130" i="50"/>
  <c r="H2132" i="50"/>
  <c r="H2134" i="50"/>
  <c r="H2136" i="50"/>
  <c r="H2138" i="50"/>
  <c r="H2140" i="50"/>
  <c r="H2142" i="50"/>
  <c r="H2144" i="50"/>
  <c r="H2146" i="50"/>
  <c r="H2148" i="50"/>
  <c r="H2150" i="50"/>
  <c r="H2152" i="50"/>
  <c r="H2154" i="50"/>
  <c r="H2156" i="50"/>
  <c r="H2158" i="50"/>
  <c r="H2160" i="50"/>
  <c r="H2162" i="50"/>
  <c r="H2164" i="50"/>
  <c r="H2166" i="50"/>
  <c r="H2168" i="50"/>
  <c r="J2168" i="50" s="1"/>
  <c r="H2170" i="50"/>
  <c r="K2170" i="50" s="1"/>
  <c r="H2172" i="50"/>
  <c r="H2174" i="50"/>
  <c r="H2176" i="50"/>
  <c r="J2176" i="50" s="1"/>
  <c r="H2178" i="50"/>
  <c r="H2180" i="50"/>
  <c r="H2182" i="50"/>
  <c r="H2184" i="50"/>
  <c r="L2184" i="50" s="1"/>
  <c r="H2186" i="50"/>
  <c r="H2188" i="50"/>
  <c r="H2190" i="50"/>
  <c r="H2192" i="50"/>
  <c r="L2192" i="50" s="1"/>
  <c r="H2194" i="50"/>
  <c r="H2196" i="50"/>
  <c r="H2198" i="50"/>
  <c r="H2200" i="50"/>
  <c r="L2200" i="50" s="1"/>
  <c r="H2202" i="50"/>
  <c r="H2204" i="50"/>
  <c r="H2206" i="50"/>
  <c r="H2208" i="50"/>
  <c r="L2208" i="50" s="1"/>
  <c r="H2210" i="50"/>
  <c r="H2212" i="50"/>
  <c r="H2214" i="50"/>
  <c r="H2216" i="50"/>
  <c r="L2216" i="50" s="1"/>
  <c r="H2218" i="50"/>
  <c r="H2220" i="50"/>
  <c r="H2222" i="50"/>
  <c r="H2224" i="50"/>
  <c r="H2226" i="50"/>
  <c r="H2228" i="50"/>
  <c r="H2230" i="50"/>
  <c r="H2232" i="50"/>
  <c r="H2234" i="50"/>
  <c r="H2236" i="50"/>
  <c r="H2238" i="50"/>
  <c r="H2240" i="50"/>
  <c r="H2242" i="50"/>
  <c r="H2244" i="50"/>
  <c r="H2246" i="50"/>
  <c r="H2248" i="50"/>
  <c r="H2250" i="50"/>
  <c r="H2252" i="50"/>
  <c r="H2254" i="50"/>
  <c r="H2256" i="50"/>
  <c r="H2258" i="50"/>
  <c r="H2260" i="50"/>
  <c r="H2262" i="50"/>
  <c r="H2264" i="50"/>
  <c r="H2266" i="50"/>
  <c r="H2268" i="50"/>
  <c r="H2270" i="50"/>
  <c r="H2272" i="50"/>
  <c r="H2274" i="50"/>
  <c r="K2274" i="50" s="1"/>
  <c r="H2276" i="50"/>
  <c r="H2278" i="50"/>
  <c r="H2280" i="50"/>
  <c r="H2282" i="50"/>
  <c r="H2284" i="50"/>
  <c r="H2286" i="50"/>
  <c r="H2288" i="50"/>
  <c r="H2290" i="50"/>
  <c r="H2292" i="50"/>
  <c r="H2294" i="50"/>
  <c r="H2296" i="50"/>
  <c r="H2298" i="50"/>
  <c r="J2298" i="50" s="1"/>
  <c r="H2300" i="50"/>
  <c r="H2302" i="50"/>
  <c r="H2304" i="50"/>
  <c r="H2306" i="50"/>
  <c r="H2308" i="50"/>
  <c r="H2310" i="50"/>
  <c r="H2312" i="50"/>
  <c r="H2314" i="50"/>
  <c r="H2316" i="50"/>
  <c r="H2318" i="50"/>
  <c r="H2320" i="50"/>
  <c r="H2322" i="50"/>
  <c r="H2324" i="50"/>
  <c r="H2326" i="50"/>
  <c r="H2328" i="50"/>
  <c r="K2328" i="50" s="1"/>
  <c r="H2330" i="50"/>
  <c r="H2332" i="50"/>
  <c r="H2334" i="50"/>
  <c r="H2336" i="50"/>
  <c r="K2336" i="50" s="1"/>
  <c r="H2338" i="50"/>
  <c r="H2340" i="50"/>
  <c r="H2342" i="50"/>
  <c r="H2344" i="50"/>
  <c r="H2346" i="50"/>
  <c r="H2348" i="50"/>
  <c r="H2350" i="50"/>
  <c r="H2352" i="50"/>
  <c r="H2354" i="50"/>
  <c r="H2356" i="50"/>
  <c r="H2358" i="50"/>
  <c r="H2360" i="50"/>
  <c r="H2362" i="50"/>
  <c r="H2364" i="50"/>
  <c r="H2366" i="50"/>
  <c r="H2368" i="50"/>
  <c r="H2370" i="50"/>
  <c r="H2372" i="50"/>
  <c r="H2374" i="50"/>
  <c r="H2376" i="50"/>
  <c r="H2378" i="50"/>
  <c r="H2380" i="50"/>
  <c r="H2382" i="50"/>
  <c r="H2384" i="50"/>
  <c r="H2386" i="50"/>
  <c r="H2388" i="50"/>
  <c r="H2390" i="50"/>
  <c r="H2392" i="50"/>
  <c r="H2394" i="50"/>
  <c r="H2396" i="50"/>
  <c r="H2398" i="50"/>
  <c r="H2400" i="50"/>
  <c r="J2400" i="50" s="1"/>
  <c r="H2402" i="50"/>
  <c r="H2404" i="50"/>
  <c r="H2406" i="50"/>
  <c r="H2408" i="50"/>
  <c r="J2408" i="50" s="1"/>
  <c r="H2410" i="50"/>
  <c r="H2412" i="50"/>
  <c r="H2414" i="50"/>
  <c r="H2416" i="50"/>
  <c r="H2418" i="50"/>
  <c r="H2420" i="50"/>
  <c r="H2422" i="50"/>
  <c r="H2424" i="50"/>
  <c r="H2426" i="50"/>
  <c r="H2428" i="50"/>
  <c r="H2430" i="50"/>
  <c r="H2432" i="50"/>
  <c r="H2434" i="50"/>
  <c r="H2436" i="50"/>
  <c r="H2438" i="50"/>
  <c r="H2440" i="50"/>
  <c r="H2442" i="50"/>
  <c r="H2444" i="50"/>
  <c r="H2446" i="50"/>
  <c r="H2448" i="50"/>
  <c r="H2450" i="50"/>
  <c r="H2452" i="50"/>
  <c r="H2454" i="50"/>
  <c r="H2456" i="50"/>
  <c r="H2458" i="50"/>
  <c r="H2460" i="50"/>
  <c r="H2462" i="50"/>
  <c r="H2464" i="50"/>
  <c r="H2466" i="50"/>
  <c r="H2468" i="50"/>
  <c r="H2470" i="50"/>
  <c r="H2472" i="50"/>
  <c r="H2474" i="50"/>
  <c r="H2476" i="50"/>
  <c r="H2478" i="50"/>
  <c r="H2480" i="50"/>
  <c r="H2482" i="50"/>
  <c r="H2484" i="50"/>
  <c r="H2486" i="50"/>
  <c r="H2488" i="50"/>
  <c r="H2490" i="50"/>
  <c r="H2492" i="50"/>
  <c r="H2494" i="50"/>
  <c r="H2496" i="50"/>
  <c r="H2498" i="50"/>
  <c r="H2500" i="50"/>
  <c r="H2502" i="50"/>
  <c r="H2504" i="50"/>
  <c r="H2506" i="50"/>
  <c r="H2508" i="50"/>
  <c r="H2510" i="50"/>
  <c r="H2512" i="50"/>
  <c r="H2514" i="50"/>
  <c r="H2516" i="50"/>
  <c r="H2518" i="50"/>
  <c r="H2520" i="50"/>
  <c r="K2520" i="50" s="1"/>
  <c r="H2522" i="50"/>
  <c r="H2524" i="50"/>
  <c r="H2526" i="50"/>
  <c r="H2528" i="50"/>
  <c r="H2530" i="50"/>
  <c r="H2532" i="50"/>
  <c r="H2534" i="50"/>
  <c r="H2536" i="50"/>
  <c r="L2536" i="50" s="1"/>
  <c r="H2538" i="50"/>
  <c r="H2540" i="50"/>
  <c r="H2542" i="50"/>
  <c r="H2544" i="50"/>
  <c r="L2544" i="50" s="1"/>
  <c r="H2546" i="50"/>
  <c r="H2548" i="50"/>
  <c r="H2550" i="50"/>
  <c r="H2552" i="50"/>
  <c r="L2552" i="50" s="1"/>
  <c r="H2554" i="50"/>
  <c r="H2556" i="50"/>
  <c r="H2558" i="50"/>
  <c r="H2560" i="50"/>
  <c r="L2560" i="50" s="1"/>
  <c r="H2562" i="50"/>
  <c r="H2564" i="50"/>
  <c r="H2566" i="50"/>
  <c r="H2568" i="50"/>
  <c r="L2568" i="50" s="1"/>
  <c r="H2570" i="50"/>
  <c r="H2572" i="50"/>
  <c r="H2574" i="50"/>
  <c r="H2576" i="50"/>
  <c r="L2576" i="50" s="1"/>
  <c r="H2578" i="50"/>
  <c r="H2580" i="50"/>
  <c r="H2582" i="50"/>
  <c r="H2584" i="50"/>
  <c r="L2584" i="50" s="1"/>
  <c r="H2586" i="50"/>
  <c r="H2588" i="50"/>
  <c r="H2590" i="50"/>
  <c r="H2592" i="50"/>
  <c r="H2594" i="50"/>
  <c r="H2596" i="50"/>
  <c r="H2598" i="50"/>
  <c r="H2600" i="50"/>
  <c r="H2602" i="50"/>
  <c r="H2604" i="50"/>
  <c r="H2606" i="50"/>
  <c r="H2608" i="50"/>
  <c r="L2608" i="50" s="1"/>
  <c r="H2610" i="50"/>
  <c r="H2612" i="50"/>
  <c r="H2614" i="50"/>
  <c r="H2616" i="50"/>
  <c r="L2616" i="50" s="1"/>
  <c r="H2618" i="50"/>
  <c r="H2620" i="50"/>
  <c r="H2622" i="50"/>
  <c r="H2624" i="50"/>
  <c r="H2626" i="50"/>
  <c r="H2628" i="50"/>
  <c r="H2630" i="50"/>
  <c r="H2632" i="50"/>
  <c r="L2632" i="50" s="1"/>
  <c r="H2634" i="50"/>
  <c r="H2636" i="50"/>
  <c r="H2638" i="50"/>
  <c r="H2640" i="50"/>
  <c r="L2640" i="50" s="1"/>
  <c r="H2642" i="50"/>
  <c r="H2644" i="50"/>
  <c r="L2644" i="50" s="1"/>
  <c r="H2646" i="50"/>
  <c r="H2648" i="50"/>
  <c r="L2648" i="50" s="1"/>
  <c r="H2650" i="50"/>
  <c r="H2652" i="50"/>
  <c r="L2652" i="50" s="1"/>
  <c r="H2654" i="50"/>
  <c r="H2656" i="50"/>
  <c r="H2658" i="50"/>
  <c r="H2660" i="50"/>
  <c r="H2662" i="50"/>
  <c r="H2664" i="50"/>
  <c r="H2666" i="50"/>
  <c r="H2668" i="50"/>
  <c r="H2670" i="50"/>
  <c r="H2672" i="50"/>
  <c r="H2674" i="50"/>
  <c r="H2676" i="50"/>
  <c r="H2678" i="50"/>
  <c r="H2680" i="50"/>
  <c r="H2682" i="50"/>
  <c r="H2684" i="50"/>
  <c r="H2686" i="50"/>
  <c r="H2688" i="50"/>
  <c r="H2690" i="50"/>
  <c r="H2692" i="50"/>
  <c r="H2694" i="50"/>
  <c r="H2696" i="50"/>
  <c r="H2698" i="50"/>
  <c r="H2700" i="50"/>
  <c r="H2702" i="50"/>
  <c r="H2704" i="50"/>
  <c r="H2706" i="50"/>
  <c r="H2708" i="50"/>
  <c r="H2710" i="50"/>
  <c r="H2712" i="50"/>
  <c r="H2714" i="50"/>
  <c r="H2716" i="50"/>
  <c r="H2718" i="50"/>
  <c r="H2720" i="50"/>
  <c r="H2722" i="50"/>
  <c r="H2724" i="50"/>
  <c r="H2726" i="50"/>
  <c r="H2728" i="50"/>
  <c r="H2730" i="50"/>
  <c r="H2732" i="50"/>
  <c r="H2734" i="50"/>
  <c r="H2736" i="50"/>
  <c r="H2738" i="50"/>
  <c r="H2740" i="50"/>
  <c r="H2742" i="50"/>
  <c r="H2744" i="50"/>
  <c r="H2746" i="50"/>
  <c r="H2748" i="50"/>
  <c r="H2750" i="50"/>
  <c r="H2752" i="50"/>
  <c r="H2754" i="50"/>
  <c r="H2756" i="50"/>
  <c r="H2758" i="50"/>
  <c r="H2760" i="50"/>
  <c r="L2760" i="50" s="1"/>
  <c r="H2762" i="50"/>
  <c r="H2764" i="50"/>
  <c r="H2766" i="50"/>
  <c r="H2768" i="50"/>
  <c r="L2768" i="50" s="1"/>
  <c r="H2770" i="50"/>
  <c r="H2772" i="50"/>
  <c r="H2774" i="50"/>
  <c r="H2776" i="50"/>
  <c r="H2778" i="50"/>
  <c r="H2780" i="50"/>
  <c r="H2782" i="50"/>
  <c r="H2784" i="50"/>
  <c r="H2786" i="50"/>
  <c r="H2788" i="50"/>
  <c r="H2790" i="50"/>
  <c r="H2792" i="50"/>
  <c r="H2794" i="50"/>
  <c r="H2796" i="50"/>
  <c r="H2798" i="50"/>
  <c r="H2800" i="50"/>
  <c r="H2802" i="50"/>
  <c r="H2804" i="50"/>
  <c r="H2806" i="50"/>
  <c r="H2808" i="50"/>
  <c r="H2810" i="50"/>
  <c r="H2812" i="50"/>
  <c r="H2814" i="50"/>
  <c r="H2816" i="50"/>
  <c r="H2818" i="50"/>
  <c r="H2820" i="50"/>
  <c r="H2822" i="50"/>
  <c r="H2824" i="50"/>
  <c r="H2826" i="50"/>
  <c r="H2828" i="50"/>
  <c r="H2830" i="50"/>
  <c r="H2832" i="50"/>
  <c r="H2834" i="50"/>
  <c r="H2836" i="50"/>
  <c r="H2838" i="50"/>
  <c r="H2840" i="50"/>
  <c r="H2842" i="50"/>
  <c r="H2844" i="50"/>
  <c r="H2846" i="50"/>
  <c r="H2848" i="50"/>
  <c r="H2850" i="50"/>
  <c r="H2852" i="50"/>
  <c r="H2854" i="50"/>
  <c r="H2856" i="50"/>
  <c r="H2858" i="50"/>
  <c r="H2860" i="50"/>
  <c r="H2862" i="50"/>
  <c r="H2864" i="50"/>
  <c r="H2866" i="50"/>
  <c r="H2868" i="50"/>
  <c r="H2870" i="50"/>
  <c r="H2872" i="50"/>
  <c r="H2874" i="50"/>
  <c r="H2876" i="50"/>
  <c r="H2878" i="50"/>
  <c r="H2880" i="50"/>
  <c r="L2880" i="50" s="1"/>
  <c r="H2882" i="50"/>
  <c r="H2884" i="50"/>
  <c r="H2886" i="50"/>
  <c r="H2888" i="50"/>
  <c r="H2890" i="50"/>
  <c r="H2892" i="50"/>
  <c r="H2894" i="50"/>
  <c r="H2896" i="50"/>
  <c r="H2898" i="50"/>
  <c r="H2900" i="50"/>
  <c r="H2902" i="50"/>
  <c r="H2904" i="50"/>
  <c r="H2906" i="50"/>
  <c r="K2906" i="50" s="1"/>
  <c r="H2908" i="50"/>
  <c r="H2910" i="50"/>
  <c r="H2912" i="50"/>
  <c r="H2914" i="50"/>
  <c r="H2916" i="50"/>
  <c r="H2918" i="50"/>
  <c r="H2920" i="50"/>
  <c r="H2922" i="50"/>
  <c r="H2924" i="50"/>
  <c r="H2926" i="50"/>
  <c r="H2928" i="50"/>
  <c r="H2930" i="50"/>
  <c r="H2932" i="50"/>
  <c r="H2934" i="50"/>
  <c r="H2936" i="50"/>
  <c r="H2938" i="50"/>
  <c r="H2940" i="50"/>
  <c r="H2942" i="50"/>
  <c r="H2944" i="50"/>
  <c r="H2946" i="50"/>
  <c r="H2948" i="50"/>
  <c r="H2950" i="50"/>
  <c r="H2952" i="50"/>
  <c r="H2954" i="50"/>
  <c r="K2954" i="50" s="1"/>
  <c r="H2956" i="50"/>
  <c r="L2956" i="50" s="1"/>
  <c r="H2958" i="50"/>
  <c r="H2960" i="50"/>
  <c r="H2962" i="50"/>
  <c r="H2964" i="50"/>
  <c r="H2966" i="50"/>
  <c r="H2968" i="50"/>
  <c r="H2970" i="50"/>
  <c r="K2970" i="50" s="1"/>
  <c r="H2972" i="50"/>
  <c r="H2974" i="50"/>
  <c r="H2976" i="50"/>
  <c r="H2978" i="50"/>
  <c r="K2978" i="50" s="1"/>
  <c r="H2980" i="50"/>
  <c r="H2982" i="50"/>
  <c r="H2984" i="50"/>
  <c r="J2984" i="50" s="1"/>
  <c r="H2986" i="50"/>
  <c r="K2986" i="50" s="1"/>
  <c r="H2988" i="50"/>
  <c r="H2990" i="50"/>
  <c r="H2992" i="50"/>
  <c r="H2994" i="50"/>
  <c r="K2994" i="50" s="1"/>
  <c r="H2996" i="50"/>
  <c r="H2998" i="50"/>
  <c r="H3000" i="50"/>
  <c r="H3002" i="50"/>
  <c r="K3002" i="50" s="1"/>
  <c r="H3004" i="50"/>
  <c r="H3006" i="50"/>
  <c r="H3008" i="50"/>
  <c r="H3010" i="50"/>
  <c r="H3012" i="50"/>
  <c r="H3014" i="50"/>
  <c r="H3016" i="50"/>
  <c r="H3018" i="50"/>
  <c r="H3020" i="50"/>
  <c r="H3022" i="50"/>
  <c r="H3024" i="50"/>
  <c r="H3026" i="50"/>
  <c r="H3028" i="50"/>
  <c r="H3030" i="50"/>
  <c r="H3032" i="50"/>
  <c r="L3032" i="50" s="1"/>
  <c r="H3034" i="50"/>
  <c r="H3036" i="50"/>
  <c r="H3038" i="50"/>
  <c r="H3040" i="50"/>
  <c r="L3040" i="50" s="1"/>
  <c r="H3042" i="50"/>
  <c r="H3044" i="50"/>
  <c r="H3046" i="50"/>
  <c r="H3048" i="50"/>
  <c r="H3050" i="50"/>
  <c r="H3052" i="50"/>
  <c r="H3054" i="50"/>
  <c r="H3056" i="50"/>
  <c r="H3058" i="50"/>
  <c r="H3060" i="50"/>
  <c r="H3062" i="50"/>
  <c r="H3064" i="50"/>
  <c r="L3064" i="50" s="1"/>
  <c r="H3066" i="50"/>
  <c r="H3068" i="50"/>
  <c r="H3070" i="50"/>
  <c r="H3072" i="50"/>
  <c r="H3074" i="50"/>
  <c r="H3076" i="50"/>
  <c r="H3078" i="50"/>
  <c r="H3080" i="50"/>
  <c r="H3082" i="50"/>
  <c r="H3084" i="50"/>
  <c r="J3084" i="50" s="1"/>
  <c r="H3086" i="50"/>
  <c r="H3088" i="50"/>
  <c r="H3090" i="50"/>
  <c r="H3092" i="50"/>
  <c r="H3094" i="50"/>
  <c r="H3096" i="50"/>
  <c r="H3098" i="50"/>
  <c r="H3100" i="50"/>
  <c r="H3102" i="50"/>
  <c r="H3104" i="50"/>
  <c r="H3106" i="50"/>
  <c r="H3108" i="50"/>
  <c r="J3108" i="50" s="1"/>
  <c r="H3110" i="50"/>
  <c r="H3112" i="50"/>
  <c r="H3114" i="50"/>
  <c r="H3116" i="50"/>
  <c r="H3118" i="50"/>
  <c r="H3120" i="50"/>
  <c r="H3122" i="50"/>
  <c r="K3122" i="50" s="1"/>
  <c r="H3124" i="50"/>
  <c r="H3126" i="50"/>
  <c r="H3128" i="50"/>
  <c r="H3130" i="50"/>
  <c r="H3132" i="50"/>
  <c r="H3134" i="50"/>
  <c r="H3136" i="50"/>
  <c r="H3138" i="50"/>
  <c r="H3140" i="50"/>
  <c r="H3142" i="50"/>
  <c r="H3144" i="50"/>
  <c r="J3144" i="50" s="1"/>
  <c r="H3146" i="50"/>
  <c r="K3146" i="50" s="1"/>
  <c r="H3148" i="50"/>
  <c r="H3150" i="50"/>
  <c r="H3152" i="50"/>
  <c r="H3154" i="50"/>
  <c r="H3156" i="50"/>
  <c r="H3158" i="50"/>
  <c r="H3160" i="50"/>
  <c r="H3162" i="50"/>
  <c r="H3164" i="50"/>
  <c r="H3166" i="50"/>
  <c r="H3168" i="50"/>
  <c r="H3170" i="50"/>
  <c r="H3172" i="50"/>
  <c r="H3174" i="50"/>
  <c r="H3176" i="50"/>
  <c r="H3178" i="50"/>
  <c r="H3180" i="50"/>
  <c r="H3182" i="50"/>
  <c r="H3184" i="50"/>
  <c r="H3186" i="50"/>
  <c r="H3188" i="50"/>
  <c r="H3190" i="50"/>
  <c r="H3192" i="50"/>
  <c r="H3194" i="50"/>
  <c r="H3196" i="50"/>
  <c r="H3198" i="50"/>
  <c r="H3200" i="50"/>
  <c r="H3202" i="50"/>
  <c r="H3204" i="50"/>
  <c r="H3206" i="50"/>
  <c r="H3208" i="50"/>
  <c r="H3210" i="50"/>
  <c r="H3212" i="50"/>
  <c r="H3214" i="50"/>
  <c r="H3216" i="50"/>
  <c r="H3218" i="50"/>
  <c r="J3218" i="50" s="1"/>
  <c r="H3220" i="50"/>
  <c r="H3222" i="50"/>
  <c r="H3224" i="50"/>
  <c r="H3226" i="50"/>
  <c r="H3228" i="50"/>
  <c r="H3230" i="50"/>
  <c r="H3232" i="50"/>
  <c r="K3232" i="50" s="1"/>
  <c r="H3234" i="50"/>
  <c r="H3236" i="50"/>
  <c r="H3238" i="50"/>
  <c r="H3240" i="50"/>
  <c r="K3240" i="50" s="1"/>
  <c r="H3242" i="50"/>
  <c r="H3244" i="50"/>
  <c r="H3246" i="50"/>
  <c r="H3248" i="50"/>
  <c r="K3248" i="50" s="1"/>
  <c r="H3250" i="50"/>
  <c r="H3252" i="50"/>
  <c r="H3254" i="50"/>
  <c r="H3256" i="50"/>
  <c r="K3256" i="50" s="1"/>
  <c r="H3258" i="50"/>
  <c r="H3260" i="50"/>
  <c r="H3262" i="50"/>
  <c r="H3264" i="50"/>
  <c r="H3266" i="50"/>
  <c r="H3268" i="50"/>
  <c r="H3270" i="50"/>
  <c r="H3272" i="50"/>
  <c r="H3274" i="50"/>
  <c r="H3276" i="50"/>
  <c r="H3278" i="50"/>
  <c r="H3280" i="50"/>
  <c r="H3282" i="50"/>
  <c r="H3284" i="50"/>
  <c r="H3286" i="50"/>
  <c r="H3288" i="50"/>
  <c r="K3288" i="50" s="1"/>
  <c r="H3290" i="50"/>
  <c r="H3292" i="50"/>
  <c r="H3294" i="50"/>
  <c r="H3296" i="50"/>
  <c r="K3296" i="50" s="1"/>
  <c r="H3298" i="50"/>
  <c r="H3300" i="50"/>
  <c r="H3302" i="50"/>
  <c r="H3304" i="50"/>
  <c r="K3304" i="50" s="1"/>
  <c r="H3306" i="50"/>
  <c r="H3308" i="50"/>
  <c r="K3308" i="50" s="1"/>
  <c r="H3310" i="50"/>
  <c r="H3312" i="50"/>
  <c r="H3314" i="50"/>
  <c r="H3316" i="50"/>
  <c r="H3318" i="50"/>
  <c r="H3320" i="50"/>
  <c r="K3320" i="50" s="1"/>
  <c r="H3322" i="50"/>
  <c r="H3324" i="50"/>
  <c r="H3326" i="50"/>
  <c r="H3328" i="50"/>
  <c r="K3328" i="50" s="1"/>
  <c r="H3330" i="50"/>
  <c r="H3332" i="50"/>
  <c r="K3332" i="50" s="1"/>
  <c r="H3334" i="50"/>
  <c r="H3336" i="50"/>
  <c r="K3336" i="50" s="1"/>
  <c r="H3338" i="50"/>
  <c r="H3340" i="50"/>
  <c r="H3342" i="50"/>
  <c r="H3344" i="50"/>
  <c r="L3344" i="50" s="1"/>
  <c r="H3346" i="50"/>
  <c r="H3348" i="50"/>
  <c r="H3350" i="50"/>
  <c r="H3352" i="50"/>
  <c r="L3352" i="50" s="1"/>
  <c r="H3354" i="50"/>
  <c r="H3356" i="50"/>
  <c r="H3358" i="50"/>
  <c r="H3360" i="50"/>
  <c r="L3360" i="50" s="1"/>
  <c r="H3362" i="50"/>
  <c r="H3364" i="50"/>
  <c r="H3366" i="50"/>
  <c r="H3368" i="50"/>
  <c r="H3370" i="50"/>
  <c r="H3372" i="50"/>
  <c r="H3374" i="50"/>
  <c r="H3376" i="50"/>
  <c r="L3376" i="50" s="1"/>
  <c r="H3378" i="50"/>
  <c r="H3380" i="50"/>
  <c r="L3380" i="50" s="1"/>
  <c r="H3382" i="50"/>
  <c r="H3384" i="50"/>
  <c r="H3386" i="50"/>
  <c r="H3388" i="50"/>
  <c r="H3390" i="50"/>
  <c r="H3392" i="50"/>
  <c r="H3394" i="50"/>
  <c r="H3396" i="50"/>
  <c r="H3398" i="50"/>
  <c r="H3400" i="50"/>
  <c r="H3402" i="50"/>
  <c r="H3404" i="50"/>
  <c r="H3406" i="50"/>
  <c r="H3408" i="50"/>
  <c r="H3410" i="50"/>
  <c r="H3412" i="50"/>
  <c r="H3414" i="50"/>
  <c r="H3416" i="50"/>
  <c r="H3418" i="50"/>
  <c r="K3418" i="50" s="1"/>
  <c r="H3420" i="50"/>
  <c r="H3422" i="50"/>
  <c r="H3424" i="50"/>
  <c r="H3426" i="50"/>
  <c r="K3426" i="50" s="1"/>
  <c r="H3428" i="50"/>
  <c r="H3430" i="50"/>
  <c r="H3432" i="50"/>
  <c r="H3434" i="50"/>
  <c r="K3434" i="50" s="1"/>
  <c r="H3436" i="50"/>
  <c r="H3438" i="50"/>
  <c r="H3440" i="50"/>
  <c r="H3442" i="50"/>
  <c r="H3444" i="50"/>
  <c r="H3446" i="50"/>
  <c r="H3448" i="50"/>
  <c r="H3450" i="50"/>
  <c r="H3452" i="50"/>
  <c r="H3454" i="50"/>
  <c r="H3456" i="50"/>
  <c r="H3458" i="50"/>
  <c r="H3460" i="50"/>
  <c r="H3462" i="50"/>
  <c r="H3464" i="50"/>
  <c r="H3466" i="50"/>
  <c r="H3468" i="50"/>
  <c r="H3470" i="50"/>
  <c r="H3472" i="50"/>
  <c r="H3474" i="50"/>
  <c r="H3476" i="50"/>
  <c r="H3478" i="50"/>
  <c r="H3480" i="50"/>
  <c r="H3482" i="50"/>
  <c r="H3484" i="50"/>
  <c r="H3486" i="50"/>
  <c r="H3488" i="50"/>
  <c r="H3490" i="50"/>
  <c r="H3492" i="50"/>
  <c r="H3494" i="50"/>
  <c r="H3496" i="50"/>
  <c r="H3498" i="50"/>
  <c r="H3500" i="50"/>
  <c r="H3502" i="50"/>
  <c r="H3504" i="50"/>
  <c r="H3506" i="50"/>
  <c r="H3508" i="50"/>
  <c r="H3510" i="50"/>
  <c r="H3512" i="50"/>
  <c r="H3514" i="50"/>
  <c r="H3516" i="50"/>
  <c r="H3518" i="50"/>
  <c r="H3520" i="50"/>
  <c r="H3522" i="50"/>
  <c r="H3524" i="50"/>
  <c r="H3526" i="50"/>
  <c r="H3528" i="50"/>
  <c r="H3530" i="50"/>
  <c r="H3532" i="50"/>
  <c r="H3534" i="50"/>
  <c r="H3536" i="50"/>
  <c r="H3538" i="50"/>
  <c r="H3540" i="50"/>
  <c r="H3542" i="50"/>
  <c r="H3544" i="50"/>
  <c r="H3546" i="50"/>
  <c r="H3548" i="50"/>
  <c r="H3550" i="50"/>
  <c r="H3552" i="50"/>
  <c r="H3554" i="50"/>
  <c r="H3556" i="50"/>
  <c r="H3558" i="50"/>
  <c r="H3560" i="50"/>
  <c r="H3562" i="50"/>
  <c r="H3564" i="50"/>
  <c r="H3566" i="50"/>
  <c r="H3568" i="50"/>
  <c r="H3570" i="50"/>
  <c r="H3572" i="50"/>
  <c r="H3574" i="50"/>
  <c r="H3576" i="50"/>
  <c r="H3578" i="50"/>
  <c r="H3580" i="50"/>
  <c r="H3582" i="50"/>
  <c r="H3584" i="50"/>
  <c r="H3586" i="50"/>
  <c r="H3588" i="50"/>
  <c r="H3590" i="50"/>
  <c r="H3592" i="50"/>
  <c r="H3594" i="50"/>
  <c r="H3596" i="50"/>
  <c r="H3598" i="50"/>
  <c r="H3600" i="50"/>
  <c r="H3602" i="50"/>
  <c r="H3604" i="50"/>
  <c r="H3606" i="50"/>
  <c r="H3608" i="50"/>
  <c r="H3610" i="50"/>
  <c r="H3612" i="50"/>
  <c r="H3614" i="50"/>
  <c r="H3616" i="50"/>
  <c r="H3618" i="50"/>
  <c r="H3620" i="50"/>
  <c r="L3620" i="50" s="1"/>
  <c r="H3622" i="50"/>
  <c r="H3624" i="50"/>
  <c r="H3626" i="50"/>
  <c r="H3628" i="50"/>
  <c r="H3630" i="50"/>
  <c r="H3632" i="50"/>
  <c r="H3634" i="50"/>
  <c r="H3636" i="50"/>
  <c r="L3636" i="50" s="1"/>
  <c r="H3638" i="50"/>
  <c r="H3640" i="50"/>
  <c r="H3642" i="50"/>
  <c r="H3644" i="50"/>
  <c r="H3646" i="50"/>
  <c r="H3648" i="50"/>
  <c r="H3650" i="50"/>
  <c r="H3652" i="50"/>
  <c r="H3654" i="50"/>
  <c r="H3656" i="50"/>
  <c r="H3658" i="50"/>
  <c r="H3660" i="50"/>
  <c r="H3662" i="50"/>
  <c r="H3664" i="50"/>
  <c r="H3666" i="50"/>
  <c r="H3668" i="50"/>
  <c r="H3670" i="50"/>
  <c r="H3672" i="50"/>
  <c r="H3674" i="50"/>
  <c r="H3676" i="50"/>
  <c r="H3678" i="50"/>
  <c r="H3680" i="50"/>
  <c r="H3682" i="50"/>
  <c r="H3684" i="50"/>
  <c r="H3686" i="50"/>
  <c r="H3688" i="50"/>
  <c r="L3688" i="50" s="1"/>
  <c r="H3690" i="50"/>
  <c r="H3692" i="50"/>
  <c r="L3692" i="50" s="1"/>
  <c r="H3694" i="50"/>
  <c r="H3696" i="50"/>
  <c r="H3698" i="50"/>
  <c r="H3700" i="50"/>
  <c r="H3702" i="50"/>
  <c r="H3704" i="50"/>
  <c r="H3706" i="50"/>
  <c r="L3706" i="50" s="1"/>
  <c r="H3708" i="50"/>
  <c r="H3710" i="50"/>
  <c r="H3712" i="50"/>
  <c r="H3714" i="50"/>
  <c r="H3716" i="50"/>
  <c r="J3716" i="50" s="1"/>
  <c r="H3718" i="50"/>
  <c r="H3720" i="50"/>
  <c r="L3720" i="50" s="1"/>
  <c r="H3722" i="50"/>
  <c r="H3724" i="50"/>
  <c r="H3726" i="50"/>
  <c r="H3728" i="50"/>
  <c r="H3730" i="50"/>
  <c r="H3732" i="50"/>
  <c r="L3732" i="50" s="1"/>
  <c r="H3734" i="50"/>
  <c r="H3736" i="50"/>
  <c r="H3738" i="50"/>
  <c r="H3740" i="50"/>
  <c r="H3742" i="50"/>
  <c r="H3744" i="50"/>
  <c r="H3746" i="50"/>
  <c r="H3748" i="50"/>
  <c r="K3748" i="50" s="1"/>
  <c r="H3750" i="50"/>
  <c r="H3752" i="50"/>
  <c r="K3752" i="50" s="1"/>
  <c r="H3754" i="50"/>
  <c r="J3754" i="50" s="1"/>
  <c r="H3756" i="50"/>
  <c r="H3758" i="50"/>
  <c r="H3760" i="50"/>
  <c r="K3760" i="50" s="1"/>
  <c r="H3762" i="50"/>
  <c r="H3764" i="50"/>
  <c r="K3764" i="50" s="1"/>
  <c r="H3766" i="50"/>
  <c r="H3768" i="50"/>
  <c r="H3770" i="50"/>
  <c r="H3772" i="50"/>
  <c r="K3772" i="50" s="1"/>
  <c r="H3774" i="50"/>
  <c r="H3776" i="50"/>
  <c r="H3778" i="50"/>
  <c r="H3780" i="50"/>
  <c r="H3782" i="50"/>
  <c r="H3784" i="50"/>
  <c r="K3784" i="50" s="1"/>
  <c r="H3786" i="50"/>
  <c r="K3786" i="50" s="1"/>
  <c r="H3788" i="50"/>
  <c r="H3790" i="50"/>
  <c r="H3792" i="50"/>
  <c r="H3794" i="50"/>
  <c r="H3796" i="50"/>
  <c r="H3798" i="50"/>
  <c r="H3800" i="50"/>
  <c r="H3802" i="50"/>
  <c r="H3804" i="50"/>
  <c r="H3806" i="50"/>
  <c r="H3808" i="50"/>
  <c r="H3810" i="50"/>
  <c r="H3812" i="50"/>
  <c r="K3812" i="50" s="1"/>
  <c r="H3814" i="50"/>
  <c r="H3816" i="50"/>
  <c r="H3818" i="50"/>
  <c r="H3820" i="50"/>
  <c r="K3820" i="50" s="1"/>
  <c r="H3822" i="50"/>
  <c r="H3824" i="50"/>
  <c r="H3826" i="50"/>
  <c r="H3828" i="50"/>
  <c r="H3830" i="50"/>
  <c r="H3832" i="50"/>
  <c r="H3834" i="50"/>
  <c r="H3836" i="50"/>
  <c r="H3838" i="50"/>
  <c r="H3840" i="50"/>
  <c r="H3842" i="50"/>
  <c r="H3844" i="50"/>
  <c r="H3846" i="50"/>
  <c r="H3848" i="50"/>
  <c r="H3850" i="50"/>
  <c r="H3852" i="50"/>
  <c r="H3854" i="50"/>
  <c r="H3856" i="50"/>
  <c r="H3858" i="50"/>
  <c r="H3860" i="50"/>
  <c r="H3862" i="50"/>
  <c r="H3864" i="50"/>
  <c r="H3866" i="50"/>
  <c r="H3868" i="50"/>
  <c r="H3870" i="50"/>
  <c r="H3872" i="50"/>
  <c r="H3874" i="50"/>
  <c r="H3876" i="50"/>
  <c r="H3878" i="50"/>
  <c r="H3880" i="50"/>
  <c r="H3882" i="50"/>
  <c r="H3884" i="50"/>
  <c r="H3886" i="50"/>
  <c r="H3888" i="50"/>
  <c r="H3890" i="50"/>
  <c r="H3892" i="50"/>
  <c r="H3894" i="50"/>
  <c r="H3896" i="50"/>
  <c r="H3898" i="50"/>
  <c r="H3900" i="50"/>
  <c r="H3902" i="50"/>
  <c r="H3904" i="50"/>
  <c r="H3906" i="50"/>
  <c r="H3908" i="50"/>
  <c r="H3910" i="50"/>
  <c r="H3912" i="50"/>
  <c r="H3914" i="50"/>
  <c r="H3916" i="50"/>
  <c r="H3918" i="50"/>
  <c r="H3920" i="50"/>
  <c r="H3922" i="50"/>
  <c r="H3924" i="50"/>
  <c r="H3926" i="50"/>
  <c r="H3928" i="50"/>
  <c r="H3930" i="50"/>
  <c r="H3932" i="50"/>
  <c r="H3934" i="50"/>
  <c r="H3936" i="50"/>
  <c r="H3938" i="50"/>
  <c r="H3940" i="50"/>
  <c r="H3942" i="50"/>
  <c r="H3944" i="50"/>
  <c r="H3946" i="50"/>
  <c r="H3948" i="50"/>
  <c r="H3950" i="50"/>
  <c r="H3952" i="50"/>
  <c r="H3954" i="50"/>
  <c r="H3956" i="50"/>
  <c r="H3958" i="50"/>
  <c r="H3960" i="50"/>
  <c r="H3962" i="50"/>
  <c r="H3964" i="50"/>
  <c r="H3966" i="50"/>
  <c r="H3968" i="50"/>
  <c r="H3970" i="50"/>
  <c r="H3972" i="50"/>
  <c r="H3974" i="50"/>
  <c r="H3976" i="50"/>
  <c r="H3978" i="50"/>
  <c r="H3980" i="50"/>
  <c r="H3982" i="50"/>
  <c r="H3984" i="50"/>
  <c r="L3984" i="50" s="1"/>
  <c r="H3986" i="50"/>
  <c r="H3988" i="50"/>
  <c r="H3990" i="50"/>
  <c r="H3992" i="50"/>
  <c r="H3994" i="50"/>
  <c r="H3996" i="50"/>
  <c r="H3998" i="50"/>
  <c r="H4000" i="50"/>
  <c r="H4002" i="50"/>
  <c r="H4004" i="50"/>
  <c r="H4006" i="50"/>
  <c r="H4008" i="50"/>
  <c r="H4010" i="50"/>
  <c r="H4012" i="50"/>
  <c r="H4014" i="50"/>
  <c r="H4016" i="50"/>
  <c r="H4018" i="50"/>
  <c r="H4020" i="50"/>
  <c r="H4022" i="50"/>
  <c r="H4024" i="50"/>
  <c r="J4024" i="50" s="1"/>
  <c r="H4026" i="50"/>
  <c r="H4028" i="50"/>
  <c r="H4030" i="50"/>
  <c r="H4032" i="50"/>
  <c r="H4034" i="50"/>
  <c r="L4034" i="50" s="1"/>
  <c r="H4036" i="50"/>
  <c r="H4038" i="50"/>
  <c r="H4040" i="50"/>
  <c r="H4042" i="50"/>
  <c r="H4044" i="50"/>
  <c r="K4044" i="50" s="1"/>
  <c r="H4046" i="50"/>
  <c r="H4048" i="50"/>
  <c r="L4048" i="50" s="1"/>
  <c r="H4050" i="50"/>
  <c r="H4052" i="50"/>
  <c r="H4054" i="50"/>
  <c r="H4056" i="50"/>
  <c r="H4058" i="50"/>
  <c r="H4060" i="50"/>
  <c r="H4062" i="50"/>
  <c r="H4064" i="50"/>
  <c r="L4064" i="50" s="1"/>
  <c r="H4066" i="50"/>
  <c r="H4068" i="50"/>
  <c r="H4070" i="50"/>
  <c r="H4072" i="50"/>
  <c r="H4074" i="50"/>
  <c r="H4076" i="50"/>
  <c r="H4078" i="50"/>
  <c r="H4080" i="50"/>
  <c r="L4080" i="50" s="1"/>
  <c r="H4082" i="50"/>
  <c r="H4084" i="50"/>
  <c r="H4086" i="50"/>
  <c r="H4088" i="50"/>
  <c r="H4090" i="50"/>
  <c r="H4092" i="50"/>
  <c r="H4094" i="50"/>
  <c r="H4096" i="50"/>
  <c r="K4096" i="50" s="1"/>
  <c r="H4098" i="50"/>
  <c r="H4100" i="50"/>
  <c r="H4102" i="50"/>
  <c r="H4104" i="50"/>
  <c r="H4106" i="50"/>
  <c r="H4108" i="50"/>
  <c r="L4108" i="50" s="1"/>
  <c r="H4110" i="50"/>
  <c r="H4112" i="50"/>
  <c r="J4112" i="50" s="1"/>
  <c r="H4114" i="50"/>
  <c r="H4116" i="50"/>
  <c r="H4118" i="50"/>
  <c r="H4120" i="50"/>
  <c r="H4122" i="50"/>
  <c r="L4122" i="50" s="1"/>
  <c r="H4124" i="50"/>
  <c r="J4124" i="50" s="1"/>
  <c r="H4126" i="50"/>
  <c r="H4128" i="50"/>
  <c r="J4128" i="50" s="1"/>
  <c r="H4130" i="50"/>
  <c r="H4132" i="50"/>
  <c r="H4134" i="50"/>
  <c r="H4136" i="50"/>
  <c r="H4138" i="50"/>
  <c r="H4140" i="50"/>
  <c r="H4142" i="50"/>
  <c r="H4144" i="50"/>
  <c r="J4144" i="50" s="1"/>
  <c r="H4146" i="50"/>
  <c r="J4146" i="50" s="1"/>
  <c r="H4148" i="50"/>
  <c r="H4150" i="50"/>
  <c r="H4152" i="50"/>
  <c r="H4154" i="50"/>
  <c r="H4156" i="50"/>
  <c r="H4158" i="50"/>
  <c r="H4160" i="50"/>
  <c r="J4160" i="50" s="1"/>
  <c r="H4162" i="50"/>
  <c r="H4164" i="50"/>
  <c r="H4166" i="50"/>
  <c r="H4168" i="50"/>
  <c r="K4168" i="50" s="1"/>
  <c r="H4170" i="50"/>
  <c r="H4172" i="50"/>
  <c r="H4174" i="50"/>
  <c r="H4176" i="50"/>
  <c r="H4178" i="50"/>
  <c r="H4180" i="50"/>
  <c r="H4182" i="50"/>
  <c r="H4184" i="50"/>
  <c r="H4186" i="50"/>
  <c r="H4188" i="50"/>
  <c r="H4190" i="50"/>
  <c r="H4192" i="50"/>
  <c r="H4194" i="50"/>
  <c r="H4196" i="50"/>
  <c r="H4198" i="50"/>
  <c r="H4200" i="50"/>
  <c r="H4202" i="50"/>
  <c r="H4204" i="50"/>
  <c r="H4206" i="50"/>
  <c r="H4208" i="50"/>
  <c r="H4210" i="50"/>
  <c r="H4212" i="50"/>
  <c r="J4212" i="50" s="1"/>
  <c r="H4214" i="50"/>
  <c r="H4216" i="50"/>
  <c r="H4218" i="50"/>
  <c r="H4220" i="50"/>
  <c r="H4222" i="50"/>
  <c r="H4224" i="50"/>
  <c r="J4224" i="50" s="1"/>
  <c r="H4226" i="50"/>
  <c r="H4228" i="50"/>
  <c r="H4230" i="50"/>
  <c r="H4232" i="50"/>
  <c r="H4234" i="50"/>
  <c r="J4234" i="50" s="1"/>
  <c r="H4236" i="50"/>
  <c r="K4236" i="50" s="1"/>
  <c r="H4238" i="50"/>
  <c r="H4240" i="50"/>
  <c r="J4240" i="50" s="1"/>
  <c r="H4242" i="50"/>
  <c r="J4242" i="50" s="1"/>
  <c r="H4244" i="50"/>
  <c r="H4246" i="50"/>
  <c r="H4248" i="50"/>
  <c r="H4250" i="50"/>
  <c r="J4250" i="50" s="1"/>
  <c r="H4252" i="50"/>
  <c r="H4254" i="50"/>
  <c r="H4256" i="50"/>
  <c r="H4258" i="50"/>
  <c r="H4260" i="50"/>
  <c r="H4262" i="50"/>
  <c r="H4264" i="50"/>
  <c r="H4266" i="50"/>
  <c r="H4268" i="50"/>
  <c r="H4270" i="50"/>
  <c r="H4272" i="50"/>
  <c r="H4274" i="50"/>
  <c r="H4276" i="50"/>
  <c r="H4278" i="50"/>
  <c r="H4280" i="50"/>
  <c r="H4282" i="50"/>
  <c r="H4284" i="50"/>
  <c r="H4286" i="50"/>
  <c r="H4288" i="50"/>
  <c r="H4290" i="50"/>
  <c r="H4292" i="50"/>
  <c r="H4294" i="50"/>
  <c r="H4296" i="50"/>
  <c r="H4298" i="50"/>
  <c r="H4300" i="50"/>
  <c r="H4302" i="50"/>
  <c r="H4304" i="50"/>
  <c r="H4306" i="50"/>
  <c r="H4308" i="50"/>
  <c r="H4310" i="50"/>
  <c r="H4312" i="50"/>
  <c r="H4314" i="50"/>
  <c r="H4316" i="50"/>
  <c r="K4316" i="50" s="1"/>
  <c r="H4318" i="50"/>
  <c r="H4320" i="50"/>
  <c r="H4322" i="50"/>
  <c r="L4322" i="50" s="1"/>
  <c r="H4324" i="50"/>
  <c r="H4326" i="50"/>
  <c r="H4328" i="50"/>
  <c r="L4328" i="50" s="1"/>
  <c r="H4330" i="50"/>
  <c r="H4332" i="50"/>
  <c r="K4332" i="50" s="1"/>
  <c r="H4334" i="50"/>
  <c r="H4336" i="50"/>
  <c r="H4338" i="50"/>
  <c r="H4340" i="50"/>
  <c r="K4340" i="50" s="1"/>
  <c r="H4342" i="50"/>
  <c r="H4344" i="50"/>
  <c r="H4346" i="50"/>
  <c r="H4348" i="50"/>
  <c r="H4350" i="50"/>
  <c r="H4352" i="50"/>
  <c r="H4354" i="50"/>
  <c r="L4354" i="50" s="1"/>
  <c r="H4356" i="50"/>
  <c r="H4358" i="50"/>
  <c r="H4360" i="50"/>
  <c r="J4360" i="50" s="1"/>
  <c r="H4362" i="50"/>
  <c r="H4364" i="50"/>
  <c r="K4364" i="50" s="1"/>
  <c r="H4366" i="50"/>
  <c r="H4368" i="50"/>
  <c r="H4370" i="50"/>
  <c r="H4372" i="50"/>
  <c r="K4372" i="50" s="1"/>
  <c r="H4374" i="50"/>
  <c r="H4376" i="50"/>
  <c r="K4376" i="50" s="1"/>
  <c r="H4378" i="50"/>
  <c r="H4380" i="50"/>
  <c r="K4380" i="50" s="1"/>
  <c r="H4382" i="50"/>
  <c r="H4384" i="50"/>
  <c r="H4386" i="50"/>
  <c r="L4386" i="50" s="1"/>
  <c r="H4388" i="50"/>
  <c r="K4388" i="50" s="1"/>
  <c r="H4390" i="50"/>
  <c r="H4392" i="50"/>
  <c r="K4392" i="50" s="1"/>
  <c r="H4394" i="50"/>
  <c r="H4396" i="50"/>
  <c r="H4398" i="50"/>
  <c r="H4400" i="50"/>
  <c r="H4402" i="50"/>
  <c r="H4404" i="50"/>
  <c r="K4404" i="50" s="1"/>
  <c r="H4406" i="50"/>
  <c r="H4408" i="50"/>
  <c r="H4410" i="50"/>
  <c r="H4412" i="50"/>
  <c r="K4412" i="50" s="1"/>
  <c r="H4414" i="50"/>
  <c r="H4416" i="50"/>
  <c r="H4418" i="50"/>
  <c r="H4420" i="50"/>
  <c r="H4422" i="50"/>
  <c r="H4424" i="50"/>
  <c r="H4426" i="50"/>
  <c r="H4428" i="50"/>
  <c r="H4430" i="50"/>
  <c r="H4432" i="50"/>
  <c r="H4434" i="50"/>
  <c r="H4436" i="50"/>
  <c r="H4438" i="50"/>
  <c r="H4440" i="50"/>
  <c r="H4442" i="50"/>
  <c r="H4444" i="50"/>
  <c r="H4446" i="50"/>
  <c r="H4448" i="50"/>
  <c r="H4450" i="50"/>
  <c r="H4452" i="50"/>
  <c r="K4452" i="50" s="1"/>
  <c r="H4454" i="50"/>
  <c r="H4456" i="50"/>
  <c r="H4458" i="50"/>
  <c r="H4460" i="50"/>
  <c r="L4460" i="50" s="1"/>
  <c r="H4462" i="50"/>
  <c r="H4464" i="50"/>
  <c r="L4464" i="50" s="1"/>
  <c r="H4466" i="50"/>
  <c r="H4468" i="50"/>
  <c r="L4468" i="50" s="1"/>
  <c r="H4470" i="50"/>
  <c r="H4472" i="50"/>
  <c r="J4472" i="50" s="1"/>
  <c r="H4474" i="50"/>
  <c r="H4476" i="50"/>
  <c r="H4478" i="50"/>
  <c r="H4480" i="50"/>
  <c r="H4482" i="50"/>
  <c r="H4484" i="50"/>
  <c r="L4484" i="50" s="1"/>
  <c r="H4486" i="50"/>
  <c r="H4488" i="50"/>
  <c r="K4488" i="50" s="1"/>
  <c r="H4490" i="50"/>
  <c r="H4492" i="50"/>
  <c r="L4492" i="50" s="1"/>
  <c r="H4494" i="50"/>
  <c r="H4496" i="50"/>
  <c r="H4498" i="50"/>
  <c r="H4500" i="50"/>
  <c r="H4502" i="50"/>
  <c r="H4504" i="50"/>
  <c r="H4506" i="50"/>
  <c r="H4508" i="50"/>
  <c r="L4508" i="50" s="1"/>
  <c r="H4510" i="50"/>
  <c r="H4512" i="50"/>
  <c r="H4514" i="50"/>
  <c r="H4516" i="50"/>
  <c r="H4518" i="50"/>
  <c r="H4520" i="50"/>
  <c r="H4522" i="50"/>
  <c r="H4524" i="50"/>
  <c r="H4526" i="50"/>
  <c r="H4528" i="50"/>
  <c r="H4530" i="50"/>
  <c r="H4532" i="50"/>
  <c r="H4534" i="50"/>
  <c r="H4536" i="50"/>
  <c r="H4538" i="50"/>
  <c r="H4540" i="50"/>
  <c r="H4542" i="50"/>
  <c r="H4544" i="50"/>
  <c r="H4546" i="50"/>
  <c r="H4548" i="50"/>
  <c r="L4548" i="50" s="1"/>
  <c r="H4550" i="50"/>
  <c r="H4552" i="50"/>
  <c r="H4554" i="50"/>
  <c r="H4556" i="50"/>
  <c r="L4556" i="50" s="1"/>
  <c r="H4558" i="50"/>
  <c r="H4560" i="50"/>
  <c r="H4562" i="50"/>
  <c r="H4564" i="50"/>
  <c r="H4566" i="50"/>
  <c r="H4568" i="50"/>
  <c r="H4570" i="50"/>
  <c r="H4572" i="50"/>
  <c r="L4572" i="50" s="1"/>
  <c r="H4574" i="50"/>
  <c r="H4576" i="50"/>
  <c r="H4578" i="50"/>
  <c r="H4580" i="50"/>
  <c r="L4580" i="50" s="1"/>
  <c r="H4582" i="50"/>
  <c r="H4584" i="50"/>
  <c r="H4586" i="50"/>
  <c r="H4588" i="50"/>
  <c r="H4590" i="50"/>
  <c r="H4592" i="50"/>
  <c r="H4594" i="50"/>
  <c r="H4596" i="50"/>
  <c r="K4596" i="50" s="1"/>
  <c r="H4598" i="50"/>
  <c r="H4600" i="50"/>
  <c r="H4602" i="50"/>
  <c r="H4604" i="50"/>
  <c r="H4606" i="50"/>
  <c r="H4608" i="50"/>
  <c r="J4608" i="50" s="1"/>
  <c r="H4610" i="50"/>
  <c r="H4612" i="50"/>
  <c r="H4614" i="50"/>
  <c r="H4616" i="50"/>
  <c r="H4618" i="50"/>
  <c r="H4620" i="50"/>
  <c r="J4620" i="50" s="1"/>
  <c r="H4622" i="50"/>
  <c r="H4624" i="50"/>
  <c r="J4624" i="50" s="1"/>
  <c r="H4626" i="50"/>
  <c r="H4628" i="50"/>
  <c r="J4628" i="50" s="1"/>
  <c r="H4630" i="50"/>
  <c r="H4632" i="50"/>
  <c r="H4634" i="50"/>
  <c r="H4636" i="50"/>
  <c r="H4638" i="50"/>
  <c r="H4640" i="50"/>
  <c r="H4642" i="50"/>
  <c r="H4644" i="50"/>
  <c r="J4644" i="50" s="1"/>
  <c r="H4646" i="50"/>
  <c r="H4648" i="50"/>
  <c r="H4650" i="50"/>
  <c r="H4652" i="50"/>
  <c r="J4652" i="50" s="1"/>
  <c r="H4654" i="50"/>
  <c r="H4656" i="50"/>
  <c r="J4656" i="50" s="1"/>
  <c r="H4658" i="50"/>
  <c r="H4660" i="50"/>
  <c r="J4660" i="50" s="1"/>
  <c r="H4662" i="50"/>
  <c r="H4664" i="50"/>
  <c r="H4666" i="50"/>
  <c r="H4668" i="50"/>
  <c r="J4668" i="50" s="1"/>
  <c r="H4670" i="50"/>
  <c r="H4672" i="50"/>
  <c r="K4672" i="50" s="1"/>
  <c r="H4674" i="50"/>
  <c r="H4676" i="50"/>
  <c r="L4676" i="50" s="1"/>
  <c r="H4678" i="50"/>
  <c r="H4680" i="50"/>
  <c r="H4682" i="50"/>
  <c r="H4684" i="50"/>
  <c r="H4686" i="50"/>
  <c r="H4688" i="50"/>
  <c r="H4690" i="50"/>
  <c r="H4692" i="50"/>
  <c r="H4694" i="50"/>
  <c r="H4696" i="50"/>
  <c r="J4696" i="50" s="1"/>
  <c r="H4698" i="50"/>
  <c r="H4700" i="50"/>
  <c r="H4702" i="50"/>
  <c r="H4704" i="50"/>
  <c r="H4706" i="50"/>
  <c r="H4708" i="50"/>
  <c r="J4708" i="50" s="1"/>
  <c r="H4710" i="50"/>
  <c r="H4712" i="50"/>
  <c r="J4712" i="50" s="1"/>
  <c r="H4714" i="50"/>
  <c r="H4716" i="50"/>
  <c r="J4716" i="50" s="1"/>
  <c r="H4718" i="50"/>
  <c r="H4720" i="50"/>
  <c r="H4722" i="50"/>
  <c r="H4724" i="50"/>
  <c r="J4724" i="50" s="1"/>
  <c r="H4726" i="50"/>
  <c r="H4728" i="50"/>
  <c r="J4728" i="50" s="1"/>
  <c r="H4730" i="50"/>
  <c r="H4732" i="50"/>
  <c r="J4732" i="50" s="1"/>
  <c r="H4734" i="50"/>
  <c r="H4736" i="50"/>
  <c r="H4738" i="50"/>
  <c r="H4740" i="50"/>
  <c r="J4740" i="50" s="1"/>
  <c r="H4742" i="50"/>
  <c r="H4744" i="50"/>
  <c r="J4744" i="50" s="1"/>
  <c r="H4746" i="50"/>
  <c r="H4748" i="50"/>
  <c r="J4748" i="50" s="1"/>
  <c r="H4750" i="50"/>
  <c r="H4752" i="50"/>
  <c r="J4752" i="50" s="1"/>
  <c r="H4754" i="50"/>
  <c r="H4756" i="50"/>
  <c r="H4758" i="50"/>
  <c r="H4760" i="50"/>
  <c r="H4762" i="50"/>
  <c r="H4764" i="50"/>
  <c r="H4766" i="50"/>
  <c r="H4768" i="50"/>
  <c r="H4770" i="50"/>
  <c r="H4772" i="50"/>
  <c r="H4774" i="50"/>
  <c r="H4776" i="50"/>
  <c r="H4778" i="50"/>
  <c r="H4780" i="50"/>
  <c r="H4782" i="50"/>
  <c r="H4784" i="50"/>
  <c r="H4786" i="50"/>
  <c r="H4788" i="50"/>
  <c r="H4790" i="50"/>
  <c r="H4792" i="50"/>
  <c r="H4794" i="50"/>
  <c r="H4796" i="50"/>
  <c r="H4798" i="50"/>
  <c r="H4800" i="50"/>
  <c r="H4802" i="50"/>
  <c r="H4804" i="50"/>
  <c r="H4806" i="50"/>
  <c r="H4808" i="50"/>
  <c r="H4810" i="50"/>
  <c r="H4812" i="50"/>
  <c r="H4814" i="50"/>
  <c r="H4816" i="50"/>
  <c r="H4818" i="50"/>
  <c r="H4820" i="50"/>
  <c r="H4822" i="50"/>
  <c r="H4824" i="50"/>
  <c r="K4824" i="50" s="1"/>
  <c r="H4826" i="50"/>
  <c r="H4828" i="50"/>
  <c r="H4830" i="50"/>
  <c r="H4832" i="50"/>
  <c r="H4834" i="50"/>
  <c r="H4836" i="50"/>
  <c r="H4838" i="50"/>
  <c r="H4840" i="50"/>
  <c r="K4840" i="50" s="1"/>
  <c r="H4842" i="50"/>
  <c r="H4844" i="50"/>
  <c r="H4846" i="50"/>
  <c r="H4848" i="50"/>
  <c r="H4850" i="50"/>
  <c r="H4852" i="50"/>
  <c r="H4854" i="50"/>
  <c r="H4856" i="50"/>
  <c r="H4858" i="50"/>
  <c r="L4858" i="50" s="1"/>
  <c r="H4860" i="50"/>
  <c r="H4862" i="50"/>
  <c r="H4864" i="50"/>
  <c r="H4866" i="50"/>
  <c r="H4868" i="50"/>
  <c r="H4870" i="50"/>
  <c r="H4872" i="50"/>
  <c r="H4874" i="50"/>
  <c r="H4876" i="50"/>
  <c r="H4878" i="50"/>
  <c r="H4880" i="50"/>
  <c r="H4882" i="50"/>
  <c r="H4884" i="50"/>
  <c r="H4886" i="50"/>
  <c r="H4888" i="50"/>
  <c r="H4890" i="50"/>
  <c r="H4892" i="50"/>
  <c r="H4894" i="50"/>
  <c r="H4896" i="50"/>
  <c r="H4898" i="50"/>
  <c r="H4900" i="50"/>
  <c r="H4902" i="50"/>
  <c r="H4904" i="50"/>
  <c r="H4906" i="50"/>
  <c r="H4908" i="50"/>
  <c r="H4910" i="50"/>
  <c r="H4912" i="50"/>
  <c r="H4914" i="50"/>
  <c r="H4916" i="50"/>
  <c r="H4918" i="50"/>
  <c r="H4920" i="50"/>
  <c r="H4922" i="50"/>
  <c r="H4924" i="50"/>
  <c r="H4926" i="50"/>
  <c r="H4928" i="50"/>
  <c r="H4930" i="50"/>
  <c r="H4932" i="50"/>
  <c r="H4934" i="50"/>
  <c r="H4936" i="50"/>
  <c r="H4938" i="50"/>
  <c r="H4940" i="50"/>
  <c r="H4942" i="50"/>
  <c r="H4944" i="50"/>
  <c r="H4946" i="50"/>
  <c r="H4948" i="50"/>
  <c r="H4950" i="50"/>
  <c r="H4952" i="50"/>
  <c r="H4954" i="50"/>
  <c r="H4956" i="50"/>
  <c r="H4958" i="50"/>
  <c r="H4960" i="50"/>
  <c r="H4962" i="50"/>
  <c r="H4964" i="50"/>
  <c r="H4966" i="50"/>
  <c r="H4968" i="50"/>
  <c r="H4970" i="50"/>
  <c r="H4972" i="50"/>
  <c r="H4974" i="50"/>
  <c r="H4976" i="50"/>
  <c r="H4978" i="50"/>
  <c r="H4980" i="50"/>
  <c r="H4982" i="50"/>
  <c r="H4984" i="50"/>
  <c r="H4986" i="50"/>
  <c r="H4988" i="50"/>
  <c r="H4990" i="50"/>
  <c r="H4992" i="50"/>
  <c r="H4994" i="50"/>
  <c r="H4996" i="50"/>
  <c r="H4998" i="50"/>
  <c r="H5000" i="50"/>
  <c r="H5002" i="50"/>
  <c r="J5002" i="50" s="1"/>
  <c r="H5004" i="50"/>
  <c r="H5006" i="50"/>
  <c r="H5008" i="50"/>
  <c r="H5010" i="50"/>
  <c r="H5012" i="50"/>
  <c r="H5014" i="50"/>
  <c r="K5014" i="50" s="1"/>
  <c r="H5016" i="50"/>
  <c r="H5018" i="50"/>
  <c r="H5020" i="50"/>
  <c r="H5022" i="50"/>
  <c r="H5024" i="50"/>
  <c r="J5024" i="50" s="1"/>
  <c r="H5026" i="50"/>
  <c r="H5028" i="50"/>
  <c r="K5028" i="50" s="1"/>
  <c r="H5030" i="50"/>
  <c r="H5032" i="50"/>
  <c r="H5034" i="50"/>
  <c r="H5036" i="50"/>
  <c r="K5036" i="50" s="1"/>
  <c r="H5038" i="50"/>
  <c r="H5040" i="50"/>
  <c r="J5040" i="50" s="1"/>
  <c r="H5042" i="50"/>
  <c r="H5044" i="50"/>
  <c r="K5044" i="50" s="1"/>
  <c r="H5046" i="50"/>
  <c r="H5048" i="50"/>
  <c r="H5050" i="50"/>
  <c r="H5052" i="50"/>
  <c r="H5054" i="50"/>
  <c r="H5056" i="50"/>
  <c r="H5058" i="50"/>
  <c r="J5058" i="50" s="1"/>
  <c r="H5060" i="50"/>
  <c r="H5062" i="50"/>
  <c r="H5064" i="50"/>
  <c r="H5066" i="50"/>
  <c r="H5068" i="50"/>
  <c r="H5070" i="50"/>
  <c r="H5072" i="50"/>
  <c r="H5074" i="50"/>
  <c r="H5076" i="50"/>
  <c r="H5078" i="50"/>
  <c r="H5080" i="50"/>
  <c r="L5080" i="50" s="1"/>
  <c r="H5082" i="50"/>
  <c r="H5084" i="50"/>
  <c r="H5086" i="50"/>
  <c r="H5088" i="50"/>
  <c r="K5088" i="50" s="1"/>
  <c r="H5090" i="50"/>
  <c r="H5092" i="50"/>
  <c r="H5094" i="50"/>
  <c r="H5096" i="50"/>
  <c r="L5096" i="50" s="1"/>
  <c r="H5098" i="50"/>
  <c r="H5100" i="50"/>
  <c r="H5102" i="50"/>
  <c r="H5104" i="50"/>
  <c r="H5106" i="50"/>
  <c r="H5108" i="50"/>
  <c r="H5110" i="50"/>
  <c r="H5112" i="50"/>
  <c r="L5112" i="50" s="1"/>
  <c r="H5114" i="50"/>
  <c r="H5116" i="50"/>
  <c r="H5118" i="50"/>
  <c r="J5118" i="50" s="1"/>
  <c r="H5120" i="50"/>
  <c r="K5120" i="50" s="1"/>
  <c r="H5122" i="50"/>
  <c r="H5124" i="50"/>
  <c r="H5126" i="50"/>
  <c r="H5128" i="50"/>
  <c r="H5130" i="50"/>
  <c r="H5132" i="50"/>
  <c r="J5132" i="50" s="1"/>
  <c r="H5134" i="50"/>
  <c r="H5136" i="50"/>
  <c r="L5136" i="50" s="1"/>
  <c r="H5138" i="50"/>
  <c r="H5140" i="50"/>
  <c r="H5142" i="50"/>
  <c r="H5144" i="50"/>
  <c r="H5146" i="50"/>
  <c r="H5148" i="50"/>
  <c r="H5150" i="50"/>
  <c r="H5152" i="50"/>
  <c r="H5154" i="50"/>
  <c r="H5156" i="50"/>
  <c r="L5156" i="50" s="1"/>
  <c r="H5158" i="50"/>
  <c r="H5160" i="50"/>
  <c r="H5162" i="50"/>
  <c r="H5164" i="50"/>
  <c r="H5166" i="50"/>
  <c r="H5168" i="50"/>
  <c r="H5170" i="50"/>
  <c r="H5172" i="50"/>
  <c r="H5174" i="50"/>
  <c r="H5176" i="50"/>
  <c r="H5178" i="50"/>
  <c r="H5180" i="50"/>
  <c r="H5182" i="50"/>
  <c r="H5184" i="50"/>
  <c r="H5186" i="50"/>
  <c r="H5188" i="50"/>
  <c r="H5190" i="50"/>
  <c r="H5192" i="50"/>
  <c r="H5194" i="50"/>
  <c r="H5196" i="50"/>
  <c r="H5198" i="50"/>
  <c r="H5200" i="50"/>
  <c r="H5202" i="50"/>
  <c r="H5204" i="50"/>
  <c r="H5206" i="50"/>
  <c r="H5208" i="50"/>
  <c r="L5208" i="50" s="1"/>
  <c r="H5210" i="50"/>
  <c r="H5212" i="50"/>
  <c r="H5214" i="50"/>
  <c r="H5216" i="50"/>
  <c r="K5216" i="50" s="1"/>
  <c r="H5218" i="50"/>
  <c r="H5220" i="50"/>
  <c r="L5220" i="50" s="1"/>
  <c r="H5222" i="50"/>
  <c r="H5224" i="50"/>
  <c r="H5226" i="50"/>
  <c r="H5228" i="50"/>
  <c r="H5230" i="50"/>
  <c r="H5232" i="50"/>
  <c r="H5234" i="50"/>
  <c r="H5236" i="50"/>
  <c r="H5238" i="50"/>
  <c r="H5240" i="50"/>
  <c r="H5242" i="50"/>
  <c r="H5244" i="50"/>
  <c r="H5246" i="50"/>
  <c r="H5248" i="50"/>
  <c r="H5250" i="50"/>
  <c r="H5252" i="50"/>
  <c r="H5254" i="50"/>
  <c r="H5256" i="50"/>
  <c r="H5258" i="50"/>
  <c r="H5260" i="50"/>
  <c r="H5262" i="50"/>
  <c r="H5264" i="50"/>
  <c r="H5266" i="50"/>
  <c r="H5268" i="50"/>
  <c r="H5270" i="50"/>
  <c r="H5272" i="50"/>
  <c r="H5274" i="50"/>
  <c r="H5276" i="50"/>
  <c r="H5278" i="50"/>
  <c r="H5280" i="50"/>
  <c r="H5282" i="50"/>
  <c r="H5284" i="50"/>
  <c r="H5286" i="50"/>
  <c r="H5288" i="50"/>
  <c r="H5290" i="50"/>
  <c r="H5292" i="50"/>
  <c r="H5294" i="50"/>
  <c r="H5296" i="50"/>
  <c r="J5296" i="50" s="1"/>
  <c r="H5298" i="50"/>
  <c r="H5300" i="50"/>
  <c r="H5302" i="50"/>
  <c r="H5304" i="50"/>
  <c r="J5304" i="50" s="1"/>
  <c r="H5306" i="50"/>
  <c r="H5308" i="50"/>
  <c r="H5310" i="50"/>
  <c r="H5312" i="50"/>
  <c r="K5312" i="50" s="1"/>
  <c r="H5314" i="50"/>
  <c r="H5316" i="50"/>
  <c r="H5318" i="50"/>
  <c r="H5320" i="50"/>
  <c r="H5322" i="50"/>
  <c r="H5324" i="50"/>
  <c r="H5326" i="50"/>
  <c r="H5328" i="50"/>
  <c r="H5330" i="50"/>
  <c r="H5332" i="50"/>
  <c r="H5334" i="50"/>
  <c r="H5336" i="50"/>
  <c r="J5336" i="50" s="1"/>
  <c r="H5338" i="50"/>
  <c r="H5340" i="50"/>
  <c r="H5342" i="50"/>
  <c r="H5344" i="50"/>
  <c r="H5346" i="50"/>
  <c r="H5348" i="50"/>
  <c r="H5350" i="50"/>
  <c r="H5352" i="50"/>
  <c r="H5354" i="50"/>
  <c r="H5356" i="50"/>
  <c r="H5358" i="50"/>
  <c r="H5360" i="50"/>
  <c r="H5362" i="50"/>
  <c r="H5364" i="50"/>
  <c r="H5366" i="50"/>
  <c r="H5368" i="50"/>
  <c r="K5368" i="50" s="1"/>
  <c r="H5370" i="50"/>
  <c r="H5372" i="50"/>
  <c r="H5374" i="50"/>
  <c r="H5376" i="50"/>
  <c r="H5378" i="50"/>
  <c r="J5378" i="50" s="1"/>
  <c r="H5380" i="50"/>
  <c r="H5382" i="50"/>
  <c r="H5384" i="50"/>
  <c r="H5386" i="50"/>
  <c r="L5386" i="50" s="1"/>
  <c r="H5388" i="50"/>
  <c r="H5390" i="50"/>
  <c r="H5392" i="50"/>
  <c r="H5394" i="50"/>
  <c r="H5396" i="50"/>
  <c r="H5398" i="50"/>
  <c r="H5400" i="50"/>
  <c r="H5402" i="50"/>
  <c r="H5404" i="50"/>
  <c r="H5406" i="50"/>
  <c r="H5408" i="50"/>
  <c r="H5410" i="50"/>
  <c r="H5412" i="50"/>
  <c r="H5414" i="50"/>
  <c r="H5416" i="50"/>
  <c r="H5418" i="50"/>
  <c r="H5420" i="50"/>
  <c r="H5422" i="50"/>
  <c r="H5424" i="50"/>
  <c r="H5426" i="50"/>
  <c r="H5428" i="50"/>
  <c r="H5430" i="50"/>
  <c r="H5432" i="50"/>
  <c r="H5434" i="50"/>
  <c r="H5436" i="50"/>
  <c r="H5438" i="50"/>
  <c r="H5440" i="50"/>
  <c r="H5442" i="50"/>
  <c r="H5444" i="50"/>
  <c r="H5446" i="50"/>
  <c r="H5448" i="50"/>
  <c r="H5450" i="50"/>
  <c r="L5450" i="50" s="1"/>
  <c r="H5452" i="50"/>
  <c r="H5454" i="50"/>
  <c r="H5456" i="50"/>
  <c r="H5458" i="50"/>
  <c r="H5460" i="50"/>
  <c r="H5462" i="50"/>
  <c r="H5464" i="50"/>
  <c r="L5464" i="50" s="1"/>
  <c r="H5466" i="50"/>
  <c r="H5468" i="50"/>
  <c r="L5468" i="50" s="1"/>
  <c r="H5470" i="50"/>
  <c r="H5472" i="50"/>
  <c r="L5472" i="50" s="1"/>
  <c r="H5474" i="50"/>
  <c r="H5476" i="50"/>
  <c r="H5478" i="50"/>
  <c r="H5480" i="50"/>
  <c r="H5482" i="50"/>
  <c r="H5484" i="50"/>
  <c r="H5486" i="50"/>
  <c r="H5488" i="50"/>
  <c r="H5490" i="50"/>
  <c r="H5492" i="50"/>
  <c r="H5494" i="50"/>
  <c r="H5496" i="50"/>
  <c r="H5498" i="50"/>
  <c r="H5500" i="50"/>
  <c r="J5500" i="50" s="1"/>
  <c r="H5502" i="50"/>
  <c r="H5504" i="50"/>
  <c r="H5506" i="50"/>
  <c r="H5508" i="50"/>
  <c r="H5510" i="50"/>
  <c r="H5512" i="50"/>
  <c r="K5512" i="50" s="1"/>
  <c r="H5514" i="50"/>
  <c r="H5516" i="50"/>
  <c r="H5518" i="50"/>
  <c r="H5520" i="50"/>
  <c r="H5522" i="50"/>
  <c r="H5524" i="50"/>
  <c r="H5526" i="50"/>
  <c r="H5528" i="50"/>
  <c r="H5530" i="50"/>
  <c r="H5532" i="50"/>
  <c r="H5534" i="50"/>
  <c r="H5536" i="50"/>
  <c r="H5538" i="50"/>
  <c r="H5540" i="50"/>
  <c r="H5542" i="50"/>
  <c r="H5544" i="50"/>
  <c r="H5546" i="50"/>
  <c r="H5548" i="50"/>
  <c r="L5548" i="50" s="1"/>
  <c r="H5550" i="50"/>
  <c r="H5552" i="50"/>
  <c r="L5552" i="50" s="1"/>
  <c r="H5554" i="50"/>
  <c r="H5556" i="50"/>
  <c r="H5558" i="50"/>
  <c r="H5560" i="50"/>
  <c r="L5560" i="50" s="1"/>
  <c r="H5562" i="50"/>
  <c r="H5564" i="50"/>
  <c r="H5566" i="50"/>
  <c r="H5568" i="50"/>
  <c r="L5568" i="50" s="1"/>
  <c r="H5570" i="50"/>
  <c r="H5572" i="50"/>
  <c r="H5574" i="50"/>
  <c r="H5576" i="50"/>
  <c r="L5576" i="50" s="1"/>
  <c r="H5578" i="50"/>
  <c r="H5580" i="50"/>
  <c r="H5582" i="50"/>
  <c r="H5584" i="50"/>
  <c r="L5584" i="50" s="1"/>
  <c r="H5586" i="50"/>
  <c r="K5586" i="50" s="1"/>
  <c r="H5588" i="50"/>
  <c r="H5590" i="50"/>
  <c r="H5592" i="50"/>
  <c r="H5594" i="50"/>
  <c r="J5594" i="50" s="1"/>
  <c r="H5596" i="50"/>
  <c r="H5598" i="50"/>
  <c r="H5600" i="50"/>
  <c r="H5602" i="50"/>
  <c r="H5604" i="50"/>
  <c r="H5606" i="50"/>
  <c r="H5608" i="50"/>
  <c r="J5608" i="50" s="1"/>
  <c r="H5610" i="50"/>
  <c r="J5610" i="50" s="1"/>
  <c r="H5612" i="50"/>
  <c r="H5614" i="50"/>
  <c r="H5616" i="50"/>
  <c r="H5618" i="50"/>
  <c r="H5620" i="50"/>
  <c r="H5622" i="50"/>
  <c r="H5624" i="50"/>
  <c r="H5626" i="50"/>
  <c r="H5628" i="50"/>
  <c r="H5630" i="50"/>
  <c r="H5632" i="50"/>
  <c r="H5634" i="50"/>
  <c r="H5636" i="50"/>
  <c r="H5638" i="50"/>
  <c r="H5640" i="50"/>
  <c r="H5642" i="50"/>
  <c r="H5644" i="50"/>
  <c r="H5646" i="50"/>
  <c r="H5648" i="50"/>
  <c r="H5650" i="50"/>
  <c r="H5652" i="50"/>
  <c r="J5652" i="50" s="1"/>
  <c r="H5654" i="50"/>
  <c r="H5656" i="50"/>
  <c r="H5658" i="50"/>
  <c r="H5660" i="50"/>
  <c r="H5662" i="50"/>
  <c r="H5664" i="50"/>
  <c r="K5664" i="50" s="1"/>
  <c r="H5666" i="50"/>
  <c r="H5668" i="50"/>
  <c r="K5668" i="50" s="1"/>
  <c r="H5670" i="50"/>
  <c r="H5672" i="50"/>
  <c r="H5674" i="50"/>
  <c r="H5676" i="50"/>
  <c r="K5676" i="50" s="1"/>
  <c r="H5678" i="50"/>
  <c r="H5680" i="50"/>
  <c r="K5680" i="50" s="1"/>
  <c r="H5682" i="50"/>
  <c r="H5684" i="50"/>
  <c r="K5684" i="50" s="1"/>
  <c r="H5686" i="50"/>
  <c r="H5688" i="50"/>
  <c r="K5688" i="50" s="1"/>
  <c r="H5690" i="50"/>
  <c r="H5692" i="50"/>
  <c r="H5694" i="50"/>
  <c r="H5696" i="50"/>
  <c r="K5696" i="50" s="1"/>
  <c r="H5698" i="50"/>
  <c r="H5700" i="50"/>
  <c r="H5702" i="50"/>
  <c r="H5704" i="50"/>
  <c r="H5706" i="50"/>
  <c r="H5708" i="50"/>
  <c r="H5710" i="50"/>
  <c r="H5712" i="50"/>
  <c r="L5712" i="50" s="1"/>
  <c r="H5714" i="50"/>
  <c r="H5716" i="50"/>
  <c r="L5716" i="50" s="1"/>
  <c r="H5718" i="50"/>
  <c r="H5720" i="50"/>
  <c r="H5722" i="50"/>
  <c r="H5724" i="50"/>
  <c r="K5724" i="50" s="1"/>
  <c r="H5726" i="50"/>
  <c r="H5728" i="50"/>
  <c r="H5730" i="50"/>
  <c r="L5730" i="50" s="1"/>
  <c r="H5732" i="50"/>
  <c r="L5732" i="50" s="1"/>
  <c r="H5734" i="50"/>
  <c r="H5736" i="50"/>
  <c r="H5738" i="50"/>
  <c r="H5740" i="50"/>
  <c r="H5742" i="50"/>
  <c r="H5744" i="50"/>
  <c r="H5746" i="50"/>
  <c r="H5748" i="50"/>
  <c r="L5748" i="50" s="1"/>
  <c r="H5750" i="50"/>
  <c r="H5752" i="50"/>
  <c r="H5754" i="50"/>
  <c r="H5756" i="50"/>
  <c r="L5756" i="50" s="1"/>
  <c r="H5758" i="50"/>
  <c r="H5760" i="50"/>
  <c r="H5762" i="50"/>
  <c r="H5764" i="50"/>
  <c r="L5764" i="50" s="1"/>
  <c r="H5766" i="50"/>
  <c r="H5768" i="50"/>
  <c r="H5770" i="50"/>
  <c r="H5772" i="50"/>
  <c r="H5774" i="50"/>
  <c r="H5776" i="50"/>
  <c r="H5778" i="50"/>
  <c r="L5778" i="50" s="1"/>
  <c r="H5780" i="50"/>
  <c r="H5782" i="50"/>
  <c r="H5784" i="50"/>
  <c r="H5786" i="50"/>
  <c r="H5788" i="50"/>
  <c r="L5788" i="50" s="1"/>
  <c r="H5790" i="50"/>
  <c r="H5792" i="50"/>
  <c r="H5794" i="50"/>
  <c r="J5794" i="50" s="1"/>
  <c r="H5796" i="50"/>
  <c r="H5798" i="50"/>
  <c r="H5800" i="50"/>
  <c r="H5802" i="50"/>
  <c r="J5802" i="50" s="1"/>
  <c r="H5804" i="50"/>
  <c r="J5804" i="50" s="1"/>
  <c r="H5806" i="50"/>
  <c r="H5808" i="50"/>
  <c r="H5810" i="50"/>
  <c r="J5810" i="50" s="1"/>
  <c r="H5812" i="50"/>
  <c r="H5814" i="50"/>
  <c r="H5816" i="50"/>
  <c r="H5818" i="50"/>
  <c r="J5818" i="50" s="1"/>
  <c r="H5820" i="50"/>
  <c r="J5820" i="50" s="1"/>
  <c r="H5822" i="50"/>
  <c r="H5824" i="50"/>
  <c r="H5826" i="50"/>
  <c r="H5828" i="50"/>
  <c r="H5830" i="50"/>
  <c r="H5832" i="50"/>
  <c r="H5834" i="50"/>
  <c r="H5836" i="50"/>
  <c r="H5838" i="50"/>
  <c r="H5840" i="50"/>
  <c r="H5842" i="50"/>
  <c r="H5844" i="50"/>
  <c r="H5846" i="50"/>
  <c r="H5848" i="50"/>
  <c r="H5850" i="50"/>
  <c r="H5852" i="50"/>
  <c r="H5854" i="50"/>
  <c r="H5856" i="50"/>
  <c r="H5858" i="50"/>
  <c r="H5860" i="50"/>
  <c r="H5862" i="50"/>
  <c r="H5864" i="50"/>
  <c r="H5866" i="50"/>
  <c r="H5868" i="50"/>
  <c r="H5870" i="50"/>
  <c r="H5872" i="50"/>
  <c r="K5872" i="50" s="1"/>
  <c r="H5874" i="50"/>
  <c r="H5876" i="50"/>
  <c r="K5876" i="50" s="1"/>
  <c r="H5878" i="50"/>
  <c r="H5880" i="50"/>
  <c r="K5880" i="50" s="1"/>
  <c r="H5882" i="50"/>
  <c r="J5882" i="50" s="1"/>
  <c r="H5884" i="50"/>
  <c r="K5884" i="50" s="1"/>
  <c r="H5886" i="50"/>
  <c r="H5888" i="50"/>
  <c r="K5888" i="50" s="1"/>
  <c r="H5890" i="50"/>
  <c r="H5892" i="50"/>
  <c r="H5894" i="50"/>
  <c r="H5896" i="50"/>
  <c r="K5896" i="50" s="1"/>
  <c r="H5898" i="50"/>
  <c r="H5900" i="50"/>
  <c r="H5902" i="50"/>
  <c r="H5904" i="50"/>
  <c r="K5904" i="50" s="1"/>
  <c r="H5906" i="50"/>
  <c r="K5906" i="50" s="1"/>
  <c r="H5908" i="50"/>
  <c r="K5908" i="50" s="1"/>
  <c r="H5910" i="50"/>
  <c r="H5912" i="50"/>
  <c r="K5912" i="50" s="1"/>
  <c r="H5914" i="50"/>
  <c r="H5916" i="50"/>
  <c r="K5916" i="50" s="1"/>
  <c r="H5918" i="50"/>
  <c r="H5920" i="50"/>
  <c r="K5920" i="50" s="1"/>
  <c r="H5922" i="50"/>
  <c r="L5922" i="50" s="1"/>
  <c r="H5924" i="50"/>
  <c r="K5924" i="50" s="1"/>
  <c r="H5926" i="50"/>
  <c r="H5928" i="50"/>
  <c r="K5928" i="50" s="1"/>
  <c r="H5930" i="50"/>
  <c r="H5932" i="50"/>
  <c r="K5932" i="50" s="1"/>
  <c r="H5934" i="50"/>
  <c r="H5936" i="50"/>
  <c r="H5938" i="50"/>
  <c r="H5940" i="50"/>
  <c r="K5940" i="50" s="1"/>
  <c r="H5942" i="50"/>
  <c r="H5944" i="50"/>
  <c r="J5944" i="50" s="1"/>
  <c r="H5946" i="50"/>
  <c r="H5948" i="50"/>
  <c r="H5950" i="50"/>
  <c r="H5952" i="50"/>
  <c r="J5952" i="50" s="1"/>
  <c r="H5954" i="50"/>
  <c r="H5956" i="50"/>
  <c r="J5956" i="50" s="1"/>
  <c r="H5958" i="50"/>
  <c r="J5958" i="50" s="1"/>
  <c r="H5960" i="50"/>
  <c r="J5960" i="50" s="1"/>
  <c r="H5962" i="50"/>
  <c r="H5964" i="50"/>
  <c r="H5966" i="50"/>
  <c r="H5968" i="50"/>
  <c r="H5970" i="50"/>
  <c r="H5972" i="50"/>
  <c r="H5974" i="50"/>
  <c r="H5976" i="50"/>
  <c r="H5978" i="50"/>
  <c r="K5978" i="50" s="1"/>
  <c r="H5980" i="50"/>
  <c r="H5982" i="50"/>
  <c r="H5984" i="50"/>
  <c r="J5984" i="50" s="1"/>
  <c r="H5986" i="50"/>
  <c r="H5988" i="50"/>
  <c r="K5988" i="50" s="1"/>
  <c r="H5990" i="50"/>
  <c r="H5992" i="50"/>
  <c r="H5994" i="50"/>
  <c r="H5996" i="50"/>
  <c r="K5996" i="50" s="1"/>
  <c r="H5998" i="50"/>
  <c r="H6000" i="50"/>
  <c r="L6000" i="50" s="1"/>
  <c r="H6002" i="50"/>
  <c r="H6004" i="50"/>
  <c r="H6006" i="50"/>
  <c r="H6008" i="50"/>
  <c r="H6010" i="50"/>
  <c r="H6012" i="50"/>
  <c r="L6012" i="50" s="1"/>
  <c r="H6014" i="50"/>
  <c r="H6016" i="50"/>
  <c r="J6016" i="50" s="1"/>
  <c r="H6018" i="50"/>
  <c r="H6020" i="50"/>
  <c r="L6020" i="50" s="1"/>
  <c r="H6022" i="50"/>
  <c r="H6024" i="50"/>
  <c r="L6024" i="50" s="1"/>
  <c r="H6026" i="50"/>
  <c r="H6028" i="50"/>
  <c r="L6028" i="50" s="1"/>
  <c r="H6030" i="50"/>
  <c r="H6032" i="50"/>
  <c r="H6034" i="50"/>
  <c r="H6036" i="50"/>
  <c r="H6038" i="50"/>
  <c r="H6040" i="50"/>
  <c r="H6042" i="50"/>
  <c r="H6044" i="50"/>
  <c r="H6046" i="50"/>
  <c r="H6048" i="50"/>
  <c r="H6050" i="50"/>
  <c r="H6052" i="50"/>
  <c r="H6054" i="50"/>
  <c r="H6056" i="50"/>
  <c r="H6058" i="50"/>
  <c r="H6060" i="50"/>
  <c r="H6062" i="50"/>
  <c r="H6064" i="50"/>
  <c r="H6066" i="50"/>
  <c r="H6068" i="50"/>
  <c r="H6070" i="50"/>
  <c r="H6072" i="50"/>
  <c r="H6074" i="50"/>
  <c r="H6076" i="50"/>
  <c r="H6078" i="50"/>
  <c r="H6080" i="50"/>
  <c r="H6082" i="50"/>
  <c r="H6084" i="50"/>
  <c r="H6086" i="50"/>
  <c r="H6088" i="50"/>
  <c r="H6090" i="50"/>
  <c r="H6092" i="50"/>
  <c r="H6094" i="50"/>
  <c r="H6096" i="50"/>
  <c r="H6098" i="50"/>
  <c r="H6100" i="50"/>
  <c r="H6102" i="50"/>
  <c r="H6104" i="50"/>
  <c r="H6106" i="50"/>
  <c r="H6108" i="50"/>
  <c r="H6110" i="50"/>
  <c r="H6112" i="50"/>
  <c r="H6114" i="50"/>
  <c r="H6116" i="50"/>
  <c r="H6118" i="50"/>
  <c r="H6120" i="50"/>
  <c r="H6122" i="50"/>
  <c r="H6124" i="50"/>
  <c r="H6126" i="50"/>
  <c r="H6128" i="50"/>
  <c r="H6130" i="50"/>
  <c r="H6132" i="50"/>
  <c r="H6134" i="50"/>
  <c r="H6136" i="50"/>
  <c r="H6138" i="50"/>
  <c r="H6140" i="50"/>
  <c r="H6142" i="50"/>
  <c r="H6144" i="50"/>
  <c r="H6146" i="50"/>
  <c r="H6148" i="50"/>
  <c r="L6148" i="50" s="1"/>
  <c r="H6150" i="50"/>
  <c r="H6152" i="50"/>
  <c r="H6154" i="50"/>
  <c r="H6156" i="50"/>
  <c r="H6158" i="50"/>
  <c r="H6160" i="50"/>
  <c r="H6162" i="50"/>
  <c r="H6164" i="50"/>
  <c r="H6166" i="50"/>
  <c r="H6168" i="50"/>
  <c r="H6170" i="50"/>
  <c r="H6172" i="50"/>
  <c r="H6174" i="50"/>
  <c r="H6176" i="50"/>
  <c r="H6178" i="50"/>
  <c r="H6180" i="50"/>
  <c r="H6182" i="50"/>
  <c r="H6184" i="50"/>
  <c r="K6184" i="50" s="1"/>
  <c r="H6186" i="50"/>
  <c r="H6188" i="50"/>
  <c r="H6190" i="50"/>
  <c r="H6192" i="50"/>
  <c r="H6194" i="50"/>
  <c r="H6196" i="50"/>
  <c r="H7995" i="50"/>
  <c r="H7997" i="50"/>
  <c r="H7999" i="50"/>
  <c r="H8001" i="50"/>
  <c r="H8003" i="50"/>
  <c r="H8005" i="50"/>
  <c r="L8005" i="50" s="1"/>
  <c r="H8007" i="50"/>
  <c r="H8009" i="50"/>
  <c r="H8011" i="50"/>
  <c r="H8013" i="50"/>
  <c r="H8015" i="50"/>
  <c r="H8017" i="50"/>
  <c r="H8019" i="50"/>
  <c r="H8021" i="50"/>
  <c r="H8023" i="50"/>
  <c r="H8025" i="50"/>
  <c r="H8027" i="50"/>
  <c r="H8029" i="50"/>
  <c r="H8031" i="50"/>
  <c r="H8033" i="50"/>
  <c r="H8035" i="50"/>
  <c r="H8037" i="50"/>
  <c r="J8037" i="50" s="1"/>
  <c r="H8039" i="50"/>
  <c r="H8041" i="50"/>
  <c r="H8043" i="50"/>
  <c r="H8045" i="50"/>
  <c r="L8045" i="50" s="1"/>
  <c r="H8047" i="50"/>
  <c r="H8049" i="50"/>
  <c r="H8051" i="50"/>
  <c r="H8053" i="50"/>
  <c r="H8055" i="50"/>
  <c r="H8057" i="50"/>
  <c r="H8059" i="50"/>
  <c r="H8061" i="50"/>
  <c r="J8061" i="50" s="1"/>
  <c r="H8063" i="50"/>
  <c r="H8065" i="50"/>
  <c r="H8067" i="50"/>
  <c r="H8069" i="50"/>
  <c r="H8071" i="50"/>
  <c r="H8073" i="50"/>
  <c r="H8075" i="50"/>
  <c r="H8077" i="50"/>
  <c r="J8077" i="50" s="1"/>
  <c r="H8079" i="50"/>
  <c r="H8081" i="50"/>
  <c r="H8083" i="50"/>
  <c r="H8085" i="50"/>
  <c r="K8085" i="50" s="1"/>
  <c r="H8087" i="50"/>
  <c r="K8087" i="50" s="1"/>
  <c r="H8089" i="50"/>
  <c r="H8091" i="50"/>
  <c r="H8093" i="50"/>
  <c r="J8093" i="50" s="1"/>
  <c r="H8095" i="50"/>
  <c r="H8097" i="50"/>
  <c r="H8099" i="50"/>
  <c r="H8101" i="50"/>
  <c r="J8101" i="50" s="1"/>
  <c r="H8103" i="50"/>
  <c r="H8105" i="50"/>
  <c r="J8105" i="50" s="1"/>
  <c r="H8107" i="50"/>
  <c r="L8107" i="50" s="1"/>
  <c r="H8109" i="50"/>
  <c r="J8109" i="50" s="1"/>
  <c r="H8111" i="50"/>
  <c r="H8113" i="50"/>
  <c r="J8113" i="50" s="1"/>
  <c r="H8115" i="50"/>
  <c r="H8117" i="50"/>
  <c r="J8117" i="50" s="1"/>
  <c r="H8119" i="50"/>
  <c r="H8121" i="50"/>
  <c r="K8121" i="50" s="1"/>
  <c r="H8123" i="50"/>
  <c r="H8125" i="50"/>
  <c r="K8125" i="50" s="1"/>
  <c r="H8127" i="50"/>
  <c r="H8129" i="50"/>
  <c r="H8131" i="50"/>
  <c r="H8133" i="50"/>
  <c r="K8133" i="50" s="1"/>
  <c r="H8135" i="50"/>
  <c r="H8137" i="50"/>
  <c r="H8139" i="50"/>
  <c r="H8141" i="50"/>
  <c r="K8141" i="50" s="1"/>
  <c r="H8143" i="50"/>
  <c r="H8145" i="50"/>
  <c r="K8145" i="50" s="1"/>
  <c r="H8147" i="50"/>
  <c r="H8149" i="50"/>
  <c r="K8149" i="50" s="1"/>
  <c r="H8151" i="50"/>
  <c r="H8153" i="50"/>
  <c r="H8155" i="50"/>
  <c r="H8157" i="50"/>
  <c r="K8157" i="50" s="1"/>
  <c r="H8159" i="50"/>
  <c r="H8161" i="50"/>
  <c r="H8163" i="50"/>
  <c r="H8165" i="50"/>
  <c r="H8167" i="50"/>
  <c r="H8169" i="50"/>
  <c r="K8169" i="50" s="1"/>
  <c r="H8171" i="50"/>
  <c r="H8173" i="50"/>
  <c r="H8175" i="50"/>
  <c r="H8177" i="50"/>
  <c r="H8179" i="50"/>
  <c r="H8181" i="50"/>
  <c r="H8183" i="50"/>
  <c r="H8185" i="50"/>
  <c r="H8187" i="50"/>
  <c r="H8189" i="50"/>
  <c r="H8191" i="50"/>
  <c r="J8191" i="50" s="1"/>
  <c r="H6198" i="50"/>
  <c r="H6200" i="50"/>
  <c r="H6202" i="50"/>
  <c r="H6204" i="50"/>
  <c r="H6206" i="50"/>
  <c r="H6208" i="50"/>
  <c r="H6210" i="50"/>
  <c r="L6210" i="50" s="1"/>
  <c r="H6212" i="50"/>
  <c r="H6214" i="50"/>
  <c r="H6216" i="50"/>
  <c r="H6218" i="50"/>
  <c r="L6218" i="50" s="1"/>
  <c r="H6220" i="50"/>
  <c r="H6222" i="50"/>
  <c r="K6222" i="50" s="1"/>
  <c r="H6224" i="50"/>
  <c r="H6226" i="50"/>
  <c r="L6226" i="50" s="1"/>
  <c r="H6228" i="50"/>
  <c r="H6230" i="50"/>
  <c r="K6230" i="50" s="1"/>
  <c r="H6232" i="50"/>
  <c r="H6234" i="50"/>
  <c r="L6234" i="50" s="1"/>
  <c r="H6236" i="50"/>
  <c r="H6238" i="50"/>
  <c r="H6240" i="50"/>
  <c r="H6242" i="50"/>
  <c r="H6244" i="50"/>
  <c r="H6246" i="50"/>
  <c r="L6246" i="50" s="1"/>
  <c r="H6248" i="50"/>
  <c r="H6250" i="50"/>
  <c r="L6250" i="50" s="1"/>
  <c r="H6252" i="50"/>
  <c r="H6254" i="50"/>
  <c r="H6256" i="50"/>
  <c r="H6258" i="50"/>
  <c r="L6258" i="50" s="1"/>
  <c r="H6260" i="50"/>
  <c r="H6262" i="50"/>
  <c r="L6262" i="50" s="1"/>
  <c r="H6264" i="50"/>
  <c r="H6266" i="50"/>
  <c r="H6268" i="50"/>
  <c r="H6270" i="50"/>
  <c r="H6272" i="50"/>
  <c r="H6274" i="50"/>
  <c r="L6274" i="50" s="1"/>
  <c r="H6276" i="50"/>
  <c r="H6278" i="50"/>
  <c r="L6278" i="50" s="1"/>
  <c r="H6280" i="50"/>
  <c r="H6282" i="50"/>
  <c r="H6284" i="50"/>
  <c r="H6286" i="50"/>
  <c r="H6288" i="50"/>
  <c r="H6290" i="50"/>
  <c r="H6292" i="50"/>
  <c r="H6294" i="50"/>
  <c r="H6296" i="50"/>
  <c r="H6298" i="50"/>
  <c r="H6300" i="50"/>
  <c r="H6302" i="50"/>
  <c r="H6304" i="50"/>
  <c r="H6306" i="50"/>
  <c r="H6308" i="50"/>
  <c r="H6310" i="50"/>
  <c r="L6310" i="50" s="1"/>
  <c r="H6312" i="50"/>
  <c r="J6312" i="50" s="1"/>
  <c r="H6314" i="50"/>
  <c r="K6314" i="50" s="1"/>
  <c r="H6316" i="50"/>
  <c r="H6318" i="50"/>
  <c r="H6320" i="50"/>
  <c r="H6322" i="50"/>
  <c r="L6322" i="50" s="1"/>
  <c r="H6324" i="50"/>
  <c r="H6326" i="50"/>
  <c r="L6326" i="50" s="1"/>
  <c r="H6328" i="50"/>
  <c r="H6330" i="50"/>
  <c r="L6330" i="50" s="1"/>
  <c r="H6332" i="50"/>
  <c r="H6334" i="50"/>
  <c r="L6334" i="50" s="1"/>
  <c r="H6336" i="50"/>
  <c r="H6338" i="50"/>
  <c r="K6338" i="50" s="1"/>
  <c r="H6340" i="50"/>
  <c r="H6342" i="50"/>
  <c r="L6342" i="50" s="1"/>
  <c r="H6344" i="50"/>
  <c r="H6346" i="50"/>
  <c r="H6348" i="50"/>
  <c r="H6350" i="50"/>
  <c r="H6352" i="50"/>
  <c r="H6354" i="50"/>
  <c r="L6354" i="50" s="1"/>
  <c r="H6356" i="50"/>
  <c r="H6358" i="50"/>
  <c r="L6358" i="50" s="1"/>
  <c r="H6360" i="50"/>
  <c r="H6362" i="50"/>
  <c r="L6362" i="50" s="1"/>
  <c r="H6364" i="50"/>
  <c r="H6366" i="50"/>
  <c r="L6366" i="50" s="1"/>
  <c r="H6368" i="50"/>
  <c r="H6370" i="50"/>
  <c r="H6372" i="50"/>
  <c r="H6374" i="50"/>
  <c r="L6374" i="50" s="1"/>
  <c r="H6376" i="50"/>
  <c r="H6378" i="50"/>
  <c r="H6380" i="50"/>
  <c r="H6382" i="50"/>
  <c r="H6384" i="50"/>
  <c r="H6386" i="50"/>
  <c r="H6388" i="50"/>
  <c r="H6390" i="50"/>
  <c r="J6390" i="50" s="1"/>
  <c r="H6392" i="50"/>
  <c r="H6394" i="50"/>
  <c r="H6396" i="50"/>
  <c r="H6398" i="50"/>
  <c r="H6400" i="50"/>
  <c r="H6402" i="50"/>
  <c r="H6404" i="50"/>
  <c r="H6406" i="50"/>
  <c r="H6408" i="50"/>
  <c r="H6410" i="50"/>
  <c r="H6412" i="50"/>
  <c r="H6414" i="50"/>
  <c r="H6416" i="50"/>
  <c r="H6418" i="50"/>
  <c r="H6420" i="50"/>
  <c r="H6422" i="50"/>
  <c r="H6424" i="50"/>
  <c r="H6426" i="50"/>
  <c r="H6428" i="50"/>
  <c r="H6430" i="50"/>
  <c r="H6432" i="50"/>
  <c r="H6434" i="50"/>
  <c r="H6436" i="50"/>
  <c r="H6438" i="50"/>
  <c r="H6440" i="50"/>
  <c r="H6442" i="50"/>
  <c r="H6444" i="50"/>
  <c r="H6446" i="50"/>
  <c r="H6448" i="50"/>
  <c r="H6450" i="50"/>
  <c r="H6452" i="50"/>
  <c r="H6454" i="50"/>
  <c r="H6456" i="50"/>
  <c r="H6458" i="50"/>
  <c r="H6460" i="50"/>
  <c r="L6460" i="50" s="1"/>
  <c r="H6462" i="50"/>
  <c r="H6464" i="50"/>
  <c r="H6466" i="50"/>
  <c r="H6468" i="50"/>
  <c r="H6470" i="50"/>
  <c r="K6470" i="50" s="1"/>
  <c r="H6472" i="50"/>
  <c r="H6474" i="50"/>
  <c r="H6476" i="50"/>
  <c r="H6478" i="50"/>
  <c r="H6480" i="50"/>
  <c r="H6482" i="50"/>
  <c r="J6482" i="50" s="1"/>
  <c r="H6484" i="50"/>
  <c r="J6484" i="50" s="1"/>
  <c r="H6486" i="50"/>
  <c r="H6488" i="50"/>
  <c r="H6490" i="50"/>
  <c r="H6492" i="50"/>
  <c r="H6494" i="50"/>
  <c r="H6496" i="50"/>
  <c r="H6498" i="50"/>
  <c r="J6498" i="50" s="1"/>
  <c r="H6500" i="50"/>
  <c r="H6502" i="50"/>
  <c r="H6504" i="50"/>
  <c r="H6506" i="50"/>
  <c r="H6508" i="50"/>
  <c r="H6510" i="50"/>
  <c r="H6512" i="50"/>
  <c r="H6514" i="50"/>
  <c r="H6516" i="50"/>
  <c r="H6518" i="50"/>
  <c r="H6520" i="50"/>
  <c r="H6522" i="50"/>
  <c r="H6524" i="50"/>
  <c r="J6524" i="50" s="1"/>
  <c r="H6526" i="50"/>
  <c r="H6528" i="50"/>
  <c r="H6530" i="50"/>
  <c r="H6532" i="50"/>
  <c r="L6532" i="50" s="1"/>
  <c r="H6534" i="50"/>
  <c r="H6536" i="50"/>
  <c r="H6538" i="50"/>
  <c r="H6540" i="50"/>
  <c r="H6542" i="50"/>
  <c r="H6544" i="50"/>
  <c r="H6546" i="50"/>
  <c r="H6548" i="50"/>
  <c r="J6548" i="50" s="1"/>
  <c r="H6550" i="50"/>
  <c r="H6552" i="50"/>
  <c r="H6554" i="50"/>
  <c r="H6556" i="50"/>
  <c r="H6558" i="50"/>
  <c r="H6560" i="50"/>
  <c r="H6562" i="50"/>
  <c r="H6564" i="50"/>
  <c r="H6566" i="50"/>
  <c r="H6568" i="50"/>
  <c r="H6570" i="50"/>
  <c r="H6572" i="50"/>
  <c r="H6574" i="50"/>
  <c r="H6576" i="50"/>
  <c r="L6576" i="50" s="1"/>
  <c r="H6578" i="50"/>
  <c r="H6580" i="50"/>
  <c r="H6582" i="50"/>
  <c r="K6582" i="50" s="1"/>
  <c r="H6584" i="50"/>
  <c r="H6586" i="50"/>
  <c r="H6588" i="50"/>
  <c r="H6590" i="50"/>
  <c r="H6592" i="50"/>
  <c r="H6594" i="50"/>
  <c r="H6596" i="50"/>
  <c r="H6598" i="50"/>
  <c r="H6600" i="50"/>
  <c r="H6602" i="50"/>
  <c r="J6602" i="50" s="1"/>
  <c r="H6604" i="50"/>
  <c r="H6606" i="50"/>
  <c r="H6608" i="50"/>
  <c r="H6610" i="50"/>
  <c r="J6610" i="50" s="1"/>
  <c r="H6612" i="50"/>
  <c r="H6614" i="50"/>
  <c r="H6616" i="50"/>
  <c r="H6618" i="50"/>
  <c r="H6620" i="50"/>
  <c r="H6622" i="50"/>
  <c r="H6624" i="50"/>
  <c r="H6626" i="50"/>
  <c r="H6628" i="50"/>
  <c r="H6630" i="50"/>
  <c r="H6632" i="50"/>
  <c r="H6634" i="50"/>
  <c r="H6636" i="50"/>
  <c r="H6638" i="50"/>
  <c r="H6640" i="50"/>
  <c r="H6642" i="50"/>
  <c r="H6644" i="50"/>
  <c r="H6646" i="50"/>
  <c r="H6648" i="50"/>
  <c r="H6650" i="50"/>
  <c r="H6652" i="50"/>
  <c r="H6654" i="50"/>
  <c r="L6654" i="50" s="1"/>
  <c r="H6656" i="50"/>
  <c r="H6658" i="50"/>
  <c r="H6660" i="50"/>
  <c r="H6662" i="50"/>
  <c r="J6662" i="50" s="1"/>
  <c r="H6664" i="50"/>
  <c r="H6666" i="50"/>
  <c r="H6668" i="50"/>
  <c r="H6670" i="50"/>
  <c r="J6670" i="50" s="1"/>
  <c r="H6672" i="50"/>
  <c r="H6674" i="50"/>
  <c r="H6676" i="50"/>
  <c r="H6678" i="50"/>
  <c r="J6678" i="50" s="1"/>
  <c r="H6680" i="50"/>
  <c r="H6682" i="50"/>
  <c r="H6684" i="50"/>
  <c r="H6686" i="50"/>
  <c r="J6686" i="50" s="1"/>
  <c r="H6688" i="50"/>
  <c r="H6690" i="50"/>
  <c r="H6692" i="50"/>
  <c r="H6694" i="50"/>
  <c r="H6696" i="50"/>
  <c r="H6698" i="50"/>
  <c r="H6700" i="50"/>
  <c r="H6702" i="50"/>
  <c r="J6702" i="50" s="1"/>
  <c r="H6704" i="50"/>
  <c r="H6706" i="50"/>
  <c r="H6708" i="50"/>
  <c r="H6710" i="50"/>
  <c r="J6710" i="50" s="1"/>
  <c r="H6712" i="50"/>
  <c r="H6714" i="50"/>
  <c r="H6716" i="50"/>
  <c r="H6718" i="50"/>
  <c r="J6718" i="50" s="1"/>
  <c r="H6720" i="50"/>
  <c r="H6722" i="50"/>
  <c r="H6724" i="50"/>
  <c r="H6726" i="50"/>
  <c r="H6728" i="50"/>
  <c r="H6730" i="50"/>
  <c r="H6732" i="50"/>
  <c r="H6734" i="50"/>
  <c r="H6736" i="50"/>
  <c r="H6738" i="50"/>
  <c r="H6740" i="50"/>
  <c r="H6742" i="50"/>
  <c r="H6744" i="50"/>
  <c r="H6746" i="50"/>
  <c r="H6748" i="50"/>
  <c r="H6750" i="50"/>
  <c r="H6752" i="50"/>
  <c r="H6754" i="50"/>
  <c r="H6756" i="50"/>
  <c r="H6758" i="50"/>
  <c r="H6760" i="50"/>
  <c r="H6762" i="50"/>
  <c r="H6764" i="50"/>
  <c r="H6766" i="50"/>
  <c r="H6768" i="50"/>
  <c r="H6770" i="50"/>
  <c r="H6772" i="50"/>
  <c r="H6774" i="50"/>
  <c r="H6776" i="50"/>
  <c r="H6778" i="50"/>
  <c r="H6780" i="50"/>
  <c r="H6782" i="50"/>
  <c r="H6784" i="50"/>
  <c r="H6786" i="50"/>
  <c r="H6788" i="50"/>
  <c r="H6790" i="50"/>
  <c r="H6792" i="50"/>
  <c r="H6794" i="50"/>
  <c r="H6796" i="50"/>
  <c r="H6798" i="50"/>
  <c r="H6800" i="50"/>
  <c r="H6802" i="50"/>
  <c r="K6802" i="50" s="1"/>
  <c r="H6804" i="50"/>
  <c r="H6806" i="50"/>
  <c r="H6808" i="50"/>
  <c r="H6810" i="50"/>
  <c r="H6812" i="50"/>
  <c r="H6814" i="50"/>
  <c r="H6816" i="50"/>
  <c r="H6818" i="50"/>
  <c r="H6820" i="50"/>
  <c r="H6822" i="50"/>
  <c r="H6824" i="50"/>
  <c r="H6826" i="50"/>
  <c r="H6828" i="50"/>
  <c r="H6830" i="50"/>
  <c r="H6832" i="50"/>
  <c r="H6834" i="50"/>
  <c r="K6834" i="50" s="1"/>
  <c r="H6836" i="50"/>
  <c r="H6838" i="50"/>
  <c r="H6840" i="50"/>
  <c r="H6842" i="50"/>
  <c r="K6842" i="50" s="1"/>
  <c r="H6844" i="50"/>
  <c r="H6846" i="50"/>
  <c r="H6848" i="50"/>
  <c r="H6850" i="50"/>
  <c r="K6850" i="50" s="1"/>
  <c r="H6852" i="50"/>
  <c r="H6854" i="50"/>
  <c r="H6856" i="50"/>
  <c r="H6858" i="50"/>
  <c r="K6858" i="50" s="1"/>
  <c r="H6860" i="50"/>
  <c r="H6862" i="50"/>
  <c r="H6864" i="50"/>
  <c r="H6866" i="50"/>
  <c r="K6866" i="50" s="1"/>
  <c r="H6868" i="50"/>
  <c r="H6870" i="50"/>
  <c r="H6872" i="50"/>
  <c r="H6874" i="50"/>
  <c r="H6876" i="50"/>
  <c r="H6878" i="50"/>
  <c r="H6880" i="50"/>
  <c r="H6882" i="50"/>
  <c r="H6884" i="50"/>
  <c r="H6886" i="50"/>
  <c r="H6888" i="50"/>
  <c r="H6890" i="50"/>
  <c r="K6890" i="50" s="1"/>
  <c r="H6892" i="50"/>
  <c r="H6894" i="50"/>
  <c r="H6896" i="50"/>
  <c r="H6898" i="50"/>
  <c r="K6898" i="50" s="1"/>
  <c r="H6900" i="50"/>
  <c r="K6900" i="50" s="1"/>
  <c r="H6902" i="50"/>
  <c r="H6904" i="50"/>
  <c r="H6906" i="50"/>
  <c r="H6908" i="50"/>
  <c r="H6910" i="50"/>
  <c r="H6912" i="50"/>
  <c r="H6914" i="50"/>
  <c r="H6916" i="50"/>
  <c r="H6918" i="50"/>
  <c r="H6920" i="50"/>
  <c r="H6922" i="50"/>
  <c r="H6924" i="50"/>
  <c r="H6926" i="50"/>
  <c r="H6928" i="50"/>
  <c r="H6930" i="50"/>
  <c r="H6932" i="50"/>
  <c r="H6934" i="50"/>
  <c r="H6936" i="50"/>
  <c r="H6938" i="50"/>
  <c r="H6940" i="50"/>
  <c r="H6942" i="50"/>
  <c r="H6944" i="50"/>
  <c r="H6946" i="50"/>
  <c r="H6948" i="50"/>
  <c r="H6950" i="50"/>
  <c r="H6952" i="50"/>
  <c r="H6954" i="50"/>
  <c r="H6956" i="50"/>
  <c r="H6958" i="50"/>
  <c r="H6960" i="50"/>
  <c r="H6962" i="50"/>
  <c r="H6964" i="50"/>
  <c r="H6966" i="50"/>
  <c r="H6968" i="50"/>
  <c r="H6970" i="50"/>
  <c r="H6972" i="50"/>
  <c r="H6974" i="50"/>
  <c r="H6976" i="50"/>
  <c r="H6978" i="50"/>
  <c r="H6980" i="50"/>
  <c r="H6982" i="50"/>
  <c r="H6984" i="50"/>
  <c r="H6986" i="50"/>
  <c r="H6988" i="50"/>
  <c r="H6990" i="50"/>
  <c r="H6992" i="50"/>
  <c r="H6994" i="50"/>
  <c r="H6996" i="50"/>
  <c r="H6998" i="50"/>
  <c r="H7000" i="50"/>
  <c r="H7002" i="50"/>
  <c r="H7004" i="50"/>
  <c r="H7006" i="50"/>
  <c r="H7008" i="50"/>
  <c r="H7010" i="50"/>
  <c r="H7012" i="50"/>
  <c r="H7014" i="50"/>
  <c r="L7014" i="50" s="1"/>
  <c r="H7016" i="50"/>
  <c r="H7018" i="50"/>
  <c r="H7020" i="50"/>
  <c r="H7022" i="50"/>
  <c r="H7024" i="50"/>
  <c r="H7026" i="50"/>
  <c r="H7028" i="50"/>
  <c r="H7030" i="50"/>
  <c r="H7032" i="50"/>
  <c r="H7034" i="50"/>
  <c r="H7036" i="50"/>
  <c r="H7038" i="50"/>
  <c r="H7040" i="50"/>
  <c r="H7042" i="50"/>
  <c r="H7044" i="50"/>
  <c r="H7046" i="50"/>
  <c r="H7048" i="50"/>
  <c r="H7050" i="50"/>
  <c r="H7052" i="50"/>
  <c r="H7054" i="50"/>
  <c r="H7056" i="50"/>
  <c r="H7058" i="50"/>
  <c r="H7060" i="50"/>
  <c r="H7062" i="50"/>
  <c r="H7064" i="50"/>
  <c r="H7066" i="50"/>
  <c r="H7068" i="50"/>
  <c r="H7070" i="50"/>
  <c r="H7072" i="50"/>
  <c r="H7074" i="50"/>
  <c r="H7076" i="50"/>
  <c r="H7078" i="50"/>
  <c r="H7080" i="50"/>
  <c r="H7082" i="50"/>
  <c r="H7084" i="50"/>
  <c r="H7086" i="50"/>
  <c r="H7088" i="50"/>
  <c r="H7090" i="50"/>
  <c r="H7092" i="50"/>
  <c r="H7094" i="50"/>
  <c r="K7094" i="50" s="1"/>
  <c r="H7096" i="50"/>
  <c r="H7098" i="50"/>
  <c r="H7100" i="50"/>
  <c r="H7102" i="50"/>
  <c r="K7102" i="50" s="1"/>
  <c r="H7104" i="50"/>
  <c r="H7106" i="50"/>
  <c r="J7106" i="50" s="1"/>
  <c r="H7108" i="50"/>
  <c r="H7110" i="50"/>
  <c r="K7110" i="50" s="1"/>
  <c r="H7112" i="50"/>
  <c r="H7114" i="50"/>
  <c r="J7114" i="50" s="1"/>
  <c r="H7116" i="50"/>
  <c r="K7116" i="50" s="1"/>
  <c r="H7118" i="50"/>
  <c r="K7118" i="50" s="1"/>
  <c r="H7120" i="50"/>
  <c r="H7122" i="50"/>
  <c r="H7124" i="50"/>
  <c r="H7126" i="50"/>
  <c r="K7126" i="50" s="1"/>
  <c r="H7128" i="50"/>
  <c r="H7130" i="50"/>
  <c r="J7130" i="50" s="1"/>
  <c r="H7132" i="50"/>
  <c r="H7134" i="50"/>
  <c r="K7134" i="50" s="1"/>
  <c r="H7136" i="50"/>
  <c r="H7138" i="50"/>
  <c r="J7138" i="50" s="1"/>
  <c r="H7140" i="50"/>
  <c r="H7142" i="50"/>
  <c r="H7144" i="50"/>
  <c r="H7146" i="50"/>
  <c r="J7146" i="50" s="1"/>
  <c r="H7148" i="50"/>
  <c r="H7150" i="50"/>
  <c r="H7152" i="50"/>
  <c r="H7154" i="50"/>
  <c r="H7156" i="50"/>
  <c r="H7158" i="50"/>
  <c r="L7158" i="50" s="1"/>
  <c r="H7160" i="50"/>
  <c r="H7162" i="50"/>
  <c r="L7162" i="50" s="1"/>
  <c r="H7164" i="50"/>
  <c r="L7164" i="50" s="1"/>
  <c r="H7166" i="50"/>
  <c r="H7168" i="50"/>
  <c r="H7170" i="50"/>
  <c r="K7170" i="50" s="1"/>
  <c r="H7172" i="50"/>
  <c r="H7174" i="50"/>
  <c r="K7174" i="50" s="1"/>
  <c r="H7176" i="50"/>
  <c r="H7178" i="50"/>
  <c r="K7178" i="50" s="1"/>
  <c r="H7180" i="50"/>
  <c r="H7182" i="50"/>
  <c r="K7182" i="50" s="1"/>
  <c r="H7184" i="50"/>
  <c r="H7186" i="50"/>
  <c r="K7186" i="50" s="1"/>
  <c r="H7188" i="50"/>
  <c r="H7190" i="50"/>
  <c r="H7192" i="50"/>
  <c r="H7194" i="50"/>
  <c r="K7194" i="50" s="1"/>
  <c r="H7196" i="50"/>
  <c r="H7198" i="50"/>
  <c r="K7198" i="50" s="1"/>
  <c r="H7200" i="50"/>
  <c r="L7200" i="50" s="1"/>
  <c r="H7202" i="50"/>
  <c r="H7204" i="50"/>
  <c r="H7206" i="50"/>
  <c r="K7206" i="50" s="1"/>
  <c r="H7208" i="50"/>
  <c r="H7210" i="50"/>
  <c r="K7210" i="50" s="1"/>
  <c r="H7212" i="50"/>
  <c r="H7214" i="50"/>
  <c r="K7214" i="50" s="1"/>
  <c r="H7216" i="50"/>
  <c r="H7218" i="50"/>
  <c r="K7218" i="50" s="1"/>
  <c r="H7220" i="50"/>
  <c r="J7220" i="50" s="1"/>
  <c r="H7222" i="50"/>
  <c r="H7224" i="50"/>
  <c r="H7226" i="50"/>
  <c r="H7228" i="50"/>
  <c r="H7230" i="50"/>
  <c r="H7232" i="50"/>
  <c r="H7234" i="50"/>
  <c r="K7234" i="50" s="1"/>
  <c r="H7236" i="50"/>
  <c r="H7238" i="50"/>
  <c r="H7240" i="50"/>
  <c r="H7242" i="50"/>
  <c r="H7244" i="50"/>
  <c r="H7246" i="50"/>
  <c r="H7248" i="50"/>
  <c r="H7250" i="50"/>
  <c r="H7252" i="50"/>
  <c r="H7254" i="50"/>
  <c r="H7256" i="50"/>
  <c r="J7256" i="50" s="1"/>
  <c r="H7258" i="50"/>
  <c r="H7260" i="50"/>
  <c r="H7262" i="50"/>
  <c r="H7264" i="50"/>
  <c r="H7266" i="50"/>
  <c r="H7268" i="50"/>
  <c r="J7268" i="50" s="1"/>
  <c r="H7270" i="50"/>
  <c r="H7272" i="50"/>
  <c r="H7274" i="50"/>
  <c r="H7276" i="50"/>
  <c r="H7278" i="50"/>
  <c r="H7280" i="50"/>
  <c r="H7282" i="50"/>
  <c r="H7284" i="50"/>
  <c r="H7286" i="50"/>
  <c r="H7288" i="50"/>
  <c r="H7290" i="50"/>
  <c r="H7292" i="50"/>
  <c r="H7294" i="50"/>
  <c r="H7296" i="50"/>
  <c r="H7298" i="50"/>
  <c r="H7300" i="50"/>
  <c r="H7302" i="50"/>
  <c r="H7304" i="50"/>
  <c r="J7304" i="50" s="1"/>
  <c r="H7306" i="50"/>
  <c r="H7308" i="50"/>
  <c r="H7310" i="50"/>
  <c r="H7312" i="50"/>
  <c r="H7314" i="50"/>
  <c r="H7316" i="50"/>
  <c r="H7318" i="50"/>
  <c r="H7320" i="50"/>
  <c r="H7322" i="50"/>
  <c r="H7324" i="50"/>
  <c r="H7326" i="50"/>
  <c r="K7326" i="50" s="1"/>
  <c r="H7328" i="50"/>
  <c r="H7330" i="50"/>
  <c r="J7330" i="50" s="1"/>
  <c r="H7332" i="50"/>
  <c r="H7334" i="50"/>
  <c r="K7334" i="50" s="1"/>
  <c r="H7336" i="50"/>
  <c r="H7338" i="50"/>
  <c r="H7340" i="50"/>
  <c r="H7342" i="50"/>
  <c r="H7344" i="50"/>
  <c r="H7346" i="50"/>
  <c r="H7348" i="50"/>
  <c r="H7350" i="50"/>
  <c r="H7352" i="50"/>
  <c r="H7354" i="50"/>
  <c r="L7354" i="50" s="1"/>
  <c r="H7356" i="50"/>
  <c r="H7358" i="50"/>
  <c r="H7360" i="50"/>
  <c r="H7362" i="50"/>
  <c r="H7364" i="50"/>
  <c r="H7366" i="50"/>
  <c r="H7368" i="50"/>
  <c r="H7370" i="50"/>
  <c r="H7372" i="50"/>
  <c r="H7374" i="50"/>
  <c r="L7374" i="50" s="1"/>
  <c r="H7376" i="50"/>
  <c r="H7378" i="50"/>
  <c r="K7378" i="50" s="1"/>
  <c r="H7380" i="50"/>
  <c r="H7382" i="50"/>
  <c r="H7384" i="50"/>
  <c r="H7386" i="50"/>
  <c r="H7388" i="50"/>
  <c r="H7390" i="50"/>
  <c r="H7392" i="50"/>
  <c r="H7394" i="50"/>
  <c r="H7396" i="50"/>
  <c r="H7398" i="50"/>
  <c r="H7400" i="50"/>
  <c r="H7402" i="50"/>
  <c r="H7404" i="50"/>
  <c r="H7406" i="50"/>
  <c r="H7408" i="50"/>
  <c r="H7410" i="50"/>
  <c r="H7412" i="50"/>
  <c r="H7414" i="50"/>
  <c r="H7416" i="50"/>
  <c r="L7416" i="50" s="1"/>
  <c r="H7418" i="50"/>
  <c r="H7420" i="50"/>
  <c r="H7422" i="50"/>
  <c r="H7424" i="50"/>
  <c r="H7426" i="50"/>
  <c r="L7426" i="50" s="1"/>
  <c r="H7428" i="50"/>
  <c r="H7430" i="50"/>
  <c r="H7432" i="50"/>
  <c r="H7434" i="50"/>
  <c r="H7436" i="50"/>
  <c r="H7438" i="50"/>
  <c r="H7440" i="50"/>
  <c r="K7440" i="50" s="1"/>
  <c r="H7442" i="50"/>
  <c r="H7444" i="50"/>
  <c r="H7446" i="50"/>
  <c r="H7448" i="50"/>
  <c r="J7448" i="50" s="1"/>
  <c r="H7450" i="50"/>
  <c r="H7452" i="50"/>
  <c r="J7452" i="50" s="1"/>
  <c r="H7454" i="50"/>
  <c r="H7456" i="50"/>
  <c r="H7458" i="50"/>
  <c r="H7460" i="50"/>
  <c r="H7462" i="50"/>
  <c r="H7464" i="50"/>
  <c r="H7466" i="50"/>
  <c r="H7468" i="50"/>
  <c r="H7470" i="50"/>
  <c r="H7472" i="50"/>
  <c r="J7472" i="50" s="1"/>
  <c r="H7474" i="50"/>
  <c r="H7476" i="50"/>
  <c r="H7478" i="50"/>
  <c r="H7480" i="50"/>
  <c r="H7482" i="50"/>
  <c r="H7484" i="50"/>
  <c r="J7484" i="50" s="1"/>
  <c r="H7486" i="50"/>
  <c r="H7488" i="50"/>
  <c r="H7490" i="50"/>
  <c r="H7492" i="50"/>
  <c r="H7494" i="50"/>
  <c r="H7496" i="50"/>
  <c r="J7496" i="50" s="1"/>
  <c r="H7498" i="50"/>
  <c r="H7500" i="50"/>
  <c r="H7502" i="50"/>
  <c r="H7504" i="50"/>
  <c r="H7506" i="50"/>
  <c r="H7508" i="50"/>
  <c r="H7510" i="50"/>
  <c r="H7512" i="50"/>
  <c r="H7514" i="50"/>
  <c r="H7516" i="50"/>
  <c r="H7518" i="50"/>
  <c r="H7520" i="50"/>
  <c r="H7522" i="50"/>
  <c r="H7524" i="50"/>
  <c r="H7526" i="50"/>
  <c r="L7526" i="50" s="1"/>
  <c r="H7528" i="50"/>
  <c r="H7530" i="50"/>
  <c r="J7530" i="50" s="1"/>
  <c r="H7532" i="50"/>
  <c r="J7532" i="50" s="1"/>
  <c r="H7534" i="50"/>
  <c r="J7534" i="50" s="1"/>
  <c r="H7536" i="50"/>
  <c r="H7538" i="50"/>
  <c r="H7540" i="50"/>
  <c r="J7540" i="50" s="1"/>
  <c r="H7542" i="50"/>
  <c r="J7542" i="50" s="1"/>
  <c r="H7544" i="50"/>
  <c r="J7544" i="50" s="1"/>
  <c r="H7546" i="50"/>
  <c r="J7546" i="50" s="1"/>
  <c r="H7548" i="50"/>
  <c r="H7550" i="50"/>
  <c r="J7550" i="50" s="1"/>
  <c r="H7552" i="50"/>
  <c r="J7552" i="50" s="1"/>
  <c r="H7554" i="50"/>
  <c r="H7556" i="50"/>
  <c r="H7558" i="50"/>
  <c r="H7560" i="50"/>
  <c r="H7994" i="50"/>
  <c r="H7996" i="50"/>
  <c r="H7998" i="50"/>
  <c r="H8000" i="50"/>
  <c r="H8002" i="50"/>
  <c r="H8004" i="50"/>
  <c r="H8006" i="50"/>
  <c r="H8008" i="50"/>
  <c r="H8010" i="50"/>
  <c r="H8012" i="50"/>
  <c r="H8014" i="50"/>
  <c r="L8014" i="50" s="1"/>
  <c r="H8016" i="50"/>
  <c r="H8018" i="50"/>
  <c r="H8020" i="50"/>
  <c r="H8022" i="50"/>
  <c r="H8024" i="50"/>
  <c r="K8024" i="50" s="1"/>
  <c r="H8026" i="50"/>
  <c r="H8028" i="50"/>
  <c r="H8030" i="50"/>
  <c r="H8032" i="50"/>
  <c r="L8032" i="50" s="1"/>
  <c r="H8034" i="50"/>
  <c r="H8036" i="50"/>
  <c r="H8038" i="50"/>
  <c r="K8038" i="50" s="1"/>
  <c r="H8040" i="50"/>
  <c r="H8042" i="50"/>
  <c r="H8044" i="50"/>
  <c r="H8046" i="50"/>
  <c r="K8046" i="50" s="1"/>
  <c r="H8048" i="50"/>
  <c r="H8050" i="50"/>
  <c r="H8052" i="50"/>
  <c r="H8054" i="50"/>
  <c r="H8056" i="50"/>
  <c r="L8056" i="50" s="1"/>
  <c r="H8058" i="50"/>
  <c r="H8060" i="50"/>
  <c r="H8062" i="50"/>
  <c r="L8062" i="50" s="1"/>
  <c r="H8064" i="50"/>
  <c r="H8066" i="50"/>
  <c r="H8068" i="50"/>
  <c r="H8070" i="50"/>
  <c r="H8072" i="50"/>
  <c r="K8072" i="50" s="1"/>
  <c r="H8074" i="50"/>
  <c r="H8076" i="50"/>
  <c r="H8078" i="50"/>
  <c r="H8080" i="50"/>
  <c r="H8082" i="50"/>
  <c r="H8084" i="50"/>
  <c r="H8086" i="50"/>
  <c r="H8088" i="50"/>
  <c r="H8090" i="50"/>
  <c r="H8092" i="50"/>
  <c r="H8094" i="50"/>
  <c r="J8094" i="50" s="1"/>
  <c r="H8096" i="50"/>
  <c r="H8098" i="50"/>
  <c r="J8098" i="50" s="1"/>
  <c r="H8100" i="50"/>
  <c r="H8102" i="50"/>
  <c r="J8102" i="50" s="1"/>
  <c r="H8104" i="50"/>
  <c r="H8106" i="50"/>
  <c r="J8106" i="50" s="1"/>
  <c r="H8108" i="50"/>
  <c r="H8110" i="50"/>
  <c r="J8110" i="50" s="1"/>
  <c r="H8112" i="50"/>
  <c r="H8114" i="50"/>
  <c r="J8114" i="50" s="1"/>
  <c r="H8116" i="50"/>
  <c r="H8118" i="50"/>
  <c r="H8120" i="50"/>
  <c r="H8122" i="50"/>
  <c r="L8122" i="50" s="1"/>
  <c r="H8124" i="50"/>
  <c r="H8126" i="50"/>
  <c r="H8128" i="50"/>
  <c r="H8130" i="50"/>
  <c r="H8132" i="50"/>
  <c r="H8134" i="50"/>
  <c r="H8136" i="50"/>
  <c r="H8138" i="50"/>
  <c r="H8140" i="50"/>
  <c r="H8142" i="50"/>
  <c r="H8144" i="50"/>
  <c r="H8146" i="50"/>
  <c r="J8146" i="50" s="1"/>
  <c r="H8148" i="50"/>
  <c r="H8150" i="50"/>
  <c r="L8150" i="50" s="1"/>
  <c r="H8152" i="50"/>
  <c r="J8152" i="50" s="1"/>
  <c r="H8154" i="50"/>
  <c r="L8154" i="50" s="1"/>
  <c r="H8156" i="50"/>
  <c r="H8158" i="50"/>
  <c r="H8160" i="50"/>
  <c r="H8162" i="50"/>
  <c r="H8164" i="50"/>
  <c r="H8166" i="50"/>
  <c r="H8168" i="50"/>
  <c r="H8170" i="50"/>
  <c r="H8172" i="50"/>
  <c r="H8174" i="50"/>
  <c r="H8176" i="50"/>
  <c r="H8178" i="50"/>
  <c r="H8180" i="50"/>
  <c r="H8182" i="50"/>
  <c r="H8184" i="50"/>
  <c r="H8186" i="50"/>
  <c r="H8188" i="50"/>
  <c r="H8190" i="50"/>
  <c r="H8192" i="50"/>
  <c r="H8194" i="50"/>
  <c r="H8196" i="50"/>
  <c r="K8196" i="50" s="1"/>
  <c r="H8198" i="50"/>
  <c r="H8200" i="50"/>
  <c r="H8202" i="50"/>
  <c r="H8204" i="50"/>
  <c r="H8206" i="50"/>
  <c r="J8206" i="50" s="1"/>
  <c r="H8208" i="50"/>
  <c r="H8210" i="50"/>
  <c r="H8212" i="50"/>
  <c r="H8214" i="50"/>
  <c r="H8216" i="50"/>
  <c r="H8218" i="50"/>
  <c r="H8220" i="50"/>
  <c r="H8222" i="50"/>
  <c r="H8224" i="50"/>
  <c r="H8226" i="50"/>
  <c r="H8228" i="50"/>
  <c r="H8230" i="50"/>
  <c r="H8232" i="50"/>
  <c r="H8234" i="50"/>
  <c r="H8236" i="50"/>
  <c r="H8238" i="50"/>
  <c r="H8240" i="50"/>
  <c r="H8242" i="50"/>
  <c r="H8244" i="50"/>
  <c r="H8246" i="50"/>
  <c r="H8248" i="50"/>
  <c r="H8250" i="50"/>
  <c r="H8252" i="50"/>
  <c r="H8254" i="50"/>
  <c r="H8256" i="50"/>
  <c r="H8258" i="50"/>
  <c r="H8260" i="50"/>
  <c r="H8262" i="50"/>
  <c r="H8264" i="50"/>
  <c r="H8266" i="50"/>
  <c r="H8268" i="50"/>
  <c r="H8270" i="50"/>
  <c r="H8272" i="50"/>
  <c r="H8274" i="50"/>
  <c r="H8276" i="50"/>
  <c r="H8278" i="50"/>
  <c r="H8280" i="50"/>
  <c r="H8282" i="50"/>
  <c r="H8284" i="50"/>
  <c r="H8286" i="50"/>
  <c r="K8286" i="50" s="1"/>
  <c r="H8288" i="50"/>
  <c r="H8290" i="50"/>
  <c r="J8290" i="50" s="1"/>
  <c r="H8292" i="50"/>
  <c r="H8294" i="50"/>
  <c r="H8296" i="50"/>
  <c r="H8298" i="50"/>
  <c r="J8298" i="50" s="1"/>
  <c r="H8300" i="50"/>
  <c r="H8302" i="50"/>
  <c r="J8302" i="50" s="1"/>
  <c r="H8304" i="50"/>
  <c r="H8306" i="50"/>
  <c r="J8306" i="50" s="1"/>
  <c r="H8308" i="50"/>
  <c r="H8310" i="50"/>
  <c r="H8312" i="50"/>
  <c r="H8314" i="50"/>
  <c r="H8316" i="50"/>
  <c r="H8318" i="50"/>
  <c r="H8320" i="50"/>
  <c r="H8322" i="50"/>
  <c r="H8324" i="50"/>
  <c r="H8326" i="50"/>
  <c r="L8326" i="50" s="1"/>
  <c r="H8328" i="50"/>
  <c r="H8330" i="50"/>
  <c r="H8332" i="50"/>
  <c r="H8334" i="50"/>
  <c r="L8334" i="50" s="1"/>
  <c r="H8336" i="50"/>
  <c r="H8338" i="50"/>
  <c r="L8338" i="50" s="1"/>
  <c r="H8340" i="50"/>
  <c r="H8342" i="50"/>
  <c r="H8344" i="50"/>
  <c r="H8346" i="50"/>
  <c r="H8348" i="50"/>
  <c r="K8348" i="50" s="1"/>
  <c r="H8350" i="50"/>
  <c r="L8350" i="50" s="1"/>
  <c r="H8352" i="50"/>
  <c r="H8354" i="50"/>
  <c r="H8356" i="50"/>
  <c r="H8358" i="50"/>
  <c r="K8358" i="50" s="1"/>
  <c r="H8360" i="50"/>
  <c r="H8362" i="50"/>
  <c r="H8364" i="50"/>
  <c r="H8366" i="50"/>
  <c r="H8368" i="50"/>
  <c r="H8370" i="50"/>
  <c r="H8372" i="50"/>
  <c r="H8374" i="50"/>
  <c r="H8376" i="50"/>
  <c r="H8378" i="50"/>
  <c r="H8380" i="50"/>
  <c r="H8382" i="50"/>
  <c r="H8384" i="50"/>
  <c r="H8386" i="50"/>
  <c r="H8388" i="50"/>
  <c r="H8390" i="50"/>
  <c r="H8392" i="50"/>
  <c r="H8394" i="50"/>
  <c r="K8394" i="50" s="1"/>
  <c r="H8396" i="50"/>
  <c r="H8398" i="50"/>
  <c r="H8400" i="50"/>
  <c r="H8402" i="50"/>
  <c r="H8404" i="50"/>
  <c r="H8406" i="50"/>
  <c r="J8406" i="50" s="1"/>
  <c r="H8408" i="50"/>
  <c r="H8410" i="50"/>
  <c r="H8412" i="50"/>
  <c r="H8414" i="50"/>
  <c r="K8414" i="50" s="1"/>
  <c r="H8416" i="50"/>
  <c r="J8416" i="50" s="1"/>
  <c r="H8418" i="50"/>
  <c r="J8418" i="50" s="1"/>
  <c r="H8420" i="50"/>
  <c r="H8422" i="50"/>
  <c r="K8422" i="50" s="1"/>
  <c r="H8424" i="50"/>
  <c r="H8426" i="50"/>
  <c r="H8428" i="50"/>
  <c r="H8430" i="50"/>
  <c r="H8432" i="50"/>
  <c r="H8434" i="50"/>
  <c r="J8434" i="50" s="1"/>
  <c r="H8436" i="50"/>
  <c r="H8438" i="50"/>
  <c r="H8440" i="50"/>
  <c r="J8440" i="50" s="1"/>
  <c r="H8442" i="50"/>
  <c r="J8442" i="50" s="1"/>
  <c r="H8444" i="50"/>
  <c r="H8446" i="50"/>
  <c r="H8448" i="50"/>
  <c r="H8450" i="50"/>
  <c r="J8450" i="50" s="1"/>
  <c r="H8452" i="50"/>
  <c r="H8454" i="50"/>
  <c r="H8473" i="50"/>
  <c r="H8475" i="50"/>
  <c r="J8475" i="50" s="1"/>
  <c r="H8477" i="50"/>
  <c r="H8479" i="50"/>
  <c r="J8479" i="50" s="1"/>
  <c r="H8481" i="50"/>
  <c r="H8483" i="50"/>
  <c r="J8483" i="50" s="1"/>
  <c r="H8485" i="50"/>
  <c r="H8487" i="50"/>
  <c r="J8487" i="50" s="1"/>
  <c r="H8489" i="50"/>
  <c r="H8491" i="50"/>
  <c r="J8491" i="50" s="1"/>
  <c r="H8493" i="50"/>
  <c r="H8495" i="50"/>
  <c r="J8495" i="50" s="1"/>
  <c r="H8497" i="50"/>
  <c r="H8499" i="50"/>
  <c r="J8499" i="50" s="1"/>
  <c r="H8501" i="50"/>
  <c r="H8503" i="50"/>
  <c r="J8503" i="50" s="1"/>
  <c r="H8505" i="50"/>
  <c r="H8507" i="50"/>
  <c r="H8509" i="50"/>
  <c r="H8511" i="50"/>
  <c r="L8511" i="50" s="1"/>
  <c r="H8513" i="50"/>
  <c r="H8515" i="50"/>
  <c r="H8517" i="50"/>
  <c r="H8519" i="50"/>
  <c r="H8521" i="50"/>
  <c r="H8523" i="50"/>
  <c r="J8523" i="50" s="1"/>
  <c r="H8525" i="50"/>
  <c r="H8527" i="50"/>
  <c r="H8529" i="50"/>
  <c r="H8531" i="50"/>
  <c r="H8533" i="50"/>
  <c r="H8535" i="50"/>
  <c r="L8535" i="50" s="1"/>
  <c r="H8537" i="50"/>
  <c r="H8539" i="50"/>
  <c r="K8539" i="50" s="1"/>
  <c r="H8541" i="50"/>
  <c r="H8543" i="50"/>
  <c r="L8543" i="50" s="1"/>
  <c r="H8545" i="50"/>
  <c r="K8545" i="50" s="1"/>
  <c r="H8547" i="50"/>
  <c r="H8549" i="50"/>
  <c r="H8551" i="50"/>
  <c r="H8553" i="50"/>
  <c r="H8555" i="50"/>
  <c r="L8555" i="50" s="1"/>
  <c r="H8557" i="50"/>
  <c r="H8559" i="50"/>
  <c r="L8559" i="50" s="1"/>
  <c r="H8561" i="50"/>
  <c r="H8563" i="50"/>
  <c r="L8563" i="50" s="1"/>
  <c r="H8565" i="50"/>
  <c r="H8567" i="50"/>
  <c r="H8569" i="50"/>
  <c r="H8571" i="50"/>
  <c r="H8573" i="50"/>
  <c r="H8575" i="50"/>
  <c r="H8577" i="50"/>
  <c r="H8579" i="50"/>
  <c r="L8579" i="50" s="1"/>
  <c r="H8581" i="50"/>
  <c r="H8583" i="50"/>
  <c r="H8585" i="50"/>
  <c r="K8585" i="50" s="1"/>
  <c r="H8587" i="50"/>
  <c r="J8587" i="50" s="1"/>
  <c r="H8589" i="50"/>
  <c r="J8589" i="50" s="1"/>
  <c r="H8591" i="50"/>
  <c r="H8593" i="50"/>
  <c r="H8595" i="50"/>
  <c r="H8597" i="50"/>
  <c r="H8599" i="50"/>
  <c r="H8601" i="50"/>
  <c r="H8603" i="50"/>
  <c r="J8603" i="50" s="1"/>
  <c r="H8605" i="50"/>
  <c r="J8605" i="50" s="1"/>
  <c r="H8607" i="50"/>
  <c r="K8607" i="50" s="1"/>
  <c r="H8609" i="50"/>
  <c r="H8611" i="50"/>
  <c r="J8611" i="50" s="1"/>
  <c r="H8613" i="50"/>
  <c r="L8613" i="50" s="1"/>
  <c r="H8615" i="50"/>
  <c r="H8617" i="50"/>
  <c r="H8619" i="50"/>
  <c r="J8619" i="50" s="1"/>
  <c r="H8621" i="50"/>
  <c r="H8623" i="50"/>
  <c r="K8623" i="50" s="1"/>
  <c r="H8625" i="50"/>
  <c r="H8627" i="50"/>
  <c r="J8627" i="50" s="1"/>
  <c r="H8629" i="50"/>
  <c r="H8631" i="50"/>
  <c r="J8631" i="50" s="1"/>
  <c r="H8633" i="50"/>
  <c r="H8635" i="50"/>
  <c r="J8635" i="50" s="1"/>
  <c r="H8637" i="50"/>
  <c r="J8637" i="50" s="1"/>
  <c r="H8639" i="50"/>
  <c r="H8641" i="50"/>
  <c r="H8643" i="50"/>
  <c r="J8643" i="50" s="1"/>
  <c r="H8645" i="50"/>
  <c r="H8647" i="50"/>
  <c r="H8649" i="50"/>
  <c r="H8651" i="50"/>
  <c r="K8651" i="50" s="1"/>
  <c r="H8653" i="50"/>
  <c r="H8655" i="50"/>
  <c r="K8655" i="50" s="1"/>
  <c r="H8657" i="50"/>
  <c r="H8659" i="50"/>
  <c r="K8659" i="50" s="1"/>
  <c r="H8661" i="50"/>
  <c r="H8663" i="50"/>
  <c r="H8665" i="50"/>
  <c r="H8667" i="50"/>
  <c r="K8667" i="50" s="1"/>
  <c r="H8669" i="50"/>
  <c r="H8671" i="50"/>
  <c r="K8671" i="50" s="1"/>
  <c r="H8673" i="50"/>
  <c r="J8673" i="50" s="1"/>
  <c r="H8675" i="50"/>
  <c r="L8675" i="50" s="1"/>
  <c r="H8677" i="50"/>
  <c r="H8679" i="50"/>
  <c r="H8681" i="50"/>
  <c r="H8683" i="50"/>
  <c r="H8685" i="50"/>
  <c r="H8687" i="50"/>
  <c r="H8689" i="50"/>
  <c r="H8691" i="50"/>
  <c r="H8693" i="50"/>
  <c r="H8695" i="50"/>
  <c r="J8695" i="50" s="1"/>
  <c r="H8697" i="50"/>
  <c r="H8699" i="50"/>
  <c r="J8699" i="50" s="1"/>
  <c r="H8701" i="50"/>
  <c r="H8703" i="50"/>
  <c r="H8705" i="50"/>
  <c r="H8707" i="50"/>
  <c r="H8709" i="50"/>
  <c r="H8711" i="50"/>
  <c r="K8711" i="50" s="1"/>
  <c r="H8713" i="50"/>
  <c r="H8715" i="50"/>
  <c r="H8717" i="50"/>
  <c r="H8719" i="50"/>
  <c r="K8719" i="50" s="1"/>
  <c r="H8721" i="50"/>
  <c r="H8723" i="50"/>
  <c r="J8723" i="50" s="1"/>
  <c r="H8725" i="50"/>
  <c r="H8727" i="50"/>
  <c r="K8727" i="50" s="1"/>
  <c r="H8729" i="50"/>
  <c r="H8731" i="50"/>
  <c r="H8733" i="50"/>
  <c r="H8735" i="50"/>
  <c r="H8737" i="50"/>
  <c r="H8739" i="50"/>
  <c r="H8741" i="50"/>
  <c r="H8743" i="50"/>
  <c r="K8743" i="50" s="1"/>
  <c r="H8745" i="50"/>
  <c r="H8747" i="50"/>
  <c r="K8747" i="50" s="1"/>
  <c r="H8749" i="50"/>
  <c r="H8751" i="50"/>
  <c r="K8751" i="50" s="1"/>
  <c r="H8753" i="50"/>
  <c r="H8755" i="50"/>
  <c r="J8755" i="50" s="1"/>
  <c r="H8757" i="50"/>
  <c r="H8759" i="50"/>
  <c r="K8759" i="50" s="1"/>
  <c r="H8761" i="50"/>
  <c r="H8763" i="50"/>
  <c r="K8763" i="50" s="1"/>
  <c r="H8765" i="50"/>
  <c r="H8767" i="50"/>
  <c r="K8767" i="50" s="1"/>
  <c r="H8769" i="50"/>
  <c r="H8771" i="50"/>
  <c r="L8771" i="50" s="1"/>
  <c r="H8773" i="50"/>
  <c r="H8775" i="50"/>
  <c r="H8777" i="50"/>
  <c r="H8779" i="50"/>
  <c r="H8781" i="50"/>
  <c r="H8783" i="50"/>
  <c r="H8785" i="50"/>
  <c r="H8787" i="50"/>
  <c r="K8787" i="50" s="1"/>
  <c r="H8789" i="50"/>
  <c r="H8791" i="50"/>
  <c r="J8791" i="50" s="1"/>
  <c r="H8793" i="50"/>
  <c r="H8795" i="50"/>
  <c r="L8795" i="50" s="1"/>
  <c r="H8797" i="50"/>
  <c r="H8799" i="50"/>
  <c r="H8801" i="50"/>
  <c r="H8803" i="50"/>
  <c r="H8805" i="50"/>
  <c r="H8807" i="50"/>
  <c r="H8809" i="50"/>
  <c r="H8811" i="50"/>
  <c r="H8456" i="50"/>
  <c r="H8458" i="50"/>
  <c r="J8458" i="50" s="1"/>
  <c r="H8460" i="50"/>
  <c r="H8462" i="50"/>
  <c r="H8464" i="50"/>
  <c r="J8464" i="50" s="1"/>
  <c r="H8466" i="50"/>
  <c r="J8466" i="50" s="1"/>
  <c r="H8468" i="50"/>
  <c r="H8470" i="50"/>
  <c r="H8472" i="50"/>
  <c r="H8474" i="50"/>
  <c r="J8474" i="50" s="1"/>
  <c r="H8476" i="50"/>
  <c r="J8476" i="50" s="1"/>
  <c r="H8478" i="50"/>
  <c r="J8478" i="50" s="1"/>
  <c r="H8480" i="50"/>
  <c r="H8482" i="50"/>
  <c r="J8482" i="50" s="1"/>
  <c r="H8484" i="50"/>
  <c r="H8486" i="50"/>
  <c r="J8486" i="50" s="1"/>
  <c r="H8488" i="50"/>
  <c r="H8490" i="50"/>
  <c r="J8490" i="50" s="1"/>
  <c r="H8492" i="50"/>
  <c r="J8492" i="50" s="1"/>
  <c r="H8494" i="50"/>
  <c r="J8494" i="50" s="1"/>
  <c r="H8496" i="50"/>
  <c r="H8498" i="50"/>
  <c r="J8498" i="50" s="1"/>
  <c r="H8500" i="50"/>
  <c r="J8500" i="50" s="1"/>
  <c r="H8502" i="50"/>
  <c r="J8502" i="50" s="1"/>
  <c r="H8504" i="50"/>
  <c r="K8504" i="50" s="1"/>
  <c r="H8506" i="50"/>
  <c r="H8508" i="50"/>
  <c r="H8510" i="50"/>
  <c r="H8512" i="50"/>
  <c r="H8514" i="50"/>
  <c r="L8514" i="50" s="1"/>
  <c r="H8516" i="50"/>
  <c r="H8518" i="50"/>
  <c r="L8518" i="50" s="1"/>
  <c r="H8520" i="50"/>
  <c r="H8522" i="50"/>
  <c r="L8522" i="50" s="1"/>
  <c r="H8524" i="50"/>
  <c r="H8526" i="50"/>
  <c r="L8526" i="50" s="1"/>
  <c r="H8528" i="50"/>
  <c r="H8530" i="50"/>
  <c r="L8530" i="50" s="1"/>
  <c r="H8532" i="50"/>
  <c r="H8534" i="50"/>
  <c r="L8534" i="50" s="1"/>
  <c r="H8536" i="50"/>
  <c r="H8538" i="50"/>
  <c r="H8540" i="50"/>
  <c r="H8542" i="50"/>
  <c r="H8544" i="50"/>
  <c r="H8546" i="50"/>
  <c r="J8546" i="50" s="1"/>
  <c r="H8548" i="50"/>
  <c r="H8550" i="50"/>
  <c r="H8552" i="50"/>
  <c r="H8554" i="50"/>
  <c r="K8554" i="50" s="1"/>
  <c r="H8556" i="50"/>
  <c r="H8558" i="50"/>
  <c r="L8558" i="50" s="1"/>
  <c r="H8560" i="50"/>
  <c r="H8562" i="50"/>
  <c r="H8564" i="50"/>
  <c r="K8564" i="50" s="1"/>
  <c r="H8566" i="50"/>
  <c r="K8566" i="50" s="1"/>
  <c r="H8568" i="50"/>
  <c r="H8570" i="50"/>
  <c r="H8572" i="50"/>
  <c r="H8574" i="50"/>
  <c r="H8576" i="50"/>
  <c r="H8578" i="50"/>
  <c r="K8578" i="50" s="1"/>
  <c r="H8580" i="50"/>
  <c r="H8582" i="50"/>
  <c r="H8584" i="50"/>
  <c r="H8586" i="50"/>
  <c r="H8588" i="50"/>
  <c r="H8590" i="50"/>
  <c r="L8590" i="50" s="1"/>
  <c r="H8592" i="50"/>
  <c r="H8594" i="50"/>
  <c r="L8594" i="50" s="1"/>
  <c r="H8596" i="50"/>
  <c r="H8598" i="50"/>
  <c r="H8600" i="50"/>
  <c r="H8602" i="50"/>
  <c r="L8602" i="50" s="1"/>
  <c r="H8604" i="50"/>
  <c r="H8606" i="50"/>
  <c r="H8608" i="50"/>
  <c r="K8608" i="50" s="1"/>
  <c r="H8610" i="50"/>
  <c r="L8610" i="50" s="1"/>
  <c r="H8612" i="50"/>
  <c r="H8614" i="50"/>
  <c r="H8616" i="50"/>
  <c r="J8616" i="50" s="1"/>
  <c r="H8618" i="50"/>
  <c r="L8618" i="50" s="1"/>
  <c r="H8620" i="50"/>
  <c r="H8622" i="50"/>
  <c r="L8622" i="50" s="1"/>
  <c r="H8624" i="50"/>
  <c r="H8626" i="50"/>
  <c r="H8628" i="50"/>
  <c r="L8628" i="50" s="1"/>
  <c r="H8630" i="50"/>
  <c r="H8632" i="50"/>
  <c r="H8634" i="50"/>
  <c r="L8634" i="50" s="1"/>
  <c r="H8636" i="50"/>
  <c r="L8636" i="50" s="1"/>
  <c r="H8638" i="50"/>
  <c r="J8638" i="50" s="1"/>
  <c r="H8640" i="50"/>
  <c r="H8642" i="50"/>
  <c r="L8642" i="50" s="1"/>
  <c r="H8644" i="50"/>
  <c r="H8646" i="50"/>
  <c r="H8648" i="50"/>
  <c r="H8650" i="50"/>
  <c r="J8650" i="50" s="1"/>
  <c r="H8652" i="50"/>
  <c r="H8654" i="50"/>
  <c r="H8656" i="50"/>
  <c r="H8658" i="50"/>
  <c r="H8660" i="50"/>
  <c r="H8662" i="50"/>
  <c r="J8662" i="50" s="1"/>
  <c r="H8664" i="50"/>
  <c r="H8666" i="50"/>
  <c r="J8666" i="50" s="1"/>
  <c r="H8668" i="50"/>
  <c r="K8668" i="50" s="1"/>
  <c r="H8670" i="50"/>
  <c r="L8670" i="50" s="1"/>
  <c r="H8672" i="50"/>
  <c r="H8674" i="50"/>
  <c r="L8674" i="50" s="1"/>
  <c r="H8676" i="50"/>
  <c r="L8676" i="50" s="1"/>
  <c r="H8678" i="50"/>
  <c r="L8678" i="50" s="1"/>
  <c r="H8680" i="50"/>
  <c r="L8680" i="50" s="1"/>
  <c r="H8682" i="50"/>
  <c r="H8684" i="50"/>
  <c r="H8686" i="50"/>
  <c r="K8686" i="50" s="1"/>
  <c r="H8688" i="50"/>
  <c r="H8690" i="50"/>
  <c r="H8692" i="50"/>
  <c r="H8694" i="50"/>
  <c r="H8696" i="50"/>
  <c r="H8698" i="50"/>
  <c r="K8698" i="50" s="1"/>
  <c r="H8700" i="50"/>
  <c r="L8700" i="50" s="1"/>
  <c r="H8702" i="50"/>
  <c r="H8704" i="50"/>
  <c r="H8706" i="50"/>
  <c r="H8708" i="50"/>
  <c r="H8710" i="50"/>
  <c r="H8712" i="50"/>
  <c r="H8714" i="50"/>
  <c r="H8716" i="50"/>
  <c r="L8716" i="50" s="1"/>
  <c r="H8718" i="50"/>
  <c r="H8720" i="50"/>
  <c r="H8722" i="50"/>
  <c r="H8724" i="50"/>
  <c r="J8724" i="50" s="1"/>
  <c r="H8726" i="50"/>
  <c r="H8728" i="50"/>
  <c r="H8730" i="50"/>
  <c r="H8732" i="50"/>
  <c r="K8732" i="50" s="1"/>
  <c r="H8734" i="50"/>
  <c r="H8736" i="50"/>
  <c r="H8738" i="50"/>
  <c r="H8740" i="50"/>
  <c r="K8740" i="50" s="1"/>
  <c r="H8742" i="50"/>
  <c r="H8744" i="50"/>
  <c r="H8746" i="50"/>
  <c r="H8748" i="50"/>
  <c r="L8748" i="50" s="1"/>
  <c r="H8750" i="50"/>
  <c r="H8752" i="50"/>
  <c r="H8754" i="50"/>
  <c r="H8756" i="50"/>
  <c r="J8756" i="50" s="1"/>
  <c r="H8758" i="50"/>
  <c r="H8760" i="50"/>
  <c r="H8762" i="50"/>
  <c r="J8762" i="50" s="1"/>
  <c r="H8764" i="50"/>
  <c r="L8764" i="50" s="1"/>
  <c r="H8766" i="50"/>
  <c r="H8768" i="50"/>
  <c r="H8770" i="50"/>
  <c r="H8772" i="50"/>
  <c r="H8774" i="50"/>
  <c r="H8776" i="50"/>
  <c r="H8778" i="50"/>
  <c r="H8780" i="50"/>
  <c r="H8782" i="50"/>
  <c r="H8784" i="50"/>
  <c r="H8786" i="50"/>
  <c r="J8786" i="50" s="1"/>
  <c r="H8788" i="50"/>
  <c r="H8790" i="50"/>
  <c r="H8792" i="50"/>
  <c r="H8794" i="50"/>
  <c r="K8794" i="50" s="1"/>
  <c r="H8796" i="50"/>
  <c r="H8798" i="50"/>
  <c r="H8800" i="50"/>
  <c r="H8802" i="50"/>
  <c r="K8802" i="50" s="1"/>
  <c r="H8804" i="50"/>
  <c r="H8813" i="50"/>
  <c r="H8815" i="50"/>
  <c r="H8817" i="50"/>
  <c r="H8819" i="50"/>
  <c r="H8821" i="50"/>
  <c r="H8823" i="50"/>
  <c r="H8825" i="50"/>
  <c r="H8827" i="50"/>
  <c r="H8829" i="50"/>
  <c r="H8831" i="50"/>
  <c r="L8831" i="50" s="1"/>
  <c r="H8833" i="50"/>
  <c r="H8835" i="50"/>
  <c r="H8837" i="50"/>
  <c r="H8839" i="50"/>
  <c r="J8839" i="50" s="1"/>
  <c r="H8841" i="50"/>
  <c r="H8843" i="50"/>
  <c r="H8845" i="50"/>
  <c r="H8847" i="50"/>
  <c r="H8849" i="50"/>
  <c r="H8851" i="50"/>
  <c r="H8853" i="50"/>
  <c r="K8853" i="50" s="1"/>
  <c r="H8855" i="50"/>
  <c r="H8857" i="50"/>
  <c r="K8857" i="50" s="1"/>
  <c r="H8859" i="50"/>
  <c r="H8861" i="50"/>
  <c r="H8863" i="50"/>
  <c r="H8865" i="50"/>
  <c r="H8867" i="50"/>
  <c r="L8867" i="50" s="1"/>
  <c r="H8869" i="50"/>
  <c r="L8869" i="50" s="1"/>
  <c r="H8871" i="50"/>
  <c r="H8873" i="50"/>
  <c r="J8873" i="50" s="1"/>
  <c r="H8875" i="50"/>
  <c r="H8877" i="50"/>
  <c r="H8879" i="50"/>
  <c r="H8881" i="50"/>
  <c r="L8881" i="50" s="1"/>
  <c r="H8883" i="50"/>
  <c r="H8885" i="50"/>
  <c r="K8885" i="50" s="1"/>
  <c r="H8887" i="50"/>
  <c r="K8887" i="50" s="1"/>
  <c r="H8889" i="50"/>
  <c r="H8891" i="50"/>
  <c r="H8893" i="50"/>
  <c r="H8895" i="50"/>
  <c r="H8897" i="50"/>
  <c r="J8897" i="50" s="1"/>
  <c r="H8899" i="50"/>
  <c r="H8901" i="50"/>
  <c r="L8901" i="50" s="1"/>
  <c r="H8903" i="50"/>
  <c r="H8905" i="50"/>
  <c r="H8907" i="50"/>
  <c r="H8909" i="50"/>
  <c r="L8909" i="50" s="1"/>
  <c r="H8911" i="50"/>
  <c r="H8913" i="50"/>
  <c r="H8915" i="50"/>
  <c r="H8917" i="50"/>
  <c r="K8917" i="50" s="1"/>
  <c r="H8919" i="50"/>
  <c r="L8919" i="50" s="1"/>
  <c r="H8921" i="50"/>
  <c r="L8921" i="50" s="1"/>
  <c r="H8923" i="50"/>
  <c r="H8925" i="50"/>
  <c r="J8925" i="50" s="1"/>
  <c r="H8927" i="50"/>
  <c r="H8929" i="50"/>
  <c r="J8929" i="50" s="1"/>
  <c r="H8931" i="50"/>
  <c r="H8933" i="50"/>
  <c r="K8933" i="50" s="1"/>
  <c r="H8935" i="50"/>
  <c r="H8937" i="50"/>
  <c r="J8937" i="50" s="1"/>
  <c r="H8939" i="50"/>
  <c r="H8941" i="50"/>
  <c r="H8943" i="50"/>
  <c r="H8945" i="50"/>
  <c r="H8947" i="50"/>
  <c r="H8949" i="50"/>
  <c r="H8951" i="50"/>
  <c r="J8951" i="50" s="1"/>
  <c r="H8953" i="50"/>
  <c r="H8955" i="50"/>
  <c r="L8955" i="50" s="1"/>
  <c r="H8957" i="50"/>
  <c r="H8959" i="50"/>
  <c r="H8961" i="50"/>
  <c r="H8963" i="50"/>
  <c r="H8965" i="50"/>
  <c r="H8967" i="50"/>
  <c r="H8969" i="50"/>
  <c r="H8971" i="50"/>
  <c r="L8971" i="50" s="1"/>
  <c r="H8973" i="50"/>
  <c r="H8975" i="50"/>
  <c r="L8975" i="50" s="1"/>
  <c r="H8977" i="50"/>
  <c r="H8979" i="50"/>
  <c r="J8979" i="50" s="1"/>
  <c r="H8981" i="50"/>
  <c r="K8981" i="50" s="1"/>
  <c r="H8806" i="50"/>
  <c r="K8806" i="50" s="1"/>
  <c r="H8808" i="50"/>
  <c r="H8810" i="50"/>
  <c r="K8810" i="50" s="1"/>
  <c r="H8812" i="50"/>
  <c r="H8814" i="50"/>
  <c r="K8814" i="50" s="1"/>
  <c r="H8816" i="50"/>
  <c r="H8818" i="50"/>
  <c r="K8818" i="50" s="1"/>
  <c r="H8820" i="50"/>
  <c r="H8822" i="50"/>
  <c r="K8822" i="50" s="1"/>
  <c r="H8824" i="50"/>
  <c r="H8826" i="50"/>
  <c r="H8828" i="50"/>
  <c r="H8830" i="50"/>
  <c r="K8830" i="50" s="1"/>
  <c r="H8832" i="50"/>
  <c r="H8834" i="50"/>
  <c r="H8836" i="50"/>
  <c r="H8838" i="50"/>
  <c r="K8838" i="50" s="1"/>
  <c r="H8840" i="50"/>
  <c r="H8842" i="50"/>
  <c r="K8842" i="50" s="1"/>
  <c r="H8844" i="50"/>
  <c r="H8846" i="50"/>
  <c r="K8846" i="50" s="1"/>
  <c r="H8848" i="50"/>
  <c r="H8850" i="50"/>
  <c r="K8850" i="50" s="1"/>
  <c r="H8852" i="50"/>
  <c r="H8854" i="50"/>
  <c r="H8856" i="50"/>
  <c r="H8858" i="50"/>
  <c r="H8860" i="50"/>
  <c r="H8862" i="50"/>
  <c r="H8864" i="50"/>
  <c r="H8866" i="50"/>
  <c r="H8868" i="50"/>
  <c r="L8868" i="50" s="1"/>
  <c r="H8870" i="50"/>
  <c r="H8872" i="50"/>
  <c r="L8872" i="50" s="1"/>
  <c r="H8874" i="50"/>
  <c r="H8876" i="50"/>
  <c r="H8878" i="50"/>
  <c r="H8880" i="50"/>
  <c r="H8882" i="50"/>
  <c r="L8882" i="50" s="1"/>
  <c r="H8884" i="50"/>
  <c r="L8884" i="50" s="1"/>
  <c r="H8886" i="50"/>
  <c r="H8888" i="50"/>
  <c r="L8888" i="50" s="1"/>
  <c r="H8890" i="50"/>
  <c r="L8890" i="50" s="1"/>
  <c r="H8892" i="50"/>
  <c r="L8892" i="50" s="1"/>
  <c r="H8894" i="50"/>
  <c r="H8896" i="50"/>
  <c r="L8896" i="50" s="1"/>
  <c r="H8898" i="50"/>
  <c r="L8898" i="50" s="1"/>
  <c r="H8900" i="50"/>
  <c r="H8902" i="50"/>
  <c r="H8904" i="50"/>
  <c r="H8906" i="50"/>
  <c r="H8908" i="50"/>
  <c r="L8908" i="50" s="1"/>
  <c r="H8910" i="50"/>
  <c r="H8912" i="50"/>
  <c r="H8914" i="50"/>
  <c r="H8916" i="50"/>
  <c r="H8918" i="50"/>
  <c r="H8920" i="50"/>
  <c r="J8920" i="50" s="1"/>
  <c r="H8922" i="50"/>
  <c r="H8924" i="50"/>
  <c r="H8926" i="50"/>
  <c r="H8928" i="50"/>
  <c r="L8928" i="50" s="1"/>
  <c r="H8930" i="50"/>
  <c r="H8932" i="50"/>
  <c r="H8934" i="50"/>
  <c r="H8936" i="50"/>
  <c r="H8938" i="50"/>
  <c r="H8940" i="50"/>
  <c r="H8942" i="50"/>
  <c r="L8942" i="50" s="1"/>
  <c r="H8944" i="50"/>
  <c r="H8946" i="50"/>
  <c r="H8948" i="50"/>
  <c r="H8950" i="50"/>
  <c r="H8952" i="50"/>
  <c r="J8952" i="50" s="1"/>
  <c r="H8954" i="50"/>
  <c r="L8954" i="50" s="1"/>
  <c r="H8956" i="50"/>
  <c r="H8958" i="50"/>
  <c r="J8958" i="50" s="1"/>
  <c r="H8960" i="50"/>
  <c r="H8962" i="50"/>
  <c r="H8964" i="50"/>
  <c r="H8966" i="50"/>
  <c r="K8966" i="50" s="1"/>
  <c r="H8968" i="50"/>
  <c r="H8970" i="50"/>
  <c r="J8970" i="50" s="1"/>
  <c r="H8972" i="50"/>
  <c r="H8974" i="50"/>
  <c r="H8976" i="50"/>
  <c r="H8978" i="50"/>
  <c r="H8980" i="50"/>
  <c r="J2513" i="50"/>
  <c r="J2515" i="50"/>
  <c r="L2430" i="50"/>
  <c r="L2438" i="50"/>
  <c r="K6134" i="50"/>
  <c r="K4326" i="50"/>
  <c r="L5094" i="50"/>
  <c r="J5811" i="50"/>
  <c r="K117" i="50"/>
  <c r="L771" i="50"/>
  <c r="K1572" i="50"/>
  <c r="J2239" i="50"/>
  <c r="J3302" i="50"/>
  <c r="J6297" i="50"/>
  <c r="J6305" i="50"/>
  <c r="L6411" i="50"/>
  <c r="L860" i="50"/>
  <c r="L1579" i="50"/>
  <c r="K2739" i="50"/>
  <c r="J4700" i="50"/>
  <c r="J4799" i="50"/>
  <c r="J4863" i="50"/>
  <c r="K4865" i="50"/>
  <c r="J4867" i="50"/>
  <c r="J4985" i="50"/>
  <c r="J4991" i="50"/>
  <c r="L6895" i="50"/>
  <c r="L7099" i="50"/>
  <c r="J7311" i="50"/>
  <c r="J7479" i="50"/>
  <c r="K7854" i="50"/>
  <c r="L8463" i="50"/>
  <c r="K2446" i="50"/>
  <c r="J979" i="50"/>
  <c r="K1084" i="50"/>
  <c r="L1307" i="50"/>
  <c r="J1541" i="50"/>
  <c r="K2621" i="50"/>
  <c r="K1147" i="50"/>
  <c r="K2628" i="50"/>
  <c r="K4563" i="50"/>
  <c r="K4719" i="50"/>
  <c r="L5439" i="50"/>
  <c r="L5481" i="50"/>
  <c r="J7345" i="50"/>
  <c r="J7385" i="50"/>
  <c r="L7886" i="50"/>
  <c r="L7993" i="50"/>
  <c r="L4110" i="50"/>
  <c r="K4223" i="50"/>
  <c r="K4615" i="50"/>
  <c r="J4631" i="50"/>
  <c r="J5167" i="50"/>
  <c r="K5177" i="50"/>
  <c r="L5407" i="50"/>
  <c r="L5415" i="50"/>
  <c r="L5419" i="50"/>
  <c r="K5707" i="50"/>
  <c r="K5833" i="50"/>
  <c r="J6627" i="50"/>
  <c r="J7119" i="50"/>
  <c r="L7153" i="50"/>
  <c r="L7155" i="50"/>
  <c r="J8075" i="50"/>
  <c r="L4101" i="50"/>
  <c r="J4934" i="50"/>
  <c r="L7776" i="50"/>
  <c r="F7661" i="50"/>
  <c r="L3374" i="50"/>
  <c r="K3838" i="50"/>
  <c r="K4229" i="50"/>
  <c r="L4406" i="50"/>
  <c r="K4499" i="50"/>
  <c r="K4513" i="50"/>
  <c r="F7196" i="50"/>
  <c r="L310" i="50"/>
  <c r="K1860" i="50"/>
  <c r="L197" i="50"/>
  <c r="K223" i="50"/>
  <c r="L451" i="50"/>
  <c r="K453" i="50"/>
  <c r="K598" i="50"/>
  <c r="L2380" i="50"/>
  <c r="J2557" i="50"/>
  <c r="L2772" i="50"/>
  <c r="J4539" i="50"/>
  <c r="K4547" i="50"/>
  <c r="F6911" i="50"/>
  <c r="K60" i="50"/>
  <c r="F7151" i="50"/>
  <c r="J4681" i="50"/>
  <c r="J4689" i="50"/>
  <c r="J4767" i="50"/>
  <c r="J4775" i="50"/>
  <c r="K4777" i="50"/>
  <c r="J5006" i="50"/>
  <c r="K5209" i="50"/>
  <c r="L5902" i="50"/>
  <c r="K6521" i="50"/>
  <c r="L6824" i="50"/>
  <c r="F7447" i="50"/>
  <c r="K4093" i="50"/>
  <c r="L4198" i="50"/>
  <c r="K4467" i="50"/>
  <c r="J4756" i="50"/>
  <c r="L5737" i="50"/>
  <c r="K5763" i="50"/>
  <c r="J5899" i="50"/>
  <c r="J6295" i="50"/>
  <c r="L7227" i="50"/>
  <c r="K7601" i="50"/>
  <c r="L7678" i="50"/>
  <c r="L7694" i="50"/>
  <c r="L7698" i="50"/>
  <c r="L7710" i="50"/>
  <c r="K7712" i="50"/>
  <c r="J7718" i="50"/>
  <c r="K7726" i="50"/>
  <c r="K7728" i="50"/>
  <c r="K7734" i="50"/>
  <c r="L7744" i="50"/>
  <c r="J7760" i="50"/>
  <c r="J7910" i="50"/>
  <c r="L8423" i="50"/>
  <c r="K7905" i="50"/>
  <c r="K1246" i="50"/>
  <c r="F1856" i="50"/>
  <c r="L158" i="50"/>
  <c r="L238" i="50"/>
  <c r="L240" i="50"/>
  <c r="L246" i="50"/>
  <c r="L252" i="50"/>
  <c r="L254" i="50"/>
  <c r="L256" i="50"/>
  <c r="L318" i="50"/>
  <c r="K622" i="50"/>
  <c r="K638" i="50"/>
  <c r="J651" i="50"/>
  <c r="J763" i="50"/>
  <c r="K925" i="50"/>
  <c r="L982" i="50"/>
  <c r="J1892" i="50"/>
  <c r="K1923" i="50"/>
  <c r="K1955" i="50"/>
  <c r="K1957" i="50"/>
  <c r="J2412" i="50"/>
  <c r="L2414" i="50"/>
  <c r="K2765" i="50"/>
  <c r="K2822" i="50"/>
  <c r="L3083" i="50"/>
  <c r="L3094" i="50"/>
  <c r="L3110" i="50"/>
  <c r="K1628" i="50"/>
  <c r="K1630" i="50"/>
  <c r="J1741" i="50"/>
  <c r="L2348" i="50"/>
  <c r="J2397" i="50"/>
  <c r="J2413" i="50"/>
  <c r="K2789" i="50"/>
  <c r="J2893" i="50"/>
  <c r="J2909" i="50"/>
  <c r="L3039" i="50"/>
  <c r="F6705" i="50"/>
  <c r="K3669" i="50"/>
  <c r="K3683" i="50"/>
  <c r="K3870" i="50"/>
  <c r="K3951" i="50"/>
  <c r="K3955" i="50"/>
  <c r="K4019" i="50"/>
  <c r="J4612" i="50"/>
  <c r="L4695" i="50"/>
  <c r="J4855" i="50"/>
  <c r="K5265" i="50"/>
  <c r="F6414" i="50"/>
  <c r="K3387" i="50"/>
  <c r="L4391" i="50"/>
  <c r="F4903" i="50"/>
  <c r="L4974" i="50"/>
  <c r="L5110" i="50"/>
  <c r="J5273" i="50"/>
  <c r="K5289" i="50"/>
  <c r="J5761" i="50"/>
  <c r="K3709" i="50"/>
  <c r="J6001" i="50"/>
  <c r="L6075" i="50"/>
  <c r="L6193" i="50"/>
  <c r="K6239" i="50"/>
  <c r="J6736" i="50"/>
  <c r="L6931" i="50"/>
  <c r="L7031" i="50"/>
  <c r="L7463" i="50"/>
  <c r="F8330" i="50"/>
  <c r="K6819" i="50"/>
  <c r="J7393" i="50"/>
  <c r="L7792" i="50"/>
  <c r="L6107" i="50"/>
  <c r="L6111" i="50"/>
  <c r="K6376" i="50"/>
  <c r="J6675" i="50"/>
  <c r="K6808" i="50"/>
  <c r="L7953" i="50"/>
  <c r="K7984" i="50"/>
  <c r="J7347" i="50"/>
  <c r="J7361" i="50"/>
  <c r="J7367" i="50"/>
  <c r="L7814" i="50"/>
  <c r="J7822" i="50"/>
  <c r="K7912" i="50"/>
  <c r="J8375" i="50"/>
  <c r="L8455" i="50"/>
  <c r="J7147" i="50"/>
  <c r="K7223" i="50"/>
  <c r="K7921" i="50"/>
  <c r="K8329" i="50"/>
  <c r="J151" i="50"/>
  <c r="K1139" i="50"/>
  <c r="K1317" i="50"/>
  <c r="K1436" i="50"/>
  <c r="F1868" i="50"/>
  <c r="F2533" i="50"/>
  <c r="K2014" i="50"/>
  <c r="J2406" i="50"/>
  <c r="J2523" i="50"/>
  <c r="J2525" i="50"/>
  <c r="J2572" i="50"/>
  <c r="J2726" i="50"/>
  <c r="K2773" i="50"/>
  <c r="K37" i="50"/>
  <c r="K884" i="50"/>
  <c r="L1223" i="50"/>
  <c r="L1279" i="50"/>
  <c r="K1779" i="50"/>
  <c r="J108" i="50"/>
  <c r="L204" i="50"/>
  <c r="L287" i="50"/>
  <c r="L669" i="50"/>
  <c r="K892" i="50"/>
  <c r="L2107" i="50"/>
  <c r="L2317" i="50"/>
  <c r="L2340" i="50"/>
  <c r="L2477" i="50"/>
  <c r="L2636" i="50"/>
  <c r="K2702" i="50"/>
  <c r="L2963" i="50"/>
  <c r="J2999" i="50"/>
  <c r="F3306" i="50"/>
  <c r="F3341" i="50"/>
  <c r="L3341" i="50" s="1"/>
  <c r="K3411" i="50"/>
  <c r="L3716" i="50"/>
  <c r="J2940" i="50"/>
  <c r="K3134" i="50"/>
  <c r="K3667" i="50"/>
  <c r="F4167" i="50"/>
  <c r="L4167" i="50" s="1"/>
  <c r="F4465" i="50"/>
  <c r="F3854" i="50"/>
  <c r="J2531" i="50"/>
  <c r="L2583" i="50"/>
  <c r="L2615" i="50"/>
  <c r="L2638" i="50"/>
  <c r="L2646" i="50"/>
  <c r="L2675" i="50"/>
  <c r="L2757" i="50"/>
  <c r="K2805" i="50"/>
  <c r="L2902" i="50"/>
  <c r="L3072" i="50"/>
  <c r="L3309" i="50"/>
  <c r="J3702" i="50"/>
  <c r="L3704" i="50"/>
  <c r="F4199" i="50"/>
  <c r="J4191" i="50"/>
  <c r="L4229" i="50"/>
  <c r="J4459" i="50"/>
  <c r="K4710" i="50"/>
  <c r="J4871" i="50"/>
  <c r="J4879" i="50"/>
  <c r="J4950" i="50"/>
  <c r="J4979" i="50"/>
  <c r="J4983" i="50"/>
  <c r="L5025" i="50"/>
  <c r="K5067" i="50"/>
  <c r="K4085" i="50"/>
  <c r="L4214" i="50"/>
  <c r="J4601" i="50"/>
  <c r="K4639" i="50"/>
  <c r="J4673" i="50"/>
  <c r="J4691" i="50"/>
  <c r="K4742" i="50"/>
  <c r="J4783" i="50"/>
  <c r="J4791" i="50"/>
  <c r="K4793" i="50"/>
  <c r="J4795" i="50"/>
  <c r="J4993" i="50"/>
  <c r="J4999" i="50"/>
  <c r="L5041" i="50"/>
  <c r="K5049" i="50"/>
  <c r="L5054" i="50"/>
  <c r="K5102" i="50"/>
  <c r="F5241" i="50"/>
  <c r="J4887" i="50"/>
  <c r="J5127" i="50"/>
  <c r="L5383" i="50"/>
  <c r="L5387" i="50"/>
  <c r="L5391" i="50"/>
  <c r="L5454" i="50"/>
  <c r="L5470" i="50"/>
  <c r="L5599" i="50"/>
  <c r="J5611" i="50"/>
  <c r="L5649" i="50"/>
  <c r="L5665" i="50"/>
  <c r="K5711" i="50"/>
  <c r="K5739" i="50"/>
  <c r="J5911" i="50"/>
  <c r="J5950" i="50"/>
  <c r="J5966" i="50"/>
  <c r="K6051" i="50"/>
  <c r="L6083" i="50"/>
  <c r="L6127" i="50"/>
  <c r="K6135" i="50"/>
  <c r="L6159" i="50"/>
  <c r="L6175" i="50"/>
  <c r="J6267" i="50"/>
  <c r="L6505" i="50"/>
  <c r="K6616" i="50"/>
  <c r="J5292" i="50"/>
  <c r="L5380" i="50"/>
  <c r="L5423" i="50"/>
  <c r="L5513" i="50"/>
  <c r="J5579" i="50"/>
  <c r="J5598" i="50"/>
  <c r="L5607" i="50"/>
  <c r="L5641" i="50"/>
  <c r="L5657" i="50"/>
  <c r="L5697" i="50"/>
  <c r="K5731" i="50"/>
  <c r="K5743" i="50"/>
  <c r="L5815" i="50"/>
  <c r="K5857" i="50"/>
  <c r="K6067" i="50"/>
  <c r="K6099" i="50"/>
  <c r="K6107" i="50"/>
  <c r="L6110" i="50"/>
  <c r="J6143" i="50"/>
  <c r="L6191" i="50"/>
  <c r="J6287" i="50"/>
  <c r="K6344" i="50"/>
  <c r="F6597" i="50"/>
  <c r="J6601" i="50"/>
  <c r="J6625" i="50"/>
  <c r="J6635" i="50"/>
  <c r="K6803" i="50"/>
  <c r="K6807" i="50"/>
  <c r="L6867" i="50"/>
  <c r="L6959" i="50"/>
  <c r="J6963" i="50"/>
  <c r="L6993" i="50"/>
  <c r="L6999" i="50"/>
  <c r="L7007" i="50"/>
  <c r="L7019" i="50"/>
  <c r="J7295" i="50"/>
  <c r="J7409" i="50"/>
  <c r="J7441" i="50"/>
  <c r="K7459" i="50"/>
  <c r="K7491" i="50"/>
  <c r="K7878" i="50"/>
  <c r="J7233" i="50"/>
  <c r="J7343" i="50"/>
  <c r="J7359" i="50"/>
  <c r="L7440" i="50"/>
  <c r="J7614" i="50"/>
  <c r="L7630" i="50"/>
  <c r="J7681" i="50"/>
  <c r="J7689" i="50"/>
  <c r="J7705" i="50"/>
  <c r="K7713" i="50"/>
  <c r="L7882" i="50"/>
  <c r="F8342" i="50"/>
  <c r="F8653" i="50"/>
  <c r="L6915" i="50"/>
  <c r="L7039" i="50"/>
  <c r="L7089" i="50"/>
  <c r="L7091" i="50"/>
  <c r="L6888" i="50"/>
  <c r="L7023" i="50"/>
  <c r="K7187" i="50"/>
  <c r="J7291" i="50"/>
  <c r="J7336" i="50"/>
  <c r="J7369" i="50"/>
  <c r="L7569" i="50"/>
  <c r="K7928" i="50"/>
  <c r="L8043" i="50"/>
  <c r="J8115" i="50"/>
  <c r="J8129" i="50"/>
  <c r="F8574" i="50"/>
  <c r="J8099" i="50"/>
  <c r="J8104" i="50"/>
  <c r="J8179" i="50"/>
  <c r="K7737" i="50"/>
  <c r="J7745" i="50"/>
  <c r="J7753" i="50"/>
  <c r="K7755" i="50"/>
  <c r="L7761" i="50"/>
  <c r="K7846" i="50"/>
  <c r="K7889" i="50"/>
  <c r="K7898" i="50"/>
  <c r="L7918" i="50"/>
  <c r="K7935" i="50"/>
  <c r="L7937" i="50"/>
  <c r="J8067" i="50"/>
  <c r="J8088" i="50"/>
  <c r="J8136" i="50"/>
  <c r="J8199" i="50"/>
  <c r="J8288" i="50"/>
  <c r="J8321" i="50"/>
  <c r="K8407" i="50"/>
  <c r="J8489" i="50"/>
  <c r="K8708" i="50"/>
  <c r="L8819" i="50"/>
  <c r="K8335" i="50"/>
  <c r="K8405" i="50"/>
  <c r="K8529" i="50"/>
  <c r="L8939" i="50"/>
  <c r="K99" i="50"/>
  <c r="L30" i="50"/>
  <c r="K39" i="50"/>
  <c r="L44" i="50"/>
  <c r="L92" i="50"/>
  <c r="K164" i="50"/>
  <c r="J171" i="50"/>
  <c r="J213" i="50"/>
  <c r="L230" i="50"/>
  <c r="K259" i="50"/>
  <c r="L323" i="50"/>
  <c r="K413" i="50"/>
  <c r="K428" i="50"/>
  <c r="L547" i="50"/>
  <c r="L699" i="50"/>
  <c r="L739" i="50"/>
  <c r="K900" i="50"/>
  <c r="K956" i="50"/>
  <c r="F949" i="50"/>
  <c r="L23" i="50"/>
  <c r="K93" i="50"/>
  <c r="L220" i="50"/>
  <c r="L262" i="50"/>
  <c r="L357" i="50"/>
  <c r="L427" i="50"/>
  <c r="J501" i="50"/>
  <c r="L723" i="50"/>
  <c r="L835" i="50"/>
  <c r="L859" i="50"/>
  <c r="J872" i="50"/>
  <c r="J941" i="50"/>
  <c r="J70" i="50"/>
  <c r="L176" i="50"/>
  <c r="K188" i="50"/>
  <c r="K204" i="50"/>
  <c r="L222" i="50"/>
  <c r="L224" i="50"/>
  <c r="L237" i="50"/>
  <c r="L268" i="50"/>
  <c r="L286" i="50"/>
  <c r="J316" i="50"/>
  <c r="F331" i="50"/>
  <c r="L365" i="50"/>
  <c r="L405" i="50"/>
  <c r="L469" i="50"/>
  <c r="J543" i="50"/>
  <c r="L851" i="50"/>
  <c r="K876" i="50"/>
  <c r="L1055" i="50"/>
  <c r="K1096" i="50"/>
  <c r="F1196" i="50"/>
  <c r="K1227" i="50"/>
  <c r="F1228" i="50"/>
  <c r="J1228" i="50" s="1"/>
  <c r="F1252" i="50"/>
  <c r="K1252" i="50" s="1"/>
  <c r="K1283" i="50"/>
  <c r="F1284" i="50"/>
  <c r="F1287" i="50"/>
  <c r="K1301" i="50"/>
  <c r="F1319" i="50"/>
  <c r="L1332" i="50"/>
  <c r="K1428" i="50"/>
  <c r="L1508" i="50"/>
  <c r="F1509" i="50"/>
  <c r="F1557" i="50"/>
  <c r="K1557" i="50" s="1"/>
  <c r="L1607" i="50"/>
  <c r="F1608" i="50"/>
  <c r="F1707" i="50"/>
  <c r="J1707" i="50" s="1"/>
  <c r="F1755" i="50"/>
  <c r="F1787" i="50"/>
  <c r="K1787" i="50" s="1"/>
  <c r="K1798" i="50"/>
  <c r="K1830" i="50"/>
  <c r="K1876" i="50"/>
  <c r="F1903" i="50"/>
  <c r="K1947" i="50"/>
  <c r="K1949" i="50"/>
  <c r="K1981" i="50"/>
  <c r="K2006" i="50"/>
  <c r="L2091" i="50"/>
  <c r="J2180" i="50"/>
  <c r="L2341" i="50"/>
  <c r="F2422" i="50"/>
  <c r="F2434" i="50"/>
  <c r="F2454" i="50"/>
  <c r="L1236" i="50"/>
  <c r="L2005" i="50"/>
  <c r="L2437" i="50"/>
  <c r="J2773" i="50"/>
  <c r="K902" i="50"/>
  <c r="K960" i="50"/>
  <c r="J964" i="50"/>
  <c r="L966" i="50"/>
  <c r="K974" i="50"/>
  <c r="L1030" i="50"/>
  <c r="L1148" i="50"/>
  <c r="K1293" i="50"/>
  <c r="K1325" i="50"/>
  <c r="K1464" i="50"/>
  <c r="J1483" i="50"/>
  <c r="K1915" i="50"/>
  <c r="J1988" i="50"/>
  <c r="J2172" i="50"/>
  <c r="L2332" i="50"/>
  <c r="L2356" i="50"/>
  <c r="L2383" i="50"/>
  <c r="L2388" i="50"/>
  <c r="J2404" i="50"/>
  <c r="L2429" i="50"/>
  <c r="L2461" i="50"/>
  <c r="L2469" i="50"/>
  <c r="L2501" i="50"/>
  <c r="L2587" i="50"/>
  <c r="K2595" i="50"/>
  <c r="L2603" i="50"/>
  <c r="L2619" i="50"/>
  <c r="L2627" i="50"/>
  <c r="L2683" i="50"/>
  <c r="K2694" i="50"/>
  <c r="L2742" i="50"/>
  <c r="L2798" i="50"/>
  <c r="L2814" i="50"/>
  <c r="J2836" i="50"/>
  <c r="J2852" i="50"/>
  <c r="J2868" i="50"/>
  <c r="L2918" i="50"/>
  <c r="L2934" i="50"/>
  <c r="J2948" i="50"/>
  <c r="L2967" i="50"/>
  <c r="L2987" i="50"/>
  <c r="L3142" i="50"/>
  <c r="K3212" i="50"/>
  <c r="L3229" i="50"/>
  <c r="K3244" i="50"/>
  <c r="L3261" i="50"/>
  <c r="K3284" i="50"/>
  <c r="L3301" i="50"/>
  <c r="K3316" i="50"/>
  <c r="L3333" i="50"/>
  <c r="L3368" i="50"/>
  <c r="J3430" i="50"/>
  <c r="J3446" i="50"/>
  <c r="K3987" i="50"/>
  <c r="J4966" i="50"/>
  <c r="F2783" i="50"/>
  <c r="F2799" i="50"/>
  <c r="F2815" i="50"/>
  <c r="F2920" i="50"/>
  <c r="F2941" i="50"/>
  <c r="F3004" i="50"/>
  <c r="F3036" i="50"/>
  <c r="F3048" i="50"/>
  <c r="F3068" i="50"/>
  <c r="L3075" i="50"/>
  <c r="J3100" i="50"/>
  <c r="J3116" i="50"/>
  <c r="F3123" i="50"/>
  <c r="F3167" i="50"/>
  <c r="F3199" i="50"/>
  <c r="F3298" i="50"/>
  <c r="F3330" i="50"/>
  <c r="F3365" i="50"/>
  <c r="F3392" i="50"/>
  <c r="K2312" i="50"/>
  <c r="L2316" i="50"/>
  <c r="L2372" i="50"/>
  <c r="J2398" i="50"/>
  <c r="J2405" i="50"/>
  <c r="L2445" i="50"/>
  <c r="L2453" i="50"/>
  <c r="L2485" i="50"/>
  <c r="J2517" i="50"/>
  <c r="L2667" i="50"/>
  <c r="L2710" i="50"/>
  <c r="K2763" i="50"/>
  <c r="L2782" i="50"/>
  <c r="L2790" i="50"/>
  <c r="L2806" i="50"/>
  <c r="L2947" i="50"/>
  <c r="L2949" i="50"/>
  <c r="J2950" i="50"/>
  <c r="L2971" i="50"/>
  <c r="L2988" i="50"/>
  <c r="L2996" i="50"/>
  <c r="J3059" i="50"/>
  <c r="L3213" i="50"/>
  <c r="K3228" i="50"/>
  <c r="L3245" i="50"/>
  <c r="K3260" i="50"/>
  <c r="K3269" i="50"/>
  <c r="L3285" i="50"/>
  <c r="K3300" i="50"/>
  <c r="L3317" i="50"/>
  <c r="K3379" i="50"/>
  <c r="K3413" i="50"/>
  <c r="K3027" i="50"/>
  <c r="L3652" i="50"/>
  <c r="L3677" i="50"/>
  <c r="L3774" i="50"/>
  <c r="K3804" i="50"/>
  <c r="K3957" i="50"/>
  <c r="J4127" i="50"/>
  <c r="L4197" i="50"/>
  <c r="K4207" i="50"/>
  <c r="K4248" i="50"/>
  <c r="J4342" i="50"/>
  <c r="J4636" i="50"/>
  <c r="J4679" i="50"/>
  <c r="J4683" i="50"/>
  <c r="J4687" i="50"/>
  <c r="F4704" i="50"/>
  <c r="J4720" i="50"/>
  <c r="F4736" i="50"/>
  <c r="J4736" i="50" s="1"/>
  <c r="J4759" i="50"/>
  <c r="L4761" i="50"/>
  <c r="J4763" i="50"/>
  <c r="K4825" i="50"/>
  <c r="K4833" i="50"/>
  <c r="K4841" i="50"/>
  <c r="J4847" i="50"/>
  <c r="J4851" i="50"/>
  <c r="L4913" i="50"/>
  <c r="J4942" i="50"/>
  <c r="J4977" i="50"/>
  <c r="J4987" i="50"/>
  <c r="K5033" i="50"/>
  <c r="L5039" i="50"/>
  <c r="F5206" i="50"/>
  <c r="J5206" i="50" s="1"/>
  <c r="L5406" i="50"/>
  <c r="L5447" i="50"/>
  <c r="L5462" i="50"/>
  <c r="F4557" i="50"/>
  <c r="F4573" i="50"/>
  <c r="J4995" i="50"/>
  <c r="J5095" i="50"/>
  <c r="K5249" i="50"/>
  <c r="K3947" i="50"/>
  <c r="K3963" i="50"/>
  <c r="L4078" i="50"/>
  <c r="L4476" i="50"/>
  <c r="K4555" i="50"/>
  <c r="K4571" i="50"/>
  <c r="J4593" i="50"/>
  <c r="J4675" i="50"/>
  <c r="J4807" i="50"/>
  <c r="J4811" i="50"/>
  <c r="J4895" i="50"/>
  <c r="J4899" i="50"/>
  <c r="J4926" i="50"/>
  <c r="L5022" i="50"/>
  <c r="J5079" i="50"/>
  <c r="K5104" i="50"/>
  <c r="J5111" i="50"/>
  <c r="K5115" i="50"/>
  <c r="L5431" i="50"/>
  <c r="L5399" i="50"/>
  <c r="L5403" i="50"/>
  <c r="L5452" i="50"/>
  <c r="L5529" i="50"/>
  <c r="L5564" i="50"/>
  <c r="J5671" i="50"/>
  <c r="J5687" i="50"/>
  <c r="J5703" i="50"/>
  <c r="K5715" i="50"/>
  <c r="K5719" i="50"/>
  <c r="K5755" i="50"/>
  <c r="K5759" i="50"/>
  <c r="J5879" i="50"/>
  <c r="J5935" i="50"/>
  <c r="J5948" i="50"/>
  <c r="L5951" i="50"/>
  <c r="L5955" i="50"/>
  <c r="J5964" i="50"/>
  <c r="L5967" i="50"/>
  <c r="K5982" i="50"/>
  <c r="L6004" i="50"/>
  <c r="L6036" i="50"/>
  <c r="L6151" i="50"/>
  <c r="L6183" i="50"/>
  <c r="F6327" i="50"/>
  <c r="F6331" i="50"/>
  <c r="K6331" i="50" s="1"/>
  <c r="F5708" i="50"/>
  <c r="K5708" i="50" s="1"/>
  <c r="F5772" i="50"/>
  <c r="F6005" i="50"/>
  <c r="F6009" i="50"/>
  <c r="J6009" i="50" s="1"/>
  <c r="F6013" i="50"/>
  <c r="F6017" i="50"/>
  <c r="F6021" i="50"/>
  <c r="F6025" i="50"/>
  <c r="F6029" i="50"/>
  <c r="F6033" i="50"/>
  <c r="F6037" i="50"/>
  <c r="F6227" i="50"/>
  <c r="K6227" i="50" s="1"/>
  <c r="F6231" i="50"/>
  <c r="K6231" i="50" s="1"/>
  <c r="F6259" i="50"/>
  <c r="F6355" i="50"/>
  <c r="F6382" i="50"/>
  <c r="F6517" i="50"/>
  <c r="L5606" i="50"/>
  <c r="K5723" i="50"/>
  <c r="K5727" i="50"/>
  <c r="K5747" i="50"/>
  <c r="K5751" i="50"/>
  <c r="K5809" i="50"/>
  <c r="L5814" i="50"/>
  <c r="K5825" i="50"/>
  <c r="K5865" i="50"/>
  <c r="J5895" i="50"/>
  <c r="L5943" i="50"/>
  <c r="L5947" i="50"/>
  <c r="L5959" i="50"/>
  <c r="L5963" i="50"/>
  <c r="L6047" i="50"/>
  <c r="L6063" i="50"/>
  <c r="L6079" i="50"/>
  <c r="L6087" i="50"/>
  <c r="L6095" i="50"/>
  <c r="J6283" i="50"/>
  <c r="J6303" i="50"/>
  <c r="F6351" i="50"/>
  <c r="F6319" i="50"/>
  <c r="J6319" i="50" s="1"/>
  <c r="J6291" i="50"/>
  <c r="J6495" i="50"/>
  <c r="F6552" i="50"/>
  <c r="L6568" i="50"/>
  <c r="L6609" i="50"/>
  <c r="J6631" i="50"/>
  <c r="J6649" i="50"/>
  <c r="J6651" i="50"/>
  <c r="K6767" i="50"/>
  <c r="L6923" i="50"/>
  <c r="L6955" i="50"/>
  <c r="L6985" i="50"/>
  <c r="L7064" i="50"/>
  <c r="L7071" i="50"/>
  <c r="L7079" i="50"/>
  <c r="L7121" i="50"/>
  <c r="L6592" i="50"/>
  <c r="L6907" i="50"/>
  <c r="L6939" i="50"/>
  <c r="L7001" i="50"/>
  <c r="J7159" i="50"/>
  <c r="J7161" i="50"/>
  <c r="J7167" i="50"/>
  <c r="J7169" i="50"/>
  <c r="K6504" i="50"/>
  <c r="L6515" i="50"/>
  <c r="J6519" i="50"/>
  <c r="L6545" i="50"/>
  <c r="L6560" i="50"/>
  <c r="L6574" i="50"/>
  <c r="L6584" i="50"/>
  <c r="J6641" i="50"/>
  <c r="J6643" i="50"/>
  <c r="K6783" i="50"/>
  <c r="L6799" i="50"/>
  <c r="L6851" i="50"/>
  <c r="L6855" i="50"/>
  <c r="L6883" i="50"/>
  <c r="L6887" i="50"/>
  <c r="L7011" i="50"/>
  <c r="L7015" i="50"/>
  <c r="L7047" i="50"/>
  <c r="L7105" i="50"/>
  <c r="L7199" i="50"/>
  <c r="L7215" i="50"/>
  <c r="L7107" i="50"/>
  <c r="L7137" i="50"/>
  <c r="J7248" i="50"/>
  <c r="J7271" i="50"/>
  <c r="J7287" i="50"/>
  <c r="J7303" i="50"/>
  <c r="J7319" i="50"/>
  <c r="J7425" i="50"/>
  <c r="K7467" i="50"/>
  <c r="F7590" i="50"/>
  <c r="J7590" i="50" s="1"/>
  <c r="L7673" i="50"/>
  <c r="L7768" i="50"/>
  <c r="F8118" i="50"/>
  <c r="K8118" i="50" s="1"/>
  <c r="J7377" i="50"/>
  <c r="F7606" i="50"/>
  <c r="K7606" i="50" s="1"/>
  <c r="F7633" i="50"/>
  <c r="F7626" i="50"/>
  <c r="F8069" i="50"/>
  <c r="J7267" i="50"/>
  <c r="J7315" i="50"/>
  <c r="J7331" i="50"/>
  <c r="J7351" i="50"/>
  <c r="J7353" i="50"/>
  <c r="L7400" i="50"/>
  <c r="L7520" i="50"/>
  <c r="L7808" i="50"/>
  <c r="F8201" i="50"/>
  <c r="F8343" i="50"/>
  <c r="F8409" i="50"/>
  <c r="F8413" i="50"/>
  <c r="F8507" i="50"/>
  <c r="F8569" i="50"/>
  <c r="F8664" i="50"/>
  <c r="F8943" i="50"/>
  <c r="L7798" i="50"/>
  <c r="L7800" i="50"/>
  <c r="J7811" i="50"/>
  <c r="K7830" i="50"/>
  <c r="K7862" i="50"/>
  <c r="K7897" i="50"/>
  <c r="L7936" i="50"/>
  <c r="L7969" i="50"/>
  <c r="L8080" i="50"/>
  <c r="F8166" i="50"/>
  <c r="F8182" i="50"/>
  <c r="J7456" i="50"/>
  <c r="J7464" i="50"/>
  <c r="L7471" i="50"/>
  <c r="J7480" i="50"/>
  <c r="J7488" i="50"/>
  <c r="L7495" i="50"/>
  <c r="J7504" i="50"/>
  <c r="J7536" i="50"/>
  <c r="J7640" i="50"/>
  <c r="L7656" i="50"/>
  <c r="K7672" i="50"/>
  <c r="J7679" i="50"/>
  <c r="L7782" i="50"/>
  <c r="L7784" i="50"/>
  <c r="L7838" i="50"/>
  <c r="K7870" i="50"/>
  <c r="L7890" i="50"/>
  <c r="J7929" i="50"/>
  <c r="K7960" i="50"/>
  <c r="L7985" i="50"/>
  <c r="L8008" i="50"/>
  <c r="F8060" i="50"/>
  <c r="J8304" i="50"/>
  <c r="J8359" i="50"/>
  <c r="F8393" i="50"/>
  <c r="F8397" i="50"/>
  <c r="F8439" i="50"/>
  <c r="L7392" i="50"/>
  <c r="L7408" i="50"/>
  <c r="F8001" i="50"/>
  <c r="J8001" i="50" s="1"/>
  <c r="K8043" i="50"/>
  <c r="F8048" i="50"/>
  <c r="J8048" i="50" s="1"/>
  <c r="F8346" i="50"/>
  <c r="J8432" i="50"/>
  <c r="J8448" i="50"/>
  <c r="F8527" i="50"/>
  <c r="F8547" i="50"/>
  <c r="F8580" i="50"/>
  <c r="F8661" i="50"/>
  <c r="F8808" i="50"/>
  <c r="F8840" i="50"/>
  <c r="F8910" i="50"/>
  <c r="J8089" i="50"/>
  <c r="J8091" i="50"/>
  <c r="K8137" i="50"/>
  <c r="J8280" i="50"/>
  <c r="J8296" i="50"/>
  <c r="K8349" i="50"/>
  <c r="L8447" i="50"/>
  <c r="J8473" i="50"/>
  <c r="J8484" i="50"/>
  <c r="K8513" i="50"/>
  <c r="F8665" i="50"/>
  <c r="J8128" i="50"/>
  <c r="K8153" i="50"/>
  <c r="K8333" i="50"/>
  <c r="K8401" i="50"/>
  <c r="F8581" i="50"/>
  <c r="F8792" i="50"/>
  <c r="F8824" i="50"/>
  <c r="L8431" i="50"/>
  <c r="L8505" i="50"/>
  <c r="K8537" i="50"/>
  <c r="L8891" i="50"/>
  <c r="J8931" i="50"/>
  <c r="J8962" i="50"/>
  <c r="J175" i="50"/>
  <c r="K175" i="50"/>
  <c r="L316" i="50"/>
  <c r="L208" i="50"/>
  <c r="K107" i="50"/>
  <c r="J115" i="50"/>
  <c r="F2243" i="50"/>
  <c r="F2259" i="50"/>
  <c r="J2259" i="50" s="1"/>
  <c r="F2275" i="50"/>
  <c r="F2660" i="50"/>
  <c r="J2660" i="50" s="1"/>
  <c r="F2664" i="50"/>
  <c r="F2681" i="50"/>
  <c r="F2692" i="50"/>
  <c r="F2715" i="50"/>
  <c r="K2715" i="50" s="1"/>
  <c r="J2765" i="50"/>
  <c r="L2884" i="50"/>
  <c r="J2884" i="50"/>
  <c r="K31" i="50"/>
  <c r="J125" i="50"/>
  <c r="J222" i="50"/>
  <c r="J245" i="50"/>
  <c r="K285" i="50"/>
  <c r="L301" i="50"/>
  <c r="J310" i="50"/>
  <c r="L315" i="50"/>
  <c r="L485" i="50"/>
  <c r="J580" i="50"/>
  <c r="J589" i="50"/>
  <c r="L645" i="50"/>
  <c r="K1046" i="50"/>
  <c r="J1088" i="50"/>
  <c r="J1327" i="50"/>
  <c r="L1343" i="50"/>
  <c r="J1501" i="50"/>
  <c r="L1531" i="50"/>
  <c r="J1531" i="50"/>
  <c r="K1907" i="50"/>
  <c r="J2166" i="50"/>
  <c r="J2182" i="50"/>
  <c r="F2235" i="50"/>
  <c r="F2251" i="50"/>
  <c r="K2251" i="50" s="1"/>
  <c r="F2267" i="50"/>
  <c r="L11" i="50"/>
  <c r="L38" i="50"/>
  <c r="L52" i="50"/>
  <c r="K68" i="50"/>
  <c r="K75" i="50"/>
  <c r="F149" i="50"/>
  <c r="F165" i="50"/>
  <c r="J165" i="50" s="1"/>
  <c r="J343" i="50"/>
  <c r="L2336" i="50"/>
  <c r="K749" i="50"/>
  <c r="K781" i="50"/>
  <c r="K787" i="50"/>
  <c r="K879" i="50"/>
  <c r="K989" i="50"/>
  <c r="J1005" i="50"/>
  <c r="L1013" i="50"/>
  <c r="K1021" i="50"/>
  <c r="L1029" i="50"/>
  <c r="K1037" i="50"/>
  <c r="L1045" i="50"/>
  <c r="L1063" i="50"/>
  <c r="J1067" i="50"/>
  <c r="L1071" i="50"/>
  <c r="L1095" i="50"/>
  <c r="J1156" i="50"/>
  <c r="J1164" i="50"/>
  <c r="J1176" i="50"/>
  <c r="J1188" i="50"/>
  <c r="J1198" i="50"/>
  <c r="K1214" i="50"/>
  <c r="J1222" i="50"/>
  <c r="J1230" i="50"/>
  <c r="K1262" i="50"/>
  <c r="L1350" i="50"/>
  <c r="L1358" i="50"/>
  <c r="L1374" i="50"/>
  <c r="L1382" i="50"/>
  <c r="L1488" i="50"/>
  <c r="L1492" i="50"/>
  <c r="L1520" i="50"/>
  <c r="L1556" i="50"/>
  <c r="K1619" i="50"/>
  <c r="K1651" i="50"/>
  <c r="K1693" i="50"/>
  <c r="L1702" i="50"/>
  <c r="K1709" i="50"/>
  <c r="L1718" i="50"/>
  <c r="J1731" i="50"/>
  <c r="K1750" i="50"/>
  <c r="L1757" i="50"/>
  <c r="L1782" i="50"/>
  <c r="L1789" i="50"/>
  <c r="K1804" i="50"/>
  <c r="J1836" i="50"/>
  <c r="J1852" i="50"/>
  <c r="J1870" i="50"/>
  <c r="J1886" i="50"/>
  <c r="K1973" i="50"/>
  <c r="K1991" i="50"/>
  <c r="K2005" i="50"/>
  <c r="L2012" i="50"/>
  <c r="L2020" i="50"/>
  <c r="L2028" i="50"/>
  <c r="L2036" i="50"/>
  <c r="L2044" i="50"/>
  <c r="L2052" i="50"/>
  <c r="L2075" i="50"/>
  <c r="L2083" i="50"/>
  <c r="L2126" i="50"/>
  <c r="L2134" i="50"/>
  <c r="L2142" i="50"/>
  <c r="L2150" i="50"/>
  <c r="L2158" i="50"/>
  <c r="J2179" i="50"/>
  <c r="F2232" i="50"/>
  <c r="F2240" i="50"/>
  <c r="F2248" i="50"/>
  <c r="F2256" i="50"/>
  <c r="F2264" i="50"/>
  <c r="L2264" i="50" s="1"/>
  <c r="F2272" i="50"/>
  <c r="L2300" i="50"/>
  <c r="L2308" i="50"/>
  <c r="L2309" i="50"/>
  <c r="J2519" i="50"/>
  <c r="F2657" i="50"/>
  <c r="F2668" i="50"/>
  <c r="F2672" i="50"/>
  <c r="J2672" i="50" s="1"/>
  <c r="F2700" i="50"/>
  <c r="F2731" i="50"/>
  <c r="J2731" i="50" s="1"/>
  <c r="K356" i="50"/>
  <c r="K364" i="50"/>
  <c r="K372" i="50"/>
  <c r="K420" i="50"/>
  <c r="K455" i="50"/>
  <c r="K467" i="50"/>
  <c r="J492" i="50"/>
  <c r="L496" i="50"/>
  <c r="J500" i="50"/>
  <c r="K510" i="50"/>
  <c r="K526" i="50"/>
  <c r="L555" i="50"/>
  <c r="L563" i="50"/>
  <c r="L571" i="50"/>
  <c r="K575" i="50"/>
  <c r="L579" i="50"/>
  <c r="L627" i="50"/>
  <c r="K668" i="50"/>
  <c r="K684" i="50"/>
  <c r="K692" i="50"/>
  <c r="L709" i="50"/>
  <c r="K734" i="50"/>
  <c r="L796" i="50"/>
  <c r="L804" i="50"/>
  <c r="L812" i="50"/>
  <c r="L820" i="50"/>
  <c r="L828" i="50"/>
  <c r="L877" i="50"/>
  <c r="L885" i="50"/>
  <c r="L901" i="50"/>
  <c r="L917" i="50"/>
  <c r="K920" i="50"/>
  <c r="L932" i="50"/>
  <c r="L940" i="50"/>
  <c r="L948" i="50"/>
  <c r="L1012" i="50"/>
  <c r="K1028" i="50"/>
  <c r="L1036" i="50"/>
  <c r="K1062" i="50"/>
  <c r="K1078" i="50"/>
  <c r="K1086" i="50"/>
  <c r="K1094" i="50"/>
  <c r="L1110" i="50"/>
  <c r="L1118" i="50"/>
  <c r="L1126" i="50"/>
  <c r="L1342" i="50"/>
  <c r="K1349" i="50"/>
  <c r="J1357" i="50"/>
  <c r="K1365" i="50"/>
  <c r="K1373" i="50"/>
  <c r="K1381" i="50"/>
  <c r="L1397" i="50"/>
  <c r="L1405" i="50"/>
  <c r="L1413" i="50"/>
  <c r="L1421" i="50"/>
  <c r="L1445" i="50"/>
  <c r="L1461" i="50"/>
  <c r="L1477" i="50"/>
  <c r="L1500" i="50"/>
  <c r="K1507" i="50"/>
  <c r="L1516" i="50"/>
  <c r="L1548" i="50"/>
  <c r="L1564" i="50"/>
  <c r="J1622" i="50"/>
  <c r="J1670" i="50"/>
  <c r="J1733" i="50"/>
  <c r="J1735" i="50"/>
  <c r="K1740" i="50"/>
  <c r="J1901" i="50"/>
  <c r="L1926" i="50"/>
  <c r="J1933" i="50"/>
  <c r="J1971" i="50"/>
  <c r="L2016" i="50"/>
  <c r="L2024" i="50"/>
  <c r="F2197" i="50"/>
  <c r="K2197" i="50" s="1"/>
  <c r="F2205" i="50"/>
  <c r="J2205" i="50" s="1"/>
  <c r="F2213" i="50"/>
  <c r="K2213" i="50" s="1"/>
  <c r="F2221" i="50"/>
  <c r="L2221" i="50" s="1"/>
  <c r="F2229" i="50"/>
  <c r="L2229" i="50" s="1"/>
  <c r="F2665" i="50"/>
  <c r="F2676" i="50"/>
  <c r="J2676" i="50" s="1"/>
  <c r="F2680" i="50"/>
  <c r="F2747" i="50"/>
  <c r="J2747" i="50" s="1"/>
  <c r="L2999" i="50"/>
  <c r="L3107" i="50"/>
  <c r="K326" i="50"/>
  <c r="J383" i="50"/>
  <c r="K400" i="50"/>
  <c r="L435" i="50"/>
  <c r="J471" i="50"/>
  <c r="K614" i="50"/>
  <c r="L701" i="50"/>
  <c r="J819" i="50"/>
  <c r="L867" i="50"/>
  <c r="K875" i="50"/>
  <c r="J923" i="50"/>
  <c r="K931" i="50"/>
  <c r="J939" i="50"/>
  <c r="J955" i="50"/>
  <c r="L1117" i="50"/>
  <c r="K1125" i="50"/>
  <c r="J1133" i="50"/>
  <c r="L1163" i="50"/>
  <c r="L1171" i="50"/>
  <c r="L1187" i="50"/>
  <c r="L1302" i="50"/>
  <c r="L1310" i="50"/>
  <c r="L1318" i="50"/>
  <c r="K1388" i="50"/>
  <c r="K1396" i="50"/>
  <c r="K1400" i="50"/>
  <c r="K1412" i="50"/>
  <c r="K1444" i="50"/>
  <c r="K1452" i="50"/>
  <c r="K1456" i="50"/>
  <c r="K1468" i="50"/>
  <c r="K1476" i="50"/>
  <c r="L1496" i="50"/>
  <c r="L1512" i="50"/>
  <c r="L1526" i="50"/>
  <c r="L1560" i="50"/>
  <c r="L1576" i="50"/>
  <c r="K1636" i="50"/>
  <c r="L1694" i="50"/>
  <c r="J1701" i="50"/>
  <c r="L1717" i="50"/>
  <c r="L1726" i="50"/>
  <c r="J1758" i="50"/>
  <c r="J1790" i="50"/>
  <c r="J1821" i="50"/>
  <c r="L1862" i="50"/>
  <c r="L1894" i="50"/>
  <c r="L1967" i="50"/>
  <c r="L2078" i="50"/>
  <c r="L2086" i="50"/>
  <c r="L2094" i="50"/>
  <c r="L2102" i="50"/>
  <c r="L2110" i="50"/>
  <c r="L2125" i="50"/>
  <c r="L2133" i="50"/>
  <c r="L2141" i="50"/>
  <c r="L2149" i="50"/>
  <c r="L2157" i="50"/>
  <c r="L2165" i="50"/>
  <c r="J2171" i="50"/>
  <c r="L2224" i="50"/>
  <c r="F2656" i="50"/>
  <c r="F2673" i="50"/>
  <c r="F2684" i="50"/>
  <c r="L2347" i="50"/>
  <c r="L2355" i="50"/>
  <c r="L2371" i="50"/>
  <c r="L2379" i="50"/>
  <c r="L2395" i="50"/>
  <c r="L2468" i="50"/>
  <c r="L2484" i="50"/>
  <c r="L2492" i="50"/>
  <c r="L2500" i="50"/>
  <c r="L2699" i="50"/>
  <c r="L2718" i="50"/>
  <c r="L2734" i="50"/>
  <c r="L2764" i="50"/>
  <c r="L2835" i="50"/>
  <c r="J2839" i="50"/>
  <c r="L2851" i="50"/>
  <c r="J2855" i="50"/>
  <c r="L2867" i="50"/>
  <c r="J2871" i="50"/>
  <c r="F2904" i="50"/>
  <c r="J2907" i="50"/>
  <c r="L2926" i="50"/>
  <c r="F2936" i="50"/>
  <c r="K2939" i="50"/>
  <c r="L2955" i="50"/>
  <c r="F2992" i="50"/>
  <c r="L2995" i="50"/>
  <c r="F3056" i="50"/>
  <c r="K3056" i="50" s="1"/>
  <c r="K3086" i="50"/>
  <c r="L3091" i="50"/>
  <c r="J3092" i="50"/>
  <c r="F3115" i="50"/>
  <c r="L3221" i="50"/>
  <c r="L3253" i="50"/>
  <c r="K3292" i="50"/>
  <c r="K3324" i="50"/>
  <c r="K3398" i="50"/>
  <c r="K3415" i="50"/>
  <c r="J3477" i="50"/>
  <c r="J3485" i="50"/>
  <c r="J3493" i="50"/>
  <c r="J3501" i="50"/>
  <c r="J3509" i="50"/>
  <c r="J3517" i="50"/>
  <c r="J3525" i="50"/>
  <c r="K3531" i="50"/>
  <c r="K3539" i="50"/>
  <c r="K3547" i="50"/>
  <c r="J3555" i="50"/>
  <c r="L3559" i="50"/>
  <c r="J3563" i="50"/>
  <c r="J3571" i="50"/>
  <c r="L3575" i="50"/>
  <c r="J3579" i="50"/>
  <c r="J3587" i="50"/>
  <c r="J3595" i="50"/>
  <c r="J3603" i="50"/>
  <c r="J3720" i="50"/>
  <c r="J2173" i="50"/>
  <c r="J2181" i="50"/>
  <c r="L2187" i="50"/>
  <c r="L2195" i="50"/>
  <c r="L2203" i="50"/>
  <c r="L2211" i="50"/>
  <c r="L2219" i="50"/>
  <c r="L2227" i="50"/>
  <c r="L2238" i="50"/>
  <c r="L2246" i="50"/>
  <c r="L2254" i="50"/>
  <c r="L2262" i="50"/>
  <c r="L2270" i="50"/>
  <c r="L2278" i="50"/>
  <c r="J2403" i="50"/>
  <c r="J2407" i="50"/>
  <c r="J2411" i="50"/>
  <c r="F2787" i="50"/>
  <c r="K2787" i="50" s="1"/>
  <c r="F2795" i="50"/>
  <c r="J2795" i="50" s="1"/>
  <c r="F2803" i="50"/>
  <c r="K2803" i="50" s="1"/>
  <c r="F2811" i="50"/>
  <c r="J2811" i="50" s="1"/>
  <c r="F2819" i="50"/>
  <c r="L2819" i="50" s="1"/>
  <c r="F2829" i="50"/>
  <c r="L2829" i="50" s="1"/>
  <c r="F2841" i="50"/>
  <c r="F2845" i="50"/>
  <c r="F2857" i="50"/>
  <c r="F2861" i="50"/>
  <c r="K2861" i="50" s="1"/>
  <c r="F2873" i="50"/>
  <c r="F2877" i="50"/>
  <c r="F3044" i="50"/>
  <c r="K3044" i="50" s="1"/>
  <c r="F3099" i="50"/>
  <c r="F3377" i="50"/>
  <c r="F3385" i="50"/>
  <c r="L3430" i="50"/>
  <c r="L3446" i="50"/>
  <c r="F3478" i="50"/>
  <c r="J3478" i="50" s="1"/>
  <c r="F3486" i="50"/>
  <c r="L3486" i="50" s="1"/>
  <c r="F3494" i="50"/>
  <c r="F3502" i="50"/>
  <c r="L3502" i="50" s="1"/>
  <c r="F3510" i="50"/>
  <c r="F3518" i="50"/>
  <c r="L3518" i="50" s="1"/>
  <c r="F3526" i="50"/>
  <c r="F3556" i="50"/>
  <c r="L3556" i="50" s="1"/>
  <c r="F3564" i="50"/>
  <c r="L3564" i="50" s="1"/>
  <c r="F3572" i="50"/>
  <c r="J3572" i="50" s="1"/>
  <c r="F3580" i="50"/>
  <c r="F3588" i="50"/>
  <c r="J3588" i="50" s="1"/>
  <c r="F3596" i="50"/>
  <c r="F3604" i="50"/>
  <c r="J3604" i="50" s="1"/>
  <c r="F3779" i="50"/>
  <c r="K2627" i="50"/>
  <c r="J2923" i="50"/>
  <c r="L3148" i="50"/>
  <c r="J3148" i="50"/>
  <c r="L3293" i="50"/>
  <c r="J3454" i="50"/>
  <c r="J3462" i="50"/>
  <c r="J3470" i="50"/>
  <c r="J3614" i="50"/>
  <c r="J3622" i="50"/>
  <c r="J3630" i="50"/>
  <c r="J3638" i="50"/>
  <c r="J3646" i="50"/>
  <c r="J3654" i="50"/>
  <c r="J3662" i="50"/>
  <c r="K3671" i="50"/>
  <c r="F3795" i="50"/>
  <c r="K2999" i="50"/>
  <c r="J3027" i="50"/>
  <c r="L3027" i="50"/>
  <c r="F3373" i="50"/>
  <c r="K3373" i="50" s="1"/>
  <c r="F3474" i="50"/>
  <c r="F3482" i="50"/>
  <c r="F3490" i="50"/>
  <c r="F3498" i="50"/>
  <c r="F3506" i="50"/>
  <c r="F3514" i="50"/>
  <c r="F3522" i="50"/>
  <c r="F3552" i="50"/>
  <c r="F3560" i="50"/>
  <c r="F3568" i="50"/>
  <c r="F3576" i="50"/>
  <c r="F3584" i="50"/>
  <c r="F3592" i="50"/>
  <c r="F3600" i="50"/>
  <c r="J3950" i="50"/>
  <c r="K4078" i="50"/>
  <c r="F4787" i="50"/>
  <c r="L4787" i="50" s="1"/>
  <c r="F4875" i="50"/>
  <c r="L4875" i="50" s="1"/>
  <c r="F4970" i="50"/>
  <c r="J4182" i="50"/>
  <c r="J4222" i="50"/>
  <c r="L4236" i="50"/>
  <c r="J4247" i="50"/>
  <c r="L4262" i="50"/>
  <c r="L4278" i="50"/>
  <c r="L4294" i="50"/>
  <c r="L4310" i="50"/>
  <c r="L4317" i="50"/>
  <c r="L4325" i="50"/>
  <c r="L4333" i="50"/>
  <c r="L4341" i="50"/>
  <c r="J4345" i="50"/>
  <c r="L4349" i="50"/>
  <c r="L4365" i="50"/>
  <c r="L4475" i="50"/>
  <c r="L4507" i="50"/>
  <c r="J4523" i="50"/>
  <c r="J4532" i="50"/>
  <c r="L4534" i="50"/>
  <c r="J4640" i="50"/>
  <c r="F4803" i="50"/>
  <c r="F4891" i="50"/>
  <c r="F4922" i="50"/>
  <c r="J5014" i="50"/>
  <c r="L2979" i="50"/>
  <c r="L3031" i="50"/>
  <c r="K3038" i="50"/>
  <c r="L3063" i="50"/>
  <c r="L3147" i="50"/>
  <c r="L3151" i="50"/>
  <c r="L3165" i="50"/>
  <c r="L3197" i="50"/>
  <c r="K3208" i="50"/>
  <c r="K3216" i="50"/>
  <c r="K3277" i="50"/>
  <c r="K3312" i="50"/>
  <c r="K3371" i="50"/>
  <c r="F3833" i="50"/>
  <c r="F3849" i="50"/>
  <c r="F3865" i="50"/>
  <c r="F3881" i="50"/>
  <c r="F3884" i="50"/>
  <c r="J3884" i="50" s="1"/>
  <c r="F3900" i="50"/>
  <c r="F3916" i="50"/>
  <c r="K3916" i="50" s="1"/>
  <c r="F3932" i="50"/>
  <c r="K3932" i="50" s="1"/>
  <c r="F3966" i="50"/>
  <c r="J3966" i="50" s="1"/>
  <c r="F3982" i="50"/>
  <c r="J3982" i="50" s="1"/>
  <c r="F3998" i="50"/>
  <c r="F4014" i="50"/>
  <c r="J4014" i="50" s="1"/>
  <c r="F4033" i="50"/>
  <c r="K4086" i="50"/>
  <c r="K4102" i="50"/>
  <c r="F4133" i="50"/>
  <c r="L4133" i="50" s="1"/>
  <c r="F4165" i="50"/>
  <c r="F4188" i="50"/>
  <c r="K4188" i="50" s="1"/>
  <c r="J4190" i="50"/>
  <c r="J4230" i="50"/>
  <c r="J4246" i="50"/>
  <c r="F4252" i="50"/>
  <c r="K4252" i="50" s="1"/>
  <c r="K4254" i="50"/>
  <c r="K4269" i="50"/>
  <c r="K4277" i="50"/>
  <c r="K4285" i="50"/>
  <c r="K4301" i="50"/>
  <c r="K4309" i="50"/>
  <c r="K4348" i="50"/>
  <c r="K4384" i="50"/>
  <c r="K4420" i="50"/>
  <c r="K4425" i="50"/>
  <c r="K4457" i="50"/>
  <c r="K4483" i="50"/>
  <c r="L4500" i="50"/>
  <c r="K4515" i="50"/>
  <c r="K4520" i="50"/>
  <c r="J4527" i="50"/>
  <c r="F4819" i="50"/>
  <c r="K4819" i="50" s="1"/>
  <c r="F4907" i="50"/>
  <c r="K4907" i="50" s="1"/>
  <c r="F4938" i="50"/>
  <c r="F3775" i="50"/>
  <c r="K3788" i="50"/>
  <c r="F3791" i="50"/>
  <c r="K3791" i="50" s="1"/>
  <c r="F3829" i="50"/>
  <c r="J3829" i="50" s="1"/>
  <c r="F3845" i="50"/>
  <c r="F3861" i="50"/>
  <c r="F3877" i="50"/>
  <c r="L3877" i="50" s="1"/>
  <c r="K3893" i="50"/>
  <c r="F3896" i="50"/>
  <c r="K3909" i="50"/>
  <c r="F3912" i="50"/>
  <c r="K3925" i="50"/>
  <c r="F3928" i="50"/>
  <c r="K3941" i="50"/>
  <c r="K3975" i="50"/>
  <c r="F3978" i="50"/>
  <c r="F3994" i="50"/>
  <c r="K4007" i="50"/>
  <c r="F4010" i="50"/>
  <c r="F4029" i="50"/>
  <c r="L4029" i="50" s="1"/>
  <c r="F4071" i="50"/>
  <c r="L4126" i="50"/>
  <c r="L4181" i="50"/>
  <c r="F4208" i="50"/>
  <c r="K4209" i="50"/>
  <c r="K4396" i="50"/>
  <c r="F4616" i="50"/>
  <c r="F4632" i="50"/>
  <c r="F4648" i="50"/>
  <c r="F4664" i="50"/>
  <c r="F4771" i="50"/>
  <c r="F4859" i="50"/>
  <c r="K4859" i="50" s="1"/>
  <c r="F4954" i="50"/>
  <c r="F5010" i="50"/>
  <c r="F5017" i="50"/>
  <c r="L5038" i="50"/>
  <c r="F5056" i="50"/>
  <c r="L5057" i="50"/>
  <c r="F5060" i="50"/>
  <c r="F5068" i="50"/>
  <c r="J5068" i="50" s="1"/>
  <c r="F5072" i="50"/>
  <c r="J5102" i="50"/>
  <c r="F5158" i="50"/>
  <c r="F5178" i="50"/>
  <c r="F5331" i="50"/>
  <c r="F5347" i="50"/>
  <c r="F5363" i="50"/>
  <c r="F5395" i="50"/>
  <c r="J5395" i="50" s="1"/>
  <c r="F5521" i="50"/>
  <c r="F5556" i="50"/>
  <c r="F5717" i="50"/>
  <c r="F5749" i="50"/>
  <c r="F5806" i="50"/>
  <c r="F5822" i="50"/>
  <c r="L5055" i="50"/>
  <c r="F5162" i="50"/>
  <c r="F5319" i="50"/>
  <c r="F5335" i="50"/>
  <c r="F5351" i="50"/>
  <c r="F5367" i="50"/>
  <c r="J5367" i="50" s="1"/>
  <c r="F5376" i="50"/>
  <c r="F5411" i="50"/>
  <c r="F5537" i="50"/>
  <c r="F5572" i="50"/>
  <c r="K5572" i="50" s="1"/>
  <c r="F5673" i="50"/>
  <c r="F5689" i="50"/>
  <c r="F5705" i="50"/>
  <c r="F5736" i="50"/>
  <c r="F5768" i="50"/>
  <c r="F5803" i="50"/>
  <c r="F5819" i="50"/>
  <c r="L5819" i="50" s="1"/>
  <c r="K5841" i="50"/>
  <c r="F5323" i="50"/>
  <c r="F5339" i="50"/>
  <c r="J5339" i="50" s="1"/>
  <c r="F5355" i="50"/>
  <c r="F5371" i="50"/>
  <c r="F5427" i="50"/>
  <c r="F5489" i="50"/>
  <c r="J5489" i="50" s="1"/>
  <c r="F5588" i="50"/>
  <c r="F5670" i="50"/>
  <c r="F5686" i="50"/>
  <c r="F5702" i="50"/>
  <c r="J5702" i="50" s="1"/>
  <c r="F5733" i="50"/>
  <c r="F5807" i="50"/>
  <c r="F5823" i="50"/>
  <c r="L4526" i="50"/>
  <c r="J4531" i="50"/>
  <c r="L4542" i="50"/>
  <c r="L4564" i="50"/>
  <c r="F5029" i="50"/>
  <c r="F5116" i="50"/>
  <c r="L5116" i="50" s="1"/>
  <c r="K5118" i="50"/>
  <c r="K5161" i="50"/>
  <c r="F5174" i="50"/>
  <c r="L5265" i="50"/>
  <c r="L5289" i="50"/>
  <c r="F5327" i="50"/>
  <c r="J5327" i="50" s="1"/>
  <c r="F5343" i="50"/>
  <c r="F5359" i="50"/>
  <c r="J5359" i="50" s="1"/>
  <c r="F5375" i="50"/>
  <c r="J5375" i="50" s="1"/>
  <c r="L5435" i="50"/>
  <c r="F5443" i="50"/>
  <c r="L5497" i="50"/>
  <c r="F5505" i="50"/>
  <c r="F5674" i="50"/>
  <c r="F5690" i="50"/>
  <c r="F5720" i="50"/>
  <c r="J5720" i="50" s="1"/>
  <c r="F5752" i="50"/>
  <c r="K6087" i="50"/>
  <c r="L6139" i="50"/>
  <c r="K6147" i="50"/>
  <c r="L6155" i="50"/>
  <c r="K6159" i="50"/>
  <c r="K6163" i="50"/>
  <c r="L6171" i="50"/>
  <c r="K6179" i="50"/>
  <c r="L6187" i="50"/>
  <c r="K6195" i="50"/>
  <c r="L6203" i="50"/>
  <c r="L6214" i="50"/>
  <c r="K5700" i="50"/>
  <c r="K5817" i="50"/>
  <c r="L5830" i="50"/>
  <c r="K5849" i="50"/>
  <c r="L5862" i="50"/>
  <c r="J5887" i="50"/>
  <c r="L5889" i="50"/>
  <c r="K5900" i="50"/>
  <c r="J5919" i="50"/>
  <c r="L5921" i="50"/>
  <c r="K5936" i="50"/>
  <c r="K5974" i="50"/>
  <c r="F6307" i="50"/>
  <c r="J6307" i="50" s="1"/>
  <c r="K5672" i="50"/>
  <c r="K5704" i="50"/>
  <c r="K5735" i="50"/>
  <c r="K5767" i="50"/>
  <c r="L5838" i="50"/>
  <c r="F5850" i="50"/>
  <c r="F5854" i="50"/>
  <c r="J5854" i="50" s="1"/>
  <c r="L5870" i="50"/>
  <c r="L5881" i="50"/>
  <c r="F5897" i="50"/>
  <c r="L5897" i="50" s="1"/>
  <c r="F5901" i="50"/>
  <c r="L5913" i="50"/>
  <c r="F5929" i="50"/>
  <c r="J5929" i="50" s="1"/>
  <c r="F5933" i="50"/>
  <c r="F5971" i="50"/>
  <c r="L5983" i="50"/>
  <c r="F5997" i="50"/>
  <c r="J6111" i="50"/>
  <c r="F6573" i="50"/>
  <c r="K5771" i="50"/>
  <c r="L5846" i="50"/>
  <c r="L5873" i="50"/>
  <c r="L5905" i="50"/>
  <c r="L5937" i="50"/>
  <c r="L5975" i="50"/>
  <c r="L5979" i="50"/>
  <c r="L6242" i="50"/>
  <c r="L6266" i="50"/>
  <c r="L6318" i="50"/>
  <c r="L6350" i="50"/>
  <c r="L6385" i="50"/>
  <c r="L6393" i="50"/>
  <c r="L6401" i="50"/>
  <c r="L6409" i="50"/>
  <c r="L6417" i="50"/>
  <c r="L6425" i="50"/>
  <c r="L6433" i="50"/>
  <c r="L6441" i="50"/>
  <c r="L6449" i="50"/>
  <c r="J6479" i="50"/>
  <c r="F6485" i="50"/>
  <c r="J6487" i="50"/>
  <c r="K6506" i="50"/>
  <c r="K6520" i="50"/>
  <c r="F6533" i="50"/>
  <c r="L6535" i="50"/>
  <c r="J6647" i="50"/>
  <c r="K6680" i="50"/>
  <c r="K6712" i="50"/>
  <c r="K6743" i="50"/>
  <c r="K6775" i="50"/>
  <c r="L6859" i="50"/>
  <c r="L6919" i="50"/>
  <c r="L6951" i="50"/>
  <c r="L7080" i="50"/>
  <c r="K7190" i="50"/>
  <c r="J6985" i="50"/>
  <c r="J7001" i="50"/>
  <c r="L6314" i="50"/>
  <c r="L6503" i="50"/>
  <c r="L6608" i="50"/>
  <c r="J6639" i="50"/>
  <c r="K6664" i="50"/>
  <c r="K6696" i="50"/>
  <c r="K6727" i="50"/>
  <c r="K6759" i="50"/>
  <c r="K6791" i="50"/>
  <c r="L6843" i="50"/>
  <c r="L6875" i="50"/>
  <c r="L6935" i="50"/>
  <c r="L6967" i="50"/>
  <c r="K7191" i="50"/>
  <c r="L7191" i="50"/>
  <c r="K7202" i="50"/>
  <c r="L6531" i="50"/>
  <c r="K6536" i="50"/>
  <c r="L6559" i="50"/>
  <c r="K6815" i="50"/>
  <c r="K6874" i="50"/>
  <c r="K6882" i="50"/>
  <c r="K7086" i="50"/>
  <c r="J7090" i="50"/>
  <c r="L7097" i="50"/>
  <c r="L7113" i="50"/>
  <c r="J7122" i="50"/>
  <c r="L7129" i="50"/>
  <c r="L7145" i="50"/>
  <c r="K7150" i="50"/>
  <c r="J7154" i="50"/>
  <c r="J7201" i="50"/>
  <c r="L7223" i="50"/>
  <c r="K7230" i="50"/>
  <c r="J7363" i="50"/>
  <c r="F7587" i="50"/>
  <c r="F7622" i="50"/>
  <c r="F7657" i="50"/>
  <c r="K6656" i="50"/>
  <c r="K6672" i="50"/>
  <c r="K6688" i="50"/>
  <c r="K6704" i="50"/>
  <c r="K6720" i="50"/>
  <c r="K6735" i="50"/>
  <c r="K6751" i="50"/>
  <c r="K6811" i="50"/>
  <c r="K6827" i="50"/>
  <c r="F7195" i="50"/>
  <c r="F7207" i="50"/>
  <c r="J7207" i="50" s="1"/>
  <c r="J7217" i="50"/>
  <c r="F7219" i="50"/>
  <c r="F7231" i="50"/>
  <c r="F7243" i="50"/>
  <c r="J7243" i="50" s="1"/>
  <c r="F7247" i="50"/>
  <c r="J7247" i="50" s="1"/>
  <c r="F7251" i="50"/>
  <c r="L7251" i="50" s="1"/>
  <c r="F7255" i="50"/>
  <c r="L7255" i="50" s="1"/>
  <c r="F7259" i="50"/>
  <c r="F7266" i="50"/>
  <c r="J7266" i="50" s="1"/>
  <c r="F7270" i="50"/>
  <c r="F7274" i="50"/>
  <c r="F7278" i="50"/>
  <c r="F7282" i="50"/>
  <c r="J7282" i="50" s="1"/>
  <c r="F7286" i="50"/>
  <c r="F7290" i="50"/>
  <c r="F7294" i="50"/>
  <c r="J7294" i="50" s="1"/>
  <c r="F7298" i="50"/>
  <c r="F7302" i="50"/>
  <c r="F7306" i="50"/>
  <c r="F7310" i="50"/>
  <c r="F7314" i="50"/>
  <c r="J7314" i="50" s="1"/>
  <c r="F7318" i="50"/>
  <c r="J7327" i="50"/>
  <c r="J7335" i="50"/>
  <c r="J7355" i="50"/>
  <c r="L7459" i="50"/>
  <c r="K7463" i="50"/>
  <c r="K7471" i="50"/>
  <c r="L7483" i="50"/>
  <c r="L7491" i="50"/>
  <c r="K7495" i="50"/>
  <c r="L6896" i="50"/>
  <c r="L6922" i="50"/>
  <c r="L6943" i="50"/>
  <c r="K6961" i="50"/>
  <c r="L6975" i="50"/>
  <c r="L7035" i="50"/>
  <c r="L7063" i="50"/>
  <c r="L7187" i="50"/>
  <c r="K7408" i="50"/>
  <c r="K7416" i="50"/>
  <c r="F7445" i="50"/>
  <c r="F7669" i="50"/>
  <c r="L7598" i="50"/>
  <c r="K7648" i="50"/>
  <c r="F7658" i="50"/>
  <c r="L7747" i="50"/>
  <c r="L7755" i="50"/>
  <c r="F7765" i="50"/>
  <c r="F7627" i="50"/>
  <c r="J7647" i="50"/>
  <c r="F7654" i="50"/>
  <c r="J7654" i="50" s="1"/>
  <c r="K7664" i="50"/>
  <c r="F7666" i="50"/>
  <c r="L7816" i="50"/>
  <c r="F7634" i="50"/>
  <c r="F7646" i="50"/>
  <c r="K7646" i="50" s="1"/>
  <c r="K7649" i="50"/>
  <c r="L7649" i="50"/>
  <c r="L8083" i="50"/>
  <c r="K8083" i="50"/>
  <c r="F8139" i="50"/>
  <c r="J7663" i="50"/>
  <c r="L7771" i="50"/>
  <c r="J7783" i="50"/>
  <c r="L7790" i="50"/>
  <c r="J7799" i="50"/>
  <c r="L7806" i="50"/>
  <c r="J7815" i="50"/>
  <c r="K7911" i="50"/>
  <c r="K7927" i="50"/>
  <c r="K7931" i="50"/>
  <c r="F7997" i="50"/>
  <c r="K7997" i="50" s="1"/>
  <c r="L8064" i="50"/>
  <c r="F8119" i="50"/>
  <c r="F8127" i="50"/>
  <c r="F8170" i="50"/>
  <c r="J8170" i="50" s="1"/>
  <c r="F8186" i="50"/>
  <c r="F8205" i="50"/>
  <c r="F7819" i="50"/>
  <c r="F7823" i="50"/>
  <c r="J7823" i="50" s="1"/>
  <c r="F7827" i="50"/>
  <c r="F7831" i="50"/>
  <c r="F7835" i="50"/>
  <c r="F7839" i="50"/>
  <c r="J7839" i="50" s="1"/>
  <c r="F7843" i="50"/>
  <c r="F7847" i="50"/>
  <c r="F7851" i="50"/>
  <c r="J7851" i="50" s="1"/>
  <c r="F7855" i="50"/>
  <c r="K7855" i="50" s="1"/>
  <c r="F7859" i="50"/>
  <c r="F7863" i="50"/>
  <c r="F7867" i="50"/>
  <c r="J7867" i="50" s="1"/>
  <c r="F7871" i="50"/>
  <c r="L7871" i="50" s="1"/>
  <c r="F7875" i="50"/>
  <c r="F7879" i="50"/>
  <c r="J7879" i="50" s="1"/>
  <c r="F7887" i="50"/>
  <c r="L7887" i="50" s="1"/>
  <c r="F7895" i="50"/>
  <c r="K7907" i="50"/>
  <c r="K7913" i="50"/>
  <c r="K7923" i="50"/>
  <c r="F7945" i="50"/>
  <c r="J7945" i="50" s="1"/>
  <c r="F7961" i="50"/>
  <c r="L7961" i="50" s="1"/>
  <c r="F7977" i="50"/>
  <c r="F8040" i="50"/>
  <c r="L8040" i="50" s="1"/>
  <c r="J8062" i="50"/>
  <c r="F8138" i="50"/>
  <c r="F8167" i="50"/>
  <c r="F8174" i="50"/>
  <c r="J8174" i="50" s="1"/>
  <c r="F8183" i="50"/>
  <c r="F8202" i="50"/>
  <c r="J7791" i="50"/>
  <c r="K7903" i="50"/>
  <c r="K7919" i="50"/>
  <c r="F8020" i="50"/>
  <c r="F8135" i="50"/>
  <c r="F8171" i="50"/>
  <c r="L8171" i="50" s="1"/>
  <c r="F8187" i="50"/>
  <c r="J8096" i="50"/>
  <c r="J8112" i="50"/>
  <c r="F8190" i="50"/>
  <c r="F8209" i="50"/>
  <c r="L8209" i="50" s="1"/>
  <c r="F8233" i="50"/>
  <c r="F8244" i="50"/>
  <c r="F8248" i="50"/>
  <c r="F8265" i="50"/>
  <c r="F8216" i="50"/>
  <c r="F8220" i="50"/>
  <c r="F8224" i="50"/>
  <c r="F8241" i="50"/>
  <c r="F8252" i="50"/>
  <c r="F8256" i="50"/>
  <c r="J8256" i="50" s="1"/>
  <c r="F8370" i="50"/>
  <c r="F8386" i="50"/>
  <c r="F8443" i="50"/>
  <c r="F8217" i="50"/>
  <c r="F8228" i="50"/>
  <c r="F8232" i="50"/>
  <c r="F8249" i="50"/>
  <c r="J8249" i="50" s="1"/>
  <c r="F8260" i="50"/>
  <c r="F8264" i="50"/>
  <c r="F8273" i="50"/>
  <c r="F8225" i="50"/>
  <c r="L8225" i="50" s="1"/>
  <c r="F8236" i="50"/>
  <c r="F8240" i="50"/>
  <c r="F8257" i="50"/>
  <c r="F8362" i="50"/>
  <c r="F8378" i="50"/>
  <c r="F8471" i="50"/>
  <c r="F8963" i="50"/>
  <c r="K8337" i="50"/>
  <c r="L8425" i="50"/>
  <c r="J8481" i="50"/>
  <c r="L8588" i="50"/>
  <c r="L8604" i="50"/>
  <c r="L8620" i="50"/>
  <c r="F8704" i="50"/>
  <c r="L8873" i="50"/>
  <c r="J8424" i="50"/>
  <c r="L8457" i="50"/>
  <c r="J8497" i="50"/>
  <c r="K8521" i="50"/>
  <c r="L8596" i="50"/>
  <c r="L8612" i="50"/>
  <c r="L8644" i="50"/>
  <c r="F8652" i="50"/>
  <c r="L8538" i="50"/>
  <c r="K8663" i="50"/>
  <c r="F8907" i="50"/>
  <c r="L8907" i="50" s="1"/>
  <c r="F8960" i="50"/>
  <c r="K8960" i="50" s="1"/>
  <c r="F8947" i="50"/>
  <c r="K8325" i="50"/>
  <c r="K8341" i="50"/>
  <c r="K8357" i="50"/>
  <c r="L8417" i="50"/>
  <c r="J8426" i="50"/>
  <c r="L8433" i="50"/>
  <c r="L8449" i="50"/>
  <c r="L8465" i="50"/>
  <c r="J8506" i="50"/>
  <c r="F8944" i="50"/>
  <c r="L8944" i="50" s="1"/>
  <c r="L8684" i="50"/>
  <c r="K8735" i="50"/>
  <c r="F8768" i="50"/>
  <c r="F8927" i="50"/>
  <c r="J8968" i="50"/>
  <c r="L8906" i="50"/>
  <c r="K8826" i="50"/>
  <c r="K8834" i="50"/>
  <c r="J8881" i="50"/>
  <c r="J15" i="50"/>
  <c r="K22" i="50"/>
  <c r="K72" i="50"/>
  <c r="L95" i="50"/>
  <c r="K118" i="50"/>
  <c r="J38" i="50"/>
  <c r="J45" i="50"/>
  <c r="L61" i="50"/>
  <c r="L75" i="50"/>
  <c r="J152" i="50"/>
  <c r="L152" i="50"/>
  <c r="K23" i="50"/>
  <c r="J23" i="50"/>
  <c r="J30" i="50"/>
  <c r="L80" i="50"/>
  <c r="K80" i="50"/>
  <c r="J87" i="50"/>
  <c r="L110" i="50"/>
  <c r="L126" i="50"/>
  <c r="K126" i="50"/>
  <c r="J126" i="50"/>
  <c r="K133" i="50"/>
  <c r="L40" i="50"/>
  <c r="K44" i="50"/>
  <c r="J44" i="50"/>
  <c r="J53" i="50"/>
  <c r="L76" i="50"/>
  <c r="K76" i="50"/>
  <c r="J76" i="50"/>
  <c r="L83" i="50"/>
  <c r="K83" i="50"/>
  <c r="J83" i="50"/>
  <c r="J92" i="50"/>
  <c r="L99" i="50"/>
  <c r="L101" i="50"/>
  <c r="K101" i="50"/>
  <c r="J101" i="50"/>
  <c r="J173" i="50"/>
  <c r="L173" i="50"/>
  <c r="K173" i="50"/>
  <c r="F9" i="50"/>
  <c r="F13" i="50"/>
  <c r="K16" i="50"/>
  <c r="F17" i="50"/>
  <c r="F21" i="50"/>
  <c r="J21" i="50" s="1"/>
  <c r="F25" i="50"/>
  <c r="F29" i="50"/>
  <c r="F33" i="50"/>
  <c r="L37" i="50"/>
  <c r="L39" i="50"/>
  <c r="F47" i="50"/>
  <c r="J47" i="50" s="1"/>
  <c r="F51" i="50"/>
  <c r="F55" i="50"/>
  <c r="F59" i="50"/>
  <c r="F63" i="50"/>
  <c r="F67" i="50"/>
  <c r="K67" i="50" s="1"/>
  <c r="K70" i="50"/>
  <c r="F74" i="50"/>
  <c r="F78" i="50"/>
  <c r="K78" i="50" s="1"/>
  <c r="F82" i="50"/>
  <c r="F86" i="50"/>
  <c r="F90" i="50"/>
  <c r="F94" i="50"/>
  <c r="K94" i="50" s="1"/>
  <c r="F98" i="50"/>
  <c r="K102" i="50"/>
  <c r="K108" i="50"/>
  <c r="F112" i="50"/>
  <c r="F116" i="50"/>
  <c r="K116" i="50" s="1"/>
  <c r="K119" i="50"/>
  <c r="F120" i="50"/>
  <c r="L120" i="50" s="1"/>
  <c r="F124" i="50"/>
  <c r="K124" i="50" s="1"/>
  <c r="F128" i="50"/>
  <c r="F134" i="50"/>
  <c r="K134" i="50" s="1"/>
  <c r="J136" i="50"/>
  <c r="F141" i="50"/>
  <c r="L151" i="50"/>
  <c r="F157" i="50"/>
  <c r="J157" i="50" s="1"/>
  <c r="K158" i="50"/>
  <c r="J159" i="50"/>
  <c r="L160" i="50"/>
  <c r="K176" i="50"/>
  <c r="J223" i="50"/>
  <c r="K254" i="50"/>
  <c r="J259" i="50"/>
  <c r="K262" i="50"/>
  <c r="K279" i="50"/>
  <c r="K287" i="50"/>
  <c r="J287" i="50"/>
  <c r="F304" i="50"/>
  <c r="F328" i="50"/>
  <c r="F336" i="50"/>
  <c r="F344" i="50"/>
  <c r="K358" i="50"/>
  <c r="J358" i="50"/>
  <c r="L358" i="50"/>
  <c r="K374" i="50"/>
  <c r="J374" i="50"/>
  <c r="L374" i="50"/>
  <c r="K390" i="50"/>
  <c r="J405" i="50"/>
  <c r="K405" i="50"/>
  <c r="F430" i="50"/>
  <c r="F438" i="50"/>
  <c r="F446" i="50"/>
  <c r="L447" i="50"/>
  <c r="F454" i="50"/>
  <c r="L455" i="50"/>
  <c r="J455" i="50"/>
  <c r="F478" i="50"/>
  <c r="F486" i="50"/>
  <c r="J487" i="50"/>
  <c r="F494" i="50"/>
  <c r="F502" i="50"/>
  <c r="F509" i="50"/>
  <c r="F517" i="50"/>
  <c r="F525" i="50"/>
  <c r="L526" i="50"/>
  <c r="J526" i="50"/>
  <c r="F533" i="50"/>
  <c r="F553" i="50"/>
  <c r="F561" i="50"/>
  <c r="F569" i="50"/>
  <c r="F577" i="50"/>
  <c r="F584" i="50"/>
  <c r="F592" i="50"/>
  <c r="F600" i="50"/>
  <c r="F608" i="50"/>
  <c r="F616" i="50"/>
  <c r="F632" i="50"/>
  <c r="F640" i="50"/>
  <c r="F648" i="50"/>
  <c r="F656" i="50"/>
  <c r="K686" i="50"/>
  <c r="J686" i="50"/>
  <c r="L686" i="50"/>
  <c r="J699" i="50"/>
  <c r="K699" i="50"/>
  <c r="F713" i="50"/>
  <c r="F721" i="50"/>
  <c r="F729" i="50"/>
  <c r="F737" i="50"/>
  <c r="F745" i="50"/>
  <c r="F752" i="50"/>
  <c r="F760" i="50"/>
  <c r="F768" i="50"/>
  <c r="F776" i="50"/>
  <c r="L783" i="50"/>
  <c r="K784" i="50"/>
  <c r="J787" i="50"/>
  <c r="K788" i="50"/>
  <c r="J788" i="50"/>
  <c r="L788" i="50"/>
  <c r="K792" i="50"/>
  <c r="J792" i="50"/>
  <c r="F802" i="50"/>
  <c r="F810" i="50"/>
  <c r="F818" i="50"/>
  <c r="F826" i="50"/>
  <c r="F833" i="50"/>
  <c r="F841" i="50"/>
  <c r="F849" i="50"/>
  <c r="F857" i="50"/>
  <c r="F865" i="50"/>
  <c r="J902" i="50"/>
  <c r="L902" i="50"/>
  <c r="F922" i="50"/>
  <c r="F930" i="50"/>
  <c r="F938" i="50"/>
  <c r="F946" i="50"/>
  <c r="F954" i="50"/>
  <c r="L956" i="50"/>
  <c r="K964" i="50"/>
  <c r="F972" i="50"/>
  <c r="F980" i="50"/>
  <c r="F988" i="50"/>
  <c r="J989" i="50"/>
  <c r="F996" i="50"/>
  <c r="F1004" i="50"/>
  <c r="J1013" i="50"/>
  <c r="K1013" i="50"/>
  <c r="J1045" i="50"/>
  <c r="K1045" i="50"/>
  <c r="J1055" i="50"/>
  <c r="K1055" i="50"/>
  <c r="F1061" i="50"/>
  <c r="J1062" i="50"/>
  <c r="F1069" i="50"/>
  <c r="J1070" i="50"/>
  <c r="F1077" i="50"/>
  <c r="J1078" i="50"/>
  <c r="F1085" i="50"/>
  <c r="L1086" i="50"/>
  <c r="J1086" i="50"/>
  <c r="F1093" i="50"/>
  <c r="J1094" i="50"/>
  <c r="F1100" i="50"/>
  <c r="F1108" i="50"/>
  <c r="F1116" i="50"/>
  <c r="F1124" i="50"/>
  <c r="F1132" i="50"/>
  <c r="K1140" i="50"/>
  <c r="J1140" i="50"/>
  <c r="L1140" i="50"/>
  <c r="K1144" i="50"/>
  <c r="J1144" i="50"/>
  <c r="L1144" i="50"/>
  <c r="K1148" i="50"/>
  <c r="J1148" i="50"/>
  <c r="F1158" i="50"/>
  <c r="F1166" i="50"/>
  <c r="L1167" i="50"/>
  <c r="F1174" i="50"/>
  <c r="L1175" i="50"/>
  <c r="F1182" i="50"/>
  <c r="F1190" i="50"/>
  <c r="F1197" i="50"/>
  <c r="F1205" i="50"/>
  <c r="F1213" i="50"/>
  <c r="J1214" i="50"/>
  <c r="F1221" i="50"/>
  <c r="F1229" i="50"/>
  <c r="K1231" i="50"/>
  <c r="J1231" i="50"/>
  <c r="J1235" i="50"/>
  <c r="K1239" i="50"/>
  <c r="J1239" i="50"/>
  <c r="L1239" i="50"/>
  <c r="J1243" i="50"/>
  <c r="F1253" i="50"/>
  <c r="F1261" i="50"/>
  <c r="J1262" i="50"/>
  <c r="F1269" i="50"/>
  <c r="F1277" i="50"/>
  <c r="F1285" i="50"/>
  <c r="F1292" i="50"/>
  <c r="L1293" i="50"/>
  <c r="J1293" i="50"/>
  <c r="F1300" i="50"/>
  <c r="L1301" i="50"/>
  <c r="J1301" i="50"/>
  <c r="F1308" i="50"/>
  <c r="F1316" i="50"/>
  <c r="L1317" i="50"/>
  <c r="J1317" i="50"/>
  <c r="F1324" i="50"/>
  <c r="J1342" i="50"/>
  <c r="K1342" i="50"/>
  <c r="F1348" i="50"/>
  <c r="L1349" i="50"/>
  <c r="F1356" i="50"/>
  <c r="F1364" i="50"/>
  <c r="L1365" i="50"/>
  <c r="F1372" i="50"/>
  <c r="L1373" i="50"/>
  <c r="J1373" i="50"/>
  <c r="F1380" i="50"/>
  <c r="L1381" i="50"/>
  <c r="K1397" i="50"/>
  <c r="K1405" i="50"/>
  <c r="J1413" i="50"/>
  <c r="J1421" i="50"/>
  <c r="J1430" i="50"/>
  <c r="K1445" i="50"/>
  <c r="J1461" i="50"/>
  <c r="K1477" i="50"/>
  <c r="F1486" i="50"/>
  <c r="J1487" i="50"/>
  <c r="F1494" i="50"/>
  <c r="F1502" i="50"/>
  <c r="F1510" i="50"/>
  <c r="J1511" i="50"/>
  <c r="F1518" i="50"/>
  <c r="J1528" i="50"/>
  <c r="F1542" i="50"/>
  <c r="L1543" i="50"/>
  <c r="J1543" i="50"/>
  <c r="F1550" i="50"/>
  <c r="F1558" i="50"/>
  <c r="F1566" i="50"/>
  <c r="F1574" i="50"/>
  <c r="F1582" i="50"/>
  <c r="F1589" i="50"/>
  <c r="L1590" i="50"/>
  <c r="J1590" i="50"/>
  <c r="F1597" i="50"/>
  <c r="L1598" i="50"/>
  <c r="J1598" i="50"/>
  <c r="F1605" i="50"/>
  <c r="F1613" i="50"/>
  <c r="F1621" i="50"/>
  <c r="L1622" i="50"/>
  <c r="K1629" i="50"/>
  <c r="J1629" i="50"/>
  <c r="L1629" i="50"/>
  <c r="F1645" i="50"/>
  <c r="L1646" i="50"/>
  <c r="J1646" i="50"/>
  <c r="F1653" i="50"/>
  <c r="F1661" i="50"/>
  <c r="L1662" i="50"/>
  <c r="J1662" i="50"/>
  <c r="F1669" i="50"/>
  <c r="L1670" i="50"/>
  <c r="F1677" i="50"/>
  <c r="F1685" i="50"/>
  <c r="F1692" i="50"/>
  <c r="F1700" i="50"/>
  <c r="L1701" i="50"/>
  <c r="F1708" i="50"/>
  <c r="F1716" i="50"/>
  <c r="F1724" i="50"/>
  <c r="L1725" i="50"/>
  <c r="J1732" i="50"/>
  <c r="K1732" i="50"/>
  <c r="J1740" i="50"/>
  <c r="L1808" i="50"/>
  <c r="K1808" i="50"/>
  <c r="J1808" i="50"/>
  <c r="K1824" i="50"/>
  <c r="J1824" i="50"/>
  <c r="J1867" i="50"/>
  <c r="K1883" i="50"/>
  <c r="J1902" i="50"/>
  <c r="L1902" i="50"/>
  <c r="K1902" i="50"/>
  <c r="K1909" i="50"/>
  <c r="J1918" i="50"/>
  <c r="L1918" i="50"/>
  <c r="K1918" i="50"/>
  <c r="L1925" i="50"/>
  <c r="K1925" i="50"/>
  <c r="J1925" i="50"/>
  <c r="J1934" i="50"/>
  <c r="L1934" i="50"/>
  <c r="K1934" i="50"/>
  <c r="L1941" i="50"/>
  <c r="K1941" i="50"/>
  <c r="J1941" i="50"/>
  <c r="L1952" i="50"/>
  <c r="J1952" i="50"/>
  <c r="K1972" i="50"/>
  <c r="L1988" i="50"/>
  <c r="K1988" i="50"/>
  <c r="L1995" i="50"/>
  <c r="J1995" i="50"/>
  <c r="K1995" i="50"/>
  <c r="L12" i="50"/>
  <c r="L16" i="50"/>
  <c r="L54" i="50"/>
  <c r="L70" i="50"/>
  <c r="L85" i="50"/>
  <c r="L104" i="50"/>
  <c r="L108" i="50"/>
  <c r="L119" i="50"/>
  <c r="K136" i="50"/>
  <c r="L147" i="50"/>
  <c r="L213" i="50"/>
  <c r="K213" i="50"/>
  <c r="K220" i="50"/>
  <c r="J220" i="50"/>
  <c r="K221" i="50"/>
  <c r="L227" i="50"/>
  <c r="K238" i="50"/>
  <c r="J238" i="50"/>
  <c r="K240" i="50"/>
  <c r="J244" i="50"/>
  <c r="K246" i="50"/>
  <c r="J246" i="50"/>
  <c r="J248" i="50"/>
  <c r="L255" i="50"/>
  <c r="K256" i="50"/>
  <c r="L263" i="50"/>
  <c r="K272" i="50"/>
  <c r="J272" i="50"/>
  <c r="J286" i="50"/>
  <c r="K299" i="50"/>
  <c r="J299" i="50"/>
  <c r="L299" i="50"/>
  <c r="J302" i="50"/>
  <c r="K302" i="50"/>
  <c r="J319" i="50"/>
  <c r="K319" i="50"/>
  <c r="K323" i="50"/>
  <c r="J323" i="50"/>
  <c r="J326" i="50"/>
  <c r="K339" i="50"/>
  <c r="J339" i="50"/>
  <c r="L339" i="50"/>
  <c r="K347" i="50"/>
  <c r="J347" i="50"/>
  <c r="L347" i="50"/>
  <c r="F359" i="50"/>
  <c r="J360" i="50"/>
  <c r="F367" i="50"/>
  <c r="F375" i="50"/>
  <c r="F395" i="50"/>
  <c r="F403" i="50"/>
  <c r="F411" i="50"/>
  <c r="J412" i="50"/>
  <c r="F419" i="50"/>
  <c r="L420" i="50"/>
  <c r="J420" i="50"/>
  <c r="J428" i="50"/>
  <c r="K444" i="50"/>
  <c r="J452" i="50"/>
  <c r="K452" i="50"/>
  <c r="J469" i="50"/>
  <c r="K469" i="50"/>
  <c r="K492" i="50"/>
  <c r="J504" i="50"/>
  <c r="L504" i="50"/>
  <c r="J507" i="50"/>
  <c r="K507" i="50"/>
  <c r="K512" i="50"/>
  <c r="J512" i="50"/>
  <c r="L512" i="50"/>
  <c r="J515" i="50"/>
  <c r="K515" i="50"/>
  <c r="J528" i="50"/>
  <c r="L528" i="50"/>
  <c r="J531" i="50"/>
  <c r="K531" i="50"/>
  <c r="J539" i="50"/>
  <c r="K544" i="50"/>
  <c r="L544" i="50"/>
  <c r="K548" i="50"/>
  <c r="J548" i="50"/>
  <c r="L548" i="50"/>
  <c r="J559" i="50"/>
  <c r="K559" i="50"/>
  <c r="K564" i="50"/>
  <c r="J564" i="50"/>
  <c r="L564" i="50"/>
  <c r="J567" i="50"/>
  <c r="K572" i="50"/>
  <c r="J572" i="50"/>
  <c r="L572" i="50"/>
  <c r="J575" i="50"/>
  <c r="J587" i="50"/>
  <c r="J590" i="50"/>
  <c r="K590" i="50"/>
  <c r="J598" i="50"/>
  <c r="J606" i="50"/>
  <c r="K606" i="50"/>
  <c r="K611" i="50"/>
  <c r="J611" i="50"/>
  <c r="L611" i="50"/>
  <c r="J614" i="50"/>
  <c r="J638" i="50"/>
  <c r="K643" i="50"/>
  <c r="J643" i="50"/>
  <c r="L643" i="50"/>
  <c r="K646" i="50"/>
  <c r="K659" i="50"/>
  <c r="J659" i="50"/>
  <c r="L659" i="50"/>
  <c r="J662" i="50"/>
  <c r="K662" i="50"/>
  <c r="J664" i="50"/>
  <c r="F671" i="50"/>
  <c r="F679" i="50"/>
  <c r="F687" i="50"/>
  <c r="F695" i="50"/>
  <c r="J719" i="50"/>
  <c r="K719" i="50"/>
  <c r="K724" i="50"/>
  <c r="J724" i="50"/>
  <c r="L724" i="50"/>
  <c r="K727" i="50"/>
  <c r="K732" i="50"/>
  <c r="J732" i="50"/>
  <c r="L732" i="50"/>
  <c r="K740" i="50"/>
  <c r="J740" i="50"/>
  <c r="L740" i="50"/>
  <c r="K747" i="50"/>
  <c r="J747" i="50"/>
  <c r="L747" i="50"/>
  <c r="J750" i="50"/>
  <c r="K750" i="50"/>
  <c r="K755" i="50"/>
  <c r="J755" i="50"/>
  <c r="L755" i="50"/>
  <c r="J758" i="50"/>
  <c r="K758" i="50"/>
  <c r="J766" i="50"/>
  <c r="K766" i="50"/>
  <c r="J808" i="50"/>
  <c r="K808" i="50"/>
  <c r="K813" i="50"/>
  <c r="J813" i="50"/>
  <c r="L813" i="50"/>
  <c r="K816" i="50"/>
  <c r="K821" i="50"/>
  <c r="J821" i="50"/>
  <c r="L821" i="50"/>
  <c r="J824" i="50"/>
  <c r="K824" i="50"/>
  <c r="L829" i="50"/>
  <c r="K836" i="50"/>
  <c r="J836" i="50"/>
  <c r="L836" i="50"/>
  <c r="J847" i="50"/>
  <c r="K847" i="50"/>
  <c r="J863" i="50"/>
  <c r="K863" i="50"/>
  <c r="F887" i="50"/>
  <c r="F895" i="50"/>
  <c r="F903" i="50"/>
  <c r="F911" i="50"/>
  <c r="K941" i="50"/>
  <c r="L941" i="50"/>
  <c r="J952" i="50"/>
  <c r="L957" i="50"/>
  <c r="J957" i="50"/>
  <c r="L965" i="50"/>
  <c r="J965" i="50"/>
  <c r="K975" i="50"/>
  <c r="J975" i="50"/>
  <c r="L975" i="50"/>
  <c r="K983" i="50"/>
  <c r="J983" i="50"/>
  <c r="L983" i="50"/>
  <c r="K991" i="50"/>
  <c r="J991" i="50"/>
  <c r="L991" i="50"/>
  <c r="F1011" i="50"/>
  <c r="F1019" i="50"/>
  <c r="F1027" i="50"/>
  <c r="J1028" i="50"/>
  <c r="F1035" i="50"/>
  <c r="F1043" i="50"/>
  <c r="L1044" i="50"/>
  <c r="J1072" i="50"/>
  <c r="L1072" i="50"/>
  <c r="K1080" i="50"/>
  <c r="L1080" i="50"/>
  <c r="J1083" i="50"/>
  <c r="K1083" i="50"/>
  <c r="K1091" i="50"/>
  <c r="J1096" i="50"/>
  <c r="L1096" i="50"/>
  <c r="K1111" i="50"/>
  <c r="J1111" i="50"/>
  <c r="L1111" i="50"/>
  <c r="K1135" i="50"/>
  <c r="J1135" i="50"/>
  <c r="L1135" i="50"/>
  <c r="L1141" i="50"/>
  <c r="J1141" i="50"/>
  <c r="L1149" i="50"/>
  <c r="J1149" i="50"/>
  <c r="K1164" i="50"/>
  <c r="K1192" i="50"/>
  <c r="J1192" i="50"/>
  <c r="J1203" i="50"/>
  <c r="K1203" i="50"/>
  <c r="K1208" i="50"/>
  <c r="L1208" i="50"/>
  <c r="K1216" i="50"/>
  <c r="J1216" i="50"/>
  <c r="L1232" i="50"/>
  <c r="J1232" i="50"/>
  <c r="J1236" i="50"/>
  <c r="J1240" i="50"/>
  <c r="J1244" i="50"/>
  <c r="K1256" i="50"/>
  <c r="L1256" i="50"/>
  <c r="J1259" i="50"/>
  <c r="K1259" i="50"/>
  <c r="J1267" i="50"/>
  <c r="K1267" i="50"/>
  <c r="K1272" i="50"/>
  <c r="J1272" i="50"/>
  <c r="J1275" i="50"/>
  <c r="K1275" i="50"/>
  <c r="K1280" i="50"/>
  <c r="L1280" i="50"/>
  <c r="K1295" i="50"/>
  <c r="J1295" i="50"/>
  <c r="L1295" i="50"/>
  <c r="J1332" i="50"/>
  <c r="K1332" i="50"/>
  <c r="K1343" i="50"/>
  <c r="J1343" i="50"/>
  <c r="K1359" i="50"/>
  <c r="J1359" i="50"/>
  <c r="L1359" i="50"/>
  <c r="K1367" i="50"/>
  <c r="J1367" i="50"/>
  <c r="L1367" i="50"/>
  <c r="F1387" i="50"/>
  <c r="L1388" i="50"/>
  <c r="J1388" i="50"/>
  <c r="F1395" i="50"/>
  <c r="L1396" i="50"/>
  <c r="J1396" i="50"/>
  <c r="F1403" i="50"/>
  <c r="J1404" i="50"/>
  <c r="F1411" i="50"/>
  <c r="L1412" i="50"/>
  <c r="J1412" i="50"/>
  <c r="F1419" i="50"/>
  <c r="J1420" i="50"/>
  <c r="K1427" i="50"/>
  <c r="J1427" i="50"/>
  <c r="L1427" i="50"/>
  <c r="K1431" i="50"/>
  <c r="J1431" i="50"/>
  <c r="L1431" i="50"/>
  <c r="K1435" i="50"/>
  <c r="J1435" i="50"/>
  <c r="L1435" i="50"/>
  <c r="F1443" i="50"/>
  <c r="L1444" i="50"/>
  <c r="J1444" i="50"/>
  <c r="F1451" i="50"/>
  <c r="L1452" i="50"/>
  <c r="J1452" i="50"/>
  <c r="F1459" i="50"/>
  <c r="J1460" i="50"/>
  <c r="F1467" i="50"/>
  <c r="L1468" i="50"/>
  <c r="J1468" i="50"/>
  <c r="F1475" i="50"/>
  <c r="L1476" i="50"/>
  <c r="J1476" i="50"/>
  <c r="J1484" i="50"/>
  <c r="J1492" i="50"/>
  <c r="K1492" i="50"/>
  <c r="J1500" i="50"/>
  <c r="K1500" i="50"/>
  <c r="K1503" i="50"/>
  <c r="J1508" i="50"/>
  <c r="K1508" i="50"/>
  <c r="J1516" i="50"/>
  <c r="K1516" i="50"/>
  <c r="J1526" i="50"/>
  <c r="K1526" i="50"/>
  <c r="K1543" i="50"/>
  <c r="J1548" i="50"/>
  <c r="K1548" i="50"/>
  <c r="J1556" i="50"/>
  <c r="K1556" i="50"/>
  <c r="K1559" i="50"/>
  <c r="K1567" i="50"/>
  <c r="K1584" i="50"/>
  <c r="J1584" i="50"/>
  <c r="K1590" i="50"/>
  <c r="J1595" i="50"/>
  <c r="K1598" i="50"/>
  <c r="K1614" i="50"/>
  <c r="K1616" i="50"/>
  <c r="J1616" i="50"/>
  <c r="L1616" i="50"/>
  <c r="K1622" i="50"/>
  <c r="L1624" i="50"/>
  <c r="L1630" i="50"/>
  <c r="J1630" i="50"/>
  <c r="L1638" i="50"/>
  <c r="J1643" i="50"/>
  <c r="K1646" i="50"/>
  <c r="J1648" i="50"/>
  <c r="K1654" i="50"/>
  <c r="J1659" i="50"/>
  <c r="K1662" i="50"/>
  <c r="K1670" i="50"/>
  <c r="J1675" i="50"/>
  <c r="L1680" i="50"/>
  <c r="K1687" i="50"/>
  <c r="J1687" i="50"/>
  <c r="L1687" i="50"/>
  <c r="K1695" i="50"/>
  <c r="J1695" i="50"/>
  <c r="L1695" i="50"/>
  <c r="K1701" i="50"/>
  <c r="K1703" i="50"/>
  <c r="J1703" i="50"/>
  <c r="L1703" i="50"/>
  <c r="K1711" i="50"/>
  <c r="J1711" i="50"/>
  <c r="L1711" i="50"/>
  <c r="K1717" i="50"/>
  <c r="J1719" i="50"/>
  <c r="L1731" i="50"/>
  <c r="K1731" i="50"/>
  <c r="L1732" i="50"/>
  <c r="L1735" i="50"/>
  <c r="K1735" i="50"/>
  <c r="L1736" i="50"/>
  <c r="K1739" i="50"/>
  <c r="L1740" i="50"/>
  <c r="L1743" i="50"/>
  <c r="K1743" i="50"/>
  <c r="J1750" i="50"/>
  <c r="L1750" i="50"/>
  <c r="L1766" i="50"/>
  <c r="L1773" i="50"/>
  <c r="K1773" i="50"/>
  <c r="J1773" i="50"/>
  <c r="J1782" i="50"/>
  <c r="K1782" i="50"/>
  <c r="K1789" i="50"/>
  <c r="J1789" i="50"/>
  <c r="J1797" i="50"/>
  <c r="L1797" i="50"/>
  <c r="K1797" i="50"/>
  <c r="L1804" i="50"/>
  <c r="J1804" i="50"/>
  <c r="J1813" i="50"/>
  <c r="L1820" i="50"/>
  <c r="K1820" i="50"/>
  <c r="J1820" i="50"/>
  <c r="J1829" i="50"/>
  <c r="L1829" i="50"/>
  <c r="K1829" i="50"/>
  <c r="K1836" i="50"/>
  <c r="J1838" i="50"/>
  <c r="L1838" i="50"/>
  <c r="K1838" i="50"/>
  <c r="J1840" i="50"/>
  <c r="L1840" i="50"/>
  <c r="J1844" i="50"/>
  <c r="J1846" i="50"/>
  <c r="L1846" i="50"/>
  <c r="K1846" i="50"/>
  <c r="J1848" i="50"/>
  <c r="L1848" i="50"/>
  <c r="K1848" i="50"/>
  <c r="L1852" i="50"/>
  <c r="K1852" i="50"/>
  <c r="L1854" i="50"/>
  <c r="K1854" i="50"/>
  <c r="J1854" i="50"/>
  <c r="J1863" i="50"/>
  <c r="L1863" i="50"/>
  <c r="K1863" i="50"/>
  <c r="L1870" i="50"/>
  <c r="K1870" i="50"/>
  <c r="L1886" i="50"/>
  <c r="K1886" i="50"/>
  <c r="J1895" i="50"/>
  <c r="L1895" i="50"/>
  <c r="K1895" i="50"/>
  <c r="J1968" i="50"/>
  <c r="K1968" i="50"/>
  <c r="J1975" i="50"/>
  <c r="J1984" i="50"/>
  <c r="K1984" i="50"/>
  <c r="L1991" i="50"/>
  <c r="J1991" i="50"/>
  <c r="K189" i="50"/>
  <c r="J189" i="50"/>
  <c r="L198" i="50"/>
  <c r="K198" i="50"/>
  <c r="K205" i="50"/>
  <c r="J205" i="50"/>
  <c r="L206" i="50"/>
  <c r="K206" i="50"/>
  <c r="K283" i="50"/>
  <c r="J283" i="50"/>
  <c r="L284" i="50"/>
  <c r="K284" i="50"/>
  <c r="L292" i="50"/>
  <c r="K292" i="50"/>
  <c r="F300" i="50"/>
  <c r="J301" i="50"/>
  <c r="F308" i="50"/>
  <c r="J309" i="50"/>
  <c r="K309" i="50"/>
  <c r="F324" i="50"/>
  <c r="F332" i="50"/>
  <c r="L333" i="50"/>
  <c r="J333" i="50"/>
  <c r="F340" i="50"/>
  <c r="F348" i="50"/>
  <c r="J357" i="50"/>
  <c r="K357" i="50"/>
  <c r="J365" i="50"/>
  <c r="K365" i="50"/>
  <c r="L383" i="50"/>
  <c r="L387" i="50"/>
  <c r="J387" i="50"/>
  <c r="K388" i="50"/>
  <c r="J388" i="50"/>
  <c r="L388" i="50"/>
  <c r="J391" i="50"/>
  <c r="J392" i="50"/>
  <c r="L392" i="50"/>
  <c r="K398" i="50"/>
  <c r="J398" i="50"/>
  <c r="L398" i="50"/>
  <c r="K406" i="50"/>
  <c r="J406" i="50"/>
  <c r="L406" i="50"/>
  <c r="K422" i="50"/>
  <c r="J422" i="50"/>
  <c r="L422" i="50"/>
  <c r="J427" i="50"/>
  <c r="F434" i="50"/>
  <c r="F442" i="50"/>
  <c r="L443" i="50"/>
  <c r="J443" i="50"/>
  <c r="F450" i="50"/>
  <c r="F458" i="50"/>
  <c r="J467" i="50"/>
  <c r="F474" i="50"/>
  <c r="F482" i="50"/>
  <c r="L483" i="50"/>
  <c r="J483" i="50"/>
  <c r="F490" i="50"/>
  <c r="F498" i="50"/>
  <c r="L499" i="50"/>
  <c r="J499" i="50"/>
  <c r="F505" i="50"/>
  <c r="F513" i="50"/>
  <c r="F521" i="50"/>
  <c r="F529" i="50"/>
  <c r="F549" i="50"/>
  <c r="L550" i="50"/>
  <c r="J550" i="50"/>
  <c r="F557" i="50"/>
  <c r="L558" i="50"/>
  <c r="J558" i="50"/>
  <c r="F565" i="50"/>
  <c r="F573" i="50"/>
  <c r="L574" i="50"/>
  <c r="J574" i="50"/>
  <c r="F581" i="50"/>
  <c r="F588" i="50"/>
  <c r="L589" i="50"/>
  <c r="F596" i="50"/>
  <c r="L597" i="50"/>
  <c r="J597" i="50"/>
  <c r="F604" i="50"/>
  <c r="F612" i="50"/>
  <c r="J621" i="50"/>
  <c r="K621" i="50"/>
  <c r="L629" i="50"/>
  <c r="J629" i="50"/>
  <c r="F636" i="50"/>
  <c r="L637" i="50"/>
  <c r="J637" i="50"/>
  <c r="F644" i="50"/>
  <c r="F652" i="50"/>
  <c r="F660" i="50"/>
  <c r="L661" i="50"/>
  <c r="J661" i="50"/>
  <c r="J669" i="50"/>
  <c r="K669" i="50"/>
  <c r="K677" i="50"/>
  <c r="J711" i="50"/>
  <c r="K711" i="50"/>
  <c r="F717" i="50"/>
  <c r="L718" i="50"/>
  <c r="J718" i="50"/>
  <c r="F725" i="50"/>
  <c r="L726" i="50"/>
  <c r="J726" i="50"/>
  <c r="F733" i="50"/>
  <c r="L734" i="50"/>
  <c r="J734" i="50"/>
  <c r="F741" i="50"/>
  <c r="L742" i="50"/>
  <c r="J742" i="50"/>
  <c r="F748" i="50"/>
  <c r="L749" i="50"/>
  <c r="J749" i="50"/>
  <c r="F756" i="50"/>
  <c r="L757" i="50"/>
  <c r="J757" i="50"/>
  <c r="F764" i="50"/>
  <c r="L765" i="50"/>
  <c r="J765" i="50"/>
  <c r="F772" i="50"/>
  <c r="F780" i="50"/>
  <c r="L781" i="50"/>
  <c r="J781" i="50"/>
  <c r="K782" i="50"/>
  <c r="J782" i="50"/>
  <c r="L782" i="50"/>
  <c r="L789" i="50"/>
  <c r="J789" i="50"/>
  <c r="F798" i="50"/>
  <c r="L799" i="50"/>
  <c r="J799" i="50"/>
  <c r="F806" i="50"/>
  <c r="L807" i="50"/>
  <c r="J807" i="50"/>
  <c r="F814" i="50"/>
  <c r="F822" i="50"/>
  <c r="F830" i="50"/>
  <c r="F837" i="50"/>
  <c r="L838" i="50"/>
  <c r="J838" i="50"/>
  <c r="F845" i="50"/>
  <c r="F853" i="50"/>
  <c r="L854" i="50"/>
  <c r="J854" i="50"/>
  <c r="F861" i="50"/>
  <c r="L862" i="50"/>
  <c r="J862" i="50"/>
  <c r="K871" i="50"/>
  <c r="J879" i="50"/>
  <c r="J885" i="50"/>
  <c r="K885" i="50"/>
  <c r="K893" i="50"/>
  <c r="J901" i="50"/>
  <c r="K901" i="50"/>
  <c r="J909" i="50"/>
  <c r="J917" i="50"/>
  <c r="K917" i="50"/>
  <c r="L919" i="50"/>
  <c r="J919" i="50"/>
  <c r="F926" i="50"/>
  <c r="L927" i="50"/>
  <c r="J927" i="50"/>
  <c r="F934" i="50"/>
  <c r="L935" i="50"/>
  <c r="J935" i="50"/>
  <c r="F942" i="50"/>
  <c r="L943" i="50"/>
  <c r="J943" i="50"/>
  <c r="F950" i="50"/>
  <c r="L951" i="50"/>
  <c r="J951" i="50"/>
  <c r="K966" i="50"/>
  <c r="J966" i="50"/>
  <c r="F976" i="50"/>
  <c r="F984" i="50"/>
  <c r="F992" i="50"/>
  <c r="F1000" i="50"/>
  <c r="K1014" i="50"/>
  <c r="J1014" i="50"/>
  <c r="L1014" i="50"/>
  <c r="K1022" i="50"/>
  <c r="J1022" i="50"/>
  <c r="L1022" i="50"/>
  <c r="K1038" i="50"/>
  <c r="J1038" i="50"/>
  <c r="L1038" i="50"/>
  <c r="J1051" i="50"/>
  <c r="K1051" i="50"/>
  <c r="J1059" i="50"/>
  <c r="K1059" i="50"/>
  <c r="F1065" i="50"/>
  <c r="F1073" i="50"/>
  <c r="F1081" i="50"/>
  <c r="F1089" i="50"/>
  <c r="F1097" i="50"/>
  <c r="F1104" i="50"/>
  <c r="F1112" i="50"/>
  <c r="F1120" i="50"/>
  <c r="F1128" i="50"/>
  <c r="F1136" i="50"/>
  <c r="F1154" i="50"/>
  <c r="F1162" i="50"/>
  <c r="F1170" i="50"/>
  <c r="J1171" i="50"/>
  <c r="F1178" i="50"/>
  <c r="L1179" i="50"/>
  <c r="J1179" i="50"/>
  <c r="F1186" i="50"/>
  <c r="J1187" i="50"/>
  <c r="F1193" i="50"/>
  <c r="F1201" i="50"/>
  <c r="F1209" i="50"/>
  <c r="F1217" i="50"/>
  <c r="F1225" i="50"/>
  <c r="K1237" i="50"/>
  <c r="J1237" i="50"/>
  <c r="L1237" i="50"/>
  <c r="K1245" i="50"/>
  <c r="J1245" i="50"/>
  <c r="L1245" i="50"/>
  <c r="F1249" i="50"/>
  <c r="F1257" i="50"/>
  <c r="F1265" i="50"/>
  <c r="F1273" i="50"/>
  <c r="F1281" i="50"/>
  <c r="F1288" i="50"/>
  <c r="F1296" i="50"/>
  <c r="F1304" i="50"/>
  <c r="F1312" i="50"/>
  <c r="F1320" i="50"/>
  <c r="F1344" i="50"/>
  <c r="F1352" i="50"/>
  <c r="F1360" i="50"/>
  <c r="F1368" i="50"/>
  <c r="F1376" i="50"/>
  <c r="K1390" i="50"/>
  <c r="J1390" i="50"/>
  <c r="L1390" i="50"/>
  <c r="K1398" i="50"/>
  <c r="J1398" i="50"/>
  <c r="L1398" i="50"/>
  <c r="K1414" i="50"/>
  <c r="J1414" i="50"/>
  <c r="L1414" i="50"/>
  <c r="L1428" i="50"/>
  <c r="J1428" i="50"/>
  <c r="L1436" i="50"/>
  <c r="J1436" i="50"/>
  <c r="K1446" i="50"/>
  <c r="J1446" i="50"/>
  <c r="L1446" i="50"/>
  <c r="K1462" i="50"/>
  <c r="J1462" i="50"/>
  <c r="L1462" i="50"/>
  <c r="K1470" i="50"/>
  <c r="J1470" i="50"/>
  <c r="L1470" i="50"/>
  <c r="F1490" i="50"/>
  <c r="L1491" i="50"/>
  <c r="J1491" i="50"/>
  <c r="F1498" i="50"/>
  <c r="L1499" i="50"/>
  <c r="J1499" i="50"/>
  <c r="F1506" i="50"/>
  <c r="L1507" i="50"/>
  <c r="J1507" i="50"/>
  <c r="F1514" i="50"/>
  <c r="L1515" i="50"/>
  <c r="J1515" i="50"/>
  <c r="F1522" i="50"/>
  <c r="L1523" i="50"/>
  <c r="J1523" i="50"/>
  <c r="J1532" i="50"/>
  <c r="K1532" i="50"/>
  <c r="J1540" i="50"/>
  <c r="K1540" i="50"/>
  <c r="F1546" i="50"/>
  <c r="F1554" i="50"/>
  <c r="L1555" i="50"/>
  <c r="J1555" i="50"/>
  <c r="F1562" i="50"/>
  <c r="L1563" i="50"/>
  <c r="J1563" i="50"/>
  <c r="F1570" i="50"/>
  <c r="J1571" i="50"/>
  <c r="F1578" i="50"/>
  <c r="F1585" i="50"/>
  <c r="F1593" i="50"/>
  <c r="F1601" i="50"/>
  <c r="F1609" i="50"/>
  <c r="F1617" i="50"/>
  <c r="F1625" i="50"/>
  <c r="K1627" i="50"/>
  <c r="J1627" i="50"/>
  <c r="L1627" i="50"/>
  <c r="K1631" i="50"/>
  <c r="J1631" i="50"/>
  <c r="L1631" i="50"/>
  <c r="K1639" i="50"/>
  <c r="J1639" i="50"/>
  <c r="L1639" i="50"/>
  <c r="F1649" i="50"/>
  <c r="F1657" i="50"/>
  <c r="F1665" i="50"/>
  <c r="F1673" i="50"/>
  <c r="F1681" i="50"/>
  <c r="F1688" i="50"/>
  <c r="F1696" i="50"/>
  <c r="F1704" i="50"/>
  <c r="F1712" i="50"/>
  <c r="F1720" i="50"/>
  <c r="F1728" i="50"/>
  <c r="J1734" i="50"/>
  <c r="K1734" i="50"/>
  <c r="J1742" i="50"/>
  <c r="K1742" i="50"/>
  <c r="L1800" i="50"/>
  <c r="K1800" i="50"/>
  <c r="J1800" i="50"/>
  <c r="K1816" i="50"/>
  <c r="L1832" i="50"/>
  <c r="K1832" i="50"/>
  <c r="J1859" i="50"/>
  <c r="L1859" i="50"/>
  <c r="K1859" i="50"/>
  <c r="J1875" i="50"/>
  <c r="L1875" i="50"/>
  <c r="K1875" i="50"/>
  <c r="J1891" i="50"/>
  <c r="L1891" i="50"/>
  <c r="K1891" i="50"/>
  <c r="L1901" i="50"/>
  <c r="K1901" i="50"/>
  <c r="J1910" i="50"/>
  <c r="L1910" i="50"/>
  <c r="K1910" i="50"/>
  <c r="L1917" i="50"/>
  <c r="K1917" i="50"/>
  <c r="J1917" i="50"/>
  <c r="J1926" i="50"/>
  <c r="K1926" i="50"/>
  <c r="L1933" i="50"/>
  <c r="K1933" i="50"/>
  <c r="J1942" i="50"/>
  <c r="L1942" i="50"/>
  <c r="K1942" i="50"/>
  <c r="L1956" i="50"/>
  <c r="K1956" i="50"/>
  <c r="J1956" i="50"/>
  <c r="J1964" i="50"/>
  <c r="L1964" i="50"/>
  <c r="K1964" i="50"/>
  <c r="L1971" i="50"/>
  <c r="K1971" i="50"/>
  <c r="J1980" i="50"/>
  <c r="L1980" i="50"/>
  <c r="K1980" i="50"/>
  <c r="L1987" i="50"/>
  <c r="K1987" i="50"/>
  <c r="J1987" i="50"/>
  <c r="K144" i="50"/>
  <c r="J158" i="50"/>
  <c r="K160" i="50"/>
  <c r="L164" i="50"/>
  <c r="J168" i="50"/>
  <c r="L171" i="50"/>
  <c r="L175" i="50"/>
  <c r="J176" i="50"/>
  <c r="J180" i="50"/>
  <c r="K183" i="50"/>
  <c r="J188" i="50"/>
  <c r="L189" i="50"/>
  <c r="K191" i="50"/>
  <c r="J196" i="50"/>
  <c r="J198" i="50"/>
  <c r="J204" i="50"/>
  <c r="L205" i="50"/>
  <c r="J206" i="50"/>
  <c r="K208" i="50"/>
  <c r="J208" i="50"/>
  <c r="L215" i="50"/>
  <c r="J216" i="50"/>
  <c r="L223" i="50"/>
  <c r="K224" i="50"/>
  <c r="L231" i="50"/>
  <c r="K232" i="50"/>
  <c r="J232" i="50"/>
  <c r="K252" i="50"/>
  <c r="J252" i="50"/>
  <c r="J254" i="50"/>
  <c r="L259" i="50"/>
  <c r="J262" i="50"/>
  <c r="K268" i="50"/>
  <c r="J268" i="50"/>
  <c r="L283" i="50"/>
  <c r="J284" i="50"/>
  <c r="K286" i="50"/>
  <c r="L291" i="50"/>
  <c r="J292" i="50"/>
  <c r="K301" i="50"/>
  <c r="L302" i="50"/>
  <c r="K303" i="50"/>
  <c r="J303" i="50"/>
  <c r="L303" i="50"/>
  <c r="L309" i="50"/>
  <c r="J315" i="50"/>
  <c r="K315" i="50"/>
  <c r="L326" i="50"/>
  <c r="K333" i="50"/>
  <c r="K341" i="50"/>
  <c r="L342" i="50"/>
  <c r="K343" i="50"/>
  <c r="L343" i="50"/>
  <c r="F355" i="50"/>
  <c r="L356" i="50"/>
  <c r="J356" i="50"/>
  <c r="F363" i="50"/>
  <c r="L364" i="50"/>
  <c r="J364" i="50"/>
  <c r="F371" i="50"/>
  <c r="J372" i="50"/>
  <c r="F379" i="50"/>
  <c r="J380" i="50"/>
  <c r="K383" i="50"/>
  <c r="K387" i="50"/>
  <c r="K391" i="50"/>
  <c r="F399" i="50"/>
  <c r="J400" i="50"/>
  <c r="F407" i="50"/>
  <c r="L408" i="50"/>
  <c r="F415" i="50"/>
  <c r="L416" i="50"/>
  <c r="F423" i="50"/>
  <c r="K427" i="50"/>
  <c r="L428" i="50"/>
  <c r="K429" i="50"/>
  <c r="J429" i="50"/>
  <c r="L429" i="50"/>
  <c r="J432" i="50"/>
  <c r="K432" i="50"/>
  <c r="K435" i="50"/>
  <c r="K437" i="50"/>
  <c r="J437" i="50"/>
  <c r="L437" i="50"/>
  <c r="K440" i="50"/>
  <c r="K443" i="50"/>
  <c r="K445" i="50"/>
  <c r="L452" i="50"/>
  <c r="J456" i="50"/>
  <c r="K456" i="50"/>
  <c r="L467" i="50"/>
  <c r="L476" i="50"/>
  <c r="K477" i="50"/>
  <c r="J477" i="50"/>
  <c r="L477" i="50"/>
  <c r="J480" i="50"/>
  <c r="K480" i="50"/>
  <c r="K483" i="50"/>
  <c r="L484" i="50"/>
  <c r="K485" i="50"/>
  <c r="J485" i="50"/>
  <c r="J488" i="50"/>
  <c r="L492" i="50"/>
  <c r="K493" i="50"/>
  <c r="J493" i="50"/>
  <c r="L493" i="50"/>
  <c r="J496" i="50"/>
  <c r="K496" i="50"/>
  <c r="K499" i="50"/>
  <c r="L500" i="50"/>
  <c r="K501" i="50"/>
  <c r="L501" i="50"/>
  <c r="L507" i="50"/>
  <c r="L515" i="50"/>
  <c r="K516" i="50"/>
  <c r="J516" i="50"/>
  <c r="L516" i="50"/>
  <c r="L523" i="50"/>
  <c r="K524" i="50"/>
  <c r="J524" i="50"/>
  <c r="L524" i="50"/>
  <c r="L531" i="50"/>
  <c r="K532" i="50"/>
  <c r="J532" i="50"/>
  <c r="L532" i="50"/>
  <c r="J535" i="50"/>
  <c r="K542" i="50"/>
  <c r="J542" i="50"/>
  <c r="L542" i="50"/>
  <c r="K550" i="50"/>
  <c r="L551" i="50"/>
  <c r="K552" i="50"/>
  <c r="J552" i="50"/>
  <c r="L552" i="50"/>
  <c r="J555" i="50"/>
  <c r="K555" i="50"/>
  <c r="K558" i="50"/>
  <c r="L559" i="50"/>
  <c r="K560" i="50"/>
  <c r="J560" i="50"/>
  <c r="L560" i="50"/>
  <c r="J563" i="50"/>
  <c r="K563" i="50"/>
  <c r="L567" i="50"/>
  <c r="K568" i="50"/>
  <c r="J568" i="50"/>
  <c r="L568" i="50"/>
  <c r="J571" i="50"/>
  <c r="K571" i="50"/>
  <c r="K574" i="50"/>
  <c r="L575" i="50"/>
  <c r="K576" i="50"/>
  <c r="J576" i="50"/>
  <c r="L576" i="50"/>
  <c r="J579" i="50"/>
  <c r="K579" i="50"/>
  <c r="K583" i="50"/>
  <c r="J583" i="50"/>
  <c r="L583" i="50"/>
  <c r="K589" i="50"/>
  <c r="L590" i="50"/>
  <c r="K591" i="50"/>
  <c r="J591" i="50"/>
  <c r="L591" i="50"/>
  <c r="K597" i="50"/>
  <c r="L598" i="50"/>
  <c r="L606" i="50"/>
  <c r="K607" i="50"/>
  <c r="L607" i="50"/>
  <c r="L614" i="50"/>
  <c r="K615" i="50"/>
  <c r="J615" i="50"/>
  <c r="L615" i="50"/>
  <c r="K619" i="50"/>
  <c r="L621" i="50"/>
  <c r="J627" i="50"/>
  <c r="K627" i="50"/>
  <c r="K629" i="50"/>
  <c r="K637" i="50"/>
  <c r="L638" i="50"/>
  <c r="K639" i="50"/>
  <c r="J639" i="50"/>
  <c r="L639" i="50"/>
  <c r="K645" i="50"/>
  <c r="K655" i="50"/>
  <c r="J655" i="50"/>
  <c r="L655" i="50"/>
  <c r="K661" i="50"/>
  <c r="L662" i="50"/>
  <c r="F667" i="50"/>
  <c r="J668" i="50"/>
  <c r="F675" i="50"/>
  <c r="J676" i="50"/>
  <c r="F683" i="50"/>
  <c r="L684" i="50"/>
  <c r="J684" i="50"/>
  <c r="F691" i="50"/>
  <c r="L692" i="50"/>
  <c r="J692" i="50"/>
  <c r="J701" i="50"/>
  <c r="K701" i="50"/>
  <c r="J709" i="50"/>
  <c r="K709" i="50"/>
  <c r="L711" i="50"/>
  <c r="K718" i="50"/>
  <c r="L719" i="50"/>
  <c r="K720" i="50"/>
  <c r="J720" i="50"/>
  <c r="L720" i="50"/>
  <c r="J723" i="50"/>
  <c r="K723" i="50"/>
  <c r="K726" i="50"/>
  <c r="K728" i="50"/>
  <c r="J728" i="50"/>
  <c r="L728" i="50"/>
  <c r="L735" i="50"/>
  <c r="J739" i="50"/>
  <c r="K739" i="50"/>
  <c r="K742" i="50"/>
  <c r="K744" i="50"/>
  <c r="J744" i="50"/>
  <c r="L744" i="50"/>
  <c r="L750" i="50"/>
  <c r="K757" i="50"/>
  <c r="L758" i="50"/>
  <c r="K765" i="50"/>
  <c r="L766" i="50"/>
  <c r="K767" i="50"/>
  <c r="J767" i="50"/>
  <c r="L767" i="50"/>
  <c r="K789" i="50"/>
  <c r="K796" i="50"/>
  <c r="K799" i="50"/>
  <c r="L800" i="50"/>
  <c r="J804" i="50"/>
  <c r="K804" i="50"/>
  <c r="K807" i="50"/>
  <c r="L808" i="50"/>
  <c r="J812" i="50"/>
  <c r="K812" i="50"/>
  <c r="J820" i="50"/>
  <c r="K820" i="50"/>
  <c r="L824" i="50"/>
  <c r="J828" i="50"/>
  <c r="K828" i="50"/>
  <c r="K832" i="50"/>
  <c r="J832" i="50"/>
  <c r="L832" i="50"/>
  <c r="J835" i="50"/>
  <c r="K835" i="50"/>
  <c r="K838" i="50"/>
  <c r="L847" i="50"/>
  <c r="K848" i="50"/>
  <c r="J848" i="50"/>
  <c r="L848" i="50"/>
  <c r="J851" i="50"/>
  <c r="K851" i="50"/>
  <c r="K854" i="50"/>
  <c r="J859" i="50"/>
  <c r="K859" i="50"/>
  <c r="K862" i="50"/>
  <c r="L863" i="50"/>
  <c r="K864" i="50"/>
  <c r="J864" i="50"/>
  <c r="L864" i="50"/>
  <c r="J867" i="50"/>
  <c r="K867" i="50"/>
  <c r="K869" i="50"/>
  <c r="L871" i="50"/>
  <c r="J877" i="50"/>
  <c r="K877" i="50"/>
  <c r="L879" i="50"/>
  <c r="F883" i="50"/>
  <c r="L884" i="50"/>
  <c r="J884" i="50"/>
  <c r="F891" i="50"/>
  <c r="L892" i="50"/>
  <c r="J892" i="50"/>
  <c r="F899" i="50"/>
  <c r="L900" i="50"/>
  <c r="J900" i="50"/>
  <c r="F907" i="50"/>
  <c r="F915" i="50"/>
  <c r="K919" i="50"/>
  <c r="L920" i="50"/>
  <c r="J924" i="50"/>
  <c r="K927" i="50"/>
  <c r="L928" i="50"/>
  <c r="J932" i="50"/>
  <c r="K932" i="50"/>
  <c r="K935" i="50"/>
  <c r="L936" i="50"/>
  <c r="J940" i="50"/>
  <c r="K940" i="50"/>
  <c r="K943" i="50"/>
  <c r="L944" i="50"/>
  <c r="J948" i="50"/>
  <c r="K948" i="50"/>
  <c r="K951" i="50"/>
  <c r="K957" i="50"/>
  <c r="L959" i="50"/>
  <c r="J959" i="50"/>
  <c r="K965" i="50"/>
  <c r="J967" i="50"/>
  <c r="K971" i="50"/>
  <c r="L979" i="50"/>
  <c r="J982" i="50"/>
  <c r="K982" i="50"/>
  <c r="K987" i="50"/>
  <c r="J987" i="50"/>
  <c r="L987" i="50"/>
  <c r="K995" i="50"/>
  <c r="J995" i="50"/>
  <c r="L995" i="50"/>
  <c r="K1003" i="50"/>
  <c r="J1003" i="50"/>
  <c r="L1003" i="50"/>
  <c r="J1006" i="50"/>
  <c r="L1008" i="50"/>
  <c r="J1008" i="50"/>
  <c r="F1015" i="50"/>
  <c r="F1023" i="50"/>
  <c r="L1024" i="50"/>
  <c r="J1024" i="50"/>
  <c r="F1031" i="50"/>
  <c r="L1032" i="50"/>
  <c r="J1032" i="50"/>
  <c r="F1039" i="50"/>
  <c r="L1051" i="50"/>
  <c r="L1059" i="50"/>
  <c r="K1060" i="50"/>
  <c r="J1060" i="50"/>
  <c r="L1060" i="50"/>
  <c r="J1063" i="50"/>
  <c r="K1063" i="50"/>
  <c r="L1067" i="50"/>
  <c r="K1068" i="50"/>
  <c r="J1068" i="50"/>
  <c r="L1068" i="50"/>
  <c r="K1071" i="50"/>
  <c r="L1083" i="50"/>
  <c r="L1084" i="50"/>
  <c r="K1087" i="50"/>
  <c r="K1092" i="50"/>
  <c r="J1092" i="50"/>
  <c r="L1092" i="50"/>
  <c r="J1095" i="50"/>
  <c r="K1095" i="50"/>
  <c r="K1102" i="50"/>
  <c r="K1107" i="50"/>
  <c r="J1107" i="50"/>
  <c r="L1107" i="50"/>
  <c r="J1110" i="50"/>
  <c r="K1110" i="50"/>
  <c r="J1118" i="50"/>
  <c r="K1118" i="50"/>
  <c r="K1123" i="50"/>
  <c r="J1123" i="50"/>
  <c r="L1123" i="50"/>
  <c r="J1126" i="50"/>
  <c r="K1126" i="50"/>
  <c r="K1131" i="50"/>
  <c r="J1131" i="50"/>
  <c r="L1131" i="50"/>
  <c r="K1134" i="50"/>
  <c r="L1139" i="50"/>
  <c r="J1139" i="50"/>
  <c r="K1141" i="50"/>
  <c r="L1143" i="50"/>
  <c r="J1143" i="50"/>
  <c r="J1147" i="50"/>
  <c r="K1149" i="50"/>
  <c r="L1151" i="50"/>
  <c r="J1151" i="50"/>
  <c r="J1152" i="50"/>
  <c r="K1152" i="50"/>
  <c r="L1156" i="50"/>
  <c r="K1163" i="50"/>
  <c r="L1164" i="50"/>
  <c r="K1165" i="50"/>
  <c r="J1165" i="50"/>
  <c r="L1165" i="50"/>
  <c r="J1168" i="50"/>
  <c r="K1168" i="50"/>
  <c r="K1171" i="50"/>
  <c r="L1172" i="50"/>
  <c r="K1173" i="50"/>
  <c r="J1173" i="50"/>
  <c r="L1173" i="50"/>
  <c r="K1179" i="50"/>
  <c r="J1184" i="50"/>
  <c r="K1184" i="50"/>
  <c r="K1187" i="50"/>
  <c r="L1188" i="50"/>
  <c r="K1189" i="50"/>
  <c r="J1189" i="50"/>
  <c r="L1189" i="50"/>
  <c r="J1199" i="50"/>
  <c r="K1199" i="50"/>
  <c r="L1203" i="50"/>
  <c r="K1204" i="50"/>
  <c r="J1204" i="50"/>
  <c r="L1204" i="50"/>
  <c r="J1207" i="50"/>
  <c r="K1207" i="50"/>
  <c r="K1212" i="50"/>
  <c r="J1212" i="50"/>
  <c r="L1212" i="50"/>
  <c r="K1220" i="50"/>
  <c r="J1220" i="50"/>
  <c r="L1220" i="50"/>
  <c r="J1223" i="50"/>
  <c r="K1223" i="50"/>
  <c r="K1228" i="50"/>
  <c r="L1228" i="50"/>
  <c r="K1232" i="50"/>
  <c r="K1236" i="50"/>
  <c r="L1238" i="50"/>
  <c r="K1240" i="50"/>
  <c r="L1246" i="50"/>
  <c r="J1246" i="50"/>
  <c r="J1255" i="50"/>
  <c r="K1255" i="50"/>
  <c r="L1259" i="50"/>
  <c r="J1263" i="50"/>
  <c r="K1263" i="50"/>
  <c r="L1267" i="50"/>
  <c r="L1275" i="50"/>
  <c r="J1279" i="50"/>
  <c r="K1279" i="50"/>
  <c r="K1291" i="50"/>
  <c r="J1291" i="50"/>
  <c r="L1291" i="50"/>
  <c r="J1294" i="50"/>
  <c r="J1302" i="50"/>
  <c r="K1302" i="50"/>
  <c r="K1307" i="50"/>
  <c r="J1310" i="50"/>
  <c r="K1310" i="50"/>
  <c r="K1315" i="50"/>
  <c r="J1318" i="50"/>
  <c r="K1318" i="50"/>
  <c r="K1323" i="50"/>
  <c r="J1323" i="50"/>
  <c r="L1323" i="50"/>
  <c r="K1326" i="50"/>
  <c r="J1328" i="50"/>
  <c r="K1328" i="50"/>
  <c r="J1336" i="50"/>
  <c r="K1336" i="50"/>
  <c r="J1350" i="50"/>
  <c r="K1350" i="50"/>
  <c r="J1358" i="50"/>
  <c r="K1358" i="50"/>
  <c r="K1363" i="50"/>
  <c r="J1363" i="50"/>
  <c r="L1363" i="50"/>
  <c r="J1374" i="50"/>
  <c r="K1374" i="50"/>
  <c r="K1379" i="50"/>
  <c r="J1379" i="50"/>
  <c r="L1379" i="50"/>
  <c r="J1382" i="50"/>
  <c r="K1382" i="50"/>
  <c r="L1384" i="50"/>
  <c r="J1384" i="50"/>
  <c r="F1391" i="50"/>
  <c r="F1399" i="50"/>
  <c r="L1400" i="50"/>
  <c r="J1400" i="50"/>
  <c r="F1407" i="50"/>
  <c r="L1408" i="50"/>
  <c r="J1408" i="50"/>
  <c r="F1415" i="50"/>
  <c r="L1416" i="50"/>
  <c r="J1416" i="50"/>
  <c r="F1423" i="50"/>
  <c r="L1424" i="50"/>
  <c r="J1424" i="50"/>
  <c r="F1447" i="50"/>
  <c r="F1455" i="50"/>
  <c r="L1456" i="50"/>
  <c r="J1456" i="50"/>
  <c r="F1463" i="50"/>
  <c r="L1464" i="50"/>
  <c r="J1464" i="50"/>
  <c r="F1471" i="50"/>
  <c r="L1472" i="50"/>
  <c r="J1472" i="50"/>
  <c r="F1479" i="50"/>
  <c r="L1480" i="50"/>
  <c r="J1480" i="50"/>
  <c r="K1483" i="50"/>
  <c r="K1485" i="50"/>
  <c r="J1485" i="50"/>
  <c r="L1485" i="50"/>
  <c r="J1488" i="50"/>
  <c r="K1488" i="50"/>
  <c r="K1491" i="50"/>
  <c r="J1496" i="50"/>
  <c r="K1496" i="50"/>
  <c r="K1499" i="50"/>
  <c r="K1501" i="50"/>
  <c r="L1501" i="50"/>
  <c r="J1504" i="50"/>
  <c r="K1504" i="50"/>
  <c r="J1512" i="50"/>
  <c r="K1512" i="50"/>
  <c r="K1515" i="50"/>
  <c r="K1517" i="50"/>
  <c r="J1520" i="50"/>
  <c r="K1520" i="50"/>
  <c r="K1523" i="50"/>
  <c r="L1532" i="50"/>
  <c r="L1540" i="50"/>
  <c r="J1544" i="50"/>
  <c r="K1544" i="50"/>
  <c r="K1549" i="50"/>
  <c r="J1549" i="50"/>
  <c r="L1549" i="50"/>
  <c r="K1555" i="50"/>
  <c r="J1560" i="50"/>
  <c r="K1560" i="50"/>
  <c r="K1563" i="50"/>
  <c r="K1565" i="50"/>
  <c r="J1565" i="50"/>
  <c r="L1565" i="50"/>
  <c r="J1568" i="50"/>
  <c r="K1568" i="50"/>
  <c r="K1573" i="50"/>
  <c r="J1573" i="50"/>
  <c r="L1573" i="50"/>
  <c r="J1576" i="50"/>
  <c r="K1576" i="50"/>
  <c r="K1588" i="50"/>
  <c r="J1588" i="50"/>
  <c r="L1588" i="50"/>
  <c r="J1591" i="50"/>
  <c r="K1591" i="50"/>
  <c r="J1599" i="50"/>
  <c r="K1599" i="50"/>
  <c r="J1607" i="50"/>
  <c r="K1607" i="50"/>
  <c r="J1615" i="50"/>
  <c r="K1620" i="50"/>
  <c r="J1620" i="50"/>
  <c r="L1620" i="50"/>
  <c r="J1623" i="50"/>
  <c r="K1623" i="50"/>
  <c r="L1628" i="50"/>
  <c r="J1628" i="50"/>
  <c r="L1632" i="50"/>
  <c r="J1632" i="50"/>
  <c r="L1636" i="50"/>
  <c r="J1636" i="50"/>
  <c r="J1647" i="50"/>
  <c r="K1647" i="50"/>
  <c r="K1652" i="50"/>
  <c r="J1652" i="50"/>
  <c r="L1652" i="50"/>
  <c r="J1655" i="50"/>
  <c r="K1655" i="50"/>
  <c r="J1663" i="50"/>
  <c r="K1676" i="50"/>
  <c r="J1676" i="50"/>
  <c r="L1676" i="50"/>
  <c r="J1679" i="50"/>
  <c r="K1679" i="50"/>
  <c r="K1684" i="50"/>
  <c r="J1684" i="50"/>
  <c r="L1684" i="50"/>
  <c r="K1691" i="50"/>
  <c r="J1691" i="50"/>
  <c r="L1691" i="50"/>
  <c r="J1694" i="50"/>
  <c r="K1694" i="50"/>
  <c r="K1699" i="50"/>
  <c r="J1699" i="50"/>
  <c r="L1699" i="50"/>
  <c r="J1702" i="50"/>
  <c r="K1702" i="50"/>
  <c r="J1710" i="50"/>
  <c r="K1715" i="50"/>
  <c r="J1715" i="50"/>
  <c r="L1715" i="50"/>
  <c r="J1718" i="50"/>
  <c r="K1718" i="50"/>
  <c r="J1726" i="50"/>
  <c r="K1726" i="50"/>
  <c r="L1733" i="50"/>
  <c r="K1733" i="50"/>
  <c r="L1734" i="50"/>
  <c r="L1741" i="50"/>
  <c r="K1741" i="50"/>
  <c r="L1742" i="50"/>
  <c r="L1749" i="50"/>
  <c r="K1749" i="50"/>
  <c r="J1749" i="50"/>
  <c r="L1758" i="50"/>
  <c r="K1758" i="50"/>
  <c r="L1765" i="50"/>
  <c r="K1765" i="50"/>
  <c r="J1765" i="50"/>
  <c r="J1774" i="50"/>
  <c r="L1774" i="50"/>
  <c r="K1774" i="50"/>
  <c r="L1781" i="50"/>
  <c r="K1781" i="50"/>
  <c r="J1781" i="50"/>
  <c r="L1790" i="50"/>
  <c r="K1790" i="50"/>
  <c r="L1796" i="50"/>
  <c r="K1796" i="50"/>
  <c r="J1796" i="50"/>
  <c r="J1805" i="50"/>
  <c r="L1805" i="50"/>
  <c r="K1805" i="50"/>
  <c r="L1812" i="50"/>
  <c r="K1812" i="50"/>
  <c r="J1812" i="50"/>
  <c r="L1821" i="50"/>
  <c r="K1821" i="50"/>
  <c r="L1828" i="50"/>
  <c r="K1828" i="50"/>
  <c r="J1828" i="50"/>
  <c r="L1837" i="50"/>
  <c r="K1837" i="50"/>
  <c r="J1837" i="50"/>
  <c r="L1839" i="50"/>
  <c r="K1839" i="50"/>
  <c r="J1839" i="50"/>
  <c r="L1843" i="50"/>
  <c r="K1843" i="50"/>
  <c r="J1843" i="50"/>
  <c r="L1845" i="50"/>
  <c r="K1845" i="50"/>
  <c r="J1845" i="50"/>
  <c r="L1847" i="50"/>
  <c r="K1847" i="50"/>
  <c r="J1847" i="50"/>
  <c r="L1851" i="50"/>
  <c r="K1851" i="50"/>
  <c r="J1851" i="50"/>
  <c r="L1853" i="50"/>
  <c r="K1853" i="50"/>
  <c r="J1853" i="50"/>
  <c r="J1855" i="50"/>
  <c r="L1855" i="50"/>
  <c r="K1855" i="50"/>
  <c r="K1862" i="50"/>
  <c r="J1862" i="50"/>
  <c r="J1871" i="50"/>
  <c r="L1871" i="50"/>
  <c r="K1871" i="50"/>
  <c r="L1878" i="50"/>
  <c r="K1878" i="50"/>
  <c r="J1878" i="50"/>
  <c r="J1887" i="50"/>
  <c r="L1887" i="50"/>
  <c r="K1887" i="50"/>
  <c r="K1894" i="50"/>
  <c r="J1894" i="50"/>
  <c r="L1950" i="50"/>
  <c r="K1950" i="50"/>
  <c r="J1950" i="50"/>
  <c r="L1958" i="50"/>
  <c r="K1958" i="50"/>
  <c r="J1958" i="50"/>
  <c r="K1967" i="50"/>
  <c r="J1967" i="50"/>
  <c r="J1976" i="50"/>
  <c r="L1976" i="50"/>
  <c r="K1976" i="50"/>
  <c r="L1983" i="50"/>
  <c r="K1983" i="50"/>
  <c r="J1983" i="50"/>
  <c r="J1992" i="50"/>
  <c r="L1992" i="50"/>
  <c r="K1992" i="50"/>
  <c r="L1751" i="50"/>
  <c r="L1767" i="50"/>
  <c r="L1775" i="50"/>
  <c r="L1779" i="50"/>
  <c r="L1783" i="50"/>
  <c r="L1798" i="50"/>
  <c r="L1830" i="50"/>
  <c r="L1860" i="50"/>
  <c r="L1864" i="50"/>
  <c r="L1872" i="50"/>
  <c r="L1876" i="50"/>
  <c r="L1888" i="50"/>
  <c r="L1896" i="50"/>
  <c r="L1907" i="50"/>
  <c r="L1911" i="50"/>
  <c r="L1915" i="50"/>
  <c r="L1923" i="50"/>
  <c r="L1927" i="50"/>
  <c r="L1935" i="50"/>
  <c r="L1943" i="50"/>
  <c r="L1947" i="50"/>
  <c r="L1949" i="50"/>
  <c r="L1951" i="50"/>
  <c r="L1955" i="50"/>
  <c r="L1957" i="50"/>
  <c r="L1973" i="50"/>
  <c r="L1981" i="50"/>
  <c r="J2008" i="50"/>
  <c r="J2016" i="50"/>
  <c r="J2024" i="50"/>
  <c r="J2032" i="50"/>
  <c r="J2040" i="50"/>
  <c r="J2048" i="50"/>
  <c r="J2125" i="50"/>
  <c r="J2133" i="50"/>
  <c r="J2141" i="50"/>
  <c r="J2149" i="50"/>
  <c r="J2157" i="50"/>
  <c r="J2165" i="50"/>
  <c r="J2191" i="50"/>
  <c r="J2199" i="50"/>
  <c r="J2207" i="50"/>
  <c r="J2215" i="50"/>
  <c r="J2223" i="50"/>
  <c r="J2300" i="50"/>
  <c r="J2308" i="50"/>
  <c r="J2316" i="50"/>
  <c r="J2332" i="50"/>
  <c r="J2340" i="50"/>
  <c r="J2347" i="50"/>
  <c r="J2355" i="50"/>
  <c r="J2371" i="50"/>
  <c r="J2379" i="50"/>
  <c r="J2395" i="50"/>
  <c r="J2429" i="50"/>
  <c r="J2437" i="50"/>
  <c r="J2445" i="50"/>
  <c r="J2453" i="50"/>
  <c r="J2461" i="50"/>
  <c r="J2468" i="50"/>
  <c r="J2484" i="50"/>
  <c r="J2492" i="50"/>
  <c r="J2500" i="50"/>
  <c r="K2515" i="50"/>
  <c r="L2515" i="50"/>
  <c r="K2516" i="50"/>
  <c r="K2517" i="50"/>
  <c r="L2517" i="50"/>
  <c r="K2518" i="50"/>
  <c r="K2519" i="50"/>
  <c r="L2519" i="50"/>
  <c r="K2523" i="50"/>
  <c r="L2523" i="50"/>
  <c r="K2525" i="50"/>
  <c r="L2525" i="50"/>
  <c r="K2526" i="50"/>
  <c r="K2528" i="50"/>
  <c r="K2531" i="50"/>
  <c r="L2531" i="50"/>
  <c r="K2532" i="50"/>
  <c r="J2536" i="50"/>
  <c r="J2544" i="50"/>
  <c r="J2552" i="50"/>
  <c r="J2560" i="50"/>
  <c r="J2568" i="50"/>
  <c r="J2576" i="50"/>
  <c r="J2583" i="50"/>
  <c r="J2591" i="50"/>
  <c r="J2615" i="50"/>
  <c r="J2667" i="50"/>
  <c r="J2675" i="50"/>
  <c r="J2683" i="50"/>
  <c r="F2689" i="50"/>
  <c r="F2697" i="50"/>
  <c r="J2707" i="50"/>
  <c r="L2707" i="50"/>
  <c r="K2707" i="50"/>
  <c r="K2710" i="50"/>
  <c r="J2710" i="50"/>
  <c r="J2715" i="50"/>
  <c r="K2718" i="50"/>
  <c r="J2718" i="50"/>
  <c r="J2723" i="50"/>
  <c r="L2723" i="50"/>
  <c r="K2723" i="50"/>
  <c r="L2731" i="50"/>
  <c r="K2734" i="50"/>
  <c r="J2734" i="50"/>
  <c r="K2742" i="50"/>
  <c r="J2742" i="50"/>
  <c r="K2750" i="50"/>
  <c r="K2760" i="50"/>
  <c r="J2760" i="50"/>
  <c r="K2768" i="50"/>
  <c r="J2768" i="50"/>
  <c r="J2779" i="50"/>
  <c r="L2779" i="50"/>
  <c r="K2779" i="50"/>
  <c r="K2782" i="50"/>
  <c r="J2782" i="50"/>
  <c r="J2787" i="50"/>
  <c r="K2790" i="50"/>
  <c r="J2790" i="50"/>
  <c r="K2798" i="50"/>
  <c r="J2798" i="50"/>
  <c r="K2806" i="50"/>
  <c r="J2806" i="50"/>
  <c r="K2814" i="50"/>
  <c r="J2814" i="50"/>
  <c r="L2823" i="50"/>
  <c r="K2823" i="50"/>
  <c r="J2823" i="50"/>
  <c r="J2828" i="50"/>
  <c r="L2828" i="50"/>
  <c r="K2828" i="50"/>
  <c r="J2844" i="50"/>
  <c r="L2844" i="50"/>
  <c r="K2844" i="50"/>
  <c r="J2860" i="50"/>
  <c r="L2860" i="50"/>
  <c r="K2860" i="50"/>
  <c r="J2876" i="50"/>
  <c r="L2876" i="50"/>
  <c r="K2876" i="50"/>
  <c r="J2883" i="50"/>
  <c r="L2883" i="50"/>
  <c r="K2883" i="50"/>
  <c r="L2886" i="50"/>
  <c r="K2886" i="50"/>
  <c r="J2886" i="50"/>
  <c r="J1998" i="50"/>
  <c r="K1998" i="50"/>
  <c r="K1999" i="50"/>
  <c r="L1999" i="50"/>
  <c r="J2013" i="50"/>
  <c r="K2013" i="50"/>
  <c r="J2021" i="50"/>
  <c r="K2021" i="50"/>
  <c r="K2022" i="50"/>
  <c r="L2022" i="50"/>
  <c r="J2029" i="50"/>
  <c r="K2029" i="50"/>
  <c r="K2030" i="50"/>
  <c r="L2030" i="50"/>
  <c r="J2037" i="50"/>
  <c r="K2037" i="50"/>
  <c r="K2038" i="50"/>
  <c r="L2038" i="50"/>
  <c r="J2045" i="50"/>
  <c r="K2045" i="50"/>
  <c r="K2046" i="50"/>
  <c r="L2046" i="50"/>
  <c r="J2053" i="50"/>
  <c r="K2053" i="50"/>
  <c r="J2055" i="50"/>
  <c r="K2055" i="50"/>
  <c r="J2059" i="50"/>
  <c r="K2059" i="50"/>
  <c r="J2063" i="50"/>
  <c r="K2063" i="50"/>
  <c r="J2067" i="50"/>
  <c r="K2067" i="50"/>
  <c r="J2069" i="50"/>
  <c r="K2069" i="50"/>
  <c r="J2071" i="50"/>
  <c r="K2071" i="50"/>
  <c r="K2072" i="50"/>
  <c r="L2072" i="50"/>
  <c r="J2079" i="50"/>
  <c r="K2079" i="50"/>
  <c r="J2087" i="50"/>
  <c r="K2087" i="50"/>
  <c r="K2088" i="50"/>
  <c r="L2088" i="50"/>
  <c r="J2095" i="50"/>
  <c r="K2095" i="50"/>
  <c r="K2096" i="50"/>
  <c r="L2096" i="50"/>
  <c r="K2104" i="50"/>
  <c r="L2104" i="50"/>
  <c r="J2111" i="50"/>
  <c r="K2111" i="50"/>
  <c r="K2112" i="50"/>
  <c r="L2112" i="50"/>
  <c r="K2139" i="50"/>
  <c r="L2139" i="50"/>
  <c r="K2155" i="50"/>
  <c r="L2155" i="50"/>
  <c r="K2163" i="50"/>
  <c r="L2163" i="50"/>
  <c r="K2189" i="50"/>
  <c r="L2189" i="50"/>
  <c r="J2196" i="50"/>
  <c r="K2196" i="50"/>
  <c r="K2205" i="50"/>
  <c r="L2205" i="50"/>
  <c r="J2212" i="50"/>
  <c r="K2212" i="50"/>
  <c r="L2240" i="50"/>
  <c r="J2247" i="50"/>
  <c r="K2247" i="50"/>
  <c r="L2248" i="50"/>
  <c r="K2256" i="50"/>
  <c r="L2256" i="50"/>
  <c r="L2272" i="50"/>
  <c r="J2279" i="50"/>
  <c r="K2279" i="50"/>
  <c r="J2283" i="50"/>
  <c r="K2283" i="50"/>
  <c r="J2285" i="50"/>
  <c r="K2285" i="50"/>
  <c r="J2287" i="50"/>
  <c r="K2287" i="50"/>
  <c r="J2291" i="50"/>
  <c r="K2291" i="50"/>
  <c r="J2293" i="50"/>
  <c r="K2293" i="50"/>
  <c r="J2295" i="50"/>
  <c r="K2295" i="50"/>
  <c r="J2352" i="50"/>
  <c r="K2352" i="50"/>
  <c r="J2360" i="50"/>
  <c r="K2360" i="50"/>
  <c r="J2376" i="50"/>
  <c r="K2376" i="50"/>
  <c r="J2384" i="50"/>
  <c r="K2384" i="50"/>
  <c r="J2392" i="50"/>
  <c r="K2392" i="50"/>
  <c r="K2419" i="50"/>
  <c r="L2419" i="50"/>
  <c r="K2427" i="50"/>
  <c r="L2427" i="50"/>
  <c r="K2435" i="50"/>
  <c r="L2435" i="50"/>
  <c r="K2443" i="50"/>
  <c r="L2443" i="50"/>
  <c r="K2451" i="50"/>
  <c r="L2451" i="50"/>
  <c r="K2459" i="50"/>
  <c r="L2459" i="50"/>
  <c r="J2541" i="50"/>
  <c r="K2541" i="50"/>
  <c r="K2542" i="50"/>
  <c r="L2542" i="50"/>
  <c r="J2549" i="50"/>
  <c r="K2549" i="50"/>
  <c r="K2550" i="50"/>
  <c r="L2550" i="50"/>
  <c r="K2557" i="50"/>
  <c r="K2558" i="50"/>
  <c r="L2558" i="50"/>
  <c r="K2566" i="50"/>
  <c r="L2566" i="50"/>
  <c r="J2581" i="50"/>
  <c r="K2581" i="50"/>
  <c r="J2588" i="50"/>
  <c r="K2588" i="50"/>
  <c r="K2589" i="50"/>
  <c r="L2589" i="50"/>
  <c r="J2596" i="50"/>
  <c r="K2596" i="50"/>
  <c r="K2597" i="50"/>
  <c r="L2597" i="50"/>
  <c r="J2604" i="50"/>
  <c r="K2604" i="50"/>
  <c r="K2605" i="50"/>
  <c r="L2605" i="50"/>
  <c r="J2612" i="50"/>
  <c r="K2612" i="50"/>
  <c r="K2613" i="50"/>
  <c r="L2613" i="50"/>
  <c r="J2620" i="50"/>
  <c r="K2620" i="50"/>
  <c r="K2629" i="50"/>
  <c r="L2629" i="50"/>
  <c r="J2664" i="50"/>
  <c r="K2664" i="50"/>
  <c r="K2680" i="50"/>
  <c r="K2687" i="50"/>
  <c r="J2687" i="50"/>
  <c r="J2692" i="50"/>
  <c r="L2692" i="50"/>
  <c r="K2692" i="50"/>
  <c r="K2695" i="50"/>
  <c r="J2695" i="50"/>
  <c r="J2700" i="50"/>
  <c r="L2700" i="50"/>
  <c r="K2700" i="50"/>
  <c r="F2708" i="50"/>
  <c r="L2709" i="50"/>
  <c r="J2709" i="50"/>
  <c r="F2716" i="50"/>
  <c r="L2717" i="50"/>
  <c r="J2717" i="50"/>
  <c r="F2724" i="50"/>
  <c r="L2725" i="50"/>
  <c r="J2725" i="50"/>
  <c r="F2732" i="50"/>
  <c r="L2733" i="50"/>
  <c r="J2733" i="50"/>
  <c r="F2740" i="50"/>
  <c r="L2741" i="50"/>
  <c r="J2741" i="50"/>
  <c r="F2748" i="50"/>
  <c r="L2749" i="50"/>
  <c r="J2749" i="50"/>
  <c r="K2758" i="50"/>
  <c r="J2758" i="50"/>
  <c r="K2766" i="50"/>
  <c r="J2766" i="50"/>
  <c r="K2774" i="50"/>
  <c r="J2774" i="50"/>
  <c r="F2780" i="50"/>
  <c r="L2781" i="50"/>
  <c r="J2781" i="50"/>
  <c r="F2788" i="50"/>
  <c r="L2789" i="50"/>
  <c r="J2789" i="50"/>
  <c r="F2796" i="50"/>
  <c r="F2804" i="50"/>
  <c r="L2805" i="50"/>
  <c r="J2805" i="50"/>
  <c r="F2812" i="50"/>
  <c r="F2820" i="50"/>
  <c r="J2821" i="50"/>
  <c r="L2821" i="50"/>
  <c r="K2821" i="50"/>
  <c r="J2879" i="50"/>
  <c r="L2879" i="50"/>
  <c r="K2879" i="50"/>
  <c r="J2895" i="50"/>
  <c r="L2895" i="50"/>
  <c r="K2895" i="50"/>
  <c r="K310" i="50"/>
  <c r="K316" i="50"/>
  <c r="K460" i="50"/>
  <c r="K620" i="50"/>
  <c r="K628" i="50"/>
  <c r="K702" i="50"/>
  <c r="K704" i="50"/>
  <c r="K710" i="50"/>
  <c r="K868" i="50"/>
  <c r="K872" i="50"/>
  <c r="K880" i="50"/>
  <c r="K1048" i="50"/>
  <c r="K1052" i="50"/>
  <c r="K1056" i="50"/>
  <c r="K1327" i="50"/>
  <c r="K1341" i="50"/>
  <c r="K1525" i="50"/>
  <c r="K1527" i="50"/>
  <c r="K1531" i="50"/>
  <c r="K1533" i="50"/>
  <c r="K1535" i="50"/>
  <c r="J1751" i="50"/>
  <c r="J1755" i="50"/>
  <c r="J1767" i="50"/>
  <c r="J1775" i="50"/>
  <c r="J1779" i="50"/>
  <c r="J1783" i="50"/>
  <c r="J1787" i="50"/>
  <c r="J1798" i="50"/>
  <c r="J1830" i="50"/>
  <c r="J1860" i="50"/>
  <c r="J1864" i="50"/>
  <c r="J1872" i="50"/>
  <c r="J1876" i="50"/>
  <c r="J1888" i="50"/>
  <c r="J1896" i="50"/>
  <c r="J1907" i="50"/>
  <c r="J1911" i="50"/>
  <c r="J1915" i="50"/>
  <c r="J1923" i="50"/>
  <c r="J1927" i="50"/>
  <c r="J1935" i="50"/>
  <c r="J1943" i="50"/>
  <c r="J1947" i="50"/>
  <c r="J1949" i="50"/>
  <c r="J1951" i="50"/>
  <c r="J1955" i="50"/>
  <c r="J1957" i="50"/>
  <c r="J1973" i="50"/>
  <c r="J1981" i="50"/>
  <c r="J1997" i="50"/>
  <c r="L1998" i="50"/>
  <c r="J1999" i="50"/>
  <c r="J2005" i="50"/>
  <c r="K2008" i="50"/>
  <c r="J2012" i="50"/>
  <c r="L2013" i="50"/>
  <c r="K2016" i="50"/>
  <c r="J2020" i="50"/>
  <c r="L2021" i="50"/>
  <c r="J2022" i="50"/>
  <c r="K2024" i="50"/>
  <c r="J2028" i="50"/>
  <c r="L2029" i="50"/>
  <c r="J2030" i="50"/>
  <c r="K2032" i="50"/>
  <c r="J2036" i="50"/>
  <c r="L2037" i="50"/>
  <c r="J2038" i="50"/>
  <c r="K2040" i="50"/>
  <c r="J2044" i="50"/>
  <c r="L2045" i="50"/>
  <c r="J2046" i="50"/>
  <c r="K2048" i="50"/>
  <c r="J2052" i="50"/>
  <c r="L2053" i="50"/>
  <c r="L2055" i="50"/>
  <c r="L2059" i="50"/>
  <c r="L2063" i="50"/>
  <c r="L2067" i="50"/>
  <c r="L2069" i="50"/>
  <c r="L2071" i="50"/>
  <c r="J2072" i="50"/>
  <c r="J2078" i="50"/>
  <c r="L2079" i="50"/>
  <c r="J2086" i="50"/>
  <c r="L2087" i="50"/>
  <c r="J2088" i="50"/>
  <c r="J2094" i="50"/>
  <c r="L2095" i="50"/>
  <c r="J2096" i="50"/>
  <c r="J2102" i="50"/>
  <c r="J2104" i="50"/>
  <c r="J2110" i="50"/>
  <c r="L2111" i="50"/>
  <c r="J2112" i="50"/>
  <c r="K2125" i="50"/>
  <c r="K2133" i="50"/>
  <c r="J2139" i="50"/>
  <c r="K2141" i="50"/>
  <c r="K2149" i="50"/>
  <c r="J2155" i="50"/>
  <c r="K2157" i="50"/>
  <c r="J2163" i="50"/>
  <c r="K2165" i="50"/>
  <c r="K2166" i="50"/>
  <c r="L2166" i="50"/>
  <c r="K2167" i="50"/>
  <c r="K2168" i="50"/>
  <c r="L2168" i="50"/>
  <c r="K2171" i="50"/>
  <c r="K2172" i="50"/>
  <c r="L2172" i="50"/>
  <c r="K2173" i="50"/>
  <c r="K2175" i="50"/>
  <c r="K2176" i="50"/>
  <c r="L2176" i="50"/>
  <c r="K2179" i="50"/>
  <c r="K2180" i="50"/>
  <c r="L2180" i="50"/>
  <c r="K2181" i="50"/>
  <c r="K2182" i="50"/>
  <c r="L2182" i="50"/>
  <c r="J2187" i="50"/>
  <c r="J2189" i="50"/>
  <c r="K2191" i="50"/>
  <c r="J2195" i="50"/>
  <c r="L2196" i="50"/>
  <c r="K2199" i="50"/>
  <c r="J2203" i="50"/>
  <c r="K2207" i="50"/>
  <c r="J2211" i="50"/>
  <c r="L2212" i="50"/>
  <c r="K2215" i="50"/>
  <c r="J2219" i="50"/>
  <c r="L2220" i="50"/>
  <c r="K2223" i="50"/>
  <c r="J2227" i="50"/>
  <c r="J2229" i="50"/>
  <c r="J2238" i="50"/>
  <c r="J2240" i="50"/>
  <c r="J2246" i="50"/>
  <c r="L2247" i="50"/>
  <c r="J2248" i="50"/>
  <c r="J2254" i="50"/>
  <c r="J2256" i="50"/>
  <c r="J2262" i="50"/>
  <c r="J2270" i="50"/>
  <c r="J2272" i="50"/>
  <c r="J2278" i="50"/>
  <c r="L2279" i="50"/>
  <c r="L2283" i="50"/>
  <c r="L2285" i="50"/>
  <c r="L2287" i="50"/>
  <c r="L2291" i="50"/>
  <c r="L2293" i="50"/>
  <c r="L2295" i="50"/>
  <c r="K2300" i="50"/>
  <c r="K2308" i="50"/>
  <c r="J2312" i="50"/>
  <c r="K2316" i="50"/>
  <c r="J2320" i="50"/>
  <c r="J2328" i="50"/>
  <c r="K2332" i="50"/>
  <c r="J2336" i="50"/>
  <c r="K2340" i="50"/>
  <c r="J2344" i="50"/>
  <c r="K2347" i="50"/>
  <c r="J2351" i="50"/>
  <c r="L2352" i="50"/>
  <c r="K2355" i="50"/>
  <c r="J2359" i="50"/>
  <c r="L2360" i="50"/>
  <c r="K2363" i="50"/>
  <c r="J2367" i="50"/>
  <c r="L2368" i="50"/>
  <c r="K2371" i="50"/>
  <c r="L2376" i="50"/>
  <c r="K2379" i="50"/>
  <c r="J2383" i="50"/>
  <c r="L2384" i="50"/>
  <c r="J2391" i="50"/>
  <c r="L2392" i="50"/>
  <c r="K2395" i="50"/>
  <c r="K2397" i="50"/>
  <c r="K2398" i="50"/>
  <c r="L2398" i="50"/>
  <c r="K2399" i="50"/>
  <c r="K2400" i="50"/>
  <c r="L2400" i="50"/>
  <c r="K2403" i="50"/>
  <c r="K2404" i="50"/>
  <c r="L2404" i="50"/>
  <c r="K2405" i="50"/>
  <c r="K2406" i="50"/>
  <c r="L2406" i="50"/>
  <c r="K2407" i="50"/>
  <c r="K2408" i="50"/>
  <c r="L2408" i="50"/>
  <c r="K2411" i="50"/>
  <c r="K2412" i="50"/>
  <c r="L2412" i="50"/>
  <c r="K2413" i="50"/>
  <c r="J2419" i="50"/>
  <c r="J2427" i="50"/>
  <c r="K2429" i="50"/>
  <c r="J2435" i="50"/>
  <c r="K2437" i="50"/>
  <c r="J2443" i="50"/>
  <c r="K2445" i="50"/>
  <c r="J2451" i="50"/>
  <c r="K2453" i="50"/>
  <c r="J2459" i="50"/>
  <c r="K2461" i="50"/>
  <c r="J2464" i="50"/>
  <c r="K2468" i="50"/>
  <c r="J2472" i="50"/>
  <c r="J2480" i="50"/>
  <c r="K2484" i="50"/>
  <c r="K2492" i="50"/>
  <c r="J2496" i="50"/>
  <c r="K2500" i="50"/>
  <c r="J2504" i="50"/>
  <c r="K2508" i="50"/>
  <c r="J2512" i="50"/>
  <c r="K2536" i="50"/>
  <c r="L2541" i="50"/>
  <c r="J2542" i="50"/>
  <c r="K2544" i="50"/>
  <c r="L2549" i="50"/>
  <c r="J2550" i="50"/>
  <c r="K2552" i="50"/>
  <c r="J2558" i="50"/>
  <c r="K2560" i="50"/>
  <c r="J2566" i="50"/>
  <c r="K2568" i="50"/>
  <c r="K2576" i="50"/>
  <c r="L2581" i="50"/>
  <c r="K2583" i="50"/>
  <c r="J2587" i="50"/>
  <c r="L2588" i="50"/>
  <c r="J2589" i="50"/>
  <c r="K2591" i="50"/>
  <c r="J2595" i="50"/>
  <c r="L2596" i="50"/>
  <c r="J2597" i="50"/>
  <c r="J2603" i="50"/>
  <c r="L2604" i="50"/>
  <c r="J2605" i="50"/>
  <c r="J2611" i="50"/>
  <c r="L2612" i="50"/>
  <c r="J2613" i="50"/>
  <c r="K2615" i="50"/>
  <c r="J2619" i="50"/>
  <c r="L2620" i="50"/>
  <c r="J2621" i="50"/>
  <c r="J2627" i="50"/>
  <c r="J2629" i="50"/>
  <c r="J2655" i="50"/>
  <c r="J2663" i="50"/>
  <c r="L2664" i="50"/>
  <c r="K2667" i="50"/>
  <c r="J2671" i="50"/>
  <c r="K2675" i="50"/>
  <c r="J2679" i="50"/>
  <c r="K2683" i="50"/>
  <c r="F2693" i="50"/>
  <c r="L2694" i="50"/>
  <c r="J2694" i="50"/>
  <c r="F2701" i="50"/>
  <c r="L2702" i="50"/>
  <c r="J2702" i="50"/>
  <c r="K2709" i="50"/>
  <c r="J2711" i="50"/>
  <c r="L2711" i="50"/>
  <c r="K2711" i="50"/>
  <c r="K2717" i="50"/>
  <c r="J2719" i="50"/>
  <c r="L2719" i="50"/>
  <c r="K2719" i="50"/>
  <c r="K2725" i="50"/>
  <c r="J2727" i="50"/>
  <c r="L2727" i="50"/>
  <c r="K2727" i="50"/>
  <c r="K2733" i="50"/>
  <c r="J2735" i="50"/>
  <c r="L2735" i="50"/>
  <c r="K2735" i="50"/>
  <c r="K2741" i="50"/>
  <c r="J2743" i="50"/>
  <c r="L2743" i="50"/>
  <c r="K2743" i="50"/>
  <c r="K2749" i="50"/>
  <c r="J2751" i="50"/>
  <c r="L2751" i="50"/>
  <c r="K2751" i="50"/>
  <c r="L2758" i="50"/>
  <c r="K2764" i="50"/>
  <c r="J2764" i="50"/>
  <c r="L2766" i="50"/>
  <c r="K2772" i="50"/>
  <c r="J2772" i="50"/>
  <c r="L2774" i="50"/>
  <c r="J2775" i="50"/>
  <c r="L2775" i="50"/>
  <c r="K2775" i="50"/>
  <c r="K2781" i="50"/>
  <c r="J2791" i="50"/>
  <c r="L2791" i="50"/>
  <c r="K2791" i="50"/>
  <c r="J2799" i="50"/>
  <c r="L2799" i="50"/>
  <c r="K2799" i="50"/>
  <c r="J2807" i="50"/>
  <c r="L2807" i="50"/>
  <c r="K2807" i="50"/>
  <c r="J2815" i="50"/>
  <c r="L2815" i="50"/>
  <c r="K2815" i="50"/>
  <c r="J2891" i="50"/>
  <c r="L2891" i="50"/>
  <c r="K2891" i="50"/>
  <c r="L2894" i="50"/>
  <c r="K2894" i="50"/>
  <c r="J2894" i="50"/>
  <c r="J2900" i="50"/>
  <c r="L2900" i="50"/>
  <c r="K2900" i="50"/>
  <c r="L2910" i="50"/>
  <c r="K2910" i="50"/>
  <c r="J2910" i="50"/>
  <c r="J2916" i="50"/>
  <c r="L2916" i="50"/>
  <c r="K2916" i="50"/>
  <c r="K2926" i="50"/>
  <c r="J2926" i="50"/>
  <c r="J2932" i="50"/>
  <c r="L2932" i="50"/>
  <c r="K2932" i="50"/>
  <c r="L2935" i="50"/>
  <c r="J2075" i="50"/>
  <c r="K2075" i="50"/>
  <c r="J2083" i="50"/>
  <c r="K2083" i="50"/>
  <c r="J2091" i="50"/>
  <c r="K2091" i="50"/>
  <c r="J2107" i="50"/>
  <c r="K2107" i="50"/>
  <c r="J2126" i="50"/>
  <c r="K2126" i="50"/>
  <c r="J2134" i="50"/>
  <c r="K2134" i="50"/>
  <c r="J2142" i="50"/>
  <c r="K2142" i="50"/>
  <c r="J2150" i="50"/>
  <c r="K2150" i="50"/>
  <c r="J2158" i="50"/>
  <c r="K2158" i="50"/>
  <c r="L2167" i="50"/>
  <c r="L2171" i="50"/>
  <c r="L2173" i="50"/>
  <c r="L2175" i="50"/>
  <c r="L2179" i="50"/>
  <c r="L2181" i="50"/>
  <c r="J2184" i="50"/>
  <c r="K2184" i="50"/>
  <c r="J2192" i="50"/>
  <c r="K2192" i="50"/>
  <c r="J2200" i="50"/>
  <c r="K2200" i="50"/>
  <c r="J2208" i="50"/>
  <c r="K2208" i="50"/>
  <c r="J2216" i="50"/>
  <c r="K2216" i="50"/>
  <c r="J2224" i="50"/>
  <c r="K2224" i="50"/>
  <c r="J2243" i="50"/>
  <c r="K2243" i="50"/>
  <c r="J2275" i="50"/>
  <c r="K2275" i="50"/>
  <c r="J2309" i="50"/>
  <c r="K2309" i="50"/>
  <c r="J2317" i="50"/>
  <c r="K2317" i="50"/>
  <c r="J2341" i="50"/>
  <c r="K2341" i="50"/>
  <c r="J2348" i="50"/>
  <c r="K2348" i="50"/>
  <c r="J2356" i="50"/>
  <c r="K2356" i="50"/>
  <c r="K2364" i="50"/>
  <c r="J2372" i="50"/>
  <c r="K2372" i="50"/>
  <c r="J2380" i="50"/>
  <c r="K2380" i="50"/>
  <c r="J2388" i="50"/>
  <c r="K2388" i="50"/>
  <c r="L2397" i="50"/>
  <c r="L2399" i="50"/>
  <c r="L2403" i="50"/>
  <c r="L2405" i="50"/>
  <c r="L2407" i="50"/>
  <c r="L2411" i="50"/>
  <c r="L2413" i="50"/>
  <c r="J2414" i="50"/>
  <c r="K2414" i="50"/>
  <c r="J2430" i="50"/>
  <c r="K2430" i="50"/>
  <c r="J2438" i="50"/>
  <c r="K2438" i="50"/>
  <c r="J2469" i="50"/>
  <c r="K2469" i="50"/>
  <c r="J2477" i="50"/>
  <c r="K2477" i="50"/>
  <c r="J2485" i="50"/>
  <c r="K2485" i="50"/>
  <c r="J2501" i="50"/>
  <c r="K2501" i="50"/>
  <c r="J2584" i="50"/>
  <c r="K2584" i="50"/>
  <c r="J2608" i="50"/>
  <c r="K2608" i="50"/>
  <c r="K2616" i="50"/>
  <c r="J2632" i="50"/>
  <c r="K2632" i="50"/>
  <c r="J2636" i="50"/>
  <c r="K2636" i="50"/>
  <c r="J2638" i="50"/>
  <c r="K2638" i="50"/>
  <c r="J2640" i="50"/>
  <c r="K2640" i="50"/>
  <c r="J2644" i="50"/>
  <c r="K2644" i="50"/>
  <c r="J2646" i="50"/>
  <c r="K2646" i="50"/>
  <c r="J2648" i="50"/>
  <c r="K2648" i="50"/>
  <c r="J2652" i="50"/>
  <c r="K2652" i="50"/>
  <c r="J2668" i="50"/>
  <c r="K2668" i="50"/>
  <c r="J2684" i="50"/>
  <c r="K2684" i="50"/>
  <c r="L2687" i="50"/>
  <c r="J2691" i="50"/>
  <c r="L2695" i="50"/>
  <c r="J2696" i="50"/>
  <c r="L2696" i="50"/>
  <c r="K2696" i="50"/>
  <c r="K2699" i="50"/>
  <c r="J2699" i="50"/>
  <c r="F2704" i="50"/>
  <c r="F2712" i="50"/>
  <c r="F2720" i="50"/>
  <c r="F2728" i="50"/>
  <c r="F2736" i="50"/>
  <c r="F2744" i="50"/>
  <c r="F2752" i="50"/>
  <c r="F2776" i="50"/>
  <c r="F2784" i="50"/>
  <c r="F2792" i="50"/>
  <c r="F2800" i="50"/>
  <c r="F2808" i="50"/>
  <c r="F2816" i="50"/>
  <c r="L2830" i="50"/>
  <c r="J2832" i="50"/>
  <c r="L2832" i="50"/>
  <c r="K2832" i="50"/>
  <c r="L2846" i="50"/>
  <c r="K2846" i="50"/>
  <c r="J2846" i="50"/>
  <c r="J2848" i="50"/>
  <c r="L2848" i="50"/>
  <c r="K2848" i="50"/>
  <c r="L2862" i="50"/>
  <c r="K2862" i="50"/>
  <c r="J2862" i="50"/>
  <c r="J2864" i="50"/>
  <c r="L2864" i="50"/>
  <c r="K2864" i="50"/>
  <c r="L2878" i="50"/>
  <c r="K2878" i="50"/>
  <c r="J2878" i="50"/>
  <c r="L2887" i="50"/>
  <c r="K2887" i="50"/>
  <c r="J2912" i="50"/>
  <c r="L2912" i="50"/>
  <c r="K2912" i="50"/>
  <c r="J2928" i="50"/>
  <c r="L2928" i="50"/>
  <c r="K2928" i="50"/>
  <c r="K3006" i="50"/>
  <c r="J3006" i="50"/>
  <c r="L3006" i="50"/>
  <c r="K3008" i="50"/>
  <c r="J3008" i="50"/>
  <c r="L3008" i="50"/>
  <c r="K3014" i="50"/>
  <c r="J3014" i="50"/>
  <c r="L3014" i="50"/>
  <c r="K3016" i="50"/>
  <c r="J3016" i="50"/>
  <c r="L3016" i="50"/>
  <c r="K3022" i="50"/>
  <c r="J3022" i="50"/>
  <c r="L3022" i="50"/>
  <c r="K3024" i="50"/>
  <c r="J3024" i="50"/>
  <c r="L3024" i="50"/>
  <c r="L2759" i="50"/>
  <c r="L2763" i="50"/>
  <c r="L2765" i="50"/>
  <c r="L2773" i="50"/>
  <c r="L2822" i="50"/>
  <c r="F2833" i="50"/>
  <c r="J2835" i="50"/>
  <c r="L2836" i="50"/>
  <c r="K2839" i="50"/>
  <c r="L2845" i="50"/>
  <c r="F2849" i="50"/>
  <c r="J2851" i="50"/>
  <c r="L2852" i="50"/>
  <c r="K2855" i="50"/>
  <c r="F2865" i="50"/>
  <c r="J2867" i="50"/>
  <c r="L2868" i="50"/>
  <c r="K2871" i="50"/>
  <c r="L2877" i="50"/>
  <c r="L2893" i="50"/>
  <c r="F2901" i="50"/>
  <c r="J2901" i="50" s="1"/>
  <c r="K2902" i="50"/>
  <c r="K2907" i="50"/>
  <c r="F2917" i="50"/>
  <c r="K2918" i="50"/>
  <c r="J2919" i="50"/>
  <c r="K2923" i="50"/>
  <c r="F2933" i="50"/>
  <c r="K2933" i="50" s="1"/>
  <c r="K2934" i="50"/>
  <c r="J2935" i="50"/>
  <c r="K2940" i="50"/>
  <c r="J2944" i="50"/>
  <c r="K2947" i="50"/>
  <c r="K2948" i="50"/>
  <c r="K2956" i="50"/>
  <c r="J2956" i="50"/>
  <c r="K2988" i="50"/>
  <c r="J2988" i="50"/>
  <c r="K2996" i="50"/>
  <c r="J2996" i="50"/>
  <c r="K3004" i="50"/>
  <c r="J3004" i="50"/>
  <c r="K3032" i="50"/>
  <c r="J3032" i="50"/>
  <c r="K3040" i="50"/>
  <c r="J3040" i="50"/>
  <c r="K3048" i="50"/>
  <c r="K3064" i="50"/>
  <c r="J3064" i="50"/>
  <c r="K3072" i="50"/>
  <c r="J3072" i="50"/>
  <c r="J3086" i="50"/>
  <c r="J3094" i="50"/>
  <c r="J3102" i="50"/>
  <c r="J3110" i="50"/>
  <c r="J3118" i="50"/>
  <c r="F3120" i="50"/>
  <c r="F3128" i="50"/>
  <c r="F3160" i="50"/>
  <c r="F3168" i="50"/>
  <c r="F3176" i="50"/>
  <c r="F3184" i="50"/>
  <c r="F3192" i="50"/>
  <c r="F3200" i="50"/>
  <c r="K3214" i="50"/>
  <c r="J3214" i="50"/>
  <c r="L3214" i="50"/>
  <c r="K3222" i="50"/>
  <c r="J3222" i="50"/>
  <c r="L3222" i="50"/>
  <c r="K3230" i="50"/>
  <c r="J3230" i="50"/>
  <c r="L3230" i="50"/>
  <c r="K3238" i="50"/>
  <c r="J3238" i="50"/>
  <c r="L3238" i="50"/>
  <c r="K3246" i="50"/>
  <c r="J3246" i="50"/>
  <c r="L3246" i="50"/>
  <c r="K3254" i="50"/>
  <c r="K3262" i="50"/>
  <c r="J3262" i="50"/>
  <c r="L3262" i="50"/>
  <c r="L3269" i="50"/>
  <c r="J3269" i="50"/>
  <c r="L3277" i="50"/>
  <c r="J3277" i="50"/>
  <c r="K3278" i="50"/>
  <c r="J3278" i="50"/>
  <c r="L3278" i="50"/>
  <c r="J3285" i="50"/>
  <c r="K3285" i="50"/>
  <c r="J3293" i="50"/>
  <c r="K3293" i="50"/>
  <c r="J3301" i="50"/>
  <c r="K3301" i="50"/>
  <c r="J3309" i="50"/>
  <c r="K3309" i="50"/>
  <c r="J3317" i="50"/>
  <c r="K3317" i="50"/>
  <c r="J3333" i="50"/>
  <c r="K3333" i="50"/>
  <c r="F3342" i="50"/>
  <c r="L3343" i="50"/>
  <c r="J3343" i="50"/>
  <c r="F3350" i="50"/>
  <c r="L3351" i="50"/>
  <c r="J3351" i="50"/>
  <c r="F3358" i="50"/>
  <c r="L3359" i="50"/>
  <c r="J3359" i="50"/>
  <c r="F3366" i="50"/>
  <c r="L3367" i="50"/>
  <c r="J3367" i="50"/>
  <c r="L3379" i="50"/>
  <c r="J3379" i="50"/>
  <c r="K3389" i="50"/>
  <c r="J3389" i="50"/>
  <c r="L3389" i="50"/>
  <c r="L3412" i="50"/>
  <c r="K3412" i="50"/>
  <c r="J3412" i="50"/>
  <c r="K3419" i="50"/>
  <c r="L3421" i="50"/>
  <c r="K3421" i="50"/>
  <c r="J3421" i="50"/>
  <c r="K3423" i="50"/>
  <c r="K3427" i="50"/>
  <c r="L3429" i="50"/>
  <c r="K3429" i="50"/>
  <c r="J3429" i="50"/>
  <c r="K3431" i="50"/>
  <c r="K3435" i="50"/>
  <c r="L3437" i="50"/>
  <c r="K3437" i="50"/>
  <c r="J3437" i="50"/>
  <c r="K3439" i="50"/>
  <c r="K3443" i="50"/>
  <c r="L3445" i="50"/>
  <c r="K3445" i="50"/>
  <c r="J3445" i="50"/>
  <c r="K3447" i="50"/>
  <c r="K3451" i="50"/>
  <c r="L3453" i="50"/>
  <c r="K3453" i="50"/>
  <c r="J3453" i="50"/>
  <c r="K3455" i="50"/>
  <c r="K3459" i="50"/>
  <c r="L3461" i="50"/>
  <c r="K3461" i="50"/>
  <c r="J3461" i="50"/>
  <c r="K3463" i="50"/>
  <c r="K3467" i="50"/>
  <c r="L3469" i="50"/>
  <c r="K3469" i="50"/>
  <c r="J3469" i="50"/>
  <c r="K3607" i="50"/>
  <c r="L3613" i="50"/>
  <c r="K3613" i="50"/>
  <c r="J3613" i="50"/>
  <c r="K3615" i="50"/>
  <c r="K3619" i="50"/>
  <c r="L3621" i="50"/>
  <c r="K3621" i="50"/>
  <c r="J3621" i="50"/>
  <c r="K3623" i="50"/>
  <c r="L3629" i="50"/>
  <c r="K3629" i="50"/>
  <c r="J3629" i="50"/>
  <c r="K3631" i="50"/>
  <c r="K3635" i="50"/>
  <c r="L3637" i="50"/>
  <c r="K3637" i="50"/>
  <c r="J3637" i="50"/>
  <c r="K3639" i="50"/>
  <c r="L3645" i="50"/>
  <c r="K3645" i="50"/>
  <c r="J3645" i="50"/>
  <c r="K3647" i="50"/>
  <c r="K3651" i="50"/>
  <c r="L3653" i="50"/>
  <c r="K3653" i="50"/>
  <c r="J3653" i="50"/>
  <c r="K3655" i="50"/>
  <c r="L3661" i="50"/>
  <c r="K3661" i="50"/>
  <c r="J3661" i="50"/>
  <c r="K3663" i="50"/>
  <c r="L3668" i="50"/>
  <c r="K3668" i="50"/>
  <c r="J3668" i="50"/>
  <c r="L3676" i="50"/>
  <c r="K3676" i="50"/>
  <c r="J3676" i="50"/>
  <c r="L3684" i="50"/>
  <c r="K3684" i="50"/>
  <c r="J3684" i="50"/>
  <c r="L3749" i="50"/>
  <c r="K3749" i="50"/>
  <c r="J3749" i="50"/>
  <c r="L3757" i="50"/>
  <c r="K3757" i="50"/>
  <c r="J3757" i="50"/>
  <c r="L3765" i="50"/>
  <c r="K3765" i="50"/>
  <c r="J3765" i="50"/>
  <c r="J3771" i="50"/>
  <c r="L3771" i="50"/>
  <c r="K3771" i="50"/>
  <c r="K3776" i="50"/>
  <c r="J3787" i="50"/>
  <c r="L3787" i="50"/>
  <c r="K3787" i="50"/>
  <c r="L3803" i="50"/>
  <c r="K3803" i="50"/>
  <c r="J3803" i="50"/>
  <c r="L3805" i="50"/>
  <c r="K3805" i="50"/>
  <c r="J3805" i="50"/>
  <c r="L3807" i="50"/>
  <c r="K3807" i="50"/>
  <c r="J3807" i="50"/>
  <c r="L3811" i="50"/>
  <c r="K3811" i="50"/>
  <c r="J3811" i="50"/>
  <c r="L3813" i="50"/>
  <c r="K3813" i="50"/>
  <c r="J3813" i="50"/>
  <c r="L3815" i="50"/>
  <c r="K3815" i="50"/>
  <c r="J3815" i="50"/>
  <c r="L3819" i="50"/>
  <c r="K3819" i="50"/>
  <c r="J3819" i="50"/>
  <c r="L3821" i="50"/>
  <c r="K3821" i="50"/>
  <c r="J3821" i="50"/>
  <c r="L3823" i="50"/>
  <c r="K3823" i="50"/>
  <c r="J3823" i="50"/>
  <c r="K3830" i="50"/>
  <c r="L3832" i="50"/>
  <c r="K3832" i="50"/>
  <c r="J3832" i="50"/>
  <c r="L3839" i="50"/>
  <c r="K3839" i="50"/>
  <c r="J3839" i="50"/>
  <c r="K3846" i="50"/>
  <c r="L3848" i="50"/>
  <c r="K3848" i="50"/>
  <c r="J3848" i="50"/>
  <c r="L3855" i="50"/>
  <c r="K3855" i="50"/>
  <c r="J3855" i="50"/>
  <c r="L3864" i="50"/>
  <c r="K3864" i="50"/>
  <c r="J3864" i="50"/>
  <c r="L3871" i="50"/>
  <c r="K3871" i="50"/>
  <c r="J3871" i="50"/>
  <c r="K3878" i="50"/>
  <c r="L3880" i="50"/>
  <c r="K3880" i="50"/>
  <c r="J3880" i="50"/>
  <c r="L3883" i="50"/>
  <c r="K3883" i="50"/>
  <c r="J3883" i="50"/>
  <c r="J3892" i="50"/>
  <c r="L3892" i="50"/>
  <c r="K3892" i="50"/>
  <c r="L3899" i="50"/>
  <c r="K3899" i="50"/>
  <c r="J3899" i="50"/>
  <c r="J3908" i="50"/>
  <c r="L3908" i="50"/>
  <c r="K3908" i="50"/>
  <c r="L3915" i="50"/>
  <c r="K3915" i="50"/>
  <c r="J3915" i="50"/>
  <c r="J3924" i="50"/>
  <c r="L3924" i="50"/>
  <c r="K3924" i="50"/>
  <c r="L3931" i="50"/>
  <c r="K3931" i="50"/>
  <c r="J3931" i="50"/>
  <c r="J3940" i="50"/>
  <c r="L3940" i="50"/>
  <c r="K3940" i="50"/>
  <c r="L3965" i="50"/>
  <c r="K3965" i="50"/>
  <c r="J3965" i="50"/>
  <c r="L3972" i="50"/>
  <c r="K3972" i="50"/>
  <c r="J3972" i="50"/>
  <c r="J3974" i="50"/>
  <c r="L3974" i="50"/>
  <c r="K3974" i="50"/>
  <c r="K3979" i="50"/>
  <c r="L3981" i="50"/>
  <c r="K3981" i="50"/>
  <c r="J3981" i="50"/>
  <c r="L3988" i="50"/>
  <c r="K3988" i="50"/>
  <c r="J3988" i="50"/>
  <c r="J3990" i="50"/>
  <c r="L3990" i="50"/>
  <c r="K3990" i="50"/>
  <c r="K3995" i="50"/>
  <c r="L3997" i="50"/>
  <c r="K3997" i="50"/>
  <c r="J3997" i="50"/>
  <c r="L4004" i="50"/>
  <c r="K4004" i="50"/>
  <c r="J4004" i="50"/>
  <c r="J4006" i="50"/>
  <c r="L4006" i="50"/>
  <c r="K4006" i="50"/>
  <c r="K4011" i="50"/>
  <c r="L4013" i="50"/>
  <c r="K4013" i="50"/>
  <c r="J4013" i="50"/>
  <c r="L4020" i="50"/>
  <c r="K4020" i="50"/>
  <c r="J4020" i="50"/>
  <c r="J4022" i="50"/>
  <c r="L4022" i="50"/>
  <c r="K4022" i="50"/>
  <c r="K4030" i="50"/>
  <c r="L4032" i="50"/>
  <c r="K4032" i="50"/>
  <c r="J4032" i="50"/>
  <c r="L4039" i="50"/>
  <c r="K4039" i="50"/>
  <c r="J4039" i="50"/>
  <c r="L4068" i="50"/>
  <c r="K4068" i="50"/>
  <c r="J4068" i="50"/>
  <c r="K4117" i="50"/>
  <c r="J4120" i="50"/>
  <c r="L4120" i="50"/>
  <c r="K4120" i="50"/>
  <c r="J4132" i="50"/>
  <c r="L4132" i="50"/>
  <c r="K4132" i="50"/>
  <c r="K4149" i="50"/>
  <c r="J4149" i="50"/>
  <c r="L4149" i="50"/>
  <c r="J4152" i="50"/>
  <c r="L4152" i="50"/>
  <c r="K4152" i="50"/>
  <c r="L4164" i="50"/>
  <c r="K4172" i="50"/>
  <c r="J4172" i="50"/>
  <c r="L4172" i="50"/>
  <c r="J4175" i="50"/>
  <c r="L4175" i="50"/>
  <c r="K4175" i="50"/>
  <c r="J4187" i="50"/>
  <c r="L4190" i="50"/>
  <c r="L4193" i="50"/>
  <c r="J4193" i="50"/>
  <c r="K4193" i="50"/>
  <c r="L4213" i="50"/>
  <c r="J4213" i="50"/>
  <c r="K4213" i="50"/>
  <c r="J4219" i="50"/>
  <c r="L4219" i="50"/>
  <c r="K4219" i="50"/>
  <c r="K2835" i="50"/>
  <c r="L2839" i="50"/>
  <c r="K2851" i="50"/>
  <c r="L2855" i="50"/>
  <c r="K2867" i="50"/>
  <c r="L2871" i="50"/>
  <c r="L2907" i="50"/>
  <c r="K2919" i="50"/>
  <c r="L2923" i="50"/>
  <c r="K2935" i="50"/>
  <c r="L2939" i="50"/>
  <c r="L2940" i="50"/>
  <c r="K2941" i="50"/>
  <c r="J2941" i="50"/>
  <c r="L2948" i="50"/>
  <c r="K2949" i="50"/>
  <c r="J2949" i="50"/>
  <c r="L2950" i="50"/>
  <c r="K2950" i="50"/>
  <c r="J2955" i="50"/>
  <c r="J2963" i="50"/>
  <c r="J2971" i="50"/>
  <c r="J2979" i="50"/>
  <c r="J2987" i="50"/>
  <c r="J2995" i="50"/>
  <c r="J3031" i="50"/>
  <c r="J3039" i="50"/>
  <c r="J3055" i="50"/>
  <c r="J3063" i="50"/>
  <c r="J3071" i="50"/>
  <c r="K3083" i="50"/>
  <c r="J3083" i="50"/>
  <c r="L3084" i="50"/>
  <c r="K3084" i="50"/>
  <c r="K3091" i="50"/>
  <c r="J3091" i="50"/>
  <c r="L3092" i="50"/>
  <c r="K3092" i="50"/>
  <c r="L3100" i="50"/>
  <c r="K3100" i="50"/>
  <c r="K3107" i="50"/>
  <c r="J3107" i="50"/>
  <c r="L3108" i="50"/>
  <c r="K3108" i="50"/>
  <c r="L3116" i="50"/>
  <c r="K3116" i="50"/>
  <c r="J3123" i="50"/>
  <c r="J3126" i="50"/>
  <c r="K3126" i="50"/>
  <c r="J3135" i="50"/>
  <c r="K3135" i="50"/>
  <c r="J3143" i="50"/>
  <c r="K3143" i="50"/>
  <c r="J3151" i="50"/>
  <c r="K3151" i="50"/>
  <c r="K3155" i="50"/>
  <c r="J3155" i="50"/>
  <c r="L3155" i="50"/>
  <c r="J3158" i="50"/>
  <c r="K3158" i="50"/>
  <c r="K3163" i="50"/>
  <c r="J3163" i="50"/>
  <c r="L3163" i="50"/>
  <c r="J3166" i="50"/>
  <c r="K3166" i="50"/>
  <c r="J3174" i="50"/>
  <c r="K3174" i="50"/>
  <c r="K3179" i="50"/>
  <c r="J3179" i="50"/>
  <c r="L3179" i="50"/>
  <c r="K3187" i="50"/>
  <c r="J3187" i="50"/>
  <c r="L3187" i="50"/>
  <c r="J3190" i="50"/>
  <c r="K3190" i="50"/>
  <c r="K3195" i="50"/>
  <c r="J3195" i="50"/>
  <c r="L3195" i="50"/>
  <c r="J3198" i="50"/>
  <c r="K3198" i="50"/>
  <c r="K3203" i="50"/>
  <c r="J3203" i="50"/>
  <c r="L3203" i="50"/>
  <c r="J3206" i="50"/>
  <c r="K3206" i="50"/>
  <c r="L3208" i="50"/>
  <c r="J3208" i="50"/>
  <c r="F3215" i="50"/>
  <c r="L3216" i="50"/>
  <c r="J3216" i="50"/>
  <c r="F3223" i="50"/>
  <c r="J3224" i="50"/>
  <c r="F3231" i="50"/>
  <c r="L3232" i="50"/>
  <c r="J3232" i="50"/>
  <c r="F3239" i="50"/>
  <c r="L3240" i="50"/>
  <c r="J3240" i="50"/>
  <c r="F3247" i="50"/>
  <c r="L3248" i="50"/>
  <c r="J3248" i="50"/>
  <c r="F3255" i="50"/>
  <c r="L3256" i="50"/>
  <c r="J3256" i="50"/>
  <c r="F3283" i="50"/>
  <c r="L3284" i="50"/>
  <c r="J3284" i="50"/>
  <c r="F3291" i="50"/>
  <c r="L3292" i="50"/>
  <c r="J3292" i="50"/>
  <c r="F3299" i="50"/>
  <c r="L3300" i="50"/>
  <c r="J3300" i="50"/>
  <c r="F3307" i="50"/>
  <c r="L3308" i="50"/>
  <c r="J3308" i="50"/>
  <c r="F3315" i="50"/>
  <c r="L3316" i="50"/>
  <c r="J3316" i="50"/>
  <c r="F3323" i="50"/>
  <c r="L3324" i="50"/>
  <c r="J3324" i="50"/>
  <c r="F3331" i="50"/>
  <c r="L3332" i="50"/>
  <c r="J3332" i="50"/>
  <c r="J3340" i="50"/>
  <c r="K3340" i="50"/>
  <c r="J3348" i="50"/>
  <c r="K3348" i="50"/>
  <c r="J3356" i="50"/>
  <c r="K3356" i="50"/>
  <c r="J3375" i="50"/>
  <c r="L3391" i="50"/>
  <c r="J3391" i="50"/>
  <c r="K3395" i="50"/>
  <c r="J3395" i="50"/>
  <c r="L3395" i="50"/>
  <c r="L3398" i="50"/>
  <c r="J3398" i="50"/>
  <c r="K3399" i="50"/>
  <c r="J3399" i="50"/>
  <c r="L3399" i="50"/>
  <c r="L3414" i="50"/>
  <c r="K3414" i="50"/>
  <c r="J3414" i="50"/>
  <c r="L3472" i="50"/>
  <c r="K3472" i="50"/>
  <c r="J3472" i="50"/>
  <c r="L3476" i="50"/>
  <c r="K3476" i="50"/>
  <c r="J3476" i="50"/>
  <c r="L3488" i="50"/>
  <c r="K3488" i="50"/>
  <c r="J3488" i="50"/>
  <c r="L3492" i="50"/>
  <c r="K3492" i="50"/>
  <c r="J3492" i="50"/>
  <c r="L3496" i="50"/>
  <c r="K3496" i="50"/>
  <c r="J3496" i="50"/>
  <c r="L3504" i="50"/>
  <c r="K3504" i="50"/>
  <c r="J3504" i="50"/>
  <c r="L3508" i="50"/>
  <c r="K3508" i="50"/>
  <c r="J3508" i="50"/>
  <c r="L3512" i="50"/>
  <c r="K3512" i="50"/>
  <c r="J3512" i="50"/>
  <c r="L3520" i="50"/>
  <c r="K3520" i="50"/>
  <c r="J3520" i="50"/>
  <c r="L3524" i="50"/>
  <c r="K3524" i="50"/>
  <c r="J3524" i="50"/>
  <c r="J3528" i="50"/>
  <c r="L3528" i="50"/>
  <c r="K3528" i="50"/>
  <c r="J3532" i="50"/>
  <c r="J3536" i="50"/>
  <c r="L3536" i="50"/>
  <c r="K3536" i="50"/>
  <c r="J3542" i="50"/>
  <c r="J3544" i="50"/>
  <c r="L3544" i="50"/>
  <c r="K3544" i="50"/>
  <c r="L3548" i="50"/>
  <c r="J3550" i="50"/>
  <c r="L3558" i="50"/>
  <c r="K3558" i="50"/>
  <c r="J3558" i="50"/>
  <c r="L3566" i="50"/>
  <c r="K3566" i="50"/>
  <c r="J3566" i="50"/>
  <c r="L3574" i="50"/>
  <c r="K3574" i="50"/>
  <c r="J3574" i="50"/>
  <c r="L3590" i="50"/>
  <c r="K3590" i="50"/>
  <c r="J3590" i="50"/>
  <c r="L3678" i="50"/>
  <c r="K3678" i="50"/>
  <c r="J3678" i="50"/>
  <c r="L3686" i="50"/>
  <c r="K3686" i="50"/>
  <c r="J3686" i="50"/>
  <c r="J3694" i="50"/>
  <c r="L3718" i="50"/>
  <c r="K3718" i="50"/>
  <c r="J3718" i="50"/>
  <c r="L3726" i="50"/>
  <c r="K3726" i="50"/>
  <c r="J3726" i="50"/>
  <c r="L3734" i="50"/>
  <c r="K3734" i="50"/>
  <c r="J3734" i="50"/>
  <c r="K3774" i="50"/>
  <c r="L3781" i="50"/>
  <c r="K3781" i="50"/>
  <c r="J3781" i="50"/>
  <c r="J3783" i="50"/>
  <c r="L3783" i="50"/>
  <c r="K3783" i="50"/>
  <c r="L3790" i="50"/>
  <c r="K3790" i="50"/>
  <c r="J3790" i="50"/>
  <c r="L3797" i="50"/>
  <c r="K3797" i="50"/>
  <c r="J3797" i="50"/>
  <c r="J3799" i="50"/>
  <c r="L3799" i="50"/>
  <c r="K3799" i="50"/>
  <c r="L3835" i="50"/>
  <c r="J3837" i="50"/>
  <c r="L3837" i="50"/>
  <c r="K3837" i="50"/>
  <c r="L3844" i="50"/>
  <c r="K3844" i="50"/>
  <c r="J3844" i="50"/>
  <c r="J3853" i="50"/>
  <c r="L3853" i="50"/>
  <c r="K3853" i="50"/>
  <c r="L3860" i="50"/>
  <c r="K3860" i="50"/>
  <c r="J3860" i="50"/>
  <c r="L3867" i="50"/>
  <c r="K3867" i="50"/>
  <c r="J3867" i="50"/>
  <c r="J3869" i="50"/>
  <c r="L3869" i="50"/>
  <c r="K3869" i="50"/>
  <c r="L3876" i="50"/>
  <c r="K3876" i="50"/>
  <c r="J3876" i="50"/>
  <c r="L3886" i="50"/>
  <c r="K3886" i="50"/>
  <c r="J3886" i="50"/>
  <c r="J3888" i="50"/>
  <c r="L3888" i="50"/>
  <c r="K3888" i="50"/>
  <c r="L3895" i="50"/>
  <c r="K3895" i="50"/>
  <c r="J3895" i="50"/>
  <c r="L3902" i="50"/>
  <c r="K3902" i="50"/>
  <c r="J3902" i="50"/>
  <c r="J3904" i="50"/>
  <c r="L3904" i="50"/>
  <c r="K3904" i="50"/>
  <c r="L3911" i="50"/>
  <c r="K3911" i="50"/>
  <c r="J3911" i="50"/>
  <c r="L3918" i="50"/>
  <c r="K3918" i="50"/>
  <c r="J3918" i="50"/>
  <c r="J3920" i="50"/>
  <c r="L3920" i="50"/>
  <c r="K3920" i="50"/>
  <c r="L3927" i="50"/>
  <c r="K3927" i="50"/>
  <c r="J3927" i="50"/>
  <c r="L3934" i="50"/>
  <c r="K3934" i="50"/>
  <c r="J3934" i="50"/>
  <c r="J3936" i="50"/>
  <c r="L3936" i="50"/>
  <c r="K3936" i="50"/>
  <c r="L3948" i="50"/>
  <c r="K3948" i="50"/>
  <c r="J3948" i="50"/>
  <c r="L3956" i="50"/>
  <c r="K3956" i="50"/>
  <c r="J3956" i="50"/>
  <c r="L3968" i="50"/>
  <c r="K3968" i="50"/>
  <c r="J3968" i="50"/>
  <c r="J3984" i="50"/>
  <c r="L4000" i="50"/>
  <c r="K4000" i="50"/>
  <c r="J4000" i="50"/>
  <c r="L4016" i="50"/>
  <c r="K4016" i="50"/>
  <c r="J4016" i="50"/>
  <c r="J4028" i="50"/>
  <c r="J4037" i="50"/>
  <c r="L4037" i="50"/>
  <c r="K4037" i="50"/>
  <c r="J4044" i="50"/>
  <c r="K4055" i="50"/>
  <c r="J4055" i="50"/>
  <c r="L4055" i="50"/>
  <c r="J4070" i="50"/>
  <c r="L4070" i="50"/>
  <c r="K4070" i="50"/>
  <c r="L4076" i="50"/>
  <c r="J4076" i="50"/>
  <c r="K4076" i="50"/>
  <c r="L4201" i="50"/>
  <c r="K4201" i="50"/>
  <c r="J4201" i="50"/>
  <c r="J4215" i="50"/>
  <c r="L4215" i="50"/>
  <c r="K4215" i="50"/>
  <c r="K2952" i="50"/>
  <c r="J2952" i="50"/>
  <c r="K2960" i="50"/>
  <c r="J2960" i="50"/>
  <c r="K2976" i="50"/>
  <c r="J2976" i="50"/>
  <c r="K2992" i="50"/>
  <c r="K3028" i="50"/>
  <c r="J3028" i="50"/>
  <c r="L3029" i="50"/>
  <c r="K3029" i="50"/>
  <c r="K3036" i="50"/>
  <c r="J3036" i="50"/>
  <c r="L3037" i="50"/>
  <c r="K3037" i="50"/>
  <c r="L3045" i="50"/>
  <c r="K3045" i="50"/>
  <c r="K3052" i="50"/>
  <c r="L3053" i="50"/>
  <c r="K3053" i="50"/>
  <c r="K3060" i="50"/>
  <c r="J3060" i="50"/>
  <c r="L3061" i="50"/>
  <c r="K3061" i="50"/>
  <c r="L3069" i="50"/>
  <c r="K3069" i="50"/>
  <c r="K3076" i="50"/>
  <c r="J3076" i="50"/>
  <c r="F3124" i="50"/>
  <c r="L3125" i="50"/>
  <c r="J3125" i="50"/>
  <c r="F3132" i="50"/>
  <c r="J3133" i="50"/>
  <c r="K3133" i="50"/>
  <c r="J3141" i="50"/>
  <c r="J3149" i="50"/>
  <c r="K3149" i="50"/>
  <c r="F3156" i="50"/>
  <c r="L3157" i="50"/>
  <c r="J3157" i="50"/>
  <c r="F3164" i="50"/>
  <c r="J3165" i="50"/>
  <c r="F3172" i="50"/>
  <c r="L3173" i="50"/>
  <c r="J3173" i="50"/>
  <c r="F3180" i="50"/>
  <c r="L3181" i="50"/>
  <c r="J3181" i="50"/>
  <c r="F3188" i="50"/>
  <c r="L3189" i="50"/>
  <c r="J3189" i="50"/>
  <c r="F3196" i="50"/>
  <c r="J3197" i="50"/>
  <c r="F3204" i="50"/>
  <c r="L3205" i="50"/>
  <c r="J3205" i="50"/>
  <c r="J3213" i="50"/>
  <c r="K3213" i="50"/>
  <c r="J3221" i="50"/>
  <c r="K3221" i="50"/>
  <c r="J3229" i="50"/>
  <c r="K3229" i="50"/>
  <c r="J3245" i="50"/>
  <c r="K3245" i="50"/>
  <c r="J3253" i="50"/>
  <c r="K3253" i="50"/>
  <c r="J3261" i="50"/>
  <c r="K3261" i="50"/>
  <c r="L3263" i="50"/>
  <c r="J3263" i="50"/>
  <c r="K3264" i="50"/>
  <c r="J3264" i="50"/>
  <c r="L3264" i="50"/>
  <c r="L3267" i="50"/>
  <c r="J3267" i="50"/>
  <c r="K3268" i="50"/>
  <c r="J3268" i="50"/>
  <c r="L3268" i="50"/>
  <c r="L3271" i="50"/>
  <c r="J3271" i="50"/>
  <c r="K3272" i="50"/>
  <c r="J3272" i="50"/>
  <c r="L3272" i="50"/>
  <c r="L3275" i="50"/>
  <c r="J3275" i="50"/>
  <c r="K3276" i="50"/>
  <c r="J3276" i="50"/>
  <c r="L3276" i="50"/>
  <c r="L3279" i="50"/>
  <c r="J3279" i="50"/>
  <c r="K3280" i="50"/>
  <c r="J3280" i="50"/>
  <c r="L3280" i="50"/>
  <c r="K3294" i="50"/>
  <c r="J3294" i="50"/>
  <c r="L3294" i="50"/>
  <c r="K3310" i="50"/>
  <c r="J3310" i="50"/>
  <c r="L3310" i="50"/>
  <c r="K3318" i="50"/>
  <c r="J3318" i="50"/>
  <c r="L3318" i="50"/>
  <c r="K3326" i="50"/>
  <c r="J3326" i="50"/>
  <c r="L3326" i="50"/>
  <c r="L3339" i="50"/>
  <c r="J3339" i="50"/>
  <c r="F3346" i="50"/>
  <c r="L3347" i="50"/>
  <c r="J3347" i="50"/>
  <c r="F3354" i="50"/>
  <c r="L3355" i="50"/>
  <c r="J3355" i="50"/>
  <c r="F3362" i="50"/>
  <c r="L3363" i="50"/>
  <c r="J3363" i="50"/>
  <c r="L3371" i="50"/>
  <c r="J3371" i="50"/>
  <c r="K3381" i="50"/>
  <c r="J3381" i="50"/>
  <c r="L3381" i="50"/>
  <c r="L3387" i="50"/>
  <c r="J3387" i="50"/>
  <c r="L3390" i="50"/>
  <c r="K3390" i="50"/>
  <c r="L3408" i="50"/>
  <c r="K3408" i="50"/>
  <c r="J3408" i="50"/>
  <c r="L3416" i="50"/>
  <c r="K3416" i="50"/>
  <c r="J3416" i="50"/>
  <c r="L3420" i="50"/>
  <c r="K3420" i="50"/>
  <c r="J3420" i="50"/>
  <c r="L3424" i="50"/>
  <c r="K3424" i="50"/>
  <c r="J3424" i="50"/>
  <c r="L3428" i="50"/>
  <c r="K3428" i="50"/>
  <c r="J3428" i="50"/>
  <c r="L3432" i="50"/>
  <c r="K3432" i="50"/>
  <c r="J3432" i="50"/>
  <c r="L3436" i="50"/>
  <c r="K3436" i="50"/>
  <c r="J3436" i="50"/>
  <c r="L3440" i="50"/>
  <c r="K3440" i="50"/>
  <c r="J3440" i="50"/>
  <c r="L3444" i="50"/>
  <c r="K3444" i="50"/>
  <c r="J3444" i="50"/>
  <c r="L3448" i="50"/>
  <c r="K3448" i="50"/>
  <c r="J3448" i="50"/>
  <c r="L3452" i="50"/>
  <c r="K3452" i="50"/>
  <c r="J3452" i="50"/>
  <c r="L3456" i="50"/>
  <c r="K3456" i="50"/>
  <c r="J3456" i="50"/>
  <c r="L3460" i="50"/>
  <c r="K3460" i="50"/>
  <c r="J3460" i="50"/>
  <c r="L3464" i="50"/>
  <c r="K3464" i="50"/>
  <c r="J3464" i="50"/>
  <c r="L3468" i="50"/>
  <c r="K3468" i="50"/>
  <c r="J3468" i="50"/>
  <c r="L3608" i="50"/>
  <c r="K3608" i="50"/>
  <c r="J3608" i="50"/>
  <c r="L3612" i="50"/>
  <c r="K3612" i="50"/>
  <c r="J3612" i="50"/>
  <c r="L3616" i="50"/>
  <c r="K3616" i="50"/>
  <c r="J3616" i="50"/>
  <c r="L3624" i="50"/>
  <c r="K3624" i="50"/>
  <c r="J3624" i="50"/>
  <c r="L3628" i="50"/>
  <c r="K3628" i="50"/>
  <c r="J3628" i="50"/>
  <c r="L3632" i="50"/>
  <c r="K3632" i="50"/>
  <c r="J3632" i="50"/>
  <c r="K3636" i="50"/>
  <c r="L3640" i="50"/>
  <c r="K3640" i="50"/>
  <c r="J3640" i="50"/>
  <c r="L3644" i="50"/>
  <c r="K3644" i="50"/>
  <c r="J3644" i="50"/>
  <c r="L3648" i="50"/>
  <c r="K3648" i="50"/>
  <c r="J3648" i="50"/>
  <c r="J3652" i="50"/>
  <c r="L3656" i="50"/>
  <c r="K3656" i="50"/>
  <c r="J3656" i="50"/>
  <c r="L3660" i="50"/>
  <c r="K3660" i="50"/>
  <c r="J3660" i="50"/>
  <c r="L3664" i="50"/>
  <c r="K3664" i="50"/>
  <c r="J3664" i="50"/>
  <c r="L3672" i="50"/>
  <c r="K3672" i="50"/>
  <c r="J3672" i="50"/>
  <c r="L3758" i="50"/>
  <c r="K3758" i="50"/>
  <c r="J3758" i="50"/>
  <c r="L3766" i="50"/>
  <c r="K3766" i="50"/>
  <c r="J3766" i="50"/>
  <c r="J3779" i="50"/>
  <c r="L3779" i="50"/>
  <c r="K3779" i="50"/>
  <c r="J3795" i="50"/>
  <c r="L3795" i="50"/>
  <c r="K3795" i="50"/>
  <c r="L3804" i="50"/>
  <c r="J3806" i="50"/>
  <c r="L3806" i="50"/>
  <c r="K3806" i="50"/>
  <c r="J3808" i="50"/>
  <c r="L3808" i="50"/>
  <c r="K3808" i="50"/>
  <c r="J3814" i="50"/>
  <c r="L3814" i="50"/>
  <c r="K3814" i="50"/>
  <c r="J3816" i="50"/>
  <c r="L3816" i="50"/>
  <c r="K3816" i="50"/>
  <c r="J3822" i="50"/>
  <c r="L3822" i="50"/>
  <c r="K3822" i="50"/>
  <c r="L3824" i="50"/>
  <c r="K3824" i="50"/>
  <c r="J3824" i="50"/>
  <c r="L3840" i="50"/>
  <c r="K3840" i="50"/>
  <c r="J3840" i="50"/>
  <c r="L3847" i="50"/>
  <c r="K3847" i="50"/>
  <c r="J3847" i="50"/>
  <c r="L3856" i="50"/>
  <c r="K3856" i="50"/>
  <c r="J3856" i="50"/>
  <c r="L3863" i="50"/>
  <c r="K3863" i="50"/>
  <c r="J3863" i="50"/>
  <c r="L3872" i="50"/>
  <c r="K3872" i="50"/>
  <c r="J3872" i="50"/>
  <c r="K3879" i="50"/>
  <c r="K3884" i="50"/>
  <c r="L3907" i="50"/>
  <c r="K3907" i="50"/>
  <c r="J3907" i="50"/>
  <c r="J3916" i="50"/>
  <c r="L3916" i="50"/>
  <c r="J3923" i="50"/>
  <c r="L3932" i="50"/>
  <c r="L3939" i="50"/>
  <c r="K3939" i="50"/>
  <c r="J3939" i="50"/>
  <c r="L3942" i="50"/>
  <c r="K3942" i="50"/>
  <c r="J3942" i="50"/>
  <c r="L3958" i="50"/>
  <c r="K3958" i="50"/>
  <c r="J3958" i="50"/>
  <c r="K3966" i="50"/>
  <c r="K3973" i="50"/>
  <c r="L3980" i="50"/>
  <c r="K3980" i="50"/>
  <c r="J3980" i="50"/>
  <c r="L3989" i="50"/>
  <c r="K3989" i="50"/>
  <c r="J3989" i="50"/>
  <c r="L4012" i="50"/>
  <c r="K4012" i="50"/>
  <c r="J4012" i="50"/>
  <c r="L4021" i="50"/>
  <c r="K4021" i="50"/>
  <c r="J4021" i="50"/>
  <c r="L4031" i="50"/>
  <c r="K4031" i="50"/>
  <c r="J4031" i="50"/>
  <c r="L4040" i="50"/>
  <c r="K4040" i="50"/>
  <c r="J4040" i="50"/>
  <c r="L4052" i="50"/>
  <c r="K4052" i="50"/>
  <c r="J4052" i="50"/>
  <c r="J4116" i="50"/>
  <c r="L4116" i="50"/>
  <c r="K4116" i="50"/>
  <c r="J4133" i="50"/>
  <c r="J4136" i="50"/>
  <c r="L4136" i="50"/>
  <c r="K4136" i="50"/>
  <c r="J4148" i="50"/>
  <c r="L4148" i="50"/>
  <c r="K4148" i="50"/>
  <c r="J4171" i="50"/>
  <c r="L4171" i="50"/>
  <c r="K4171" i="50"/>
  <c r="L4177" i="50"/>
  <c r="J4177" i="50"/>
  <c r="K4177" i="50"/>
  <c r="L4188" i="50"/>
  <c r="J4203" i="50"/>
  <c r="L4203" i="50"/>
  <c r="K4203" i="50"/>
  <c r="L4253" i="50"/>
  <c r="J4253" i="50"/>
  <c r="K4253" i="50"/>
  <c r="J2822" i="50"/>
  <c r="J2829" i="50"/>
  <c r="K2836" i="50"/>
  <c r="K2838" i="50"/>
  <c r="J2845" i="50"/>
  <c r="K2852" i="50"/>
  <c r="K2854" i="50"/>
  <c r="K2868" i="50"/>
  <c r="K2870" i="50"/>
  <c r="J2877" i="50"/>
  <c r="K2880" i="50"/>
  <c r="K2884" i="50"/>
  <c r="K2893" i="50"/>
  <c r="J2902" i="50"/>
  <c r="K2904" i="50"/>
  <c r="L2908" i="50"/>
  <c r="K2909" i="50"/>
  <c r="J2918" i="50"/>
  <c r="L2924" i="50"/>
  <c r="J2934" i="50"/>
  <c r="J2939" i="50"/>
  <c r="J2947" i="50"/>
  <c r="L2952" i="50"/>
  <c r="K2955" i="50"/>
  <c r="L2960" i="50"/>
  <c r="K2963" i="50"/>
  <c r="L2968" i="50"/>
  <c r="K2971" i="50"/>
  <c r="L2976" i="50"/>
  <c r="K2979" i="50"/>
  <c r="K2987" i="50"/>
  <c r="L2992" i="50"/>
  <c r="K2995" i="50"/>
  <c r="L3028" i="50"/>
  <c r="J3029" i="50"/>
  <c r="K3031" i="50"/>
  <c r="L3036" i="50"/>
  <c r="J3037" i="50"/>
  <c r="K3039" i="50"/>
  <c r="J3045" i="50"/>
  <c r="J3053" i="50"/>
  <c r="K3054" i="50"/>
  <c r="K3055" i="50"/>
  <c r="L3060" i="50"/>
  <c r="J3061" i="50"/>
  <c r="K3062" i="50"/>
  <c r="K3063" i="50"/>
  <c r="J3069" i="50"/>
  <c r="K3070" i="50"/>
  <c r="K3071" i="50"/>
  <c r="L3076" i="50"/>
  <c r="K3079" i="50"/>
  <c r="J3079" i="50"/>
  <c r="K3095" i="50"/>
  <c r="J3095" i="50"/>
  <c r="K3103" i="50"/>
  <c r="J3103" i="50"/>
  <c r="K3111" i="50"/>
  <c r="J3111" i="50"/>
  <c r="K3125" i="50"/>
  <c r="L3126" i="50"/>
  <c r="K3127" i="50"/>
  <c r="J3127" i="50"/>
  <c r="L3127" i="50"/>
  <c r="L3133" i="50"/>
  <c r="J3147" i="50"/>
  <c r="K3147" i="50"/>
  <c r="L3149" i="50"/>
  <c r="K3157" i="50"/>
  <c r="L3158" i="50"/>
  <c r="K3159" i="50"/>
  <c r="J3159" i="50"/>
  <c r="L3159" i="50"/>
  <c r="K3165" i="50"/>
  <c r="L3166" i="50"/>
  <c r="K3173" i="50"/>
  <c r="L3174" i="50"/>
  <c r="K3175" i="50"/>
  <c r="J3175" i="50"/>
  <c r="L3175" i="50"/>
  <c r="K3181" i="50"/>
  <c r="K3183" i="50"/>
  <c r="J3183" i="50"/>
  <c r="L3183" i="50"/>
  <c r="K3189" i="50"/>
  <c r="L3190" i="50"/>
  <c r="K3191" i="50"/>
  <c r="J3191" i="50"/>
  <c r="L3191" i="50"/>
  <c r="K3197" i="50"/>
  <c r="L3198" i="50"/>
  <c r="K3205" i="50"/>
  <c r="L3206" i="50"/>
  <c r="F3211" i="50"/>
  <c r="L3212" i="50"/>
  <c r="J3212" i="50"/>
  <c r="F3219" i="50"/>
  <c r="F3227" i="50"/>
  <c r="L3228" i="50"/>
  <c r="J3228" i="50"/>
  <c r="F3235" i="50"/>
  <c r="F3243" i="50"/>
  <c r="L3244" i="50"/>
  <c r="J3244" i="50"/>
  <c r="F3251" i="50"/>
  <c r="F3259" i="50"/>
  <c r="L3260" i="50"/>
  <c r="J3260" i="50"/>
  <c r="K3263" i="50"/>
  <c r="K3267" i="50"/>
  <c r="K3271" i="50"/>
  <c r="K3275" i="50"/>
  <c r="K3279" i="50"/>
  <c r="F3287" i="50"/>
  <c r="L3288" i="50"/>
  <c r="J3288" i="50"/>
  <c r="F3295" i="50"/>
  <c r="L3296" i="50"/>
  <c r="J3296" i="50"/>
  <c r="F3303" i="50"/>
  <c r="L3304" i="50"/>
  <c r="J3304" i="50"/>
  <c r="F3311" i="50"/>
  <c r="L3312" i="50"/>
  <c r="J3312" i="50"/>
  <c r="F3319" i="50"/>
  <c r="L3320" i="50"/>
  <c r="J3320" i="50"/>
  <c r="F3327" i="50"/>
  <c r="L3328" i="50"/>
  <c r="J3328" i="50"/>
  <c r="F3335" i="50"/>
  <c r="L3336" i="50"/>
  <c r="J3336" i="50"/>
  <c r="K3339" i="50"/>
  <c r="L3340" i="50"/>
  <c r="J3344" i="50"/>
  <c r="K3344" i="50"/>
  <c r="K3347" i="50"/>
  <c r="L3348" i="50"/>
  <c r="K3349" i="50"/>
  <c r="J3349" i="50"/>
  <c r="L3349" i="50"/>
  <c r="J3352" i="50"/>
  <c r="K3352" i="50"/>
  <c r="K3355" i="50"/>
  <c r="L3356" i="50"/>
  <c r="K3357" i="50"/>
  <c r="J3357" i="50"/>
  <c r="L3357" i="50"/>
  <c r="J3360" i="50"/>
  <c r="K3360" i="50"/>
  <c r="K3363" i="50"/>
  <c r="J3365" i="50"/>
  <c r="J3368" i="50"/>
  <c r="K3368" i="50"/>
  <c r="J3376" i="50"/>
  <c r="J3390" i="50"/>
  <c r="K3391" i="50"/>
  <c r="K3397" i="50"/>
  <c r="J3397" i="50"/>
  <c r="L3397" i="50"/>
  <c r="L3475" i="50"/>
  <c r="K3475" i="50"/>
  <c r="J3475" i="50"/>
  <c r="L3479" i="50"/>
  <c r="K3479" i="50"/>
  <c r="J3479" i="50"/>
  <c r="L3483" i="50"/>
  <c r="K3483" i="50"/>
  <c r="J3483" i="50"/>
  <c r="L3487" i="50"/>
  <c r="K3487" i="50"/>
  <c r="J3487" i="50"/>
  <c r="L3491" i="50"/>
  <c r="K3491" i="50"/>
  <c r="J3491" i="50"/>
  <c r="L3495" i="50"/>
  <c r="K3495" i="50"/>
  <c r="J3495" i="50"/>
  <c r="L3499" i="50"/>
  <c r="K3499" i="50"/>
  <c r="J3499" i="50"/>
  <c r="L3503" i="50"/>
  <c r="K3503" i="50"/>
  <c r="J3503" i="50"/>
  <c r="L3507" i="50"/>
  <c r="K3507" i="50"/>
  <c r="J3507" i="50"/>
  <c r="L3511" i="50"/>
  <c r="K3511" i="50"/>
  <c r="J3511" i="50"/>
  <c r="L3515" i="50"/>
  <c r="K3515" i="50"/>
  <c r="J3515" i="50"/>
  <c r="L3519" i="50"/>
  <c r="J3519" i="50"/>
  <c r="L3523" i="50"/>
  <c r="K3523" i="50"/>
  <c r="J3523" i="50"/>
  <c r="L3527" i="50"/>
  <c r="K3527" i="50"/>
  <c r="J3527" i="50"/>
  <c r="L3531" i="50"/>
  <c r="J3531" i="50"/>
  <c r="L3533" i="50"/>
  <c r="K3533" i="50"/>
  <c r="J3533" i="50"/>
  <c r="L3535" i="50"/>
  <c r="K3535" i="50"/>
  <c r="J3535" i="50"/>
  <c r="L3539" i="50"/>
  <c r="J3539" i="50"/>
  <c r="L3541" i="50"/>
  <c r="K3541" i="50"/>
  <c r="J3541" i="50"/>
  <c r="L3543" i="50"/>
  <c r="K3543" i="50"/>
  <c r="J3543" i="50"/>
  <c r="L3547" i="50"/>
  <c r="J3547" i="50"/>
  <c r="L3549" i="50"/>
  <c r="K3549" i="50"/>
  <c r="J3549" i="50"/>
  <c r="L3557" i="50"/>
  <c r="K3557" i="50"/>
  <c r="J3557" i="50"/>
  <c r="L3565" i="50"/>
  <c r="K3565" i="50"/>
  <c r="J3565" i="50"/>
  <c r="L3573" i="50"/>
  <c r="K3573" i="50"/>
  <c r="J3573" i="50"/>
  <c r="K3581" i="50"/>
  <c r="L3589" i="50"/>
  <c r="K3589" i="50"/>
  <c r="J3589" i="50"/>
  <c r="K3597" i="50"/>
  <c r="L3605" i="50"/>
  <c r="K3605" i="50"/>
  <c r="J3605" i="50"/>
  <c r="L3687" i="50"/>
  <c r="K3687" i="50"/>
  <c r="J3687" i="50"/>
  <c r="K3691" i="50"/>
  <c r="K3693" i="50"/>
  <c r="L3695" i="50"/>
  <c r="K3695" i="50"/>
  <c r="J3695" i="50"/>
  <c r="L3699" i="50"/>
  <c r="K3699" i="50"/>
  <c r="J3699" i="50"/>
  <c r="K3701" i="50"/>
  <c r="L3703" i="50"/>
  <c r="K3703" i="50"/>
  <c r="J3703" i="50"/>
  <c r="K3707" i="50"/>
  <c r="L3711" i="50"/>
  <c r="K3711" i="50"/>
  <c r="J3711" i="50"/>
  <c r="L3715" i="50"/>
  <c r="K3715" i="50"/>
  <c r="J3715" i="50"/>
  <c r="L3719" i="50"/>
  <c r="K3719" i="50"/>
  <c r="J3719" i="50"/>
  <c r="L3723" i="50"/>
  <c r="K3723" i="50"/>
  <c r="J3723" i="50"/>
  <c r="K3725" i="50"/>
  <c r="L3727" i="50"/>
  <c r="K3727" i="50"/>
  <c r="J3727" i="50"/>
  <c r="L3731" i="50"/>
  <c r="K3731" i="50"/>
  <c r="J3731" i="50"/>
  <c r="L3735" i="50"/>
  <c r="K3735" i="50"/>
  <c r="J3735" i="50"/>
  <c r="L3739" i="50"/>
  <c r="K3739" i="50"/>
  <c r="J3739" i="50"/>
  <c r="K3741" i="50"/>
  <c r="L3773" i="50"/>
  <c r="K3773" i="50"/>
  <c r="J3773" i="50"/>
  <c r="J3775" i="50"/>
  <c r="L3775" i="50"/>
  <c r="L3782" i="50"/>
  <c r="K3782" i="50"/>
  <c r="J3782" i="50"/>
  <c r="L3789" i="50"/>
  <c r="K3789" i="50"/>
  <c r="J3789" i="50"/>
  <c r="J3791" i="50"/>
  <c r="L3791" i="50"/>
  <c r="K3796" i="50"/>
  <c r="L3798" i="50"/>
  <c r="K3798" i="50"/>
  <c r="J3798" i="50"/>
  <c r="L3827" i="50"/>
  <c r="K3827" i="50"/>
  <c r="J3827" i="50"/>
  <c r="L3829" i="50"/>
  <c r="K3829" i="50"/>
  <c r="L3836" i="50"/>
  <c r="K3836" i="50"/>
  <c r="J3836" i="50"/>
  <c r="L3843" i="50"/>
  <c r="K3843" i="50"/>
  <c r="J3843" i="50"/>
  <c r="J3845" i="50"/>
  <c r="L3845" i="50"/>
  <c r="K3845" i="50"/>
  <c r="L3852" i="50"/>
  <c r="K3852" i="50"/>
  <c r="J3852" i="50"/>
  <c r="L3859" i="50"/>
  <c r="K3859" i="50"/>
  <c r="J3859" i="50"/>
  <c r="L3868" i="50"/>
  <c r="K3868" i="50"/>
  <c r="J3868" i="50"/>
  <c r="L3875" i="50"/>
  <c r="K3875" i="50"/>
  <c r="J3875" i="50"/>
  <c r="J3877" i="50"/>
  <c r="K3877" i="50"/>
  <c r="K3885" i="50"/>
  <c r="L3887" i="50"/>
  <c r="K3887" i="50"/>
  <c r="J3887" i="50"/>
  <c r="L3894" i="50"/>
  <c r="K3894" i="50"/>
  <c r="J3894" i="50"/>
  <c r="J3896" i="50"/>
  <c r="L3896" i="50"/>
  <c r="K3896" i="50"/>
  <c r="K3901" i="50"/>
  <c r="L3903" i="50"/>
  <c r="K3903" i="50"/>
  <c r="J3903" i="50"/>
  <c r="L3910" i="50"/>
  <c r="K3910" i="50"/>
  <c r="J3910" i="50"/>
  <c r="J3912" i="50"/>
  <c r="K3912" i="50"/>
  <c r="K3917" i="50"/>
  <c r="L3919" i="50"/>
  <c r="K3919" i="50"/>
  <c r="J3919" i="50"/>
  <c r="L3926" i="50"/>
  <c r="K3926" i="50"/>
  <c r="J3926" i="50"/>
  <c r="K3933" i="50"/>
  <c r="L3944" i="50"/>
  <c r="K3944" i="50"/>
  <c r="J3944" i="50"/>
  <c r="L3952" i="50"/>
  <c r="K3952" i="50"/>
  <c r="J3952" i="50"/>
  <c r="L3960" i="50"/>
  <c r="K3960" i="50"/>
  <c r="J3960" i="50"/>
  <c r="L3976" i="50"/>
  <c r="K3976" i="50"/>
  <c r="J3976" i="50"/>
  <c r="K3983" i="50"/>
  <c r="L3992" i="50"/>
  <c r="K3992" i="50"/>
  <c r="J3992" i="50"/>
  <c r="L4008" i="50"/>
  <c r="K4008" i="50"/>
  <c r="J4008" i="50"/>
  <c r="L4027" i="50"/>
  <c r="K4027" i="50"/>
  <c r="J4027" i="50"/>
  <c r="L4036" i="50"/>
  <c r="K4036" i="50"/>
  <c r="J4036" i="50"/>
  <c r="J4054" i="50"/>
  <c r="L4054" i="50"/>
  <c r="K4054" i="50"/>
  <c r="K4060" i="50"/>
  <c r="J4071" i="50"/>
  <c r="L4185" i="50"/>
  <c r="K4185" i="50"/>
  <c r="J4185" i="50"/>
  <c r="L4205" i="50"/>
  <c r="J4205" i="50"/>
  <c r="K4205" i="50"/>
  <c r="L4222" i="50"/>
  <c r="J4255" i="50"/>
  <c r="L4255" i="50"/>
  <c r="K4255" i="50"/>
  <c r="K3372" i="50"/>
  <c r="K3376" i="50"/>
  <c r="K3380" i="50"/>
  <c r="K3388" i="50"/>
  <c r="L3411" i="50"/>
  <c r="L3413" i="50"/>
  <c r="L3415" i="50"/>
  <c r="L3419" i="50"/>
  <c r="K3422" i="50"/>
  <c r="L3423" i="50"/>
  <c r="L3427" i="50"/>
  <c r="K3430" i="50"/>
  <c r="L3431" i="50"/>
  <c r="L3435" i="50"/>
  <c r="K3438" i="50"/>
  <c r="L3439" i="50"/>
  <c r="L3443" i="50"/>
  <c r="K3446" i="50"/>
  <c r="L3447" i="50"/>
  <c r="L3451" i="50"/>
  <c r="K3454" i="50"/>
  <c r="L3455" i="50"/>
  <c r="L3459" i="50"/>
  <c r="K3462" i="50"/>
  <c r="L3463" i="50"/>
  <c r="L3467" i="50"/>
  <c r="K3470" i="50"/>
  <c r="K3477" i="50"/>
  <c r="L3478" i="50"/>
  <c r="K3485" i="50"/>
  <c r="K3493" i="50"/>
  <c r="L3494" i="50"/>
  <c r="K3501" i="50"/>
  <c r="K3509" i="50"/>
  <c r="L3510" i="50"/>
  <c r="K3517" i="50"/>
  <c r="K3525" i="50"/>
  <c r="L3526" i="50"/>
  <c r="K3551" i="50"/>
  <c r="K3555" i="50"/>
  <c r="K3559" i="50"/>
  <c r="L3560" i="50"/>
  <c r="K3563" i="50"/>
  <c r="K3567" i="50"/>
  <c r="K3571" i="50"/>
  <c r="L3572" i="50"/>
  <c r="K3575" i="50"/>
  <c r="K3579" i="50"/>
  <c r="L3580" i="50"/>
  <c r="K3583" i="50"/>
  <c r="K3587" i="50"/>
  <c r="L3588" i="50"/>
  <c r="K3591" i="50"/>
  <c r="L3592" i="50"/>
  <c r="K3595" i="50"/>
  <c r="L3596" i="50"/>
  <c r="K3603" i="50"/>
  <c r="L3604" i="50"/>
  <c r="L3607" i="50"/>
  <c r="K3614" i="50"/>
  <c r="L3615" i="50"/>
  <c r="L3619" i="50"/>
  <c r="K3622" i="50"/>
  <c r="L3623" i="50"/>
  <c r="K3630" i="50"/>
  <c r="L3631" i="50"/>
  <c r="L3635" i="50"/>
  <c r="K3638" i="50"/>
  <c r="L3639" i="50"/>
  <c r="K3646" i="50"/>
  <c r="L3647" i="50"/>
  <c r="L3651" i="50"/>
  <c r="K3654" i="50"/>
  <c r="L3655" i="50"/>
  <c r="K3662" i="50"/>
  <c r="L3663" i="50"/>
  <c r="L3667" i="50"/>
  <c r="L3669" i="50"/>
  <c r="L3671" i="50"/>
  <c r="L3679" i="50"/>
  <c r="L3683" i="50"/>
  <c r="K3688" i="50"/>
  <c r="K3692" i="50"/>
  <c r="L3693" i="50"/>
  <c r="K3696" i="50"/>
  <c r="L3701" i="50"/>
  <c r="K3704" i="50"/>
  <c r="K3708" i="50"/>
  <c r="K3712" i="50"/>
  <c r="K3716" i="50"/>
  <c r="K3720" i="50"/>
  <c r="L3725" i="50"/>
  <c r="K3732" i="50"/>
  <c r="K3740" i="50"/>
  <c r="L3741" i="50"/>
  <c r="K3747" i="50"/>
  <c r="L3748" i="50"/>
  <c r="K3751" i="50"/>
  <c r="K3755" i="50"/>
  <c r="K3759" i="50"/>
  <c r="L3760" i="50"/>
  <c r="L3764" i="50"/>
  <c r="L3772" i="50"/>
  <c r="L3776" i="50"/>
  <c r="L3788" i="50"/>
  <c r="L3796" i="50"/>
  <c r="L3830" i="50"/>
  <c r="L3838" i="50"/>
  <c r="L3846" i="50"/>
  <c r="L3870" i="50"/>
  <c r="L3878" i="50"/>
  <c r="L3885" i="50"/>
  <c r="L3893" i="50"/>
  <c r="L3901" i="50"/>
  <c r="L3909" i="50"/>
  <c r="L3917" i="50"/>
  <c r="L3925" i="50"/>
  <c r="L3933" i="50"/>
  <c r="L3941" i="50"/>
  <c r="L3947" i="50"/>
  <c r="L3951" i="50"/>
  <c r="L3955" i="50"/>
  <c r="L3957" i="50"/>
  <c r="L3963" i="50"/>
  <c r="L3975" i="50"/>
  <c r="L3979" i="50"/>
  <c r="L3983" i="50"/>
  <c r="L3987" i="50"/>
  <c r="L3991" i="50"/>
  <c r="L3995" i="50"/>
  <c r="L3999" i="50"/>
  <c r="L4007" i="50"/>
  <c r="L4011" i="50"/>
  <c r="L4019" i="50"/>
  <c r="L4030" i="50"/>
  <c r="J4051" i="50"/>
  <c r="J4083" i="50"/>
  <c r="J4084" i="50"/>
  <c r="L4086" i="50"/>
  <c r="J4088" i="50"/>
  <c r="J4095" i="50"/>
  <c r="J4096" i="50"/>
  <c r="J4099" i="50"/>
  <c r="J4100" i="50"/>
  <c r="L4102" i="50"/>
  <c r="J4103" i="50"/>
  <c r="J4104" i="50"/>
  <c r="K4127" i="50"/>
  <c r="K4159" i="50"/>
  <c r="J4168" i="50"/>
  <c r="K4182" i="50"/>
  <c r="J4184" i="50"/>
  <c r="J4200" i="50"/>
  <c r="K4208" i="50"/>
  <c r="F4216" i="50"/>
  <c r="J4216" i="50" s="1"/>
  <c r="K4224" i="50"/>
  <c r="L4224" i="50"/>
  <c r="J4227" i="50"/>
  <c r="J4228" i="50"/>
  <c r="J4229" i="50"/>
  <c r="J4231" i="50"/>
  <c r="J4235" i="50"/>
  <c r="J4236" i="50"/>
  <c r="J4237" i="50"/>
  <c r="J4238" i="50"/>
  <c r="J4239" i="50"/>
  <c r="J4243" i="50"/>
  <c r="J4244" i="50"/>
  <c r="J4245" i="50"/>
  <c r="J4248" i="50"/>
  <c r="L4254" i="50"/>
  <c r="F4256" i="50"/>
  <c r="J4256" i="50" s="1"/>
  <c r="F4260" i="50"/>
  <c r="J4261" i="50"/>
  <c r="F4268" i="50"/>
  <c r="L4269" i="50"/>
  <c r="J4269" i="50"/>
  <c r="F4276" i="50"/>
  <c r="L4277" i="50"/>
  <c r="J4277" i="50"/>
  <c r="F4284" i="50"/>
  <c r="L4285" i="50"/>
  <c r="J4285" i="50"/>
  <c r="F4292" i="50"/>
  <c r="F4300" i="50"/>
  <c r="L4301" i="50"/>
  <c r="J4301" i="50"/>
  <c r="F4308" i="50"/>
  <c r="L4309" i="50"/>
  <c r="J4309" i="50"/>
  <c r="F4315" i="50"/>
  <c r="L4316" i="50"/>
  <c r="J4316" i="50"/>
  <c r="F4323" i="50"/>
  <c r="F4331" i="50"/>
  <c r="L4332" i="50"/>
  <c r="J4332" i="50"/>
  <c r="F4339" i="50"/>
  <c r="L4340" i="50"/>
  <c r="J4340" i="50"/>
  <c r="F4347" i="50"/>
  <c r="L4348" i="50"/>
  <c r="J4348" i="50"/>
  <c r="F4355" i="50"/>
  <c r="F4363" i="50"/>
  <c r="L4364" i="50"/>
  <c r="J4364" i="50"/>
  <c r="F4371" i="50"/>
  <c r="L4372" i="50"/>
  <c r="J4372" i="50"/>
  <c r="J4373" i="50"/>
  <c r="L4373" i="50"/>
  <c r="K4373" i="50"/>
  <c r="J4389" i="50"/>
  <c r="L4389" i="50"/>
  <c r="K4389" i="50"/>
  <c r="J4393" i="50"/>
  <c r="L4393" i="50"/>
  <c r="K4393" i="50"/>
  <c r="F4403" i="50"/>
  <c r="L4404" i="50"/>
  <c r="J4404" i="50"/>
  <c r="F4411" i="50"/>
  <c r="L4412" i="50"/>
  <c r="J4412" i="50"/>
  <c r="F4419" i="50"/>
  <c r="L4420" i="50"/>
  <c r="J4420" i="50"/>
  <c r="F4427" i="50"/>
  <c r="F4435" i="50"/>
  <c r="F4443" i="50"/>
  <c r="F4451" i="50"/>
  <c r="L4452" i="50"/>
  <c r="J4452" i="50"/>
  <c r="F4466" i="50"/>
  <c r="L4467" i="50"/>
  <c r="J4467" i="50"/>
  <c r="F4474" i="50"/>
  <c r="F4482" i="50"/>
  <c r="L4483" i="50"/>
  <c r="J4483" i="50"/>
  <c r="F4490" i="50"/>
  <c r="F4498" i="50"/>
  <c r="L4499" i="50"/>
  <c r="J4499" i="50"/>
  <c r="F4506" i="50"/>
  <c r="F4514" i="50"/>
  <c r="L4515" i="50"/>
  <c r="J4515" i="50"/>
  <c r="K4526" i="50"/>
  <c r="J4526" i="50"/>
  <c r="K4534" i="50"/>
  <c r="J4534" i="50"/>
  <c r="K4542" i="50"/>
  <c r="J4542" i="50"/>
  <c r="F4546" i="50"/>
  <c r="L4547" i="50"/>
  <c r="J4547" i="50"/>
  <c r="F4554" i="50"/>
  <c r="L4555" i="50"/>
  <c r="J4555" i="50"/>
  <c r="F4562" i="50"/>
  <c r="L4563" i="50"/>
  <c r="J4563" i="50"/>
  <c r="F4570" i="50"/>
  <c r="L4571" i="50"/>
  <c r="J4571" i="50"/>
  <c r="F4578" i="50"/>
  <c r="F4586" i="50"/>
  <c r="L4587" i="50"/>
  <c r="K4587" i="50"/>
  <c r="J4587" i="50"/>
  <c r="L4596" i="50"/>
  <c r="L4622" i="50"/>
  <c r="K4622" i="50"/>
  <c r="J4622" i="50"/>
  <c r="L4631" i="50"/>
  <c r="L4638" i="50"/>
  <c r="K4638" i="50"/>
  <c r="J4638" i="50"/>
  <c r="L4654" i="50"/>
  <c r="K4654" i="50"/>
  <c r="J4654" i="50"/>
  <c r="L4663" i="50"/>
  <c r="K4663" i="50"/>
  <c r="J4663" i="50"/>
  <c r="L4670" i="50"/>
  <c r="K4670" i="50"/>
  <c r="J4670" i="50"/>
  <c r="L4680" i="50"/>
  <c r="K4680" i="50"/>
  <c r="J4680" i="50"/>
  <c r="L4688" i="50"/>
  <c r="K4688" i="50"/>
  <c r="J4688" i="50"/>
  <c r="L4703" i="50"/>
  <c r="K4703" i="50"/>
  <c r="J4703" i="50"/>
  <c r="L4710" i="50"/>
  <c r="J4719" i="50"/>
  <c r="L4726" i="50"/>
  <c r="K4726" i="50"/>
  <c r="J4726" i="50"/>
  <c r="L4735" i="50"/>
  <c r="K4735" i="50"/>
  <c r="J4735" i="50"/>
  <c r="L4751" i="50"/>
  <c r="K4751" i="50"/>
  <c r="J4751" i="50"/>
  <c r="L4809" i="50"/>
  <c r="K4809" i="50"/>
  <c r="J4809" i="50"/>
  <c r="L4828" i="50"/>
  <c r="K4828" i="50"/>
  <c r="J4828" i="50"/>
  <c r="L4830" i="50"/>
  <c r="K4830" i="50"/>
  <c r="J4830" i="50"/>
  <c r="L4836" i="50"/>
  <c r="K4836" i="50"/>
  <c r="J4836" i="50"/>
  <c r="L4838" i="50"/>
  <c r="K4838" i="50"/>
  <c r="J4838" i="50"/>
  <c r="L4840" i="50"/>
  <c r="L4844" i="50"/>
  <c r="K4844" i="50"/>
  <c r="J4844" i="50"/>
  <c r="L4846" i="50"/>
  <c r="K4846" i="50"/>
  <c r="J4846" i="50"/>
  <c r="L4849" i="50"/>
  <c r="L4865" i="50"/>
  <c r="J4865" i="50"/>
  <c r="L4881" i="50"/>
  <c r="K4881" i="50"/>
  <c r="J4881" i="50"/>
  <c r="L4897" i="50"/>
  <c r="K4897" i="50"/>
  <c r="J4897" i="50"/>
  <c r="L4912" i="50"/>
  <c r="K4912" i="50"/>
  <c r="J4912" i="50"/>
  <c r="L4921" i="50"/>
  <c r="K4921" i="50"/>
  <c r="J4921" i="50"/>
  <c r="L4928" i="50"/>
  <c r="K4928" i="50"/>
  <c r="J4928" i="50"/>
  <c r="L4944" i="50"/>
  <c r="K4944" i="50"/>
  <c r="J4944" i="50"/>
  <c r="L4953" i="50"/>
  <c r="K4953" i="50"/>
  <c r="J4953" i="50"/>
  <c r="L4960" i="50"/>
  <c r="K4960" i="50"/>
  <c r="J4960" i="50"/>
  <c r="L4969" i="50"/>
  <c r="K4969" i="50"/>
  <c r="J4969" i="50"/>
  <c r="L4976" i="50"/>
  <c r="K4976" i="50"/>
  <c r="J4976" i="50"/>
  <c r="L5009" i="50"/>
  <c r="K5009" i="50"/>
  <c r="J5009" i="50"/>
  <c r="J5071" i="50"/>
  <c r="L5071" i="50"/>
  <c r="K5071" i="50"/>
  <c r="L5081" i="50"/>
  <c r="K5081" i="50"/>
  <c r="J5081" i="50"/>
  <c r="K5100" i="50"/>
  <c r="L5100" i="50"/>
  <c r="J5100" i="50"/>
  <c r="L5121" i="50"/>
  <c r="K5121" i="50"/>
  <c r="J5121" i="50"/>
  <c r="J5123" i="50"/>
  <c r="L5123" i="50"/>
  <c r="K5123" i="50"/>
  <c r="L5160" i="50"/>
  <c r="J5169" i="50"/>
  <c r="L5169" i="50"/>
  <c r="K5169" i="50"/>
  <c r="L5191" i="50"/>
  <c r="J5191" i="50"/>
  <c r="K5191" i="50"/>
  <c r="L5199" i="50"/>
  <c r="J5199" i="50"/>
  <c r="K5199" i="50"/>
  <c r="K4043" i="50"/>
  <c r="K4059" i="50"/>
  <c r="K4075" i="50"/>
  <c r="L4127" i="50"/>
  <c r="L4159" i="50"/>
  <c r="K4176" i="50"/>
  <c r="L4182" i="50"/>
  <c r="K4192" i="50"/>
  <c r="J4211" i="50"/>
  <c r="L4211" i="50"/>
  <c r="J4251" i="50"/>
  <c r="L4251" i="50"/>
  <c r="J4279" i="50"/>
  <c r="L4279" i="50"/>
  <c r="K4279" i="50"/>
  <c r="J4287" i="50"/>
  <c r="L4287" i="50"/>
  <c r="K4287" i="50"/>
  <c r="J4295" i="50"/>
  <c r="L4295" i="50"/>
  <c r="K4295" i="50"/>
  <c r="J4303" i="50"/>
  <c r="L4303" i="50"/>
  <c r="K4303" i="50"/>
  <c r="K4321" i="50"/>
  <c r="J4321" i="50"/>
  <c r="L4326" i="50"/>
  <c r="J4334" i="50"/>
  <c r="L4334" i="50"/>
  <c r="K4334" i="50"/>
  <c r="K4353" i="50"/>
  <c r="J4353" i="50"/>
  <c r="J4358" i="50"/>
  <c r="L4358" i="50"/>
  <c r="K4358" i="50"/>
  <c r="K4361" i="50"/>
  <c r="J4366" i="50"/>
  <c r="L4366" i="50"/>
  <c r="K4366" i="50"/>
  <c r="K4369" i="50"/>
  <c r="J4369" i="50"/>
  <c r="L4374" i="50"/>
  <c r="J4374" i="50"/>
  <c r="L4382" i="50"/>
  <c r="J4382" i="50"/>
  <c r="L4390" i="50"/>
  <c r="J4390" i="50"/>
  <c r="J4398" i="50"/>
  <c r="L4398" i="50"/>
  <c r="K4398" i="50"/>
  <c r="K4401" i="50"/>
  <c r="J4401" i="50"/>
  <c r="K4409" i="50"/>
  <c r="J4409" i="50"/>
  <c r="J4414" i="50"/>
  <c r="L4414" i="50"/>
  <c r="K4414" i="50"/>
  <c r="K4417" i="50"/>
  <c r="J4417" i="50"/>
  <c r="J4422" i="50"/>
  <c r="L4422" i="50"/>
  <c r="K4422" i="50"/>
  <c r="J4425" i="50"/>
  <c r="J4430" i="50"/>
  <c r="L4430" i="50"/>
  <c r="K4430" i="50"/>
  <c r="K4433" i="50"/>
  <c r="J4433" i="50"/>
  <c r="J4438" i="50"/>
  <c r="L4438" i="50"/>
  <c r="K4438" i="50"/>
  <c r="K4441" i="50"/>
  <c r="J4441" i="50"/>
  <c r="J4446" i="50"/>
  <c r="L4446" i="50"/>
  <c r="K4446" i="50"/>
  <c r="K4449" i="50"/>
  <c r="J4449" i="50"/>
  <c r="J4454" i="50"/>
  <c r="L4454" i="50"/>
  <c r="K4454" i="50"/>
  <c r="J4457" i="50"/>
  <c r="K4480" i="50"/>
  <c r="J4480" i="50"/>
  <c r="J4488" i="50"/>
  <c r="K4496" i="50"/>
  <c r="J4496" i="50"/>
  <c r="K4504" i="50"/>
  <c r="J4504" i="50"/>
  <c r="K4512" i="50"/>
  <c r="J4512" i="50"/>
  <c r="J4520" i="50"/>
  <c r="K4529" i="50"/>
  <c r="L4529" i="50"/>
  <c r="K4537" i="50"/>
  <c r="L4537" i="50"/>
  <c r="K4552" i="50"/>
  <c r="J4552" i="50"/>
  <c r="K4560" i="50"/>
  <c r="J4560" i="50"/>
  <c r="K4576" i="50"/>
  <c r="J4576" i="50"/>
  <c r="K4584" i="50"/>
  <c r="J4584" i="50"/>
  <c r="L4592" i="50"/>
  <c r="K4592" i="50"/>
  <c r="J4592" i="50"/>
  <c r="L4599" i="50"/>
  <c r="K4599" i="50"/>
  <c r="J4599" i="50"/>
  <c r="L4611" i="50"/>
  <c r="K4611" i="50"/>
  <c r="J4611" i="50"/>
  <c r="L4627" i="50"/>
  <c r="K4627" i="50"/>
  <c r="J4627" i="50"/>
  <c r="L4643" i="50"/>
  <c r="K4643" i="50"/>
  <c r="J4643" i="50"/>
  <c r="L4659" i="50"/>
  <c r="K4659" i="50"/>
  <c r="J4659" i="50"/>
  <c r="L4699" i="50"/>
  <c r="K4699" i="50"/>
  <c r="J4699" i="50"/>
  <c r="L4715" i="50"/>
  <c r="K4715" i="50"/>
  <c r="J4715" i="50"/>
  <c r="L4731" i="50"/>
  <c r="K4731" i="50"/>
  <c r="J4731" i="50"/>
  <c r="L4747" i="50"/>
  <c r="K4747" i="50"/>
  <c r="J4747" i="50"/>
  <c r="L4766" i="50"/>
  <c r="K4766" i="50"/>
  <c r="J4766" i="50"/>
  <c r="L4782" i="50"/>
  <c r="K4782" i="50"/>
  <c r="J4782" i="50"/>
  <c r="L4798" i="50"/>
  <c r="K4798" i="50"/>
  <c r="J4798" i="50"/>
  <c r="L4814" i="50"/>
  <c r="K4814" i="50"/>
  <c r="J4814" i="50"/>
  <c r="L4854" i="50"/>
  <c r="K4854" i="50"/>
  <c r="J4854" i="50"/>
  <c r="L4870" i="50"/>
  <c r="K4870" i="50"/>
  <c r="J4870" i="50"/>
  <c r="L4886" i="50"/>
  <c r="K4886" i="50"/>
  <c r="J4886" i="50"/>
  <c r="L4902" i="50"/>
  <c r="K4902" i="50"/>
  <c r="J4902" i="50"/>
  <c r="L4924" i="50"/>
  <c r="K4924" i="50"/>
  <c r="J4924" i="50"/>
  <c r="L4940" i="50"/>
  <c r="K4940" i="50"/>
  <c r="J4940" i="50"/>
  <c r="L4956" i="50"/>
  <c r="K4956" i="50"/>
  <c r="J4956" i="50"/>
  <c r="L4972" i="50"/>
  <c r="K4972" i="50"/>
  <c r="J4972" i="50"/>
  <c r="L4980" i="50"/>
  <c r="K4980" i="50"/>
  <c r="J4980" i="50"/>
  <c r="L4988" i="50"/>
  <c r="K4988" i="50"/>
  <c r="J4988" i="50"/>
  <c r="L4996" i="50"/>
  <c r="K4996" i="50"/>
  <c r="J4996" i="50"/>
  <c r="L5012" i="50"/>
  <c r="K5012" i="50"/>
  <c r="J5012" i="50"/>
  <c r="J5052" i="50"/>
  <c r="L5052" i="50"/>
  <c r="K5052" i="50"/>
  <c r="J5064" i="50"/>
  <c r="L5064" i="50"/>
  <c r="K5064" i="50"/>
  <c r="K5084" i="50"/>
  <c r="L5084" i="50"/>
  <c r="J5084" i="50"/>
  <c r="J5107" i="50"/>
  <c r="L5107" i="50"/>
  <c r="K5107" i="50"/>
  <c r="J5119" i="50"/>
  <c r="L5119" i="50"/>
  <c r="K5119" i="50"/>
  <c r="L5175" i="50"/>
  <c r="J5175" i="50"/>
  <c r="K5175" i="50"/>
  <c r="L5183" i="50"/>
  <c r="J5183" i="50"/>
  <c r="K5183" i="50"/>
  <c r="K3136" i="50"/>
  <c r="K3140" i="50"/>
  <c r="K3142" i="50"/>
  <c r="K3144" i="50"/>
  <c r="K3148" i="50"/>
  <c r="K3150" i="50"/>
  <c r="K3152" i="50"/>
  <c r="J3411" i="50"/>
  <c r="J3413" i="50"/>
  <c r="J3415" i="50"/>
  <c r="J3419" i="50"/>
  <c r="J3423" i="50"/>
  <c r="J3427" i="50"/>
  <c r="J3431" i="50"/>
  <c r="J3435" i="50"/>
  <c r="J3439" i="50"/>
  <c r="J3443" i="50"/>
  <c r="J3447" i="50"/>
  <c r="J3451" i="50"/>
  <c r="J3455" i="50"/>
  <c r="J3459" i="50"/>
  <c r="J3463" i="50"/>
  <c r="J3467" i="50"/>
  <c r="J3494" i="50"/>
  <c r="J3510" i="50"/>
  <c r="J3526" i="50"/>
  <c r="J3552" i="50"/>
  <c r="J3560" i="50"/>
  <c r="J3576" i="50"/>
  <c r="J3580" i="50"/>
  <c r="J3584" i="50"/>
  <c r="J3592" i="50"/>
  <c r="J3596" i="50"/>
  <c r="J3607" i="50"/>
  <c r="J3611" i="50"/>
  <c r="J3615" i="50"/>
  <c r="J3619" i="50"/>
  <c r="J3623" i="50"/>
  <c r="J3627" i="50"/>
  <c r="J3631" i="50"/>
  <c r="J3635" i="50"/>
  <c r="J3639" i="50"/>
  <c r="J3643" i="50"/>
  <c r="J3647" i="50"/>
  <c r="J3651" i="50"/>
  <c r="J3655" i="50"/>
  <c r="J3659" i="50"/>
  <c r="J3663" i="50"/>
  <c r="J3667" i="50"/>
  <c r="J3669" i="50"/>
  <c r="J3671" i="50"/>
  <c r="J3679" i="50"/>
  <c r="J3683" i="50"/>
  <c r="J3693" i="50"/>
  <c r="J3701" i="50"/>
  <c r="J3725" i="50"/>
  <c r="J3741" i="50"/>
  <c r="J3748" i="50"/>
  <c r="J3760" i="50"/>
  <c r="J3764" i="50"/>
  <c r="J3772" i="50"/>
  <c r="J3776" i="50"/>
  <c r="J3788" i="50"/>
  <c r="J3796" i="50"/>
  <c r="J3830" i="50"/>
  <c r="J3838" i="50"/>
  <c r="J3846" i="50"/>
  <c r="J3870" i="50"/>
  <c r="J3878" i="50"/>
  <c r="J3885" i="50"/>
  <c r="J3893" i="50"/>
  <c r="J3901" i="50"/>
  <c r="J3909" i="50"/>
  <c r="J3917" i="50"/>
  <c r="J3925" i="50"/>
  <c r="J3933" i="50"/>
  <c r="J3941" i="50"/>
  <c r="J3947" i="50"/>
  <c r="J3951" i="50"/>
  <c r="J3955" i="50"/>
  <c r="J3957" i="50"/>
  <c r="J3963" i="50"/>
  <c r="J3975" i="50"/>
  <c r="J3979" i="50"/>
  <c r="J3983" i="50"/>
  <c r="J3987" i="50"/>
  <c r="J3991" i="50"/>
  <c r="J3995" i="50"/>
  <c r="J4007" i="50"/>
  <c r="J4011" i="50"/>
  <c r="J4015" i="50"/>
  <c r="J4019" i="50"/>
  <c r="J4030" i="50"/>
  <c r="J4038" i="50"/>
  <c r="J4043" i="50"/>
  <c r="J4046" i="50"/>
  <c r="J4048" i="50"/>
  <c r="J4059" i="50"/>
  <c r="J4064" i="50"/>
  <c r="J4075" i="50"/>
  <c r="J4078" i="50"/>
  <c r="J4080" i="50"/>
  <c r="J4085" i="50"/>
  <c r="J4086" i="50"/>
  <c r="J4093" i="50"/>
  <c r="J4094" i="50"/>
  <c r="J4102" i="50"/>
  <c r="J4108" i="50"/>
  <c r="J4110" i="50"/>
  <c r="K4112" i="50"/>
  <c r="K4119" i="50"/>
  <c r="J4126" i="50"/>
  <c r="K4128" i="50"/>
  <c r="K4135" i="50"/>
  <c r="K4144" i="50"/>
  <c r="K4151" i="50"/>
  <c r="J4156" i="50"/>
  <c r="K4160" i="50"/>
  <c r="K4174" i="50"/>
  <c r="J4176" i="50"/>
  <c r="J4179" i="50"/>
  <c r="J4181" i="50"/>
  <c r="K4190" i="50"/>
  <c r="J4192" i="50"/>
  <c r="J4195" i="50"/>
  <c r="J4197" i="50"/>
  <c r="K4199" i="50"/>
  <c r="J4207" i="50"/>
  <c r="L4207" i="50"/>
  <c r="K4211" i="50"/>
  <c r="J4223" i="50"/>
  <c r="L4223" i="50"/>
  <c r="K4251" i="50"/>
  <c r="F4264" i="50"/>
  <c r="F4272" i="50"/>
  <c r="F4280" i="50"/>
  <c r="F4288" i="50"/>
  <c r="F4296" i="50"/>
  <c r="F4304" i="50"/>
  <c r="L4312" i="50"/>
  <c r="J4312" i="50"/>
  <c r="F4319" i="50"/>
  <c r="L4320" i="50"/>
  <c r="J4320" i="50"/>
  <c r="F4327" i="50"/>
  <c r="F4335" i="50"/>
  <c r="L4336" i="50"/>
  <c r="J4336" i="50"/>
  <c r="F4343" i="50"/>
  <c r="L4344" i="50"/>
  <c r="J4344" i="50"/>
  <c r="F4351" i="50"/>
  <c r="L4352" i="50"/>
  <c r="J4352" i="50"/>
  <c r="F4359" i="50"/>
  <c r="F4367" i="50"/>
  <c r="L4368" i="50"/>
  <c r="J4368" i="50"/>
  <c r="J4375" i="50"/>
  <c r="L4375" i="50"/>
  <c r="K4375" i="50"/>
  <c r="J4383" i="50"/>
  <c r="L4383" i="50"/>
  <c r="K4383" i="50"/>
  <c r="J4395" i="50"/>
  <c r="L4395" i="50"/>
  <c r="K4395" i="50"/>
  <c r="F4399" i="50"/>
  <c r="L4400" i="50"/>
  <c r="J4400" i="50"/>
  <c r="F4407" i="50"/>
  <c r="J4408" i="50"/>
  <c r="F4415" i="50"/>
  <c r="L4416" i="50"/>
  <c r="J4416" i="50"/>
  <c r="F4423" i="50"/>
  <c r="L4424" i="50"/>
  <c r="J4424" i="50"/>
  <c r="F4431" i="50"/>
  <c r="L4432" i="50"/>
  <c r="J4432" i="50"/>
  <c r="F4439" i="50"/>
  <c r="L4440" i="50"/>
  <c r="J4440" i="50"/>
  <c r="F4447" i="50"/>
  <c r="L4448" i="50"/>
  <c r="J4448" i="50"/>
  <c r="F4455" i="50"/>
  <c r="L4456" i="50"/>
  <c r="J4456" i="50"/>
  <c r="F4462" i="50"/>
  <c r="L4463" i="50"/>
  <c r="J4463" i="50"/>
  <c r="F4470" i="50"/>
  <c r="L4471" i="50"/>
  <c r="J4471" i="50"/>
  <c r="F4478" i="50"/>
  <c r="L4479" i="50"/>
  <c r="J4479" i="50"/>
  <c r="F4486" i="50"/>
  <c r="L4487" i="50"/>
  <c r="J4487" i="50"/>
  <c r="F4494" i="50"/>
  <c r="L4495" i="50"/>
  <c r="J4495" i="50"/>
  <c r="F4502" i="50"/>
  <c r="L4503" i="50"/>
  <c r="J4503" i="50"/>
  <c r="F4510" i="50"/>
  <c r="L4511" i="50"/>
  <c r="J4511" i="50"/>
  <c r="F4518" i="50"/>
  <c r="L4519" i="50"/>
  <c r="J4519" i="50"/>
  <c r="K4524" i="50"/>
  <c r="J4524" i="50"/>
  <c r="K4528" i="50"/>
  <c r="J4528" i="50"/>
  <c r="J4529" i="50"/>
  <c r="K4536" i="50"/>
  <c r="J4536" i="50"/>
  <c r="J4537" i="50"/>
  <c r="K4540" i="50"/>
  <c r="J4540" i="50"/>
  <c r="K4544" i="50"/>
  <c r="J4544" i="50"/>
  <c r="F4550" i="50"/>
  <c r="L4551" i="50"/>
  <c r="J4551" i="50"/>
  <c r="F4558" i="50"/>
  <c r="L4559" i="50"/>
  <c r="J4559" i="50"/>
  <c r="F4566" i="50"/>
  <c r="L4567" i="50"/>
  <c r="J4567" i="50"/>
  <c r="F4574" i="50"/>
  <c r="L4575" i="50"/>
  <c r="J4575" i="50"/>
  <c r="F4582" i="50"/>
  <c r="L4583" i="50"/>
  <c r="J4583" i="50"/>
  <c r="L4588" i="50"/>
  <c r="K4588" i="50"/>
  <c r="J4588" i="50"/>
  <c r="L4595" i="50"/>
  <c r="K4595" i="50"/>
  <c r="J4595" i="50"/>
  <c r="L4604" i="50"/>
  <c r="K4604" i="50"/>
  <c r="J4604" i="50"/>
  <c r="L4614" i="50"/>
  <c r="K4614" i="50"/>
  <c r="J4614" i="50"/>
  <c r="L4623" i="50"/>
  <c r="K4623" i="50"/>
  <c r="J4623" i="50"/>
  <c r="L4630" i="50"/>
  <c r="K4630" i="50"/>
  <c r="J4630" i="50"/>
  <c r="L4646" i="50"/>
  <c r="K4646" i="50"/>
  <c r="J4646" i="50"/>
  <c r="L4655" i="50"/>
  <c r="K4655" i="50"/>
  <c r="J4655" i="50"/>
  <c r="L4662" i="50"/>
  <c r="K4662" i="50"/>
  <c r="J4662" i="50"/>
  <c r="L4684" i="50"/>
  <c r="K4684" i="50"/>
  <c r="J4684" i="50"/>
  <c r="L4692" i="50"/>
  <c r="K4692" i="50"/>
  <c r="J4692" i="50"/>
  <c r="L4702" i="50"/>
  <c r="K4702" i="50"/>
  <c r="J4702" i="50"/>
  <c r="L4711" i="50"/>
  <c r="K4711" i="50"/>
  <c r="J4711" i="50"/>
  <c r="L4718" i="50"/>
  <c r="K4718" i="50"/>
  <c r="J4718" i="50"/>
  <c r="L4727" i="50"/>
  <c r="K4727" i="50"/>
  <c r="J4727" i="50"/>
  <c r="K4734" i="50"/>
  <c r="L4743" i="50"/>
  <c r="K4743" i="50"/>
  <c r="J4743" i="50"/>
  <c r="L4750" i="50"/>
  <c r="K4750" i="50"/>
  <c r="J4750" i="50"/>
  <c r="L4769" i="50"/>
  <c r="K4769" i="50"/>
  <c r="J4769" i="50"/>
  <c r="J4785" i="50"/>
  <c r="L4801" i="50"/>
  <c r="K4801" i="50"/>
  <c r="J4801" i="50"/>
  <c r="L4817" i="50"/>
  <c r="K4817" i="50"/>
  <c r="J4817" i="50"/>
  <c r="K4823" i="50"/>
  <c r="J4823" i="50"/>
  <c r="L4823" i="50"/>
  <c r="K4827" i="50"/>
  <c r="J4827" i="50"/>
  <c r="L4827" i="50"/>
  <c r="K4831" i="50"/>
  <c r="J4831" i="50"/>
  <c r="L4831" i="50"/>
  <c r="K4835" i="50"/>
  <c r="J4835" i="50"/>
  <c r="L4835" i="50"/>
  <c r="K4839" i="50"/>
  <c r="J4839" i="50"/>
  <c r="L4839" i="50"/>
  <c r="K4843" i="50"/>
  <c r="J4843" i="50"/>
  <c r="L4843" i="50"/>
  <c r="L4857" i="50"/>
  <c r="K4857" i="50"/>
  <c r="J4857" i="50"/>
  <c r="L4873" i="50"/>
  <c r="K4873" i="50"/>
  <c r="J4873" i="50"/>
  <c r="L4905" i="50"/>
  <c r="K4905" i="50"/>
  <c r="J4905" i="50"/>
  <c r="J4913" i="50"/>
  <c r="L4936" i="50"/>
  <c r="K4936" i="50"/>
  <c r="J4936" i="50"/>
  <c r="L4945" i="50"/>
  <c r="K4945" i="50"/>
  <c r="J4945" i="50"/>
  <c r="L4952" i="50"/>
  <c r="K4952" i="50"/>
  <c r="J4952" i="50"/>
  <c r="L4961" i="50"/>
  <c r="K4961" i="50"/>
  <c r="J4961" i="50"/>
  <c r="L4982" i="50"/>
  <c r="K4982" i="50"/>
  <c r="J4982" i="50"/>
  <c r="K4998" i="50"/>
  <c r="L5001" i="50"/>
  <c r="K5001" i="50"/>
  <c r="J5001" i="50"/>
  <c r="L5008" i="50"/>
  <c r="K5008" i="50"/>
  <c r="J5008" i="50"/>
  <c r="L5036" i="50"/>
  <c r="J5048" i="50"/>
  <c r="L5048" i="50"/>
  <c r="K5048" i="50"/>
  <c r="L5068" i="50"/>
  <c r="L5089" i="50"/>
  <c r="K5089" i="50"/>
  <c r="J5089" i="50"/>
  <c r="J5091" i="50"/>
  <c r="L5091" i="50"/>
  <c r="K5091" i="50"/>
  <c r="J5103" i="50"/>
  <c r="L5103" i="50"/>
  <c r="K5103" i="50"/>
  <c r="L5113" i="50"/>
  <c r="K5113" i="50"/>
  <c r="J5113" i="50"/>
  <c r="L5159" i="50"/>
  <c r="J5159" i="50"/>
  <c r="K5159" i="50"/>
  <c r="L5167" i="50"/>
  <c r="L5192" i="50"/>
  <c r="J5201" i="50"/>
  <c r="L5201" i="50"/>
  <c r="K5201" i="50"/>
  <c r="L4043" i="50"/>
  <c r="K4048" i="50"/>
  <c r="L4059" i="50"/>
  <c r="K4064" i="50"/>
  <c r="L4075" i="50"/>
  <c r="K4080" i="50"/>
  <c r="L4093" i="50"/>
  <c r="K4110" i="50"/>
  <c r="L4112" i="50"/>
  <c r="K4126" i="50"/>
  <c r="L4128" i="50"/>
  <c r="L4144" i="50"/>
  <c r="K4158" i="50"/>
  <c r="L4160" i="50"/>
  <c r="L4176" i="50"/>
  <c r="K4181" i="50"/>
  <c r="L4192" i="50"/>
  <c r="K4197" i="50"/>
  <c r="L4199" i="50"/>
  <c r="F4204" i="50"/>
  <c r="K4206" i="50"/>
  <c r="L4209" i="50"/>
  <c r="J4209" i="50"/>
  <c r="K4212" i="50"/>
  <c r="L4212" i="50"/>
  <c r="F4220" i="50"/>
  <c r="K4222" i="50"/>
  <c r="J4254" i="50"/>
  <c r="J4259" i="50"/>
  <c r="L4259" i="50"/>
  <c r="K4259" i="50"/>
  <c r="K4262" i="50"/>
  <c r="J4262" i="50"/>
  <c r="J4267" i="50"/>
  <c r="L4267" i="50"/>
  <c r="K4267" i="50"/>
  <c r="J4275" i="50"/>
  <c r="L4275" i="50"/>
  <c r="K4275" i="50"/>
  <c r="K4278" i="50"/>
  <c r="J4278" i="50"/>
  <c r="J4283" i="50"/>
  <c r="L4283" i="50"/>
  <c r="K4283" i="50"/>
  <c r="K4286" i="50"/>
  <c r="J4291" i="50"/>
  <c r="L4291" i="50"/>
  <c r="K4291" i="50"/>
  <c r="K4294" i="50"/>
  <c r="J4294" i="50"/>
  <c r="J4299" i="50"/>
  <c r="L4299" i="50"/>
  <c r="K4299" i="50"/>
  <c r="J4302" i="50"/>
  <c r="J4307" i="50"/>
  <c r="L4307" i="50"/>
  <c r="K4307" i="50"/>
  <c r="K4310" i="50"/>
  <c r="J4310" i="50"/>
  <c r="K4312" i="50"/>
  <c r="K4317" i="50"/>
  <c r="J4317" i="50"/>
  <c r="K4320" i="50"/>
  <c r="L4321" i="50"/>
  <c r="K4325" i="50"/>
  <c r="J4325" i="50"/>
  <c r="K4333" i="50"/>
  <c r="J4333" i="50"/>
  <c r="K4336" i="50"/>
  <c r="K4341" i="50"/>
  <c r="J4341" i="50"/>
  <c r="K4344" i="50"/>
  <c r="K4349" i="50"/>
  <c r="J4349" i="50"/>
  <c r="K4352" i="50"/>
  <c r="L4353" i="50"/>
  <c r="K4365" i="50"/>
  <c r="J4365" i="50"/>
  <c r="K4368" i="50"/>
  <c r="L4369" i="50"/>
  <c r="K4374" i="50"/>
  <c r="L4376" i="50"/>
  <c r="J4376" i="50"/>
  <c r="L4380" i="50"/>
  <c r="J4380" i="50"/>
  <c r="K4382" i="50"/>
  <c r="L4384" i="50"/>
  <c r="J4384" i="50"/>
  <c r="L4388" i="50"/>
  <c r="J4388" i="50"/>
  <c r="K4390" i="50"/>
  <c r="L4392" i="50"/>
  <c r="J4392" i="50"/>
  <c r="L4396" i="50"/>
  <c r="J4396" i="50"/>
  <c r="K4400" i="50"/>
  <c r="L4401" i="50"/>
  <c r="L4409" i="50"/>
  <c r="K4416" i="50"/>
  <c r="L4417" i="50"/>
  <c r="K4424" i="50"/>
  <c r="L4425" i="50"/>
  <c r="K4432" i="50"/>
  <c r="L4433" i="50"/>
  <c r="K4440" i="50"/>
  <c r="L4441" i="50"/>
  <c r="K4448" i="50"/>
  <c r="L4449" i="50"/>
  <c r="K4456" i="50"/>
  <c r="L4457" i="50"/>
  <c r="K4460" i="50"/>
  <c r="J4460" i="50"/>
  <c r="K4463" i="50"/>
  <c r="K4468" i="50"/>
  <c r="J4468" i="50"/>
  <c r="K4471" i="50"/>
  <c r="L4473" i="50"/>
  <c r="K4476" i="50"/>
  <c r="J4476" i="50"/>
  <c r="K4479" i="50"/>
  <c r="L4480" i="50"/>
  <c r="K4484" i="50"/>
  <c r="J4484" i="50"/>
  <c r="K4487" i="50"/>
  <c r="L4488" i="50"/>
  <c r="J4489" i="50"/>
  <c r="L4489" i="50"/>
  <c r="K4489" i="50"/>
  <c r="K4492" i="50"/>
  <c r="J4492" i="50"/>
  <c r="K4495" i="50"/>
  <c r="L4496" i="50"/>
  <c r="J4497" i="50"/>
  <c r="L4497" i="50"/>
  <c r="K4497" i="50"/>
  <c r="K4500" i="50"/>
  <c r="J4500" i="50"/>
  <c r="K4503" i="50"/>
  <c r="L4504" i="50"/>
  <c r="J4505" i="50"/>
  <c r="L4505" i="50"/>
  <c r="K4505" i="50"/>
  <c r="K4508" i="50"/>
  <c r="J4508" i="50"/>
  <c r="K4511" i="50"/>
  <c r="L4512" i="50"/>
  <c r="K4519" i="50"/>
  <c r="L4520" i="50"/>
  <c r="K4523" i="50"/>
  <c r="L4523" i="50"/>
  <c r="L4524" i="50"/>
  <c r="K4527" i="50"/>
  <c r="L4527" i="50"/>
  <c r="L4528" i="50"/>
  <c r="K4531" i="50"/>
  <c r="L4531" i="50"/>
  <c r="L4536" i="50"/>
  <c r="K4539" i="50"/>
  <c r="L4539" i="50"/>
  <c r="L4540" i="50"/>
  <c r="L4544" i="50"/>
  <c r="J4545" i="50"/>
  <c r="L4545" i="50"/>
  <c r="K4545" i="50"/>
  <c r="K4548" i="50"/>
  <c r="J4548" i="50"/>
  <c r="K4551" i="50"/>
  <c r="L4552" i="50"/>
  <c r="J4553" i="50"/>
  <c r="L4553" i="50"/>
  <c r="K4553" i="50"/>
  <c r="K4556" i="50"/>
  <c r="J4556" i="50"/>
  <c r="K4559" i="50"/>
  <c r="L4560" i="50"/>
  <c r="J4561" i="50"/>
  <c r="L4561" i="50"/>
  <c r="K4561" i="50"/>
  <c r="K4564" i="50"/>
  <c r="J4564" i="50"/>
  <c r="K4567" i="50"/>
  <c r="L4568" i="50"/>
  <c r="J4569" i="50"/>
  <c r="L4569" i="50"/>
  <c r="K4569" i="50"/>
  <c r="K4572" i="50"/>
  <c r="J4572" i="50"/>
  <c r="K4575" i="50"/>
  <c r="L4576" i="50"/>
  <c r="J4577" i="50"/>
  <c r="L4577" i="50"/>
  <c r="K4577" i="50"/>
  <c r="K4580" i="50"/>
  <c r="J4580" i="50"/>
  <c r="K4583" i="50"/>
  <c r="L4584" i="50"/>
  <c r="J4585" i="50"/>
  <c r="L4585" i="50"/>
  <c r="K4585" i="50"/>
  <c r="L4591" i="50"/>
  <c r="K4591" i="50"/>
  <c r="J4591" i="50"/>
  <c r="L4600" i="50"/>
  <c r="K4600" i="50"/>
  <c r="J4600" i="50"/>
  <c r="L4619" i="50"/>
  <c r="K4619" i="50"/>
  <c r="J4619" i="50"/>
  <c r="L4635" i="50"/>
  <c r="K4635" i="50"/>
  <c r="J4635" i="50"/>
  <c r="L4651" i="50"/>
  <c r="K4651" i="50"/>
  <c r="J4651" i="50"/>
  <c r="L4667" i="50"/>
  <c r="K4667" i="50"/>
  <c r="J4667" i="50"/>
  <c r="L4678" i="50"/>
  <c r="K4678" i="50"/>
  <c r="J4678" i="50"/>
  <c r="L4686" i="50"/>
  <c r="K4686" i="50"/>
  <c r="J4686" i="50"/>
  <c r="L4694" i="50"/>
  <c r="K4694" i="50"/>
  <c r="J4694" i="50"/>
  <c r="L4707" i="50"/>
  <c r="K4707" i="50"/>
  <c r="J4707" i="50"/>
  <c r="L4723" i="50"/>
  <c r="K4723" i="50"/>
  <c r="J4723" i="50"/>
  <c r="L4739" i="50"/>
  <c r="K4739" i="50"/>
  <c r="J4739" i="50"/>
  <c r="L4755" i="50"/>
  <c r="K4755" i="50"/>
  <c r="J4755" i="50"/>
  <c r="L4774" i="50"/>
  <c r="K4774" i="50"/>
  <c r="J4774" i="50"/>
  <c r="L4790" i="50"/>
  <c r="K4790" i="50"/>
  <c r="J4790" i="50"/>
  <c r="L4806" i="50"/>
  <c r="K4806" i="50"/>
  <c r="J4806" i="50"/>
  <c r="L4822" i="50"/>
  <c r="K4822" i="50"/>
  <c r="J4822" i="50"/>
  <c r="L4862" i="50"/>
  <c r="K4862" i="50"/>
  <c r="J4862" i="50"/>
  <c r="L4878" i="50"/>
  <c r="K4878" i="50"/>
  <c r="J4878" i="50"/>
  <c r="L4894" i="50"/>
  <c r="K4894" i="50"/>
  <c r="J4894" i="50"/>
  <c r="L4910" i="50"/>
  <c r="K4910" i="50"/>
  <c r="J4910" i="50"/>
  <c r="L4916" i="50"/>
  <c r="K4916" i="50"/>
  <c r="J4916" i="50"/>
  <c r="L4932" i="50"/>
  <c r="K4932" i="50"/>
  <c r="J4932" i="50"/>
  <c r="L4948" i="50"/>
  <c r="K4948" i="50"/>
  <c r="J4948" i="50"/>
  <c r="L4964" i="50"/>
  <c r="K4964" i="50"/>
  <c r="J4964" i="50"/>
  <c r="L4984" i="50"/>
  <c r="K4984" i="50"/>
  <c r="J4984" i="50"/>
  <c r="L4992" i="50"/>
  <c r="K4992" i="50"/>
  <c r="J4992" i="50"/>
  <c r="L5000" i="50"/>
  <c r="K5000" i="50"/>
  <c r="J5000" i="50"/>
  <c r="L5004" i="50"/>
  <c r="K5004" i="50"/>
  <c r="J5004" i="50"/>
  <c r="J5020" i="50"/>
  <c r="L5020" i="50"/>
  <c r="K5020" i="50"/>
  <c r="L5023" i="50"/>
  <c r="J5032" i="50"/>
  <c r="L5032" i="50"/>
  <c r="K5032" i="50"/>
  <c r="L5073" i="50"/>
  <c r="K5073" i="50"/>
  <c r="J5073" i="50"/>
  <c r="J5075" i="50"/>
  <c r="L5075" i="50"/>
  <c r="K5075" i="50"/>
  <c r="L5078" i="50"/>
  <c r="J5087" i="50"/>
  <c r="L5087" i="50"/>
  <c r="K5087" i="50"/>
  <c r="L5097" i="50"/>
  <c r="K5097" i="50"/>
  <c r="J5097" i="50"/>
  <c r="L5176" i="50"/>
  <c r="J5185" i="50"/>
  <c r="L5185" i="50"/>
  <c r="K5185" i="50"/>
  <c r="L5207" i="50"/>
  <c r="J5207" i="50"/>
  <c r="K5207" i="50"/>
  <c r="L5215" i="50"/>
  <c r="J5215" i="50"/>
  <c r="K5215" i="50"/>
  <c r="F4590" i="50"/>
  <c r="K4593" i="50"/>
  <c r="F4594" i="50"/>
  <c r="F4598" i="50"/>
  <c r="K4598" i="50" s="1"/>
  <c r="K4601" i="50"/>
  <c r="F4602" i="50"/>
  <c r="F4606" i="50"/>
  <c r="L4606" i="50" s="1"/>
  <c r="K4608" i="50"/>
  <c r="F4609" i="50"/>
  <c r="K4609" i="50" s="1"/>
  <c r="K4612" i="50"/>
  <c r="F4613" i="50"/>
  <c r="F4617" i="50"/>
  <c r="K4617" i="50" s="1"/>
  <c r="F4621" i="50"/>
  <c r="K4624" i="50"/>
  <c r="F4625" i="50"/>
  <c r="L4625" i="50" s="1"/>
  <c r="K4628" i="50"/>
  <c r="F4629" i="50"/>
  <c r="F4633" i="50"/>
  <c r="L4633" i="50" s="1"/>
  <c r="K4636" i="50"/>
  <c r="F4637" i="50"/>
  <c r="F4641" i="50"/>
  <c r="J4641" i="50" s="1"/>
  <c r="K4644" i="50"/>
  <c r="F4645" i="50"/>
  <c r="F4649" i="50"/>
  <c r="J4649" i="50" s="1"/>
  <c r="F4653" i="50"/>
  <c r="K4656" i="50"/>
  <c r="F4657" i="50"/>
  <c r="K4657" i="50" s="1"/>
  <c r="K4660" i="50"/>
  <c r="F4661" i="50"/>
  <c r="F4665" i="50"/>
  <c r="K4665" i="50" s="1"/>
  <c r="K4668" i="50"/>
  <c r="F4669" i="50"/>
  <c r="K4671" i="50"/>
  <c r="K4673" i="50"/>
  <c r="K4675" i="50"/>
  <c r="K4679" i="50"/>
  <c r="K4681" i="50"/>
  <c r="K4683" i="50"/>
  <c r="K4687" i="50"/>
  <c r="K4691" i="50"/>
  <c r="K4696" i="50"/>
  <c r="F4697" i="50"/>
  <c r="F4701" i="50"/>
  <c r="F4705" i="50"/>
  <c r="L4705" i="50" s="1"/>
  <c r="K4708" i="50"/>
  <c r="F4709" i="50"/>
  <c r="K4712" i="50"/>
  <c r="F4713" i="50"/>
  <c r="K4716" i="50"/>
  <c r="F4717" i="50"/>
  <c r="K4720" i="50"/>
  <c r="F4721" i="50"/>
  <c r="K4724" i="50"/>
  <c r="F4725" i="50"/>
  <c r="K4728" i="50"/>
  <c r="F4729" i="50"/>
  <c r="K4729" i="50" s="1"/>
  <c r="K4732" i="50"/>
  <c r="F4733" i="50"/>
  <c r="K4736" i="50"/>
  <c r="F4737" i="50"/>
  <c r="K4737" i="50" s="1"/>
  <c r="F4741" i="50"/>
  <c r="K4744" i="50"/>
  <c r="F4745" i="50"/>
  <c r="K4748" i="50"/>
  <c r="F4749" i="50"/>
  <c r="K4752" i="50"/>
  <c r="F4753" i="50"/>
  <c r="K4756" i="50"/>
  <c r="F4757" i="50"/>
  <c r="K4759" i="50"/>
  <c r="F4760" i="50"/>
  <c r="L4760" i="50" s="1"/>
  <c r="K4763" i="50"/>
  <c r="F4764" i="50"/>
  <c r="J4764" i="50" s="1"/>
  <c r="K4767" i="50"/>
  <c r="F4768" i="50"/>
  <c r="K4768" i="50" s="1"/>
  <c r="K4771" i="50"/>
  <c r="F4772" i="50"/>
  <c r="K4775" i="50"/>
  <c r="F4776" i="50"/>
  <c r="J4776" i="50" s="1"/>
  <c r="F4780" i="50"/>
  <c r="K4783" i="50"/>
  <c r="F4784" i="50"/>
  <c r="L4784" i="50" s="1"/>
  <c r="K4787" i="50"/>
  <c r="F4788" i="50"/>
  <c r="J4788" i="50" s="1"/>
  <c r="K4791" i="50"/>
  <c r="F4792" i="50"/>
  <c r="K4792" i="50" s="1"/>
  <c r="K4795" i="50"/>
  <c r="F4796" i="50"/>
  <c r="K4799" i="50"/>
  <c r="F4800" i="50"/>
  <c r="J4800" i="50" s="1"/>
  <c r="K4803" i="50"/>
  <c r="F4804" i="50"/>
  <c r="K4804" i="50" s="1"/>
  <c r="K4807" i="50"/>
  <c r="F4808" i="50"/>
  <c r="K4808" i="50" s="1"/>
  <c r="K4811" i="50"/>
  <c r="F4812" i="50"/>
  <c r="L4812" i="50" s="1"/>
  <c r="F4816" i="50"/>
  <c r="K4816" i="50" s="1"/>
  <c r="F4820" i="50"/>
  <c r="K4820" i="50" s="1"/>
  <c r="K4847" i="50"/>
  <c r="F4848" i="50"/>
  <c r="L4848" i="50" s="1"/>
  <c r="K4851" i="50"/>
  <c r="F4852" i="50"/>
  <c r="J4852" i="50" s="1"/>
  <c r="K4855" i="50"/>
  <c r="F4856" i="50"/>
  <c r="K4856" i="50" s="1"/>
  <c r="F4860" i="50"/>
  <c r="L4860" i="50" s="1"/>
  <c r="K4863" i="50"/>
  <c r="F4864" i="50"/>
  <c r="J4864" i="50" s="1"/>
  <c r="F4868" i="50"/>
  <c r="K4868" i="50" s="1"/>
  <c r="F4872" i="50"/>
  <c r="L4872" i="50" s="1"/>
  <c r="F4876" i="50"/>
  <c r="K4879" i="50"/>
  <c r="F4880" i="50"/>
  <c r="K4880" i="50" s="1"/>
  <c r="F4884" i="50"/>
  <c r="F4888" i="50"/>
  <c r="J4888" i="50" s="1"/>
  <c r="F4892" i="50"/>
  <c r="K4892" i="50" s="1"/>
  <c r="K4895" i="50"/>
  <c r="F4896" i="50"/>
  <c r="K4896" i="50" s="1"/>
  <c r="K4899" i="50"/>
  <c r="F4900" i="50"/>
  <c r="L4900" i="50" s="1"/>
  <c r="F4904" i="50"/>
  <c r="K4904" i="50" s="1"/>
  <c r="F4908" i="50"/>
  <c r="K4908" i="50" s="1"/>
  <c r="F4915" i="50"/>
  <c r="J4915" i="50" s="1"/>
  <c r="F4919" i="50"/>
  <c r="K4919" i="50" s="1"/>
  <c r="F4923" i="50"/>
  <c r="L4923" i="50" s="1"/>
  <c r="K4926" i="50"/>
  <c r="F4927" i="50"/>
  <c r="K4927" i="50" s="1"/>
  <c r="F4931" i="50"/>
  <c r="K4931" i="50" s="1"/>
  <c r="K4934" i="50"/>
  <c r="F4935" i="50"/>
  <c r="L4935" i="50" s="1"/>
  <c r="F4939" i="50"/>
  <c r="J4939" i="50" s="1"/>
  <c r="F4943" i="50"/>
  <c r="K4943" i="50" s="1"/>
  <c r="F4947" i="50"/>
  <c r="K4947" i="50" s="1"/>
  <c r="K4950" i="50"/>
  <c r="F4951" i="50"/>
  <c r="J4951" i="50" s="1"/>
  <c r="F4955" i="50"/>
  <c r="K4955" i="50" s="1"/>
  <c r="F4959" i="50"/>
  <c r="L4959" i="50" s="1"/>
  <c r="F4963" i="50"/>
  <c r="K4966" i="50"/>
  <c r="F4967" i="50"/>
  <c r="K4967" i="50" s="1"/>
  <c r="F4971" i="50"/>
  <c r="K4971" i="50" s="1"/>
  <c r="F4975" i="50"/>
  <c r="J4975" i="50" s="1"/>
  <c r="K4977" i="50"/>
  <c r="K4983" i="50"/>
  <c r="K4985" i="50"/>
  <c r="K4987" i="50"/>
  <c r="K4993" i="50"/>
  <c r="K4995" i="50"/>
  <c r="K4999" i="50"/>
  <c r="F5003" i="50"/>
  <c r="K5006" i="50"/>
  <c r="F5007" i="50"/>
  <c r="L5007" i="50" s="1"/>
  <c r="F5011" i="50"/>
  <c r="J5011" i="50" s="1"/>
  <c r="F5015" i="50"/>
  <c r="K5015" i="50" s="1"/>
  <c r="L5017" i="50"/>
  <c r="F5021" i="50"/>
  <c r="K5022" i="50"/>
  <c r="J5023" i="50"/>
  <c r="L5024" i="50"/>
  <c r="K5025" i="50"/>
  <c r="L5031" i="50"/>
  <c r="L5033" i="50"/>
  <c r="F5037" i="50"/>
  <c r="K5038" i="50"/>
  <c r="J5039" i="50"/>
  <c r="L5040" i="50"/>
  <c r="L5047" i="50"/>
  <c r="F5053" i="50"/>
  <c r="K5054" i="50"/>
  <c r="J5055" i="50"/>
  <c r="L5056" i="50"/>
  <c r="K5057" i="50"/>
  <c r="L5063" i="50"/>
  <c r="L5070" i="50"/>
  <c r="L5072" i="50"/>
  <c r="F5076" i="50"/>
  <c r="J5078" i="50"/>
  <c r="L5079" i="50"/>
  <c r="K5080" i="50"/>
  <c r="L5086" i="50"/>
  <c r="L5088" i="50"/>
  <c r="F5092" i="50"/>
  <c r="K5092" i="50" s="1"/>
  <c r="J5094" i="50"/>
  <c r="L5095" i="50"/>
  <c r="K5096" i="50"/>
  <c r="L5102" i="50"/>
  <c r="L5104" i="50"/>
  <c r="F5108" i="50"/>
  <c r="K5108" i="50" s="1"/>
  <c r="L5111" i="50"/>
  <c r="K5112" i="50"/>
  <c r="L5118" i="50"/>
  <c r="L5120" i="50"/>
  <c r="F5124" i="50"/>
  <c r="J5124" i="50" s="1"/>
  <c r="L5129" i="50"/>
  <c r="J5129" i="50"/>
  <c r="K5158" i="50"/>
  <c r="L5158" i="50"/>
  <c r="J5160" i="50"/>
  <c r="F5166" i="50"/>
  <c r="J5166" i="50" s="1"/>
  <c r="L5171" i="50"/>
  <c r="J5171" i="50"/>
  <c r="K5174" i="50"/>
  <c r="L5174" i="50"/>
  <c r="J5176" i="50"/>
  <c r="F5182" i="50"/>
  <c r="J5182" i="50" s="1"/>
  <c r="L5187" i="50"/>
  <c r="J5187" i="50"/>
  <c r="K5190" i="50"/>
  <c r="L5190" i="50"/>
  <c r="J5192" i="50"/>
  <c r="F5198" i="50"/>
  <c r="L5198" i="50" s="1"/>
  <c r="L5203" i="50"/>
  <c r="J5203" i="50"/>
  <c r="J5208" i="50"/>
  <c r="F5214" i="50"/>
  <c r="J5214" i="50" s="1"/>
  <c r="F5218" i="50"/>
  <c r="L5219" i="50"/>
  <c r="J5219" i="50"/>
  <c r="K5224" i="50"/>
  <c r="J5224" i="50"/>
  <c r="L5224" i="50"/>
  <c r="K5228" i="50"/>
  <c r="J5228" i="50"/>
  <c r="L5228" i="50"/>
  <c r="L5230" i="50"/>
  <c r="K5232" i="50"/>
  <c r="J5232" i="50"/>
  <c r="L5232" i="50"/>
  <c r="K5236" i="50"/>
  <c r="J5236" i="50"/>
  <c r="L5236" i="50"/>
  <c r="L5238" i="50"/>
  <c r="K5240" i="50"/>
  <c r="J5240" i="50"/>
  <c r="L5240" i="50"/>
  <c r="K5244" i="50"/>
  <c r="J5244" i="50"/>
  <c r="L5244" i="50"/>
  <c r="L5246" i="50"/>
  <c r="K5248" i="50"/>
  <c r="J5248" i="50"/>
  <c r="L5248" i="50"/>
  <c r="K5252" i="50"/>
  <c r="J5252" i="50"/>
  <c r="L5252" i="50"/>
  <c r="L5254" i="50"/>
  <c r="K5256" i="50"/>
  <c r="J5256" i="50"/>
  <c r="L5256" i="50"/>
  <c r="K5260" i="50"/>
  <c r="J5260" i="50"/>
  <c r="L5260" i="50"/>
  <c r="L5262" i="50"/>
  <c r="K5264" i="50"/>
  <c r="J5264" i="50"/>
  <c r="L5264" i="50"/>
  <c r="K5268" i="50"/>
  <c r="J5268" i="50"/>
  <c r="L5268" i="50"/>
  <c r="L5270" i="50"/>
  <c r="K5272" i="50"/>
  <c r="J5272" i="50"/>
  <c r="L5272" i="50"/>
  <c r="K5276" i="50"/>
  <c r="J5276" i="50"/>
  <c r="L5276" i="50"/>
  <c r="L5278" i="50"/>
  <c r="K5280" i="50"/>
  <c r="J5280" i="50"/>
  <c r="L5280" i="50"/>
  <c r="K5284" i="50"/>
  <c r="J5284" i="50"/>
  <c r="L5284" i="50"/>
  <c r="L5286" i="50"/>
  <c r="K5288" i="50"/>
  <c r="J5288" i="50"/>
  <c r="L5288" i="50"/>
  <c r="L5316" i="50"/>
  <c r="K5318" i="50"/>
  <c r="J5318" i="50"/>
  <c r="L5318" i="50"/>
  <c r="L5320" i="50"/>
  <c r="L5324" i="50"/>
  <c r="K5326" i="50"/>
  <c r="J5326" i="50"/>
  <c r="L5326" i="50"/>
  <c r="L5332" i="50"/>
  <c r="K5334" i="50"/>
  <c r="J5334" i="50"/>
  <c r="L5334" i="50"/>
  <c r="L5336" i="50"/>
  <c r="L5340" i="50"/>
  <c r="K5342" i="50"/>
  <c r="J5342" i="50"/>
  <c r="L5342" i="50"/>
  <c r="L5344" i="50"/>
  <c r="L5348" i="50"/>
  <c r="K5350" i="50"/>
  <c r="J5350" i="50"/>
  <c r="L5350" i="50"/>
  <c r="L5352" i="50"/>
  <c r="L5356" i="50"/>
  <c r="K5358" i="50"/>
  <c r="J5358" i="50"/>
  <c r="L5358" i="50"/>
  <c r="L5364" i="50"/>
  <c r="K5366" i="50"/>
  <c r="J5366" i="50"/>
  <c r="L5366" i="50"/>
  <c r="L5372" i="50"/>
  <c r="K5374" i="50"/>
  <c r="J5374" i="50"/>
  <c r="L5374" i="50"/>
  <c r="K5385" i="50"/>
  <c r="J5385" i="50"/>
  <c r="L5385" i="50"/>
  <c r="K5401" i="50"/>
  <c r="J5401" i="50"/>
  <c r="L5401" i="50"/>
  <c r="K5417" i="50"/>
  <c r="J5417" i="50"/>
  <c r="L5417" i="50"/>
  <c r="K5433" i="50"/>
  <c r="J5433" i="50"/>
  <c r="L5433" i="50"/>
  <c r="K5449" i="50"/>
  <c r="J5449" i="50"/>
  <c r="L5449" i="50"/>
  <c r="K5451" i="50"/>
  <c r="J5451" i="50"/>
  <c r="L5451" i="50"/>
  <c r="K5459" i="50"/>
  <c r="J5459" i="50"/>
  <c r="L5459" i="50"/>
  <c r="K5467" i="50"/>
  <c r="J5467" i="50"/>
  <c r="L5467" i="50"/>
  <c r="K5475" i="50"/>
  <c r="J5475" i="50"/>
  <c r="L5475" i="50"/>
  <c r="K5479" i="50"/>
  <c r="J5479" i="50"/>
  <c r="L5479" i="50"/>
  <c r="L5488" i="50"/>
  <c r="K5488" i="50"/>
  <c r="J5488" i="50"/>
  <c r="K5495" i="50"/>
  <c r="J5495" i="50"/>
  <c r="L5495" i="50"/>
  <c r="L5504" i="50"/>
  <c r="K5504" i="50"/>
  <c r="J5504" i="50"/>
  <c r="K5511" i="50"/>
  <c r="J5511" i="50"/>
  <c r="L5511" i="50"/>
  <c r="L5520" i="50"/>
  <c r="K5520" i="50"/>
  <c r="J5520" i="50"/>
  <c r="K5527" i="50"/>
  <c r="J5527" i="50"/>
  <c r="L5527" i="50"/>
  <c r="L5536" i="50"/>
  <c r="K5536" i="50"/>
  <c r="J5536" i="50"/>
  <c r="L5555" i="50"/>
  <c r="K5555" i="50"/>
  <c r="J5555" i="50"/>
  <c r="L5571" i="50"/>
  <c r="K5571" i="50"/>
  <c r="J5571" i="50"/>
  <c r="L5592" i="50"/>
  <c r="K5592" i="50"/>
  <c r="J5592" i="50"/>
  <c r="L4593" i="50"/>
  <c r="L4601" i="50"/>
  <c r="L4608" i="50"/>
  <c r="L4612" i="50"/>
  <c r="L4620" i="50"/>
  <c r="L4624" i="50"/>
  <c r="L4628" i="50"/>
  <c r="L4636" i="50"/>
  <c r="L4644" i="50"/>
  <c r="L4652" i="50"/>
  <c r="L4656" i="50"/>
  <c r="L4660" i="50"/>
  <c r="L4668" i="50"/>
  <c r="L4673" i="50"/>
  <c r="L4675" i="50"/>
  <c r="L4679" i="50"/>
  <c r="L4681" i="50"/>
  <c r="L4683" i="50"/>
  <c r="L4687" i="50"/>
  <c r="L4689" i="50"/>
  <c r="L4691" i="50"/>
  <c r="L4708" i="50"/>
  <c r="L4712" i="50"/>
  <c r="L4716" i="50"/>
  <c r="L4720" i="50"/>
  <c r="L4724" i="50"/>
  <c r="L4732" i="50"/>
  <c r="L4744" i="50"/>
  <c r="L4748" i="50"/>
  <c r="L4752" i="50"/>
  <c r="L4756" i="50"/>
  <c r="L4759" i="50"/>
  <c r="L4763" i="50"/>
  <c r="L4767" i="50"/>
  <c r="L4771" i="50"/>
  <c r="L4775" i="50"/>
  <c r="L4783" i="50"/>
  <c r="L4791" i="50"/>
  <c r="L4795" i="50"/>
  <c r="L4799" i="50"/>
  <c r="L4803" i="50"/>
  <c r="L4807" i="50"/>
  <c r="L4811" i="50"/>
  <c r="L4819" i="50"/>
  <c r="L4847" i="50"/>
  <c r="L4851" i="50"/>
  <c r="L4855" i="50"/>
  <c r="L4859" i="50"/>
  <c r="L4863" i="50"/>
  <c r="L4883" i="50"/>
  <c r="L4895" i="50"/>
  <c r="L4899" i="50"/>
  <c r="L4926" i="50"/>
  <c r="L4934" i="50"/>
  <c r="L4942" i="50"/>
  <c r="L4950" i="50"/>
  <c r="L4966" i="50"/>
  <c r="L4983" i="50"/>
  <c r="L4985" i="50"/>
  <c r="L4987" i="50"/>
  <c r="L4991" i="50"/>
  <c r="L4993" i="50"/>
  <c r="L4995" i="50"/>
  <c r="L4999" i="50"/>
  <c r="L5006" i="50"/>
  <c r="L5014" i="50"/>
  <c r="K5023" i="50"/>
  <c r="J5025" i="50"/>
  <c r="J5028" i="50"/>
  <c r="K5039" i="50"/>
  <c r="J5044" i="50"/>
  <c r="K5055" i="50"/>
  <c r="J5057" i="50"/>
  <c r="J5060" i="50"/>
  <c r="J5067" i="50"/>
  <c r="K5078" i="50"/>
  <c r="J5080" i="50"/>
  <c r="K5094" i="50"/>
  <c r="J5096" i="50"/>
  <c r="K5110" i="50"/>
  <c r="J5112" i="50"/>
  <c r="J5115" i="50"/>
  <c r="K5129" i="50"/>
  <c r="J5161" i="50"/>
  <c r="L5161" i="50"/>
  <c r="K5171" i="50"/>
  <c r="J5177" i="50"/>
  <c r="K5187" i="50"/>
  <c r="K5203" i="50"/>
  <c r="K5219" i="50"/>
  <c r="L5291" i="50"/>
  <c r="K5291" i="50"/>
  <c r="J5291" i="50"/>
  <c r="L5295" i="50"/>
  <c r="K5295" i="50"/>
  <c r="J5295" i="50"/>
  <c r="L5297" i="50"/>
  <c r="K5297" i="50"/>
  <c r="J5297" i="50"/>
  <c r="L5299" i="50"/>
  <c r="K5299" i="50"/>
  <c r="J5299" i="50"/>
  <c r="L5303" i="50"/>
  <c r="K5303" i="50"/>
  <c r="J5303" i="50"/>
  <c r="L5305" i="50"/>
  <c r="K5305" i="50"/>
  <c r="J5305" i="50"/>
  <c r="L5307" i="50"/>
  <c r="K5307" i="50"/>
  <c r="J5307" i="50"/>
  <c r="L5311" i="50"/>
  <c r="K5311" i="50"/>
  <c r="J5311" i="50"/>
  <c r="L5313" i="50"/>
  <c r="K5313" i="50"/>
  <c r="J5313" i="50"/>
  <c r="L5315" i="50"/>
  <c r="K5315" i="50"/>
  <c r="J5315" i="50"/>
  <c r="L5390" i="50"/>
  <c r="K5390" i="50"/>
  <c r="J5390" i="50"/>
  <c r="J5406" i="50"/>
  <c r="L5422" i="50"/>
  <c r="K5422" i="50"/>
  <c r="J5422" i="50"/>
  <c r="L5438" i="50"/>
  <c r="K5438" i="50"/>
  <c r="J5438" i="50"/>
  <c r="L5484" i="50"/>
  <c r="K5484" i="50"/>
  <c r="J5484" i="50"/>
  <c r="K5491" i="50"/>
  <c r="J5491" i="50"/>
  <c r="L5491" i="50"/>
  <c r="K5500" i="50"/>
  <c r="K5507" i="50"/>
  <c r="J5507" i="50"/>
  <c r="L5507" i="50"/>
  <c r="L5516" i="50"/>
  <c r="K5516" i="50"/>
  <c r="J5516" i="50"/>
  <c r="K5523" i="50"/>
  <c r="J5523" i="50"/>
  <c r="L5523" i="50"/>
  <c r="L5532" i="50"/>
  <c r="K5532" i="50"/>
  <c r="J5532" i="50"/>
  <c r="L5551" i="50"/>
  <c r="K5551" i="50"/>
  <c r="J5551" i="50"/>
  <c r="K5558" i="50"/>
  <c r="J5558" i="50"/>
  <c r="L5558" i="50"/>
  <c r="K5567" i="50"/>
  <c r="K5574" i="50"/>
  <c r="J5574" i="50"/>
  <c r="L5574" i="50"/>
  <c r="L5583" i="50"/>
  <c r="K5583" i="50"/>
  <c r="J5583" i="50"/>
  <c r="J5590" i="50"/>
  <c r="L5590" i="50"/>
  <c r="K5590" i="50"/>
  <c r="J5131" i="50"/>
  <c r="L5131" i="50"/>
  <c r="L5132" i="50"/>
  <c r="L5134" i="50"/>
  <c r="J5134" i="50"/>
  <c r="J5139" i="50"/>
  <c r="L5139" i="50"/>
  <c r="L5140" i="50"/>
  <c r="J5140" i="50"/>
  <c r="L5142" i="50"/>
  <c r="J5142" i="50"/>
  <c r="J5143" i="50"/>
  <c r="L5143" i="50"/>
  <c r="L5144" i="50"/>
  <c r="J5144" i="50"/>
  <c r="J5145" i="50"/>
  <c r="L5145" i="50"/>
  <c r="J5147" i="50"/>
  <c r="L5147" i="50"/>
  <c r="L5148" i="50"/>
  <c r="J5148" i="50"/>
  <c r="L5150" i="50"/>
  <c r="J5150" i="50"/>
  <c r="J5151" i="50"/>
  <c r="L5151" i="50"/>
  <c r="L5152" i="50"/>
  <c r="J5152" i="50"/>
  <c r="J5153" i="50"/>
  <c r="L5153" i="50"/>
  <c r="J5155" i="50"/>
  <c r="L5155" i="50"/>
  <c r="K5160" i="50"/>
  <c r="L5163" i="50"/>
  <c r="J5163" i="50"/>
  <c r="K5176" i="50"/>
  <c r="L5179" i="50"/>
  <c r="J5179" i="50"/>
  <c r="K5192" i="50"/>
  <c r="L5195" i="50"/>
  <c r="J5195" i="50"/>
  <c r="K5208" i="50"/>
  <c r="L5211" i="50"/>
  <c r="J5211" i="50"/>
  <c r="F5222" i="50"/>
  <c r="J5227" i="50"/>
  <c r="L5227" i="50"/>
  <c r="K5227" i="50"/>
  <c r="J5231" i="50"/>
  <c r="L5231" i="50"/>
  <c r="K5231" i="50"/>
  <c r="J5235" i="50"/>
  <c r="L5235" i="50"/>
  <c r="K5235" i="50"/>
  <c r="J5239" i="50"/>
  <c r="L5239" i="50"/>
  <c r="K5239" i="50"/>
  <c r="J5243" i="50"/>
  <c r="L5243" i="50"/>
  <c r="K5243" i="50"/>
  <c r="J5247" i="50"/>
  <c r="L5247" i="50"/>
  <c r="K5247" i="50"/>
  <c r="J5251" i="50"/>
  <c r="L5251" i="50"/>
  <c r="K5251" i="50"/>
  <c r="J5255" i="50"/>
  <c r="L5255" i="50"/>
  <c r="K5255" i="50"/>
  <c r="J5259" i="50"/>
  <c r="L5259" i="50"/>
  <c r="K5259" i="50"/>
  <c r="J5263" i="50"/>
  <c r="L5263" i="50"/>
  <c r="K5263" i="50"/>
  <c r="J5267" i="50"/>
  <c r="L5267" i="50"/>
  <c r="K5267" i="50"/>
  <c r="J5271" i="50"/>
  <c r="L5271" i="50"/>
  <c r="K5271" i="50"/>
  <c r="J5275" i="50"/>
  <c r="L5275" i="50"/>
  <c r="K5275" i="50"/>
  <c r="J5279" i="50"/>
  <c r="L5279" i="50"/>
  <c r="K5279" i="50"/>
  <c r="J5283" i="50"/>
  <c r="L5283" i="50"/>
  <c r="K5283" i="50"/>
  <c r="J5287" i="50"/>
  <c r="L5287" i="50"/>
  <c r="K5287" i="50"/>
  <c r="J5294" i="50"/>
  <c r="L5294" i="50"/>
  <c r="K5294" i="50"/>
  <c r="J5302" i="50"/>
  <c r="L5302" i="50"/>
  <c r="K5302" i="50"/>
  <c r="K5304" i="50"/>
  <c r="J5310" i="50"/>
  <c r="L5310" i="50"/>
  <c r="K5310" i="50"/>
  <c r="L5312" i="50"/>
  <c r="J5321" i="50"/>
  <c r="L5321" i="50"/>
  <c r="K5321" i="50"/>
  <c r="J5329" i="50"/>
  <c r="L5329" i="50"/>
  <c r="K5329" i="50"/>
  <c r="J5345" i="50"/>
  <c r="L5345" i="50"/>
  <c r="K5345" i="50"/>
  <c r="J5353" i="50"/>
  <c r="L5353" i="50"/>
  <c r="K5353" i="50"/>
  <c r="K5393" i="50"/>
  <c r="J5393" i="50"/>
  <c r="L5393" i="50"/>
  <c r="K5409" i="50"/>
  <c r="J5409" i="50"/>
  <c r="L5409" i="50"/>
  <c r="K5441" i="50"/>
  <c r="J5441" i="50"/>
  <c r="L5441" i="50"/>
  <c r="K5455" i="50"/>
  <c r="J5455" i="50"/>
  <c r="L5455" i="50"/>
  <c r="K5463" i="50"/>
  <c r="J5463" i="50"/>
  <c r="L5463" i="50"/>
  <c r="K5471" i="50"/>
  <c r="J5471" i="50"/>
  <c r="L5471" i="50"/>
  <c r="L5480" i="50"/>
  <c r="K5480" i="50"/>
  <c r="J5480" i="50"/>
  <c r="L5496" i="50"/>
  <c r="K5496" i="50"/>
  <c r="J5496" i="50"/>
  <c r="K5503" i="50"/>
  <c r="J5503" i="50"/>
  <c r="L5503" i="50"/>
  <c r="L5512" i="50"/>
  <c r="K5519" i="50"/>
  <c r="J5519" i="50"/>
  <c r="L5519" i="50"/>
  <c r="L5528" i="50"/>
  <c r="K5528" i="50"/>
  <c r="J5528" i="50"/>
  <c r="K5535" i="50"/>
  <c r="J5535" i="50"/>
  <c r="L5535" i="50"/>
  <c r="L5547" i="50"/>
  <c r="K5547" i="50"/>
  <c r="J5547" i="50"/>
  <c r="L5563" i="50"/>
  <c r="K5563" i="50"/>
  <c r="J5563" i="50"/>
  <c r="J5017" i="50"/>
  <c r="J5022" i="50"/>
  <c r="K5024" i="50"/>
  <c r="L5028" i="50"/>
  <c r="J5038" i="50"/>
  <c r="K5040" i="50"/>
  <c r="L5044" i="50"/>
  <c r="J5049" i="50"/>
  <c r="J5054" i="50"/>
  <c r="K5056" i="50"/>
  <c r="L5060" i="50"/>
  <c r="L5067" i="50"/>
  <c r="J5072" i="50"/>
  <c r="K5079" i="50"/>
  <c r="J5088" i="50"/>
  <c r="K5095" i="50"/>
  <c r="J5104" i="50"/>
  <c r="K5111" i="50"/>
  <c r="L5115" i="50"/>
  <c r="J5120" i="50"/>
  <c r="L5126" i="50"/>
  <c r="F5128" i="50"/>
  <c r="J5128" i="50" s="1"/>
  <c r="K5131" i="50"/>
  <c r="K5134" i="50"/>
  <c r="K5136" i="50"/>
  <c r="K5139" i="50"/>
  <c r="K5140" i="50"/>
  <c r="K5142" i="50"/>
  <c r="K5143" i="50"/>
  <c r="K5144" i="50"/>
  <c r="K5145" i="50"/>
  <c r="K5147" i="50"/>
  <c r="K5148" i="50"/>
  <c r="K5150" i="50"/>
  <c r="K5151" i="50"/>
  <c r="K5152" i="50"/>
  <c r="K5153" i="50"/>
  <c r="K5155" i="50"/>
  <c r="J5158" i="50"/>
  <c r="K5163" i="50"/>
  <c r="L5168" i="50"/>
  <c r="F5170" i="50"/>
  <c r="J5174" i="50"/>
  <c r="K5179" i="50"/>
  <c r="L5184" i="50"/>
  <c r="F5186" i="50"/>
  <c r="J5190" i="50"/>
  <c r="K5195" i="50"/>
  <c r="F5202" i="50"/>
  <c r="K5211" i="50"/>
  <c r="L5216" i="50"/>
  <c r="K5217" i="50"/>
  <c r="J5217" i="50"/>
  <c r="L5217" i="50"/>
  <c r="K5220" i="50"/>
  <c r="L5379" i="50"/>
  <c r="K5379" i="50"/>
  <c r="J5379" i="50"/>
  <c r="L5398" i="50"/>
  <c r="K5398" i="50"/>
  <c r="J5398" i="50"/>
  <c r="L5414" i="50"/>
  <c r="K5414" i="50"/>
  <c r="J5414" i="50"/>
  <c r="L5430" i="50"/>
  <c r="K5430" i="50"/>
  <c r="J5430" i="50"/>
  <c r="L5446" i="50"/>
  <c r="K5446" i="50"/>
  <c r="J5446" i="50"/>
  <c r="K5457" i="50"/>
  <c r="J5457" i="50"/>
  <c r="L5457" i="50"/>
  <c r="K5465" i="50"/>
  <c r="J5465" i="50"/>
  <c r="L5465" i="50"/>
  <c r="K5473" i="50"/>
  <c r="J5473" i="50"/>
  <c r="L5473" i="50"/>
  <c r="L5476" i="50"/>
  <c r="K5476" i="50"/>
  <c r="J5476" i="50"/>
  <c r="K5483" i="50"/>
  <c r="J5483" i="50"/>
  <c r="L5483" i="50"/>
  <c r="L5492" i="50"/>
  <c r="K5492" i="50"/>
  <c r="J5492" i="50"/>
  <c r="K5499" i="50"/>
  <c r="J5499" i="50"/>
  <c r="L5499" i="50"/>
  <c r="L5508" i="50"/>
  <c r="K5508" i="50"/>
  <c r="J5508" i="50"/>
  <c r="K5515" i="50"/>
  <c r="J5515" i="50"/>
  <c r="L5515" i="50"/>
  <c r="L5524" i="50"/>
  <c r="K5524" i="50"/>
  <c r="J5524" i="50"/>
  <c r="K5531" i="50"/>
  <c r="J5531" i="50"/>
  <c r="L5531" i="50"/>
  <c r="L5540" i="50"/>
  <c r="K5540" i="50"/>
  <c r="J5540" i="50"/>
  <c r="K5550" i="50"/>
  <c r="J5550" i="50"/>
  <c r="L5550" i="50"/>
  <c r="L5559" i="50"/>
  <c r="K5559" i="50"/>
  <c r="J5559" i="50"/>
  <c r="K5566" i="50"/>
  <c r="J5566" i="50"/>
  <c r="L5566" i="50"/>
  <c r="L5575" i="50"/>
  <c r="K5575" i="50"/>
  <c r="J5575" i="50"/>
  <c r="K5582" i="50"/>
  <c r="J5582" i="50"/>
  <c r="L5582" i="50"/>
  <c r="J5230" i="50"/>
  <c r="J5238" i="50"/>
  <c r="J5246" i="50"/>
  <c r="J5254" i="50"/>
  <c r="J5262" i="50"/>
  <c r="J5270" i="50"/>
  <c r="J5278" i="50"/>
  <c r="J5286" i="50"/>
  <c r="J5316" i="50"/>
  <c r="J5320" i="50"/>
  <c r="J5324" i="50"/>
  <c r="J5332" i="50"/>
  <c r="J5340" i="50"/>
  <c r="J5344" i="50"/>
  <c r="J5348" i="50"/>
  <c r="J5352" i="50"/>
  <c r="J5356" i="50"/>
  <c r="J5360" i="50"/>
  <c r="J5364" i="50"/>
  <c r="J5372" i="50"/>
  <c r="J5376" i="50"/>
  <c r="J5380" i="50"/>
  <c r="J5383" i="50"/>
  <c r="J5391" i="50"/>
  <c r="J5399" i="50"/>
  <c r="J5403" i="50"/>
  <c r="J5407" i="50"/>
  <c r="J5411" i="50"/>
  <c r="J5423" i="50"/>
  <c r="J5427" i="50"/>
  <c r="J5431" i="50"/>
  <c r="J5435" i="50"/>
  <c r="J5439" i="50"/>
  <c r="J5443" i="50"/>
  <c r="J5452" i="50"/>
  <c r="J5454" i="50"/>
  <c r="J5462" i="50"/>
  <c r="J5464" i="50"/>
  <c r="J5468" i="50"/>
  <c r="J5472" i="50"/>
  <c r="J5497" i="50"/>
  <c r="J5505" i="50"/>
  <c r="J5521" i="50"/>
  <c r="J5529" i="50"/>
  <c r="J5548" i="50"/>
  <c r="J5556" i="50"/>
  <c r="J5560" i="50"/>
  <c r="J5564" i="50"/>
  <c r="J5568" i="50"/>
  <c r="J5572" i="50"/>
  <c r="J5584" i="50"/>
  <c r="J5588" i="50"/>
  <c r="K5598" i="50"/>
  <c r="J5606" i="50"/>
  <c r="J5640" i="50"/>
  <c r="J5648" i="50"/>
  <c r="J5656" i="50"/>
  <c r="J5664" i="50"/>
  <c r="L5664" i="50"/>
  <c r="K5673" i="50"/>
  <c r="J5680" i="50"/>
  <c r="L5680" i="50"/>
  <c r="K5689" i="50"/>
  <c r="J5696" i="50"/>
  <c r="L5696" i="50"/>
  <c r="K5705" i="50"/>
  <c r="J5715" i="50"/>
  <c r="L5715" i="50"/>
  <c r="J5747" i="50"/>
  <c r="L5747" i="50"/>
  <c r="K5756" i="50"/>
  <c r="J5763" i="50"/>
  <c r="L5763" i="50"/>
  <c r="K5772" i="50"/>
  <c r="L5782" i="50"/>
  <c r="K5782" i="50"/>
  <c r="J5782" i="50"/>
  <c r="L5790" i="50"/>
  <c r="K5790" i="50"/>
  <c r="J5790" i="50"/>
  <c r="L5798" i="50"/>
  <c r="K5798" i="50"/>
  <c r="J5798" i="50"/>
  <c r="K5806" i="50"/>
  <c r="J5807" i="50"/>
  <c r="K5822" i="50"/>
  <c r="L5823" i="50"/>
  <c r="K5823" i="50"/>
  <c r="J5823" i="50"/>
  <c r="L5831" i="50"/>
  <c r="K5831" i="50"/>
  <c r="J5831" i="50"/>
  <c r="L5839" i="50"/>
  <c r="K5839" i="50"/>
  <c r="J5839" i="50"/>
  <c r="L5847" i="50"/>
  <c r="K5847" i="50"/>
  <c r="J5847" i="50"/>
  <c r="L5855" i="50"/>
  <c r="K5855" i="50"/>
  <c r="J5855" i="50"/>
  <c r="L5863" i="50"/>
  <c r="K5863" i="50"/>
  <c r="J5863" i="50"/>
  <c r="J5876" i="50"/>
  <c r="J5884" i="50"/>
  <c r="L5884" i="50"/>
  <c r="J5900" i="50"/>
  <c r="L5900" i="50"/>
  <c r="J5908" i="50"/>
  <c r="L5908" i="50"/>
  <c r="J5916" i="50"/>
  <c r="L5916" i="50"/>
  <c r="J5924" i="50"/>
  <c r="L5924" i="50"/>
  <c r="J5932" i="50"/>
  <c r="L5932" i="50"/>
  <c r="J5940" i="50"/>
  <c r="L5940" i="50"/>
  <c r="L5950" i="50"/>
  <c r="K5950" i="50"/>
  <c r="L5966" i="50"/>
  <c r="K5966" i="50"/>
  <c r="F5989" i="50"/>
  <c r="F5998" i="50"/>
  <c r="L6001" i="50"/>
  <c r="L6014" i="50"/>
  <c r="K6014" i="50"/>
  <c r="J6014" i="50"/>
  <c r="F6026" i="50"/>
  <c r="L6032" i="50"/>
  <c r="K6032" i="50"/>
  <c r="F6049" i="50"/>
  <c r="K6060" i="50"/>
  <c r="J6060" i="50"/>
  <c r="L6060" i="50"/>
  <c r="K6063" i="50"/>
  <c r="F6081" i="50"/>
  <c r="K6092" i="50"/>
  <c r="J6092" i="50"/>
  <c r="L6092" i="50"/>
  <c r="K6095" i="50"/>
  <c r="K6118" i="50"/>
  <c r="J6118" i="50"/>
  <c r="L6118" i="50"/>
  <c r="K6126" i="50"/>
  <c r="J6126" i="50"/>
  <c r="L6126" i="50"/>
  <c r="F6141" i="50"/>
  <c r="K6152" i="50"/>
  <c r="J6152" i="50"/>
  <c r="L6152" i="50"/>
  <c r="K6155" i="50"/>
  <c r="L6161" i="50"/>
  <c r="K6161" i="50"/>
  <c r="J6161" i="50"/>
  <c r="F6173" i="50"/>
  <c r="L6184" i="50"/>
  <c r="K6187" i="50"/>
  <c r="J6193" i="50"/>
  <c r="F6205" i="50"/>
  <c r="F6216" i="50"/>
  <c r="F6248" i="50"/>
  <c r="K6259" i="50"/>
  <c r="J6259" i="50"/>
  <c r="L6259" i="50"/>
  <c r="K6262" i="50"/>
  <c r="F6308" i="50"/>
  <c r="K6322" i="50"/>
  <c r="L6328" i="50"/>
  <c r="K6328" i="50"/>
  <c r="J6328" i="50"/>
  <c r="F6340" i="50"/>
  <c r="K6351" i="50"/>
  <c r="J6351" i="50"/>
  <c r="L6351" i="50"/>
  <c r="K6354" i="50"/>
  <c r="L6360" i="50"/>
  <c r="K6360" i="50"/>
  <c r="J6360" i="50"/>
  <c r="F6372" i="50"/>
  <c r="L6387" i="50"/>
  <c r="K6387" i="50"/>
  <c r="J6387" i="50"/>
  <c r="J5225" i="50"/>
  <c r="K5230" i="50"/>
  <c r="J5233" i="50"/>
  <c r="K5238" i="50"/>
  <c r="J5245" i="50"/>
  <c r="K5246" i="50"/>
  <c r="J5249" i="50"/>
  <c r="K5254" i="50"/>
  <c r="J5257" i="50"/>
  <c r="K5262" i="50"/>
  <c r="J5265" i="50"/>
  <c r="K5270" i="50"/>
  <c r="K5278" i="50"/>
  <c r="J5281" i="50"/>
  <c r="K5286" i="50"/>
  <c r="J5289" i="50"/>
  <c r="K5316" i="50"/>
  <c r="J5319" i="50"/>
  <c r="K5320" i="50"/>
  <c r="J5323" i="50"/>
  <c r="K5324" i="50"/>
  <c r="J5331" i="50"/>
  <c r="K5332" i="50"/>
  <c r="J5335" i="50"/>
  <c r="K5340" i="50"/>
  <c r="J5343" i="50"/>
  <c r="K5344" i="50"/>
  <c r="J5347" i="50"/>
  <c r="K5348" i="50"/>
  <c r="J5351" i="50"/>
  <c r="K5352" i="50"/>
  <c r="J5355" i="50"/>
  <c r="K5356" i="50"/>
  <c r="J5363" i="50"/>
  <c r="K5364" i="50"/>
  <c r="J5371" i="50"/>
  <c r="K5372" i="50"/>
  <c r="K5376" i="50"/>
  <c r="F5377" i="50"/>
  <c r="K5377" i="50" s="1"/>
  <c r="K5380" i="50"/>
  <c r="F5381" i="50"/>
  <c r="K5383" i="50"/>
  <c r="F5384" i="50"/>
  <c r="L5384" i="50" s="1"/>
  <c r="K5387" i="50"/>
  <c r="F5388" i="50"/>
  <c r="J5388" i="50" s="1"/>
  <c r="K5391" i="50"/>
  <c r="F5392" i="50"/>
  <c r="J5392" i="50" s="1"/>
  <c r="F5396" i="50"/>
  <c r="L5396" i="50" s="1"/>
  <c r="K5399" i="50"/>
  <c r="F5400" i="50"/>
  <c r="J5400" i="50" s="1"/>
  <c r="K5403" i="50"/>
  <c r="F5404" i="50"/>
  <c r="K5404" i="50" s="1"/>
  <c r="K5407" i="50"/>
  <c r="F5408" i="50"/>
  <c r="J5408" i="50" s="1"/>
  <c r="K5411" i="50"/>
  <c r="F5412" i="50"/>
  <c r="J5412" i="50" s="1"/>
  <c r="K5415" i="50"/>
  <c r="F5416" i="50"/>
  <c r="J5416" i="50" s="1"/>
  <c r="F5420" i="50"/>
  <c r="L5420" i="50" s="1"/>
  <c r="K5423" i="50"/>
  <c r="F5424" i="50"/>
  <c r="K5424" i="50" s="1"/>
  <c r="K5427" i="50"/>
  <c r="F5428" i="50"/>
  <c r="K5431" i="50"/>
  <c r="F5432" i="50"/>
  <c r="K5432" i="50" s="1"/>
  <c r="K5435" i="50"/>
  <c r="F5436" i="50"/>
  <c r="J5436" i="50" s="1"/>
  <c r="F5440" i="50"/>
  <c r="L5440" i="50" s="1"/>
  <c r="K5443" i="50"/>
  <c r="F5444" i="50"/>
  <c r="K5444" i="50" s="1"/>
  <c r="F5448" i="50"/>
  <c r="L5448" i="50" s="1"/>
  <c r="K5452" i="50"/>
  <c r="K5454" i="50"/>
  <c r="K5462" i="50"/>
  <c r="K5468" i="50"/>
  <c r="K5472" i="50"/>
  <c r="F5478" i="50"/>
  <c r="L5478" i="50" s="1"/>
  <c r="K5481" i="50"/>
  <c r="F5482" i="50"/>
  <c r="F5486" i="50"/>
  <c r="J5486" i="50" s="1"/>
  <c r="F5490" i="50"/>
  <c r="F5494" i="50"/>
  <c r="J5494" i="50" s="1"/>
  <c r="K5497" i="50"/>
  <c r="F5498" i="50"/>
  <c r="F5502" i="50"/>
  <c r="J5502" i="50" s="1"/>
  <c r="K5505" i="50"/>
  <c r="F5506" i="50"/>
  <c r="F5510" i="50"/>
  <c r="J5510" i="50" s="1"/>
  <c r="K5513" i="50"/>
  <c r="F5514" i="50"/>
  <c r="F5518" i="50"/>
  <c r="K5518" i="50" s="1"/>
  <c r="K5521" i="50"/>
  <c r="F5522" i="50"/>
  <c r="F5526" i="50"/>
  <c r="K5526" i="50" s="1"/>
  <c r="K5529" i="50"/>
  <c r="F5530" i="50"/>
  <c r="F5534" i="50"/>
  <c r="L5534" i="50" s="1"/>
  <c r="F5538" i="50"/>
  <c r="F5542" i="50"/>
  <c r="L5542" i="50" s="1"/>
  <c r="F5545" i="50"/>
  <c r="K5545" i="50" s="1"/>
  <c r="K5548" i="50"/>
  <c r="F5549" i="50"/>
  <c r="F5553" i="50"/>
  <c r="J5553" i="50" s="1"/>
  <c r="K5556" i="50"/>
  <c r="F5557" i="50"/>
  <c r="K5560" i="50"/>
  <c r="F5561" i="50"/>
  <c r="L5561" i="50" s="1"/>
  <c r="K5564" i="50"/>
  <c r="F5565" i="50"/>
  <c r="K5568" i="50"/>
  <c r="F5569" i="50"/>
  <c r="J5569" i="50" s="1"/>
  <c r="F5573" i="50"/>
  <c r="F5577" i="50"/>
  <c r="J5577" i="50" s="1"/>
  <c r="F5581" i="50"/>
  <c r="K5584" i="50"/>
  <c r="F5585" i="50"/>
  <c r="K5585" i="50" s="1"/>
  <c r="K5588" i="50"/>
  <c r="F5589" i="50"/>
  <c r="F5595" i="50"/>
  <c r="L5598" i="50"/>
  <c r="K5599" i="50"/>
  <c r="K5603" i="50"/>
  <c r="J5603" i="50"/>
  <c r="K5611" i="50"/>
  <c r="K5615" i="50"/>
  <c r="J5615" i="50"/>
  <c r="K5623" i="50"/>
  <c r="J5623" i="50"/>
  <c r="K5625" i="50"/>
  <c r="J5625" i="50"/>
  <c r="K5631" i="50"/>
  <c r="J5631" i="50"/>
  <c r="K5633" i="50"/>
  <c r="J5633" i="50"/>
  <c r="K5635" i="50"/>
  <c r="J5635" i="50"/>
  <c r="J5676" i="50"/>
  <c r="L5676" i="50"/>
  <c r="L5679" i="50"/>
  <c r="K5679" i="50"/>
  <c r="L5686" i="50"/>
  <c r="K5686" i="50"/>
  <c r="J5686" i="50"/>
  <c r="L5695" i="50"/>
  <c r="K5695" i="50"/>
  <c r="K5702" i="50"/>
  <c r="L5711" i="50"/>
  <c r="L5721" i="50"/>
  <c r="K5721" i="50"/>
  <c r="J5721" i="50"/>
  <c r="J5727" i="50"/>
  <c r="L5727" i="50"/>
  <c r="J5743" i="50"/>
  <c r="L5743" i="50"/>
  <c r="L5753" i="50"/>
  <c r="K5753" i="50"/>
  <c r="J5753" i="50"/>
  <c r="J5759" i="50"/>
  <c r="L5759" i="50"/>
  <c r="L5769" i="50"/>
  <c r="K5769" i="50"/>
  <c r="J5769" i="50"/>
  <c r="L5803" i="50"/>
  <c r="K5803" i="50"/>
  <c r="J5803" i="50"/>
  <c r="J5809" i="50"/>
  <c r="L5809" i="50"/>
  <c r="L5812" i="50"/>
  <c r="K5812" i="50"/>
  <c r="J5825" i="50"/>
  <c r="L5825" i="50"/>
  <c r="J5833" i="50"/>
  <c r="L5833" i="50"/>
  <c r="J5841" i="50"/>
  <c r="L5841" i="50"/>
  <c r="J5849" i="50"/>
  <c r="L5849" i="50"/>
  <c r="J5857" i="50"/>
  <c r="L5857" i="50"/>
  <c r="J5865" i="50"/>
  <c r="L5865" i="50"/>
  <c r="K5873" i="50"/>
  <c r="J5873" i="50"/>
  <c r="L5875" i="50"/>
  <c r="K5875" i="50"/>
  <c r="L5878" i="50"/>
  <c r="K5878" i="50"/>
  <c r="J5878" i="50"/>
  <c r="K5881" i="50"/>
  <c r="J5881" i="50"/>
  <c r="L5883" i="50"/>
  <c r="K5883" i="50"/>
  <c r="L5886" i="50"/>
  <c r="K5886" i="50"/>
  <c r="J5886" i="50"/>
  <c r="K5889" i="50"/>
  <c r="J5889" i="50"/>
  <c r="L5891" i="50"/>
  <c r="K5891" i="50"/>
  <c r="L5894" i="50"/>
  <c r="K5894" i="50"/>
  <c r="J5894" i="50"/>
  <c r="K5899" i="50"/>
  <c r="K5905" i="50"/>
  <c r="J5905" i="50"/>
  <c r="L5907" i="50"/>
  <c r="K5907" i="50"/>
  <c r="L5910" i="50"/>
  <c r="K5910" i="50"/>
  <c r="J5910" i="50"/>
  <c r="K5913" i="50"/>
  <c r="J5913" i="50"/>
  <c r="L5915" i="50"/>
  <c r="K5915" i="50"/>
  <c r="L5918" i="50"/>
  <c r="K5918" i="50"/>
  <c r="J5918" i="50"/>
  <c r="K5921" i="50"/>
  <c r="J5921" i="50"/>
  <c r="L5923" i="50"/>
  <c r="K5923" i="50"/>
  <c r="L5926" i="50"/>
  <c r="K5926" i="50"/>
  <c r="J5926" i="50"/>
  <c r="K5929" i="50"/>
  <c r="L5931" i="50"/>
  <c r="K5931" i="50"/>
  <c r="L5934" i="50"/>
  <c r="K5934" i="50"/>
  <c r="J5934" i="50"/>
  <c r="K5937" i="50"/>
  <c r="J5937" i="50"/>
  <c r="L5939" i="50"/>
  <c r="K5939" i="50"/>
  <c r="K5945" i="50"/>
  <c r="J5945" i="50"/>
  <c r="K5953" i="50"/>
  <c r="J5953" i="50"/>
  <c r="K5961" i="50"/>
  <c r="J5961" i="50"/>
  <c r="L5969" i="50"/>
  <c r="K5969" i="50"/>
  <c r="L5972" i="50"/>
  <c r="K5972" i="50"/>
  <c r="J5972" i="50"/>
  <c r="K5975" i="50"/>
  <c r="J5975" i="50"/>
  <c r="L5980" i="50"/>
  <c r="K5980" i="50"/>
  <c r="J5980" i="50"/>
  <c r="K5983" i="50"/>
  <c r="J5983" i="50"/>
  <c r="L5985" i="50"/>
  <c r="K5985" i="50"/>
  <c r="L5990" i="50"/>
  <c r="K5990" i="50"/>
  <c r="J5990" i="50"/>
  <c r="J5992" i="50"/>
  <c r="L5992" i="50"/>
  <c r="K5992" i="50"/>
  <c r="L6008" i="50"/>
  <c r="K6008" i="50"/>
  <c r="L6022" i="50"/>
  <c r="K6022" i="50"/>
  <c r="J6022" i="50"/>
  <c r="F6034" i="50"/>
  <c r="F6057" i="50"/>
  <c r="K6068" i="50"/>
  <c r="J6068" i="50"/>
  <c r="L6068" i="50"/>
  <c r="F6089" i="50"/>
  <c r="K6100" i="50"/>
  <c r="J6100" i="50"/>
  <c r="L6100" i="50"/>
  <c r="L6137" i="50"/>
  <c r="K6137" i="50"/>
  <c r="J6137" i="50"/>
  <c r="F6149" i="50"/>
  <c r="K6160" i="50"/>
  <c r="J6160" i="50"/>
  <c r="L6160" i="50"/>
  <c r="L6169" i="50"/>
  <c r="K6169" i="50"/>
  <c r="J6169" i="50"/>
  <c r="F6181" i="50"/>
  <c r="K6192" i="50"/>
  <c r="J6192" i="50"/>
  <c r="L6192" i="50"/>
  <c r="L6201" i="50"/>
  <c r="K6201" i="50"/>
  <c r="J6201" i="50"/>
  <c r="F6224" i="50"/>
  <c r="F6256" i="50"/>
  <c r="K6267" i="50"/>
  <c r="J6280" i="50"/>
  <c r="L6280" i="50"/>
  <c r="K6280" i="50"/>
  <c r="J6288" i="50"/>
  <c r="L6288" i="50"/>
  <c r="K6288" i="50"/>
  <c r="J6296" i="50"/>
  <c r="L6296" i="50"/>
  <c r="K6296" i="50"/>
  <c r="J6304" i="50"/>
  <c r="L6304" i="50"/>
  <c r="K6304" i="50"/>
  <c r="F6316" i="50"/>
  <c r="K6330" i="50"/>
  <c r="F6348" i="50"/>
  <c r="K6359" i="50"/>
  <c r="J6359" i="50"/>
  <c r="L6359" i="50"/>
  <c r="K6362" i="50"/>
  <c r="L6368" i="50"/>
  <c r="K6368" i="50"/>
  <c r="J6368" i="50"/>
  <c r="K6386" i="50"/>
  <c r="J6386" i="50"/>
  <c r="L6386" i="50"/>
  <c r="J5599" i="50"/>
  <c r="L5603" i="50"/>
  <c r="L5615" i="50"/>
  <c r="L5623" i="50"/>
  <c r="L5625" i="50"/>
  <c r="L5631" i="50"/>
  <c r="L5633" i="50"/>
  <c r="L5635" i="50"/>
  <c r="K5665" i="50"/>
  <c r="J5672" i="50"/>
  <c r="L5672" i="50"/>
  <c r="J5679" i="50"/>
  <c r="K5681" i="50"/>
  <c r="J5688" i="50"/>
  <c r="L5688" i="50"/>
  <c r="J5695" i="50"/>
  <c r="K5697" i="50"/>
  <c r="J5704" i="50"/>
  <c r="L5704" i="50"/>
  <c r="K5716" i="50"/>
  <c r="J5723" i="50"/>
  <c r="L5723" i="50"/>
  <c r="K5732" i="50"/>
  <c r="K5748" i="50"/>
  <c r="J5755" i="50"/>
  <c r="L5755" i="50"/>
  <c r="K5764" i="50"/>
  <c r="J5771" i="50"/>
  <c r="L5771" i="50"/>
  <c r="L5776" i="50"/>
  <c r="K5776" i="50"/>
  <c r="J5776" i="50"/>
  <c r="L5780" i="50"/>
  <c r="K5780" i="50"/>
  <c r="J5780" i="50"/>
  <c r="J5788" i="50"/>
  <c r="L5792" i="50"/>
  <c r="K5792" i="50"/>
  <c r="J5792" i="50"/>
  <c r="L5796" i="50"/>
  <c r="K5796" i="50"/>
  <c r="J5796" i="50"/>
  <c r="L5800" i="50"/>
  <c r="K5800" i="50"/>
  <c r="J5800" i="50"/>
  <c r="J5812" i="50"/>
  <c r="K5814" i="50"/>
  <c r="J5815" i="50"/>
  <c r="K5830" i="50"/>
  <c r="J5830" i="50"/>
  <c r="K5838" i="50"/>
  <c r="J5838" i="50"/>
  <c r="L5843" i="50"/>
  <c r="K5843" i="50"/>
  <c r="J5843" i="50"/>
  <c r="K5846" i="50"/>
  <c r="J5846" i="50"/>
  <c r="L5851" i="50"/>
  <c r="K5851" i="50"/>
  <c r="J5851" i="50"/>
  <c r="L5859" i="50"/>
  <c r="K5859" i="50"/>
  <c r="J5859" i="50"/>
  <c r="K5862" i="50"/>
  <c r="J5862" i="50"/>
  <c r="L5867" i="50"/>
  <c r="K5867" i="50"/>
  <c r="J5867" i="50"/>
  <c r="K5870" i="50"/>
  <c r="J5870" i="50"/>
  <c r="J5872" i="50"/>
  <c r="L5872" i="50"/>
  <c r="J5875" i="50"/>
  <c r="J5880" i="50"/>
  <c r="L5880" i="50"/>
  <c r="J5883" i="50"/>
  <c r="J5888" i="50"/>
  <c r="L5888" i="50"/>
  <c r="J5891" i="50"/>
  <c r="J5896" i="50"/>
  <c r="L5896" i="50"/>
  <c r="J5904" i="50"/>
  <c r="L5904" i="50"/>
  <c r="J5907" i="50"/>
  <c r="J5912" i="50"/>
  <c r="L5912" i="50"/>
  <c r="J5915" i="50"/>
  <c r="J5920" i="50"/>
  <c r="L5920" i="50"/>
  <c r="J5923" i="50"/>
  <c r="J5931" i="50"/>
  <c r="J5936" i="50"/>
  <c r="L5936" i="50"/>
  <c r="J5939" i="50"/>
  <c r="L5944" i="50"/>
  <c r="K5944" i="50"/>
  <c r="L5945" i="50"/>
  <c r="L5948" i="50"/>
  <c r="K5948" i="50"/>
  <c r="L5952" i="50"/>
  <c r="K5952" i="50"/>
  <c r="L5953" i="50"/>
  <c r="L5956" i="50"/>
  <c r="K5956" i="50"/>
  <c r="L5960" i="50"/>
  <c r="K5960" i="50"/>
  <c r="L5961" i="50"/>
  <c r="L5964" i="50"/>
  <c r="K5964" i="50"/>
  <c r="J5969" i="50"/>
  <c r="J5974" i="50"/>
  <c r="L5974" i="50"/>
  <c r="J5982" i="50"/>
  <c r="L5982" i="50"/>
  <c r="J5985" i="50"/>
  <c r="J5996" i="50"/>
  <c r="L5996" i="50"/>
  <c r="F6010" i="50"/>
  <c r="K6016" i="50"/>
  <c r="L6030" i="50"/>
  <c r="K6030" i="50"/>
  <c r="J6030" i="50"/>
  <c r="L6039" i="50"/>
  <c r="K6039" i="50"/>
  <c r="K6044" i="50"/>
  <c r="J6044" i="50"/>
  <c r="L6044" i="50"/>
  <c r="K6047" i="50"/>
  <c r="F6065" i="50"/>
  <c r="K6076" i="50"/>
  <c r="J6076" i="50"/>
  <c r="L6076" i="50"/>
  <c r="K6079" i="50"/>
  <c r="F6097" i="50"/>
  <c r="K6108" i="50"/>
  <c r="J6108" i="50"/>
  <c r="L6108" i="50"/>
  <c r="K6112" i="50"/>
  <c r="J6112" i="50"/>
  <c r="L6112" i="50"/>
  <c r="K6116" i="50"/>
  <c r="J6116" i="50"/>
  <c r="L6116" i="50"/>
  <c r="K6120" i="50"/>
  <c r="J6120" i="50"/>
  <c r="L6120" i="50"/>
  <c r="K6124" i="50"/>
  <c r="J6124" i="50"/>
  <c r="L6124" i="50"/>
  <c r="K6128" i="50"/>
  <c r="J6128" i="50"/>
  <c r="L6128" i="50"/>
  <c r="K6132" i="50"/>
  <c r="J6132" i="50"/>
  <c r="L6132" i="50"/>
  <c r="K6136" i="50"/>
  <c r="J6136" i="50"/>
  <c r="L6136" i="50"/>
  <c r="K6139" i="50"/>
  <c r="L6145" i="50"/>
  <c r="K6145" i="50"/>
  <c r="J6145" i="50"/>
  <c r="F6157" i="50"/>
  <c r="K6171" i="50"/>
  <c r="L6177" i="50"/>
  <c r="K6177" i="50"/>
  <c r="J6177" i="50"/>
  <c r="F6189" i="50"/>
  <c r="K6200" i="50"/>
  <c r="J6200" i="50"/>
  <c r="L6200" i="50"/>
  <c r="K6203" i="50"/>
  <c r="K6211" i="50"/>
  <c r="J6211" i="50"/>
  <c r="L6211" i="50"/>
  <c r="K6214" i="50"/>
  <c r="F6232" i="50"/>
  <c r="K6243" i="50"/>
  <c r="J6243" i="50"/>
  <c r="L6243" i="50"/>
  <c r="K6246" i="50"/>
  <c r="F6264" i="50"/>
  <c r="K6275" i="50"/>
  <c r="J6275" i="50"/>
  <c r="L6275" i="50"/>
  <c r="K6278" i="50"/>
  <c r="K6312" i="50"/>
  <c r="F6324" i="50"/>
  <c r="K6335" i="50"/>
  <c r="J6335" i="50"/>
  <c r="L6335" i="50"/>
  <c r="F6356" i="50"/>
  <c r="K6367" i="50"/>
  <c r="J6367" i="50"/>
  <c r="L6367" i="50"/>
  <c r="F6383" i="50"/>
  <c r="L5608" i="50"/>
  <c r="K5608" i="50"/>
  <c r="K5657" i="50"/>
  <c r="J5657" i="50"/>
  <c r="J5668" i="50"/>
  <c r="L5668" i="50"/>
  <c r="L5671" i="50"/>
  <c r="K5671" i="50"/>
  <c r="K5678" i="50"/>
  <c r="J5684" i="50"/>
  <c r="L5684" i="50"/>
  <c r="L5687" i="50"/>
  <c r="K5687" i="50"/>
  <c r="L5694" i="50"/>
  <c r="K5694" i="50"/>
  <c r="J5694" i="50"/>
  <c r="J5700" i="50"/>
  <c r="L5700" i="50"/>
  <c r="L5703" i="50"/>
  <c r="K5703" i="50"/>
  <c r="L5713" i="50"/>
  <c r="K5713" i="50"/>
  <c r="J5713" i="50"/>
  <c r="J5719" i="50"/>
  <c r="L5719" i="50"/>
  <c r="L5729" i="50"/>
  <c r="K5729" i="50"/>
  <c r="J5729" i="50"/>
  <c r="J5735" i="50"/>
  <c r="L5735" i="50"/>
  <c r="J5751" i="50"/>
  <c r="L5751" i="50"/>
  <c r="K5761" i="50"/>
  <c r="J5767" i="50"/>
  <c r="L5767" i="50"/>
  <c r="L5804" i="50"/>
  <c r="K5804" i="50"/>
  <c r="K5811" i="50"/>
  <c r="J5817" i="50"/>
  <c r="L5817" i="50"/>
  <c r="L5820" i="50"/>
  <c r="K5820" i="50"/>
  <c r="L5879" i="50"/>
  <c r="K5879" i="50"/>
  <c r="L5887" i="50"/>
  <c r="K5887" i="50"/>
  <c r="L5895" i="50"/>
  <c r="K5895" i="50"/>
  <c r="K5911" i="50"/>
  <c r="L5919" i="50"/>
  <c r="K5919" i="50"/>
  <c r="L5935" i="50"/>
  <c r="K5935" i="50"/>
  <c r="K5943" i="50"/>
  <c r="J5943" i="50"/>
  <c r="K5947" i="50"/>
  <c r="J5947" i="50"/>
  <c r="K5951" i="50"/>
  <c r="J5951" i="50"/>
  <c r="K5955" i="50"/>
  <c r="J5955" i="50"/>
  <c r="K5959" i="50"/>
  <c r="J5959" i="50"/>
  <c r="K5963" i="50"/>
  <c r="J5963" i="50"/>
  <c r="K5967" i="50"/>
  <c r="J5967" i="50"/>
  <c r="L5968" i="50"/>
  <c r="K5968" i="50"/>
  <c r="J5968" i="50"/>
  <c r="L5976" i="50"/>
  <c r="K5976" i="50"/>
  <c r="J5976" i="50"/>
  <c r="J6000" i="50"/>
  <c r="K6000" i="50"/>
  <c r="L6006" i="50"/>
  <c r="K6006" i="50"/>
  <c r="J6006" i="50"/>
  <c r="F6018" i="50"/>
  <c r="K6024" i="50"/>
  <c r="F6041" i="50"/>
  <c r="K6052" i="50"/>
  <c r="J6052" i="50"/>
  <c r="L6052" i="50"/>
  <c r="F6073" i="50"/>
  <c r="K6084" i="50"/>
  <c r="J6084" i="50"/>
  <c r="L6084" i="50"/>
  <c r="F6105" i="50"/>
  <c r="K6144" i="50"/>
  <c r="J6144" i="50"/>
  <c r="L6144" i="50"/>
  <c r="L6153" i="50"/>
  <c r="K6153" i="50"/>
  <c r="J6153" i="50"/>
  <c r="F6165" i="50"/>
  <c r="K6176" i="50"/>
  <c r="J6176" i="50"/>
  <c r="L6176" i="50"/>
  <c r="L6185" i="50"/>
  <c r="K6185" i="50"/>
  <c r="J6185" i="50"/>
  <c r="F6197" i="50"/>
  <c r="F6208" i="50"/>
  <c r="J6219" i="50"/>
  <c r="F6240" i="50"/>
  <c r="K6251" i="50"/>
  <c r="J6251" i="50"/>
  <c r="L6251" i="50"/>
  <c r="F6272" i="50"/>
  <c r="J6282" i="50"/>
  <c r="L6282" i="50"/>
  <c r="K6282" i="50"/>
  <c r="J6286" i="50"/>
  <c r="L6286" i="50"/>
  <c r="K6286" i="50"/>
  <c r="J6290" i="50"/>
  <c r="L6290" i="50"/>
  <c r="K6290" i="50"/>
  <c r="J6294" i="50"/>
  <c r="L6294" i="50"/>
  <c r="K6294" i="50"/>
  <c r="J6298" i="50"/>
  <c r="L6298" i="50"/>
  <c r="K6298" i="50"/>
  <c r="J6302" i="50"/>
  <c r="L6302" i="50"/>
  <c r="K6302" i="50"/>
  <c r="J6306" i="50"/>
  <c r="L6306" i="50"/>
  <c r="K6306" i="50"/>
  <c r="K6311" i="50"/>
  <c r="J6311" i="50"/>
  <c r="L6311" i="50"/>
  <c r="L6320" i="50"/>
  <c r="K6320" i="50"/>
  <c r="J6320" i="50"/>
  <c r="F6332" i="50"/>
  <c r="K6343" i="50"/>
  <c r="J6343" i="50"/>
  <c r="L6343" i="50"/>
  <c r="L6352" i="50"/>
  <c r="K6352" i="50"/>
  <c r="J6352" i="50"/>
  <c r="F6364" i="50"/>
  <c r="K6375" i="50"/>
  <c r="J6375" i="50"/>
  <c r="L6375" i="50"/>
  <c r="L6379" i="50"/>
  <c r="K6379" i="50"/>
  <c r="J6379" i="50"/>
  <c r="K6394" i="50"/>
  <c r="J6394" i="50"/>
  <c r="L6395" i="50"/>
  <c r="K6395" i="50"/>
  <c r="L6403" i="50"/>
  <c r="K6403" i="50"/>
  <c r="K6410" i="50"/>
  <c r="J6410" i="50"/>
  <c r="K6418" i="50"/>
  <c r="J6418" i="50"/>
  <c r="L6419" i="50"/>
  <c r="K6419" i="50"/>
  <c r="K6426" i="50"/>
  <c r="J6426" i="50"/>
  <c r="L6427" i="50"/>
  <c r="K6427" i="50"/>
  <c r="K6434" i="50"/>
  <c r="J6434" i="50"/>
  <c r="L6435" i="50"/>
  <c r="K6435" i="50"/>
  <c r="K6442" i="50"/>
  <c r="J6442" i="50"/>
  <c r="L6443" i="50"/>
  <c r="K6443" i="50"/>
  <c r="K6450" i="50"/>
  <c r="J6450" i="50"/>
  <c r="K6454" i="50"/>
  <c r="J6454" i="50"/>
  <c r="K6456" i="50"/>
  <c r="J6456" i="50"/>
  <c r="L6458" i="50"/>
  <c r="K6458" i="50"/>
  <c r="J6458" i="50"/>
  <c r="J6463" i="50"/>
  <c r="K6463" i="50"/>
  <c r="J6465" i="50"/>
  <c r="L6465" i="50"/>
  <c r="L6466" i="50"/>
  <c r="K6466" i="50"/>
  <c r="J6466" i="50"/>
  <c r="J6471" i="50"/>
  <c r="K6471" i="50"/>
  <c r="J6473" i="50"/>
  <c r="L6473" i="50"/>
  <c r="L6474" i="50"/>
  <c r="K6474" i="50"/>
  <c r="J6474" i="50"/>
  <c r="K6483" i="50"/>
  <c r="J6483" i="50"/>
  <c r="F6486" i="50"/>
  <c r="K6489" i="50"/>
  <c r="L6489" i="50"/>
  <c r="J6489" i="50"/>
  <c r="K6499" i="50"/>
  <c r="J6499" i="50"/>
  <c r="L6510" i="50"/>
  <c r="K6510" i="50"/>
  <c r="J6510" i="50"/>
  <c r="F6513" i="50"/>
  <c r="F6553" i="50"/>
  <c r="F6577" i="50"/>
  <c r="L6586" i="50"/>
  <c r="K6586" i="50"/>
  <c r="J6586" i="50"/>
  <c r="F6606" i="50"/>
  <c r="L6691" i="50"/>
  <c r="K6691" i="50"/>
  <c r="J6691" i="50"/>
  <c r="J6771" i="50"/>
  <c r="L6771" i="50"/>
  <c r="K6771" i="50"/>
  <c r="J6895" i="50"/>
  <c r="K6902" i="50"/>
  <c r="J6902" i="50"/>
  <c r="L6902" i="50"/>
  <c r="L6910" i="50"/>
  <c r="K6910" i="50"/>
  <c r="J6910" i="50"/>
  <c r="L6926" i="50"/>
  <c r="K6926" i="50"/>
  <c r="J6926" i="50"/>
  <c r="L6942" i="50"/>
  <c r="K6942" i="50"/>
  <c r="J6942" i="50"/>
  <c r="L6958" i="50"/>
  <c r="K6958" i="50"/>
  <c r="J6958" i="50"/>
  <c r="L6982" i="50"/>
  <c r="K6982" i="50"/>
  <c r="J6982" i="50"/>
  <c r="L6986" i="50"/>
  <c r="K6986" i="50"/>
  <c r="J6986" i="50"/>
  <c r="L6990" i="50"/>
  <c r="K6990" i="50"/>
  <c r="J6990" i="50"/>
  <c r="L6994" i="50"/>
  <c r="K6994" i="50"/>
  <c r="J6994" i="50"/>
  <c r="L6998" i="50"/>
  <c r="K6998" i="50"/>
  <c r="J6998" i="50"/>
  <c r="L7002" i="50"/>
  <c r="K7002" i="50"/>
  <c r="J7002" i="50"/>
  <c r="L7006" i="50"/>
  <c r="K7006" i="50"/>
  <c r="J7006" i="50"/>
  <c r="K7009" i="50"/>
  <c r="J7009" i="50"/>
  <c r="L7009" i="50"/>
  <c r="L7018" i="50"/>
  <c r="K7018" i="50"/>
  <c r="J7018" i="50"/>
  <c r="J7025" i="50"/>
  <c r="L7034" i="50"/>
  <c r="K7034" i="50"/>
  <c r="J7034" i="50"/>
  <c r="K7041" i="50"/>
  <c r="J7041" i="50"/>
  <c r="L7041" i="50"/>
  <c r="L7050" i="50"/>
  <c r="K7050" i="50"/>
  <c r="J7050" i="50"/>
  <c r="J5988" i="50"/>
  <c r="J6004" i="50"/>
  <c r="J6012" i="50"/>
  <c r="J6020" i="50"/>
  <c r="J6028" i="50"/>
  <c r="J6036" i="50"/>
  <c r="J6051" i="50"/>
  <c r="J6059" i="50"/>
  <c r="J6075" i="50"/>
  <c r="J6083" i="50"/>
  <c r="J6091" i="50"/>
  <c r="J6099" i="50"/>
  <c r="J6107" i="50"/>
  <c r="K6111" i="50"/>
  <c r="K6113" i="50"/>
  <c r="K6115" i="50"/>
  <c r="K6121" i="50"/>
  <c r="K6123" i="50"/>
  <c r="K6127" i="50"/>
  <c r="K6129" i="50"/>
  <c r="K6131" i="50"/>
  <c r="J6151" i="50"/>
  <c r="J6159" i="50"/>
  <c r="J6167" i="50"/>
  <c r="J6175" i="50"/>
  <c r="J6183" i="50"/>
  <c r="J6191" i="50"/>
  <c r="J6199" i="50"/>
  <c r="J6210" i="50"/>
  <c r="J6218" i="50"/>
  <c r="J6226" i="50"/>
  <c r="J6234" i="50"/>
  <c r="J6242" i="50"/>
  <c r="J6250" i="50"/>
  <c r="J6258" i="50"/>
  <c r="J6266" i="50"/>
  <c r="J6274" i="50"/>
  <c r="L6283" i="50"/>
  <c r="K6283" i="50"/>
  <c r="L6287" i="50"/>
  <c r="K6287" i="50"/>
  <c r="L6291" i="50"/>
  <c r="K6291" i="50"/>
  <c r="L6295" i="50"/>
  <c r="K6295" i="50"/>
  <c r="L6297" i="50"/>
  <c r="K6297" i="50"/>
  <c r="L6303" i="50"/>
  <c r="K6303" i="50"/>
  <c r="L6305" i="50"/>
  <c r="K6305" i="50"/>
  <c r="J6310" i="50"/>
  <c r="J6318" i="50"/>
  <c r="J6326" i="50"/>
  <c r="J6334" i="50"/>
  <c r="J6342" i="50"/>
  <c r="J6350" i="50"/>
  <c r="J6358" i="50"/>
  <c r="J6366" i="50"/>
  <c r="J6374" i="50"/>
  <c r="J6385" i="50"/>
  <c r="J6393" i="50"/>
  <c r="L6394" i="50"/>
  <c r="J6395" i="50"/>
  <c r="J6401" i="50"/>
  <c r="J6403" i="50"/>
  <c r="J6409" i="50"/>
  <c r="L6410" i="50"/>
  <c r="J6417" i="50"/>
  <c r="L6418" i="50"/>
  <c r="J6419" i="50"/>
  <c r="J6425" i="50"/>
  <c r="L6426" i="50"/>
  <c r="J6427" i="50"/>
  <c r="J6433" i="50"/>
  <c r="L6434" i="50"/>
  <c r="J6435" i="50"/>
  <c r="J6441" i="50"/>
  <c r="L6442" i="50"/>
  <c r="J6443" i="50"/>
  <c r="J6449" i="50"/>
  <c r="L6450" i="50"/>
  <c r="L6454" i="50"/>
  <c r="K6455" i="50"/>
  <c r="L6456" i="50"/>
  <c r="K6457" i="50"/>
  <c r="L6463" i="50"/>
  <c r="K6464" i="50"/>
  <c r="K6465" i="50"/>
  <c r="L6471" i="50"/>
  <c r="K6472" i="50"/>
  <c r="K6473" i="50"/>
  <c r="K6479" i="50"/>
  <c r="L6482" i="50"/>
  <c r="K6482" i="50"/>
  <c r="L6487" i="50"/>
  <c r="K6495" i="50"/>
  <c r="L6498" i="50"/>
  <c r="K6498" i="50"/>
  <c r="J6520" i="50"/>
  <c r="L6520" i="50"/>
  <c r="K6531" i="50"/>
  <c r="J6531" i="50"/>
  <c r="J6544" i="50"/>
  <c r="L6544" i="50"/>
  <c r="K6544" i="50"/>
  <c r="F6569" i="50"/>
  <c r="L6575" i="50"/>
  <c r="K6585" i="50"/>
  <c r="J6585" i="50"/>
  <c r="L6585" i="50"/>
  <c r="L6723" i="50"/>
  <c r="K6723" i="50"/>
  <c r="J6723" i="50"/>
  <c r="J6838" i="50"/>
  <c r="L6838" i="50"/>
  <c r="K6838" i="50"/>
  <c r="J5665" i="50"/>
  <c r="J5673" i="50"/>
  <c r="J5689" i="50"/>
  <c r="J5697" i="50"/>
  <c r="J5705" i="50"/>
  <c r="J5712" i="50"/>
  <c r="J5716" i="50"/>
  <c r="J5728" i="50"/>
  <c r="J5732" i="50"/>
  <c r="J5736" i="50"/>
  <c r="J5744" i="50"/>
  <c r="J5748" i="50"/>
  <c r="J5760" i="50"/>
  <c r="J5764" i="50"/>
  <c r="J5772" i="50"/>
  <c r="J5806" i="50"/>
  <c r="J5814" i="50"/>
  <c r="J5822" i="50"/>
  <c r="K6017" i="50"/>
  <c r="J6017" i="50"/>
  <c r="K6033" i="50"/>
  <c r="J6033" i="50"/>
  <c r="K6040" i="50"/>
  <c r="J6040" i="50"/>
  <c r="K6048" i="50"/>
  <c r="J6048" i="50"/>
  <c r="K6056" i="50"/>
  <c r="J6056" i="50"/>
  <c r="K6064" i="50"/>
  <c r="J6064" i="50"/>
  <c r="K6072" i="50"/>
  <c r="J6072" i="50"/>
  <c r="K6080" i="50"/>
  <c r="J6080" i="50"/>
  <c r="K6088" i="50"/>
  <c r="J6088" i="50"/>
  <c r="K6096" i="50"/>
  <c r="J6096" i="50"/>
  <c r="K6104" i="50"/>
  <c r="J6104" i="50"/>
  <c r="K6140" i="50"/>
  <c r="J6140" i="50"/>
  <c r="K6156" i="50"/>
  <c r="J6156" i="50"/>
  <c r="K6164" i="50"/>
  <c r="J6164" i="50"/>
  <c r="K6172" i="50"/>
  <c r="J6172" i="50"/>
  <c r="K6188" i="50"/>
  <c r="J6188" i="50"/>
  <c r="K6215" i="50"/>
  <c r="J6215" i="50"/>
  <c r="K6223" i="50"/>
  <c r="J6223" i="50"/>
  <c r="J6239" i="50"/>
  <c r="K6247" i="50"/>
  <c r="J6247" i="50"/>
  <c r="K6255" i="50"/>
  <c r="J6255" i="50"/>
  <c r="K6263" i="50"/>
  <c r="J6263" i="50"/>
  <c r="K6271" i="50"/>
  <c r="J6271" i="50"/>
  <c r="K6307" i="50"/>
  <c r="K6315" i="50"/>
  <c r="J6315" i="50"/>
  <c r="K6323" i="50"/>
  <c r="J6323" i="50"/>
  <c r="K6339" i="50"/>
  <c r="J6339" i="50"/>
  <c r="K6347" i="50"/>
  <c r="J6347" i="50"/>
  <c r="K6363" i="50"/>
  <c r="J6363" i="50"/>
  <c r="K6371" i="50"/>
  <c r="J6371" i="50"/>
  <c r="K6382" i="50"/>
  <c r="K6390" i="50"/>
  <c r="K6398" i="50"/>
  <c r="J6398" i="50"/>
  <c r="K6406" i="50"/>
  <c r="J6406" i="50"/>
  <c r="K6422" i="50"/>
  <c r="J6422" i="50"/>
  <c r="K6430" i="50"/>
  <c r="J6430" i="50"/>
  <c r="K6438" i="50"/>
  <c r="J6438" i="50"/>
  <c r="K6446" i="50"/>
  <c r="J6446" i="50"/>
  <c r="J6459" i="50"/>
  <c r="K6459" i="50"/>
  <c r="L6462" i="50"/>
  <c r="K6462" i="50"/>
  <c r="J6462" i="50"/>
  <c r="J6467" i="50"/>
  <c r="K6467" i="50"/>
  <c r="J6475" i="50"/>
  <c r="K6475" i="50"/>
  <c r="L6478" i="50"/>
  <c r="K6478" i="50"/>
  <c r="J6478" i="50"/>
  <c r="L6479" i="50"/>
  <c r="J6480" i="50"/>
  <c r="L6480" i="50"/>
  <c r="K6480" i="50"/>
  <c r="L6483" i="50"/>
  <c r="L6490" i="50"/>
  <c r="J6490" i="50"/>
  <c r="L6494" i="50"/>
  <c r="K6494" i="50"/>
  <c r="J6494" i="50"/>
  <c r="L6495" i="50"/>
  <c r="J6496" i="50"/>
  <c r="L6496" i="50"/>
  <c r="K6496" i="50"/>
  <c r="L6499" i="50"/>
  <c r="L6519" i="50"/>
  <c r="L6526" i="50"/>
  <c r="K6526" i="50"/>
  <c r="J6526" i="50"/>
  <c r="F6529" i="50"/>
  <c r="F6561" i="50"/>
  <c r="L6567" i="50"/>
  <c r="L6618" i="50"/>
  <c r="K6618" i="50"/>
  <c r="J6618" i="50"/>
  <c r="L6754" i="50"/>
  <c r="K6754" i="50"/>
  <c r="J6754" i="50"/>
  <c r="F6829" i="50"/>
  <c r="J6870" i="50"/>
  <c r="L6870" i="50"/>
  <c r="K6870" i="50"/>
  <c r="L5988" i="50"/>
  <c r="J5993" i="50"/>
  <c r="K6004" i="50"/>
  <c r="J6008" i="50"/>
  <c r="L6009" i="50"/>
  <c r="K6012" i="50"/>
  <c r="L6017" i="50"/>
  <c r="K6020" i="50"/>
  <c r="J6024" i="50"/>
  <c r="K6028" i="50"/>
  <c r="J6032" i="50"/>
  <c r="L6033" i="50"/>
  <c r="K6036" i="50"/>
  <c r="J6039" i="50"/>
  <c r="L6040" i="50"/>
  <c r="J6047" i="50"/>
  <c r="L6048" i="50"/>
  <c r="J6055" i="50"/>
  <c r="L6056" i="50"/>
  <c r="J6063" i="50"/>
  <c r="L6064" i="50"/>
  <c r="J6071" i="50"/>
  <c r="L6072" i="50"/>
  <c r="J6079" i="50"/>
  <c r="L6080" i="50"/>
  <c r="J6087" i="50"/>
  <c r="L6088" i="50"/>
  <c r="J6095" i="50"/>
  <c r="L6096" i="50"/>
  <c r="J6103" i="50"/>
  <c r="L6104" i="50"/>
  <c r="J6139" i="50"/>
  <c r="L6140" i="50"/>
  <c r="J6147" i="50"/>
  <c r="J6155" i="50"/>
  <c r="L6156" i="50"/>
  <c r="J6163" i="50"/>
  <c r="L6164" i="50"/>
  <c r="J6171" i="50"/>
  <c r="L6172" i="50"/>
  <c r="J6179" i="50"/>
  <c r="J6187" i="50"/>
  <c r="L6188" i="50"/>
  <c r="J6195" i="50"/>
  <c r="J6203" i="50"/>
  <c r="J6214" i="50"/>
  <c r="L6215" i="50"/>
  <c r="J6222" i="50"/>
  <c r="L6223" i="50"/>
  <c r="J6238" i="50"/>
  <c r="L6247" i="50"/>
  <c r="J6254" i="50"/>
  <c r="L6255" i="50"/>
  <c r="J6262" i="50"/>
  <c r="L6263" i="50"/>
  <c r="J6270" i="50"/>
  <c r="L6271" i="50"/>
  <c r="J6278" i="50"/>
  <c r="J6314" i="50"/>
  <c r="L6315" i="50"/>
  <c r="J6322" i="50"/>
  <c r="L6323" i="50"/>
  <c r="J6330" i="50"/>
  <c r="J6338" i="50"/>
  <c r="L6339" i="50"/>
  <c r="J6346" i="50"/>
  <c r="L6347" i="50"/>
  <c r="J6354" i="50"/>
  <c r="J6362" i="50"/>
  <c r="L6363" i="50"/>
  <c r="L6371" i="50"/>
  <c r="L6398" i="50"/>
  <c r="L6406" i="50"/>
  <c r="L6422" i="50"/>
  <c r="J6429" i="50"/>
  <c r="L6430" i="50"/>
  <c r="L6438" i="50"/>
  <c r="L6446" i="50"/>
  <c r="L6459" i="50"/>
  <c r="L6467" i="50"/>
  <c r="L6475" i="50"/>
  <c r="F6481" i="50"/>
  <c r="K6490" i="50"/>
  <c r="F6497" i="50"/>
  <c r="J6504" i="50"/>
  <c r="L6504" i="50"/>
  <c r="L6506" i="50"/>
  <c r="J6506" i="50"/>
  <c r="K6515" i="50"/>
  <c r="J6515" i="50"/>
  <c r="L6530" i="50"/>
  <c r="K6530" i="50"/>
  <c r="J6530" i="50"/>
  <c r="J6536" i="50"/>
  <c r="L6536" i="50"/>
  <c r="L6543" i="50"/>
  <c r="K6543" i="50"/>
  <c r="J6543" i="50"/>
  <c r="J6600" i="50"/>
  <c r="K6600" i="50"/>
  <c r="L6600" i="50"/>
  <c r="L6615" i="50"/>
  <c r="K6615" i="50"/>
  <c r="J6615" i="50"/>
  <c r="K6617" i="50"/>
  <c r="J6617" i="50"/>
  <c r="L6617" i="50"/>
  <c r="L6659" i="50"/>
  <c r="K6659" i="50"/>
  <c r="J6659" i="50"/>
  <c r="J6739" i="50"/>
  <c r="L6739" i="50"/>
  <c r="K6739" i="50"/>
  <c r="L6786" i="50"/>
  <c r="K6786" i="50"/>
  <c r="J6786" i="50"/>
  <c r="F6861" i="50"/>
  <c r="J6512" i="50"/>
  <c r="J6528" i="50"/>
  <c r="K6537" i="50"/>
  <c r="L6542" i="50"/>
  <c r="K6542" i="50"/>
  <c r="L6550" i="50"/>
  <c r="K6550" i="50"/>
  <c r="K6566" i="50"/>
  <c r="K6567" i="50"/>
  <c r="K6574" i="50"/>
  <c r="K6575" i="50"/>
  <c r="K6593" i="50"/>
  <c r="J6593" i="50"/>
  <c r="J6608" i="50"/>
  <c r="K6608" i="50"/>
  <c r="F6614" i="50"/>
  <c r="L6683" i="50"/>
  <c r="K6683" i="50"/>
  <c r="J6683" i="50"/>
  <c r="L6715" i="50"/>
  <c r="K6715" i="50"/>
  <c r="J6715" i="50"/>
  <c r="J6731" i="50"/>
  <c r="L6731" i="50"/>
  <c r="K6731" i="50"/>
  <c r="L6746" i="50"/>
  <c r="K6746" i="50"/>
  <c r="J6746" i="50"/>
  <c r="J6763" i="50"/>
  <c r="L6763" i="50"/>
  <c r="K6763" i="50"/>
  <c r="L6778" i="50"/>
  <c r="K6778" i="50"/>
  <c r="J6778" i="50"/>
  <c r="J6795" i="50"/>
  <c r="L6795" i="50"/>
  <c r="K6795" i="50"/>
  <c r="L6831" i="50"/>
  <c r="F6837" i="50"/>
  <c r="J6846" i="50"/>
  <c r="L6846" i="50"/>
  <c r="K6846" i="50"/>
  <c r="L6863" i="50"/>
  <c r="F6869" i="50"/>
  <c r="J6878" i="50"/>
  <c r="L6878" i="50"/>
  <c r="K6878" i="50"/>
  <c r="K6487" i="50"/>
  <c r="K6503" i="50"/>
  <c r="J6505" i="50"/>
  <c r="K6512" i="50"/>
  <c r="K6519" i="50"/>
  <c r="J6521" i="50"/>
  <c r="K6528" i="50"/>
  <c r="K6535" i="50"/>
  <c r="J6537" i="50"/>
  <c r="J6542" i="50"/>
  <c r="J6550" i="50"/>
  <c r="K6552" i="50"/>
  <c r="J6552" i="50"/>
  <c r="K6560" i="50"/>
  <c r="J6560" i="50"/>
  <c r="K6568" i="50"/>
  <c r="J6568" i="50"/>
  <c r="K6576" i="50"/>
  <c r="J6584" i="50"/>
  <c r="K6584" i="50"/>
  <c r="F6590" i="50"/>
  <c r="L6593" i="50"/>
  <c r="L6599" i="50"/>
  <c r="K6599" i="50"/>
  <c r="J6599" i="50"/>
  <c r="L6602" i="50"/>
  <c r="K6602" i="50"/>
  <c r="F6622" i="50"/>
  <c r="L6707" i="50"/>
  <c r="K6707" i="50"/>
  <c r="J6707" i="50"/>
  <c r="L6738" i="50"/>
  <c r="K6738" i="50"/>
  <c r="J6738" i="50"/>
  <c r="J6755" i="50"/>
  <c r="L6755" i="50"/>
  <c r="K6755" i="50"/>
  <c r="L6770" i="50"/>
  <c r="K6770" i="50"/>
  <c r="J6770" i="50"/>
  <c r="J6787" i="50"/>
  <c r="L6787" i="50"/>
  <c r="K6787" i="50"/>
  <c r="L6839" i="50"/>
  <c r="F6845" i="50"/>
  <c r="J6854" i="50"/>
  <c r="L6854" i="50"/>
  <c r="K6854" i="50"/>
  <c r="L6871" i="50"/>
  <c r="F6877" i="50"/>
  <c r="J6886" i="50"/>
  <c r="L6886" i="50"/>
  <c r="K6886" i="50"/>
  <c r="L6512" i="50"/>
  <c r="L6528" i="50"/>
  <c r="L6537" i="50"/>
  <c r="K6545" i="50"/>
  <c r="J6545" i="50"/>
  <c r="K6555" i="50"/>
  <c r="J6559" i="50"/>
  <c r="J6567" i="50"/>
  <c r="J6575" i="50"/>
  <c r="L6582" i="50"/>
  <c r="J6582" i="50"/>
  <c r="J6592" i="50"/>
  <c r="K6592" i="50"/>
  <c r="F6598" i="50"/>
  <c r="L6607" i="50"/>
  <c r="K6607" i="50"/>
  <c r="J6607" i="50"/>
  <c r="K6609" i="50"/>
  <c r="J6609" i="50"/>
  <c r="L6610" i="50"/>
  <c r="K6610" i="50"/>
  <c r="J6624" i="50"/>
  <c r="L6624" i="50"/>
  <c r="K6624" i="50"/>
  <c r="L6667" i="50"/>
  <c r="K6667" i="50"/>
  <c r="J6667" i="50"/>
  <c r="L6699" i="50"/>
  <c r="K6699" i="50"/>
  <c r="J6699" i="50"/>
  <c r="L6730" i="50"/>
  <c r="K6730" i="50"/>
  <c r="J6730" i="50"/>
  <c r="J6747" i="50"/>
  <c r="L6747" i="50"/>
  <c r="K6747" i="50"/>
  <c r="J6779" i="50"/>
  <c r="L6779" i="50"/>
  <c r="K6779" i="50"/>
  <c r="L6794" i="50"/>
  <c r="K6794" i="50"/>
  <c r="J6794" i="50"/>
  <c r="J6830" i="50"/>
  <c r="L6830" i="50"/>
  <c r="K6830" i="50"/>
  <c r="L6847" i="50"/>
  <c r="F6853" i="50"/>
  <c r="J6862" i="50"/>
  <c r="L6862" i="50"/>
  <c r="K6862" i="50"/>
  <c r="L6879" i="50"/>
  <c r="F6885" i="50"/>
  <c r="K6657" i="50"/>
  <c r="J6657" i="50"/>
  <c r="K6665" i="50"/>
  <c r="J6665" i="50"/>
  <c r="K6681" i="50"/>
  <c r="J6681" i="50"/>
  <c r="K6689" i="50"/>
  <c r="J6689" i="50"/>
  <c r="K6697" i="50"/>
  <c r="J6697" i="50"/>
  <c r="K6713" i="50"/>
  <c r="J6713" i="50"/>
  <c r="K6721" i="50"/>
  <c r="J6721" i="50"/>
  <c r="K6728" i="50"/>
  <c r="J6728" i="50"/>
  <c r="K6744" i="50"/>
  <c r="J6744" i="50"/>
  <c r="K6752" i="50"/>
  <c r="J6752" i="50"/>
  <c r="K6760" i="50"/>
  <c r="J6760" i="50"/>
  <c r="K6768" i="50"/>
  <c r="J6768" i="50"/>
  <c r="K6776" i="50"/>
  <c r="J6776" i="50"/>
  <c r="K6784" i="50"/>
  <c r="J6784" i="50"/>
  <c r="K6792" i="50"/>
  <c r="J6792" i="50"/>
  <c r="K6799" i="50"/>
  <c r="J6799" i="50"/>
  <c r="L6806" i="50"/>
  <c r="K6806" i="50"/>
  <c r="J6806" i="50"/>
  <c r="L6810" i="50"/>
  <c r="K6810" i="50"/>
  <c r="J6810" i="50"/>
  <c r="L6814" i="50"/>
  <c r="K6814" i="50"/>
  <c r="J6814" i="50"/>
  <c r="L6818" i="50"/>
  <c r="K6818" i="50"/>
  <c r="J6818" i="50"/>
  <c r="L6822" i="50"/>
  <c r="K6822" i="50"/>
  <c r="J6822" i="50"/>
  <c r="L6832" i="50"/>
  <c r="K6832" i="50"/>
  <c r="J6832" i="50"/>
  <c r="L6840" i="50"/>
  <c r="K6840" i="50"/>
  <c r="J6840" i="50"/>
  <c r="K6843" i="50"/>
  <c r="J6843" i="50"/>
  <c r="L6848" i="50"/>
  <c r="K6848" i="50"/>
  <c r="J6848" i="50"/>
  <c r="K6851" i="50"/>
  <c r="J6851" i="50"/>
  <c r="K6859" i="50"/>
  <c r="J6859" i="50"/>
  <c r="L6864" i="50"/>
  <c r="K6864" i="50"/>
  <c r="J6864" i="50"/>
  <c r="K6867" i="50"/>
  <c r="J6867" i="50"/>
  <c r="L6872" i="50"/>
  <c r="K6872" i="50"/>
  <c r="J6872" i="50"/>
  <c r="K6875" i="50"/>
  <c r="J6875" i="50"/>
  <c r="L6880" i="50"/>
  <c r="K6880" i="50"/>
  <c r="J6880" i="50"/>
  <c r="K6883" i="50"/>
  <c r="J6883" i="50"/>
  <c r="J6888" i="50"/>
  <c r="L6891" i="50"/>
  <c r="K6891" i="50"/>
  <c r="J6891" i="50"/>
  <c r="L6906" i="50"/>
  <c r="K6906" i="50"/>
  <c r="J6906" i="50"/>
  <c r="K6913" i="50"/>
  <c r="J6913" i="50"/>
  <c r="L6913" i="50"/>
  <c r="J6922" i="50"/>
  <c r="K6929" i="50"/>
  <c r="J6929" i="50"/>
  <c r="L6929" i="50"/>
  <c r="L6938" i="50"/>
  <c r="K6938" i="50"/>
  <c r="J6938" i="50"/>
  <c r="K6945" i="50"/>
  <c r="J6945" i="50"/>
  <c r="L6945" i="50"/>
  <c r="L6954" i="50"/>
  <c r="K6954" i="50"/>
  <c r="J6954" i="50"/>
  <c r="L6970" i="50"/>
  <c r="K6970" i="50"/>
  <c r="J6970" i="50"/>
  <c r="K6977" i="50"/>
  <c r="J6977" i="50"/>
  <c r="L6977" i="50"/>
  <c r="J7014" i="50"/>
  <c r="L7030" i="50"/>
  <c r="K7030" i="50"/>
  <c r="J7030" i="50"/>
  <c r="L7046" i="50"/>
  <c r="K7046" i="50"/>
  <c r="J7046" i="50"/>
  <c r="L6625" i="50"/>
  <c r="K6625" i="50"/>
  <c r="L6631" i="50"/>
  <c r="K6631" i="50"/>
  <c r="L6635" i="50"/>
  <c r="K6635" i="50"/>
  <c r="L6639" i="50"/>
  <c r="K6639" i="50"/>
  <c r="L6641" i="50"/>
  <c r="K6641" i="50"/>
  <c r="L6643" i="50"/>
  <c r="K6643" i="50"/>
  <c r="L6647" i="50"/>
  <c r="K6647" i="50"/>
  <c r="L6649" i="50"/>
  <c r="K6649" i="50"/>
  <c r="L6651" i="50"/>
  <c r="K6651" i="50"/>
  <c r="J6656" i="50"/>
  <c r="L6657" i="50"/>
  <c r="J6664" i="50"/>
  <c r="L6665" i="50"/>
  <c r="J6672" i="50"/>
  <c r="J6680" i="50"/>
  <c r="L6681" i="50"/>
  <c r="J6688" i="50"/>
  <c r="L6689" i="50"/>
  <c r="J6696" i="50"/>
  <c r="L6697" i="50"/>
  <c r="J6704" i="50"/>
  <c r="J6712" i="50"/>
  <c r="L6713" i="50"/>
  <c r="J6720" i="50"/>
  <c r="L6721" i="50"/>
  <c r="J6727" i="50"/>
  <c r="L6728" i="50"/>
  <c r="J6735" i="50"/>
  <c r="J6743" i="50"/>
  <c r="L6744" i="50"/>
  <c r="J6751" i="50"/>
  <c r="L6752" i="50"/>
  <c r="J6759" i="50"/>
  <c r="L6760" i="50"/>
  <c r="J6767" i="50"/>
  <c r="L6768" i="50"/>
  <c r="J6775" i="50"/>
  <c r="L6776" i="50"/>
  <c r="J6783" i="50"/>
  <c r="L6784" i="50"/>
  <c r="J6791" i="50"/>
  <c r="L6792" i="50"/>
  <c r="F6833" i="50"/>
  <c r="J6834" i="50"/>
  <c r="L6834" i="50"/>
  <c r="F6841" i="50"/>
  <c r="J6842" i="50"/>
  <c r="L6842" i="50"/>
  <c r="F6849" i="50"/>
  <c r="J6850" i="50"/>
  <c r="L6850" i="50"/>
  <c r="F6857" i="50"/>
  <c r="J6858" i="50"/>
  <c r="L6858" i="50"/>
  <c r="F6865" i="50"/>
  <c r="J6866" i="50"/>
  <c r="L6866" i="50"/>
  <c r="F6873" i="50"/>
  <c r="J6874" i="50"/>
  <c r="L6874" i="50"/>
  <c r="F6881" i="50"/>
  <c r="J6882" i="50"/>
  <c r="L6882" i="50"/>
  <c r="F6889" i="50"/>
  <c r="J6890" i="50"/>
  <c r="L6890" i="50"/>
  <c r="K6894" i="50"/>
  <c r="J6894" i="50"/>
  <c r="L6894" i="50"/>
  <c r="L6918" i="50"/>
  <c r="K6918" i="50"/>
  <c r="J6918" i="50"/>
  <c r="L6934" i="50"/>
  <c r="K6934" i="50"/>
  <c r="J6934" i="50"/>
  <c r="L6950" i="50"/>
  <c r="K6950" i="50"/>
  <c r="J6950" i="50"/>
  <c r="L6966" i="50"/>
  <c r="K6966" i="50"/>
  <c r="J6966" i="50"/>
  <c r="L6984" i="50"/>
  <c r="K6984" i="50"/>
  <c r="J6984" i="50"/>
  <c r="L6992" i="50"/>
  <c r="K6992" i="50"/>
  <c r="J6992" i="50"/>
  <c r="L7000" i="50"/>
  <c r="K7000" i="50"/>
  <c r="J7000" i="50"/>
  <c r="L7010" i="50"/>
  <c r="K7010" i="50"/>
  <c r="J7010" i="50"/>
  <c r="K7017" i="50"/>
  <c r="J7017" i="50"/>
  <c r="L7017" i="50"/>
  <c r="L7026" i="50"/>
  <c r="K7026" i="50"/>
  <c r="J7026" i="50"/>
  <c r="K7033" i="50"/>
  <c r="J7033" i="50"/>
  <c r="L7033" i="50"/>
  <c r="L7042" i="50"/>
  <c r="K7042" i="50"/>
  <c r="J7042" i="50"/>
  <c r="K7049" i="50"/>
  <c r="J7049" i="50"/>
  <c r="L7049" i="50"/>
  <c r="L7058" i="50"/>
  <c r="K7058" i="50"/>
  <c r="J7058" i="50"/>
  <c r="L6662" i="50"/>
  <c r="L6670" i="50"/>
  <c r="K6670" i="50"/>
  <c r="L6678" i="50"/>
  <c r="K6678" i="50"/>
  <c r="L6686" i="50"/>
  <c r="K6686" i="50"/>
  <c r="L6702" i="50"/>
  <c r="K6702" i="50"/>
  <c r="L6710" i="50"/>
  <c r="K6710" i="50"/>
  <c r="J6717" i="50"/>
  <c r="L6718" i="50"/>
  <c r="K6718" i="50"/>
  <c r="L6800" i="50"/>
  <c r="K6800" i="50"/>
  <c r="J6800" i="50"/>
  <c r="J6803" i="50"/>
  <c r="L6803" i="50"/>
  <c r="J6807" i="50"/>
  <c r="L6807" i="50"/>
  <c r="J6811" i="50"/>
  <c r="L6811" i="50"/>
  <c r="J6815" i="50"/>
  <c r="L6815" i="50"/>
  <c r="L6816" i="50"/>
  <c r="K6816" i="50"/>
  <c r="J6816" i="50"/>
  <c r="J6819" i="50"/>
  <c r="L6819" i="50"/>
  <c r="J6827" i="50"/>
  <c r="L6827" i="50"/>
  <c r="K6831" i="50"/>
  <c r="J6831" i="50"/>
  <c r="K6839" i="50"/>
  <c r="J6839" i="50"/>
  <c r="K6847" i="50"/>
  <c r="J6847" i="50"/>
  <c r="K6855" i="50"/>
  <c r="J6855" i="50"/>
  <c r="K6863" i="50"/>
  <c r="J6863" i="50"/>
  <c r="K6871" i="50"/>
  <c r="J6871" i="50"/>
  <c r="K6879" i="50"/>
  <c r="J6879" i="50"/>
  <c r="K6887" i="50"/>
  <c r="J6887" i="50"/>
  <c r="L6899" i="50"/>
  <c r="K6899" i="50"/>
  <c r="J6899" i="50"/>
  <c r="K6905" i="50"/>
  <c r="J6905" i="50"/>
  <c r="L6905" i="50"/>
  <c r="L6914" i="50"/>
  <c r="K6914" i="50"/>
  <c r="J6914" i="50"/>
  <c r="K6921" i="50"/>
  <c r="J6921" i="50"/>
  <c r="L6921" i="50"/>
  <c r="L6930" i="50"/>
  <c r="K6930" i="50"/>
  <c r="J6930" i="50"/>
  <c r="K6937" i="50"/>
  <c r="J6937" i="50"/>
  <c r="L6937" i="50"/>
  <c r="L6946" i="50"/>
  <c r="K6946" i="50"/>
  <c r="J6946" i="50"/>
  <c r="K6953" i="50"/>
  <c r="J6953" i="50"/>
  <c r="L6953" i="50"/>
  <c r="L6962" i="50"/>
  <c r="K6962" i="50"/>
  <c r="J6962" i="50"/>
  <c r="K6969" i="50"/>
  <c r="J6969" i="50"/>
  <c r="L6969" i="50"/>
  <c r="L6978" i="50"/>
  <c r="K6978" i="50"/>
  <c r="J6978" i="50"/>
  <c r="L7022" i="50"/>
  <c r="K7022" i="50"/>
  <c r="J7022" i="50"/>
  <c r="L7038" i="50"/>
  <c r="K7038" i="50"/>
  <c r="J7038" i="50"/>
  <c r="L7045" i="50"/>
  <c r="L7054" i="50"/>
  <c r="K7054" i="50"/>
  <c r="J7054" i="50"/>
  <c r="J6896" i="50"/>
  <c r="J6907" i="50"/>
  <c r="J6915" i="50"/>
  <c r="J6919" i="50"/>
  <c r="J6923" i="50"/>
  <c r="J6931" i="50"/>
  <c r="J6935" i="50"/>
  <c r="J6939" i="50"/>
  <c r="J6943" i="50"/>
  <c r="J6951" i="50"/>
  <c r="J6955" i="50"/>
  <c r="J6959" i="50"/>
  <c r="J6967" i="50"/>
  <c r="J6971" i="50"/>
  <c r="J6975" i="50"/>
  <c r="K6979" i="50"/>
  <c r="K6983" i="50"/>
  <c r="K6985" i="50"/>
  <c r="K6987" i="50"/>
  <c r="K6991" i="50"/>
  <c r="K6993" i="50"/>
  <c r="K6995" i="50"/>
  <c r="K6999" i="50"/>
  <c r="K7001" i="50"/>
  <c r="K7003" i="50"/>
  <c r="J7007" i="50"/>
  <c r="J7011" i="50"/>
  <c r="J7015" i="50"/>
  <c r="J7019" i="50"/>
  <c r="J7023" i="50"/>
  <c r="J7031" i="50"/>
  <c r="J7035" i="50"/>
  <c r="J7043" i="50"/>
  <c r="J7047" i="50"/>
  <c r="J7051" i="50"/>
  <c r="K7062" i="50"/>
  <c r="K7063" i="50"/>
  <c r="K7070" i="50"/>
  <c r="K7071" i="50"/>
  <c r="K7078" i="50"/>
  <c r="K7079" i="50"/>
  <c r="J7089" i="50"/>
  <c r="K7095" i="50"/>
  <c r="J7095" i="50"/>
  <c r="J7097" i="50"/>
  <c r="K7103" i="50"/>
  <c r="J7103" i="50"/>
  <c r="J7105" i="50"/>
  <c r="J7113" i="50"/>
  <c r="K7119" i="50"/>
  <c r="J7121" i="50"/>
  <c r="K7127" i="50"/>
  <c r="J7127" i="50"/>
  <c r="J7129" i="50"/>
  <c r="K7135" i="50"/>
  <c r="J7135" i="50"/>
  <c r="J7137" i="50"/>
  <c r="K7143" i="50"/>
  <c r="J7143" i="50"/>
  <c r="J7145" i="50"/>
  <c r="L7160" i="50"/>
  <c r="L7166" i="50"/>
  <c r="L7168" i="50"/>
  <c r="J7177" i="50"/>
  <c r="L7177" i="50"/>
  <c r="K7177" i="50"/>
  <c r="J7185" i="50"/>
  <c r="L7185" i="50"/>
  <c r="K7185" i="50"/>
  <c r="L7190" i="50"/>
  <c r="J7190" i="50"/>
  <c r="K7199" i="50"/>
  <c r="J7200" i="50"/>
  <c r="L7206" i="50"/>
  <c r="J7206" i="50"/>
  <c r="K7215" i="50"/>
  <c r="J7216" i="50"/>
  <c r="L7216" i="50"/>
  <c r="K7216" i="50"/>
  <c r="L7222" i="50"/>
  <c r="J7222" i="50"/>
  <c r="K7231" i="50"/>
  <c r="J7232" i="50"/>
  <c r="L7232" i="50"/>
  <c r="K7232" i="50"/>
  <c r="L7238" i="50"/>
  <c r="J7238" i="50"/>
  <c r="L7346" i="50"/>
  <c r="K7346" i="50"/>
  <c r="J7346" i="50"/>
  <c r="L7362" i="50"/>
  <c r="K7362" i="50"/>
  <c r="J7362" i="50"/>
  <c r="K7370" i="50"/>
  <c r="J7370" i="50"/>
  <c r="L7370" i="50"/>
  <c r="J7374" i="50"/>
  <c r="K7382" i="50"/>
  <c r="J7382" i="50"/>
  <c r="L7382" i="50"/>
  <c r="K7386" i="50"/>
  <c r="J7386" i="50"/>
  <c r="L7386" i="50"/>
  <c r="K7390" i="50"/>
  <c r="J7390" i="50"/>
  <c r="L7390" i="50"/>
  <c r="K7398" i="50"/>
  <c r="J7398" i="50"/>
  <c r="L7398" i="50"/>
  <c r="K7402" i="50"/>
  <c r="J7402" i="50"/>
  <c r="L7402" i="50"/>
  <c r="K7410" i="50"/>
  <c r="J7410" i="50"/>
  <c r="L7410" i="50"/>
  <c r="K7418" i="50"/>
  <c r="J7418" i="50"/>
  <c r="L7418" i="50"/>
  <c r="K7422" i="50"/>
  <c r="J7422" i="50"/>
  <c r="L7422" i="50"/>
  <c r="K7430" i="50"/>
  <c r="J7430" i="50"/>
  <c r="L7430" i="50"/>
  <c r="K7434" i="50"/>
  <c r="J7434" i="50"/>
  <c r="L7434" i="50"/>
  <c r="K7438" i="50"/>
  <c r="J7438" i="50"/>
  <c r="L7438" i="50"/>
  <c r="K7442" i="50"/>
  <c r="J7442" i="50"/>
  <c r="L7442" i="50"/>
  <c r="F6893" i="50"/>
  <c r="K6896" i="50"/>
  <c r="F6897" i="50"/>
  <c r="J6897" i="50" s="1"/>
  <c r="F6901" i="50"/>
  <c r="F6904" i="50"/>
  <c r="K6907" i="50"/>
  <c r="F6908" i="50"/>
  <c r="F6912" i="50"/>
  <c r="K6915" i="50"/>
  <c r="F6916" i="50"/>
  <c r="K6919" i="50"/>
  <c r="F6920" i="50"/>
  <c r="J6920" i="50" s="1"/>
  <c r="K6923" i="50"/>
  <c r="F6924" i="50"/>
  <c r="F6928" i="50"/>
  <c r="J6928" i="50" s="1"/>
  <c r="K6931" i="50"/>
  <c r="F6932" i="50"/>
  <c r="K6935" i="50"/>
  <c r="F6936" i="50"/>
  <c r="K6939" i="50"/>
  <c r="F6940" i="50"/>
  <c r="K6943" i="50"/>
  <c r="F6944" i="50"/>
  <c r="J6944" i="50" s="1"/>
  <c r="F6948" i="50"/>
  <c r="K6951" i="50"/>
  <c r="F6952" i="50"/>
  <c r="L6952" i="50" s="1"/>
  <c r="K6955" i="50"/>
  <c r="F6956" i="50"/>
  <c r="K6959" i="50"/>
  <c r="F6960" i="50"/>
  <c r="K6960" i="50" s="1"/>
  <c r="F6964" i="50"/>
  <c r="K6967" i="50"/>
  <c r="F6968" i="50"/>
  <c r="K6971" i="50"/>
  <c r="F6972" i="50"/>
  <c r="K6975" i="50"/>
  <c r="F6976" i="50"/>
  <c r="L6976" i="50" s="1"/>
  <c r="K7007" i="50"/>
  <c r="F7008" i="50"/>
  <c r="J7008" i="50" s="1"/>
  <c r="K7011" i="50"/>
  <c r="F7012" i="50"/>
  <c r="K7015" i="50"/>
  <c r="F7016" i="50"/>
  <c r="J7016" i="50" s="1"/>
  <c r="K7019" i="50"/>
  <c r="F7020" i="50"/>
  <c r="K7023" i="50"/>
  <c r="F7024" i="50"/>
  <c r="F7028" i="50"/>
  <c r="K7031" i="50"/>
  <c r="F7032" i="50"/>
  <c r="J7032" i="50" s="1"/>
  <c r="K7035" i="50"/>
  <c r="F7036" i="50"/>
  <c r="F7040" i="50"/>
  <c r="L7040" i="50" s="1"/>
  <c r="K7043" i="50"/>
  <c r="F7044" i="50"/>
  <c r="K7047" i="50"/>
  <c r="F7048" i="50"/>
  <c r="K7048" i="50" s="1"/>
  <c r="K7051" i="50"/>
  <c r="F7052" i="50"/>
  <c r="F7056" i="50"/>
  <c r="F7060" i="50"/>
  <c r="K7064" i="50"/>
  <c r="J7064" i="50"/>
  <c r="K7080" i="50"/>
  <c r="J7080" i="50"/>
  <c r="J7086" i="50"/>
  <c r="K7090" i="50"/>
  <c r="J7094" i="50"/>
  <c r="L7095" i="50"/>
  <c r="K7097" i="50"/>
  <c r="J7102" i="50"/>
  <c r="L7103" i="50"/>
  <c r="K7105" i="50"/>
  <c r="K7106" i="50"/>
  <c r="J7110" i="50"/>
  <c r="K7113" i="50"/>
  <c r="K7114" i="50"/>
  <c r="J7118" i="50"/>
  <c r="K7121" i="50"/>
  <c r="K7122" i="50"/>
  <c r="J7126" i="50"/>
  <c r="L7127" i="50"/>
  <c r="K7129" i="50"/>
  <c r="K7130" i="50"/>
  <c r="J7134" i="50"/>
  <c r="L7135" i="50"/>
  <c r="K7137" i="50"/>
  <c r="K7138" i="50"/>
  <c r="J7142" i="50"/>
  <c r="L7143" i="50"/>
  <c r="K7145" i="50"/>
  <c r="K7146" i="50"/>
  <c r="J7150" i="50"/>
  <c r="K7154" i="50"/>
  <c r="J7158" i="50"/>
  <c r="K7195" i="50"/>
  <c r="L7202" i="50"/>
  <c r="J7202" i="50"/>
  <c r="L7218" i="50"/>
  <c r="J7218" i="50"/>
  <c r="L7234" i="50"/>
  <c r="J7234" i="50"/>
  <c r="K7249" i="50"/>
  <c r="J7249" i="50"/>
  <c r="L7249" i="50"/>
  <c r="K7257" i="50"/>
  <c r="J7257" i="50"/>
  <c r="L7257" i="50"/>
  <c r="K7264" i="50"/>
  <c r="J7264" i="50"/>
  <c r="L7264" i="50"/>
  <c r="K7272" i="50"/>
  <c r="J7272" i="50"/>
  <c r="L7272" i="50"/>
  <c r="K7280" i="50"/>
  <c r="J7280" i="50"/>
  <c r="L7280" i="50"/>
  <c r="K7288" i="50"/>
  <c r="J7288" i="50"/>
  <c r="L7288" i="50"/>
  <c r="K7296" i="50"/>
  <c r="J7296" i="50"/>
  <c r="L7296" i="50"/>
  <c r="K7312" i="50"/>
  <c r="J7312" i="50"/>
  <c r="L7312" i="50"/>
  <c r="K7320" i="50"/>
  <c r="J7320" i="50"/>
  <c r="L7320" i="50"/>
  <c r="K7328" i="50"/>
  <c r="J7328" i="50"/>
  <c r="L7328" i="50"/>
  <c r="K7336" i="50"/>
  <c r="K7449" i="50"/>
  <c r="J7449" i="50"/>
  <c r="L7449" i="50"/>
  <c r="K7457" i="50"/>
  <c r="J7457" i="50"/>
  <c r="L7457" i="50"/>
  <c r="K7465" i="50"/>
  <c r="J7465" i="50"/>
  <c r="L7465" i="50"/>
  <c r="K7473" i="50"/>
  <c r="J7473" i="50"/>
  <c r="L7473" i="50"/>
  <c r="K7481" i="50"/>
  <c r="J7481" i="50"/>
  <c r="L7481" i="50"/>
  <c r="K7489" i="50"/>
  <c r="J7489" i="50"/>
  <c r="L7489" i="50"/>
  <c r="K7497" i="50"/>
  <c r="J7497" i="50"/>
  <c r="L7497" i="50"/>
  <c r="K7505" i="50"/>
  <c r="J7505" i="50"/>
  <c r="L7505" i="50"/>
  <c r="K7513" i="50"/>
  <c r="J7513" i="50"/>
  <c r="L7513" i="50"/>
  <c r="L7521" i="50"/>
  <c r="K7521" i="50"/>
  <c r="J7521" i="50"/>
  <c r="J7523" i="50"/>
  <c r="L7523" i="50"/>
  <c r="K7523" i="50"/>
  <c r="L7528" i="50"/>
  <c r="K7528" i="50"/>
  <c r="J7528" i="50"/>
  <c r="J7063" i="50"/>
  <c r="J7071" i="50"/>
  <c r="J7079" i="50"/>
  <c r="L7090" i="50"/>
  <c r="K7091" i="50"/>
  <c r="J7091" i="50"/>
  <c r="K7099" i="50"/>
  <c r="J7099" i="50"/>
  <c r="L7106" i="50"/>
  <c r="K7107" i="50"/>
  <c r="J7107" i="50"/>
  <c r="L7114" i="50"/>
  <c r="K7115" i="50"/>
  <c r="L7122" i="50"/>
  <c r="K7123" i="50"/>
  <c r="J7123" i="50"/>
  <c r="L7130" i="50"/>
  <c r="K7131" i="50"/>
  <c r="J7131" i="50"/>
  <c r="L7138" i="50"/>
  <c r="K7139" i="50"/>
  <c r="J7139" i="50"/>
  <c r="L7146" i="50"/>
  <c r="L7154" i="50"/>
  <c r="L7170" i="50"/>
  <c r="J7170" i="50"/>
  <c r="J7171" i="50"/>
  <c r="L7171" i="50"/>
  <c r="K7171" i="50"/>
  <c r="L7174" i="50"/>
  <c r="J7174" i="50"/>
  <c r="J7175" i="50"/>
  <c r="L7175" i="50"/>
  <c r="K7175" i="50"/>
  <c r="L7178" i="50"/>
  <c r="J7178" i="50"/>
  <c r="J7179" i="50"/>
  <c r="L7179" i="50"/>
  <c r="K7179" i="50"/>
  <c r="L7182" i="50"/>
  <c r="J7182" i="50"/>
  <c r="J7183" i="50"/>
  <c r="L7183" i="50"/>
  <c r="K7183" i="50"/>
  <c r="L7186" i="50"/>
  <c r="J7186" i="50"/>
  <c r="J7192" i="50"/>
  <c r="L7192" i="50"/>
  <c r="K7192" i="50"/>
  <c r="L7198" i="50"/>
  <c r="K7201" i="50"/>
  <c r="L7201" i="50"/>
  <c r="J7208" i="50"/>
  <c r="L7208" i="50"/>
  <c r="K7208" i="50"/>
  <c r="L7214" i="50"/>
  <c r="J7214" i="50"/>
  <c r="K7217" i="50"/>
  <c r="L7217" i="50"/>
  <c r="K7222" i="50"/>
  <c r="J7224" i="50"/>
  <c r="L7224" i="50"/>
  <c r="K7224" i="50"/>
  <c r="L7230" i="50"/>
  <c r="J7230" i="50"/>
  <c r="K7233" i="50"/>
  <c r="L7233" i="50"/>
  <c r="K7238" i="50"/>
  <c r="J7240" i="50"/>
  <c r="L7240" i="50"/>
  <c r="K7240" i="50"/>
  <c r="L7342" i="50"/>
  <c r="K7342" i="50"/>
  <c r="J7342" i="50"/>
  <c r="L7350" i="50"/>
  <c r="K7350" i="50"/>
  <c r="J7350" i="50"/>
  <c r="L7358" i="50"/>
  <c r="K7358" i="50"/>
  <c r="J7358" i="50"/>
  <c r="L7366" i="50"/>
  <c r="K7366" i="50"/>
  <c r="J7366" i="50"/>
  <c r="L7371" i="50"/>
  <c r="K7371" i="50"/>
  <c r="J7371" i="50"/>
  <c r="L7375" i="50"/>
  <c r="K7375" i="50"/>
  <c r="J7375" i="50"/>
  <c r="L7379" i="50"/>
  <c r="K7379" i="50"/>
  <c r="J7379" i="50"/>
  <c r="L7383" i="50"/>
  <c r="K7383" i="50"/>
  <c r="J7383" i="50"/>
  <c r="L7387" i="50"/>
  <c r="K7387" i="50"/>
  <c r="J7387" i="50"/>
  <c r="L7391" i="50"/>
  <c r="K7391" i="50"/>
  <c r="J7391" i="50"/>
  <c r="L7395" i="50"/>
  <c r="K7395" i="50"/>
  <c r="J7395" i="50"/>
  <c r="L7399" i="50"/>
  <c r="K7399" i="50"/>
  <c r="J7399" i="50"/>
  <c r="L7403" i="50"/>
  <c r="K7403" i="50"/>
  <c r="J7403" i="50"/>
  <c r="L7407" i="50"/>
  <c r="K7407" i="50"/>
  <c r="J7407" i="50"/>
  <c r="L7411" i="50"/>
  <c r="K7411" i="50"/>
  <c r="J7411" i="50"/>
  <c r="L7415" i="50"/>
  <c r="K7415" i="50"/>
  <c r="J7415" i="50"/>
  <c r="L7423" i="50"/>
  <c r="K7423" i="50"/>
  <c r="J7423" i="50"/>
  <c r="L7431" i="50"/>
  <c r="K7431" i="50"/>
  <c r="J7431" i="50"/>
  <c r="L7435" i="50"/>
  <c r="K7435" i="50"/>
  <c r="J7435" i="50"/>
  <c r="L7439" i="50"/>
  <c r="K7439" i="50"/>
  <c r="J7439" i="50"/>
  <c r="L7443" i="50"/>
  <c r="K7443" i="50"/>
  <c r="J7443" i="50"/>
  <c r="J7519" i="50"/>
  <c r="L7519" i="50"/>
  <c r="K7519" i="50"/>
  <c r="K7069" i="50"/>
  <c r="L7159" i="50"/>
  <c r="K7159" i="50"/>
  <c r="L7161" i="50"/>
  <c r="K7161" i="50"/>
  <c r="L7163" i="50"/>
  <c r="K7163" i="50"/>
  <c r="L7167" i="50"/>
  <c r="K7167" i="50"/>
  <c r="L7169" i="50"/>
  <c r="K7169" i="50"/>
  <c r="L7194" i="50"/>
  <c r="J7194" i="50"/>
  <c r="L7210" i="50"/>
  <c r="J7210" i="50"/>
  <c r="L7242" i="50"/>
  <c r="K7242" i="50"/>
  <c r="J7242" i="50"/>
  <c r="L7246" i="50"/>
  <c r="K7246" i="50"/>
  <c r="J7246" i="50"/>
  <c r="L7250" i="50"/>
  <c r="K7250" i="50"/>
  <c r="J7250" i="50"/>
  <c r="L7254" i="50"/>
  <c r="K7254" i="50"/>
  <c r="J7254" i="50"/>
  <c r="L7258" i="50"/>
  <c r="K7258" i="50"/>
  <c r="J7258" i="50"/>
  <c r="L7262" i="50"/>
  <c r="K7262" i="50"/>
  <c r="J7262" i="50"/>
  <c r="L7265" i="50"/>
  <c r="K7265" i="50"/>
  <c r="J7265" i="50"/>
  <c r="K7269" i="50"/>
  <c r="L7273" i="50"/>
  <c r="K7273" i="50"/>
  <c r="J7273" i="50"/>
  <c r="K7277" i="50"/>
  <c r="L7281" i="50"/>
  <c r="K7281" i="50"/>
  <c r="J7281" i="50"/>
  <c r="K7285" i="50"/>
  <c r="L7289" i="50"/>
  <c r="K7289" i="50"/>
  <c r="J7289" i="50"/>
  <c r="K7293" i="50"/>
  <c r="L7297" i="50"/>
  <c r="K7297" i="50"/>
  <c r="J7297" i="50"/>
  <c r="K7301" i="50"/>
  <c r="L7305" i="50"/>
  <c r="K7305" i="50"/>
  <c r="J7305" i="50"/>
  <c r="K7309" i="50"/>
  <c r="L7313" i="50"/>
  <c r="K7313" i="50"/>
  <c r="J7313" i="50"/>
  <c r="K7317" i="50"/>
  <c r="L7321" i="50"/>
  <c r="K7321" i="50"/>
  <c r="J7321" i="50"/>
  <c r="K7325" i="50"/>
  <c r="L7329" i="50"/>
  <c r="K7329" i="50"/>
  <c r="J7329" i="50"/>
  <c r="K7333" i="50"/>
  <c r="L7337" i="50"/>
  <c r="K7337" i="50"/>
  <c r="J7337" i="50"/>
  <c r="L7344" i="50"/>
  <c r="K7344" i="50"/>
  <c r="J7344" i="50"/>
  <c r="L7352" i="50"/>
  <c r="K7352" i="50"/>
  <c r="J7352" i="50"/>
  <c r="L7360" i="50"/>
  <c r="K7360" i="50"/>
  <c r="J7360" i="50"/>
  <c r="L7368" i="50"/>
  <c r="K7368" i="50"/>
  <c r="J7368" i="50"/>
  <c r="L7450" i="50"/>
  <c r="K7450" i="50"/>
  <c r="J7450" i="50"/>
  <c r="L7454" i="50"/>
  <c r="K7454" i="50"/>
  <c r="J7454" i="50"/>
  <c r="L7458" i="50"/>
  <c r="K7458" i="50"/>
  <c r="J7458" i="50"/>
  <c r="L7462" i="50"/>
  <c r="K7462" i="50"/>
  <c r="J7462" i="50"/>
  <c r="L7466" i="50"/>
  <c r="K7466" i="50"/>
  <c r="J7466" i="50"/>
  <c r="L7470" i="50"/>
  <c r="K7470" i="50"/>
  <c r="J7470" i="50"/>
  <c r="L7474" i="50"/>
  <c r="K7474" i="50"/>
  <c r="J7474" i="50"/>
  <c r="L7478" i="50"/>
  <c r="K7478" i="50"/>
  <c r="J7478" i="50"/>
  <c r="L7482" i="50"/>
  <c r="K7482" i="50"/>
  <c r="J7482" i="50"/>
  <c r="L7486" i="50"/>
  <c r="K7486" i="50"/>
  <c r="J7486" i="50"/>
  <c r="L7490" i="50"/>
  <c r="K7490" i="50"/>
  <c r="J7490" i="50"/>
  <c r="L7494" i="50"/>
  <c r="K7494" i="50"/>
  <c r="J7494" i="50"/>
  <c r="L7498" i="50"/>
  <c r="K7498" i="50"/>
  <c r="J7498" i="50"/>
  <c r="L7502" i="50"/>
  <c r="K7502" i="50"/>
  <c r="J7502" i="50"/>
  <c r="L7506" i="50"/>
  <c r="K7506" i="50"/>
  <c r="J7506" i="50"/>
  <c r="L7510" i="50"/>
  <c r="K7510" i="50"/>
  <c r="J7510" i="50"/>
  <c r="L7514" i="50"/>
  <c r="K7514" i="50"/>
  <c r="J7514" i="50"/>
  <c r="J7187" i="50"/>
  <c r="J7191" i="50"/>
  <c r="J7195" i="50"/>
  <c r="J7199" i="50"/>
  <c r="J7211" i="50"/>
  <c r="J7215" i="50"/>
  <c r="J7219" i="50"/>
  <c r="J7223" i="50"/>
  <c r="J7231" i="50"/>
  <c r="J7235" i="50"/>
  <c r="J7239" i="50"/>
  <c r="K7248" i="50"/>
  <c r="J7251" i="50"/>
  <c r="J7255" i="50"/>
  <c r="K7256" i="50"/>
  <c r="K7267" i="50"/>
  <c r="J7270" i="50"/>
  <c r="K7271" i="50"/>
  <c r="K7283" i="50"/>
  <c r="J7286" i="50"/>
  <c r="K7287" i="50"/>
  <c r="K7295" i="50"/>
  <c r="J7298" i="50"/>
  <c r="K7299" i="50"/>
  <c r="J7302" i="50"/>
  <c r="K7303" i="50"/>
  <c r="J7306" i="50"/>
  <c r="K7311" i="50"/>
  <c r="K7315" i="50"/>
  <c r="J7318" i="50"/>
  <c r="K7319" i="50"/>
  <c r="J7322" i="50"/>
  <c r="K7323" i="50"/>
  <c r="J7326" i="50"/>
  <c r="K7327" i="50"/>
  <c r="K7331" i="50"/>
  <c r="J7334" i="50"/>
  <c r="K7335" i="50"/>
  <c r="J7338" i="50"/>
  <c r="K7343" i="50"/>
  <c r="K7345" i="50"/>
  <c r="K7347" i="50"/>
  <c r="K7351" i="50"/>
  <c r="K7353" i="50"/>
  <c r="K7355" i="50"/>
  <c r="K7359" i="50"/>
  <c r="K7363" i="50"/>
  <c r="K7367" i="50"/>
  <c r="K7369" i="50"/>
  <c r="J7376" i="50"/>
  <c r="K7377" i="50"/>
  <c r="J7384" i="50"/>
  <c r="K7385" i="50"/>
  <c r="J7392" i="50"/>
  <c r="K7393" i="50"/>
  <c r="J7400" i="50"/>
  <c r="J7408" i="50"/>
  <c r="K7409" i="50"/>
  <c r="J7416" i="50"/>
  <c r="K7425" i="50"/>
  <c r="J7432" i="50"/>
  <c r="K7441" i="50"/>
  <c r="J7451" i="50"/>
  <c r="J7455" i="50"/>
  <c r="K7456" i="50"/>
  <c r="J7459" i="50"/>
  <c r="J7463" i="50"/>
  <c r="K7464" i="50"/>
  <c r="J7467" i="50"/>
  <c r="J7471" i="50"/>
  <c r="K7472" i="50"/>
  <c r="J7475" i="50"/>
  <c r="K7480" i="50"/>
  <c r="J7483" i="50"/>
  <c r="K7488" i="50"/>
  <c r="J7491" i="50"/>
  <c r="J7495" i="50"/>
  <c r="K7496" i="50"/>
  <c r="J7499" i="50"/>
  <c r="K7504" i="50"/>
  <c r="J7507" i="50"/>
  <c r="J7515" i="50"/>
  <c r="J7520" i="50"/>
  <c r="J7526" i="50"/>
  <c r="K7558" i="50"/>
  <c r="J7558" i="50"/>
  <c r="K7566" i="50"/>
  <c r="J7566" i="50"/>
  <c r="K7574" i="50"/>
  <c r="J7574" i="50"/>
  <c r="K7582" i="50"/>
  <c r="J7582" i="50"/>
  <c r="K7590" i="50"/>
  <c r="K7598" i="50"/>
  <c r="J7598" i="50"/>
  <c r="J7606" i="50"/>
  <c r="K7622" i="50"/>
  <c r="J7622" i="50"/>
  <c r="K7630" i="50"/>
  <c r="J7630" i="50"/>
  <c r="L7648" i="50"/>
  <c r="J7648" i="50"/>
  <c r="K7658" i="50"/>
  <c r="L7664" i="50"/>
  <c r="J7664" i="50"/>
  <c r="K7673" i="50"/>
  <c r="J7674" i="50"/>
  <c r="L7674" i="50"/>
  <c r="K7674" i="50"/>
  <c r="L7680" i="50"/>
  <c r="K7680" i="50"/>
  <c r="J7680" i="50"/>
  <c r="J7686" i="50"/>
  <c r="L7688" i="50"/>
  <c r="K7688" i="50"/>
  <c r="J7688" i="50"/>
  <c r="J7690" i="50"/>
  <c r="J7694" i="50"/>
  <c r="L7696" i="50"/>
  <c r="K7696" i="50"/>
  <c r="J7696" i="50"/>
  <c r="J7702" i="50"/>
  <c r="L7704" i="50"/>
  <c r="K7704" i="50"/>
  <c r="J7704" i="50"/>
  <c r="J7706" i="50"/>
  <c r="L7742" i="50"/>
  <c r="K7742" i="50"/>
  <c r="J7742" i="50"/>
  <c r="L7746" i="50"/>
  <c r="K7746" i="50"/>
  <c r="J7746" i="50"/>
  <c r="L7750" i="50"/>
  <c r="K7750" i="50"/>
  <c r="J7750" i="50"/>
  <c r="J7752" i="50"/>
  <c r="L7754" i="50"/>
  <c r="K7754" i="50"/>
  <c r="J7754" i="50"/>
  <c r="L7758" i="50"/>
  <c r="K7758" i="50"/>
  <c r="J7758" i="50"/>
  <c r="L7774" i="50"/>
  <c r="K7774" i="50"/>
  <c r="J7774" i="50"/>
  <c r="L7248" i="50"/>
  <c r="L7256" i="50"/>
  <c r="L7267" i="50"/>
  <c r="L7271" i="50"/>
  <c r="L7283" i="50"/>
  <c r="L7287" i="50"/>
  <c r="L7295" i="50"/>
  <c r="L7299" i="50"/>
  <c r="L7303" i="50"/>
  <c r="L7311" i="50"/>
  <c r="L7315" i="50"/>
  <c r="L7319" i="50"/>
  <c r="L7323" i="50"/>
  <c r="L7327" i="50"/>
  <c r="L7331" i="50"/>
  <c r="L7335" i="50"/>
  <c r="L7343" i="50"/>
  <c r="L7345" i="50"/>
  <c r="L7347" i="50"/>
  <c r="L7351" i="50"/>
  <c r="L7353" i="50"/>
  <c r="L7355" i="50"/>
  <c r="L7359" i="50"/>
  <c r="L7363" i="50"/>
  <c r="L7367" i="50"/>
  <c r="L7369" i="50"/>
  <c r="L7377" i="50"/>
  <c r="L7385" i="50"/>
  <c r="L7393" i="50"/>
  <c r="L7409" i="50"/>
  <c r="L7425" i="50"/>
  <c r="L7441" i="50"/>
  <c r="L7448" i="50"/>
  <c r="L7456" i="50"/>
  <c r="L7464" i="50"/>
  <c r="L7472" i="50"/>
  <c r="L7480" i="50"/>
  <c r="L7488" i="50"/>
  <c r="L7496" i="50"/>
  <c r="L7504" i="50"/>
  <c r="K7526" i="50"/>
  <c r="L7530" i="50"/>
  <c r="K7530" i="50"/>
  <c r="L7534" i="50"/>
  <c r="K7534" i="50"/>
  <c r="L7536" i="50"/>
  <c r="K7536" i="50"/>
  <c r="L7542" i="50"/>
  <c r="K7542" i="50"/>
  <c r="L7544" i="50"/>
  <c r="K7544" i="50"/>
  <c r="L7546" i="50"/>
  <c r="K7546" i="50"/>
  <c r="L7550" i="50"/>
  <c r="K7550" i="50"/>
  <c r="K7552" i="50"/>
  <c r="L7558" i="50"/>
  <c r="L7566" i="50"/>
  <c r="L7574" i="50"/>
  <c r="L7582" i="50"/>
  <c r="K7585" i="50"/>
  <c r="J7589" i="50"/>
  <c r="K7593" i="50"/>
  <c r="K7609" i="50"/>
  <c r="K7617" i="50"/>
  <c r="K7625" i="50"/>
  <c r="K7632" i="50"/>
  <c r="K7647" i="50"/>
  <c r="L7647" i="50"/>
  <c r="L7654" i="50"/>
  <c r="K7654" i="50"/>
  <c r="K7663" i="50"/>
  <c r="L7663" i="50"/>
  <c r="J7670" i="50"/>
  <c r="L7670" i="50"/>
  <c r="K7670" i="50"/>
  <c r="K7679" i="50"/>
  <c r="L7679" i="50"/>
  <c r="L7711" i="50"/>
  <c r="K7711" i="50"/>
  <c r="J7711" i="50"/>
  <c r="L7715" i="50"/>
  <c r="K7715" i="50"/>
  <c r="J7715" i="50"/>
  <c r="L7719" i="50"/>
  <c r="K7719" i="50"/>
  <c r="J7719" i="50"/>
  <c r="K7721" i="50"/>
  <c r="L7723" i="50"/>
  <c r="K7723" i="50"/>
  <c r="J7723" i="50"/>
  <c r="L7727" i="50"/>
  <c r="K7727" i="50"/>
  <c r="J7727" i="50"/>
  <c r="L7731" i="50"/>
  <c r="K7731" i="50"/>
  <c r="J7731" i="50"/>
  <c r="L7735" i="50"/>
  <c r="K7735" i="50"/>
  <c r="J7735" i="50"/>
  <c r="L7739" i="50"/>
  <c r="K7739" i="50"/>
  <c r="J7739" i="50"/>
  <c r="L7762" i="50"/>
  <c r="K7762" i="50"/>
  <c r="J7762" i="50"/>
  <c r="K7554" i="50"/>
  <c r="J7554" i="50"/>
  <c r="L7555" i="50"/>
  <c r="K7555" i="50"/>
  <c r="K7562" i="50"/>
  <c r="J7562" i="50"/>
  <c r="L7563" i="50"/>
  <c r="K7563" i="50"/>
  <c r="K7570" i="50"/>
  <c r="J7570" i="50"/>
  <c r="K7578" i="50"/>
  <c r="K7586" i="50"/>
  <c r="J7586" i="50"/>
  <c r="L7587" i="50"/>
  <c r="K7587" i="50"/>
  <c r="K7594" i="50"/>
  <c r="J7594" i="50"/>
  <c r="L7595" i="50"/>
  <c r="K7595" i="50"/>
  <c r="K7602" i="50"/>
  <c r="J7602" i="50"/>
  <c r="K7610" i="50"/>
  <c r="J7610" i="50"/>
  <c r="L7611" i="50"/>
  <c r="K7611" i="50"/>
  <c r="K7618" i="50"/>
  <c r="J7618" i="50"/>
  <c r="L7619" i="50"/>
  <c r="K7619" i="50"/>
  <c r="J7626" i="50"/>
  <c r="L7627" i="50"/>
  <c r="K7627" i="50"/>
  <c r="K7633" i="50"/>
  <c r="J7633" i="50"/>
  <c r="L7634" i="50"/>
  <c r="K7634" i="50"/>
  <c r="K7641" i="50"/>
  <c r="J7641" i="50"/>
  <c r="L7642" i="50"/>
  <c r="K7642" i="50"/>
  <c r="J7650" i="50"/>
  <c r="L7650" i="50"/>
  <c r="K7650" i="50"/>
  <c r="J7666" i="50"/>
  <c r="L7666" i="50"/>
  <c r="K7666" i="50"/>
  <c r="K7675" i="50"/>
  <c r="L7675" i="50"/>
  <c r="K7683" i="50"/>
  <c r="J7683" i="50"/>
  <c r="L7683" i="50"/>
  <c r="K7687" i="50"/>
  <c r="J7687" i="50"/>
  <c r="L7687" i="50"/>
  <c r="K7691" i="50"/>
  <c r="J7691" i="50"/>
  <c r="L7691" i="50"/>
  <c r="K7695" i="50"/>
  <c r="J7695" i="50"/>
  <c r="L7695" i="50"/>
  <c r="K7699" i="50"/>
  <c r="J7699" i="50"/>
  <c r="L7699" i="50"/>
  <c r="K7703" i="50"/>
  <c r="J7703" i="50"/>
  <c r="L7703" i="50"/>
  <c r="K7707" i="50"/>
  <c r="J7707" i="50"/>
  <c r="L7707" i="50"/>
  <c r="K7520" i="50"/>
  <c r="L7554" i="50"/>
  <c r="J7555" i="50"/>
  <c r="L7562" i="50"/>
  <c r="J7563" i="50"/>
  <c r="L7570" i="50"/>
  <c r="L7578" i="50"/>
  <c r="L7586" i="50"/>
  <c r="J7587" i="50"/>
  <c r="L7594" i="50"/>
  <c r="J7595" i="50"/>
  <c r="L7602" i="50"/>
  <c r="L7610" i="50"/>
  <c r="J7611" i="50"/>
  <c r="L7618" i="50"/>
  <c r="J7619" i="50"/>
  <c r="J7627" i="50"/>
  <c r="L7633" i="50"/>
  <c r="J7634" i="50"/>
  <c r="L7641" i="50"/>
  <c r="J7642" i="50"/>
  <c r="L7646" i="50"/>
  <c r="J7662" i="50"/>
  <c r="L7662" i="50"/>
  <c r="K7662" i="50"/>
  <c r="J7675" i="50"/>
  <c r="J7678" i="50"/>
  <c r="J7710" i="50"/>
  <c r="K7714" i="50"/>
  <c r="J7714" i="50"/>
  <c r="L7714" i="50"/>
  <c r="K7718" i="50"/>
  <c r="K7722" i="50"/>
  <c r="J7722" i="50"/>
  <c r="L7722" i="50"/>
  <c r="K7730" i="50"/>
  <c r="J7730" i="50"/>
  <c r="L7730" i="50"/>
  <c r="L7734" i="50"/>
  <c r="K7738" i="50"/>
  <c r="J7738" i="50"/>
  <c r="L7738" i="50"/>
  <c r="L7766" i="50"/>
  <c r="K7766" i="50"/>
  <c r="J7766" i="50"/>
  <c r="J7645" i="50"/>
  <c r="J7649" i="50"/>
  <c r="J7665" i="50"/>
  <c r="J7673" i="50"/>
  <c r="K7686" i="50"/>
  <c r="K7690" i="50"/>
  <c r="K7694" i="50"/>
  <c r="K7702" i="50"/>
  <c r="K7706" i="50"/>
  <c r="J7743" i="50"/>
  <c r="J7747" i="50"/>
  <c r="J7751" i="50"/>
  <c r="K7752" i="50"/>
  <c r="J7755" i="50"/>
  <c r="J7761" i="50"/>
  <c r="K7768" i="50"/>
  <c r="F7769" i="50"/>
  <c r="J7769" i="50" s="1"/>
  <c r="K7770" i="50"/>
  <c r="J7771" i="50"/>
  <c r="K7782" i="50"/>
  <c r="K7783" i="50"/>
  <c r="K7790" i="50"/>
  <c r="K7791" i="50"/>
  <c r="K7798" i="50"/>
  <c r="K7799" i="50"/>
  <c r="K7806" i="50"/>
  <c r="K7814" i="50"/>
  <c r="K7815" i="50"/>
  <c r="K7823" i="50"/>
  <c r="L7830" i="50"/>
  <c r="J7831" i="50"/>
  <c r="K7839" i="50"/>
  <c r="L7846" i="50"/>
  <c r="J7847" i="50"/>
  <c r="L7854" i="50"/>
  <c r="L7862" i="50"/>
  <c r="K7863" i="50"/>
  <c r="J7863" i="50"/>
  <c r="L7870" i="50"/>
  <c r="L7878" i="50"/>
  <c r="K7882" i="50"/>
  <c r="J7882" i="50"/>
  <c r="K7890" i="50"/>
  <c r="J7890" i="50"/>
  <c r="J7905" i="50"/>
  <c r="L7905" i="50"/>
  <c r="J7913" i="50"/>
  <c r="L7913" i="50"/>
  <c r="J7921" i="50"/>
  <c r="L7921" i="50"/>
  <c r="K7929" i="50"/>
  <c r="K7939" i="50"/>
  <c r="J7939" i="50"/>
  <c r="L7939" i="50"/>
  <c r="K7955" i="50"/>
  <c r="J7955" i="50"/>
  <c r="L7955" i="50"/>
  <c r="K7971" i="50"/>
  <c r="J7971" i="50"/>
  <c r="L7971" i="50"/>
  <c r="K7987" i="50"/>
  <c r="J7987" i="50"/>
  <c r="L7987" i="50"/>
  <c r="K8003" i="50"/>
  <c r="J8003" i="50"/>
  <c r="L8003" i="50"/>
  <c r="L7686" i="50"/>
  <c r="L7690" i="50"/>
  <c r="L7702" i="50"/>
  <c r="L7706" i="50"/>
  <c r="L7752" i="50"/>
  <c r="K7771" i="50"/>
  <c r="L7783" i="50"/>
  <c r="K7784" i="50"/>
  <c r="J7784" i="50"/>
  <c r="L7791" i="50"/>
  <c r="K7792" i="50"/>
  <c r="J7792" i="50"/>
  <c r="L7799" i="50"/>
  <c r="K7800" i="50"/>
  <c r="J7800" i="50"/>
  <c r="K7808" i="50"/>
  <c r="J7808" i="50"/>
  <c r="L7815" i="50"/>
  <c r="K7816" i="50"/>
  <c r="J7816" i="50"/>
  <c r="L7823" i="50"/>
  <c r="K7826" i="50"/>
  <c r="J7830" i="50"/>
  <c r="K7834" i="50"/>
  <c r="L7839" i="50"/>
  <c r="K7842" i="50"/>
  <c r="J7846" i="50"/>
  <c r="K7850" i="50"/>
  <c r="J7854" i="50"/>
  <c r="K7858" i="50"/>
  <c r="J7862" i="50"/>
  <c r="L7863" i="50"/>
  <c r="K7866" i="50"/>
  <c r="J7870" i="50"/>
  <c r="K7874" i="50"/>
  <c r="J7878" i="50"/>
  <c r="F7880" i="50"/>
  <c r="F7888" i="50"/>
  <c r="J7889" i="50"/>
  <c r="L7889" i="50"/>
  <c r="F7896" i="50"/>
  <c r="J7897" i="50"/>
  <c r="L7897" i="50"/>
  <c r="L7902" i="50"/>
  <c r="K7902" i="50"/>
  <c r="J7902" i="50"/>
  <c r="L7906" i="50"/>
  <c r="K7906" i="50"/>
  <c r="J7906" i="50"/>
  <c r="K7910" i="50"/>
  <c r="L7914" i="50"/>
  <c r="K7914" i="50"/>
  <c r="J7914" i="50"/>
  <c r="F7930" i="50"/>
  <c r="J7931" i="50"/>
  <c r="L7931" i="50"/>
  <c r="L7944" i="50"/>
  <c r="K7944" i="50"/>
  <c r="J7944" i="50"/>
  <c r="J7960" i="50"/>
  <c r="K7967" i="50"/>
  <c r="J7967" i="50"/>
  <c r="L7967" i="50"/>
  <c r="L7976" i="50"/>
  <c r="K7976" i="50"/>
  <c r="J7976" i="50"/>
  <c r="L7992" i="50"/>
  <c r="K7992" i="50"/>
  <c r="J7992" i="50"/>
  <c r="L8011" i="50"/>
  <c r="K8011" i="50"/>
  <c r="J8011" i="50"/>
  <c r="K7827" i="50"/>
  <c r="J7827" i="50"/>
  <c r="K7852" i="50"/>
  <c r="K7859" i="50"/>
  <c r="J7859" i="50"/>
  <c r="K7867" i="50"/>
  <c r="K7875" i="50"/>
  <c r="J7875" i="50"/>
  <c r="L7883" i="50"/>
  <c r="K7886" i="50"/>
  <c r="J7886" i="50"/>
  <c r="K7894" i="50"/>
  <c r="J7903" i="50"/>
  <c r="L7903" i="50"/>
  <c r="J7907" i="50"/>
  <c r="L7907" i="50"/>
  <c r="J7911" i="50"/>
  <c r="L7911" i="50"/>
  <c r="J7915" i="50"/>
  <c r="L7915" i="50"/>
  <c r="J7919" i="50"/>
  <c r="L7919" i="50"/>
  <c r="J7923" i="50"/>
  <c r="L7923" i="50"/>
  <c r="J7927" i="50"/>
  <c r="L7927" i="50"/>
  <c r="K7936" i="50"/>
  <c r="J7936" i="50"/>
  <c r="K7947" i="50"/>
  <c r="J7947" i="50"/>
  <c r="L7947" i="50"/>
  <c r="K7963" i="50"/>
  <c r="J7963" i="50"/>
  <c r="L7963" i="50"/>
  <c r="K7979" i="50"/>
  <c r="J7979" i="50"/>
  <c r="L7979" i="50"/>
  <c r="K7995" i="50"/>
  <c r="J7995" i="50"/>
  <c r="L7995" i="50"/>
  <c r="L8025" i="50"/>
  <c r="K8025" i="50"/>
  <c r="J8025" i="50"/>
  <c r="J8027" i="50"/>
  <c r="L8027" i="50"/>
  <c r="K8027" i="50"/>
  <c r="K7761" i="50"/>
  <c r="J7768" i="50"/>
  <c r="J7770" i="50"/>
  <c r="J7790" i="50"/>
  <c r="J7796" i="50"/>
  <c r="J7798" i="50"/>
  <c r="J7806" i="50"/>
  <c r="J7814" i="50"/>
  <c r="L7827" i="50"/>
  <c r="L7859" i="50"/>
  <c r="L7867" i="50"/>
  <c r="L7875" i="50"/>
  <c r="F7884" i="50"/>
  <c r="F7892" i="50"/>
  <c r="L7904" i="50"/>
  <c r="K7904" i="50"/>
  <c r="J7904" i="50"/>
  <c r="L7920" i="50"/>
  <c r="K7920" i="50"/>
  <c r="J7920" i="50"/>
  <c r="F7934" i="50"/>
  <c r="J7935" i="50"/>
  <c r="L7935" i="50"/>
  <c r="K7943" i="50"/>
  <c r="J7943" i="50"/>
  <c r="L7943" i="50"/>
  <c r="L7952" i="50"/>
  <c r="K7952" i="50"/>
  <c r="J7952" i="50"/>
  <c r="L7968" i="50"/>
  <c r="K7968" i="50"/>
  <c r="J7968" i="50"/>
  <c r="K7975" i="50"/>
  <c r="J7975" i="50"/>
  <c r="L7975" i="50"/>
  <c r="K7991" i="50"/>
  <c r="J7991" i="50"/>
  <c r="L7991" i="50"/>
  <c r="L8000" i="50"/>
  <c r="K8000" i="50"/>
  <c r="J8000" i="50"/>
  <c r="K8010" i="50"/>
  <c r="J8010" i="50"/>
  <c r="L8010" i="50"/>
  <c r="J7953" i="50"/>
  <c r="J7961" i="50"/>
  <c r="J7969" i="50"/>
  <c r="F8016" i="50"/>
  <c r="K8016" i="50" s="1"/>
  <c r="K8017" i="50"/>
  <c r="L8019" i="50"/>
  <c r="K8022" i="50"/>
  <c r="J8024" i="50"/>
  <c r="K8030" i="50"/>
  <c r="J8043" i="50"/>
  <c r="J8051" i="50"/>
  <c r="K8054" i="50"/>
  <c r="J8059" i="50"/>
  <c r="K8062" i="50"/>
  <c r="K8070" i="50"/>
  <c r="J8083" i="50"/>
  <c r="K8086" i="50"/>
  <c r="K8089" i="50"/>
  <c r="K8091" i="50"/>
  <c r="K8093" i="50"/>
  <c r="L8094" i="50"/>
  <c r="K8094" i="50"/>
  <c r="L8096" i="50"/>
  <c r="K8096" i="50"/>
  <c r="L8098" i="50"/>
  <c r="K8098" i="50"/>
  <c r="K8099" i="50"/>
  <c r="K8101" i="50"/>
  <c r="L8102" i="50"/>
  <c r="K8102" i="50"/>
  <c r="L8104" i="50"/>
  <c r="K8104" i="50"/>
  <c r="L8106" i="50"/>
  <c r="K8106" i="50"/>
  <c r="K8109" i="50"/>
  <c r="L8110" i="50"/>
  <c r="K8110" i="50"/>
  <c r="L8112" i="50"/>
  <c r="K8112" i="50"/>
  <c r="K8113" i="50"/>
  <c r="L8114" i="50"/>
  <c r="K8114" i="50"/>
  <c r="K8115" i="50"/>
  <c r="K8122" i="50"/>
  <c r="J8123" i="50"/>
  <c r="L8123" i="50"/>
  <c r="K8123" i="50"/>
  <c r="K8138" i="50"/>
  <c r="J8139" i="50"/>
  <c r="L8139" i="50"/>
  <c r="K8139" i="50"/>
  <c r="L8145" i="50"/>
  <c r="J8145" i="50"/>
  <c r="K8154" i="50"/>
  <c r="J8155" i="50"/>
  <c r="L8155" i="50"/>
  <c r="K8155" i="50"/>
  <c r="K7937" i="50"/>
  <c r="F7938" i="50"/>
  <c r="K7938" i="50" s="1"/>
  <c r="F7942" i="50"/>
  <c r="J7942" i="50" s="1"/>
  <c r="F7946" i="50"/>
  <c r="J7946" i="50" s="1"/>
  <c r="F7950" i="50"/>
  <c r="L7950" i="50" s="1"/>
  <c r="K7953" i="50"/>
  <c r="F7954" i="50"/>
  <c r="L7954" i="50" s="1"/>
  <c r="F7958" i="50"/>
  <c r="J7958" i="50" s="1"/>
  <c r="K7961" i="50"/>
  <c r="F7962" i="50"/>
  <c r="L7962" i="50" s="1"/>
  <c r="F7966" i="50"/>
  <c r="J7966" i="50" s="1"/>
  <c r="K7969" i="50"/>
  <c r="F7970" i="50"/>
  <c r="J7970" i="50" s="1"/>
  <c r="F7974" i="50"/>
  <c r="K7974" i="50" s="1"/>
  <c r="K7977" i="50"/>
  <c r="F7978" i="50"/>
  <c r="K7978" i="50" s="1"/>
  <c r="F7982" i="50"/>
  <c r="L7982" i="50" s="1"/>
  <c r="F7986" i="50"/>
  <c r="J7986" i="50" s="1"/>
  <c r="F7990" i="50"/>
  <c r="L7990" i="50" s="1"/>
  <c r="F7994" i="50"/>
  <c r="L7994" i="50" s="1"/>
  <c r="F7998" i="50"/>
  <c r="K7998" i="50" s="1"/>
  <c r="F8002" i="50"/>
  <c r="K8002" i="50" s="1"/>
  <c r="F8006" i="50"/>
  <c r="J8006" i="50" s="1"/>
  <c r="F8009" i="50"/>
  <c r="L8009" i="50" s="1"/>
  <c r="F8013" i="50"/>
  <c r="L8013" i="50" s="1"/>
  <c r="L8024" i="50"/>
  <c r="F8028" i="50"/>
  <c r="K8056" i="50"/>
  <c r="J8056" i="50"/>
  <c r="K8064" i="50"/>
  <c r="J8064" i="50"/>
  <c r="J8080" i="50"/>
  <c r="L8089" i="50"/>
  <c r="L8091" i="50"/>
  <c r="L8093" i="50"/>
  <c r="L8099" i="50"/>
  <c r="L8101" i="50"/>
  <c r="L8109" i="50"/>
  <c r="L8113" i="50"/>
  <c r="L8115" i="50"/>
  <c r="L8125" i="50"/>
  <c r="J8125" i="50"/>
  <c r="K8128" i="50"/>
  <c r="L8128" i="50"/>
  <c r="L8141" i="50"/>
  <c r="J8141" i="50"/>
  <c r="K8144" i="50"/>
  <c r="L8157" i="50"/>
  <c r="J8157" i="50"/>
  <c r="K8160" i="50"/>
  <c r="J8160" i="50"/>
  <c r="L8160" i="50"/>
  <c r="K8168" i="50"/>
  <c r="J8168" i="50"/>
  <c r="L8168" i="50"/>
  <c r="K8176" i="50"/>
  <c r="J8176" i="50"/>
  <c r="L8176" i="50"/>
  <c r="K8184" i="50"/>
  <c r="J8184" i="50"/>
  <c r="L8184" i="50"/>
  <c r="K8192" i="50"/>
  <c r="J8192" i="50"/>
  <c r="L8192" i="50"/>
  <c r="K8199" i="50"/>
  <c r="K8207" i="50"/>
  <c r="J8207" i="50"/>
  <c r="L8207" i="50"/>
  <c r="L8121" i="50"/>
  <c r="J8121" i="50"/>
  <c r="J8131" i="50"/>
  <c r="L8131" i="50"/>
  <c r="K8131" i="50"/>
  <c r="L8137" i="50"/>
  <c r="J8137" i="50"/>
  <c r="J8147" i="50"/>
  <c r="L8147" i="50"/>
  <c r="K8147" i="50"/>
  <c r="L8153" i="50"/>
  <c r="J8153" i="50"/>
  <c r="L8210" i="50"/>
  <c r="K8210" i="50"/>
  <c r="J8210" i="50"/>
  <c r="K8029" i="50"/>
  <c r="L8037" i="50"/>
  <c r="K8037" i="50"/>
  <c r="L8061" i="50"/>
  <c r="K8061" i="50"/>
  <c r="L8069" i="50"/>
  <c r="K8069" i="50"/>
  <c r="L8077" i="50"/>
  <c r="K8077" i="50"/>
  <c r="L8133" i="50"/>
  <c r="J8133" i="50"/>
  <c r="L8149" i="50"/>
  <c r="J8149" i="50"/>
  <c r="L8152" i="50"/>
  <c r="L8161" i="50"/>
  <c r="K8161" i="50"/>
  <c r="J8161" i="50"/>
  <c r="L8165" i="50"/>
  <c r="K8165" i="50"/>
  <c r="J8165" i="50"/>
  <c r="L8173" i="50"/>
  <c r="K8173" i="50"/>
  <c r="J8173" i="50"/>
  <c r="L8177" i="50"/>
  <c r="K8177" i="50"/>
  <c r="J8177" i="50"/>
  <c r="L8181" i="50"/>
  <c r="K8181" i="50"/>
  <c r="J8181" i="50"/>
  <c r="L8185" i="50"/>
  <c r="K8185" i="50"/>
  <c r="J8185" i="50"/>
  <c r="L8189" i="50"/>
  <c r="K8189" i="50"/>
  <c r="J8189" i="50"/>
  <c r="L8197" i="50"/>
  <c r="K8197" i="50"/>
  <c r="J8197" i="50"/>
  <c r="L8200" i="50"/>
  <c r="K8200" i="50"/>
  <c r="J8200" i="50"/>
  <c r="L8208" i="50"/>
  <c r="K8208" i="50"/>
  <c r="J8208" i="50"/>
  <c r="J8122" i="50"/>
  <c r="J8126" i="50"/>
  <c r="J8130" i="50"/>
  <c r="J8134" i="50"/>
  <c r="J8138" i="50"/>
  <c r="J8142" i="50"/>
  <c r="J8150" i="50"/>
  <c r="J8154" i="50"/>
  <c r="J8158" i="50"/>
  <c r="K8171" i="50"/>
  <c r="K8179" i="50"/>
  <c r="J8182" i="50"/>
  <c r="J8186" i="50"/>
  <c r="K8187" i="50"/>
  <c r="K8202" i="50"/>
  <c r="J8205" i="50"/>
  <c r="K8206" i="50"/>
  <c r="J8209" i="50"/>
  <c r="L8313" i="50"/>
  <c r="K8314" i="50"/>
  <c r="J8314" i="50"/>
  <c r="K8322" i="50"/>
  <c r="J8322" i="50"/>
  <c r="L8337" i="50"/>
  <c r="J8337" i="50"/>
  <c r="K8346" i="50"/>
  <c r="L8353" i="50"/>
  <c r="J8353" i="50"/>
  <c r="L8361" i="50"/>
  <c r="K8361" i="50"/>
  <c r="J8361" i="50"/>
  <c r="L8365" i="50"/>
  <c r="K8365" i="50"/>
  <c r="J8365" i="50"/>
  <c r="J8367" i="50"/>
  <c r="L8369" i="50"/>
  <c r="K8369" i="50"/>
  <c r="J8369" i="50"/>
  <c r="L8373" i="50"/>
  <c r="K8373" i="50"/>
  <c r="J8373" i="50"/>
  <c r="L8377" i="50"/>
  <c r="K8377" i="50"/>
  <c r="J8377" i="50"/>
  <c r="L8381" i="50"/>
  <c r="K8381" i="50"/>
  <c r="J8381" i="50"/>
  <c r="J8383" i="50"/>
  <c r="L8385" i="50"/>
  <c r="K8385" i="50"/>
  <c r="J8385" i="50"/>
  <c r="L8389" i="50"/>
  <c r="K8389" i="50"/>
  <c r="J8389" i="50"/>
  <c r="L8179" i="50"/>
  <c r="L8187" i="50"/>
  <c r="L8202" i="50"/>
  <c r="L8206" i="50"/>
  <c r="K8215" i="50"/>
  <c r="K8223" i="50"/>
  <c r="K8231" i="50"/>
  <c r="K8239" i="50"/>
  <c r="K8247" i="50"/>
  <c r="K8255" i="50"/>
  <c r="K8263" i="50"/>
  <c r="K8271" i="50"/>
  <c r="K8279" i="50"/>
  <c r="L8280" i="50"/>
  <c r="K8280" i="50"/>
  <c r="K8282" i="50"/>
  <c r="L8288" i="50"/>
  <c r="L8290" i="50"/>
  <c r="K8290" i="50"/>
  <c r="L8296" i="50"/>
  <c r="K8296" i="50"/>
  <c r="K8302" i="50"/>
  <c r="L8306" i="50"/>
  <c r="K8306" i="50"/>
  <c r="J8313" i="50"/>
  <c r="L8314" i="50"/>
  <c r="K8317" i="50"/>
  <c r="L8322" i="50"/>
  <c r="K8326" i="50"/>
  <c r="J8327" i="50"/>
  <c r="L8327" i="50"/>
  <c r="K8327" i="50"/>
  <c r="L8333" i="50"/>
  <c r="J8333" i="50"/>
  <c r="J8343" i="50"/>
  <c r="L8343" i="50"/>
  <c r="K8343" i="50"/>
  <c r="L8349" i="50"/>
  <c r="J8349" i="50"/>
  <c r="L8392" i="50"/>
  <c r="K8392" i="50"/>
  <c r="J8392" i="50"/>
  <c r="J8394" i="50"/>
  <c r="J8398" i="50"/>
  <c r="L8400" i="50"/>
  <c r="K8400" i="50"/>
  <c r="J8400" i="50"/>
  <c r="J8402" i="50"/>
  <c r="L8408" i="50"/>
  <c r="K8408" i="50"/>
  <c r="J8408" i="50"/>
  <c r="J8410" i="50"/>
  <c r="K8216" i="50"/>
  <c r="L8217" i="50"/>
  <c r="K8217" i="50"/>
  <c r="K8224" i="50"/>
  <c r="J8224" i="50"/>
  <c r="K8232" i="50"/>
  <c r="J8232" i="50"/>
  <c r="L8233" i="50"/>
  <c r="K8233" i="50"/>
  <c r="K8240" i="50"/>
  <c r="J8240" i="50"/>
  <c r="L8241" i="50"/>
  <c r="K8241" i="50"/>
  <c r="K8248" i="50"/>
  <c r="J8248" i="50"/>
  <c r="K8256" i="50"/>
  <c r="L8257" i="50"/>
  <c r="K8257" i="50"/>
  <c r="K8264" i="50"/>
  <c r="J8264" i="50"/>
  <c r="L8265" i="50"/>
  <c r="K8265" i="50"/>
  <c r="K8272" i="50"/>
  <c r="J8272" i="50"/>
  <c r="L8273" i="50"/>
  <c r="K8273" i="50"/>
  <c r="K8310" i="50"/>
  <c r="J8310" i="50"/>
  <c r="L8311" i="50"/>
  <c r="K8311" i="50"/>
  <c r="K8318" i="50"/>
  <c r="J8318" i="50"/>
  <c r="L8319" i="50"/>
  <c r="K8319" i="50"/>
  <c r="L8329" i="50"/>
  <c r="J8329" i="50"/>
  <c r="K8360" i="50"/>
  <c r="J8360" i="50"/>
  <c r="L8360" i="50"/>
  <c r="K8368" i="50"/>
  <c r="J8368" i="50"/>
  <c r="L8368" i="50"/>
  <c r="K8376" i="50"/>
  <c r="J8376" i="50"/>
  <c r="L8376" i="50"/>
  <c r="K8384" i="50"/>
  <c r="J8384" i="50"/>
  <c r="L8384" i="50"/>
  <c r="K8209" i="50"/>
  <c r="L8216" i="50"/>
  <c r="J8217" i="50"/>
  <c r="L8224" i="50"/>
  <c r="L8232" i="50"/>
  <c r="J8233" i="50"/>
  <c r="L8240" i="50"/>
  <c r="J8241" i="50"/>
  <c r="L8248" i="50"/>
  <c r="J8257" i="50"/>
  <c r="L8264" i="50"/>
  <c r="J8265" i="50"/>
  <c r="L8272" i="50"/>
  <c r="J8273" i="50"/>
  <c r="L8310" i="50"/>
  <c r="J8311" i="50"/>
  <c r="L8318" i="50"/>
  <c r="J8319" i="50"/>
  <c r="L8325" i="50"/>
  <c r="J8325" i="50"/>
  <c r="K8334" i="50"/>
  <c r="L8335" i="50"/>
  <c r="L8341" i="50"/>
  <c r="J8341" i="50"/>
  <c r="K8350" i="50"/>
  <c r="J8351" i="50"/>
  <c r="L8351" i="50"/>
  <c r="K8351" i="50"/>
  <c r="L8357" i="50"/>
  <c r="J8357" i="50"/>
  <c r="K8399" i="50"/>
  <c r="J8399" i="50"/>
  <c r="L8399" i="50"/>
  <c r="K8415" i="50"/>
  <c r="J8415" i="50"/>
  <c r="L8415" i="50"/>
  <c r="J8326" i="50"/>
  <c r="J8334" i="50"/>
  <c r="J8350" i="50"/>
  <c r="J8354" i="50"/>
  <c r="K8359" i="50"/>
  <c r="K8367" i="50"/>
  <c r="J8370" i="50"/>
  <c r="J8374" i="50"/>
  <c r="J8378" i="50"/>
  <c r="K8383" i="50"/>
  <c r="J8386" i="50"/>
  <c r="K8398" i="50"/>
  <c r="J8401" i="50"/>
  <c r="K8402" i="50"/>
  <c r="K8406" i="50"/>
  <c r="J8409" i="50"/>
  <c r="K8410" i="50"/>
  <c r="J8413" i="50"/>
  <c r="K8417" i="50"/>
  <c r="K8418" i="50"/>
  <c r="J8422" i="50"/>
  <c r="K8425" i="50"/>
  <c r="K8426" i="50"/>
  <c r="J8430" i="50"/>
  <c r="K8433" i="50"/>
  <c r="K8434" i="50"/>
  <c r="J8438" i="50"/>
  <c r="K8442" i="50"/>
  <c r="J8446" i="50"/>
  <c r="K8449" i="50"/>
  <c r="K8450" i="50"/>
  <c r="J8454" i="50"/>
  <c r="K8457" i="50"/>
  <c r="K8458" i="50"/>
  <c r="J8462" i="50"/>
  <c r="K8465" i="50"/>
  <c r="J8470" i="50"/>
  <c r="L8473" i="50"/>
  <c r="L8475" i="50"/>
  <c r="L8479" i="50"/>
  <c r="L8481" i="50"/>
  <c r="L8487" i="50"/>
  <c r="L8491" i="50"/>
  <c r="L8495" i="50"/>
  <c r="L8497" i="50"/>
  <c r="L8503" i="50"/>
  <c r="K8505" i="50"/>
  <c r="K8506" i="50"/>
  <c r="K8514" i="50"/>
  <c r="J8514" i="50"/>
  <c r="L8519" i="50"/>
  <c r="K8519" i="50"/>
  <c r="J8519" i="50"/>
  <c r="K8522" i="50"/>
  <c r="J8522" i="50"/>
  <c r="K8527" i="50"/>
  <c r="K8530" i="50"/>
  <c r="J8530" i="50"/>
  <c r="K8538" i="50"/>
  <c r="L8550" i="50"/>
  <c r="K8550" i="50"/>
  <c r="J8550" i="50"/>
  <c r="L8367" i="50"/>
  <c r="L8383" i="50"/>
  <c r="L8398" i="50"/>
  <c r="L8402" i="50"/>
  <c r="L8406" i="50"/>
  <c r="L8410" i="50"/>
  <c r="L8418" i="50"/>
  <c r="L8426" i="50"/>
  <c r="L8434" i="50"/>
  <c r="L8442" i="50"/>
  <c r="L8450" i="50"/>
  <c r="L8458" i="50"/>
  <c r="L8506" i="50"/>
  <c r="K8507" i="50"/>
  <c r="F8512" i="50"/>
  <c r="J8513" i="50"/>
  <c r="L8513" i="50"/>
  <c r="F8520" i="50"/>
  <c r="J8521" i="50"/>
  <c r="L8521" i="50"/>
  <c r="F8528" i="50"/>
  <c r="J8529" i="50"/>
  <c r="L8529" i="50"/>
  <c r="F8536" i="50"/>
  <c r="J8537" i="50"/>
  <c r="L8537" i="50"/>
  <c r="K8546" i="50"/>
  <c r="K8553" i="50"/>
  <c r="J8553" i="50"/>
  <c r="L8553" i="50"/>
  <c r="L8562" i="50"/>
  <c r="K8562" i="50"/>
  <c r="J8562" i="50"/>
  <c r="L8570" i="50"/>
  <c r="K8570" i="50"/>
  <c r="J8570" i="50"/>
  <c r="J8572" i="50"/>
  <c r="L8572" i="50"/>
  <c r="K8572" i="50"/>
  <c r="L8575" i="50"/>
  <c r="L8582" i="50"/>
  <c r="K8582" i="50"/>
  <c r="J8582" i="50"/>
  <c r="L8515" i="50"/>
  <c r="K8515" i="50"/>
  <c r="J8515" i="50"/>
  <c r="K8526" i="50"/>
  <c r="J8526" i="50"/>
  <c r="L8531" i="50"/>
  <c r="K8531" i="50"/>
  <c r="J8531" i="50"/>
  <c r="K8534" i="50"/>
  <c r="J8534" i="50"/>
  <c r="L8539" i="50"/>
  <c r="L8542" i="50"/>
  <c r="K8542" i="50"/>
  <c r="J8542" i="50"/>
  <c r="J8558" i="50"/>
  <c r="L8416" i="50"/>
  <c r="K8416" i="50"/>
  <c r="J8417" i="50"/>
  <c r="K8423" i="50"/>
  <c r="J8423" i="50"/>
  <c r="L8424" i="50"/>
  <c r="K8424" i="50"/>
  <c r="J8425" i="50"/>
  <c r="K8431" i="50"/>
  <c r="J8431" i="50"/>
  <c r="L8432" i="50"/>
  <c r="K8432" i="50"/>
  <c r="J8433" i="50"/>
  <c r="K8439" i="50"/>
  <c r="K8447" i="50"/>
  <c r="J8447" i="50"/>
  <c r="L8448" i="50"/>
  <c r="K8448" i="50"/>
  <c r="J8449" i="50"/>
  <c r="K8455" i="50"/>
  <c r="J8455" i="50"/>
  <c r="J8457" i="50"/>
  <c r="K8463" i="50"/>
  <c r="J8463" i="50"/>
  <c r="J8465" i="50"/>
  <c r="K8471" i="50"/>
  <c r="J8471" i="50"/>
  <c r="K8473" i="50"/>
  <c r="L8474" i="50"/>
  <c r="K8474" i="50"/>
  <c r="K8475" i="50"/>
  <c r="L8476" i="50"/>
  <c r="K8476" i="50"/>
  <c r="L8478" i="50"/>
  <c r="K8478" i="50"/>
  <c r="K8479" i="50"/>
  <c r="K8481" i="50"/>
  <c r="L8482" i="50"/>
  <c r="L8484" i="50"/>
  <c r="K8484" i="50"/>
  <c r="L8486" i="50"/>
  <c r="K8486" i="50"/>
  <c r="K8487" i="50"/>
  <c r="L8490" i="50"/>
  <c r="K8490" i="50"/>
  <c r="K8491" i="50"/>
  <c r="L8494" i="50"/>
  <c r="K8494" i="50"/>
  <c r="K8495" i="50"/>
  <c r="K8497" i="50"/>
  <c r="L8498" i="50"/>
  <c r="K8498" i="50"/>
  <c r="L8502" i="50"/>
  <c r="K8502" i="50"/>
  <c r="K8503" i="50"/>
  <c r="J8505" i="50"/>
  <c r="K8511" i="50"/>
  <c r="J8511" i="50"/>
  <c r="F8516" i="50"/>
  <c r="F8524" i="50"/>
  <c r="F8532" i="50"/>
  <c r="F8540" i="50"/>
  <c r="L8545" i="50"/>
  <c r="K8561" i="50"/>
  <c r="J8543" i="50"/>
  <c r="J8547" i="50"/>
  <c r="J8555" i="50"/>
  <c r="J8559" i="50"/>
  <c r="J8563" i="50"/>
  <c r="L8564" i="50"/>
  <c r="J8569" i="50"/>
  <c r="F8577" i="50"/>
  <c r="K8577" i="50" s="1"/>
  <c r="J8579" i="50"/>
  <c r="J8585" i="50"/>
  <c r="J8594" i="50"/>
  <c r="J8618" i="50"/>
  <c r="L8655" i="50"/>
  <c r="J8655" i="50"/>
  <c r="J8665" i="50"/>
  <c r="L8665" i="50"/>
  <c r="K8665" i="50"/>
  <c r="K8675" i="50"/>
  <c r="K8679" i="50"/>
  <c r="L8679" i="50"/>
  <c r="J8683" i="50"/>
  <c r="L8683" i="50"/>
  <c r="K8683" i="50"/>
  <c r="K8690" i="50"/>
  <c r="J8690" i="50"/>
  <c r="L8690" i="50"/>
  <c r="K8692" i="50"/>
  <c r="J8692" i="50"/>
  <c r="K8700" i="50"/>
  <c r="K8543" i="50"/>
  <c r="F8544" i="50"/>
  <c r="K8547" i="50"/>
  <c r="F8548" i="50"/>
  <c r="J8548" i="50" s="1"/>
  <c r="F8552" i="50"/>
  <c r="K8555" i="50"/>
  <c r="F8556" i="50"/>
  <c r="J8556" i="50" s="1"/>
  <c r="K8559" i="50"/>
  <c r="F8560" i="50"/>
  <c r="K8563" i="50"/>
  <c r="L8569" i="50"/>
  <c r="F8573" i="50"/>
  <c r="J8575" i="50"/>
  <c r="K8579" i="50"/>
  <c r="L8585" i="50"/>
  <c r="K8587" i="50"/>
  <c r="J8591" i="50"/>
  <c r="K8594" i="50"/>
  <c r="K8603" i="50"/>
  <c r="J8607" i="50"/>
  <c r="K8611" i="50"/>
  <c r="K8618" i="50"/>
  <c r="J8623" i="50"/>
  <c r="K8627" i="50"/>
  <c r="K8635" i="50"/>
  <c r="J8639" i="50"/>
  <c r="K8643" i="50"/>
  <c r="J8647" i="50"/>
  <c r="L8651" i="50"/>
  <c r="J8651" i="50"/>
  <c r="L8667" i="50"/>
  <c r="K8670" i="50"/>
  <c r="J8670" i="50"/>
  <c r="J8671" i="50"/>
  <c r="K8674" i="50"/>
  <c r="J8674" i="50"/>
  <c r="K8678" i="50"/>
  <c r="J8678" i="50"/>
  <c r="J8679" i="50"/>
  <c r="L8692" i="50"/>
  <c r="K8575" i="50"/>
  <c r="L8587" i="50"/>
  <c r="K8588" i="50"/>
  <c r="J8588" i="50"/>
  <c r="K8596" i="50"/>
  <c r="J8596" i="50"/>
  <c r="L8603" i="50"/>
  <c r="K8604" i="50"/>
  <c r="J8604" i="50"/>
  <c r="L8611" i="50"/>
  <c r="K8612" i="50"/>
  <c r="J8612" i="50"/>
  <c r="K8620" i="50"/>
  <c r="J8620" i="50"/>
  <c r="L8627" i="50"/>
  <c r="K8628" i="50"/>
  <c r="J8628" i="50"/>
  <c r="L8635" i="50"/>
  <c r="K8636" i="50"/>
  <c r="J8636" i="50"/>
  <c r="L8643" i="50"/>
  <c r="K8650" i="50"/>
  <c r="L8650" i="50"/>
  <c r="J8657" i="50"/>
  <c r="L8657" i="50"/>
  <c r="K8657" i="50"/>
  <c r="L8663" i="50"/>
  <c r="J8663" i="50"/>
  <c r="K8666" i="50"/>
  <c r="L8666" i="50"/>
  <c r="K8673" i="50"/>
  <c r="L8673" i="50"/>
  <c r="K8682" i="50"/>
  <c r="J8682" i="50"/>
  <c r="L8682" i="50"/>
  <c r="K8684" i="50"/>
  <c r="J8684" i="50"/>
  <c r="J8691" i="50"/>
  <c r="L8691" i="50"/>
  <c r="K8691" i="50"/>
  <c r="L8705" i="50"/>
  <c r="K8705" i="50"/>
  <c r="J8705" i="50"/>
  <c r="J8707" i="50"/>
  <c r="L8707" i="50"/>
  <c r="K8707" i="50"/>
  <c r="L8659" i="50"/>
  <c r="J8659" i="50"/>
  <c r="K8662" i="50"/>
  <c r="L8662" i="50"/>
  <c r="J8687" i="50"/>
  <c r="L8687" i="50"/>
  <c r="K8687" i="50"/>
  <c r="K8694" i="50"/>
  <c r="J8694" i="50"/>
  <c r="L8694" i="50"/>
  <c r="J8703" i="50"/>
  <c r="L8703" i="50"/>
  <c r="K8703" i="50"/>
  <c r="J8660" i="50"/>
  <c r="J8668" i="50"/>
  <c r="K8695" i="50"/>
  <c r="K8699" i="50"/>
  <c r="L8711" i="50"/>
  <c r="L8719" i="50"/>
  <c r="L8727" i="50"/>
  <c r="L8735" i="50"/>
  <c r="L8743" i="50"/>
  <c r="L8751" i="50"/>
  <c r="L8759" i="50"/>
  <c r="L8767" i="50"/>
  <c r="J8767" i="50"/>
  <c r="K8775" i="50"/>
  <c r="L8775" i="50"/>
  <c r="K8780" i="50"/>
  <c r="J8780" i="50"/>
  <c r="L8780" i="50"/>
  <c r="L8695" i="50"/>
  <c r="L8699" i="50"/>
  <c r="J8711" i="50"/>
  <c r="J8719" i="50"/>
  <c r="J8727" i="50"/>
  <c r="J8735" i="50"/>
  <c r="J8743" i="50"/>
  <c r="J8751" i="50"/>
  <c r="J8759" i="50"/>
  <c r="L8763" i="50"/>
  <c r="J8763" i="50"/>
  <c r="F8777" i="50"/>
  <c r="K8724" i="50"/>
  <c r="K8756" i="50"/>
  <c r="L8762" i="50"/>
  <c r="J8771" i="50"/>
  <c r="K8771" i="50"/>
  <c r="L8708" i="50"/>
  <c r="K8764" i="50"/>
  <c r="K8772" i="50"/>
  <c r="J8772" i="50"/>
  <c r="L8772" i="50"/>
  <c r="F8788" i="50"/>
  <c r="J8764" i="50"/>
  <c r="L8794" i="50"/>
  <c r="L8802" i="50"/>
  <c r="K8803" i="50"/>
  <c r="J8803" i="50"/>
  <c r="K8811" i="50"/>
  <c r="J8811" i="50"/>
  <c r="L8826" i="50"/>
  <c r="L8834" i="50"/>
  <c r="K8835" i="50"/>
  <c r="J8835" i="50"/>
  <c r="L8842" i="50"/>
  <c r="K8843" i="50"/>
  <c r="J8843" i="50"/>
  <c r="K8851" i="50"/>
  <c r="J8851" i="50"/>
  <c r="L8858" i="50"/>
  <c r="K8858" i="50"/>
  <c r="J8858" i="50"/>
  <c r="K8865" i="50"/>
  <c r="J8865" i="50"/>
  <c r="L8865" i="50"/>
  <c r="J8775" i="50"/>
  <c r="K8779" i="50"/>
  <c r="K8790" i="50"/>
  <c r="J8794" i="50"/>
  <c r="K8798" i="50"/>
  <c r="J8802" i="50"/>
  <c r="L8803" i="50"/>
  <c r="L8811" i="50"/>
  <c r="J8818" i="50"/>
  <c r="J8826" i="50"/>
  <c r="J8834" i="50"/>
  <c r="L8835" i="50"/>
  <c r="J8842" i="50"/>
  <c r="L8843" i="50"/>
  <c r="L8851" i="50"/>
  <c r="F8856" i="50"/>
  <c r="J8857" i="50"/>
  <c r="L8857" i="50"/>
  <c r="K8861" i="50"/>
  <c r="J8861" i="50"/>
  <c r="L8861" i="50"/>
  <c r="J8868" i="50"/>
  <c r="K8791" i="50"/>
  <c r="K8799" i="50"/>
  <c r="J8799" i="50"/>
  <c r="K8807" i="50"/>
  <c r="J8807" i="50"/>
  <c r="L8816" i="50"/>
  <c r="K8816" i="50"/>
  <c r="L8824" i="50"/>
  <c r="K8824" i="50"/>
  <c r="L8832" i="50"/>
  <c r="K8832" i="50"/>
  <c r="L8840" i="50"/>
  <c r="K8840" i="50"/>
  <c r="L8866" i="50"/>
  <c r="K8866" i="50"/>
  <c r="J8866" i="50"/>
  <c r="K8874" i="50"/>
  <c r="L8874" i="50"/>
  <c r="J8874" i="50"/>
  <c r="L8799" i="50"/>
  <c r="L8807" i="50"/>
  <c r="J8816" i="50"/>
  <c r="J8824" i="50"/>
  <c r="J8832" i="50"/>
  <c r="J8840" i="50"/>
  <c r="J8853" i="50"/>
  <c r="L8853" i="50"/>
  <c r="J8859" i="50"/>
  <c r="K8869" i="50"/>
  <c r="K8873" i="50"/>
  <c r="L8876" i="50"/>
  <c r="K8877" i="50"/>
  <c r="L8880" i="50"/>
  <c r="K8881" i="50"/>
  <c r="K8883" i="50"/>
  <c r="K8889" i="50"/>
  <c r="K8891" i="50"/>
  <c r="K8893" i="50"/>
  <c r="K8897" i="50"/>
  <c r="K8900" i="50"/>
  <c r="J8905" i="50"/>
  <c r="K8908" i="50"/>
  <c r="K8909" i="50"/>
  <c r="J8913" i="50"/>
  <c r="L8915" i="50"/>
  <c r="K8916" i="50"/>
  <c r="L8916" i="50"/>
  <c r="J8916" i="50"/>
  <c r="K8929" i="50"/>
  <c r="K8931" i="50"/>
  <c r="L8936" i="50"/>
  <c r="K8936" i="50"/>
  <c r="J8936" i="50"/>
  <c r="F8940" i="50"/>
  <c r="F8860" i="50"/>
  <c r="J8860" i="50" s="1"/>
  <c r="F8864" i="50"/>
  <c r="K8864" i="50" s="1"/>
  <c r="L8925" i="50"/>
  <c r="K8925" i="50"/>
  <c r="L8931" i="50"/>
  <c r="K8932" i="50"/>
  <c r="L8932" i="50"/>
  <c r="J8932" i="50"/>
  <c r="J8938" i="50"/>
  <c r="L8938" i="50"/>
  <c r="K8938" i="50"/>
  <c r="J8946" i="50"/>
  <c r="L8946" i="50"/>
  <c r="K8946" i="50"/>
  <c r="J8909" i="50"/>
  <c r="L8917" i="50"/>
  <c r="J8917" i="50"/>
  <c r="J8923" i="50"/>
  <c r="L8923" i="50"/>
  <c r="K8923" i="50"/>
  <c r="L8937" i="50"/>
  <c r="K8937" i="50"/>
  <c r="K8882" i="50"/>
  <c r="J8882" i="50"/>
  <c r="K8888" i="50"/>
  <c r="J8888" i="50"/>
  <c r="K8890" i="50"/>
  <c r="J8890" i="50"/>
  <c r="J8892" i="50"/>
  <c r="K8898" i="50"/>
  <c r="J8898" i="50"/>
  <c r="K8906" i="50"/>
  <c r="J8906" i="50"/>
  <c r="F8924" i="50"/>
  <c r="L8933" i="50"/>
  <c r="J8933" i="50"/>
  <c r="L8945" i="50"/>
  <c r="J8945" i="50"/>
  <c r="K8945" i="50"/>
  <c r="L8953" i="50"/>
  <c r="J8953" i="50"/>
  <c r="K8953" i="50"/>
  <c r="L8961" i="50"/>
  <c r="J8961" i="50"/>
  <c r="K8961" i="50"/>
  <c r="K8928" i="50"/>
  <c r="K8962" i="50"/>
  <c r="K8970" i="50"/>
  <c r="J8973" i="50"/>
  <c r="L8973" i="50"/>
  <c r="K8977" i="50"/>
  <c r="J8977" i="50"/>
  <c r="L8977" i="50"/>
  <c r="J8928" i="50"/>
  <c r="J8939" i="50"/>
  <c r="K8947" i="50"/>
  <c r="J8947" i="50"/>
  <c r="K8955" i="50"/>
  <c r="J8955" i="50"/>
  <c r="L8962" i="50"/>
  <c r="K8963" i="50"/>
  <c r="J8963" i="50"/>
  <c r="L8970" i="50"/>
  <c r="K8973" i="50"/>
  <c r="L8978" i="50"/>
  <c r="K8978" i="50"/>
  <c r="J8978" i="50"/>
  <c r="L8952" i="50"/>
  <c r="K8952" i="50"/>
  <c r="L8960" i="50"/>
  <c r="L8968" i="50"/>
  <c r="K8968" i="50"/>
  <c r="L8981" i="50"/>
  <c r="F8976" i="50"/>
  <c r="K8976" i="50" s="1"/>
  <c r="K8979" i="50"/>
  <c r="F8980" i="50"/>
  <c r="L8980" i="50" s="1"/>
  <c r="K8944" i="50" l="1"/>
  <c r="K8907" i="50"/>
  <c r="J7871" i="50"/>
  <c r="L4736" i="50"/>
  <c r="K4875" i="50"/>
  <c r="J4188" i="50"/>
  <c r="K3982" i="50"/>
  <c r="L3696" i="50"/>
  <c r="J3696" i="50"/>
  <c r="L2480" i="50"/>
  <c r="K2480" i="50"/>
  <c r="J1816" i="50"/>
  <c r="L1816" i="50"/>
  <c r="J936" i="50"/>
  <c r="K936" i="50"/>
  <c r="K696" i="50"/>
  <c r="J696" i="50"/>
  <c r="L488" i="50"/>
  <c r="K488" i="50"/>
  <c r="L440" i="50"/>
  <c r="J440" i="50"/>
  <c r="K408" i="50"/>
  <c r="J408" i="50"/>
  <c r="K368" i="50"/>
  <c r="J368" i="50"/>
  <c r="L248" i="50"/>
  <c r="K248" i="50"/>
  <c r="L216" i="50"/>
  <c r="K216" i="50"/>
  <c r="J144" i="50"/>
  <c r="L144" i="50"/>
  <c r="K8001" i="50"/>
  <c r="K7945" i="50"/>
  <c r="L7740" i="50"/>
  <c r="K7525" i="50"/>
  <c r="K7501" i="50"/>
  <c r="K6469" i="50"/>
  <c r="J7893" i="50"/>
  <c r="K7871" i="50"/>
  <c r="L7253" i="50"/>
  <c r="J6613" i="50"/>
  <c r="J6581" i="50"/>
  <c r="J5897" i="50"/>
  <c r="K5116" i="50"/>
  <c r="L4252" i="50"/>
  <c r="L3982" i="50"/>
  <c r="K2259" i="50"/>
  <c r="L3584" i="50"/>
  <c r="L3552" i="50"/>
  <c r="J2992" i="50"/>
  <c r="K1608" i="50"/>
  <c r="L7493" i="50"/>
  <c r="K6319" i="50"/>
  <c r="J5116" i="50"/>
  <c r="L7855" i="50"/>
  <c r="K7469" i="50"/>
  <c r="L7461" i="50"/>
  <c r="K5897" i="50"/>
  <c r="J8362" i="50"/>
  <c r="L6338" i="50"/>
  <c r="J5752" i="50"/>
  <c r="J5768" i="50"/>
  <c r="K2391" i="50"/>
  <c r="L2391" i="50"/>
  <c r="L1535" i="50"/>
  <c r="J1535" i="50"/>
  <c r="L7306" i="50"/>
  <c r="L4071" i="50"/>
  <c r="J3751" i="50"/>
  <c r="L3600" i="50"/>
  <c r="L3568" i="50"/>
  <c r="L3567" i="50"/>
  <c r="K2248" i="50"/>
  <c r="J4632" i="50"/>
  <c r="L4208" i="50"/>
  <c r="K3775" i="50"/>
  <c r="J8507" i="50"/>
  <c r="J8201" i="50"/>
  <c r="L7626" i="50"/>
  <c r="L1287" i="50"/>
  <c r="K7981" i="50"/>
  <c r="J7773" i="50"/>
  <c r="J7646" i="50"/>
  <c r="K7626" i="50"/>
  <c r="L7692" i="50"/>
  <c r="L6307" i="50"/>
  <c r="J5819" i="50"/>
  <c r="L5702" i="50"/>
  <c r="K5068" i="50"/>
  <c r="K4071" i="50"/>
  <c r="L3044" i="50"/>
  <c r="K4133" i="50"/>
  <c r="K4014" i="50"/>
  <c r="J3932" i="50"/>
  <c r="J3044" i="50"/>
  <c r="L2861" i="50"/>
  <c r="J2197" i="50"/>
  <c r="K2747" i="50"/>
  <c r="K8225" i="50"/>
  <c r="J8118" i="50"/>
  <c r="K7804" i="50"/>
  <c r="J7940" i="50"/>
  <c r="K7868" i="50"/>
  <c r="J7932" i="50"/>
  <c r="J6231" i="50"/>
  <c r="K5819" i="50"/>
  <c r="K5489" i="50"/>
  <c r="L6319" i="50"/>
  <c r="K4632" i="50"/>
  <c r="J3568" i="50"/>
  <c r="J3486" i="50"/>
  <c r="J2861" i="50"/>
  <c r="L4014" i="50"/>
  <c r="J8225" i="50"/>
  <c r="K8249" i="50"/>
  <c r="K7860" i="50"/>
  <c r="J7887" i="50"/>
  <c r="L8256" i="50"/>
  <c r="L8249" i="50"/>
  <c r="J8040" i="50"/>
  <c r="K7916" i="50"/>
  <c r="J7828" i="50"/>
  <c r="L7789" i="50"/>
  <c r="L7956" i="50"/>
  <c r="L7836" i="50"/>
  <c r="L7948" i="50"/>
  <c r="K7887" i="50"/>
  <c r="L7732" i="50"/>
  <c r="L8363" i="50"/>
  <c r="K8040" i="50"/>
  <c r="J7965" i="50"/>
  <c r="L7908" i="50"/>
  <c r="J7900" i="50"/>
  <c r="J7988" i="50"/>
  <c r="K7876" i="50"/>
  <c r="J7980" i="50"/>
  <c r="J7636" i="50"/>
  <c r="L6231" i="50"/>
  <c r="J5708" i="50"/>
  <c r="K5854" i="50"/>
  <c r="L4632" i="50"/>
  <c r="J3600" i="50"/>
  <c r="J3564" i="50"/>
  <c r="J3518" i="50"/>
  <c r="J3056" i="50"/>
  <c r="J2221" i="50"/>
  <c r="K2229" i="50"/>
  <c r="K2811" i="50"/>
  <c r="L1787" i="50"/>
  <c r="L1252" i="50"/>
  <c r="L3912" i="50"/>
  <c r="L3576" i="50"/>
  <c r="J2904" i="50"/>
  <c r="K2272" i="50"/>
  <c r="K2240" i="50"/>
  <c r="J3392" i="50"/>
  <c r="J3048" i="50"/>
  <c r="K8574" i="50"/>
  <c r="K8910" i="50"/>
  <c r="K5674" i="50"/>
  <c r="K5010" i="50"/>
  <c r="K4970" i="50"/>
  <c r="K3994" i="50"/>
  <c r="J3514" i="50"/>
  <c r="J3498" i="50"/>
  <c r="J3482" i="50"/>
  <c r="K8443" i="50"/>
  <c r="L4033" i="50"/>
  <c r="J3377" i="50"/>
  <c r="K2873" i="50"/>
  <c r="K2841" i="50"/>
  <c r="J2665" i="50"/>
  <c r="J7669" i="50"/>
  <c r="J7661" i="50"/>
  <c r="L7445" i="50"/>
  <c r="K6013" i="50"/>
  <c r="L5997" i="50"/>
  <c r="K5933" i="50"/>
  <c r="K5901" i="50"/>
  <c r="J5733" i="50"/>
  <c r="L5717" i="50"/>
  <c r="J8974" i="50"/>
  <c r="K8974" i="50"/>
  <c r="L8902" i="50"/>
  <c r="K8902" i="50"/>
  <c r="K8870" i="50"/>
  <c r="L8870" i="50"/>
  <c r="J8870" i="50"/>
  <c r="L8951" i="50"/>
  <c r="K8951" i="50"/>
  <c r="J8927" i="50"/>
  <c r="L8927" i="50"/>
  <c r="J8895" i="50"/>
  <c r="L8895" i="50"/>
  <c r="K8895" i="50"/>
  <c r="L8863" i="50"/>
  <c r="J8863" i="50"/>
  <c r="K8863" i="50"/>
  <c r="L8815" i="50"/>
  <c r="K8815" i="50"/>
  <c r="J8815" i="50"/>
  <c r="L8728" i="50"/>
  <c r="K8728" i="50"/>
  <c r="J8728" i="50"/>
  <c r="L8757" i="50"/>
  <c r="J8757" i="50"/>
  <c r="K8757" i="50"/>
  <c r="J8725" i="50"/>
  <c r="L8725" i="50"/>
  <c r="K8725" i="50"/>
  <c r="J8661" i="50"/>
  <c r="L8661" i="50"/>
  <c r="K8661" i="50"/>
  <c r="K8541" i="50"/>
  <c r="J8541" i="50"/>
  <c r="L8541" i="50"/>
  <c r="J8477" i="50"/>
  <c r="L8477" i="50"/>
  <c r="K8477" i="50"/>
  <c r="J8380" i="50"/>
  <c r="K8380" i="50"/>
  <c r="K8252" i="50"/>
  <c r="J8252" i="50"/>
  <c r="L8252" i="50"/>
  <c r="J8220" i="50"/>
  <c r="L8220" i="50"/>
  <c r="K8220" i="50"/>
  <c r="J8156" i="50"/>
  <c r="K8156" i="50"/>
  <c r="L8156" i="50"/>
  <c r="L8052" i="50"/>
  <c r="J8052" i="50"/>
  <c r="K8052" i="50"/>
  <c r="J8020" i="50"/>
  <c r="K8020" i="50"/>
  <c r="L8020" i="50"/>
  <c r="K7524" i="50"/>
  <c r="L7524" i="50"/>
  <c r="J7524" i="50"/>
  <c r="J7500" i="50"/>
  <c r="K7500" i="50"/>
  <c r="L7500" i="50"/>
  <c r="K7420" i="50"/>
  <c r="J7420" i="50"/>
  <c r="K7388" i="50"/>
  <c r="J7388" i="50"/>
  <c r="L7356" i="50"/>
  <c r="J7356" i="50"/>
  <c r="K7324" i="50"/>
  <c r="L7324" i="50"/>
  <c r="J7324" i="50"/>
  <c r="J7292" i="50"/>
  <c r="L7292" i="50"/>
  <c r="K7292" i="50"/>
  <c r="J7260" i="50"/>
  <c r="L7260" i="50"/>
  <c r="K7260" i="50"/>
  <c r="J7228" i="50"/>
  <c r="K7228" i="50"/>
  <c r="L7228" i="50"/>
  <c r="J7124" i="50"/>
  <c r="K7124" i="50"/>
  <c r="L7124" i="50"/>
  <c r="J7100" i="50"/>
  <c r="K7100" i="50"/>
  <c r="L7100" i="50"/>
  <c r="L7076" i="50"/>
  <c r="K7076" i="50"/>
  <c r="J7076" i="50"/>
  <c r="K7004" i="50"/>
  <c r="J7004" i="50"/>
  <c r="K6860" i="50"/>
  <c r="L6860" i="50"/>
  <c r="J6860" i="50"/>
  <c r="K6828" i="50"/>
  <c r="L6828" i="50"/>
  <c r="J6828" i="50"/>
  <c r="L6796" i="50"/>
  <c r="K6796" i="50"/>
  <c r="J6796" i="50"/>
  <c r="L6756" i="50"/>
  <c r="K6756" i="50"/>
  <c r="J6756" i="50"/>
  <c r="L6716" i="50"/>
  <c r="J6716" i="50"/>
  <c r="K6716" i="50"/>
  <c r="K6676" i="50"/>
  <c r="J6676" i="50"/>
  <c r="L6676" i="50"/>
  <c r="K6612" i="50"/>
  <c r="J6612" i="50"/>
  <c r="K6580" i="50"/>
  <c r="L6580" i="50"/>
  <c r="J6580" i="50"/>
  <c r="L6540" i="50"/>
  <c r="J6540" i="50"/>
  <c r="K6540" i="50"/>
  <c r="L6516" i="50"/>
  <c r="J6516" i="50"/>
  <c r="K6516" i="50"/>
  <c r="L6476" i="50"/>
  <c r="J6476" i="50"/>
  <c r="K6476" i="50"/>
  <c r="K6268" i="50"/>
  <c r="J6268" i="50"/>
  <c r="L6268" i="50"/>
  <c r="L6244" i="50"/>
  <c r="K6244" i="50"/>
  <c r="J6244" i="50"/>
  <c r="K6228" i="50"/>
  <c r="L6228" i="50"/>
  <c r="J6228" i="50"/>
  <c r="L6204" i="50"/>
  <c r="J6204" i="50"/>
  <c r="K6204" i="50"/>
  <c r="J8175" i="50"/>
  <c r="K8175" i="50"/>
  <c r="L8175" i="50"/>
  <c r="K8151" i="50"/>
  <c r="J8151" i="50"/>
  <c r="L8151" i="50"/>
  <c r="J8119" i="50"/>
  <c r="L8119" i="50"/>
  <c r="K8119" i="50"/>
  <c r="J8095" i="50"/>
  <c r="K8095" i="50"/>
  <c r="L8095" i="50"/>
  <c r="L8071" i="50"/>
  <c r="J8071" i="50"/>
  <c r="K8071" i="50"/>
  <c r="L8047" i="50"/>
  <c r="J8047" i="50"/>
  <c r="K8047" i="50"/>
  <c r="L8031" i="50"/>
  <c r="K8031" i="50"/>
  <c r="J8031" i="50"/>
  <c r="K6130" i="50"/>
  <c r="J6130" i="50"/>
  <c r="L6130" i="50"/>
  <c r="K6002" i="50"/>
  <c r="J6002" i="50"/>
  <c r="L6002" i="50"/>
  <c r="J5986" i="50"/>
  <c r="L5986" i="50"/>
  <c r="K5986" i="50"/>
  <c r="J5962" i="50"/>
  <c r="L5962" i="50"/>
  <c r="K5962" i="50"/>
  <c r="J5954" i="50"/>
  <c r="L5954" i="50"/>
  <c r="K5954" i="50"/>
  <c r="J5946" i="50"/>
  <c r="L5946" i="50"/>
  <c r="K5946" i="50"/>
  <c r="J5938" i="50"/>
  <c r="L5938" i="50"/>
  <c r="K5938" i="50"/>
  <c r="L5930" i="50"/>
  <c r="K5930" i="50"/>
  <c r="J5930" i="50"/>
  <c r="K5922" i="50"/>
  <c r="J5922" i="50"/>
  <c r="L5914" i="50"/>
  <c r="K5914" i="50"/>
  <c r="J5914" i="50"/>
  <c r="L5890" i="50"/>
  <c r="K5890" i="50"/>
  <c r="J5890" i="50"/>
  <c r="L5874" i="50"/>
  <c r="K5874" i="50"/>
  <c r="J5874" i="50"/>
  <c r="L5866" i="50"/>
  <c r="K5866" i="50"/>
  <c r="J5866" i="50"/>
  <c r="L5858" i="50"/>
  <c r="K5858" i="50"/>
  <c r="J5858" i="50"/>
  <c r="L5842" i="50"/>
  <c r="K5842" i="50"/>
  <c r="J5842" i="50"/>
  <c r="L5834" i="50"/>
  <c r="J5834" i="50"/>
  <c r="K5834" i="50"/>
  <c r="L5826" i="50"/>
  <c r="K5826" i="50"/>
  <c r="J5826" i="50"/>
  <c r="K5786" i="50"/>
  <c r="J5786" i="50"/>
  <c r="L5786" i="50"/>
  <c r="J5770" i="50"/>
  <c r="L5770" i="50"/>
  <c r="K5770" i="50"/>
  <c r="K5762" i="50"/>
  <c r="J5762" i="50"/>
  <c r="L5762" i="50"/>
  <c r="J5754" i="50"/>
  <c r="L5754" i="50"/>
  <c r="K5754" i="50"/>
  <c r="L5746" i="50"/>
  <c r="J5746" i="50"/>
  <c r="K5746" i="50"/>
  <c r="J5738" i="50"/>
  <c r="L5738" i="50"/>
  <c r="K5738" i="50"/>
  <c r="J5722" i="50"/>
  <c r="L5722" i="50"/>
  <c r="K5722" i="50"/>
  <c r="J5714" i="50"/>
  <c r="L5714" i="50"/>
  <c r="K5714" i="50"/>
  <c r="L5698" i="50"/>
  <c r="K5698" i="50"/>
  <c r="J5698" i="50"/>
  <c r="L5690" i="50"/>
  <c r="K5690" i="50"/>
  <c r="J5690" i="50"/>
  <c r="L5682" i="50"/>
  <c r="K5682" i="50"/>
  <c r="J5682" i="50"/>
  <c r="J5666" i="50"/>
  <c r="L5666" i="50"/>
  <c r="K5666" i="50"/>
  <c r="J5658" i="50"/>
  <c r="K5658" i="50"/>
  <c r="J5650" i="50"/>
  <c r="K5650" i="50"/>
  <c r="L5650" i="50"/>
  <c r="J5642" i="50"/>
  <c r="L5642" i="50"/>
  <c r="K5642" i="50"/>
  <c r="L5602" i="50"/>
  <c r="J5602" i="50"/>
  <c r="K5578" i="50"/>
  <c r="J5578" i="50"/>
  <c r="L5578" i="50"/>
  <c r="J5570" i="50"/>
  <c r="L5570" i="50"/>
  <c r="K5570" i="50"/>
  <c r="L5562" i="50"/>
  <c r="K5562" i="50"/>
  <c r="J5562" i="50"/>
  <c r="K5554" i="50"/>
  <c r="J5554" i="50"/>
  <c r="L5554" i="50"/>
  <c r="K5546" i="50"/>
  <c r="J5546" i="50"/>
  <c r="L5546" i="50"/>
  <c r="L5466" i="50"/>
  <c r="J5466" i="50"/>
  <c r="K5466" i="50"/>
  <c r="L5458" i="50"/>
  <c r="K5458" i="50"/>
  <c r="J5458" i="50"/>
  <c r="J5442" i="50"/>
  <c r="L5442" i="50"/>
  <c r="K5442" i="50"/>
  <c r="L5434" i="50"/>
  <c r="K5434" i="50"/>
  <c r="J5434" i="50"/>
  <c r="L5418" i="50"/>
  <c r="K5418" i="50"/>
  <c r="J5418" i="50"/>
  <c r="L5410" i="50"/>
  <c r="K5410" i="50"/>
  <c r="J5410" i="50"/>
  <c r="K5402" i="50"/>
  <c r="J5402" i="50"/>
  <c r="L5402" i="50"/>
  <c r="K5394" i="50"/>
  <c r="J5394" i="50"/>
  <c r="L5394" i="50"/>
  <c r="K5370" i="50"/>
  <c r="J5370" i="50"/>
  <c r="L5370" i="50"/>
  <c r="L5362" i="50"/>
  <c r="K5362" i="50"/>
  <c r="J5362" i="50"/>
  <c r="J5354" i="50"/>
  <c r="L5354" i="50"/>
  <c r="K5354" i="50"/>
  <c r="J5346" i="50"/>
  <c r="L5346" i="50"/>
  <c r="K5346" i="50"/>
  <c r="J5338" i="50"/>
  <c r="L5338" i="50"/>
  <c r="K5338" i="50"/>
  <c r="K5322" i="50"/>
  <c r="J5322" i="50"/>
  <c r="L5322" i="50"/>
  <c r="L5314" i="50"/>
  <c r="K5314" i="50"/>
  <c r="J5314" i="50"/>
  <c r="J5306" i="50"/>
  <c r="L5306" i="50"/>
  <c r="K5306" i="50"/>
  <c r="J5298" i="50"/>
  <c r="L5298" i="50"/>
  <c r="K5298" i="50"/>
  <c r="L5290" i="50"/>
  <c r="K5290" i="50"/>
  <c r="J5290" i="50"/>
  <c r="L5266" i="50"/>
  <c r="J5266" i="50"/>
  <c r="K5266" i="50"/>
  <c r="L5258" i="50"/>
  <c r="J5258" i="50"/>
  <c r="K5258" i="50"/>
  <c r="L5250" i="50"/>
  <c r="J5250" i="50"/>
  <c r="K5250" i="50"/>
  <c r="L5242" i="50"/>
  <c r="J5242" i="50"/>
  <c r="K5242" i="50"/>
  <c r="L5234" i="50"/>
  <c r="J5234" i="50"/>
  <c r="K5234" i="50"/>
  <c r="L5226" i="50"/>
  <c r="J5226" i="50"/>
  <c r="K5226" i="50"/>
  <c r="J5210" i="50"/>
  <c r="K5210" i="50"/>
  <c r="L5210" i="50"/>
  <c r="J5194" i="50"/>
  <c r="K5194" i="50"/>
  <c r="L5194" i="50"/>
  <c r="J5154" i="50"/>
  <c r="K5154" i="50"/>
  <c r="L5154" i="50"/>
  <c r="J5146" i="50"/>
  <c r="K5146" i="50"/>
  <c r="L5146" i="50"/>
  <c r="J5138" i="50"/>
  <c r="L5138" i="50"/>
  <c r="L5050" i="50"/>
  <c r="K5050" i="50"/>
  <c r="J5050" i="50"/>
  <c r="K5042" i="50"/>
  <c r="J5042" i="50"/>
  <c r="L5042" i="50"/>
  <c r="K5034" i="50"/>
  <c r="J5034" i="50"/>
  <c r="L5018" i="50"/>
  <c r="K5018" i="50"/>
  <c r="J5018" i="50"/>
  <c r="L4994" i="50"/>
  <c r="K4994" i="50"/>
  <c r="J4994" i="50"/>
  <c r="J4986" i="50"/>
  <c r="L4986" i="50"/>
  <c r="K4986" i="50"/>
  <c r="K4978" i="50"/>
  <c r="J4978" i="50"/>
  <c r="L4978" i="50"/>
  <c r="J4962" i="50"/>
  <c r="L4962" i="50"/>
  <c r="K4954" i="50"/>
  <c r="L4954" i="50"/>
  <c r="J4946" i="50"/>
  <c r="K4946" i="50"/>
  <c r="L4946" i="50"/>
  <c r="K4938" i="50"/>
  <c r="L4938" i="50"/>
  <c r="J4930" i="50"/>
  <c r="K4930" i="50"/>
  <c r="L4930" i="50"/>
  <c r="J4914" i="50"/>
  <c r="K4914" i="50"/>
  <c r="L4914" i="50"/>
  <c r="L4906" i="50"/>
  <c r="K4906" i="50"/>
  <c r="J4906" i="50"/>
  <c r="L4898" i="50"/>
  <c r="K4898" i="50"/>
  <c r="J4898" i="50"/>
  <c r="J4890" i="50"/>
  <c r="L4890" i="50"/>
  <c r="K4890" i="50"/>
  <c r="J4882" i="50"/>
  <c r="L4882" i="50"/>
  <c r="K4882" i="50"/>
  <c r="L4874" i="50"/>
  <c r="K4874" i="50"/>
  <c r="J4874" i="50"/>
  <c r="L4866" i="50"/>
  <c r="K4866" i="50"/>
  <c r="J4866" i="50"/>
  <c r="K4850" i="50"/>
  <c r="L4850" i="50"/>
  <c r="K4810" i="50"/>
  <c r="J4810" i="50"/>
  <c r="L4810" i="50"/>
  <c r="L4802" i="50"/>
  <c r="K4802" i="50"/>
  <c r="J4802" i="50"/>
  <c r="L4794" i="50"/>
  <c r="K4794" i="50"/>
  <c r="J4794" i="50"/>
  <c r="L4786" i="50"/>
  <c r="K4786" i="50"/>
  <c r="J4786" i="50"/>
  <c r="L4778" i="50"/>
  <c r="K4778" i="50"/>
  <c r="J4778" i="50"/>
  <c r="J4770" i="50"/>
  <c r="L4770" i="50"/>
  <c r="K4770" i="50"/>
  <c r="K4754" i="50"/>
  <c r="J4754" i="50"/>
  <c r="L4754" i="50"/>
  <c r="L4746" i="50"/>
  <c r="K4746" i="50"/>
  <c r="J4746" i="50"/>
  <c r="L4738" i="50"/>
  <c r="K4738" i="50"/>
  <c r="J4738" i="50"/>
  <c r="J4730" i="50"/>
  <c r="L4730" i="50"/>
  <c r="K4730" i="50"/>
  <c r="K4722" i="50"/>
  <c r="J4722" i="50"/>
  <c r="L4722" i="50"/>
  <c r="L4714" i="50"/>
  <c r="K4714" i="50"/>
  <c r="J4714" i="50"/>
  <c r="L4706" i="50"/>
  <c r="K4706" i="50"/>
  <c r="J4706" i="50"/>
  <c r="J4698" i="50"/>
  <c r="L4698" i="50"/>
  <c r="K4698" i="50"/>
  <c r="K4690" i="50"/>
  <c r="J4690" i="50"/>
  <c r="L4690" i="50"/>
  <c r="L4682" i="50"/>
  <c r="K4682" i="50"/>
  <c r="J4682" i="50"/>
  <c r="L4674" i="50"/>
  <c r="K4674" i="50"/>
  <c r="J4674" i="50"/>
  <c r="J4666" i="50"/>
  <c r="L4666" i="50"/>
  <c r="K4666" i="50"/>
  <c r="K4658" i="50"/>
  <c r="J4658" i="50"/>
  <c r="L4658" i="50"/>
  <c r="L4650" i="50"/>
  <c r="K4650" i="50"/>
  <c r="J4650" i="50"/>
  <c r="L4642" i="50"/>
  <c r="K4642" i="50"/>
  <c r="J4642" i="50"/>
  <c r="J4634" i="50"/>
  <c r="L4634" i="50"/>
  <c r="K4634" i="50"/>
  <c r="K4626" i="50"/>
  <c r="J4626" i="50"/>
  <c r="L4626" i="50"/>
  <c r="L4618" i="50"/>
  <c r="K4618" i="50"/>
  <c r="J4618" i="50"/>
  <c r="L4610" i="50"/>
  <c r="K4610" i="50"/>
  <c r="J4610" i="50"/>
  <c r="L4538" i="50"/>
  <c r="K4538" i="50"/>
  <c r="J4538" i="50"/>
  <c r="L4530" i="50"/>
  <c r="K4530" i="50"/>
  <c r="J4530" i="50"/>
  <c r="L4522" i="50"/>
  <c r="K4522" i="50"/>
  <c r="J4522" i="50"/>
  <c r="L4450" i="50"/>
  <c r="K4450" i="50"/>
  <c r="J4450" i="50"/>
  <c r="K4434" i="50"/>
  <c r="J4434" i="50"/>
  <c r="L4434" i="50"/>
  <c r="K4426" i="50"/>
  <c r="L4426" i="50"/>
  <c r="K4410" i="50"/>
  <c r="J4410" i="50"/>
  <c r="L4410" i="50"/>
  <c r="K4394" i="50"/>
  <c r="L4394" i="50"/>
  <c r="J4394" i="50"/>
  <c r="J4378" i="50"/>
  <c r="K4378" i="50"/>
  <c r="L4378" i="50"/>
  <c r="L4370" i="50"/>
  <c r="K4370" i="50"/>
  <c r="J4370" i="50"/>
  <c r="L4362" i="50"/>
  <c r="J4362" i="50"/>
  <c r="J4346" i="50"/>
  <c r="L4346" i="50"/>
  <c r="K4346" i="50"/>
  <c r="K4338" i="50"/>
  <c r="J4338" i="50"/>
  <c r="L4338" i="50"/>
  <c r="L4330" i="50"/>
  <c r="K4330" i="50"/>
  <c r="J4330" i="50"/>
  <c r="K4314" i="50"/>
  <c r="J4314" i="50"/>
  <c r="L4314" i="50"/>
  <c r="K4306" i="50"/>
  <c r="J4306" i="50"/>
  <c r="L4306" i="50"/>
  <c r="K4298" i="50"/>
  <c r="L4298" i="50"/>
  <c r="J4298" i="50"/>
  <c r="K4290" i="50"/>
  <c r="J4290" i="50"/>
  <c r="L4290" i="50"/>
  <c r="J4282" i="50"/>
  <c r="L4282" i="50"/>
  <c r="K4282" i="50"/>
  <c r="K4274" i="50"/>
  <c r="J4274" i="50"/>
  <c r="L4274" i="50"/>
  <c r="K4266" i="50"/>
  <c r="J4266" i="50"/>
  <c r="L4266" i="50"/>
  <c r="J4162" i="50"/>
  <c r="L4162" i="50"/>
  <c r="K4162" i="50"/>
  <c r="K4154" i="50"/>
  <c r="L4154" i="50"/>
  <c r="J4154" i="50"/>
  <c r="K4138" i="50"/>
  <c r="L4138" i="50"/>
  <c r="J4138" i="50"/>
  <c r="J4130" i="50"/>
  <c r="L4130" i="50"/>
  <c r="K4130" i="50"/>
  <c r="J4114" i="50"/>
  <c r="L4114" i="50"/>
  <c r="K4114" i="50"/>
  <c r="L4106" i="50"/>
  <c r="J4106" i="50"/>
  <c r="K4106" i="50"/>
  <c r="K4098" i="50"/>
  <c r="L4098" i="50"/>
  <c r="J4098" i="50"/>
  <c r="K4090" i="50"/>
  <c r="J4090" i="50"/>
  <c r="L4090" i="50"/>
  <c r="J4082" i="50"/>
  <c r="K4082" i="50"/>
  <c r="L4082" i="50"/>
  <c r="L4074" i="50"/>
  <c r="J4074" i="50"/>
  <c r="K4074" i="50"/>
  <c r="J4058" i="50"/>
  <c r="L4058" i="50"/>
  <c r="K4058" i="50"/>
  <c r="J4050" i="50"/>
  <c r="K4050" i="50"/>
  <c r="L4050" i="50"/>
  <c r="J4042" i="50"/>
  <c r="L4042" i="50"/>
  <c r="K4042" i="50"/>
  <c r="K4026" i="50"/>
  <c r="L4026" i="50"/>
  <c r="J4026" i="50"/>
  <c r="K4018" i="50"/>
  <c r="J4018" i="50"/>
  <c r="L4018" i="50"/>
  <c r="J4010" i="50"/>
  <c r="L4010" i="50"/>
  <c r="K4010" i="50"/>
  <c r="J4002" i="50"/>
  <c r="L4002" i="50"/>
  <c r="K4002" i="50"/>
  <c r="J3986" i="50"/>
  <c r="L3986" i="50"/>
  <c r="K3986" i="50"/>
  <c r="J3978" i="50"/>
  <c r="L3978" i="50"/>
  <c r="K3978" i="50"/>
  <c r="J3970" i="50"/>
  <c r="L3970" i="50"/>
  <c r="K3970" i="50"/>
  <c r="L3962" i="50"/>
  <c r="K3962" i="50"/>
  <c r="J3962" i="50"/>
  <c r="J3954" i="50"/>
  <c r="L3954" i="50"/>
  <c r="K3954" i="50"/>
  <c r="K3946" i="50"/>
  <c r="J3946" i="50"/>
  <c r="L3946" i="50"/>
  <c r="L3938" i="50"/>
  <c r="K3938" i="50"/>
  <c r="J3938" i="50"/>
  <c r="L3922" i="50"/>
  <c r="K3922" i="50"/>
  <c r="J3922" i="50"/>
  <c r="L3914" i="50"/>
  <c r="K3914" i="50"/>
  <c r="J3914" i="50"/>
  <c r="J3906" i="50"/>
  <c r="L3906" i="50"/>
  <c r="K3906" i="50"/>
  <c r="K3898" i="50"/>
  <c r="J3898" i="50"/>
  <c r="L3898" i="50"/>
  <c r="L3890" i="50"/>
  <c r="K3890" i="50"/>
  <c r="J3890" i="50"/>
  <c r="K3874" i="50"/>
  <c r="L3874" i="50"/>
  <c r="J3874" i="50"/>
  <c r="K3866" i="50"/>
  <c r="J3866" i="50"/>
  <c r="L3866" i="50"/>
  <c r="K3858" i="50"/>
  <c r="L3858" i="50"/>
  <c r="J3858" i="50"/>
  <c r="K3850" i="50"/>
  <c r="L3850" i="50"/>
  <c r="J3850" i="50"/>
  <c r="K3842" i="50"/>
  <c r="J3842" i="50"/>
  <c r="L3842" i="50"/>
  <c r="L3834" i="50"/>
  <c r="K3834" i="50"/>
  <c r="J3834" i="50"/>
  <c r="K3826" i="50"/>
  <c r="J3826" i="50"/>
  <c r="L3826" i="50"/>
  <c r="L3818" i="50"/>
  <c r="K3818" i="50"/>
  <c r="J3818" i="50"/>
  <c r="K3810" i="50"/>
  <c r="J3810" i="50"/>
  <c r="L3810" i="50"/>
  <c r="J3802" i="50"/>
  <c r="L3802" i="50"/>
  <c r="K3802" i="50"/>
  <c r="L3794" i="50"/>
  <c r="J3794" i="50"/>
  <c r="K3794" i="50"/>
  <c r="K3778" i="50"/>
  <c r="L3778" i="50"/>
  <c r="J3778" i="50"/>
  <c r="L3770" i="50"/>
  <c r="K3770" i="50"/>
  <c r="J3770" i="50"/>
  <c r="K3762" i="50"/>
  <c r="J3762" i="50"/>
  <c r="L3762" i="50"/>
  <c r="L3746" i="50"/>
  <c r="K3746" i="50"/>
  <c r="J3746" i="50"/>
  <c r="J3738" i="50"/>
  <c r="L3738" i="50"/>
  <c r="K3738" i="50"/>
  <c r="L3730" i="50"/>
  <c r="K3730" i="50"/>
  <c r="J3730" i="50"/>
  <c r="J3722" i="50"/>
  <c r="L3722" i="50"/>
  <c r="K3722" i="50"/>
  <c r="L3698" i="50"/>
  <c r="J3698" i="50"/>
  <c r="L3690" i="50"/>
  <c r="K3690" i="50"/>
  <c r="J3690" i="50"/>
  <c r="J3682" i="50"/>
  <c r="L3682" i="50"/>
  <c r="K3682" i="50"/>
  <c r="K3674" i="50"/>
  <c r="L3674" i="50"/>
  <c r="J3674" i="50"/>
  <c r="L3666" i="50"/>
  <c r="J3666" i="50"/>
  <c r="K3666" i="50"/>
  <c r="J3658" i="50"/>
  <c r="K3658" i="50"/>
  <c r="J3650" i="50"/>
  <c r="K3650" i="50"/>
  <c r="J3642" i="50"/>
  <c r="K3642" i="50"/>
  <c r="J3634" i="50"/>
  <c r="K3634" i="50"/>
  <c r="J3626" i="50"/>
  <c r="K3626" i="50"/>
  <c r="J3618" i="50"/>
  <c r="K3618" i="50"/>
  <c r="J3610" i="50"/>
  <c r="K3610" i="50"/>
  <c r="L3602" i="50"/>
  <c r="K3602" i="50"/>
  <c r="J3602" i="50"/>
  <c r="L3594" i="50"/>
  <c r="K3594" i="50"/>
  <c r="J3594" i="50"/>
  <c r="K3586" i="50"/>
  <c r="J3586" i="50"/>
  <c r="L3586" i="50"/>
  <c r="L3578" i="50"/>
  <c r="K3578" i="50"/>
  <c r="J3578" i="50"/>
  <c r="J3570" i="50"/>
  <c r="L3570" i="50"/>
  <c r="K3570" i="50"/>
  <c r="L3562" i="50"/>
  <c r="K3562" i="50"/>
  <c r="J3562" i="50"/>
  <c r="J3554" i="50"/>
  <c r="L3554" i="50"/>
  <c r="K3554" i="50"/>
  <c r="J3546" i="50"/>
  <c r="L3546" i="50"/>
  <c r="K3546" i="50"/>
  <c r="K3538" i="50"/>
  <c r="J3538" i="50"/>
  <c r="L3538" i="50"/>
  <c r="L3530" i="50"/>
  <c r="K3530" i="50"/>
  <c r="J3530" i="50"/>
  <c r="J3522" i="50"/>
  <c r="L3522" i="50"/>
  <c r="J3506" i="50"/>
  <c r="L3506" i="50"/>
  <c r="L3490" i="50"/>
  <c r="J3490" i="50"/>
  <c r="J3474" i="50"/>
  <c r="L3474" i="50"/>
  <c r="J3466" i="50"/>
  <c r="K3466" i="50"/>
  <c r="J3458" i="50"/>
  <c r="K3458" i="50"/>
  <c r="J3450" i="50"/>
  <c r="K3450" i="50"/>
  <c r="J3442" i="50"/>
  <c r="K3442" i="50"/>
  <c r="L3410" i="50"/>
  <c r="J3410" i="50"/>
  <c r="K3410" i="50"/>
  <c r="K3402" i="50"/>
  <c r="L3402" i="50"/>
  <c r="J3402" i="50"/>
  <c r="K3394" i="50"/>
  <c r="J3394" i="50"/>
  <c r="L3394" i="50"/>
  <c r="J3378" i="50"/>
  <c r="L3378" i="50"/>
  <c r="K3378" i="50"/>
  <c r="K3330" i="50"/>
  <c r="J3330" i="50"/>
  <c r="L3330" i="50"/>
  <c r="K3322" i="50"/>
  <c r="J3322" i="50"/>
  <c r="L3322" i="50"/>
  <c r="K3314" i="50"/>
  <c r="J3314" i="50"/>
  <c r="L3314" i="50"/>
  <c r="L3298" i="50"/>
  <c r="K3298" i="50"/>
  <c r="J3298" i="50"/>
  <c r="K3290" i="50"/>
  <c r="J3290" i="50"/>
  <c r="L3290" i="50"/>
  <c r="J3282" i="50"/>
  <c r="K3282" i="50"/>
  <c r="L3282" i="50"/>
  <c r="K3258" i="50"/>
  <c r="J3258" i="50"/>
  <c r="L3258" i="50"/>
  <c r="J3250" i="50"/>
  <c r="L3250" i="50"/>
  <c r="K3250" i="50"/>
  <c r="L3242" i="50"/>
  <c r="K3242" i="50"/>
  <c r="J3242" i="50"/>
  <c r="J3234" i="50"/>
  <c r="L3234" i="50"/>
  <c r="K3234" i="50"/>
  <c r="L3226" i="50"/>
  <c r="K3226" i="50"/>
  <c r="J3226" i="50"/>
  <c r="L3210" i="50"/>
  <c r="K3210" i="50"/>
  <c r="J3210" i="50"/>
  <c r="L3202" i="50"/>
  <c r="J3202" i="50"/>
  <c r="K3202" i="50"/>
  <c r="L3194" i="50"/>
  <c r="J3194" i="50"/>
  <c r="K3194" i="50"/>
  <c r="L3186" i="50"/>
  <c r="K3186" i="50"/>
  <c r="J3186" i="50"/>
  <c r="L3170" i="50"/>
  <c r="J3170" i="50"/>
  <c r="K3170" i="50"/>
  <c r="L3162" i="50"/>
  <c r="J3162" i="50"/>
  <c r="K3162" i="50"/>
  <c r="L3154" i="50"/>
  <c r="K3154" i="50"/>
  <c r="J3154" i="50"/>
  <c r="J3138" i="50"/>
  <c r="K3138" i="50"/>
  <c r="L3130" i="50"/>
  <c r="K3130" i="50"/>
  <c r="J3130" i="50"/>
  <c r="J3106" i="50"/>
  <c r="K3106" i="50"/>
  <c r="L3106" i="50"/>
  <c r="J3090" i="50"/>
  <c r="K3090" i="50"/>
  <c r="L3090" i="50"/>
  <c r="L2962" i="50"/>
  <c r="K2962" i="50"/>
  <c r="J2938" i="50"/>
  <c r="K2938" i="50"/>
  <c r="L2922" i="50"/>
  <c r="K2922" i="50"/>
  <c r="K2914" i="50"/>
  <c r="J2914" i="50"/>
  <c r="L2914" i="50"/>
  <c r="L2898" i="50"/>
  <c r="K2898" i="50"/>
  <c r="J2898" i="50"/>
  <c r="L2890" i="50"/>
  <c r="K2890" i="50"/>
  <c r="J2890" i="50"/>
  <c r="K2882" i="50"/>
  <c r="J2882" i="50"/>
  <c r="L2882" i="50"/>
  <c r="L2874" i="50"/>
  <c r="J2874" i="50"/>
  <c r="K2874" i="50"/>
  <c r="L2866" i="50"/>
  <c r="K2866" i="50"/>
  <c r="J2866" i="50"/>
  <c r="K2858" i="50"/>
  <c r="J2858" i="50"/>
  <c r="L2858" i="50"/>
  <c r="L2842" i="50"/>
  <c r="J2842" i="50"/>
  <c r="K2842" i="50"/>
  <c r="L2834" i="50"/>
  <c r="J2834" i="50"/>
  <c r="K2834" i="50"/>
  <c r="L2818" i="50"/>
  <c r="K2818" i="50"/>
  <c r="J2818" i="50"/>
  <c r="L2810" i="50"/>
  <c r="K2810" i="50"/>
  <c r="J2810" i="50"/>
  <c r="L2802" i="50"/>
  <c r="J2802" i="50"/>
  <c r="K2802" i="50"/>
  <c r="L2794" i="50"/>
  <c r="K2794" i="50"/>
  <c r="J2794" i="50"/>
  <c r="L2786" i="50"/>
  <c r="J2786" i="50"/>
  <c r="K2786" i="50"/>
  <c r="L2778" i="50"/>
  <c r="K2778" i="50"/>
  <c r="J2778" i="50"/>
  <c r="L2770" i="50"/>
  <c r="J2770" i="50"/>
  <c r="K2770" i="50"/>
  <c r="L2754" i="50"/>
  <c r="K2754" i="50"/>
  <c r="J2754" i="50"/>
  <c r="L2738" i="50"/>
  <c r="K2738" i="50"/>
  <c r="J2738" i="50"/>
  <c r="L2730" i="50"/>
  <c r="K2730" i="50"/>
  <c r="J2730" i="50"/>
  <c r="L2722" i="50"/>
  <c r="K2722" i="50"/>
  <c r="J2722" i="50"/>
  <c r="L2714" i="50"/>
  <c r="K2714" i="50"/>
  <c r="J2714" i="50"/>
  <c r="K2698" i="50"/>
  <c r="J2698" i="50"/>
  <c r="L2698" i="50"/>
  <c r="K2690" i="50"/>
  <c r="L2690" i="50"/>
  <c r="J2690" i="50"/>
  <c r="L2650" i="50"/>
  <c r="K2650" i="50"/>
  <c r="J2650" i="50"/>
  <c r="L2642" i="50"/>
  <c r="K2642" i="50"/>
  <c r="J2642" i="50"/>
  <c r="L2634" i="50"/>
  <c r="K2634" i="50"/>
  <c r="J2634" i="50"/>
  <c r="J2522" i="50"/>
  <c r="K2522" i="50"/>
  <c r="J2514" i="50"/>
  <c r="L2514" i="50"/>
  <c r="K2514" i="50"/>
  <c r="K2498" i="50"/>
  <c r="L2498" i="50"/>
  <c r="J2498" i="50"/>
  <c r="L2482" i="50"/>
  <c r="J2482" i="50"/>
  <c r="K2482" i="50"/>
  <c r="L2474" i="50"/>
  <c r="J2474" i="50"/>
  <c r="K2474" i="50"/>
  <c r="L2466" i="50"/>
  <c r="J2466" i="50"/>
  <c r="K2466" i="50"/>
  <c r="K2458" i="50"/>
  <c r="L2458" i="50"/>
  <c r="J2458" i="50"/>
  <c r="K2450" i="50"/>
  <c r="L2450" i="50"/>
  <c r="J2450" i="50"/>
  <c r="J2434" i="50"/>
  <c r="K2434" i="50"/>
  <c r="L2434" i="50"/>
  <c r="J2426" i="50"/>
  <c r="K2426" i="50"/>
  <c r="L2426" i="50"/>
  <c r="L2418" i="50"/>
  <c r="J2418" i="50"/>
  <c r="K2418" i="50"/>
  <c r="J2410" i="50"/>
  <c r="L2410" i="50"/>
  <c r="K2410" i="50"/>
  <c r="K2338" i="50"/>
  <c r="L2338" i="50"/>
  <c r="J2338" i="50"/>
  <c r="K2322" i="50"/>
  <c r="L2322" i="50"/>
  <c r="J2322" i="50"/>
  <c r="K2314" i="50"/>
  <c r="L2314" i="50"/>
  <c r="J2314" i="50"/>
  <c r="K2306" i="50"/>
  <c r="L2306" i="50"/>
  <c r="J2306" i="50"/>
  <c r="L2266" i="50"/>
  <c r="J2266" i="50"/>
  <c r="K2266" i="50"/>
  <c r="L2258" i="50"/>
  <c r="J2258" i="50"/>
  <c r="K2258" i="50"/>
  <c r="L2250" i="50"/>
  <c r="J2250" i="50"/>
  <c r="K2250" i="50"/>
  <c r="L2242" i="50"/>
  <c r="K2242" i="50"/>
  <c r="J2242" i="50"/>
  <c r="J2162" i="50"/>
  <c r="K2162" i="50"/>
  <c r="L2162" i="50"/>
  <c r="J2154" i="50"/>
  <c r="K2154" i="50"/>
  <c r="L2154" i="50"/>
  <c r="J2146" i="50"/>
  <c r="K2146" i="50"/>
  <c r="L2146" i="50"/>
  <c r="J2138" i="50"/>
  <c r="K2138" i="50"/>
  <c r="L2138" i="50"/>
  <c r="J2130" i="50"/>
  <c r="K2130" i="50"/>
  <c r="L2130" i="50"/>
  <c r="J2122" i="50"/>
  <c r="L2122" i="50"/>
  <c r="K2122" i="50"/>
  <c r="K2114" i="50"/>
  <c r="J2114" i="50"/>
  <c r="L2114" i="50"/>
  <c r="L2106" i="50"/>
  <c r="K2106" i="50"/>
  <c r="J2106" i="50"/>
  <c r="L2098" i="50"/>
  <c r="J2098" i="50"/>
  <c r="K2098" i="50"/>
  <c r="L2074" i="50"/>
  <c r="J2074" i="50"/>
  <c r="K2074" i="50"/>
  <c r="J1954" i="50"/>
  <c r="L1954" i="50"/>
  <c r="K1954" i="50"/>
  <c r="K1946" i="50"/>
  <c r="J1946" i="50"/>
  <c r="L1946" i="50"/>
  <c r="J1938" i="50"/>
  <c r="L1938" i="50"/>
  <c r="K1938" i="50"/>
  <c r="L1930" i="50"/>
  <c r="J1930" i="50"/>
  <c r="K1930" i="50"/>
  <c r="L1922" i="50"/>
  <c r="K1922" i="50"/>
  <c r="J1922" i="50"/>
  <c r="J1906" i="50"/>
  <c r="L1906" i="50"/>
  <c r="K1906" i="50"/>
  <c r="J1890" i="50"/>
  <c r="L1890" i="50"/>
  <c r="K1890" i="50"/>
  <c r="L1882" i="50"/>
  <c r="K1882" i="50"/>
  <c r="J1882" i="50"/>
  <c r="L1874" i="50"/>
  <c r="J1874" i="50"/>
  <c r="K1874" i="50"/>
  <c r="J1866" i="50"/>
  <c r="L1866" i="50"/>
  <c r="K1866" i="50"/>
  <c r="J1850" i="50"/>
  <c r="K1850" i="50"/>
  <c r="J1842" i="50"/>
  <c r="K1842" i="50"/>
  <c r="K1834" i="50"/>
  <c r="J1834" i="50"/>
  <c r="L1834" i="50"/>
  <c r="K1818" i="50"/>
  <c r="J1818" i="50"/>
  <c r="L1818" i="50"/>
  <c r="K1802" i="50"/>
  <c r="L1802" i="50"/>
  <c r="J1802" i="50"/>
  <c r="L1706" i="50"/>
  <c r="K1706" i="50"/>
  <c r="J1706" i="50"/>
  <c r="J1698" i="50"/>
  <c r="K1698" i="50"/>
  <c r="L1698" i="50"/>
  <c r="L8894" i="50"/>
  <c r="K8894" i="50"/>
  <c r="J8894" i="50"/>
  <c r="L8862" i="50"/>
  <c r="K8862" i="50"/>
  <c r="J8862" i="50"/>
  <c r="K8943" i="50"/>
  <c r="J8943" i="50"/>
  <c r="L8943" i="50"/>
  <c r="K8847" i="50"/>
  <c r="L8847" i="50"/>
  <c r="J8847" i="50"/>
  <c r="J8823" i="50"/>
  <c r="K8823" i="50"/>
  <c r="J8784" i="50"/>
  <c r="L8784" i="50"/>
  <c r="K8784" i="50"/>
  <c r="L8760" i="50"/>
  <c r="K8760" i="50"/>
  <c r="J8760" i="50"/>
  <c r="J8744" i="50"/>
  <c r="L8744" i="50"/>
  <c r="L8720" i="50"/>
  <c r="K8720" i="50"/>
  <c r="J8696" i="50"/>
  <c r="K8696" i="50"/>
  <c r="L8696" i="50"/>
  <c r="L8672" i="50"/>
  <c r="K8672" i="50"/>
  <c r="J8672" i="50"/>
  <c r="L8648" i="50"/>
  <c r="K8648" i="50"/>
  <c r="J8648" i="50"/>
  <c r="L8592" i="50"/>
  <c r="K8592" i="50"/>
  <c r="J8592" i="50"/>
  <c r="K8568" i="50"/>
  <c r="J8568" i="50"/>
  <c r="L8568" i="50"/>
  <c r="J8488" i="50"/>
  <c r="K8488" i="50"/>
  <c r="L8488" i="50"/>
  <c r="J8456" i="50"/>
  <c r="K8456" i="50"/>
  <c r="L8456" i="50"/>
  <c r="J8781" i="50"/>
  <c r="L8781" i="50"/>
  <c r="K8749" i="50"/>
  <c r="J8749" i="50"/>
  <c r="L8749" i="50"/>
  <c r="J8717" i="50"/>
  <c r="L8717" i="50"/>
  <c r="J8645" i="50"/>
  <c r="L8645" i="50"/>
  <c r="K8645" i="50"/>
  <c r="J8621" i="50"/>
  <c r="K8621" i="50"/>
  <c r="L8621" i="50"/>
  <c r="J8597" i="50"/>
  <c r="L8597" i="50"/>
  <c r="L8565" i="50"/>
  <c r="J8565" i="50"/>
  <c r="K8565" i="50"/>
  <c r="K8533" i="50"/>
  <c r="J8533" i="50"/>
  <c r="L8533" i="50"/>
  <c r="J8501" i="50"/>
  <c r="L8501" i="50"/>
  <c r="K8501" i="50"/>
  <c r="L8412" i="50"/>
  <c r="K8412" i="50"/>
  <c r="J8412" i="50"/>
  <c r="J8388" i="50"/>
  <c r="L8388" i="50"/>
  <c r="K8364" i="50"/>
  <c r="J8364" i="50"/>
  <c r="J8308" i="50"/>
  <c r="L8308" i="50"/>
  <c r="K8308" i="50"/>
  <c r="J8276" i="50"/>
  <c r="L8276" i="50"/>
  <c r="K8236" i="50"/>
  <c r="J8236" i="50"/>
  <c r="L8236" i="50"/>
  <c r="L8164" i="50"/>
  <c r="K8164" i="50"/>
  <c r="J8164" i="50"/>
  <c r="J8140" i="50"/>
  <c r="K8140" i="50"/>
  <c r="L8140" i="50"/>
  <c r="J8108" i="50"/>
  <c r="L8108" i="50"/>
  <c r="K8108" i="50"/>
  <c r="L8076" i="50"/>
  <c r="J8076" i="50"/>
  <c r="L8044" i="50"/>
  <c r="K8044" i="50"/>
  <c r="J8044" i="50"/>
  <c r="L8012" i="50"/>
  <c r="J8012" i="50"/>
  <c r="K8012" i="50"/>
  <c r="J7476" i="50"/>
  <c r="K7476" i="50"/>
  <c r="L7476" i="50"/>
  <c r="K7444" i="50"/>
  <c r="J7444" i="50"/>
  <c r="K7412" i="50"/>
  <c r="J7412" i="50"/>
  <c r="K7380" i="50"/>
  <c r="J7380" i="50"/>
  <c r="K7348" i="50"/>
  <c r="L7348" i="50"/>
  <c r="J7348" i="50"/>
  <c r="L7316" i="50"/>
  <c r="K7316" i="50"/>
  <c r="J7316" i="50"/>
  <c r="J7188" i="50"/>
  <c r="K7188" i="50"/>
  <c r="L7188" i="50"/>
  <c r="J7148" i="50"/>
  <c r="L7148" i="50"/>
  <c r="K7148" i="50"/>
  <c r="J7092" i="50"/>
  <c r="K7092" i="50"/>
  <c r="L7068" i="50"/>
  <c r="K7068" i="50"/>
  <c r="J7068" i="50"/>
  <c r="K6988" i="50"/>
  <c r="L6988" i="50"/>
  <c r="J6988" i="50"/>
  <c r="K6876" i="50"/>
  <c r="L6876" i="50"/>
  <c r="J6876" i="50"/>
  <c r="K6844" i="50"/>
  <c r="J6844" i="50"/>
  <c r="L6844" i="50"/>
  <c r="L6812" i="50"/>
  <c r="J6812" i="50"/>
  <c r="K6812" i="50"/>
  <c r="L6780" i="50"/>
  <c r="K6780" i="50"/>
  <c r="J6780" i="50"/>
  <c r="L6740" i="50"/>
  <c r="K6740" i="50"/>
  <c r="J6740" i="50"/>
  <c r="L6708" i="50"/>
  <c r="J6708" i="50"/>
  <c r="K6708" i="50"/>
  <c r="L6692" i="50"/>
  <c r="J6692" i="50"/>
  <c r="K6692" i="50"/>
  <c r="L6668" i="50"/>
  <c r="K6668" i="50"/>
  <c r="J6668" i="50"/>
  <c r="K6604" i="50"/>
  <c r="J6604" i="50"/>
  <c r="J6572" i="50"/>
  <c r="L6572" i="50"/>
  <c r="K6572" i="50"/>
  <c r="K6532" i="50"/>
  <c r="J6532" i="50"/>
  <c r="J6300" i="50"/>
  <c r="L6300" i="50"/>
  <c r="K6300" i="50"/>
  <c r="J6276" i="50"/>
  <c r="L6276" i="50"/>
  <c r="K6276" i="50"/>
  <c r="L6260" i="50"/>
  <c r="J6260" i="50"/>
  <c r="K6260" i="50"/>
  <c r="L6212" i="50"/>
  <c r="K6212" i="50"/>
  <c r="J6212" i="50"/>
  <c r="K8183" i="50"/>
  <c r="L8183" i="50"/>
  <c r="J8159" i="50"/>
  <c r="L8159" i="50"/>
  <c r="K8159" i="50"/>
  <c r="J8127" i="50"/>
  <c r="L8127" i="50"/>
  <c r="J8103" i="50"/>
  <c r="K8103" i="50"/>
  <c r="L8103" i="50"/>
  <c r="L8079" i="50"/>
  <c r="K8079" i="50"/>
  <c r="J8079" i="50"/>
  <c r="L8055" i="50"/>
  <c r="K8055" i="50"/>
  <c r="J8055" i="50"/>
  <c r="J8015" i="50"/>
  <c r="K8015" i="50"/>
  <c r="L8015" i="50"/>
  <c r="L5282" i="50"/>
  <c r="J5282" i="50"/>
  <c r="K5282" i="50"/>
  <c r="K8717" i="50"/>
  <c r="K8605" i="50"/>
  <c r="K8597" i="50"/>
  <c r="K8276" i="50"/>
  <c r="L8926" i="50"/>
  <c r="J8926" i="50"/>
  <c r="K8926" i="50"/>
  <c r="L8854" i="50"/>
  <c r="K8854" i="50"/>
  <c r="J8854" i="50"/>
  <c r="L8967" i="50"/>
  <c r="K8967" i="50"/>
  <c r="J8967" i="50"/>
  <c r="K8776" i="50"/>
  <c r="J8776" i="50"/>
  <c r="L8776" i="50"/>
  <c r="K8752" i="50"/>
  <c r="L8752" i="50"/>
  <c r="J8752" i="50"/>
  <c r="J8704" i="50"/>
  <c r="K8704" i="50"/>
  <c r="L8688" i="50"/>
  <c r="K8688" i="50"/>
  <c r="J8688" i="50"/>
  <c r="K8664" i="50"/>
  <c r="J8664" i="50"/>
  <c r="L8640" i="50"/>
  <c r="K8640" i="50"/>
  <c r="J8640" i="50"/>
  <c r="K8624" i="50"/>
  <c r="L8624" i="50"/>
  <c r="J8624" i="50"/>
  <c r="J8600" i="50"/>
  <c r="K8600" i="50"/>
  <c r="L8600" i="50"/>
  <c r="J8576" i="50"/>
  <c r="K8576" i="50"/>
  <c r="L8576" i="50"/>
  <c r="J8496" i="50"/>
  <c r="L8496" i="50"/>
  <c r="K8496" i="50"/>
  <c r="J8472" i="50"/>
  <c r="K8472" i="50"/>
  <c r="L8472" i="50"/>
  <c r="K8773" i="50"/>
  <c r="J8773" i="50"/>
  <c r="L8773" i="50"/>
  <c r="J8741" i="50"/>
  <c r="L8741" i="50"/>
  <c r="K8741" i="50"/>
  <c r="L8709" i="50"/>
  <c r="J8709" i="50"/>
  <c r="K8709" i="50"/>
  <c r="J8629" i="50"/>
  <c r="L8629" i="50"/>
  <c r="K8629" i="50"/>
  <c r="K8557" i="50"/>
  <c r="J8557" i="50"/>
  <c r="L8557" i="50"/>
  <c r="K8525" i="50"/>
  <c r="L8525" i="50"/>
  <c r="J8525" i="50"/>
  <c r="J8493" i="50"/>
  <c r="K8493" i="50"/>
  <c r="J8396" i="50"/>
  <c r="L8396" i="50"/>
  <c r="K8396" i="50"/>
  <c r="J8372" i="50"/>
  <c r="L8372" i="50"/>
  <c r="K8332" i="50"/>
  <c r="J8332" i="50"/>
  <c r="L8332" i="50"/>
  <c r="J8300" i="50"/>
  <c r="L8300" i="50"/>
  <c r="K8300" i="50"/>
  <c r="K8268" i="50"/>
  <c r="J8268" i="50"/>
  <c r="L8268" i="50"/>
  <c r="J8244" i="50"/>
  <c r="L8244" i="50"/>
  <c r="K8244" i="50"/>
  <c r="K8212" i="50"/>
  <c r="J8212" i="50"/>
  <c r="L8212" i="50"/>
  <c r="K8172" i="50"/>
  <c r="J8172" i="50"/>
  <c r="L8172" i="50"/>
  <c r="J8100" i="50"/>
  <c r="K8100" i="50"/>
  <c r="L8100" i="50"/>
  <c r="L8068" i="50"/>
  <c r="J8068" i="50"/>
  <c r="K8068" i="50"/>
  <c r="K8004" i="50"/>
  <c r="J8004" i="50"/>
  <c r="L8004" i="50"/>
  <c r="J7460" i="50"/>
  <c r="K7460" i="50"/>
  <c r="L7460" i="50"/>
  <c r="K7428" i="50"/>
  <c r="J7428" i="50"/>
  <c r="K7396" i="50"/>
  <c r="J7396" i="50"/>
  <c r="K7372" i="50"/>
  <c r="J7372" i="50"/>
  <c r="J7340" i="50"/>
  <c r="L7340" i="50"/>
  <c r="K7340" i="50"/>
  <c r="K7308" i="50"/>
  <c r="L7308" i="50"/>
  <c r="J7308" i="50"/>
  <c r="J7284" i="50"/>
  <c r="K7284" i="50"/>
  <c r="L7284" i="50"/>
  <c r="J7252" i="50"/>
  <c r="K7252" i="50"/>
  <c r="L7252" i="50"/>
  <c r="L7236" i="50"/>
  <c r="J7236" i="50"/>
  <c r="L7204" i="50"/>
  <c r="J7204" i="50"/>
  <c r="K7204" i="50"/>
  <c r="J7156" i="50"/>
  <c r="K7156" i="50"/>
  <c r="L7156" i="50"/>
  <c r="J7132" i="50"/>
  <c r="L7132" i="50"/>
  <c r="K7132" i="50"/>
  <c r="J7084" i="50"/>
  <c r="L7084" i="50"/>
  <c r="K6996" i="50"/>
  <c r="L6996" i="50"/>
  <c r="K6980" i="50"/>
  <c r="L6980" i="50"/>
  <c r="J6980" i="50"/>
  <c r="J6852" i="50"/>
  <c r="L6852" i="50"/>
  <c r="K6852" i="50"/>
  <c r="J6820" i="50"/>
  <c r="L6820" i="50"/>
  <c r="K6820" i="50"/>
  <c r="L6788" i="50"/>
  <c r="K6788" i="50"/>
  <c r="J6788" i="50"/>
  <c r="L6732" i="50"/>
  <c r="K6732" i="50"/>
  <c r="L6684" i="50"/>
  <c r="J6684" i="50"/>
  <c r="K6684" i="50"/>
  <c r="K6620" i="50"/>
  <c r="J6620" i="50"/>
  <c r="L6620" i="50"/>
  <c r="L6588" i="50"/>
  <c r="K6588" i="50"/>
  <c r="J6588" i="50"/>
  <c r="L6556" i="50"/>
  <c r="K6556" i="50"/>
  <c r="J6556" i="50"/>
  <c r="L6468" i="50"/>
  <c r="J6468" i="50"/>
  <c r="K6468" i="50"/>
  <c r="J6284" i="50"/>
  <c r="L6284" i="50"/>
  <c r="K6284" i="50"/>
  <c r="L6252" i="50"/>
  <c r="K6252" i="50"/>
  <c r="J6252" i="50"/>
  <c r="L6220" i="50"/>
  <c r="K6220" i="50"/>
  <c r="J6220" i="50"/>
  <c r="K8143" i="50"/>
  <c r="J8143" i="50"/>
  <c r="L8143" i="50"/>
  <c r="L5274" i="50"/>
  <c r="K5274" i="50"/>
  <c r="J5274" i="50"/>
  <c r="J8902" i="50"/>
  <c r="K8781" i="50"/>
  <c r="L8493" i="50"/>
  <c r="K8388" i="50"/>
  <c r="L8380" i="50"/>
  <c r="K8372" i="50"/>
  <c r="L8364" i="50"/>
  <c r="K8076" i="50"/>
  <c r="L7092" i="50"/>
  <c r="K7084" i="50"/>
  <c r="K7356" i="50"/>
  <c r="L8878" i="50"/>
  <c r="J8878" i="50"/>
  <c r="K8878" i="50"/>
  <c r="L8959" i="50"/>
  <c r="K8959" i="50"/>
  <c r="J8959" i="50"/>
  <c r="L8935" i="50"/>
  <c r="J8935" i="50"/>
  <c r="L8855" i="50"/>
  <c r="K8855" i="50"/>
  <c r="J8855" i="50"/>
  <c r="K8831" i="50"/>
  <c r="J8831" i="50"/>
  <c r="K8792" i="50"/>
  <c r="J8792" i="50"/>
  <c r="K8768" i="50"/>
  <c r="J8768" i="50"/>
  <c r="K8736" i="50"/>
  <c r="J8736" i="50"/>
  <c r="L8736" i="50"/>
  <c r="J8712" i="50"/>
  <c r="L8712" i="50"/>
  <c r="K8712" i="50"/>
  <c r="L8632" i="50"/>
  <c r="K8632" i="50"/>
  <c r="J8632" i="50"/>
  <c r="J8608" i="50"/>
  <c r="L8608" i="50"/>
  <c r="L8584" i="50"/>
  <c r="J8584" i="50"/>
  <c r="J8480" i="50"/>
  <c r="K8480" i="50"/>
  <c r="L8480" i="50"/>
  <c r="J8765" i="50"/>
  <c r="L8765" i="50"/>
  <c r="K8765" i="50"/>
  <c r="K8733" i="50"/>
  <c r="L8733" i="50"/>
  <c r="J8733" i="50"/>
  <c r="L8701" i="50"/>
  <c r="K8701" i="50"/>
  <c r="J8701" i="50"/>
  <c r="J8669" i="50"/>
  <c r="K8669" i="50"/>
  <c r="L8669" i="50"/>
  <c r="J8613" i="50"/>
  <c r="K8613" i="50"/>
  <c r="K8581" i="50"/>
  <c r="J8581" i="50"/>
  <c r="L8549" i="50"/>
  <c r="K8549" i="50"/>
  <c r="J8549" i="50"/>
  <c r="K8517" i="50"/>
  <c r="J8517" i="50"/>
  <c r="L8517" i="50"/>
  <c r="J8485" i="50"/>
  <c r="L8485" i="50"/>
  <c r="K8485" i="50"/>
  <c r="J8404" i="50"/>
  <c r="L8404" i="50"/>
  <c r="K8404" i="50"/>
  <c r="J8292" i="50"/>
  <c r="L8292" i="50"/>
  <c r="K8292" i="50"/>
  <c r="K8260" i="50"/>
  <c r="J8260" i="50"/>
  <c r="L8260" i="50"/>
  <c r="K8228" i="50"/>
  <c r="J8228" i="50"/>
  <c r="L8228" i="50"/>
  <c r="J8204" i="50"/>
  <c r="L8204" i="50"/>
  <c r="K8204" i="50"/>
  <c r="L8180" i="50"/>
  <c r="K8180" i="50"/>
  <c r="J8180" i="50"/>
  <c r="J8116" i="50"/>
  <c r="L8116" i="50"/>
  <c r="K8116" i="50"/>
  <c r="L8084" i="50"/>
  <c r="J8084" i="50"/>
  <c r="K8084" i="50"/>
  <c r="L7996" i="50"/>
  <c r="J7996" i="50"/>
  <c r="J7548" i="50"/>
  <c r="K7548" i="50"/>
  <c r="L7548" i="50"/>
  <c r="J7516" i="50"/>
  <c r="L7516" i="50"/>
  <c r="J7468" i="50"/>
  <c r="K7468" i="50"/>
  <c r="L7468" i="50"/>
  <c r="K7436" i="50"/>
  <c r="J7436" i="50"/>
  <c r="K7404" i="50"/>
  <c r="J7404" i="50"/>
  <c r="K7364" i="50"/>
  <c r="L7364" i="50"/>
  <c r="J7364" i="50"/>
  <c r="L7332" i="50"/>
  <c r="K7332" i="50"/>
  <c r="J7332" i="50"/>
  <c r="J7300" i="50"/>
  <c r="K7300" i="50"/>
  <c r="L7300" i="50"/>
  <c r="J7276" i="50"/>
  <c r="K7276" i="50"/>
  <c r="L7276" i="50"/>
  <c r="J7244" i="50"/>
  <c r="K7244" i="50"/>
  <c r="L7244" i="50"/>
  <c r="L7212" i="50"/>
  <c r="J7212" i="50"/>
  <c r="K7212" i="50"/>
  <c r="J7140" i="50"/>
  <c r="K7140" i="50"/>
  <c r="L7140" i="50"/>
  <c r="L6892" i="50"/>
  <c r="K6892" i="50"/>
  <c r="J6892" i="50"/>
  <c r="L6868" i="50"/>
  <c r="J6868" i="50"/>
  <c r="K6868" i="50"/>
  <c r="L6836" i="50"/>
  <c r="J6836" i="50"/>
  <c r="K6836" i="50"/>
  <c r="K6804" i="50"/>
  <c r="J6804" i="50"/>
  <c r="L6804" i="50"/>
  <c r="L6772" i="50"/>
  <c r="K6772" i="50"/>
  <c r="J6772" i="50"/>
  <c r="L6748" i="50"/>
  <c r="K6748" i="50"/>
  <c r="J6748" i="50"/>
  <c r="L6724" i="50"/>
  <c r="J6724" i="50"/>
  <c r="K6724" i="50"/>
  <c r="L6700" i="50"/>
  <c r="J6700" i="50"/>
  <c r="K6700" i="50"/>
  <c r="K6660" i="50"/>
  <c r="J6660" i="50"/>
  <c r="L6660" i="50"/>
  <c r="L6596" i="50"/>
  <c r="K6596" i="50"/>
  <c r="J6596" i="50"/>
  <c r="L6524" i="50"/>
  <c r="K6524" i="50"/>
  <c r="L6508" i="50"/>
  <c r="K6508" i="50"/>
  <c r="J6508" i="50"/>
  <c r="L6492" i="50"/>
  <c r="J6492" i="50"/>
  <c r="K6492" i="50"/>
  <c r="J6452" i="50"/>
  <c r="L6452" i="50"/>
  <c r="K6452" i="50"/>
  <c r="K6292" i="50"/>
  <c r="J6292" i="50"/>
  <c r="L6292" i="50"/>
  <c r="K8167" i="50"/>
  <c r="L8167" i="50"/>
  <c r="J8135" i="50"/>
  <c r="L8135" i="50"/>
  <c r="K8135" i="50"/>
  <c r="J8111" i="50"/>
  <c r="L8111" i="50"/>
  <c r="K8111" i="50"/>
  <c r="L8087" i="50"/>
  <c r="J8087" i="50"/>
  <c r="L8063" i="50"/>
  <c r="K8063" i="50"/>
  <c r="J8063" i="50"/>
  <c r="L8039" i="50"/>
  <c r="J8039" i="50"/>
  <c r="K8039" i="50"/>
  <c r="J8023" i="50"/>
  <c r="L8023" i="50"/>
  <c r="K8023" i="50"/>
  <c r="J7999" i="50"/>
  <c r="L7999" i="50"/>
  <c r="K7999" i="50"/>
  <c r="K6122" i="50"/>
  <c r="L6122" i="50"/>
  <c r="K5970" i="50"/>
  <c r="J5970" i="50"/>
  <c r="L5970" i="50"/>
  <c r="K5898" i="50"/>
  <c r="J5898" i="50"/>
  <c r="L5898" i="50"/>
  <c r="J5330" i="50"/>
  <c r="L5330" i="50"/>
  <c r="K5330" i="50"/>
  <c r="L8792" i="50"/>
  <c r="K8744" i="50"/>
  <c r="J8720" i="50"/>
  <c r="K8127" i="50"/>
  <c r="J6732" i="50"/>
  <c r="L7004" i="50"/>
  <c r="J6996" i="50"/>
  <c r="J1786" i="50"/>
  <c r="L1786" i="50"/>
  <c r="K1786" i="50"/>
  <c r="K1778" i="50"/>
  <c r="L1778" i="50"/>
  <c r="J1778" i="50"/>
  <c r="K1770" i="50"/>
  <c r="J1770" i="50"/>
  <c r="L1770" i="50"/>
  <c r="J1746" i="50"/>
  <c r="K1746" i="50"/>
  <c r="L1746" i="50"/>
  <c r="J1738" i="50"/>
  <c r="K1738" i="50"/>
  <c r="L1730" i="50"/>
  <c r="J1730" i="50"/>
  <c r="K1730" i="50"/>
  <c r="L1714" i="50"/>
  <c r="J1714" i="50"/>
  <c r="K1714" i="50"/>
  <c r="J1690" i="50"/>
  <c r="L1690" i="50"/>
  <c r="K1690" i="50"/>
  <c r="J1682" i="50"/>
  <c r="L1682" i="50"/>
  <c r="K1682" i="50"/>
  <c r="J1674" i="50"/>
  <c r="L1674" i="50"/>
  <c r="K1674" i="50"/>
  <c r="L1666" i="50"/>
  <c r="K1666" i="50"/>
  <c r="J1666" i="50"/>
  <c r="J1658" i="50"/>
  <c r="L1658" i="50"/>
  <c r="K1658" i="50"/>
  <c r="J1650" i="50"/>
  <c r="K1650" i="50"/>
  <c r="L1650" i="50"/>
  <c r="K1642" i="50"/>
  <c r="L1642" i="50"/>
  <c r="J1642" i="50"/>
  <c r="K1634" i="50"/>
  <c r="L1634" i="50"/>
  <c r="J1634" i="50"/>
  <c r="J1626" i="50"/>
  <c r="L1626" i="50"/>
  <c r="K1626" i="50"/>
  <c r="L1618" i="50"/>
  <c r="K1618" i="50"/>
  <c r="J1618" i="50"/>
  <c r="J1610" i="50"/>
  <c r="K1610" i="50"/>
  <c r="L1602" i="50"/>
  <c r="K1602" i="50"/>
  <c r="J1602" i="50"/>
  <c r="L1594" i="50"/>
  <c r="J1594" i="50"/>
  <c r="K1594" i="50"/>
  <c r="L1530" i="50"/>
  <c r="K1530" i="50"/>
  <c r="J1530" i="50"/>
  <c r="K1474" i="50"/>
  <c r="J1474" i="50"/>
  <c r="L1474" i="50"/>
  <c r="K1466" i="50"/>
  <c r="J1466" i="50"/>
  <c r="L1466" i="50"/>
  <c r="K1426" i="50"/>
  <c r="J1426" i="50"/>
  <c r="L1426" i="50"/>
  <c r="L1386" i="50"/>
  <c r="K1386" i="50"/>
  <c r="J1386" i="50"/>
  <c r="K1370" i="50"/>
  <c r="J1370" i="50"/>
  <c r="L1370" i="50"/>
  <c r="J1354" i="50"/>
  <c r="K1354" i="50"/>
  <c r="L1354" i="50"/>
  <c r="J1338" i="50"/>
  <c r="K1338" i="50"/>
  <c r="L1338" i="50"/>
  <c r="J1314" i="50"/>
  <c r="K1314" i="50"/>
  <c r="L1314" i="50"/>
  <c r="J1306" i="50"/>
  <c r="K1306" i="50"/>
  <c r="L1306" i="50"/>
  <c r="J1298" i="50"/>
  <c r="L1298" i="50"/>
  <c r="J1290" i="50"/>
  <c r="K1290" i="50"/>
  <c r="L1290" i="50"/>
  <c r="J1282" i="50"/>
  <c r="K1282" i="50"/>
  <c r="L1282" i="50"/>
  <c r="J1274" i="50"/>
  <c r="L1274" i="50"/>
  <c r="K1274" i="50"/>
  <c r="L1266" i="50"/>
  <c r="K1266" i="50"/>
  <c r="J1266" i="50"/>
  <c r="L1250" i="50"/>
  <c r="K1250" i="50"/>
  <c r="J1250" i="50"/>
  <c r="K1242" i="50"/>
  <c r="L1242" i="50"/>
  <c r="J1242" i="50"/>
  <c r="L1226" i="50"/>
  <c r="J1226" i="50"/>
  <c r="K1226" i="50"/>
  <c r="J1202" i="50"/>
  <c r="K1202" i="50"/>
  <c r="L1202" i="50"/>
  <c r="L1194" i="50"/>
  <c r="J1194" i="50"/>
  <c r="K1194" i="50"/>
  <c r="J1138" i="50"/>
  <c r="L1138" i="50"/>
  <c r="K1138" i="50"/>
  <c r="J1130" i="50"/>
  <c r="K1130" i="50"/>
  <c r="L1130" i="50"/>
  <c r="J1114" i="50"/>
  <c r="L1114" i="50"/>
  <c r="J1090" i="50"/>
  <c r="L1090" i="50"/>
  <c r="K1090" i="50"/>
  <c r="L1082" i="50"/>
  <c r="J1082" i="50"/>
  <c r="K1082" i="50"/>
  <c r="L1074" i="50"/>
  <c r="J1074" i="50"/>
  <c r="K1074" i="50"/>
  <c r="L1066" i="50"/>
  <c r="J1066" i="50"/>
  <c r="K1066" i="50"/>
  <c r="L1058" i="50"/>
  <c r="J1058" i="50"/>
  <c r="K1058" i="50"/>
  <c r="L1034" i="50"/>
  <c r="K1034" i="50"/>
  <c r="J1034" i="50"/>
  <c r="J1026" i="50"/>
  <c r="L1026" i="50"/>
  <c r="K1026" i="50"/>
  <c r="K1010" i="50"/>
  <c r="J1010" i="50"/>
  <c r="L1010" i="50"/>
  <c r="J1002" i="50"/>
  <c r="K1002" i="50"/>
  <c r="L1002" i="50"/>
  <c r="K994" i="50"/>
  <c r="J994" i="50"/>
  <c r="L994" i="50"/>
  <c r="J986" i="50"/>
  <c r="K986" i="50"/>
  <c r="L986" i="50"/>
  <c r="K962" i="50"/>
  <c r="J962" i="50"/>
  <c r="L962" i="50"/>
  <c r="L914" i="50"/>
  <c r="K914" i="50"/>
  <c r="J914" i="50"/>
  <c r="L906" i="50"/>
  <c r="K906" i="50"/>
  <c r="J906" i="50"/>
  <c r="K898" i="50"/>
  <c r="J898" i="50"/>
  <c r="L898" i="50"/>
  <c r="J882" i="50"/>
  <c r="L882" i="50"/>
  <c r="K882" i="50"/>
  <c r="K866" i="50"/>
  <c r="J866" i="50"/>
  <c r="L866" i="50"/>
  <c r="K858" i="50"/>
  <c r="L858" i="50"/>
  <c r="J858" i="50"/>
  <c r="J794" i="50"/>
  <c r="L794" i="50"/>
  <c r="K794" i="50"/>
  <c r="K786" i="50"/>
  <c r="J786" i="50"/>
  <c r="L786" i="50"/>
  <c r="L762" i="50"/>
  <c r="K762" i="50"/>
  <c r="J762" i="50"/>
  <c r="L754" i="50"/>
  <c r="K754" i="50"/>
  <c r="J754" i="50"/>
  <c r="K690" i="50"/>
  <c r="J690" i="50"/>
  <c r="L690" i="50"/>
  <c r="K674" i="50"/>
  <c r="J674" i="50"/>
  <c r="L674" i="50"/>
  <c r="K666" i="50"/>
  <c r="J666" i="50"/>
  <c r="L666" i="50"/>
  <c r="L658" i="50"/>
  <c r="J658" i="50"/>
  <c r="K658" i="50"/>
  <c r="L642" i="50"/>
  <c r="K642" i="50"/>
  <c r="J642" i="50"/>
  <c r="L634" i="50"/>
  <c r="J634" i="50"/>
  <c r="K634" i="50"/>
  <c r="L626" i="50"/>
  <c r="K626" i="50"/>
  <c r="L602" i="50"/>
  <c r="J602" i="50"/>
  <c r="K602" i="50"/>
  <c r="L586" i="50"/>
  <c r="J586" i="50"/>
  <c r="K586" i="50"/>
  <c r="K546" i="50"/>
  <c r="J546" i="50"/>
  <c r="L546" i="50"/>
  <c r="L538" i="50"/>
  <c r="J538" i="50"/>
  <c r="K538" i="50"/>
  <c r="L514" i="50"/>
  <c r="J514" i="50"/>
  <c r="K514" i="50"/>
  <c r="J506" i="50"/>
  <c r="K506" i="50"/>
  <c r="L506" i="50"/>
  <c r="J394" i="50"/>
  <c r="K394" i="50"/>
  <c r="L394" i="50"/>
  <c r="J386" i="50"/>
  <c r="K386" i="50"/>
  <c r="L386" i="50"/>
  <c r="K378" i="50"/>
  <c r="J378" i="50"/>
  <c r="L378" i="50"/>
  <c r="K370" i="50"/>
  <c r="J370" i="50"/>
  <c r="L370" i="50"/>
  <c r="K362" i="50"/>
  <c r="J362" i="50"/>
  <c r="L362" i="50"/>
  <c r="J354" i="50"/>
  <c r="L354" i="50"/>
  <c r="K354" i="50"/>
  <c r="L346" i="50"/>
  <c r="J346" i="50"/>
  <c r="K346" i="50"/>
  <c r="L338" i="50"/>
  <c r="J338" i="50"/>
  <c r="K338" i="50"/>
  <c r="L330" i="50"/>
  <c r="K330" i="50"/>
  <c r="J330" i="50"/>
  <c r="L322" i="50"/>
  <c r="J322" i="50"/>
  <c r="K322" i="50"/>
  <c r="J314" i="50"/>
  <c r="K314" i="50"/>
  <c r="L314" i="50"/>
  <c r="L298" i="50"/>
  <c r="J298" i="50"/>
  <c r="K298" i="50"/>
  <c r="L234" i="50"/>
  <c r="K234" i="50"/>
  <c r="J234" i="50"/>
  <c r="L226" i="50"/>
  <c r="K226" i="50"/>
  <c r="J226" i="50"/>
  <c r="K130" i="50"/>
  <c r="J130" i="50"/>
  <c r="L130" i="50"/>
  <c r="K122" i="50"/>
  <c r="L122" i="50"/>
  <c r="J122" i="50"/>
  <c r="J106" i="50"/>
  <c r="L106" i="50"/>
  <c r="K106" i="50"/>
  <c r="J58" i="50"/>
  <c r="K58" i="50"/>
  <c r="L58" i="50"/>
  <c r="J50" i="50"/>
  <c r="L50" i="50"/>
  <c r="K50" i="50"/>
  <c r="K42" i="50"/>
  <c r="J42" i="50"/>
  <c r="L42" i="50"/>
  <c r="L8459" i="50"/>
  <c r="K8459" i="50"/>
  <c r="L8435" i="50"/>
  <c r="J8435" i="50"/>
  <c r="L8427" i="50"/>
  <c r="K8427" i="50"/>
  <c r="J8427" i="50"/>
  <c r="L8419" i="50"/>
  <c r="K8419" i="50"/>
  <c r="J8419" i="50"/>
  <c r="K8403" i="50"/>
  <c r="L8403" i="50"/>
  <c r="J8403" i="50"/>
  <c r="L8395" i="50"/>
  <c r="J8395" i="50"/>
  <c r="K8387" i="50"/>
  <c r="J8387" i="50"/>
  <c r="J8379" i="50"/>
  <c r="K8379" i="50"/>
  <c r="L8379" i="50"/>
  <c r="L8339" i="50"/>
  <c r="K8339" i="50"/>
  <c r="J8331" i="50"/>
  <c r="K8331" i="50"/>
  <c r="K8275" i="50"/>
  <c r="L8275" i="50"/>
  <c r="K8267" i="50"/>
  <c r="J8267" i="50"/>
  <c r="K8259" i="50"/>
  <c r="L8259" i="50"/>
  <c r="J8259" i="50"/>
  <c r="K8251" i="50"/>
  <c r="L8251" i="50"/>
  <c r="J8251" i="50"/>
  <c r="K8243" i="50"/>
  <c r="L8243" i="50"/>
  <c r="K8235" i="50"/>
  <c r="J8235" i="50"/>
  <c r="K8219" i="50"/>
  <c r="L8219" i="50"/>
  <c r="L4357" i="50"/>
  <c r="K4357" i="50"/>
  <c r="J4357" i="50"/>
  <c r="L4305" i="50"/>
  <c r="K4305" i="50"/>
  <c r="J4305" i="50"/>
  <c r="L4297" i="50"/>
  <c r="J4297" i="50"/>
  <c r="K4297" i="50"/>
  <c r="K4289" i="50"/>
  <c r="L4289" i="50"/>
  <c r="J4289" i="50"/>
  <c r="K4273" i="50"/>
  <c r="L4273" i="50"/>
  <c r="J4273" i="50"/>
  <c r="L4169" i="50"/>
  <c r="K4169" i="50"/>
  <c r="J4169" i="50"/>
  <c r="L4161" i="50"/>
  <c r="J4161" i="50"/>
  <c r="L4153" i="50"/>
  <c r="J4153" i="50"/>
  <c r="K4137" i="50"/>
  <c r="J4137" i="50"/>
  <c r="L4137" i="50"/>
  <c r="L4121" i="50"/>
  <c r="J4121" i="50"/>
  <c r="K4121" i="50"/>
  <c r="K4097" i="50"/>
  <c r="J4097" i="50"/>
  <c r="L4097" i="50"/>
  <c r="K4089" i="50"/>
  <c r="J4089" i="50"/>
  <c r="L4073" i="50"/>
  <c r="J4073" i="50"/>
  <c r="K4073" i="50"/>
  <c r="J4065" i="50"/>
  <c r="K4065" i="50"/>
  <c r="L4065" i="50"/>
  <c r="J4057" i="50"/>
  <c r="L4057" i="50"/>
  <c r="K4057" i="50"/>
  <c r="J4049" i="50"/>
  <c r="L4049" i="50"/>
  <c r="K4049" i="50"/>
  <c r="L4025" i="50"/>
  <c r="K4025" i="50"/>
  <c r="J4025" i="50"/>
  <c r="K4017" i="50"/>
  <c r="L4017" i="50"/>
  <c r="J4017" i="50"/>
  <c r="L4009" i="50"/>
  <c r="K4009" i="50"/>
  <c r="J4009" i="50"/>
  <c r="K3993" i="50"/>
  <c r="J3993" i="50"/>
  <c r="L3993" i="50"/>
  <c r="L3977" i="50"/>
  <c r="K3977" i="50"/>
  <c r="J3977" i="50"/>
  <c r="K3969" i="50"/>
  <c r="J3969" i="50"/>
  <c r="L3969" i="50"/>
  <c r="K3961" i="50"/>
  <c r="L3961" i="50"/>
  <c r="J3961" i="50"/>
  <c r="K3953" i="50"/>
  <c r="L3953" i="50"/>
  <c r="J3953" i="50"/>
  <c r="K3945" i="50"/>
  <c r="J3945" i="50"/>
  <c r="L3945" i="50"/>
  <c r="K3937" i="50"/>
  <c r="L3937" i="50"/>
  <c r="J3937" i="50"/>
  <c r="K3921" i="50"/>
  <c r="L3921" i="50"/>
  <c r="J3921" i="50"/>
  <c r="K3913" i="50"/>
  <c r="L3913" i="50"/>
  <c r="J3913" i="50"/>
  <c r="K3897" i="50"/>
  <c r="L3897" i="50"/>
  <c r="K3889" i="50"/>
  <c r="J3889" i="50"/>
  <c r="L3889" i="50"/>
  <c r="L3873" i="50"/>
  <c r="K3873" i="50"/>
  <c r="J3873" i="50"/>
  <c r="L3865" i="50"/>
  <c r="K3865" i="50"/>
  <c r="J3865" i="50"/>
  <c r="K3857" i="50"/>
  <c r="J3857" i="50"/>
  <c r="L3857" i="50"/>
  <c r="K3849" i="50"/>
  <c r="J3849" i="50"/>
  <c r="L3849" i="50"/>
  <c r="J3841" i="50"/>
  <c r="L3841" i="50"/>
  <c r="K3841" i="50"/>
  <c r="K3825" i="50"/>
  <c r="J3825" i="50"/>
  <c r="L3825" i="50"/>
  <c r="K3817" i="50"/>
  <c r="J3817" i="50"/>
  <c r="L3817" i="50"/>
  <c r="K3809" i="50"/>
  <c r="L3809" i="50"/>
  <c r="J3809" i="50"/>
  <c r="K3801" i="50"/>
  <c r="L3801" i="50"/>
  <c r="J3801" i="50"/>
  <c r="J3793" i="50"/>
  <c r="L3793" i="50"/>
  <c r="K3793" i="50"/>
  <c r="J3785" i="50"/>
  <c r="L3785" i="50"/>
  <c r="K3785" i="50"/>
  <c r="L3777" i="50"/>
  <c r="K3777" i="50"/>
  <c r="J3777" i="50"/>
  <c r="L3769" i="50"/>
  <c r="K3769" i="50"/>
  <c r="J3769" i="50"/>
  <c r="J3761" i="50"/>
  <c r="L3761" i="50"/>
  <c r="K3761" i="50"/>
  <c r="L3753" i="50"/>
  <c r="K3753" i="50"/>
  <c r="J3753" i="50"/>
  <c r="J3745" i="50"/>
  <c r="K3745" i="50"/>
  <c r="L3745" i="50"/>
  <c r="L3737" i="50"/>
  <c r="K3737" i="50"/>
  <c r="J3737" i="50"/>
  <c r="K3729" i="50"/>
  <c r="L3729" i="50"/>
  <c r="J3729" i="50"/>
  <c r="L3697" i="50"/>
  <c r="K3697" i="50"/>
  <c r="J3697" i="50"/>
  <c r="K3673" i="50"/>
  <c r="L3673" i="50"/>
  <c r="J3673" i="50"/>
  <c r="J3657" i="50"/>
  <c r="L3657" i="50"/>
  <c r="K3657" i="50"/>
  <c r="J3649" i="50"/>
  <c r="L3649" i="50"/>
  <c r="K3649" i="50"/>
  <c r="K3641" i="50"/>
  <c r="J3641" i="50"/>
  <c r="L3641" i="50"/>
  <c r="K3633" i="50"/>
  <c r="L3633" i="50"/>
  <c r="J3633" i="50"/>
  <c r="L3625" i="50"/>
  <c r="K3625" i="50"/>
  <c r="J3625" i="50"/>
  <c r="L3617" i="50"/>
  <c r="J3617" i="50"/>
  <c r="K3617" i="50"/>
  <c r="L3609" i="50"/>
  <c r="K3609" i="50"/>
  <c r="J3609" i="50"/>
  <c r="J3601" i="50"/>
  <c r="L3601" i="50"/>
  <c r="K3601" i="50"/>
  <c r="J3593" i="50"/>
  <c r="L3593" i="50"/>
  <c r="K3593" i="50"/>
  <c r="L3585" i="50"/>
  <c r="J3585" i="50"/>
  <c r="K3585" i="50"/>
  <c r="L3577" i="50"/>
  <c r="J3577" i="50"/>
  <c r="K3577" i="50"/>
  <c r="J3569" i="50"/>
  <c r="L3569" i="50"/>
  <c r="K3569" i="50"/>
  <c r="L3561" i="50"/>
  <c r="J3561" i="50"/>
  <c r="K3561" i="50"/>
  <c r="J3553" i="50"/>
  <c r="L3553" i="50"/>
  <c r="K3553" i="50"/>
  <c r="J3545" i="50"/>
  <c r="L3545" i="50"/>
  <c r="K3545" i="50"/>
  <c r="K3537" i="50"/>
  <c r="L3537" i="50"/>
  <c r="J3537" i="50"/>
  <c r="L3529" i="50"/>
  <c r="J3529" i="50"/>
  <c r="K3529" i="50"/>
  <c r="J3505" i="50"/>
  <c r="L3505" i="50"/>
  <c r="K3505" i="50"/>
  <c r="L3465" i="50"/>
  <c r="K3465" i="50"/>
  <c r="J3465" i="50"/>
  <c r="L3457" i="50"/>
  <c r="K3457" i="50"/>
  <c r="J3457" i="50"/>
  <c r="L3449" i="50"/>
  <c r="K3449" i="50"/>
  <c r="J3449" i="50"/>
  <c r="L3441" i="50"/>
  <c r="K3441" i="50"/>
  <c r="J3441" i="50"/>
  <c r="L3433" i="50"/>
  <c r="K3433" i="50"/>
  <c r="J3433" i="50"/>
  <c r="L3425" i="50"/>
  <c r="K3425" i="50"/>
  <c r="J3425" i="50"/>
  <c r="L3417" i="50"/>
  <c r="K3417" i="50"/>
  <c r="J3417" i="50"/>
  <c r="K3409" i="50"/>
  <c r="J3409" i="50"/>
  <c r="L3409" i="50"/>
  <c r="J3401" i="50"/>
  <c r="K3401" i="50"/>
  <c r="L3401" i="50"/>
  <c r="J3393" i="50"/>
  <c r="L3393" i="50"/>
  <c r="K3393" i="50"/>
  <c r="L3385" i="50"/>
  <c r="K3385" i="50"/>
  <c r="J3385" i="50"/>
  <c r="K3361" i="50"/>
  <c r="J3361" i="50"/>
  <c r="L3361" i="50"/>
  <c r="J3353" i="50"/>
  <c r="L3353" i="50"/>
  <c r="K3353" i="50"/>
  <c r="L3345" i="50"/>
  <c r="K3345" i="50"/>
  <c r="J3345" i="50"/>
  <c r="L3337" i="50"/>
  <c r="J3337" i="50"/>
  <c r="K3337" i="50"/>
  <c r="L3329" i="50"/>
  <c r="J3329" i="50"/>
  <c r="K3329" i="50"/>
  <c r="L3321" i="50"/>
  <c r="J3321" i="50"/>
  <c r="K3321" i="50"/>
  <c r="L3305" i="50"/>
  <c r="J3305" i="50"/>
  <c r="K3305" i="50"/>
  <c r="L3297" i="50"/>
  <c r="K3297" i="50"/>
  <c r="J3297" i="50"/>
  <c r="L3289" i="50"/>
  <c r="J3289" i="50"/>
  <c r="K3289" i="50"/>
  <c r="K3281" i="50"/>
  <c r="L3281" i="50"/>
  <c r="J3281" i="50"/>
  <c r="K3265" i="50"/>
  <c r="L3265" i="50"/>
  <c r="J3265" i="50"/>
  <c r="L3257" i="50"/>
  <c r="K3257" i="50"/>
  <c r="J3257" i="50"/>
  <c r="L3249" i="50"/>
  <c r="J3249" i="50"/>
  <c r="K3249" i="50"/>
  <c r="L3241" i="50"/>
  <c r="K3241" i="50"/>
  <c r="J3241" i="50"/>
  <c r="L3233" i="50"/>
  <c r="J3233" i="50"/>
  <c r="K3233" i="50"/>
  <c r="L3225" i="50"/>
  <c r="J3225" i="50"/>
  <c r="K3225" i="50"/>
  <c r="L3217" i="50"/>
  <c r="J3217" i="50"/>
  <c r="K3217" i="50"/>
  <c r="L3209" i="50"/>
  <c r="K3209" i="50"/>
  <c r="J3209" i="50"/>
  <c r="K3201" i="50"/>
  <c r="L3201" i="50"/>
  <c r="J3201" i="50"/>
  <c r="K3193" i="50"/>
  <c r="J3193" i="50"/>
  <c r="L3193" i="50"/>
  <c r="K3185" i="50"/>
  <c r="J3185" i="50"/>
  <c r="L3185" i="50"/>
  <c r="K3177" i="50"/>
  <c r="L3177" i="50"/>
  <c r="J3177" i="50"/>
  <c r="K3169" i="50"/>
  <c r="L3169" i="50"/>
  <c r="J3169" i="50"/>
  <c r="K3153" i="50"/>
  <c r="L3153" i="50"/>
  <c r="J3153" i="50"/>
  <c r="L3145" i="50"/>
  <c r="K3145" i="50"/>
  <c r="J3145" i="50"/>
  <c r="L3137" i="50"/>
  <c r="J3137" i="50"/>
  <c r="K3137" i="50"/>
  <c r="K3129" i="50"/>
  <c r="J3129" i="50"/>
  <c r="L3129" i="50"/>
  <c r="K3121" i="50"/>
  <c r="L3121" i="50"/>
  <c r="J3121" i="50"/>
  <c r="L3089" i="50"/>
  <c r="K3089" i="50"/>
  <c r="J3089" i="50"/>
  <c r="L3081" i="50"/>
  <c r="K3081" i="50"/>
  <c r="J3081" i="50"/>
  <c r="L2993" i="50"/>
  <c r="K2993" i="50"/>
  <c r="J2993" i="50"/>
  <c r="L2985" i="50"/>
  <c r="K2985" i="50"/>
  <c r="J2985" i="50"/>
  <c r="L2977" i="50"/>
  <c r="K2977" i="50"/>
  <c r="J2977" i="50"/>
  <c r="L2969" i="50"/>
  <c r="J2969" i="50"/>
  <c r="K2969" i="50"/>
  <c r="L2961" i="50"/>
  <c r="K2961" i="50"/>
  <c r="J2961" i="50"/>
  <c r="L2953" i="50"/>
  <c r="K2953" i="50"/>
  <c r="J2953" i="50"/>
  <c r="L2945" i="50"/>
  <c r="J2945" i="50"/>
  <c r="K2945" i="50"/>
  <c r="J2897" i="50"/>
  <c r="L2897" i="50"/>
  <c r="K2897" i="50"/>
  <c r="J2881" i="50"/>
  <c r="K2881" i="50"/>
  <c r="L2881" i="50"/>
  <c r="J2825" i="50"/>
  <c r="L2825" i="50"/>
  <c r="K2825" i="50"/>
  <c r="K2817" i="50"/>
  <c r="L2817" i="50"/>
  <c r="J2817" i="50"/>
  <c r="K2809" i="50"/>
  <c r="J2809" i="50"/>
  <c r="L2809" i="50"/>
  <c r="K2801" i="50"/>
  <c r="J2801" i="50"/>
  <c r="L2801" i="50"/>
  <c r="K2793" i="50"/>
  <c r="L2793" i="50"/>
  <c r="J2793" i="50"/>
  <c r="K2785" i="50"/>
  <c r="L2785" i="50"/>
  <c r="J2785" i="50"/>
  <c r="K2777" i="50"/>
  <c r="L2777" i="50"/>
  <c r="J2777" i="50"/>
  <c r="K2753" i="50"/>
  <c r="L2753" i="50"/>
  <c r="J2753" i="50"/>
  <c r="K2745" i="50"/>
  <c r="L2745" i="50"/>
  <c r="J2745" i="50"/>
  <c r="K2737" i="50"/>
  <c r="L2737" i="50"/>
  <c r="K2729" i="50"/>
  <c r="L2729" i="50"/>
  <c r="J2729" i="50"/>
  <c r="K2721" i="50"/>
  <c r="J2721" i="50"/>
  <c r="L2721" i="50"/>
  <c r="J2681" i="50"/>
  <c r="K2681" i="50"/>
  <c r="L2681" i="50"/>
  <c r="K2673" i="50"/>
  <c r="J2673" i="50"/>
  <c r="L2657" i="50"/>
  <c r="J2657" i="50"/>
  <c r="L2577" i="50"/>
  <c r="J2577" i="50"/>
  <c r="K2577" i="50"/>
  <c r="L2569" i="50"/>
  <c r="J2569" i="50"/>
  <c r="K2569" i="50"/>
  <c r="L2561" i="50"/>
  <c r="K2561" i="50"/>
  <c r="J2561" i="50"/>
  <c r="L2553" i="50"/>
  <c r="J2553" i="50"/>
  <c r="K2553" i="50"/>
  <c r="L2545" i="50"/>
  <c r="J2545" i="50"/>
  <c r="K2545" i="50"/>
  <c r="L2537" i="50"/>
  <c r="J2537" i="50"/>
  <c r="K2537" i="50"/>
  <c r="K3681" i="50"/>
  <c r="L3681" i="50"/>
  <c r="J3681" i="50"/>
  <c r="K8435" i="50"/>
  <c r="L8387" i="50"/>
  <c r="J8275" i="50"/>
  <c r="L8267" i="50"/>
  <c r="K5522" i="50"/>
  <c r="K3721" i="50"/>
  <c r="L3721" i="50"/>
  <c r="J3721" i="50"/>
  <c r="J8363" i="50"/>
  <c r="K1794" i="50"/>
  <c r="L1794" i="50"/>
  <c r="J1794" i="50"/>
  <c r="L1762" i="50"/>
  <c r="K1762" i="50"/>
  <c r="J1762" i="50"/>
  <c r="L1586" i="50"/>
  <c r="J1586" i="50"/>
  <c r="K1586" i="50"/>
  <c r="K3713" i="50"/>
  <c r="L3713" i="50"/>
  <c r="J3713" i="50"/>
  <c r="J8443" i="50"/>
  <c r="J8243" i="50"/>
  <c r="J8219" i="50"/>
  <c r="L8028" i="50"/>
  <c r="L5941" i="50"/>
  <c r="K5941" i="50"/>
  <c r="J5941" i="50"/>
  <c r="J2521" i="50"/>
  <c r="K2521" i="50"/>
  <c r="L2521" i="50"/>
  <c r="K2497" i="50"/>
  <c r="L2497" i="50"/>
  <c r="J2497" i="50"/>
  <c r="J2473" i="50"/>
  <c r="K2473" i="50"/>
  <c r="L2473" i="50"/>
  <c r="L2425" i="50"/>
  <c r="J2425" i="50"/>
  <c r="J2401" i="50"/>
  <c r="K2401" i="50"/>
  <c r="L2401" i="50"/>
  <c r="J2385" i="50"/>
  <c r="K2385" i="50"/>
  <c r="L2385" i="50"/>
  <c r="J2337" i="50"/>
  <c r="L2337" i="50"/>
  <c r="K2337" i="50"/>
  <c r="J2321" i="50"/>
  <c r="L2321" i="50"/>
  <c r="K2321" i="50"/>
  <c r="J2177" i="50"/>
  <c r="K2177" i="50"/>
  <c r="L2177" i="50"/>
  <c r="J2065" i="50"/>
  <c r="K2065" i="50"/>
  <c r="L2065" i="50"/>
  <c r="L2017" i="50"/>
  <c r="K2017" i="50"/>
  <c r="J2017" i="50"/>
  <c r="L2001" i="50"/>
  <c r="K2001" i="50"/>
  <c r="J2001" i="50"/>
  <c r="K1985" i="50"/>
  <c r="J1985" i="50"/>
  <c r="L1985" i="50"/>
  <c r="K1961" i="50"/>
  <c r="J1961" i="50"/>
  <c r="L1961" i="50"/>
  <c r="J1945" i="50"/>
  <c r="L1945" i="50"/>
  <c r="K1945" i="50"/>
  <c r="L1929" i="50"/>
  <c r="K1929" i="50"/>
  <c r="J1929" i="50"/>
  <c r="L1913" i="50"/>
  <c r="K1913" i="50"/>
  <c r="J1913" i="50"/>
  <c r="L1849" i="50"/>
  <c r="K1849" i="50"/>
  <c r="J1849" i="50"/>
  <c r="K1833" i="50"/>
  <c r="J1833" i="50"/>
  <c r="L1833" i="50"/>
  <c r="L1817" i="50"/>
  <c r="J1817" i="50"/>
  <c r="K1817" i="50"/>
  <c r="J1801" i="50"/>
  <c r="L1801" i="50"/>
  <c r="K1801" i="50"/>
  <c r="L1761" i="50"/>
  <c r="K1761" i="50"/>
  <c r="J1761" i="50"/>
  <c r="J1737" i="50"/>
  <c r="L1737" i="50"/>
  <c r="K1737" i="50"/>
  <c r="L1721" i="50"/>
  <c r="K1721" i="50"/>
  <c r="J1721" i="50"/>
  <c r="K1705" i="50"/>
  <c r="L1705" i="50"/>
  <c r="J1705" i="50"/>
  <c r="K1689" i="50"/>
  <c r="L1689" i="50"/>
  <c r="J1689" i="50"/>
  <c r="K1553" i="50"/>
  <c r="J1553" i="50"/>
  <c r="L1553" i="50"/>
  <c r="L1521" i="50"/>
  <c r="K1521" i="50"/>
  <c r="J1521" i="50"/>
  <c r="K1505" i="50"/>
  <c r="J1505" i="50"/>
  <c r="L1505" i="50"/>
  <c r="K1489" i="50"/>
  <c r="J1489" i="50"/>
  <c r="L1489" i="50"/>
  <c r="L1433" i="50"/>
  <c r="K1433" i="50"/>
  <c r="J1433" i="50"/>
  <c r="L1401" i="50"/>
  <c r="J1401" i="50"/>
  <c r="K1401" i="50"/>
  <c r="L1361" i="50"/>
  <c r="J1361" i="50"/>
  <c r="K1361" i="50"/>
  <c r="L1289" i="50"/>
  <c r="K1289" i="50"/>
  <c r="J1289" i="50"/>
  <c r="L1233" i="50"/>
  <c r="K1233" i="50"/>
  <c r="J1233" i="50"/>
  <c r="K1169" i="50"/>
  <c r="J1169" i="50"/>
  <c r="L1169" i="50"/>
  <c r="L1145" i="50"/>
  <c r="J1145" i="50"/>
  <c r="K1145" i="50"/>
  <c r="J1121" i="50"/>
  <c r="L1121" i="50"/>
  <c r="K1121" i="50"/>
  <c r="K1025" i="50"/>
  <c r="L1025" i="50"/>
  <c r="J1025" i="50"/>
  <c r="J1001" i="50"/>
  <c r="K1001" i="50"/>
  <c r="L1001" i="50"/>
  <c r="J977" i="50"/>
  <c r="K977" i="50"/>
  <c r="L977" i="50"/>
  <c r="K953" i="50"/>
  <c r="J953" i="50"/>
  <c r="L953" i="50"/>
  <c r="J809" i="50"/>
  <c r="K809" i="50"/>
  <c r="L809" i="50"/>
  <c r="K753" i="50"/>
  <c r="J753" i="50"/>
  <c r="L753" i="50"/>
  <c r="L689" i="50"/>
  <c r="J689" i="50"/>
  <c r="K689" i="50"/>
  <c r="K641" i="50"/>
  <c r="J641" i="50"/>
  <c r="L641" i="50"/>
  <c r="L617" i="50"/>
  <c r="J617" i="50"/>
  <c r="K617" i="50"/>
  <c r="K609" i="50"/>
  <c r="J609" i="50"/>
  <c r="L609" i="50"/>
  <c r="K457" i="50"/>
  <c r="J457" i="50"/>
  <c r="L457" i="50"/>
  <c r="L401" i="50"/>
  <c r="J401" i="50"/>
  <c r="K401" i="50"/>
  <c r="K337" i="50"/>
  <c r="L337" i="50"/>
  <c r="J337" i="50"/>
  <c r="J273" i="50"/>
  <c r="L273" i="50"/>
  <c r="K273" i="50"/>
  <c r="J249" i="50"/>
  <c r="L249" i="50"/>
  <c r="K249" i="50"/>
  <c r="L105" i="50"/>
  <c r="J105" i="50"/>
  <c r="K105" i="50"/>
  <c r="K7716" i="50"/>
  <c r="L7716" i="50"/>
  <c r="J7700" i="50"/>
  <c r="L7700" i="50"/>
  <c r="K7652" i="50"/>
  <c r="J7652" i="50"/>
  <c r="L7628" i="50"/>
  <c r="K7628" i="50"/>
  <c r="J7628" i="50"/>
  <c r="K7909" i="50"/>
  <c r="L7909" i="50"/>
  <c r="K7901" i="50"/>
  <c r="L7901" i="50"/>
  <c r="K7765" i="50"/>
  <c r="L7765" i="50"/>
  <c r="L7749" i="50"/>
  <c r="J7749" i="50"/>
  <c r="K7701" i="50"/>
  <c r="J7701" i="50"/>
  <c r="L7573" i="50"/>
  <c r="J7573" i="50"/>
  <c r="L7557" i="50"/>
  <c r="J7557" i="50"/>
  <c r="J7437" i="50"/>
  <c r="K7437" i="50"/>
  <c r="L7437" i="50"/>
  <c r="J7421" i="50"/>
  <c r="K7421" i="50"/>
  <c r="J7405" i="50"/>
  <c r="L7405" i="50"/>
  <c r="J7389" i="50"/>
  <c r="K7389" i="50"/>
  <c r="J7373" i="50"/>
  <c r="K7373" i="50"/>
  <c r="L7373" i="50"/>
  <c r="J7349" i="50"/>
  <c r="K7349" i="50"/>
  <c r="L7333" i="50"/>
  <c r="J7333" i="50"/>
  <c r="J7325" i="50"/>
  <c r="L7325" i="50"/>
  <c r="J7309" i="50"/>
  <c r="L7309" i="50"/>
  <c r="J7293" i="50"/>
  <c r="L7293" i="50"/>
  <c r="J7277" i="50"/>
  <c r="L7277" i="50"/>
  <c r="J7213" i="50"/>
  <c r="K7213" i="50"/>
  <c r="J7197" i="50"/>
  <c r="L7197" i="50"/>
  <c r="J7165" i="50"/>
  <c r="L7165" i="50"/>
  <c r="J7077" i="50"/>
  <c r="L7077" i="50"/>
  <c r="J7061" i="50"/>
  <c r="L7061" i="50"/>
  <c r="K6965" i="50"/>
  <c r="L6965" i="50"/>
  <c r="K6933" i="50"/>
  <c r="L6933" i="50"/>
  <c r="L6917" i="50"/>
  <c r="K6917" i="50"/>
  <c r="J6765" i="50"/>
  <c r="L6765" i="50"/>
  <c r="J6741" i="50"/>
  <c r="L6741" i="50"/>
  <c r="L6725" i="50"/>
  <c r="K6725" i="50"/>
  <c r="L6693" i="50"/>
  <c r="K6693" i="50"/>
  <c r="L6677" i="50"/>
  <c r="K6677" i="50"/>
  <c r="L6661" i="50"/>
  <c r="J6661" i="50"/>
  <c r="J6637" i="50"/>
  <c r="L6637" i="50"/>
  <c r="L6573" i="50"/>
  <c r="J6573" i="50"/>
  <c r="L6517" i="50"/>
  <c r="K6517" i="50"/>
  <c r="J6477" i="50"/>
  <c r="K6477" i="50"/>
  <c r="K6413" i="50"/>
  <c r="L6413" i="50"/>
  <c r="J6413" i="50"/>
  <c r="J6293" i="50"/>
  <c r="K6293" i="50"/>
  <c r="K7900" i="50"/>
  <c r="K7796" i="50"/>
  <c r="L7933" i="50"/>
  <c r="J7964" i="50"/>
  <c r="K7661" i="50"/>
  <c r="K7429" i="50"/>
  <c r="J7517" i="50"/>
  <c r="K7493" i="50"/>
  <c r="L7485" i="50"/>
  <c r="L7453" i="50"/>
  <c r="K7253" i="50"/>
  <c r="L7245" i="50"/>
  <c r="L7052" i="50"/>
  <c r="J7044" i="50"/>
  <c r="L6972" i="50"/>
  <c r="J6964" i="50"/>
  <c r="L6908" i="50"/>
  <c r="K7045" i="50"/>
  <c r="L7029" i="50"/>
  <c r="K6765" i="50"/>
  <c r="K6741" i="50"/>
  <c r="J6725" i="50"/>
  <c r="J6677" i="50"/>
  <c r="K6661" i="50"/>
  <c r="L6621" i="50"/>
  <c r="L7037" i="50"/>
  <c r="J6605" i="50"/>
  <c r="L6581" i="50"/>
  <c r="J6389" i="50"/>
  <c r="J6517" i="50"/>
  <c r="J6093" i="50"/>
  <c r="J5901" i="50"/>
  <c r="K6077" i="50"/>
  <c r="L5530" i="50"/>
  <c r="J5253" i="50"/>
  <c r="J4757" i="50"/>
  <c r="K4749" i="50"/>
  <c r="L4741" i="50"/>
  <c r="L4602" i="50"/>
  <c r="K2513" i="50"/>
  <c r="L2513" i="50"/>
  <c r="J2489" i="50"/>
  <c r="K2489" i="50"/>
  <c r="L2489" i="50"/>
  <c r="J2409" i="50"/>
  <c r="K2409" i="50"/>
  <c r="L2409" i="50"/>
  <c r="J2377" i="50"/>
  <c r="K2377" i="50"/>
  <c r="L2377" i="50"/>
  <c r="J2345" i="50"/>
  <c r="L2345" i="50"/>
  <c r="K2345" i="50"/>
  <c r="J2289" i="50"/>
  <c r="L2289" i="50"/>
  <c r="K2289" i="50"/>
  <c r="J2169" i="50"/>
  <c r="L2169" i="50"/>
  <c r="K2169" i="50"/>
  <c r="L2145" i="50"/>
  <c r="J2145" i="50"/>
  <c r="K2145" i="50"/>
  <c r="L2033" i="50"/>
  <c r="K2033" i="50"/>
  <c r="J2033" i="50"/>
  <c r="K1993" i="50"/>
  <c r="L1993" i="50"/>
  <c r="J1993" i="50"/>
  <c r="K1969" i="50"/>
  <c r="L1969" i="50"/>
  <c r="J1969" i="50"/>
  <c r="L1937" i="50"/>
  <c r="K1937" i="50"/>
  <c r="J1937" i="50"/>
  <c r="K1921" i="50"/>
  <c r="J1921" i="50"/>
  <c r="L1921" i="50"/>
  <c r="L1905" i="50"/>
  <c r="K1905" i="50"/>
  <c r="J1905" i="50"/>
  <c r="L1841" i="50"/>
  <c r="K1841" i="50"/>
  <c r="J1841" i="50"/>
  <c r="L1825" i="50"/>
  <c r="J1825" i="50"/>
  <c r="K1825" i="50"/>
  <c r="K1809" i="50"/>
  <c r="J1809" i="50"/>
  <c r="L1809" i="50"/>
  <c r="L1785" i="50"/>
  <c r="K1785" i="50"/>
  <c r="J1785" i="50"/>
  <c r="L1769" i="50"/>
  <c r="K1769" i="50"/>
  <c r="J1769" i="50"/>
  <c r="J1753" i="50"/>
  <c r="L1753" i="50"/>
  <c r="K1753" i="50"/>
  <c r="K1729" i="50"/>
  <c r="L1729" i="50"/>
  <c r="J1729" i="50"/>
  <c r="L1713" i="50"/>
  <c r="J1713" i="50"/>
  <c r="K1713" i="50"/>
  <c r="K1633" i="50"/>
  <c r="J1633" i="50"/>
  <c r="K1569" i="50"/>
  <c r="J1569" i="50"/>
  <c r="L1569" i="50"/>
  <c r="K1545" i="50"/>
  <c r="J1545" i="50"/>
  <c r="L1545" i="50"/>
  <c r="K1513" i="50"/>
  <c r="J1513" i="50"/>
  <c r="L1513" i="50"/>
  <c r="L1481" i="50"/>
  <c r="J1481" i="50"/>
  <c r="K1481" i="50"/>
  <c r="L1473" i="50"/>
  <c r="J1473" i="50"/>
  <c r="K1473" i="50"/>
  <c r="L1457" i="50"/>
  <c r="K1457" i="50"/>
  <c r="J1457" i="50"/>
  <c r="L1441" i="50"/>
  <c r="K1441" i="50"/>
  <c r="J1441" i="50"/>
  <c r="L1409" i="50"/>
  <c r="K1409" i="50"/>
  <c r="J1409" i="50"/>
  <c r="L1393" i="50"/>
  <c r="J1393" i="50"/>
  <c r="K1393" i="50"/>
  <c r="J1377" i="50"/>
  <c r="L1377" i="50"/>
  <c r="K1377" i="50"/>
  <c r="L1369" i="50"/>
  <c r="K1369" i="50"/>
  <c r="J1369" i="50"/>
  <c r="L1353" i="50"/>
  <c r="K1353" i="50"/>
  <c r="J1337" i="50"/>
  <c r="L1337" i="50"/>
  <c r="K1337" i="50"/>
  <c r="K1321" i="50"/>
  <c r="L1321" i="50"/>
  <c r="J1321" i="50"/>
  <c r="L1297" i="50"/>
  <c r="K1297" i="50"/>
  <c r="J1297" i="50"/>
  <c r="L1137" i="50"/>
  <c r="J1137" i="50"/>
  <c r="K1137" i="50"/>
  <c r="L1113" i="50"/>
  <c r="J1113" i="50"/>
  <c r="K1113" i="50"/>
  <c r="L1017" i="50"/>
  <c r="K1017" i="50"/>
  <c r="L985" i="50"/>
  <c r="J985" i="50"/>
  <c r="K985" i="50"/>
  <c r="K937" i="50"/>
  <c r="L937" i="50"/>
  <c r="J937" i="50"/>
  <c r="L873" i="50"/>
  <c r="K873" i="50"/>
  <c r="J873" i="50"/>
  <c r="J825" i="50"/>
  <c r="L825" i="50"/>
  <c r="K825" i="50"/>
  <c r="K801" i="50"/>
  <c r="J801" i="50"/>
  <c r="L801" i="50"/>
  <c r="L785" i="50"/>
  <c r="J785" i="50"/>
  <c r="K785" i="50"/>
  <c r="K649" i="50"/>
  <c r="L649" i="50"/>
  <c r="J649" i="50"/>
  <c r="K633" i="50"/>
  <c r="L633" i="50"/>
  <c r="J633" i="50"/>
  <c r="L489" i="50"/>
  <c r="K489" i="50"/>
  <c r="J489" i="50"/>
  <c r="J449" i="50"/>
  <c r="L449" i="50"/>
  <c r="K449" i="50"/>
  <c r="K433" i="50"/>
  <c r="J433" i="50"/>
  <c r="L433" i="50"/>
  <c r="L417" i="50"/>
  <c r="J417" i="50"/>
  <c r="K417" i="50"/>
  <c r="K393" i="50"/>
  <c r="J393" i="50"/>
  <c r="L393" i="50"/>
  <c r="K345" i="50"/>
  <c r="J345" i="50"/>
  <c r="L345" i="50"/>
  <c r="L313" i="50"/>
  <c r="J313" i="50"/>
  <c r="K313" i="50"/>
  <c r="J265" i="50"/>
  <c r="L265" i="50"/>
  <c r="K265" i="50"/>
  <c r="J7772" i="50"/>
  <c r="L7772" i="50"/>
  <c r="K7676" i="50"/>
  <c r="J7676" i="50"/>
  <c r="K7660" i="50"/>
  <c r="L7660" i="50"/>
  <c r="K7644" i="50"/>
  <c r="L7644" i="50"/>
  <c r="K7925" i="50"/>
  <c r="L7925" i="50"/>
  <c r="K7917" i="50"/>
  <c r="L7917" i="50"/>
  <c r="K7693" i="50"/>
  <c r="J7693" i="50"/>
  <c r="L7677" i="50"/>
  <c r="K7677" i="50"/>
  <c r="J7677" i="50"/>
  <c r="L7629" i="50"/>
  <c r="K7629" i="50"/>
  <c r="L7581" i="50"/>
  <c r="K7581" i="50"/>
  <c r="J7581" i="50"/>
  <c r="L7565" i="50"/>
  <c r="J7565" i="50"/>
  <c r="J7413" i="50"/>
  <c r="L7413" i="50"/>
  <c r="J7397" i="50"/>
  <c r="K7397" i="50"/>
  <c r="J7381" i="50"/>
  <c r="K7381" i="50"/>
  <c r="J7365" i="50"/>
  <c r="K7365" i="50"/>
  <c r="J7341" i="50"/>
  <c r="K7341" i="50"/>
  <c r="L7317" i="50"/>
  <c r="J7317" i="50"/>
  <c r="L7301" i="50"/>
  <c r="J7301" i="50"/>
  <c r="L7285" i="50"/>
  <c r="J7285" i="50"/>
  <c r="L7269" i="50"/>
  <c r="J7269" i="50"/>
  <c r="J7069" i="50"/>
  <c r="L7069" i="50"/>
  <c r="L6957" i="50"/>
  <c r="K6957" i="50"/>
  <c r="K6941" i="50"/>
  <c r="L6941" i="50"/>
  <c r="K6909" i="50"/>
  <c r="L6909" i="50"/>
  <c r="J6797" i="50"/>
  <c r="L6797" i="50"/>
  <c r="J6773" i="50"/>
  <c r="L6773" i="50"/>
  <c r="J6757" i="50"/>
  <c r="L6757" i="50"/>
  <c r="J6733" i="50"/>
  <c r="L6733" i="50"/>
  <c r="L6709" i="50"/>
  <c r="K6709" i="50"/>
  <c r="L6685" i="50"/>
  <c r="K6685" i="50"/>
  <c r="K6589" i="50"/>
  <c r="L6589" i="50"/>
  <c r="J6301" i="50"/>
  <c r="K6301" i="50"/>
  <c r="J6285" i="50"/>
  <c r="K6285" i="50"/>
  <c r="K6085" i="50"/>
  <c r="J6085" i="50"/>
  <c r="J6069" i="50"/>
  <c r="L6069" i="50"/>
  <c r="J6061" i="50"/>
  <c r="L6061" i="50"/>
  <c r="J6053" i="50"/>
  <c r="K6053" i="50"/>
  <c r="J5981" i="50"/>
  <c r="L5981" i="50"/>
  <c r="K5981" i="50"/>
  <c r="L5909" i="50"/>
  <c r="K5909" i="50"/>
  <c r="J5909" i="50"/>
  <c r="L5893" i="50"/>
  <c r="J5893" i="50"/>
  <c r="L5877" i="50"/>
  <c r="K5877" i="50"/>
  <c r="J5877" i="50"/>
  <c r="K5861" i="50"/>
  <c r="J5861" i="50"/>
  <c r="K5837" i="50"/>
  <c r="J5837" i="50"/>
  <c r="L5837" i="50"/>
  <c r="J5765" i="50"/>
  <c r="L5765" i="50"/>
  <c r="L5725" i="50"/>
  <c r="K5725" i="50"/>
  <c r="J5725" i="50"/>
  <c r="K5469" i="50"/>
  <c r="J5469" i="50"/>
  <c r="J5453" i="50"/>
  <c r="L5453" i="50"/>
  <c r="L5429" i="50"/>
  <c r="K5429" i="50"/>
  <c r="K5413" i="50"/>
  <c r="J5413" i="50"/>
  <c r="L5413" i="50"/>
  <c r="K5397" i="50"/>
  <c r="J5397" i="50"/>
  <c r="L5397" i="50"/>
  <c r="K5365" i="50"/>
  <c r="J5365" i="50"/>
  <c r="J5357" i="50"/>
  <c r="K5357" i="50"/>
  <c r="K5333" i="50"/>
  <c r="J5333" i="50"/>
  <c r="K5317" i="50"/>
  <c r="J5317" i="50"/>
  <c r="L5301" i="50"/>
  <c r="K5301" i="50"/>
  <c r="J5301" i="50"/>
  <c r="K5277" i="50"/>
  <c r="J5277" i="50"/>
  <c r="K5229" i="50"/>
  <c r="J5229" i="50"/>
  <c r="L5197" i="50"/>
  <c r="J5197" i="50"/>
  <c r="J5181" i="50"/>
  <c r="L5181" i="50"/>
  <c r="K5181" i="50"/>
  <c r="K5125" i="50"/>
  <c r="L5125" i="50"/>
  <c r="J5125" i="50"/>
  <c r="L5109" i="50"/>
  <c r="J5109" i="50"/>
  <c r="K5109" i="50"/>
  <c r="K5029" i="50"/>
  <c r="L5029" i="50"/>
  <c r="J5029" i="50"/>
  <c r="J5013" i="50"/>
  <c r="L5013" i="50"/>
  <c r="J4997" i="50"/>
  <c r="K4997" i="50"/>
  <c r="L4997" i="50"/>
  <c r="J4981" i="50"/>
  <c r="K4981" i="50"/>
  <c r="L4981" i="50"/>
  <c r="L4965" i="50"/>
  <c r="K4965" i="50"/>
  <c r="J4965" i="50"/>
  <c r="J4949" i="50"/>
  <c r="L4949" i="50"/>
  <c r="K4949" i="50"/>
  <c r="L4933" i="50"/>
  <c r="K4933" i="50"/>
  <c r="J4933" i="50"/>
  <c r="J4917" i="50"/>
  <c r="L4917" i="50"/>
  <c r="K4917" i="50"/>
  <c r="L4901" i="50"/>
  <c r="K4901" i="50"/>
  <c r="J4901" i="50"/>
  <c r="J4885" i="50"/>
  <c r="L4885" i="50"/>
  <c r="K4885" i="50"/>
  <c r="K4877" i="50"/>
  <c r="J4877" i="50"/>
  <c r="L4877" i="50"/>
  <c r="L4861" i="50"/>
  <c r="K4861" i="50"/>
  <c r="J4861" i="50"/>
  <c r="J4853" i="50"/>
  <c r="L4853" i="50"/>
  <c r="K4853" i="50"/>
  <c r="K4845" i="50"/>
  <c r="J4845" i="50"/>
  <c r="L4845" i="50"/>
  <c r="K4837" i="50"/>
  <c r="J4837" i="50"/>
  <c r="L4837" i="50"/>
  <c r="J4829" i="50"/>
  <c r="L4829" i="50"/>
  <c r="K4829" i="50"/>
  <c r="K4821" i="50"/>
  <c r="J4821" i="50"/>
  <c r="L4821" i="50"/>
  <c r="L4813" i="50"/>
  <c r="K4813" i="50"/>
  <c r="J4813" i="50"/>
  <c r="L4805" i="50"/>
  <c r="K4805" i="50"/>
  <c r="J4805" i="50"/>
  <c r="K4789" i="50"/>
  <c r="J4789" i="50"/>
  <c r="L4789" i="50"/>
  <c r="L4781" i="50"/>
  <c r="K4781" i="50"/>
  <c r="J4781" i="50"/>
  <c r="L4773" i="50"/>
  <c r="K4773" i="50"/>
  <c r="J4773" i="50"/>
  <c r="J4765" i="50"/>
  <c r="L4765" i="50"/>
  <c r="J4685" i="50"/>
  <c r="K4685" i="50"/>
  <c r="L4685" i="50"/>
  <c r="J4605" i="50"/>
  <c r="K4605" i="50"/>
  <c r="J4597" i="50"/>
  <c r="K4597" i="50"/>
  <c r="L4597" i="50"/>
  <c r="J4589" i="50"/>
  <c r="K4589" i="50"/>
  <c r="K4581" i="50"/>
  <c r="J4581" i="50"/>
  <c r="L4581" i="50"/>
  <c r="J4565" i="50"/>
  <c r="L4565" i="50"/>
  <c r="K4565" i="50"/>
  <c r="J4557" i="50"/>
  <c r="L4557" i="50"/>
  <c r="K4557" i="50"/>
  <c r="L4549" i="50"/>
  <c r="K4549" i="50"/>
  <c r="J4549" i="50"/>
  <c r="K4533" i="50"/>
  <c r="L4533" i="50"/>
  <c r="K4525" i="50"/>
  <c r="L4525" i="50"/>
  <c r="J4517" i="50"/>
  <c r="L4517" i="50"/>
  <c r="K4517" i="50"/>
  <c r="L4509" i="50"/>
  <c r="K4509" i="50"/>
  <c r="J4509" i="50"/>
  <c r="K4501" i="50"/>
  <c r="J4501" i="50"/>
  <c r="L4501" i="50"/>
  <c r="J4493" i="50"/>
  <c r="L4493" i="50"/>
  <c r="K4493" i="50"/>
  <c r="J4485" i="50"/>
  <c r="L4485" i="50"/>
  <c r="K4485" i="50"/>
  <c r="J4477" i="50"/>
  <c r="L4477" i="50"/>
  <c r="K4477" i="50"/>
  <c r="J4469" i="50"/>
  <c r="L4469" i="50"/>
  <c r="K4469" i="50"/>
  <c r="K4461" i="50"/>
  <c r="J4461" i="50"/>
  <c r="L4461" i="50"/>
  <c r="L4453" i="50"/>
  <c r="K4453" i="50"/>
  <c r="J4453" i="50"/>
  <c r="L4437" i="50"/>
  <c r="K4437" i="50"/>
  <c r="J4437" i="50"/>
  <c r="L4429" i="50"/>
  <c r="K4429" i="50"/>
  <c r="J4429" i="50"/>
  <c r="L4421" i="50"/>
  <c r="K4421" i="50"/>
  <c r="J4421" i="50"/>
  <c r="L4413" i="50"/>
  <c r="K4413" i="50"/>
  <c r="J4413" i="50"/>
  <c r="J4387" i="50"/>
  <c r="L4387" i="50"/>
  <c r="K4387" i="50"/>
  <c r="K4379" i="50"/>
  <c r="J4379" i="50"/>
  <c r="K4337" i="50"/>
  <c r="J4337" i="50"/>
  <c r="L4337" i="50"/>
  <c r="K4265" i="50"/>
  <c r="L4265" i="50"/>
  <c r="J4265" i="50"/>
  <c r="K4257" i="50"/>
  <c r="L4257" i="50"/>
  <c r="J4257" i="50"/>
  <c r="K4225" i="50"/>
  <c r="L4225" i="50"/>
  <c r="J4225" i="50"/>
  <c r="J7989" i="50"/>
  <c r="L7916" i="50"/>
  <c r="J7868" i="50"/>
  <c r="K7988" i="50"/>
  <c r="K7940" i="50"/>
  <c r="K7820" i="50"/>
  <c r="K7932" i="50"/>
  <c r="J7909" i="50"/>
  <c r="L7724" i="50"/>
  <c r="L7429" i="50"/>
  <c r="K7413" i="50"/>
  <c r="K7461" i="50"/>
  <c r="J8544" i="50"/>
  <c r="J7981" i="50"/>
  <c r="J7908" i="50"/>
  <c r="J7844" i="50"/>
  <c r="J7820" i="50"/>
  <c r="L7805" i="50"/>
  <c r="K7797" i="50"/>
  <c r="K7788" i="50"/>
  <c r="J7765" i="50"/>
  <c r="J7956" i="50"/>
  <c r="K7844" i="50"/>
  <c r="L7828" i="50"/>
  <c r="L7756" i="50"/>
  <c r="K7964" i="50"/>
  <c r="J7917" i="50"/>
  <c r="K7773" i="50"/>
  <c r="K7724" i="50"/>
  <c r="L7652" i="50"/>
  <c r="K7645" i="50"/>
  <c r="L7757" i="50"/>
  <c r="K7764" i="50"/>
  <c r="J7660" i="50"/>
  <c r="J7629" i="50"/>
  <c r="J7597" i="50"/>
  <c r="L7349" i="50"/>
  <c r="L7341" i="50"/>
  <c r="K7700" i="50"/>
  <c r="J7684" i="50"/>
  <c r="L7213" i="50"/>
  <c r="K7077" i="50"/>
  <c r="K7061" i="50"/>
  <c r="L7517" i="50"/>
  <c r="L7509" i="50"/>
  <c r="K7485" i="50"/>
  <c r="L7477" i="50"/>
  <c r="K7453" i="50"/>
  <c r="K7245" i="50"/>
  <c r="K7173" i="50"/>
  <c r="K7029" i="50"/>
  <c r="L7013" i="50"/>
  <c r="K6797" i="50"/>
  <c r="K6757" i="50"/>
  <c r="J6685" i="50"/>
  <c r="K6637" i="50"/>
  <c r="L6613" i="50"/>
  <c r="K7037" i="50"/>
  <c r="L7021" i="50"/>
  <c r="J6589" i="50"/>
  <c r="J6541" i="50"/>
  <c r="J6509" i="50"/>
  <c r="L6477" i="50"/>
  <c r="J6469" i="50"/>
  <c r="J6565" i="50"/>
  <c r="L6293" i="50"/>
  <c r="J6965" i="50"/>
  <c r="J6933" i="50"/>
  <c r="J6917" i="50"/>
  <c r="L6093" i="50"/>
  <c r="J5549" i="50"/>
  <c r="K5541" i="50"/>
  <c r="J5261" i="50"/>
  <c r="J5541" i="50"/>
  <c r="J5170" i="50"/>
  <c r="K5157" i="50"/>
  <c r="L5365" i="50"/>
  <c r="L5317" i="50"/>
  <c r="J5157" i="50"/>
  <c r="K5453" i="50"/>
  <c r="J5429" i="50"/>
  <c r="K4765" i="50"/>
  <c r="J4533" i="50"/>
  <c r="J4525" i="50"/>
  <c r="L4379" i="50"/>
  <c r="J2529" i="50"/>
  <c r="K2529" i="50"/>
  <c r="L2529" i="50"/>
  <c r="K2505" i="50"/>
  <c r="L2505" i="50"/>
  <c r="J2505" i="50"/>
  <c r="L2481" i="50"/>
  <c r="J2481" i="50"/>
  <c r="K2481" i="50"/>
  <c r="L2417" i="50"/>
  <c r="J2417" i="50"/>
  <c r="K2369" i="50"/>
  <c r="J2369" i="50"/>
  <c r="L2369" i="50"/>
  <c r="K2353" i="50"/>
  <c r="J2353" i="50"/>
  <c r="L2353" i="50"/>
  <c r="J2305" i="50"/>
  <c r="K2305" i="50"/>
  <c r="L2305" i="50"/>
  <c r="J2281" i="50"/>
  <c r="L2281" i="50"/>
  <c r="K2281" i="50"/>
  <c r="L2121" i="50"/>
  <c r="J2121" i="50"/>
  <c r="L2049" i="50"/>
  <c r="K2049" i="50"/>
  <c r="J2049" i="50"/>
  <c r="K1977" i="50"/>
  <c r="J1977" i="50"/>
  <c r="J1793" i="50"/>
  <c r="L1793" i="50"/>
  <c r="K1793" i="50"/>
  <c r="L1129" i="50"/>
  <c r="K1129" i="50"/>
  <c r="J1129" i="50"/>
  <c r="L1033" i="50"/>
  <c r="J1033" i="50"/>
  <c r="L993" i="50"/>
  <c r="J993" i="50"/>
  <c r="K993" i="50"/>
  <c r="J969" i="50"/>
  <c r="L969" i="50"/>
  <c r="K969" i="50"/>
  <c r="J945" i="50"/>
  <c r="L945" i="50"/>
  <c r="K945" i="50"/>
  <c r="J921" i="50"/>
  <c r="L921" i="50"/>
  <c r="K921" i="50"/>
  <c r="L793" i="50"/>
  <c r="J793" i="50"/>
  <c r="K793" i="50"/>
  <c r="L705" i="50"/>
  <c r="J705" i="50"/>
  <c r="K705" i="50"/>
  <c r="L681" i="50"/>
  <c r="K681" i="50"/>
  <c r="J681" i="50"/>
  <c r="K657" i="50"/>
  <c r="L657" i="50"/>
  <c r="J657" i="50"/>
  <c r="L497" i="50"/>
  <c r="K497" i="50"/>
  <c r="J497" i="50"/>
  <c r="L193" i="50"/>
  <c r="K193" i="50"/>
  <c r="J193" i="50"/>
  <c r="J89" i="50"/>
  <c r="K89" i="50"/>
  <c r="L89" i="50"/>
  <c r="K41" i="50"/>
  <c r="J41" i="50"/>
  <c r="L41" i="50"/>
  <c r="J7708" i="50"/>
  <c r="L7708" i="50"/>
  <c r="K6973" i="50"/>
  <c r="L6973" i="50"/>
  <c r="L6949" i="50"/>
  <c r="K6949" i="50"/>
  <c r="L6925" i="50"/>
  <c r="K6925" i="50"/>
  <c r="J6781" i="50"/>
  <c r="L6781" i="50"/>
  <c r="L6717" i="50"/>
  <c r="K6717" i="50"/>
  <c r="L6701" i="50"/>
  <c r="K6701" i="50"/>
  <c r="J6645" i="50"/>
  <c r="L6645" i="50"/>
  <c r="K6525" i="50"/>
  <c r="J6525" i="50"/>
  <c r="K6501" i="50"/>
  <c r="L6501" i="50"/>
  <c r="L6461" i="50"/>
  <c r="K6461" i="50"/>
  <c r="J6013" i="50"/>
  <c r="L6013" i="50"/>
  <c r="K6005" i="50"/>
  <c r="J6005" i="50"/>
  <c r="L6005" i="50"/>
  <c r="J5997" i="50"/>
  <c r="K5997" i="50"/>
  <c r="J5973" i="50"/>
  <c r="L5973" i="50"/>
  <c r="K5973" i="50"/>
  <c r="K5965" i="50"/>
  <c r="J5965" i="50"/>
  <c r="L5965" i="50"/>
  <c r="K5957" i="50"/>
  <c r="L5957" i="50"/>
  <c r="J5957" i="50"/>
  <c r="K5949" i="50"/>
  <c r="J5949" i="50"/>
  <c r="L5949" i="50"/>
  <c r="L5925" i="50"/>
  <c r="K5925" i="50"/>
  <c r="L5917" i="50"/>
  <c r="J5917" i="50"/>
  <c r="L5885" i="50"/>
  <c r="K5885" i="50"/>
  <c r="J5885" i="50"/>
  <c r="K5869" i="50"/>
  <c r="L5869" i="50"/>
  <c r="K5853" i="50"/>
  <c r="J5853" i="50"/>
  <c r="L5853" i="50"/>
  <c r="K5845" i="50"/>
  <c r="J5845" i="50"/>
  <c r="K5829" i="50"/>
  <c r="J5829" i="50"/>
  <c r="K5821" i="50"/>
  <c r="J5821" i="50"/>
  <c r="L5821" i="50"/>
  <c r="K5805" i="50"/>
  <c r="L5805" i="50"/>
  <c r="L5773" i="50"/>
  <c r="K5773" i="50"/>
  <c r="L5733" i="50"/>
  <c r="K5733" i="50"/>
  <c r="K5717" i="50"/>
  <c r="J5717" i="50"/>
  <c r="K5709" i="50"/>
  <c r="J5709" i="50"/>
  <c r="K5701" i="50"/>
  <c r="J5701" i="50"/>
  <c r="K5677" i="50"/>
  <c r="L5677" i="50"/>
  <c r="J5677" i="50"/>
  <c r="J5661" i="50"/>
  <c r="L5661" i="50"/>
  <c r="K5653" i="50"/>
  <c r="J5653" i="50"/>
  <c r="K5645" i="50"/>
  <c r="J5645" i="50"/>
  <c r="K5637" i="50"/>
  <c r="L5637" i="50"/>
  <c r="K5629" i="50"/>
  <c r="L5629" i="50"/>
  <c r="K5621" i="50"/>
  <c r="J5621" i="50"/>
  <c r="K5613" i="50"/>
  <c r="J5613" i="50"/>
  <c r="L5613" i="50"/>
  <c r="K5597" i="50"/>
  <c r="L5597" i="50"/>
  <c r="J5597" i="50"/>
  <c r="L5533" i="50"/>
  <c r="K5533" i="50"/>
  <c r="J5533" i="50"/>
  <c r="L5525" i="50"/>
  <c r="J5525" i="50"/>
  <c r="K5525" i="50"/>
  <c r="L5501" i="50"/>
  <c r="J5501" i="50"/>
  <c r="K5501" i="50"/>
  <c r="L5493" i="50"/>
  <c r="K5493" i="50"/>
  <c r="L5485" i="50"/>
  <c r="J5485" i="50"/>
  <c r="K5485" i="50"/>
  <c r="L5477" i="50"/>
  <c r="J5477" i="50"/>
  <c r="K5477" i="50"/>
  <c r="L5461" i="50"/>
  <c r="K5461" i="50"/>
  <c r="K5445" i="50"/>
  <c r="J5445" i="50"/>
  <c r="L5445" i="50"/>
  <c r="K5437" i="50"/>
  <c r="J5437" i="50"/>
  <c r="J5421" i="50"/>
  <c r="L5421" i="50"/>
  <c r="K5405" i="50"/>
  <c r="J5405" i="50"/>
  <c r="J5389" i="50"/>
  <c r="L5389" i="50"/>
  <c r="J5373" i="50"/>
  <c r="L5373" i="50"/>
  <c r="L5349" i="50"/>
  <c r="K5349" i="50"/>
  <c r="J5341" i="50"/>
  <c r="L5341" i="50"/>
  <c r="J5325" i="50"/>
  <c r="L5325" i="50"/>
  <c r="K5325" i="50"/>
  <c r="L5309" i="50"/>
  <c r="K5309" i="50"/>
  <c r="J5309" i="50"/>
  <c r="L5293" i="50"/>
  <c r="K5293" i="50"/>
  <c r="J5293" i="50"/>
  <c r="K5285" i="50"/>
  <c r="J5285" i="50"/>
  <c r="K5237" i="50"/>
  <c r="J5237" i="50"/>
  <c r="L5221" i="50"/>
  <c r="K5221" i="50"/>
  <c r="J5205" i="50"/>
  <c r="L5205" i="50"/>
  <c r="K5205" i="50"/>
  <c r="J5189" i="50"/>
  <c r="L5189" i="50"/>
  <c r="J5173" i="50"/>
  <c r="K5173" i="50"/>
  <c r="L5173" i="50"/>
  <c r="K5149" i="50"/>
  <c r="J5149" i="50"/>
  <c r="L5149" i="50"/>
  <c r="K5133" i="50"/>
  <c r="J5133" i="50"/>
  <c r="L5093" i="50"/>
  <c r="K5093" i="50"/>
  <c r="J5093" i="50"/>
  <c r="L5077" i="50"/>
  <c r="K5077" i="50"/>
  <c r="J5061" i="50"/>
  <c r="K5061" i="50"/>
  <c r="L5061" i="50"/>
  <c r="L5045" i="50"/>
  <c r="J5045" i="50"/>
  <c r="K5045" i="50"/>
  <c r="K5005" i="50"/>
  <c r="J5005" i="50"/>
  <c r="L5005" i="50"/>
  <c r="J4989" i="50"/>
  <c r="K4989" i="50"/>
  <c r="L4989" i="50"/>
  <c r="K4973" i="50"/>
  <c r="J4973" i="50"/>
  <c r="L4973" i="50"/>
  <c r="L4957" i="50"/>
  <c r="K4957" i="50"/>
  <c r="J4957" i="50"/>
  <c r="K4941" i="50"/>
  <c r="J4941" i="50"/>
  <c r="L4941" i="50"/>
  <c r="L4925" i="50"/>
  <c r="K4925" i="50"/>
  <c r="J4925" i="50"/>
  <c r="K4909" i="50"/>
  <c r="J4909" i="50"/>
  <c r="L4909" i="50"/>
  <c r="L4893" i="50"/>
  <c r="K4893" i="50"/>
  <c r="J4893" i="50"/>
  <c r="L4869" i="50"/>
  <c r="K4869" i="50"/>
  <c r="J4869" i="50"/>
  <c r="J4797" i="50"/>
  <c r="L4797" i="50"/>
  <c r="K4797" i="50"/>
  <c r="K7989" i="50"/>
  <c r="J7852" i="50"/>
  <c r="K7805" i="50"/>
  <c r="J7788" i="50"/>
  <c r="L7876" i="50"/>
  <c r="L7860" i="50"/>
  <c r="L7980" i="50"/>
  <c r="K7732" i="50"/>
  <c r="J7733" i="50"/>
  <c r="L7397" i="50"/>
  <c r="J7756" i="50"/>
  <c r="K7445" i="50"/>
  <c r="L8573" i="50"/>
  <c r="J8560" i="50"/>
  <c r="L8552" i="50"/>
  <c r="K7965" i="50"/>
  <c r="J7924" i="50"/>
  <c r="L7893" i="50"/>
  <c r="J7836" i="50"/>
  <c r="J7804" i="50"/>
  <c r="L7797" i="50"/>
  <c r="K7789" i="50"/>
  <c r="K7772" i="50"/>
  <c r="J7948" i="50"/>
  <c r="J7925" i="50"/>
  <c r="J7716" i="50"/>
  <c r="K7741" i="50"/>
  <c r="J7764" i="50"/>
  <c r="K7717" i="50"/>
  <c r="J7644" i="50"/>
  <c r="L7421" i="50"/>
  <c r="L7389" i="50"/>
  <c r="J7740" i="50"/>
  <c r="J7692" i="50"/>
  <c r="L7684" i="50"/>
  <c r="L7525" i="50"/>
  <c r="K7197" i="50"/>
  <c r="K7165" i="50"/>
  <c r="K7509" i="50"/>
  <c r="L7501" i="50"/>
  <c r="K7477" i="50"/>
  <c r="L7469" i="50"/>
  <c r="K7060" i="50"/>
  <c r="J7020" i="50"/>
  <c r="K7012" i="50"/>
  <c r="J6940" i="50"/>
  <c r="K6932" i="50"/>
  <c r="K6893" i="50"/>
  <c r="J7173" i="50"/>
  <c r="K7013" i="50"/>
  <c r="K6773" i="50"/>
  <c r="K6733" i="50"/>
  <c r="J6709" i="50"/>
  <c r="J6693" i="50"/>
  <c r="K6645" i="50"/>
  <c r="L6605" i="50"/>
  <c r="K7021" i="50"/>
  <c r="J6621" i="50"/>
  <c r="K6541" i="50"/>
  <c r="K6509" i="50"/>
  <c r="L6565" i="50"/>
  <c r="L6285" i="50"/>
  <c r="K6573" i="50"/>
  <c r="K6061" i="50"/>
  <c r="J5925" i="50"/>
  <c r="K5917" i="50"/>
  <c r="L5861" i="50"/>
  <c r="L6085" i="50"/>
  <c r="L5621" i="50"/>
  <c r="K6389" i="50"/>
  <c r="J5269" i="50"/>
  <c r="K6069" i="50"/>
  <c r="J5493" i="50"/>
  <c r="L5437" i="50"/>
  <c r="K5421" i="50"/>
  <c r="L5405" i="50"/>
  <c r="K5389" i="50"/>
  <c r="L5333" i="50"/>
  <c r="L4589" i="50"/>
  <c r="J6924" i="50"/>
  <c r="J5573" i="50"/>
  <c r="K5565" i="50"/>
  <c r="J5557" i="50"/>
  <c r="L5538" i="50"/>
  <c r="L4669" i="50"/>
  <c r="K4637" i="50"/>
  <c r="K4629" i="50"/>
  <c r="J4621" i="50"/>
  <c r="J5506" i="50"/>
  <c r="J5498" i="50"/>
  <c r="J5482" i="50"/>
  <c r="J5202" i="50"/>
  <c r="K4701" i="50"/>
  <c r="K7036" i="50"/>
  <c r="L7028" i="50"/>
  <c r="K6956" i="50"/>
  <c r="L6948" i="50"/>
  <c r="K5589" i="50"/>
  <c r="L5581" i="50"/>
  <c r="K5514" i="50"/>
  <c r="J5381" i="50"/>
  <c r="J5186" i="50"/>
  <c r="K4613" i="50"/>
  <c r="L4594" i="50"/>
  <c r="K5053" i="50"/>
  <c r="K5021" i="50"/>
  <c r="J4661" i="50"/>
  <c r="K4653" i="50"/>
  <c r="J4733" i="50"/>
  <c r="K4725" i="50"/>
  <c r="L4717" i="50"/>
  <c r="K4709" i="50"/>
  <c r="L4645" i="50"/>
  <c r="K2833" i="50"/>
  <c r="K2232" i="50"/>
  <c r="L2232" i="50"/>
  <c r="L2865" i="50"/>
  <c r="K2849" i="50"/>
  <c r="L90" i="50"/>
  <c r="K4922" i="50"/>
  <c r="J4033" i="50"/>
  <c r="J3833" i="50"/>
  <c r="K2857" i="50"/>
  <c r="K25" i="50"/>
  <c r="J3994" i="50"/>
  <c r="L3514" i="50"/>
  <c r="L3482" i="50"/>
  <c r="K5749" i="50"/>
  <c r="L5178" i="50"/>
  <c r="J5010" i="50"/>
  <c r="L4970" i="50"/>
  <c r="K2657" i="50"/>
  <c r="K82" i="50"/>
  <c r="L3498" i="50"/>
  <c r="L2673" i="50"/>
  <c r="L1608" i="50"/>
  <c r="L2795" i="50"/>
  <c r="L8979" i="50"/>
  <c r="L2811" i="50"/>
  <c r="J1608" i="50"/>
  <c r="J8942" i="50"/>
  <c r="K2221" i="50"/>
  <c r="K2795" i="50"/>
  <c r="J8869" i="50"/>
  <c r="J8908" i="50"/>
  <c r="L8958" i="50"/>
  <c r="K8958" i="50"/>
  <c r="K8942" i="50"/>
  <c r="J7658" i="50"/>
  <c r="L7658" i="50"/>
  <c r="J5537" i="50"/>
  <c r="K5537" i="50"/>
  <c r="K5162" i="50"/>
  <c r="L5162" i="50"/>
  <c r="L5674" i="50"/>
  <c r="J5674" i="50"/>
  <c r="L5807" i="50"/>
  <c r="K5807" i="50"/>
  <c r="K5670" i="50"/>
  <c r="J5670" i="50"/>
  <c r="L5670" i="50"/>
  <c r="L7977" i="50"/>
  <c r="J7977" i="50"/>
  <c r="L7831" i="50"/>
  <c r="K7831" i="50"/>
  <c r="L7997" i="50"/>
  <c r="J7997" i="50"/>
  <c r="L7259" i="50"/>
  <c r="J7259" i="50"/>
  <c r="J7657" i="50"/>
  <c r="K7657" i="50"/>
  <c r="K6009" i="50"/>
  <c r="L5749" i="50"/>
  <c r="K5395" i="50"/>
  <c r="K5178" i="50"/>
  <c r="L5010" i="50"/>
  <c r="L4907" i="50"/>
  <c r="J3556" i="50"/>
  <c r="J3502" i="50"/>
  <c r="K3392" i="50"/>
  <c r="J4029" i="50"/>
  <c r="K4033" i="50"/>
  <c r="J2251" i="50"/>
  <c r="K2264" i="50"/>
  <c r="J2819" i="50"/>
  <c r="L2787" i="50"/>
  <c r="L2715" i="50"/>
  <c r="K1707" i="50"/>
  <c r="L8623" i="50"/>
  <c r="L8929" i="50"/>
  <c r="K8150" i="50"/>
  <c r="L7334" i="50"/>
  <c r="L6222" i="50"/>
  <c r="K7158" i="50"/>
  <c r="J6331" i="50"/>
  <c r="J5749" i="50"/>
  <c r="L4922" i="50"/>
  <c r="K4029" i="50"/>
  <c r="L3994" i="50"/>
  <c r="L3966" i="50"/>
  <c r="L3884" i="50"/>
  <c r="L2904" i="50"/>
  <c r="K2676" i="50"/>
  <c r="K2660" i="50"/>
  <c r="J2264" i="50"/>
  <c r="J2232" i="50"/>
  <c r="J2213" i="50"/>
  <c r="K2672" i="50"/>
  <c r="L2213" i="50"/>
  <c r="K2819" i="50"/>
  <c r="L1707" i="50"/>
  <c r="J1252" i="50"/>
  <c r="K1287" i="50"/>
  <c r="L8607" i="50"/>
  <c r="L7326" i="50"/>
  <c r="L6331" i="50"/>
  <c r="L2672" i="50"/>
  <c r="L7110" i="50"/>
  <c r="K2731" i="50"/>
  <c r="J1287" i="50"/>
  <c r="K165" i="50"/>
  <c r="L2197" i="50"/>
  <c r="L2747" i="50"/>
  <c r="L165" i="50"/>
  <c r="K4891" i="50"/>
  <c r="J8342" i="50"/>
  <c r="K4161" i="50"/>
  <c r="K1319" i="50"/>
  <c r="L149" i="50"/>
  <c r="L7879" i="50"/>
  <c r="L4616" i="50"/>
  <c r="J3099" i="50"/>
  <c r="J6227" i="50"/>
  <c r="K7847" i="50"/>
  <c r="K1755" i="50"/>
  <c r="K4444" i="50"/>
  <c r="L4444" i="50"/>
  <c r="J4444" i="50"/>
  <c r="J4361" i="50"/>
  <c r="L4361" i="50"/>
  <c r="K4313" i="50"/>
  <c r="L4313" i="50"/>
  <c r="L4270" i="50"/>
  <c r="J4270" i="50"/>
  <c r="J3998" i="50"/>
  <c r="L3998" i="50"/>
  <c r="K3998" i="50"/>
  <c r="J971" i="50"/>
  <c r="L971" i="50"/>
  <c r="K817" i="50"/>
  <c r="J817" i="50"/>
  <c r="L693" i="50"/>
  <c r="K693" i="50"/>
  <c r="L610" i="50"/>
  <c r="J610" i="50"/>
  <c r="K610" i="50"/>
  <c r="J445" i="50"/>
  <c r="L445" i="50"/>
  <c r="K385" i="50"/>
  <c r="L385" i="50"/>
  <c r="J385" i="50"/>
  <c r="L276" i="50"/>
  <c r="K276" i="50"/>
  <c r="J276" i="50"/>
  <c r="K36" i="50"/>
  <c r="L36" i="50"/>
  <c r="J36" i="50"/>
  <c r="L64" i="50"/>
  <c r="J64" i="50"/>
  <c r="K64" i="50"/>
  <c r="J8739" i="50"/>
  <c r="L8739" i="50"/>
  <c r="L890" i="50"/>
  <c r="J890" i="50"/>
  <c r="J839" i="50"/>
  <c r="K839" i="50"/>
  <c r="L839" i="50"/>
  <c r="L7511" i="50"/>
  <c r="K7511" i="50"/>
  <c r="K4473" i="50"/>
  <c r="J4473" i="50"/>
  <c r="J4183" i="50"/>
  <c r="L4183" i="50"/>
  <c r="K1241" i="50"/>
  <c r="J1241" i="50"/>
  <c r="L1241" i="50"/>
  <c r="L312" i="50"/>
  <c r="J312" i="50"/>
  <c r="K312" i="50"/>
  <c r="K4521" i="50"/>
  <c r="J4521" i="50"/>
  <c r="L3365" i="50"/>
  <c r="K3365" i="50"/>
  <c r="L2746" i="50"/>
  <c r="K2746" i="50"/>
  <c r="J2333" i="50"/>
  <c r="K2333" i="50"/>
  <c r="L2333" i="50"/>
  <c r="L1127" i="50"/>
  <c r="J1127" i="50"/>
  <c r="J227" i="50"/>
  <c r="K227" i="50"/>
  <c r="K1656" i="50"/>
  <c r="J1656" i="50"/>
  <c r="L1656" i="50"/>
  <c r="J3891" i="50"/>
  <c r="L3891" i="50"/>
  <c r="J2524" i="50"/>
  <c r="L2524" i="50"/>
  <c r="K2524" i="50"/>
  <c r="L1596" i="50"/>
  <c r="K1596" i="50"/>
  <c r="K8382" i="50"/>
  <c r="L8382" i="50"/>
  <c r="K4003" i="50"/>
  <c r="L4003" i="50"/>
  <c r="J4003" i="50"/>
  <c r="L4217" i="50"/>
  <c r="K4217" i="50"/>
  <c r="L2888" i="50"/>
  <c r="J2888" i="50"/>
  <c r="K2888" i="50"/>
  <c r="L8117" i="50"/>
  <c r="J8032" i="50"/>
  <c r="K7993" i="50"/>
  <c r="K8117" i="50"/>
  <c r="J7918" i="50"/>
  <c r="L7910" i="50"/>
  <c r="L7847" i="50"/>
  <c r="K7996" i="50"/>
  <c r="K7879" i="50"/>
  <c r="K7744" i="50"/>
  <c r="J7734" i="50"/>
  <c r="L7726" i="50"/>
  <c r="K7710" i="50"/>
  <c r="K7760" i="50"/>
  <c r="J7757" i="50"/>
  <c r="K7749" i="50"/>
  <c r="K7733" i="50"/>
  <c r="J7725" i="50"/>
  <c r="L7717" i="50"/>
  <c r="J7744" i="50"/>
  <c r="K7291" i="50"/>
  <c r="K7220" i="50"/>
  <c r="K7039" i="50"/>
  <c r="J6968" i="50"/>
  <c r="K7374" i="50"/>
  <c r="K7181" i="50"/>
  <c r="J7153" i="50"/>
  <c r="J6824" i="50"/>
  <c r="K6888" i="50"/>
  <c r="L6390" i="50"/>
  <c r="J6246" i="50"/>
  <c r="L5658" i="50"/>
  <c r="L5653" i="50"/>
  <c r="J5902" i="50"/>
  <c r="L5899" i="50"/>
  <c r="J5737" i="50"/>
  <c r="L5813" i="50"/>
  <c r="J5552" i="50"/>
  <c r="L5586" i="50"/>
  <c r="L5357" i="50"/>
  <c r="J5136" i="50"/>
  <c r="L5209" i="50"/>
  <c r="L4891" i="50"/>
  <c r="L4640" i="50"/>
  <c r="K4689" i="50"/>
  <c r="K4616" i="50"/>
  <c r="L4513" i="50"/>
  <c r="L5034" i="50"/>
  <c r="K4532" i="50"/>
  <c r="K4183" i="50"/>
  <c r="K4541" i="50"/>
  <c r="L4521" i="50"/>
  <c r="J4217" i="50"/>
  <c r="J4777" i="50"/>
  <c r="L3784" i="50"/>
  <c r="K3891" i="50"/>
  <c r="J1596" i="50"/>
  <c r="K4507" i="50"/>
  <c r="J4507" i="50"/>
  <c r="L4408" i="50"/>
  <c r="K4408" i="50"/>
  <c r="L4329" i="50"/>
  <c r="J4329" i="50"/>
  <c r="L4302" i="50"/>
  <c r="K4302" i="50"/>
  <c r="J3373" i="50"/>
  <c r="L3373" i="50"/>
  <c r="L293" i="50"/>
  <c r="K293" i="50"/>
  <c r="J235" i="50"/>
  <c r="L235" i="50"/>
  <c r="K235" i="50"/>
  <c r="L184" i="50"/>
  <c r="J184" i="50"/>
  <c r="K184" i="50"/>
  <c r="K10" i="50"/>
  <c r="J10" i="50"/>
  <c r="L10" i="50"/>
  <c r="J855" i="50"/>
  <c r="K855" i="50"/>
  <c r="L855" i="50"/>
  <c r="L727" i="50"/>
  <c r="J727" i="50"/>
  <c r="L650" i="50"/>
  <c r="J650" i="50"/>
  <c r="J475" i="50"/>
  <c r="K475" i="50"/>
  <c r="L475" i="50"/>
  <c r="L353" i="50"/>
  <c r="K353" i="50"/>
  <c r="J353" i="50"/>
  <c r="L113" i="50"/>
  <c r="K113" i="50"/>
  <c r="J113" i="50"/>
  <c r="J1146" i="50"/>
  <c r="L1146" i="50"/>
  <c r="K1146" i="50"/>
  <c r="L770" i="50"/>
  <c r="K770" i="50"/>
  <c r="J770" i="50"/>
  <c r="K8876" i="50"/>
  <c r="J8876" i="50"/>
  <c r="J4998" i="50"/>
  <c r="L4998" i="50"/>
  <c r="K4579" i="50"/>
  <c r="J4579" i="50"/>
  <c r="L2896" i="50"/>
  <c r="J2896" i="50"/>
  <c r="K2896" i="50"/>
  <c r="L4060" i="50"/>
  <c r="J4060" i="50"/>
  <c r="L2850" i="50"/>
  <c r="K2850" i="50"/>
  <c r="L1260" i="50"/>
  <c r="K1260" i="50"/>
  <c r="J1260" i="50"/>
  <c r="J451" i="50"/>
  <c r="K451" i="50"/>
  <c r="K1224" i="50"/>
  <c r="J1224" i="50"/>
  <c r="L1224" i="50"/>
  <c r="L3754" i="50"/>
  <c r="K3754" i="50"/>
  <c r="L3218" i="50"/>
  <c r="K3218" i="50"/>
  <c r="J2115" i="50"/>
  <c r="L2115" i="50"/>
  <c r="K2115" i="50"/>
  <c r="J19" i="50"/>
  <c r="L19" i="50"/>
  <c r="K19" i="50"/>
  <c r="L8075" i="50"/>
  <c r="K8075" i="50"/>
  <c r="L3123" i="50"/>
  <c r="K3123" i="50"/>
  <c r="L3178" i="50"/>
  <c r="K3178" i="50"/>
  <c r="K8656" i="50"/>
  <c r="L8656" i="50"/>
  <c r="L2972" i="50"/>
  <c r="K2972" i="50"/>
  <c r="J2972" i="50"/>
  <c r="K8939" i="50"/>
  <c r="K8868" i="50"/>
  <c r="L8787" i="50"/>
  <c r="J8787" i="50"/>
  <c r="L8756" i="50"/>
  <c r="J8740" i="50"/>
  <c r="J8708" i="50"/>
  <c r="K8723" i="50"/>
  <c r="K8637" i="50"/>
  <c r="L8605" i="50"/>
  <c r="K8589" i="50"/>
  <c r="J8675" i="50"/>
  <c r="L8671" i="50"/>
  <c r="J8574" i="50"/>
  <c r="J8545" i="50"/>
  <c r="K8492" i="50"/>
  <c r="K8558" i="50"/>
  <c r="J8535" i="50"/>
  <c r="K8395" i="50"/>
  <c r="J8335" i="50"/>
  <c r="K8342" i="50"/>
  <c r="L8195" i="50"/>
  <c r="L8331" i="50"/>
  <c r="K8195" i="50"/>
  <c r="J8193" i="50"/>
  <c r="J8884" i="50"/>
  <c r="L8740" i="50"/>
  <c r="J8698" i="50"/>
  <c r="K8739" i="50"/>
  <c r="J8644" i="50"/>
  <c r="L8637" i="50"/>
  <c r="L8589" i="50"/>
  <c r="J8700" i="50"/>
  <c r="L8492" i="50"/>
  <c r="K8483" i="50"/>
  <c r="K8584" i="50"/>
  <c r="L8483" i="50"/>
  <c r="K8441" i="50"/>
  <c r="J8382" i="50"/>
  <c r="K8298" i="50"/>
  <c r="K8193" i="50"/>
  <c r="L8136" i="50"/>
  <c r="L8199" i="50"/>
  <c r="L8105" i="50"/>
  <c r="K8032" i="50"/>
  <c r="K8105" i="50"/>
  <c r="K8088" i="50"/>
  <c r="J7993" i="50"/>
  <c r="J7883" i="50"/>
  <c r="K7918" i="50"/>
  <c r="J7776" i="50"/>
  <c r="J7726" i="50"/>
  <c r="L7718" i="50"/>
  <c r="K7678" i="50"/>
  <c r="L7760" i="50"/>
  <c r="L7741" i="50"/>
  <c r="K7725" i="50"/>
  <c r="L7291" i="50"/>
  <c r="K7236" i="50"/>
  <c r="L7220" i="50"/>
  <c r="L7336" i="50"/>
  <c r="K7153" i="50"/>
  <c r="K7089" i="50"/>
  <c r="L6912" i="50"/>
  <c r="J6901" i="50"/>
  <c r="L7181" i="50"/>
  <c r="J7039" i="50"/>
  <c r="K6824" i="50"/>
  <c r="L6521" i="50"/>
  <c r="K5902" i="50"/>
  <c r="K5737" i="50"/>
  <c r="J5428" i="50"/>
  <c r="L6227" i="50"/>
  <c r="J5813" i="50"/>
  <c r="J5586" i="50"/>
  <c r="J5156" i="50"/>
  <c r="J5209" i="50"/>
  <c r="J4876" i="50"/>
  <c r="K4640" i="50"/>
  <c r="L4532" i="50"/>
  <c r="J4513" i="50"/>
  <c r="J4541" i="50"/>
  <c r="L4360" i="50"/>
  <c r="J3784" i="50"/>
  <c r="K4406" i="50"/>
  <c r="J4824" i="50"/>
  <c r="L4777" i="50"/>
  <c r="J4615" i="50"/>
  <c r="L4579" i="50"/>
  <c r="J3178" i="50"/>
  <c r="K3099" i="50"/>
  <c r="L2557" i="50"/>
  <c r="L817" i="50"/>
  <c r="K650" i="50"/>
  <c r="J693" i="50"/>
  <c r="K8338" i="50"/>
  <c r="K4475" i="50"/>
  <c r="J4475" i="50"/>
  <c r="K4345" i="50"/>
  <c r="L4345" i="50"/>
  <c r="L4286" i="50"/>
  <c r="J4286" i="50"/>
  <c r="L4140" i="50"/>
  <c r="J4140" i="50"/>
  <c r="L3950" i="50"/>
  <c r="K3950" i="50"/>
  <c r="L218" i="50"/>
  <c r="K218" i="50"/>
  <c r="J218" i="50"/>
  <c r="L306" i="50"/>
  <c r="J306" i="50"/>
  <c r="K306" i="50"/>
  <c r="J257" i="50"/>
  <c r="K257" i="50"/>
  <c r="L257" i="50"/>
  <c r="L200" i="50"/>
  <c r="J200" i="50"/>
  <c r="K200" i="50"/>
  <c r="J69" i="50"/>
  <c r="K69" i="50"/>
  <c r="L69" i="50"/>
  <c r="J20" i="50"/>
  <c r="K20" i="50"/>
  <c r="L20" i="50"/>
  <c r="J8630" i="50"/>
  <c r="K8630" i="50"/>
  <c r="L8630" i="50"/>
  <c r="L8578" i="50"/>
  <c r="J8578" i="50"/>
  <c r="K1437" i="50"/>
  <c r="J1437" i="50"/>
  <c r="L1437" i="50"/>
  <c r="L870" i="50"/>
  <c r="J870" i="50"/>
  <c r="K870" i="50"/>
  <c r="L670" i="50"/>
  <c r="K670" i="50"/>
  <c r="J670" i="50"/>
  <c r="J7601" i="50"/>
  <c r="L7601" i="50"/>
  <c r="L4762" i="50"/>
  <c r="J4762" i="50"/>
  <c r="K4436" i="50"/>
  <c r="L4436" i="50"/>
  <c r="J4436" i="50"/>
  <c r="L2099" i="50"/>
  <c r="K2099" i="50"/>
  <c r="L3923" i="50"/>
  <c r="K3923" i="50"/>
  <c r="J2885" i="50"/>
  <c r="L2885" i="50"/>
  <c r="K2885" i="50"/>
  <c r="L2600" i="50"/>
  <c r="J2600" i="50"/>
  <c r="K2600" i="50"/>
  <c r="K1963" i="50"/>
  <c r="J1963" i="50"/>
  <c r="L1963" i="50"/>
  <c r="L736" i="50"/>
  <c r="K736" i="50"/>
  <c r="J197" i="50"/>
  <c r="K197" i="50"/>
  <c r="L1727" i="50"/>
  <c r="J1727" i="50"/>
  <c r="K350" i="50"/>
  <c r="J350" i="50"/>
  <c r="L350" i="50"/>
  <c r="K4249" i="50"/>
  <c r="L4249" i="50"/>
  <c r="J4249" i="50"/>
  <c r="K3374" i="50"/>
  <c r="J3374" i="50"/>
  <c r="J2220" i="50"/>
  <c r="K2220" i="50"/>
  <c r="K694" i="50"/>
  <c r="J694" i="50"/>
  <c r="L694" i="50"/>
  <c r="J4832" i="50"/>
  <c r="L4832" i="50"/>
  <c r="K4101" i="50"/>
  <c r="J4101" i="50"/>
  <c r="J4122" i="50"/>
  <c r="K4122" i="50"/>
  <c r="K6091" i="50"/>
  <c r="L6091" i="50"/>
  <c r="J8981" i="50"/>
  <c r="L8974" i="50"/>
  <c r="J8896" i="50"/>
  <c r="L8791" i="50"/>
  <c r="L8698" i="50"/>
  <c r="K8896" i="50"/>
  <c r="K8535" i="50"/>
  <c r="K8884" i="50"/>
  <c r="L8823" i="50"/>
  <c r="L8818" i="50"/>
  <c r="L8724" i="50"/>
  <c r="K8755" i="50"/>
  <c r="J8656" i="50"/>
  <c r="K8644" i="50"/>
  <c r="J8667" i="50"/>
  <c r="K8602" i="50"/>
  <c r="J8602" i="50"/>
  <c r="K8499" i="50"/>
  <c r="K8482" i="50"/>
  <c r="J8441" i="50"/>
  <c r="J8538" i="50"/>
  <c r="L8499" i="50"/>
  <c r="J8405" i="50"/>
  <c r="J8358" i="50"/>
  <c r="J8338" i="50"/>
  <c r="L8298" i="50"/>
  <c r="K8136" i="50"/>
  <c r="K8005" i="50"/>
  <c r="L8088" i="50"/>
  <c r="J8005" i="50"/>
  <c r="J7937" i="50"/>
  <c r="K7776" i="50"/>
  <c r="K7569" i="50"/>
  <c r="J7511" i="50"/>
  <c r="J7227" i="50"/>
  <c r="J7198" i="50"/>
  <c r="J7115" i="50"/>
  <c r="K7227" i="50"/>
  <c r="J6576" i="50"/>
  <c r="K5552" i="50"/>
  <c r="J5490" i="50"/>
  <c r="J5481" i="50"/>
  <c r="J5415" i="50"/>
  <c r="K5156" i="50"/>
  <c r="L5177" i="50"/>
  <c r="L4740" i="50"/>
  <c r="K4740" i="50"/>
  <c r="K4360" i="50"/>
  <c r="K4270" i="50"/>
  <c r="J4850" i="50"/>
  <c r="K4762" i="50"/>
  <c r="J4406" i="50"/>
  <c r="J4840" i="50"/>
  <c r="K4832" i="50"/>
  <c r="L4824" i="50"/>
  <c r="L4615" i="50"/>
  <c r="J2850" i="50"/>
  <c r="J2099" i="50"/>
  <c r="J2746" i="50"/>
  <c r="J736" i="50"/>
  <c r="K890" i="50"/>
  <c r="K1727" i="50"/>
  <c r="K1127" i="50"/>
  <c r="J436" i="50"/>
  <c r="K436" i="50"/>
  <c r="L361" i="50"/>
  <c r="K361" i="50"/>
  <c r="J361" i="50"/>
  <c r="K329" i="50"/>
  <c r="L329" i="50"/>
  <c r="J329" i="50"/>
  <c r="L2556" i="50"/>
  <c r="K2556" i="50"/>
  <c r="L1539" i="50"/>
  <c r="J1539" i="50"/>
  <c r="L1339" i="50"/>
  <c r="J1339" i="50"/>
  <c r="K7455" i="50"/>
  <c r="L7455" i="50"/>
  <c r="L4046" i="50"/>
  <c r="K4046" i="50"/>
  <c r="K585" i="50"/>
  <c r="L585" i="50"/>
  <c r="L1247" i="50"/>
  <c r="J1247" i="50"/>
  <c r="K123" i="50"/>
  <c r="J123" i="50"/>
  <c r="L123" i="50"/>
  <c r="J97" i="50"/>
  <c r="K97" i="50"/>
  <c r="L97" i="50"/>
  <c r="K5810" i="50"/>
  <c r="L5810" i="50"/>
  <c r="K8" i="50"/>
  <c r="J8" i="50"/>
  <c r="L8" i="50"/>
  <c r="J4326" i="50"/>
  <c r="K3698" i="50"/>
  <c r="J2616" i="50"/>
  <c r="J2556" i="50"/>
  <c r="L1977" i="50"/>
  <c r="L1919" i="50"/>
  <c r="L1810" i="50"/>
  <c r="K1579" i="50"/>
  <c r="L1147" i="50"/>
  <c r="J1084" i="50"/>
  <c r="K979" i="50"/>
  <c r="K128" i="50"/>
  <c r="L2363" i="50"/>
  <c r="J2363" i="50"/>
  <c r="K1460" i="50"/>
  <c r="L1460" i="50"/>
  <c r="K1404" i="50"/>
  <c r="L1404" i="50"/>
  <c r="K1234" i="50"/>
  <c r="J1234" i="50"/>
  <c r="L530" i="50"/>
  <c r="J530" i="50"/>
  <c r="K424" i="50"/>
  <c r="J424" i="50"/>
  <c r="J334" i="50"/>
  <c r="K334" i="50"/>
  <c r="L334" i="50"/>
  <c r="L1663" i="50"/>
  <c r="K1663" i="50"/>
  <c r="L1615" i="50"/>
  <c r="K1615" i="50"/>
  <c r="L1580" i="50"/>
  <c r="J1580" i="50"/>
  <c r="K1580" i="50"/>
  <c r="L1484" i="50"/>
  <c r="K1484" i="50"/>
  <c r="L1469" i="50"/>
  <c r="J1469" i="50"/>
  <c r="L1453" i="50"/>
  <c r="K1453" i="50"/>
  <c r="L1389" i="50"/>
  <c r="J1389" i="50"/>
  <c r="K1218" i="50"/>
  <c r="L1218" i="50"/>
  <c r="K1122" i="50"/>
  <c r="J1122" i="50"/>
  <c r="J1106" i="50"/>
  <c r="K1106" i="50"/>
  <c r="K1044" i="50"/>
  <c r="J1044" i="50"/>
  <c r="L924" i="50"/>
  <c r="K924" i="50"/>
  <c r="L909" i="50"/>
  <c r="K909" i="50"/>
  <c r="L893" i="50"/>
  <c r="J893" i="50"/>
  <c r="J816" i="50"/>
  <c r="L816" i="50"/>
  <c r="K800" i="50"/>
  <c r="J800" i="50"/>
  <c r="K676" i="50"/>
  <c r="L676" i="50"/>
  <c r="K539" i="50"/>
  <c r="L539" i="50"/>
  <c r="L472" i="50"/>
  <c r="K472" i="50"/>
  <c r="K439" i="50"/>
  <c r="J439" i="50"/>
  <c r="K404" i="50"/>
  <c r="J404" i="50"/>
  <c r="K380" i="50"/>
  <c r="L380" i="50"/>
  <c r="K761" i="50"/>
  <c r="J761" i="50"/>
  <c r="L761" i="50"/>
  <c r="L677" i="50"/>
  <c r="J677" i="50"/>
  <c r="J646" i="50"/>
  <c r="L646" i="50"/>
  <c r="L535" i="50"/>
  <c r="K535" i="50"/>
  <c r="L369" i="50"/>
  <c r="J369" i="50"/>
  <c r="K369" i="50"/>
  <c r="J1919" i="50"/>
  <c r="K1539" i="50"/>
  <c r="L2621" i="50"/>
  <c r="K2239" i="50"/>
  <c r="K1247" i="50"/>
  <c r="J860" i="50"/>
  <c r="L8897" i="50"/>
  <c r="J4616" i="50"/>
  <c r="J1739" i="50"/>
  <c r="L1739" i="50"/>
  <c r="L1710" i="50"/>
  <c r="K1710" i="50"/>
  <c r="L1611" i="50"/>
  <c r="J1611" i="50"/>
  <c r="K1611" i="50"/>
  <c r="J1551" i="50"/>
  <c r="K1551" i="50"/>
  <c r="L1551" i="50"/>
  <c r="L1519" i="50"/>
  <c r="K1519" i="50"/>
  <c r="J1519" i="50"/>
  <c r="L1487" i="50"/>
  <c r="K1487" i="50"/>
  <c r="K1430" i="50"/>
  <c r="L1430" i="50"/>
  <c r="K1345" i="50"/>
  <c r="L1345" i="50"/>
  <c r="L1326" i="50"/>
  <c r="J1326" i="50"/>
  <c r="L1294" i="50"/>
  <c r="K1294" i="50"/>
  <c r="L1155" i="50"/>
  <c r="K1155" i="50"/>
  <c r="J1155" i="50"/>
  <c r="L1057" i="50"/>
  <c r="K1057" i="50"/>
  <c r="L869" i="50"/>
  <c r="J869" i="50"/>
  <c r="L619" i="50"/>
  <c r="J619" i="50"/>
  <c r="L522" i="50"/>
  <c r="J522" i="50"/>
  <c r="L465" i="50"/>
  <c r="J465" i="50"/>
  <c r="K416" i="50"/>
  <c r="J416" i="50"/>
  <c r="L1606" i="50"/>
  <c r="J1606" i="50"/>
  <c r="K1606" i="50"/>
  <c r="L1571" i="50"/>
  <c r="K1571" i="50"/>
  <c r="L1538" i="50"/>
  <c r="K1538" i="50"/>
  <c r="L1465" i="50"/>
  <c r="K1465" i="50"/>
  <c r="L1449" i="50"/>
  <c r="J1449" i="50"/>
  <c r="L1417" i="50"/>
  <c r="J1417" i="50"/>
  <c r="L1385" i="50"/>
  <c r="J1385" i="50"/>
  <c r="K1385" i="50"/>
  <c r="K1330" i="50"/>
  <c r="L1330" i="50"/>
  <c r="K1258" i="50"/>
  <c r="L1258" i="50"/>
  <c r="K1210" i="50"/>
  <c r="L1210" i="50"/>
  <c r="L1134" i="50"/>
  <c r="J1134" i="50"/>
  <c r="L1102" i="50"/>
  <c r="J1102" i="50"/>
  <c r="K952" i="50"/>
  <c r="L952" i="50"/>
  <c r="K1680" i="50"/>
  <c r="J1680" i="50"/>
  <c r="K1410" i="50"/>
  <c r="L1410" i="50"/>
  <c r="J536" i="50"/>
  <c r="K536" i="50"/>
  <c r="J444" i="50"/>
  <c r="L444" i="50"/>
  <c r="K7588" i="50"/>
  <c r="J7588" i="50"/>
  <c r="L7588" i="50"/>
  <c r="J6981" i="50"/>
  <c r="L6981" i="50"/>
  <c r="L7078" i="50"/>
  <c r="J7078" i="50"/>
  <c r="L6987" i="50"/>
  <c r="J6987" i="50"/>
  <c r="J2737" i="50"/>
  <c r="L2239" i="50"/>
  <c r="J1810" i="50"/>
  <c r="K1339" i="50"/>
  <c r="L1755" i="50"/>
  <c r="J1307" i="50"/>
  <c r="L436" i="50"/>
  <c r="J1579" i="50"/>
  <c r="K860" i="50"/>
  <c r="L1633" i="50"/>
  <c r="J585" i="50"/>
  <c r="L905" i="50"/>
  <c r="J905" i="50"/>
  <c r="K905" i="50"/>
  <c r="K149" i="50"/>
  <c r="K114" i="50"/>
  <c r="L114" i="50"/>
  <c r="K84" i="50"/>
  <c r="L84" i="50"/>
  <c r="J84" i="50"/>
  <c r="L45" i="50"/>
  <c r="K45" i="50"/>
  <c r="J27" i="50"/>
  <c r="L27" i="50"/>
  <c r="L22" i="50"/>
  <c r="J22" i="50"/>
  <c r="J62" i="50"/>
  <c r="K62" i="50"/>
  <c r="J28" i="50"/>
  <c r="K28" i="50"/>
  <c r="J8590" i="50"/>
  <c r="K8590" i="50"/>
  <c r="K8374" i="50"/>
  <c r="L8374" i="50"/>
  <c r="K7322" i="50"/>
  <c r="L7322" i="50"/>
  <c r="K418" i="50"/>
  <c r="J418" i="50"/>
  <c r="L279" i="50"/>
  <c r="J279" i="50"/>
  <c r="K231" i="50"/>
  <c r="J231" i="50"/>
  <c r="L87" i="50"/>
  <c r="K87" i="50"/>
  <c r="K5047" i="50"/>
  <c r="J5047" i="50"/>
  <c r="L3755" i="50"/>
  <c r="J3755" i="50"/>
  <c r="J3075" i="50"/>
  <c r="K3075" i="50"/>
  <c r="L2359" i="50"/>
  <c r="K2359" i="50"/>
  <c r="J54" i="50"/>
  <c r="K54" i="50"/>
  <c r="L1341" i="50"/>
  <c r="J1341" i="50"/>
  <c r="K410" i="50"/>
  <c r="J410" i="50"/>
  <c r="L168" i="50"/>
  <c r="K168" i="50"/>
  <c r="K703" i="50"/>
  <c r="J1914" i="50"/>
  <c r="K1879" i="50"/>
  <c r="L1836" i="50"/>
  <c r="K1648" i="50"/>
  <c r="J920" i="50"/>
  <c r="K500" i="50"/>
  <c r="L68" i="50"/>
  <c r="L7945" i="50"/>
  <c r="L7243" i="50"/>
  <c r="K61" i="50"/>
  <c r="J61" i="50"/>
  <c r="L15" i="50"/>
  <c r="K15" i="50"/>
  <c r="J8889" i="50"/>
  <c r="L8889" i="50"/>
  <c r="L8158" i="50"/>
  <c r="K8158" i="50"/>
  <c r="K4244" i="50"/>
  <c r="L4244" i="50"/>
  <c r="K3110" i="50"/>
  <c r="L665" i="50"/>
  <c r="J665" i="50"/>
  <c r="K665" i="50"/>
  <c r="L463" i="50"/>
  <c r="J463" i="50"/>
  <c r="K463" i="50"/>
  <c r="J390" i="50"/>
  <c r="L390" i="50"/>
  <c r="K110" i="50"/>
  <c r="J110" i="50"/>
  <c r="L133" i="50"/>
  <c r="J133" i="50"/>
  <c r="K40" i="50"/>
  <c r="J40" i="50"/>
  <c r="J784" i="50"/>
  <c r="L784" i="50"/>
  <c r="K7475" i="50"/>
  <c r="L7475" i="50"/>
  <c r="L4096" i="50"/>
  <c r="L1738" i="50"/>
  <c r="J1087" i="50"/>
  <c r="J1071" i="50"/>
  <c r="J796" i="50"/>
  <c r="L703" i="50"/>
  <c r="L668" i="50"/>
  <c r="L372" i="50"/>
  <c r="K1033" i="50"/>
  <c r="J1017" i="50"/>
  <c r="L1879" i="50"/>
  <c r="K1757" i="50"/>
  <c r="K1156" i="50"/>
  <c r="L62" i="50"/>
  <c r="L28" i="50"/>
  <c r="L418" i="50"/>
  <c r="K7400" i="50"/>
  <c r="J2962" i="50"/>
  <c r="L6989" i="50"/>
  <c r="J6989" i="50"/>
  <c r="L6131" i="50"/>
  <c r="J6131" i="50"/>
  <c r="L5669" i="50"/>
  <c r="K5669" i="50"/>
  <c r="K5640" i="50"/>
  <c r="L5640" i="50"/>
  <c r="L2909" i="50"/>
  <c r="J1529" i="50"/>
  <c r="L1529" i="50"/>
  <c r="K3094" i="50"/>
  <c r="L697" i="50"/>
  <c r="K697" i="50"/>
  <c r="J255" i="50"/>
  <c r="K255" i="50"/>
  <c r="L245" i="50"/>
  <c r="K245" i="50"/>
  <c r="L53" i="50"/>
  <c r="K53" i="50"/>
  <c r="J104" i="50"/>
  <c r="K104" i="50"/>
  <c r="J8070" i="50"/>
  <c r="L8070" i="50"/>
  <c r="K7709" i="50"/>
  <c r="L7709" i="50"/>
  <c r="K7685" i="50"/>
  <c r="L7685" i="50"/>
  <c r="L86" i="50"/>
  <c r="L7231" i="50"/>
  <c r="L7207" i="50"/>
  <c r="L5901" i="50"/>
  <c r="K5072" i="50"/>
  <c r="J4208" i="50"/>
  <c r="K59" i="50"/>
  <c r="J51" i="50"/>
  <c r="L17" i="50"/>
  <c r="L7302" i="50"/>
  <c r="L3099" i="50"/>
  <c r="K2267" i="50"/>
  <c r="K6597" i="50"/>
  <c r="K6021" i="50"/>
  <c r="J5933" i="50"/>
  <c r="J4199" i="50"/>
  <c r="L4465" i="50"/>
  <c r="K3199" i="50"/>
  <c r="L2936" i="50"/>
  <c r="J7290" i="50"/>
  <c r="K6029" i="50"/>
  <c r="K4704" i="50"/>
  <c r="J6414" i="50"/>
  <c r="K7151" i="50"/>
  <c r="K2920" i="50"/>
  <c r="J1362" i="50"/>
  <c r="K1362" i="50"/>
  <c r="L1362" i="50"/>
  <c r="K1075" i="50"/>
  <c r="J1075" i="50"/>
  <c r="L1075" i="50"/>
  <c r="L190" i="50"/>
  <c r="K190" i="50"/>
  <c r="J190" i="50"/>
  <c r="K2235" i="50"/>
  <c r="J2235" i="50"/>
  <c r="L2025" i="50"/>
  <c r="K2025" i="50"/>
  <c r="J2025" i="50"/>
  <c r="L1635" i="50"/>
  <c r="K1635" i="50"/>
  <c r="J1635" i="50"/>
  <c r="L886" i="50"/>
  <c r="K886" i="50"/>
  <c r="J886" i="50"/>
  <c r="K631" i="50"/>
  <c r="J631" i="50"/>
  <c r="L519" i="50"/>
  <c r="J519" i="50"/>
  <c r="K519" i="50"/>
  <c r="J414" i="50"/>
  <c r="L414" i="50"/>
  <c r="K414" i="50"/>
  <c r="K5233" i="50"/>
  <c r="L5233" i="50"/>
  <c r="L3935" i="50"/>
  <c r="K3935" i="50"/>
  <c r="J3935" i="50"/>
  <c r="L3763" i="50"/>
  <c r="J3763" i="50"/>
  <c r="K4491" i="50"/>
  <c r="L4491" i="50"/>
  <c r="K4281" i="50"/>
  <c r="L4281" i="50"/>
  <c r="K4091" i="50"/>
  <c r="L4091" i="50"/>
  <c r="J4091" i="50"/>
  <c r="L5105" i="50"/>
  <c r="J5105" i="50"/>
  <c r="J4883" i="50"/>
  <c r="K4883" i="50"/>
  <c r="L4734" i="50"/>
  <c r="J4734" i="50"/>
  <c r="J4381" i="50"/>
  <c r="L4381" i="50"/>
  <c r="K4233" i="50"/>
  <c r="J4233" i="50"/>
  <c r="K3900" i="50"/>
  <c r="J3900" i="50"/>
  <c r="J4005" i="50"/>
  <c r="L4005" i="50"/>
  <c r="L3710" i="50"/>
  <c r="K3710" i="50"/>
  <c r="J3710" i="50"/>
  <c r="L3542" i="50"/>
  <c r="K3542" i="50"/>
  <c r="K3334" i="50"/>
  <c r="J3334" i="50"/>
  <c r="L3334" i="50"/>
  <c r="K3236" i="50"/>
  <c r="L3236" i="50"/>
  <c r="L3105" i="50"/>
  <c r="J3105" i="50"/>
  <c r="K3105" i="50"/>
  <c r="J3020" i="50"/>
  <c r="K3020" i="50"/>
  <c r="L3020" i="50"/>
  <c r="L2929" i="50"/>
  <c r="K2929" i="50"/>
  <c r="J2929" i="50"/>
  <c r="K2713" i="50"/>
  <c r="L2713" i="50"/>
  <c r="J2713" i="50"/>
  <c r="L2564" i="50"/>
  <c r="K2564" i="50"/>
  <c r="J2564" i="50"/>
  <c r="K3714" i="50"/>
  <c r="J3714" i="50"/>
  <c r="K3407" i="50"/>
  <c r="L3407" i="50"/>
  <c r="J3407" i="50"/>
  <c r="L3274" i="50"/>
  <c r="K3274" i="50"/>
  <c r="K2330" i="50"/>
  <c r="J2330" i="50"/>
  <c r="L2330" i="50"/>
  <c r="J2174" i="50"/>
  <c r="K2174" i="50"/>
  <c r="L2174" i="50"/>
  <c r="K1953" i="50"/>
  <c r="L1953" i="50"/>
  <c r="J1592" i="50"/>
  <c r="L1592" i="50"/>
  <c r="K1311" i="50"/>
  <c r="J1311" i="50"/>
  <c r="L1311" i="50"/>
  <c r="J1103" i="50"/>
  <c r="K1103" i="50"/>
  <c r="L1103" i="50"/>
  <c r="K896" i="50"/>
  <c r="L896" i="50"/>
  <c r="J896" i="50"/>
  <c r="L715" i="50"/>
  <c r="K715" i="50"/>
  <c r="J715" i="50"/>
  <c r="J271" i="50"/>
  <c r="L271" i="50"/>
  <c r="K271" i="50"/>
  <c r="K177" i="50"/>
  <c r="J177" i="50"/>
  <c r="L177" i="50"/>
  <c r="J1604" i="50"/>
  <c r="L1604" i="50"/>
  <c r="K1604" i="50"/>
  <c r="K1042" i="50"/>
  <c r="J1042" i="50"/>
  <c r="L1042" i="50"/>
  <c r="K635" i="50"/>
  <c r="J635" i="50"/>
  <c r="L635" i="50"/>
  <c r="J167" i="50"/>
  <c r="L167" i="50"/>
  <c r="L8566" i="50"/>
  <c r="L6597" i="50"/>
  <c r="J6597" i="50"/>
  <c r="K6505" i="50"/>
  <c r="K6460" i="50"/>
  <c r="L6239" i="50"/>
  <c r="J6460" i="50"/>
  <c r="J6067" i="50"/>
  <c r="L6029" i="50"/>
  <c r="L5911" i="50"/>
  <c r="J5869" i="50"/>
  <c r="L5761" i="50"/>
  <c r="L6021" i="50"/>
  <c r="L6016" i="50"/>
  <c r="L5928" i="50"/>
  <c r="K5815" i="50"/>
  <c r="K5788" i="50"/>
  <c r="L5739" i="50"/>
  <c r="L6077" i="50"/>
  <c r="J5711" i="50"/>
  <c r="K6193" i="50"/>
  <c r="J6184" i="50"/>
  <c r="J6122" i="50"/>
  <c r="K6001" i="50"/>
  <c r="L5978" i="50"/>
  <c r="K5958" i="50"/>
  <c r="J5778" i="50"/>
  <c r="L5731" i="50"/>
  <c r="J5576" i="50"/>
  <c r="J5470" i="50"/>
  <c r="J5450" i="50"/>
  <c r="K5189" i="50"/>
  <c r="K5141" i="50"/>
  <c r="J5386" i="50"/>
  <c r="J5312" i="50"/>
  <c r="L5304" i="50"/>
  <c r="K5296" i="50"/>
  <c r="L5500" i="50"/>
  <c r="K5594" i="50"/>
  <c r="K5127" i="50"/>
  <c r="K4322" i="50"/>
  <c r="J4639" i="50"/>
  <c r="J3752" i="50"/>
  <c r="J3709" i="50"/>
  <c r="L3709" i="50"/>
  <c r="J3236" i="50"/>
  <c r="K2936" i="50"/>
  <c r="K4005" i="50"/>
  <c r="L3900" i="50"/>
  <c r="L631" i="50"/>
  <c r="K4261" i="50"/>
  <c r="L4261" i="50"/>
  <c r="L4187" i="50"/>
  <c r="K4187" i="50"/>
  <c r="K4164" i="50"/>
  <c r="J4164" i="50"/>
  <c r="J4135" i="50"/>
  <c r="L4135" i="50"/>
  <c r="J4117" i="50"/>
  <c r="L4117" i="50"/>
  <c r="K4094" i="50"/>
  <c r="L4094" i="50"/>
  <c r="L1667" i="50"/>
  <c r="J1667" i="50"/>
  <c r="K1667" i="50"/>
  <c r="L1587" i="50"/>
  <c r="J1587" i="50"/>
  <c r="K1587" i="50"/>
  <c r="L1534" i="50"/>
  <c r="K1534" i="50"/>
  <c r="J1378" i="50"/>
  <c r="L1378" i="50"/>
  <c r="K1378" i="50"/>
  <c r="L1305" i="50"/>
  <c r="J1305" i="50"/>
  <c r="K1305" i="50"/>
  <c r="J1091" i="50"/>
  <c r="L1091" i="50"/>
  <c r="L1053" i="50"/>
  <c r="K1053" i="50"/>
  <c r="J1053" i="50"/>
  <c r="K846" i="50"/>
  <c r="J846" i="50"/>
  <c r="L846" i="50"/>
  <c r="L653" i="50"/>
  <c r="J653" i="50"/>
  <c r="K653" i="50"/>
  <c r="L2041" i="50"/>
  <c r="J2041" i="50"/>
  <c r="K1763" i="50"/>
  <c r="J1763" i="50"/>
  <c r="L1763" i="50"/>
  <c r="J1142" i="50"/>
  <c r="L1142" i="50"/>
  <c r="K1142" i="50"/>
  <c r="L461" i="50"/>
  <c r="J461" i="50"/>
  <c r="J5165" i="50"/>
  <c r="K5165" i="50"/>
  <c r="J4081" i="50"/>
  <c r="K4081" i="50"/>
  <c r="J5026" i="50"/>
  <c r="L5026" i="50"/>
  <c r="L4929" i="50"/>
  <c r="J4929" i="50"/>
  <c r="K4459" i="50"/>
  <c r="L4459" i="50"/>
  <c r="K4354" i="50"/>
  <c r="J4354" i="50"/>
  <c r="L4179" i="50"/>
  <c r="K4179" i="50"/>
  <c r="L4092" i="50"/>
  <c r="J4092" i="50"/>
  <c r="L3964" i="50"/>
  <c r="K3964" i="50"/>
  <c r="J3964" i="50"/>
  <c r="L3736" i="50"/>
  <c r="J3736" i="50"/>
  <c r="K3736" i="50"/>
  <c r="L3550" i="50"/>
  <c r="K3550" i="50"/>
  <c r="L3500" i="50"/>
  <c r="K3500" i="50"/>
  <c r="K3286" i="50"/>
  <c r="J3286" i="50"/>
  <c r="L3182" i="50"/>
  <c r="J3182" i="50"/>
  <c r="K3182" i="50"/>
  <c r="L3087" i="50"/>
  <c r="J3087" i="50"/>
  <c r="L3012" i="50"/>
  <c r="K3012" i="50"/>
  <c r="J3012" i="50"/>
  <c r="J2892" i="50"/>
  <c r="L2892" i="50"/>
  <c r="K2892" i="50"/>
  <c r="L2762" i="50"/>
  <c r="J2762" i="50"/>
  <c r="K2762" i="50"/>
  <c r="J2599" i="50"/>
  <c r="L2599" i="50"/>
  <c r="K2599" i="50"/>
  <c r="J2527" i="50"/>
  <c r="L2527" i="50"/>
  <c r="K2527" i="50"/>
  <c r="K3665" i="50"/>
  <c r="L3665" i="50"/>
  <c r="L3996" i="50"/>
  <c r="K3996" i="50"/>
  <c r="J3996" i="50"/>
  <c r="L3670" i="50"/>
  <c r="K3670" i="50"/>
  <c r="J3167" i="50"/>
  <c r="L3167" i="50"/>
  <c r="K2984" i="50"/>
  <c r="L2984" i="50"/>
  <c r="K2688" i="50"/>
  <c r="L2688" i="50"/>
  <c r="J2368" i="50"/>
  <c r="K2368" i="50"/>
  <c r="L2234" i="50"/>
  <c r="K2234" i="50"/>
  <c r="J2234" i="50"/>
  <c r="K2061" i="50"/>
  <c r="L2061" i="50"/>
  <c r="K1771" i="50"/>
  <c r="J1771" i="50"/>
  <c r="L1771" i="50"/>
  <c r="L1394" i="50"/>
  <c r="J1394" i="50"/>
  <c r="L1157" i="50"/>
  <c r="K1157" i="50"/>
  <c r="J1157" i="50"/>
  <c r="J933" i="50"/>
  <c r="L933" i="50"/>
  <c r="K933" i="50"/>
  <c r="L805" i="50"/>
  <c r="J805" i="50"/>
  <c r="K805" i="50"/>
  <c r="L425" i="50"/>
  <c r="K425" i="50"/>
  <c r="J425" i="50"/>
  <c r="K178" i="50"/>
  <c r="L178" i="50"/>
  <c r="J178" i="50"/>
  <c r="J1777" i="50"/>
  <c r="L1777" i="50"/>
  <c r="K1777" i="50"/>
  <c r="J1561" i="50"/>
  <c r="L1561" i="50"/>
  <c r="K978" i="50"/>
  <c r="L978" i="50"/>
  <c r="L527" i="50"/>
  <c r="K527" i="50"/>
  <c r="J527" i="50"/>
  <c r="K3835" i="50"/>
  <c r="J3835" i="50"/>
  <c r="L3694" i="50"/>
  <c r="K3694" i="50"/>
  <c r="J4974" i="50"/>
  <c r="K4974" i="50"/>
  <c r="J8954" i="50"/>
  <c r="K8610" i="50"/>
  <c r="L8440" i="50"/>
  <c r="K8867" i="50"/>
  <c r="J8732" i="50"/>
  <c r="K8616" i="50"/>
  <c r="J5756" i="50"/>
  <c r="J6029" i="50"/>
  <c r="J5649" i="50"/>
  <c r="J5641" i="50"/>
  <c r="J5607" i="50"/>
  <c r="J6021" i="50"/>
  <c r="J5928" i="50"/>
  <c r="J5739" i="50"/>
  <c r="L5611" i="50"/>
  <c r="L6267" i="50"/>
  <c r="K5576" i="50"/>
  <c r="K5464" i="50"/>
  <c r="J5978" i="50"/>
  <c r="L5958" i="50"/>
  <c r="K5778" i="50"/>
  <c r="J5731" i="50"/>
  <c r="J5512" i="50"/>
  <c r="K5386" i="50"/>
  <c r="L5296" i="50"/>
  <c r="L5141" i="50"/>
  <c r="L5002" i="50"/>
  <c r="L4871" i="50"/>
  <c r="L4704" i="50"/>
  <c r="L4677" i="50"/>
  <c r="L5594" i="50"/>
  <c r="J5110" i="50"/>
  <c r="K5002" i="50"/>
  <c r="L4963" i="50"/>
  <c r="K4871" i="50"/>
  <c r="K4677" i="50"/>
  <c r="L5127" i="50"/>
  <c r="J4322" i="50"/>
  <c r="K4929" i="50"/>
  <c r="L4639" i="50"/>
  <c r="K4391" i="50"/>
  <c r="J3999" i="50"/>
  <c r="J3897" i="50"/>
  <c r="K4153" i="50"/>
  <c r="L4081" i="50"/>
  <c r="J4742" i="50"/>
  <c r="J4672" i="50"/>
  <c r="J4491" i="50"/>
  <c r="K4381" i="50"/>
  <c r="K3763" i="50"/>
  <c r="L3752" i="50"/>
  <c r="J3670" i="50"/>
  <c r="J3500" i="50"/>
  <c r="J3274" i="50"/>
  <c r="J2267" i="50"/>
  <c r="J1953" i="50"/>
  <c r="K1592" i="50"/>
  <c r="K1561" i="50"/>
  <c r="L1346" i="50"/>
  <c r="J1346" i="50"/>
  <c r="K1346" i="50"/>
  <c r="L1160" i="50"/>
  <c r="J1160" i="50"/>
  <c r="J773" i="50"/>
  <c r="K773" i="50"/>
  <c r="L773" i="50"/>
  <c r="L2057" i="50"/>
  <c r="K2057" i="50"/>
  <c r="L2009" i="50"/>
  <c r="J2009" i="50"/>
  <c r="K2009" i="50"/>
  <c r="L1429" i="50"/>
  <c r="K1429" i="50"/>
  <c r="J1429" i="50"/>
  <c r="L6135" i="50"/>
  <c r="J6135" i="50"/>
  <c r="K5818" i="50"/>
  <c r="L5818" i="50"/>
  <c r="L4028" i="50"/>
  <c r="K4028" i="50"/>
  <c r="L3828" i="50"/>
  <c r="K3828" i="50"/>
  <c r="J3828" i="50"/>
  <c r="L4793" i="50"/>
  <c r="J4793" i="50"/>
  <c r="K4428" i="50"/>
  <c r="L4428" i="50"/>
  <c r="J4428" i="50"/>
  <c r="K3792" i="50"/>
  <c r="L3792" i="50"/>
  <c r="J3792" i="50"/>
  <c r="K3689" i="50"/>
  <c r="L3689" i="50"/>
  <c r="K3534" i="50"/>
  <c r="J3534" i="50"/>
  <c r="L3375" i="50"/>
  <c r="K3375" i="50"/>
  <c r="J3254" i="50"/>
  <c r="L3254" i="50"/>
  <c r="K3119" i="50"/>
  <c r="J3119" i="50"/>
  <c r="J3046" i="50"/>
  <c r="L3046" i="50"/>
  <c r="L2980" i="50"/>
  <c r="J2980" i="50"/>
  <c r="K2980" i="50"/>
  <c r="K2797" i="50"/>
  <c r="J2797" i="50"/>
  <c r="L2797" i="50"/>
  <c r="L2631" i="50"/>
  <c r="K2631" i="50"/>
  <c r="J2631" i="50"/>
  <c r="K4465" i="50"/>
  <c r="J4465" i="50"/>
  <c r="J3199" i="50"/>
  <c r="L3199" i="50"/>
  <c r="L3767" i="50"/>
  <c r="J3767" i="50"/>
  <c r="K3767" i="50"/>
  <c r="J3384" i="50"/>
  <c r="L3384" i="50"/>
  <c r="K3384" i="50"/>
  <c r="L3313" i="50"/>
  <c r="J3313" i="50"/>
  <c r="K3313" i="50"/>
  <c r="L3003" i="50"/>
  <c r="J3003" i="50"/>
  <c r="K3003" i="50"/>
  <c r="K2813" i="50"/>
  <c r="J2813" i="50"/>
  <c r="L2813" i="50"/>
  <c r="K2506" i="50"/>
  <c r="L2506" i="50"/>
  <c r="J2506" i="50"/>
  <c r="L2301" i="50"/>
  <c r="J2301" i="50"/>
  <c r="K2301" i="50"/>
  <c r="L2153" i="50"/>
  <c r="K2153" i="50"/>
  <c r="J2153" i="50"/>
  <c r="L1903" i="50"/>
  <c r="J1903" i="50"/>
  <c r="K1493" i="50"/>
  <c r="J1493" i="50"/>
  <c r="L1493" i="50"/>
  <c r="J1248" i="50"/>
  <c r="L1248" i="50"/>
  <c r="K1248" i="50"/>
  <c r="L999" i="50"/>
  <c r="K999" i="50"/>
  <c r="J999" i="50"/>
  <c r="K856" i="50"/>
  <c r="L856" i="50"/>
  <c r="J624" i="50"/>
  <c r="K624" i="50"/>
  <c r="L331" i="50"/>
  <c r="J331" i="50"/>
  <c r="K331" i="50"/>
  <c r="J102" i="50"/>
  <c r="L102" i="50"/>
  <c r="K1668" i="50"/>
  <c r="J1668" i="50"/>
  <c r="L1668" i="50"/>
  <c r="K1355" i="50"/>
  <c r="J1355" i="50"/>
  <c r="L1355" i="50"/>
  <c r="L779" i="50"/>
  <c r="K779" i="50"/>
  <c r="J779" i="50"/>
  <c r="L311" i="50"/>
  <c r="K311" i="50"/>
  <c r="J311" i="50"/>
  <c r="L4937" i="50"/>
  <c r="J4937" i="50"/>
  <c r="L8920" i="50"/>
  <c r="J8716" i="50"/>
  <c r="J8819" i="50"/>
  <c r="L8686" i="50"/>
  <c r="L8227" i="50"/>
  <c r="L8169" i="50"/>
  <c r="K8919" i="50"/>
  <c r="K8839" i="50"/>
  <c r="J8748" i="50"/>
  <c r="K8680" i="50"/>
  <c r="L8554" i="50"/>
  <c r="K8464" i="50"/>
  <c r="K8518" i="50"/>
  <c r="L8355" i="50"/>
  <c r="J7698" i="50"/>
  <c r="J7056" i="50"/>
  <c r="K6662" i="50"/>
  <c r="K5649" i="50"/>
  <c r="K5641" i="50"/>
  <c r="K5607" i="50"/>
  <c r="K5595" i="50"/>
  <c r="K5470" i="50"/>
  <c r="K5450" i="50"/>
  <c r="L5876" i="50"/>
  <c r="J5513" i="50"/>
  <c r="J5387" i="50"/>
  <c r="K5132" i="50"/>
  <c r="L4887" i="50"/>
  <c r="L5049" i="50"/>
  <c r="K4962" i="50"/>
  <c r="K4887" i="50"/>
  <c r="J4391" i="50"/>
  <c r="J4281" i="50"/>
  <c r="K5105" i="50"/>
  <c r="K5026" i="50"/>
  <c r="K4937" i="50"/>
  <c r="L4742" i="50"/>
  <c r="J4710" i="50"/>
  <c r="L4672" i="50"/>
  <c r="J4596" i="50"/>
  <c r="K3167" i="50"/>
  <c r="L3119" i="50"/>
  <c r="K3087" i="50"/>
  <c r="K3046" i="50"/>
  <c r="L3286" i="50"/>
  <c r="L3714" i="50"/>
  <c r="L3534" i="50"/>
  <c r="J2688" i="50"/>
  <c r="J2061" i="50"/>
  <c r="K1160" i="50"/>
  <c r="J856" i="50"/>
  <c r="J978" i="50"/>
  <c r="L4772" i="50"/>
  <c r="L4204" i="50"/>
  <c r="L169" i="50"/>
  <c r="J169" i="50"/>
  <c r="L154" i="50"/>
  <c r="J154" i="50"/>
  <c r="L125" i="50"/>
  <c r="K125" i="50"/>
  <c r="L79" i="50"/>
  <c r="K79" i="50"/>
  <c r="J79" i="50"/>
  <c r="K49" i="50"/>
  <c r="L49" i="50"/>
  <c r="J49" i="50"/>
  <c r="K4220" i="50"/>
  <c r="K2830" i="50"/>
  <c r="J2830" i="50"/>
  <c r="L2750" i="50"/>
  <c r="J2750" i="50"/>
  <c r="L2691" i="50"/>
  <c r="K2691" i="50"/>
  <c r="L2508" i="50"/>
  <c r="J2508" i="50"/>
  <c r="L2476" i="50"/>
  <c r="J2476" i="50"/>
  <c r="K2476" i="50"/>
  <c r="L2387" i="50"/>
  <c r="J2387" i="50"/>
  <c r="K2387" i="50"/>
  <c r="J2656" i="50"/>
  <c r="L2656" i="50"/>
  <c r="K2656" i="50"/>
  <c r="J1172" i="50"/>
  <c r="K1172" i="50"/>
  <c r="K1903" i="50"/>
  <c r="K360" i="50"/>
  <c r="L360" i="50"/>
  <c r="J66" i="50"/>
  <c r="L66" i="50"/>
  <c r="K593" i="50"/>
  <c r="L593" i="50"/>
  <c r="L264" i="50"/>
  <c r="K264" i="50"/>
  <c r="J93" i="50"/>
  <c r="L93" i="50"/>
  <c r="K777" i="50"/>
  <c r="L777" i="50"/>
  <c r="K547" i="50"/>
  <c r="J547" i="50"/>
  <c r="L413" i="50"/>
  <c r="J413" i="50"/>
  <c r="J149" i="50"/>
  <c r="J1757" i="50"/>
  <c r="K1188" i="50"/>
  <c r="K170" i="50"/>
  <c r="J114" i="50"/>
  <c r="K1167" i="50"/>
  <c r="J1167" i="50"/>
  <c r="K1020" i="50"/>
  <c r="L1020" i="50"/>
  <c r="K944" i="50"/>
  <c r="J944" i="50"/>
  <c r="K928" i="50"/>
  <c r="J928" i="50"/>
  <c r="L2367" i="50"/>
  <c r="K2367" i="50"/>
  <c r="L170" i="50"/>
  <c r="J68" i="50"/>
  <c r="K27" i="50"/>
  <c r="L5933" i="50"/>
  <c r="J961" i="50"/>
  <c r="L961" i="50"/>
  <c r="K1159" i="50"/>
  <c r="L1159" i="50"/>
  <c r="J293" i="50"/>
  <c r="J230" i="50"/>
  <c r="J137" i="50"/>
  <c r="L137" i="50"/>
  <c r="L8354" i="50"/>
  <c r="K8354" i="50"/>
  <c r="L7590" i="50"/>
  <c r="J1614" i="50"/>
  <c r="L1614" i="50"/>
  <c r="K13" i="50"/>
  <c r="L7266" i="50"/>
  <c r="J2936" i="50"/>
  <c r="J2763" i="50"/>
  <c r="J6574" i="50"/>
  <c r="K2967" i="50"/>
  <c r="K2619" i="50"/>
  <c r="K2829" i="50"/>
  <c r="J2967" i="50"/>
  <c r="K2587" i="50"/>
  <c r="L1619" i="50"/>
  <c r="J1619" i="50"/>
  <c r="K1278" i="50"/>
  <c r="L1278" i="50"/>
  <c r="J1278" i="50"/>
  <c r="K1230" i="50"/>
  <c r="L1230" i="50"/>
  <c r="K1198" i="50"/>
  <c r="L1198" i="50"/>
  <c r="K973" i="50"/>
  <c r="L973" i="50"/>
  <c r="J973" i="50"/>
  <c r="K714" i="50"/>
  <c r="J714" i="50"/>
  <c r="K680" i="50"/>
  <c r="J680" i="50"/>
  <c r="K523" i="50"/>
  <c r="J523" i="50"/>
  <c r="K376" i="50"/>
  <c r="J376" i="50"/>
  <c r="J174" i="50"/>
  <c r="L174" i="50"/>
  <c r="K174" i="50"/>
  <c r="L156" i="50"/>
  <c r="J156" i="50"/>
  <c r="J140" i="50"/>
  <c r="K140" i="50"/>
  <c r="L88" i="50"/>
  <c r="K88" i="50"/>
  <c r="J88" i="50"/>
  <c r="L56" i="50"/>
  <c r="J56" i="50"/>
  <c r="K8142" i="50"/>
  <c r="L8142" i="50"/>
  <c r="K7451" i="50"/>
  <c r="L7451" i="50"/>
  <c r="K811" i="50"/>
  <c r="J811" i="50"/>
  <c r="L707" i="50"/>
  <c r="J707" i="50"/>
  <c r="K570" i="50"/>
  <c r="L570" i="50"/>
  <c r="K495" i="50"/>
  <c r="L495" i="50"/>
  <c r="L1654" i="50"/>
  <c r="J1654" i="50"/>
  <c r="L889" i="50"/>
  <c r="J889" i="50"/>
  <c r="K534" i="50"/>
  <c r="L534" i="50"/>
  <c r="J534" i="50"/>
  <c r="J484" i="50"/>
  <c r="K484" i="50"/>
  <c r="K431" i="50"/>
  <c r="L431" i="50"/>
  <c r="K396" i="50"/>
  <c r="L396" i="50"/>
  <c r="J396" i="50"/>
  <c r="K6238" i="50"/>
  <c r="L6238" i="50"/>
  <c r="K5648" i="50"/>
  <c r="L5648" i="50"/>
  <c r="L1659" i="50"/>
  <c r="K1659" i="50"/>
  <c r="L1595" i="50"/>
  <c r="K1595" i="50"/>
  <c r="L1503" i="50"/>
  <c r="J1503" i="50"/>
  <c r="K1420" i="50"/>
  <c r="L1420" i="50"/>
  <c r="J1883" i="50"/>
  <c r="L1883" i="50"/>
  <c r="J6571" i="50"/>
  <c r="K6571" i="50"/>
  <c r="L6571" i="50"/>
  <c r="L6457" i="50"/>
  <c r="J6457" i="50"/>
  <c r="J6705" i="50"/>
  <c r="L7298" i="50"/>
  <c r="J6993" i="50"/>
  <c r="K5602" i="50"/>
  <c r="J6127" i="50"/>
  <c r="L5854" i="50"/>
  <c r="J4151" i="50"/>
  <c r="L368" i="50"/>
  <c r="J1434" i="50"/>
  <c r="J1325" i="50"/>
  <c r="L964" i="50"/>
  <c r="J956" i="50"/>
  <c r="J791" i="50"/>
  <c r="K673" i="50"/>
  <c r="J601" i="50"/>
  <c r="J33" i="50"/>
  <c r="J99" i="50"/>
  <c r="K92" i="50"/>
  <c r="K30" i="50"/>
  <c r="L8966" i="50"/>
  <c r="L8755" i="50"/>
  <c r="L8723" i="50"/>
  <c r="K7589" i="50"/>
  <c r="L7701" i="50"/>
  <c r="L5929" i="50"/>
  <c r="K6175" i="50"/>
  <c r="K2877" i="50"/>
  <c r="J3704" i="50"/>
  <c r="L2595" i="50"/>
  <c r="K6075" i="50"/>
  <c r="L1434" i="50"/>
  <c r="L1325" i="50"/>
  <c r="L791" i="50"/>
  <c r="J673" i="50"/>
  <c r="L601" i="50"/>
  <c r="K263" i="50"/>
  <c r="J215" i="50"/>
  <c r="J8966" i="50"/>
  <c r="L8358" i="50"/>
  <c r="L8405" i="50"/>
  <c r="J7569" i="50"/>
  <c r="L7693" i="50"/>
  <c r="K6191" i="50"/>
  <c r="K8048" i="50"/>
  <c r="J8652" i="50"/>
  <c r="J7278" i="50"/>
  <c r="K5971" i="50"/>
  <c r="J7274" i="50"/>
  <c r="L2920" i="50"/>
  <c r="J3341" i="50"/>
  <c r="L7851" i="50"/>
  <c r="J7310" i="50"/>
  <c r="J6382" i="50"/>
  <c r="L5182" i="50"/>
  <c r="J8653" i="50"/>
  <c r="L8547" i="50"/>
  <c r="K8182" i="50"/>
  <c r="J8330" i="50"/>
  <c r="K2490" i="50"/>
  <c r="J2490" i="50"/>
  <c r="L2490" i="50"/>
  <c r="K2361" i="50"/>
  <c r="J2361" i="50"/>
  <c r="L2361" i="50"/>
  <c r="K2298" i="50"/>
  <c r="L2298" i="50"/>
  <c r="K2131" i="50"/>
  <c r="J2131" i="50"/>
  <c r="L2188" i="50"/>
  <c r="J2188" i="50"/>
  <c r="K2188" i="50"/>
  <c r="K1439" i="50"/>
  <c r="J1439" i="50"/>
  <c r="L1439" i="50"/>
  <c r="J1331" i="50"/>
  <c r="L1331" i="50"/>
  <c r="K1331" i="50"/>
  <c r="L1271" i="50"/>
  <c r="K1271" i="50"/>
  <c r="J1271" i="50"/>
  <c r="K968" i="50"/>
  <c r="J968" i="50"/>
  <c r="L968" i="50"/>
  <c r="J464" i="50"/>
  <c r="L464" i="50"/>
  <c r="K464" i="50"/>
  <c r="J103" i="50"/>
  <c r="L103" i="50"/>
  <c r="K103" i="50"/>
  <c r="J181" i="50"/>
  <c r="L181" i="50"/>
  <c r="K181" i="50"/>
  <c r="L8614" i="50"/>
  <c r="K8614" i="50"/>
  <c r="J8614" i="50"/>
  <c r="L7843" i="50"/>
  <c r="K7843" i="50"/>
  <c r="L7419" i="50"/>
  <c r="K7419" i="50"/>
  <c r="J7419" i="50"/>
  <c r="L7203" i="50"/>
  <c r="K7203" i="50"/>
  <c r="J7203" i="50"/>
  <c r="L7057" i="50"/>
  <c r="K7057" i="50"/>
  <c r="L7922" i="50"/>
  <c r="K7922" i="50"/>
  <c r="J7922" i="50"/>
  <c r="L7577" i="50"/>
  <c r="J7577" i="50"/>
  <c r="K8639" i="50"/>
  <c r="L8639" i="50"/>
  <c r="L6557" i="50"/>
  <c r="K6557" i="50"/>
  <c r="J6557" i="50"/>
  <c r="K6355" i="50"/>
  <c r="L6355" i="50"/>
  <c r="J6355" i="50"/>
  <c r="J6279" i="50"/>
  <c r="L6279" i="50"/>
  <c r="K6279" i="50"/>
  <c r="J6235" i="50"/>
  <c r="L6235" i="50"/>
  <c r="K6114" i="50"/>
  <c r="J6114" i="50"/>
  <c r="J5999" i="50"/>
  <c r="L5999" i="50"/>
  <c r="K5784" i="50"/>
  <c r="J5784" i="50"/>
  <c r="J5678" i="50"/>
  <c r="L5678" i="50"/>
  <c r="J3831" i="50"/>
  <c r="L3831" i="50"/>
  <c r="K3831" i="50"/>
  <c r="L3598" i="50"/>
  <c r="K3598" i="50"/>
  <c r="J3598" i="50"/>
  <c r="K5360" i="50"/>
  <c r="L5360" i="50"/>
  <c r="K5083" i="50"/>
  <c r="L5083" i="50"/>
  <c r="L4968" i="50"/>
  <c r="K4968" i="50"/>
  <c r="J4968" i="50"/>
  <c r="K4664" i="50"/>
  <c r="L4664" i="50"/>
  <c r="K4385" i="50"/>
  <c r="J4385" i="50"/>
  <c r="K3971" i="50"/>
  <c r="L3971" i="50"/>
  <c r="J3971" i="50"/>
  <c r="L3728" i="50"/>
  <c r="J3728" i="50"/>
  <c r="K3728" i="50"/>
  <c r="L6414" i="50"/>
  <c r="K6414" i="50"/>
  <c r="L5135" i="50"/>
  <c r="K5135" i="50"/>
  <c r="K4695" i="50"/>
  <c r="J4695" i="50"/>
  <c r="L4129" i="50"/>
  <c r="J4129" i="50"/>
  <c r="K4129" i="50"/>
  <c r="L4035" i="50"/>
  <c r="K4035" i="50"/>
  <c r="J4035" i="50"/>
  <c r="J2313" i="50"/>
  <c r="K2313" i="50"/>
  <c r="K3115" i="50"/>
  <c r="J3115" i="50"/>
  <c r="K2771" i="50"/>
  <c r="J2771" i="50"/>
  <c r="L2771" i="50"/>
  <c r="L1284" i="50"/>
  <c r="J1284" i="50"/>
  <c r="K1284" i="50"/>
  <c r="K970" i="50"/>
  <c r="L970" i="50"/>
  <c r="J970" i="50"/>
  <c r="L6911" i="50"/>
  <c r="J6911" i="50"/>
  <c r="J4543" i="50"/>
  <c r="K4543" i="50"/>
  <c r="L4543" i="50"/>
  <c r="J4535" i="50"/>
  <c r="L4535" i="50"/>
  <c r="L4062" i="50"/>
  <c r="J4062" i="50"/>
  <c r="K4062" i="50"/>
  <c r="K3943" i="50"/>
  <c r="L3943" i="50"/>
  <c r="K3405" i="50"/>
  <c r="L3405" i="50"/>
  <c r="J2889" i="50"/>
  <c r="L2889" i="50"/>
  <c r="K2889" i="50"/>
  <c r="K2856" i="50"/>
  <c r="L2856" i="50"/>
  <c r="J2856" i="50"/>
  <c r="L2756" i="50"/>
  <c r="J2756" i="50"/>
  <c r="K2756" i="50"/>
  <c r="L2623" i="50"/>
  <c r="J2623" i="50"/>
  <c r="K2623" i="50"/>
  <c r="J2565" i="50"/>
  <c r="K2565" i="50"/>
  <c r="L2565" i="50"/>
  <c r="L2375" i="50"/>
  <c r="K2375" i="50"/>
  <c r="J2375" i="50"/>
  <c r="K1965" i="50"/>
  <c r="L1965" i="50"/>
  <c r="J1965" i="50"/>
  <c r="K1268" i="50"/>
  <c r="L1268" i="50"/>
  <c r="J1268" i="50"/>
  <c r="K1185" i="50"/>
  <c r="J1185" i="50"/>
  <c r="L1185" i="50"/>
  <c r="K840" i="50"/>
  <c r="J840" i="50"/>
  <c r="J453" i="50"/>
  <c r="L453" i="50"/>
  <c r="L295" i="50"/>
  <c r="K295" i="50"/>
  <c r="J295" i="50"/>
  <c r="L199" i="50"/>
  <c r="K199" i="50"/>
  <c r="K1822" i="50"/>
  <c r="L1822" i="50"/>
  <c r="J1822" i="50"/>
  <c r="J1660" i="50"/>
  <c r="L1660" i="50"/>
  <c r="K1422" i="50"/>
  <c r="J1422" i="50"/>
  <c r="L1422" i="50"/>
  <c r="L708" i="50"/>
  <c r="J708" i="50"/>
  <c r="K708" i="50"/>
  <c r="J7196" i="50"/>
  <c r="L7196" i="50"/>
  <c r="J4418" i="50"/>
  <c r="L4418" i="50"/>
  <c r="J4271" i="50"/>
  <c r="L4271" i="50"/>
  <c r="K4038" i="50"/>
  <c r="L4038" i="50"/>
  <c r="K3756" i="50"/>
  <c r="L3756" i="50"/>
  <c r="J3756" i="50"/>
  <c r="K3406" i="50"/>
  <c r="J3406" i="50"/>
  <c r="L3406" i="50"/>
  <c r="K3220" i="50"/>
  <c r="L3220" i="50"/>
  <c r="J3220" i="50"/>
  <c r="L2607" i="50"/>
  <c r="K2607" i="50"/>
  <c r="J2607" i="50"/>
  <c r="L2488" i="50"/>
  <c r="K2488" i="50"/>
  <c r="J2488" i="50"/>
  <c r="K2123" i="50"/>
  <c r="J2123" i="50"/>
  <c r="L2123" i="50"/>
  <c r="J1697" i="50"/>
  <c r="L1697" i="50"/>
  <c r="K1697" i="50"/>
  <c r="K712" i="50"/>
  <c r="J712" i="50"/>
  <c r="L712" i="50"/>
  <c r="L470" i="50"/>
  <c r="J470" i="50"/>
  <c r="K470" i="50"/>
  <c r="J4918" i="50"/>
  <c r="L4918" i="50"/>
  <c r="K4918" i="50"/>
  <c r="K4842" i="50"/>
  <c r="J4842" i="50"/>
  <c r="K4834" i="50"/>
  <c r="L4834" i="50"/>
  <c r="J4834" i="50"/>
  <c r="K4826" i="50"/>
  <c r="L4826" i="50"/>
  <c r="J4826" i="50"/>
  <c r="K4105" i="50"/>
  <c r="L4105" i="50"/>
  <c r="J4105" i="50"/>
  <c r="L6336" i="50"/>
  <c r="K6336" i="50"/>
  <c r="J6336" i="50"/>
  <c r="L8194" i="50"/>
  <c r="K8194" i="50"/>
  <c r="J8194" i="50"/>
  <c r="J8414" i="50"/>
  <c r="J7843" i="50"/>
  <c r="K6235" i="50"/>
  <c r="J5083" i="50"/>
  <c r="K4780" i="50"/>
  <c r="K4418" i="50"/>
  <c r="L4385" i="50"/>
  <c r="L2659" i="50"/>
  <c r="J2659" i="50"/>
  <c r="K2659" i="50"/>
  <c r="J2530" i="50"/>
  <c r="L2530" i="50"/>
  <c r="K2530" i="50"/>
  <c r="L2421" i="50"/>
  <c r="J2421" i="50"/>
  <c r="K2421" i="50"/>
  <c r="L2324" i="50"/>
  <c r="K2324" i="50"/>
  <c r="J2324" i="50"/>
  <c r="J2183" i="50"/>
  <c r="L2183" i="50"/>
  <c r="K2183" i="50"/>
  <c r="K2080" i="50"/>
  <c r="L2080" i="50"/>
  <c r="L1960" i="50"/>
  <c r="K1960" i="50"/>
  <c r="K1806" i="50"/>
  <c r="L1806" i="50"/>
  <c r="J1806" i="50"/>
  <c r="K1402" i="50"/>
  <c r="J1402" i="50"/>
  <c r="L1402" i="50"/>
  <c r="L1299" i="50"/>
  <c r="K1299" i="50"/>
  <c r="J1299" i="50"/>
  <c r="L1196" i="50"/>
  <c r="K1196" i="50"/>
  <c r="J1196" i="50"/>
  <c r="J320" i="50"/>
  <c r="L320" i="50"/>
  <c r="K320" i="50"/>
  <c r="J595" i="50"/>
  <c r="L595" i="50"/>
  <c r="K595" i="50"/>
  <c r="J73" i="50"/>
  <c r="K73" i="50"/>
  <c r="L73" i="50"/>
  <c r="L8848" i="50"/>
  <c r="K8848" i="50"/>
  <c r="J8848" i="50"/>
  <c r="L8626" i="50"/>
  <c r="J8626" i="50"/>
  <c r="K8626" i="50"/>
  <c r="L8467" i="50"/>
  <c r="K8467" i="50"/>
  <c r="J8467" i="50"/>
  <c r="J8085" i="50"/>
  <c r="L8085" i="50"/>
  <c r="J7492" i="50"/>
  <c r="L7492" i="50"/>
  <c r="J7098" i="50"/>
  <c r="K7098" i="50"/>
  <c r="L7098" i="50"/>
  <c r="J8899" i="50"/>
  <c r="L8899" i="50"/>
  <c r="J8504" i="50"/>
  <c r="L8504" i="50"/>
  <c r="J8371" i="50"/>
  <c r="K8371" i="50"/>
  <c r="L8035" i="50"/>
  <c r="K8035" i="50"/>
  <c r="J8035" i="50"/>
  <c r="K7822" i="50"/>
  <c r="L7822" i="50"/>
  <c r="K7779" i="50"/>
  <c r="J7779" i="50"/>
  <c r="L7779" i="50"/>
  <c r="J7357" i="50"/>
  <c r="L7357" i="50"/>
  <c r="K7226" i="50"/>
  <c r="L7226" i="50"/>
  <c r="J7226" i="50"/>
  <c r="L7072" i="50"/>
  <c r="K7072" i="50"/>
  <c r="J7072" i="50"/>
  <c r="L8969" i="50"/>
  <c r="K8969" i="50"/>
  <c r="J8969" i="50"/>
  <c r="L8883" i="50"/>
  <c r="J8883" i="50"/>
  <c r="L8859" i="50"/>
  <c r="K8859" i="50"/>
  <c r="L8800" i="50"/>
  <c r="K8800" i="50"/>
  <c r="J8800" i="50"/>
  <c r="K8615" i="50"/>
  <c r="L8615" i="50"/>
  <c r="J8615" i="50"/>
  <c r="J8561" i="50"/>
  <c r="L8561" i="50"/>
  <c r="L8523" i="50"/>
  <c r="K8523" i="50"/>
  <c r="K8345" i="50"/>
  <c r="L8345" i="50"/>
  <c r="L8188" i="50"/>
  <c r="K8188" i="50"/>
  <c r="J8090" i="50"/>
  <c r="L8090" i="50"/>
  <c r="K8090" i="50"/>
  <c r="J8029" i="50"/>
  <c r="L8029" i="50"/>
  <c r="L7972" i="50"/>
  <c r="K7972" i="50"/>
  <c r="L7949" i="50"/>
  <c r="J7949" i="50"/>
  <c r="K7949" i="50"/>
  <c r="K7659" i="50"/>
  <c r="L7659" i="50"/>
  <c r="L6947" i="50"/>
  <c r="K6947" i="50"/>
  <c r="J6947" i="50"/>
  <c r="J6802" i="50"/>
  <c r="L6802" i="50"/>
  <c r="L6762" i="50"/>
  <c r="K6762" i="50"/>
  <c r="L6653" i="50"/>
  <c r="K6653" i="50"/>
  <c r="J6653" i="50"/>
  <c r="K6500" i="50"/>
  <c r="J6500" i="50"/>
  <c r="L6500" i="50"/>
  <c r="K6327" i="50"/>
  <c r="J6327" i="50"/>
  <c r="L6327" i="50"/>
  <c r="K6196" i="50"/>
  <c r="J6196" i="50"/>
  <c r="L6196" i="50"/>
  <c r="L6119" i="50"/>
  <c r="J6119" i="50"/>
  <c r="K6119" i="50"/>
  <c r="K6043" i="50"/>
  <c r="L6043" i="50"/>
  <c r="L5977" i="50"/>
  <c r="J5977" i="50"/>
  <c r="K5977" i="50"/>
  <c r="L5681" i="50"/>
  <c r="J5681" i="50"/>
  <c r="K5644" i="50"/>
  <c r="L5644" i="50"/>
  <c r="J5644" i="50"/>
  <c r="L5587" i="50"/>
  <c r="K5587" i="50"/>
  <c r="J5587" i="50"/>
  <c r="K8162" i="50"/>
  <c r="L8162" i="50"/>
  <c r="J8162" i="50"/>
  <c r="J7401" i="50"/>
  <c r="K7401" i="50"/>
  <c r="L7401" i="50"/>
  <c r="K7261" i="50"/>
  <c r="J7261" i="50"/>
  <c r="L7261" i="50"/>
  <c r="L7083" i="50"/>
  <c r="K7083" i="50"/>
  <c r="J7083" i="50"/>
  <c r="K6823" i="50"/>
  <c r="J6823" i="50"/>
  <c r="L6823" i="50"/>
  <c r="J6654" i="50"/>
  <c r="K6654" i="50"/>
  <c r="L6484" i="50"/>
  <c r="K6484" i="50"/>
  <c r="J7508" i="50"/>
  <c r="K7508" i="50"/>
  <c r="L7508" i="50"/>
  <c r="L7055" i="50"/>
  <c r="J7055" i="50"/>
  <c r="K7055" i="50"/>
  <c r="L7025" i="50"/>
  <c r="K7025" i="50"/>
  <c r="K6856" i="50"/>
  <c r="J6856" i="50"/>
  <c r="L6180" i="50"/>
  <c r="K6180" i="50"/>
  <c r="J6180" i="50"/>
  <c r="J6025" i="50"/>
  <c r="L6025" i="50"/>
  <c r="J5745" i="50"/>
  <c r="L5745" i="50"/>
  <c r="L5460" i="50"/>
  <c r="J5460" i="50"/>
  <c r="K5460" i="50"/>
  <c r="L3851" i="50"/>
  <c r="K3851" i="50"/>
  <c r="J3851" i="50"/>
  <c r="K3705" i="50"/>
  <c r="J3705" i="50"/>
  <c r="L3516" i="50"/>
  <c r="K3516" i="50"/>
  <c r="J3516" i="50"/>
  <c r="K5200" i="50"/>
  <c r="J5200" i="50"/>
  <c r="L5200" i="50"/>
  <c r="K4903" i="50"/>
  <c r="L4903" i="50"/>
  <c r="K3768" i="50"/>
  <c r="J3768" i="50"/>
  <c r="L3768" i="50"/>
  <c r="K3383" i="50"/>
  <c r="J3383" i="50"/>
  <c r="L5474" i="50"/>
  <c r="J5474" i="50"/>
  <c r="K5474" i="50"/>
  <c r="J5369" i="50"/>
  <c r="L5369" i="50"/>
  <c r="J4815" i="50"/>
  <c r="K4815" i="50"/>
  <c r="L4815" i="50"/>
  <c r="K4464" i="50"/>
  <c r="J4464" i="50"/>
  <c r="K3959" i="50"/>
  <c r="J3959" i="50"/>
  <c r="L3959" i="50"/>
  <c r="L3930" i="50"/>
  <c r="J3930" i="50"/>
  <c r="K3930" i="50"/>
  <c r="L3862" i="50"/>
  <c r="K3862" i="50"/>
  <c r="J3862" i="50"/>
  <c r="K3733" i="50"/>
  <c r="J3733" i="50"/>
  <c r="L3733" i="50"/>
  <c r="K3675" i="50"/>
  <c r="L3675" i="50"/>
  <c r="J3675" i="50"/>
  <c r="J3513" i="50"/>
  <c r="L3513" i="50"/>
  <c r="L3266" i="50"/>
  <c r="K3266" i="50"/>
  <c r="J3266" i="50"/>
  <c r="K3171" i="50"/>
  <c r="J3171" i="50"/>
  <c r="L3171" i="50"/>
  <c r="L3139" i="50"/>
  <c r="K3139" i="50"/>
  <c r="J3139" i="50"/>
  <c r="J2204" i="50"/>
  <c r="L2204" i="50"/>
  <c r="K2204" i="50"/>
  <c r="L3047" i="50"/>
  <c r="J3047" i="50"/>
  <c r="K3047" i="50"/>
  <c r="K2913" i="50"/>
  <c r="J2913" i="50"/>
  <c r="L2913" i="50"/>
  <c r="J2872" i="50"/>
  <c r="K2872" i="50"/>
  <c r="L2872" i="50"/>
  <c r="K2755" i="50"/>
  <c r="J2755" i="50"/>
  <c r="L2755" i="50"/>
  <c r="L2548" i="50"/>
  <c r="K2548" i="50"/>
  <c r="J2548" i="50"/>
  <c r="L2462" i="50"/>
  <c r="J2462" i="50"/>
  <c r="K2462" i="50"/>
  <c r="K2393" i="50"/>
  <c r="J2393" i="50"/>
  <c r="L2393" i="50"/>
  <c r="J2263" i="50"/>
  <c r="K2263" i="50"/>
  <c r="L2263" i="50"/>
  <c r="K1899" i="50"/>
  <c r="L1899" i="50"/>
  <c r="J1899" i="50"/>
  <c r="L1747" i="50"/>
  <c r="K1747" i="50"/>
  <c r="J1747" i="50"/>
  <c r="L1722" i="50"/>
  <c r="K1722" i="50"/>
  <c r="J1722" i="50"/>
  <c r="K1612" i="50"/>
  <c r="J1612" i="50"/>
  <c r="L1612" i="50"/>
  <c r="L3237" i="50"/>
  <c r="K3237" i="50"/>
  <c r="J3237" i="50"/>
  <c r="J3114" i="50"/>
  <c r="K3114" i="50"/>
  <c r="L3114" i="50"/>
  <c r="J3098" i="50"/>
  <c r="L3098" i="50"/>
  <c r="K3098" i="50"/>
  <c r="L3077" i="50"/>
  <c r="J3077" i="50"/>
  <c r="K3077" i="50"/>
  <c r="L2964" i="50"/>
  <c r="K2964" i="50"/>
  <c r="J2964" i="50"/>
  <c r="L2930" i="50"/>
  <c r="K2930" i="50"/>
  <c r="J2930" i="50"/>
  <c r="K2767" i="50"/>
  <c r="L2767" i="50"/>
  <c r="J2767" i="50"/>
  <c r="K2705" i="50"/>
  <c r="J2705" i="50"/>
  <c r="L2705" i="50"/>
  <c r="J2465" i="50"/>
  <c r="K2465" i="50"/>
  <c r="L2465" i="50"/>
  <c r="J2396" i="50"/>
  <c r="K2396" i="50"/>
  <c r="L2396" i="50"/>
  <c r="L2274" i="50"/>
  <c r="J2274" i="50"/>
  <c r="K1959" i="50"/>
  <c r="L1959" i="50"/>
  <c r="J1959" i="50"/>
  <c r="K1939" i="50"/>
  <c r="J1939" i="50"/>
  <c r="L1939" i="50"/>
  <c r="K1892" i="50"/>
  <c r="L1892" i="50"/>
  <c r="J1644" i="50"/>
  <c r="L1644" i="50"/>
  <c r="K1644" i="50"/>
  <c r="K1478" i="50"/>
  <c r="L1478" i="50"/>
  <c r="J1478" i="50"/>
  <c r="J100" i="50"/>
  <c r="K100" i="50"/>
  <c r="L100" i="50"/>
  <c r="L1458" i="50"/>
  <c r="K1458" i="50"/>
  <c r="J1458" i="50"/>
  <c r="J1347" i="50"/>
  <c r="L1347" i="50"/>
  <c r="K1347" i="50"/>
  <c r="L1181" i="50"/>
  <c r="K1181" i="50"/>
  <c r="J1181" i="50"/>
  <c r="J1076" i="50"/>
  <c r="L1076" i="50"/>
  <c r="K1076" i="50"/>
  <c r="L925" i="50"/>
  <c r="J925" i="50"/>
  <c r="K759" i="50"/>
  <c r="J759" i="50"/>
  <c r="L759" i="50"/>
  <c r="J706" i="50"/>
  <c r="L706" i="50"/>
  <c r="K706" i="50"/>
  <c r="L647" i="50"/>
  <c r="K647" i="50"/>
  <c r="J647" i="50"/>
  <c r="J622" i="50"/>
  <c r="L622" i="50"/>
  <c r="K556" i="50"/>
  <c r="J556" i="50"/>
  <c r="L556" i="50"/>
  <c r="L540" i="50"/>
  <c r="K540" i="50"/>
  <c r="J540" i="50"/>
  <c r="L250" i="50"/>
  <c r="K250" i="50"/>
  <c r="J250" i="50"/>
  <c r="L242" i="50"/>
  <c r="K242" i="50"/>
  <c r="J242" i="50"/>
  <c r="J182" i="50"/>
  <c r="L182" i="50"/>
  <c r="K182" i="50"/>
  <c r="L1856" i="50"/>
  <c r="J1856" i="50"/>
  <c r="J1547" i="50"/>
  <c r="L1547" i="50"/>
  <c r="K1547" i="50"/>
  <c r="K1150" i="50"/>
  <c r="J1150" i="50"/>
  <c r="L1150" i="50"/>
  <c r="L908" i="50"/>
  <c r="J908" i="50"/>
  <c r="K908" i="50"/>
  <c r="L878" i="50"/>
  <c r="J878" i="50"/>
  <c r="K878" i="50"/>
  <c r="K842" i="50"/>
  <c r="J842" i="50"/>
  <c r="L842" i="50"/>
  <c r="L823" i="50"/>
  <c r="J823" i="50"/>
  <c r="K823" i="50"/>
  <c r="J678" i="50"/>
  <c r="L678" i="50"/>
  <c r="K678" i="50"/>
  <c r="L462" i="50"/>
  <c r="J462" i="50"/>
  <c r="K462" i="50"/>
  <c r="K8827" i="50"/>
  <c r="L8827" i="50"/>
  <c r="J8284" i="50"/>
  <c r="L8284" i="50"/>
  <c r="K8284" i="50"/>
  <c r="L7895" i="50"/>
  <c r="K7895" i="50"/>
  <c r="K8795" i="50"/>
  <c r="J8795" i="50"/>
  <c r="J8677" i="50"/>
  <c r="K8677" i="50"/>
  <c r="L8677" i="50"/>
  <c r="J8595" i="50"/>
  <c r="K8595" i="50"/>
  <c r="L8595" i="50"/>
  <c r="L8451" i="50"/>
  <c r="K8451" i="50"/>
  <c r="J8451" i="50"/>
  <c r="J8411" i="50"/>
  <c r="L8411" i="50"/>
  <c r="J8107" i="50"/>
  <c r="K8107" i="50"/>
  <c r="L7973" i="50"/>
  <c r="J7973" i="50"/>
  <c r="K7973" i="50"/>
  <c r="J7781" i="50"/>
  <c r="L7781" i="50"/>
  <c r="K7781" i="50"/>
  <c r="K7748" i="50"/>
  <c r="L7748" i="50"/>
  <c r="J7736" i="50"/>
  <c r="L7736" i="50"/>
  <c r="J7728" i="50"/>
  <c r="L7728" i="50"/>
  <c r="J7720" i="50"/>
  <c r="L7720" i="50"/>
  <c r="J7712" i="50"/>
  <c r="L7712" i="50"/>
  <c r="L7682" i="50"/>
  <c r="K7682" i="50"/>
  <c r="L7603" i="50"/>
  <c r="J7603" i="50"/>
  <c r="K7603" i="50"/>
  <c r="J7417" i="50"/>
  <c r="K7417" i="50"/>
  <c r="L7417" i="50"/>
  <c r="L8886" i="50"/>
  <c r="K8886" i="50"/>
  <c r="J8886" i="50"/>
  <c r="L8551" i="50"/>
  <c r="J8551" i="50"/>
  <c r="K8551" i="50"/>
  <c r="K7668" i="50"/>
  <c r="L7668" i="50"/>
  <c r="J7668" i="50"/>
  <c r="J6629" i="50"/>
  <c r="L6629" i="50"/>
  <c r="J6289" i="50"/>
  <c r="L6289" i="50"/>
  <c r="K6289" i="50"/>
  <c r="J5903" i="50"/>
  <c r="L5903" i="50"/>
  <c r="K5903" i="50"/>
  <c r="K5741" i="50"/>
  <c r="J5741" i="50"/>
  <c r="L5596" i="50"/>
  <c r="J5596" i="50"/>
  <c r="K5596" i="50"/>
  <c r="K5065" i="50"/>
  <c r="L5065" i="50"/>
  <c r="K4889" i="50"/>
  <c r="J4889" i="50"/>
  <c r="K4648" i="50"/>
  <c r="L4648" i="50"/>
  <c r="J4481" i="50"/>
  <c r="L4481" i="50"/>
  <c r="J4442" i="50"/>
  <c r="L4442" i="50"/>
  <c r="K4442" i="50"/>
  <c r="J4198" i="50"/>
  <c r="K4198" i="50"/>
  <c r="K7447" i="50"/>
  <c r="L7447" i="50"/>
  <c r="J7447" i="50"/>
  <c r="J6451" i="50"/>
  <c r="L6451" i="50"/>
  <c r="K6451" i="50"/>
  <c r="J5906" i="50"/>
  <c r="L5906" i="50"/>
  <c r="L5827" i="50"/>
  <c r="K5827" i="50"/>
  <c r="K5660" i="50"/>
  <c r="L5660" i="50"/>
  <c r="J5660" i="50"/>
  <c r="K5619" i="50"/>
  <c r="L5619" i="50"/>
  <c r="L5361" i="50"/>
  <c r="K5361" i="50"/>
  <c r="J5337" i="50"/>
  <c r="L5337" i="50"/>
  <c r="K5193" i="50"/>
  <c r="J5193" i="50"/>
  <c r="L5193" i="50"/>
  <c r="K5016" i="50"/>
  <c r="J5016" i="50"/>
  <c r="L5016" i="50"/>
  <c r="J4779" i="50"/>
  <c r="L4779" i="50"/>
  <c r="K4779" i="50"/>
  <c r="J4693" i="50"/>
  <c r="L4693" i="50"/>
  <c r="L4647" i="50"/>
  <c r="K4647" i="50"/>
  <c r="J4647" i="50"/>
  <c r="J7151" i="50"/>
  <c r="L7151" i="50"/>
  <c r="L3861" i="50"/>
  <c r="J3861" i="50"/>
  <c r="K3861" i="50"/>
  <c r="J8827" i="50"/>
  <c r="K8411" i="50"/>
  <c r="J8345" i="50"/>
  <c r="J8188" i="50"/>
  <c r="J7895" i="50"/>
  <c r="K7698" i="50"/>
  <c r="K7577" i="50"/>
  <c r="K6911" i="50"/>
  <c r="L6856" i="50"/>
  <c r="K6705" i="50"/>
  <c r="J6762" i="50"/>
  <c r="J7057" i="50"/>
  <c r="J5971" i="50"/>
  <c r="K5745" i="50"/>
  <c r="J5827" i="50"/>
  <c r="L5784" i="50"/>
  <c r="L5741" i="50"/>
  <c r="K4535" i="50"/>
  <c r="K4481" i="50"/>
  <c r="L4889" i="50"/>
  <c r="K4271" i="50"/>
  <c r="L4842" i="50"/>
  <c r="J2080" i="50"/>
  <c r="L2131" i="50"/>
  <c r="K1660" i="50"/>
  <c r="J1960" i="50"/>
  <c r="L599" i="50"/>
  <c r="K599" i="50"/>
  <c r="J599" i="50"/>
  <c r="L6549" i="50"/>
  <c r="K6549" i="50"/>
  <c r="J6549" i="50"/>
  <c r="K8899" i="50"/>
  <c r="L8414" i="50"/>
  <c r="L8371" i="50"/>
  <c r="K7736" i="50"/>
  <c r="K7720" i="50"/>
  <c r="J7659" i="50"/>
  <c r="K7492" i="50"/>
  <c r="K7357" i="50"/>
  <c r="K7196" i="50"/>
  <c r="L6736" i="50"/>
  <c r="L6705" i="50"/>
  <c r="K6629" i="50"/>
  <c r="K6736" i="50"/>
  <c r="K6025" i="50"/>
  <c r="J6043" i="50"/>
  <c r="K5999" i="50"/>
  <c r="J5619" i="50"/>
  <c r="L6114" i="50"/>
  <c r="J5065" i="50"/>
  <c r="K5369" i="50"/>
  <c r="J5361" i="50"/>
  <c r="K5337" i="50"/>
  <c r="J5135" i="50"/>
  <c r="K4693" i="50"/>
  <c r="J3943" i="50"/>
  <c r="J3405" i="50"/>
  <c r="K318" i="50"/>
  <c r="L840" i="50"/>
  <c r="J366" i="50"/>
  <c r="L366" i="50"/>
  <c r="J8676" i="50"/>
  <c r="L8302" i="50"/>
  <c r="K7851" i="50"/>
  <c r="L7552" i="50"/>
  <c r="L7119" i="50"/>
  <c r="J6916" i="50"/>
  <c r="L7378" i="50"/>
  <c r="J6411" i="50"/>
  <c r="K6895" i="50"/>
  <c r="L5811" i="50"/>
  <c r="L6312" i="50"/>
  <c r="L6053" i="50"/>
  <c r="L5707" i="50"/>
  <c r="K5419" i="50"/>
  <c r="L6134" i="50"/>
  <c r="J5517" i="50"/>
  <c r="J5419" i="50"/>
  <c r="J5220" i="50"/>
  <c r="K5138" i="50"/>
  <c r="L4700" i="50"/>
  <c r="K4867" i="50"/>
  <c r="K4700" i="50"/>
  <c r="J5036" i="50"/>
  <c r="J4328" i="50"/>
  <c r="L4719" i="50"/>
  <c r="K3341" i="50"/>
  <c r="L3302" i="50"/>
  <c r="K366" i="50"/>
  <c r="L2680" i="50"/>
  <c r="J2680" i="50"/>
  <c r="K2665" i="50"/>
  <c r="L2665" i="50"/>
  <c r="K3068" i="50"/>
  <c r="L3068" i="50"/>
  <c r="K8390" i="50"/>
  <c r="L8390" i="50"/>
  <c r="L8078" i="50"/>
  <c r="J8078" i="50"/>
  <c r="J4221" i="50"/>
  <c r="K4221" i="50"/>
  <c r="L4124" i="50"/>
  <c r="K4124" i="50"/>
  <c r="K3000" i="50"/>
  <c r="L3000" i="50"/>
  <c r="J2942" i="50"/>
  <c r="L2942" i="50"/>
  <c r="K2942" i="50"/>
  <c r="J2628" i="50"/>
  <c r="L2628" i="50"/>
  <c r="J468" i="50"/>
  <c r="L468" i="50"/>
  <c r="K468" i="50"/>
  <c r="J382" i="50"/>
  <c r="L382" i="50"/>
  <c r="K335" i="50"/>
  <c r="J335" i="50"/>
  <c r="L335" i="50"/>
  <c r="L2054" i="50"/>
  <c r="K2054" i="50"/>
  <c r="J2054" i="50"/>
  <c r="J81" i="50"/>
  <c r="K81" i="50"/>
  <c r="L81" i="50"/>
  <c r="L1541" i="50"/>
  <c r="K1541" i="50"/>
  <c r="J1315" i="50"/>
  <c r="L1315" i="50"/>
  <c r="K1016" i="50"/>
  <c r="L1016" i="50"/>
  <c r="J1016" i="50"/>
  <c r="K7479" i="50"/>
  <c r="L7479" i="50"/>
  <c r="K1989" i="50"/>
  <c r="L1989" i="50"/>
  <c r="L1671" i="50"/>
  <c r="J1671" i="50"/>
  <c r="K1671" i="50"/>
  <c r="J1581" i="50"/>
  <c r="L1581" i="50"/>
  <c r="K587" i="50"/>
  <c r="L587" i="50"/>
  <c r="K771" i="50"/>
  <c r="J771" i="50"/>
  <c r="J111" i="50"/>
  <c r="K111" i="50"/>
  <c r="K8892" i="50"/>
  <c r="J8901" i="50"/>
  <c r="K8676" i="50"/>
  <c r="J8539" i="50"/>
  <c r="J8390" i="50"/>
  <c r="L8191" i="50"/>
  <c r="K8191" i="50"/>
  <c r="J7155" i="50"/>
  <c r="J7378" i="50"/>
  <c r="K7200" i="50"/>
  <c r="K6627" i="50"/>
  <c r="L6382" i="50"/>
  <c r="K6411" i="50"/>
  <c r="J5707" i="50"/>
  <c r="J6134" i="50"/>
  <c r="J5368" i="50"/>
  <c r="L4867" i="50"/>
  <c r="L5368" i="50"/>
  <c r="K4362" i="50"/>
  <c r="K4328" i="50"/>
  <c r="K5167" i="50"/>
  <c r="L4015" i="50"/>
  <c r="J3786" i="50"/>
  <c r="K3302" i="50"/>
  <c r="J3068" i="50"/>
  <c r="L4221" i="50"/>
  <c r="K1581" i="50"/>
  <c r="L111" i="50"/>
  <c r="L3138" i="50"/>
  <c r="K3377" i="50"/>
  <c r="L3377" i="50"/>
  <c r="J3707" i="50"/>
  <c r="L3707" i="50"/>
  <c r="J3691" i="50"/>
  <c r="L3691" i="50"/>
  <c r="L3659" i="50"/>
  <c r="K3659" i="50"/>
  <c r="L3643" i="50"/>
  <c r="K3643" i="50"/>
  <c r="L3627" i="50"/>
  <c r="K3627" i="50"/>
  <c r="L3611" i="50"/>
  <c r="K3611" i="50"/>
  <c r="L3597" i="50"/>
  <c r="J3597" i="50"/>
  <c r="L3581" i="50"/>
  <c r="J3581" i="50"/>
  <c r="L6115" i="50"/>
  <c r="J6115" i="50"/>
  <c r="K5993" i="50"/>
  <c r="L5993" i="50"/>
  <c r="K6437" i="50"/>
  <c r="L6437" i="50"/>
  <c r="K5685" i="50"/>
  <c r="L5685" i="50"/>
  <c r="K1438" i="50"/>
  <c r="L1438" i="50"/>
  <c r="J1438" i="50"/>
  <c r="L2580" i="50"/>
  <c r="K2580" i="50"/>
  <c r="J2580" i="50"/>
  <c r="K1497" i="50"/>
  <c r="J1497" i="50"/>
  <c r="L1497" i="50"/>
  <c r="K1200" i="50"/>
  <c r="L1200" i="50"/>
  <c r="L2446" i="50"/>
  <c r="J2446" i="50"/>
  <c r="J2739" i="50"/>
  <c r="L2739" i="50"/>
  <c r="K1814" i="50"/>
  <c r="J1814" i="50"/>
  <c r="L1814" i="50"/>
  <c r="L998" i="50"/>
  <c r="J998" i="50"/>
  <c r="K998" i="50"/>
  <c r="L3700" i="50"/>
  <c r="J3700" i="50"/>
  <c r="K3700" i="50"/>
  <c r="L1572" i="50"/>
  <c r="J1572" i="50"/>
  <c r="K8901" i="50"/>
  <c r="K8078" i="50"/>
  <c r="K7155" i="50"/>
  <c r="J6904" i="50"/>
  <c r="L6627" i="50"/>
  <c r="K5517" i="50"/>
  <c r="K5439" i="50"/>
  <c r="L5076" i="50"/>
  <c r="K4991" i="50"/>
  <c r="K4631" i="50"/>
  <c r="L3786" i="50"/>
  <c r="J3000" i="50"/>
  <c r="J1989" i="50"/>
  <c r="K382" i="50"/>
  <c r="J1575" i="50"/>
  <c r="L8768" i="50"/>
  <c r="L8652" i="50"/>
  <c r="L1675" i="50"/>
  <c r="K1675" i="50"/>
  <c r="L1643" i="50"/>
  <c r="K1643" i="50"/>
  <c r="K1440" i="50"/>
  <c r="J1440" i="50"/>
  <c r="L1244" i="50"/>
  <c r="K1244" i="50"/>
  <c r="K967" i="50"/>
  <c r="L967" i="50"/>
  <c r="L1495" i="50"/>
  <c r="K1495" i="50"/>
  <c r="L1176" i="50"/>
  <c r="K1176" i="50"/>
  <c r="L1037" i="50"/>
  <c r="J1037" i="50"/>
  <c r="L1021" i="50"/>
  <c r="J1021" i="50"/>
  <c r="K1005" i="50"/>
  <c r="L1005" i="50"/>
  <c r="K9" i="50"/>
  <c r="L3740" i="50"/>
  <c r="J3740" i="50"/>
  <c r="L3136" i="50"/>
  <c r="J3136" i="50"/>
  <c r="L1909" i="50"/>
  <c r="J1909" i="50"/>
  <c r="K1719" i="50"/>
  <c r="L1719" i="50"/>
  <c r="L1006" i="50"/>
  <c r="K1006" i="50"/>
  <c r="K1638" i="50"/>
  <c r="J1638" i="50"/>
  <c r="K1238" i="50"/>
  <c r="J1238" i="50"/>
  <c r="L1610" i="50"/>
  <c r="J645" i="50"/>
  <c r="J1709" i="50"/>
  <c r="J8891" i="50"/>
  <c r="J85" i="50"/>
  <c r="K85" i="50"/>
  <c r="L7274" i="50"/>
  <c r="L7376" i="50"/>
  <c r="K7376" i="50"/>
  <c r="L7795" i="50"/>
  <c r="K7795" i="50"/>
  <c r="L7613" i="50"/>
  <c r="K7613" i="50"/>
  <c r="K6429" i="50"/>
  <c r="L6429" i="50"/>
  <c r="L7005" i="50"/>
  <c r="J7005" i="50"/>
  <c r="L4184" i="50"/>
  <c r="K4184" i="50"/>
  <c r="L3712" i="50"/>
  <c r="J3712" i="50"/>
  <c r="L2161" i="50"/>
  <c r="K2161" i="50"/>
  <c r="L98" i="50"/>
  <c r="K63" i="50"/>
  <c r="J8606" i="50"/>
  <c r="L8606" i="50"/>
  <c r="K7596" i="50"/>
  <c r="L7596" i="50"/>
  <c r="L7811" i="50"/>
  <c r="K7811" i="50"/>
  <c r="K7338" i="50"/>
  <c r="L7338" i="50"/>
  <c r="K8591" i="50"/>
  <c r="L8591" i="50"/>
  <c r="K7743" i="50"/>
  <c r="L7743" i="50"/>
  <c r="K7507" i="50"/>
  <c r="L7507" i="50"/>
  <c r="J4648" i="50"/>
  <c r="L3115" i="50"/>
  <c r="K8880" i="50"/>
  <c r="J8880" i="50"/>
  <c r="J8019" i="50"/>
  <c r="K8019" i="50"/>
  <c r="K8413" i="50"/>
  <c r="J874" i="50"/>
  <c r="L874" i="50"/>
  <c r="L5971" i="50"/>
  <c r="L3442" i="50"/>
  <c r="J3380" i="50"/>
  <c r="L3591" i="50"/>
  <c r="L3056" i="50"/>
  <c r="J8439" i="50"/>
  <c r="K8397" i="50"/>
  <c r="K8060" i="50"/>
  <c r="L7310" i="50"/>
  <c r="L7278" i="50"/>
  <c r="K5017" i="50"/>
  <c r="J4664" i="50"/>
  <c r="L1048" i="50"/>
  <c r="L872" i="50"/>
  <c r="J8910" i="50"/>
  <c r="L8808" i="50"/>
  <c r="L8580" i="50"/>
  <c r="J8527" i="50"/>
  <c r="J8346" i="50"/>
  <c r="J8216" i="50"/>
  <c r="K8393" i="50"/>
  <c r="L6099" i="50"/>
  <c r="J3928" i="50"/>
  <c r="K3833" i="50"/>
  <c r="J2920" i="50"/>
  <c r="J8190" i="50"/>
  <c r="K7819" i="50"/>
  <c r="J6533" i="50"/>
  <c r="K5850" i="50"/>
  <c r="L3854" i="50"/>
  <c r="J4903" i="50"/>
  <c r="L7661" i="50"/>
  <c r="L7835" i="50"/>
  <c r="J7835" i="50"/>
  <c r="K7406" i="50"/>
  <c r="L7406" i="50"/>
  <c r="J8282" i="50"/>
  <c r="L8282" i="50"/>
  <c r="J8144" i="50"/>
  <c r="L8144" i="50"/>
  <c r="J8124" i="50"/>
  <c r="K8124" i="50"/>
  <c r="L7983" i="50"/>
  <c r="K7983" i="50"/>
  <c r="K7881" i="50"/>
  <c r="L7881" i="50"/>
  <c r="J7807" i="50"/>
  <c r="K7807" i="50"/>
  <c r="J7617" i="50"/>
  <c r="L7617" i="50"/>
  <c r="K1948" i="50"/>
  <c r="J1948" i="50"/>
  <c r="L1948" i="50"/>
  <c r="K2271" i="50"/>
  <c r="L2271" i="50"/>
  <c r="J2271" i="50"/>
  <c r="K1509" i="50"/>
  <c r="L1509" i="50"/>
  <c r="K963" i="50"/>
  <c r="L963" i="50"/>
  <c r="J963" i="50"/>
  <c r="K769" i="50"/>
  <c r="J769" i="50"/>
  <c r="L769" i="50"/>
  <c r="L623" i="50"/>
  <c r="J623" i="50"/>
  <c r="K623" i="50"/>
  <c r="L448" i="50"/>
  <c r="J448" i="50"/>
  <c r="K448" i="50"/>
  <c r="J349" i="50"/>
  <c r="K349" i="50"/>
  <c r="L349" i="50"/>
  <c r="L270" i="50"/>
  <c r="K270" i="50"/>
  <c r="J270" i="50"/>
  <c r="L228" i="50"/>
  <c r="K228" i="50"/>
  <c r="J228" i="50"/>
  <c r="J148" i="50"/>
  <c r="K148" i="50"/>
  <c r="L148" i="50"/>
  <c r="K916" i="50"/>
  <c r="L916" i="50"/>
  <c r="L778" i="50"/>
  <c r="J778" i="50"/>
  <c r="K778" i="50"/>
  <c r="K566" i="50"/>
  <c r="L566" i="50"/>
  <c r="J566" i="50"/>
  <c r="L384" i="50"/>
  <c r="J384" i="50"/>
  <c r="K275" i="50"/>
  <c r="J275" i="50"/>
  <c r="L275" i="50"/>
  <c r="J229" i="50"/>
  <c r="K229" i="50"/>
  <c r="L229" i="50"/>
  <c r="K949" i="50"/>
  <c r="J949" i="50"/>
  <c r="L949" i="50"/>
  <c r="J958" i="50"/>
  <c r="L958" i="50"/>
  <c r="K958" i="50"/>
  <c r="K850" i="50"/>
  <c r="J850" i="50"/>
  <c r="L850" i="50"/>
  <c r="K774" i="50"/>
  <c r="L774" i="50"/>
  <c r="L682" i="50"/>
  <c r="K682" i="50"/>
  <c r="J682" i="50"/>
  <c r="K605" i="50"/>
  <c r="L605" i="50"/>
  <c r="L402" i="50"/>
  <c r="K402" i="50"/>
  <c r="J402" i="50"/>
  <c r="L219" i="50"/>
  <c r="J219" i="50"/>
  <c r="K219" i="50"/>
  <c r="J32" i="50"/>
  <c r="K32" i="50"/>
  <c r="L32" i="50"/>
  <c r="L14" i="50"/>
  <c r="K14" i="50"/>
  <c r="J14" i="50"/>
  <c r="J8731" i="50"/>
  <c r="L8731" i="50"/>
  <c r="J8715" i="50"/>
  <c r="L8715" i="50"/>
  <c r="K8599" i="50"/>
  <c r="L8599" i="50"/>
  <c r="K8366" i="50"/>
  <c r="L8366" i="50"/>
  <c r="L8598" i="50"/>
  <c r="J8598" i="50"/>
  <c r="K8598" i="50"/>
  <c r="J8120" i="50"/>
  <c r="L8120" i="50"/>
  <c r="K7959" i="50"/>
  <c r="L7959" i="50"/>
  <c r="L7737" i="50"/>
  <c r="J7737" i="50"/>
  <c r="L7721" i="50"/>
  <c r="J7721" i="50"/>
  <c r="J8097" i="50"/>
  <c r="L8097" i="50"/>
  <c r="L8018" i="50"/>
  <c r="K8018" i="50"/>
  <c r="J8018" i="50"/>
  <c r="J7527" i="50"/>
  <c r="L7527" i="50"/>
  <c r="K7527" i="50"/>
  <c r="L7268" i="50"/>
  <c r="K7268" i="50"/>
  <c r="K7111" i="50"/>
  <c r="L7111" i="50"/>
  <c r="J7111" i="50"/>
  <c r="K7697" i="50"/>
  <c r="L7697" i="50"/>
  <c r="L7561" i="50"/>
  <c r="J7561" i="50"/>
  <c r="K7561" i="50"/>
  <c r="J7275" i="50"/>
  <c r="K7275" i="50"/>
  <c r="L7275" i="50"/>
  <c r="J6749" i="50"/>
  <c r="L6749" i="50"/>
  <c r="J6344" i="50"/>
  <c r="L6344" i="50"/>
  <c r="K6037" i="50"/>
  <c r="J6037" i="50"/>
  <c r="L6037" i="50"/>
  <c r="K5892" i="50"/>
  <c r="J5892" i="50"/>
  <c r="L5892" i="50"/>
  <c r="L5740" i="50"/>
  <c r="K5740" i="50"/>
  <c r="J5740" i="50"/>
  <c r="K5600" i="50"/>
  <c r="L5600" i="50"/>
  <c r="L5509" i="50"/>
  <c r="K5509" i="50"/>
  <c r="L5308" i="50"/>
  <c r="K5308" i="50"/>
  <c r="K6673" i="50"/>
  <c r="L6673" i="50"/>
  <c r="K6485" i="50"/>
  <c r="L6485" i="50"/>
  <c r="J6485" i="50"/>
  <c r="J6168" i="50"/>
  <c r="L6168" i="50"/>
  <c r="J5942" i="50"/>
  <c r="K5942" i="50"/>
  <c r="L5835" i="50"/>
  <c r="K5835" i="50"/>
  <c r="K5692" i="50"/>
  <c r="L5692" i="50"/>
  <c r="L5580" i="50"/>
  <c r="K5580" i="50"/>
  <c r="J5580" i="50"/>
  <c r="K5487" i="50"/>
  <c r="J5487" i="50"/>
  <c r="L5487" i="50"/>
  <c r="L5328" i="50"/>
  <c r="J5328" i="50"/>
  <c r="K5099" i="50"/>
  <c r="L5099" i="50"/>
  <c r="J5099" i="50"/>
  <c r="L3985" i="50"/>
  <c r="K3985" i="50"/>
  <c r="L5241" i="50"/>
  <c r="J5241" i="50"/>
  <c r="K4818" i="50"/>
  <c r="J4818" i="50"/>
  <c r="L4445" i="50"/>
  <c r="K4445" i="50"/>
  <c r="J4318" i="50"/>
  <c r="L4318" i="50"/>
  <c r="L4142" i="50"/>
  <c r="J4142" i="50"/>
  <c r="K4142" i="50"/>
  <c r="L4920" i="50"/>
  <c r="K4920" i="50"/>
  <c r="J4920" i="50"/>
  <c r="L4377" i="50"/>
  <c r="K4377" i="50"/>
  <c r="L3881" i="50"/>
  <c r="K3881" i="50"/>
  <c r="L3750" i="50"/>
  <c r="K3750" i="50"/>
  <c r="J3750" i="50"/>
  <c r="K3685" i="50"/>
  <c r="L3685" i="50"/>
  <c r="J3685" i="50"/>
  <c r="L3532" i="50"/>
  <c r="K3532" i="50"/>
  <c r="L3325" i="50"/>
  <c r="K3325" i="50"/>
  <c r="J3325" i="50"/>
  <c r="K3161" i="50"/>
  <c r="L3161" i="50"/>
  <c r="J3161" i="50"/>
  <c r="J3082" i="50"/>
  <c r="L3082" i="50"/>
  <c r="K3082" i="50"/>
  <c r="K3010" i="50"/>
  <c r="J3010" i="50"/>
  <c r="L3010" i="50"/>
  <c r="K3744" i="50"/>
  <c r="L3744" i="50"/>
  <c r="J3744" i="50"/>
  <c r="L2903" i="50"/>
  <c r="J2903" i="50"/>
  <c r="K2903" i="50"/>
  <c r="J3680" i="50"/>
  <c r="L3680" i="50"/>
  <c r="K3403" i="50"/>
  <c r="L3403" i="50"/>
  <c r="L3306" i="50"/>
  <c r="K3306" i="50"/>
  <c r="J3306" i="50"/>
  <c r="J3001" i="50"/>
  <c r="L3001" i="50"/>
  <c r="L2706" i="50"/>
  <c r="K2706" i="50"/>
  <c r="J2706" i="50"/>
  <c r="L2493" i="50"/>
  <c r="J2493" i="50"/>
  <c r="K2493" i="50"/>
  <c r="J2297" i="50"/>
  <c r="K2297" i="50"/>
  <c r="L2297" i="50"/>
  <c r="L2147" i="50"/>
  <c r="J2147" i="50"/>
  <c r="K2147" i="50"/>
  <c r="K1931" i="50"/>
  <c r="L1931" i="50"/>
  <c r="J1931" i="50"/>
  <c r="K1536" i="50"/>
  <c r="J1536" i="50"/>
  <c r="L1536" i="50"/>
  <c r="K1309" i="50"/>
  <c r="J1309" i="50"/>
  <c r="L1309" i="50"/>
  <c r="K1099" i="50"/>
  <c r="J1099" i="50"/>
  <c r="L1099" i="50"/>
  <c r="K852" i="50"/>
  <c r="J852" i="50"/>
  <c r="L852" i="50"/>
  <c r="L594" i="50"/>
  <c r="J594" i="50"/>
  <c r="K594" i="50"/>
  <c r="K267" i="50"/>
  <c r="J267" i="50"/>
  <c r="L267" i="50"/>
  <c r="K1723" i="50"/>
  <c r="J1723" i="50"/>
  <c r="L1723" i="50"/>
  <c r="J1524" i="50"/>
  <c r="L1524" i="50"/>
  <c r="K1524" i="50"/>
  <c r="K888" i="50"/>
  <c r="L888" i="50"/>
  <c r="J888" i="50"/>
  <c r="K381" i="50"/>
  <c r="L381" i="50"/>
  <c r="J381" i="50"/>
  <c r="L2726" i="50"/>
  <c r="K2726" i="50"/>
  <c r="L2509" i="50"/>
  <c r="J2509" i="50"/>
  <c r="K2509" i="50"/>
  <c r="J2329" i="50"/>
  <c r="K2329" i="50"/>
  <c r="L2329" i="50"/>
  <c r="L2137" i="50"/>
  <c r="K2137" i="50"/>
  <c r="J2137" i="50"/>
  <c r="L2014" i="50"/>
  <c r="J2014" i="50"/>
  <c r="L1406" i="50"/>
  <c r="K1406" i="50"/>
  <c r="J1406" i="50"/>
  <c r="J1276" i="50"/>
  <c r="L1276" i="50"/>
  <c r="L751" i="50"/>
  <c r="K751" i="50"/>
  <c r="J751" i="50"/>
  <c r="J127" i="50"/>
  <c r="K127" i="50"/>
  <c r="L127" i="50"/>
  <c r="J77" i="50"/>
  <c r="K77" i="50"/>
  <c r="L77" i="50"/>
  <c r="J8646" i="50"/>
  <c r="L8646" i="50"/>
  <c r="K8646" i="50"/>
  <c r="L8178" i="50"/>
  <c r="K8178" i="50"/>
  <c r="J8178" i="50"/>
  <c r="J7433" i="50"/>
  <c r="K7433" i="50"/>
  <c r="L7433" i="50"/>
  <c r="L7211" i="50"/>
  <c r="K7211" i="50"/>
  <c r="L7059" i="50"/>
  <c r="K7059" i="50"/>
  <c r="J7059" i="50"/>
  <c r="L8203" i="50"/>
  <c r="K8203" i="50"/>
  <c r="L7926" i="50"/>
  <c r="J7926" i="50"/>
  <c r="L7812" i="50"/>
  <c r="K7812" i="50"/>
  <c r="J7108" i="50"/>
  <c r="K7108" i="50"/>
  <c r="L8647" i="50"/>
  <c r="K8647" i="50"/>
  <c r="J8092" i="50"/>
  <c r="K8092" i="50"/>
  <c r="L8036" i="50"/>
  <c r="J8036" i="50"/>
  <c r="L7951" i="50"/>
  <c r="K7951" i="50"/>
  <c r="L6764" i="50"/>
  <c r="K6764" i="50"/>
  <c r="J6764" i="50"/>
  <c r="J6633" i="50"/>
  <c r="L6633" i="50"/>
  <c r="L6236" i="50"/>
  <c r="K6236" i="50"/>
  <c r="J6236" i="50"/>
  <c r="J6101" i="50"/>
  <c r="L6101" i="50"/>
  <c r="K5591" i="50"/>
  <c r="J5591" i="50"/>
  <c r="L5591" i="50"/>
  <c r="L6835" i="50"/>
  <c r="J6835" i="50"/>
  <c r="J8921" i="50"/>
  <c r="K8920" i="50"/>
  <c r="K8935" i="50"/>
  <c r="J8919" i="50"/>
  <c r="K8808" i="50"/>
  <c r="K8819" i="50"/>
  <c r="L8732" i="50"/>
  <c r="L8786" i="50"/>
  <c r="K8762" i="50"/>
  <c r="K8748" i="50"/>
  <c r="K8716" i="50"/>
  <c r="K8653" i="50"/>
  <c r="J8686" i="50"/>
  <c r="K8634" i="50"/>
  <c r="L8616" i="50"/>
  <c r="J8642" i="50"/>
  <c r="J8634" i="50"/>
  <c r="J8610" i="50"/>
  <c r="K8500" i="50"/>
  <c r="L8464" i="50"/>
  <c r="L8546" i="50"/>
  <c r="L8466" i="50"/>
  <c r="L8527" i="50"/>
  <c r="J8393" i="50"/>
  <c r="K8375" i="50"/>
  <c r="L8407" i="50"/>
  <c r="J8355" i="50"/>
  <c r="J8227" i="50"/>
  <c r="J7984" i="50"/>
  <c r="J7959" i="50"/>
  <c r="L7924" i="50"/>
  <c r="L7819" i="50"/>
  <c r="J7983" i="50"/>
  <c r="L7960" i="50"/>
  <c r="J7898" i="50"/>
  <c r="J7697" i="50"/>
  <c r="K7579" i="50"/>
  <c r="K7516" i="50"/>
  <c r="J7440" i="50"/>
  <c r="K6633" i="50"/>
  <c r="J6673" i="50"/>
  <c r="L6533" i="50"/>
  <c r="K6533" i="50"/>
  <c r="K6168" i="50"/>
  <c r="J5835" i="50"/>
  <c r="L5942" i="50"/>
  <c r="J5308" i="50"/>
  <c r="L4879" i="50"/>
  <c r="K5041" i="50"/>
  <c r="K5037" i="50"/>
  <c r="K5003" i="50"/>
  <c r="K4979" i="50"/>
  <c r="J3881" i="50"/>
  <c r="K3680" i="50"/>
  <c r="J3403" i="50"/>
  <c r="K1276" i="50"/>
  <c r="J916" i="50"/>
  <c r="K1432" i="50"/>
  <c r="L1432" i="50"/>
  <c r="J1432" i="50"/>
  <c r="J2422" i="50"/>
  <c r="K2422" i="50"/>
  <c r="L1115" i="50"/>
  <c r="K1115" i="50"/>
  <c r="K834" i="50"/>
  <c r="J834" i="50"/>
  <c r="L834" i="50"/>
  <c r="L731" i="50"/>
  <c r="K731" i="50"/>
  <c r="J731" i="50"/>
  <c r="L654" i="50"/>
  <c r="J654" i="50"/>
  <c r="K654" i="50"/>
  <c r="L511" i="50"/>
  <c r="K511" i="50"/>
  <c r="J511" i="50"/>
  <c r="L377" i="50"/>
  <c r="J377" i="50"/>
  <c r="K377" i="50"/>
  <c r="K251" i="50"/>
  <c r="J251" i="50"/>
  <c r="L251" i="50"/>
  <c r="J211" i="50"/>
  <c r="K211" i="50"/>
  <c r="L211" i="50"/>
  <c r="L26" i="50"/>
  <c r="K26" i="50"/>
  <c r="J26" i="50"/>
  <c r="L790" i="50"/>
  <c r="K790" i="50"/>
  <c r="J790" i="50"/>
  <c r="L698" i="50"/>
  <c r="K698" i="50"/>
  <c r="J459" i="50"/>
  <c r="K459" i="50"/>
  <c r="L459" i="50"/>
  <c r="K352" i="50"/>
  <c r="J352" i="50"/>
  <c r="L352" i="50"/>
  <c r="L260" i="50"/>
  <c r="J260" i="50"/>
  <c r="K260" i="50"/>
  <c r="L214" i="50"/>
  <c r="J214" i="50"/>
  <c r="J1054" i="50"/>
  <c r="L1054" i="50"/>
  <c r="K1054" i="50"/>
  <c r="L815" i="50"/>
  <c r="J815" i="50"/>
  <c r="K815" i="50"/>
  <c r="J716" i="50"/>
  <c r="L716" i="50"/>
  <c r="K716" i="50"/>
  <c r="J630" i="50"/>
  <c r="K630" i="50"/>
  <c r="L630" i="50"/>
  <c r="K508" i="50"/>
  <c r="J508" i="50"/>
  <c r="L508" i="50"/>
  <c r="K441" i="50"/>
  <c r="J441" i="50"/>
  <c r="L441" i="50"/>
  <c r="L325" i="50"/>
  <c r="J325" i="50"/>
  <c r="K325" i="50"/>
  <c r="L236" i="50"/>
  <c r="J236" i="50"/>
  <c r="K236" i="50"/>
  <c r="K109" i="50"/>
  <c r="J109" i="50"/>
  <c r="L109" i="50"/>
  <c r="J43" i="50"/>
  <c r="K43" i="50"/>
  <c r="L43" i="50"/>
  <c r="L8072" i="50"/>
  <c r="J8072" i="50"/>
  <c r="L7753" i="50"/>
  <c r="K7753" i="50"/>
  <c r="L7729" i="50"/>
  <c r="J7729" i="50"/>
  <c r="J8163" i="50"/>
  <c r="K8163" i="50"/>
  <c r="K8129" i="50"/>
  <c r="L8129" i="50"/>
  <c r="L7928" i="50"/>
  <c r="J7928" i="50"/>
  <c r="J6884" i="50"/>
  <c r="L6884" i="50"/>
  <c r="J6974" i="50"/>
  <c r="L6974" i="50"/>
  <c r="K7705" i="50"/>
  <c r="L7705" i="50"/>
  <c r="K7681" i="50"/>
  <c r="L7681" i="50"/>
  <c r="J7339" i="50"/>
  <c r="K7339" i="50"/>
  <c r="L7339" i="50"/>
  <c r="J7229" i="50"/>
  <c r="L7229" i="50"/>
  <c r="L7957" i="50"/>
  <c r="K7957" i="50"/>
  <c r="J7394" i="50"/>
  <c r="L7394" i="50"/>
  <c r="L6997" i="50"/>
  <c r="J6997" i="50"/>
  <c r="K6997" i="50"/>
  <c r="L6900" i="50"/>
  <c r="J6900" i="50"/>
  <c r="K6798" i="50"/>
  <c r="J6798" i="50"/>
  <c r="L6798" i="50"/>
  <c r="L6601" i="50"/>
  <c r="K6601" i="50"/>
  <c r="K6402" i="50"/>
  <c r="L6402" i="50"/>
  <c r="J6402" i="50"/>
  <c r="J6299" i="50"/>
  <c r="K6299" i="50"/>
  <c r="K5775" i="50"/>
  <c r="J5775" i="50"/>
  <c r="J5627" i="50"/>
  <c r="L5627" i="50"/>
  <c r="L5544" i="50"/>
  <c r="J5544" i="50"/>
  <c r="K5544" i="50"/>
  <c r="L5378" i="50"/>
  <c r="K5378" i="50"/>
  <c r="L5292" i="50"/>
  <c r="K5292" i="50"/>
  <c r="K6564" i="50"/>
  <c r="J6564" i="50"/>
  <c r="L6564" i="50"/>
  <c r="L6219" i="50"/>
  <c r="K6219" i="50"/>
  <c r="L6045" i="50"/>
  <c r="K6045" i="50"/>
  <c r="J5927" i="50"/>
  <c r="L5927" i="50"/>
  <c r="K5927" i="50"/>
  <c r="J5757" i="50"/>
  <c r="L5757" i="50"/>
  <c r="K5539" i="50"/>
  <c r="J5539" i="50"/>
  <c r="K5426" i="50"/>
  <c r="J5426" i="50"/>
  <c r="J5137" i="50"/>
  <c r="K5137" i="50"/>
  <c r="L5137" i="50"/>
  <c r="J4066" i="50"/>
  <c r="K4066" i="50"/>
  <c r="L4066" i="50"/>
  <c r="K3780" i="50"/>
  <c r="J3780" i="50"/>
  <c r="L5058" i="50"/>
  <c r="K5058" i="50"/>
  <c r="L4990" i="50"/>
  <c r="K4990" i="50"/>
  <c r="J4990" i="50"/>
  <c r="L4785" i="50"/>
  <c r="K4785" i="50"/>
  <c r="J4671" i="50"/>
  <c r="L4671" i="50"/>
  <c r="J4573" i="50"/>
  <c r="L4573" i="50"/>
  <c r="K4402" i="50"/>
  <c r="J4402" i="50"/>
  <c r="K4214" i="50"/>
  <c r="J4214" i="50"/>
  <c r="L4516" i="50"/>
  <c r="K4516" i="50"/>
  <c r="J4516" i="50"/>
  <c r="K4350" i="50"/>
  <c r="J4350" i="50"/>
  <c r="J4143" i="50"/>
  <c r="K4143" i="50"/>
  <c r="L4143" i="50"/>
  <c r="K3949" i="50"/>
  <c r="L3949" i="50"/>
  <c r="K3800" i="50"/>
  <c r="L3800" i="50"/>
  <c r="L3702" i="50"/>
  <c r="K3702" i="50"/>
  <c r="K3540" i="50"/>
  <c r="J3540" i="50"/>
  <c r="K3369" i="50"/>
  <c r="L3369" i="50"/>
  <c r="J3369" i="50"/>
  <c r="K3252" i="50"/>
  <c r="L3252" i="50"/>
  <c r="J3252" i="50"/>
  <c r="L3113" i="50"/>
  <c r="K3113" i="50"/>
  <c r="L3030" i="50"/>
  <c r="J3030" i="50"/>
  <c r="K3030" i="50"/>
  <c r="K2968" i="50"/>
  <c r="J2968" i="50"/>
  <c r="K2840" i="50"/>
  <c r="J2840" i="50"/>
  <c r="L2624" i="50"/>
  <c r="J2624" i="50"/>
  <c r="K2624" i="50"/>
  <c r="K2534" i="50"/>
  <c r="L2534" i="50"/>
  <c r="J2534" i="50"/>
  <c r="L3967" i="50"/>
  <c r="K3967" i="50"/>
  <c r="L3582" i="50"/>
  <c r="K3582" i="50"/>
  <c r="J3364" i="50"/>
  <c r="K3364" i="50"/>
  <c r="L3364" i="50"/>
  <c r="K3270" i="50"/>
  <c r="J3270" i="50"/>
  <c r="L3270" i="50"/>
  <c r="K2975" i="50"/>
  <c r="J2975" i="50"/>
  <c r="L2975" i="50"/>
  <c r="K2686" i="50"/>
  <c r="L2686" i="50"/>
  <c r="J2686" i="50"/>
  <c r="L2364" i="50"/>
  <c r="J2364" i="50"/>
  <c r="J2228" i="50"/>
  <c r="K2228" i="50"/>
  <c r="L2228" i="50"/>
  <c r="L2002" i="50"/>
  <c r="J2002" i="50"/>
  <c r="K2002" i="50"/>
  <c r="K1759" i="50"/>
  <c r="J1759" i="50"/>
  <c r="L1759" i="50"/>
  <c r="K1392" i="50"/>
  <c r="L1392" i="50"/>
  <c r="J1392" i="50"/>
  <c r="L1153" i="50"/>
  <c r="K1153" i="50"/>
  <c r="K929" i="50"/>
  <c r="J929" i="50"/>
  <c r="L929" i="50"/>
  <c r="J797" i="50"/>
  <c r="L797" i="50"/>
  <c r="K797" i="50"/>
  <c r="L421" i="50"/>
  <c r="K421" i="50"/>
  <c r="J421" i="50"/>
  <c r="L172" i="50"/>
  <c r="K172" i="50"/>
  <c r="J172" i="50"/>
  <c r="J24" i="50"/>
  <c r="L24" i="50"/>
  <c r="K24" i="50"/>
  <c r="K1600" i="50"/>
  <c r="J1600" i="50"/>
  <c r="L1600" i="50"/>
  <c r="K1040" i="50"/>
  <c r="L1040" i="50"/>
  <c r="J1040" i="50"/>
  <c r="L618" i="50"/>
  <c r="J618" i="50"/>
  <c r="K618" i="50"/>
  <c r="L142" i="50"/>
  <c r="K142" i="50"/>
  <c r="J142" i="50"/>
  <c r="L2540" i="50"/>
  <c r="K2540" i="50"/>
  <c r="J2540" i="50"/>
  <c r="J2402" i="50"/>
  <c r="K2402" i="50"/>
  <c r="K2533" i="50"/>
  <c r="L2533" i="50"/>
  <c r="J2533" i="50"/>
  <c r="K1454" i="50"/>
  <c r="J1454" i="50"/>
  <c r="L1454" i="50"/>
  <c r="J1303" i="50"/>
  <c r="L1303" i="50"/>
  <c r="K1303" i="50"/>
  <c r="J1119" i="50"/>
  <c r="L1119" i="50"/>
  <c r="K1119" i="50"/>
  <c r="L327" i="50"/>
  <c r="K327" i="50"/>
  <c r="J327" i="50"/>
  <c r="L212" i="50"/>
  <c r="K212" i="50"/>
  <c r="J212" i="50"/>
  <c r="L7503" i="50"/>
  <c r="K7503" i="50"/>
  <c r="J7503" i="50"/>
  <c r="K7330" i="50"/>
  <c r="L7330" i="50"/>
  <c r="L7147" i="50"/>
  <c r="K7147" i="50"/>
  <c r="J8053" i="50"/>
  <c r="K8053" i="50"/>
  <c r="J7912" i="50"/>
  <c r="L7912" i="50"/>
  <c r="K7621" i="50"/>
  <c r="L7621" i="50"/>
  <c r="J7621" i="50"/>
  <c r="J7279" i="50"/>
  <c r="K7279" i="50"/>
  <c r="J8294" i="50"/>
  <c r="L8294" i="50"/>
  <c r="L5724" i="50"/>
  <c r="J5724" i="50"/>
  <c r="L7487" i="50"/>
  <c r="K7487" i="50"/>
  <c r="J7487" i="50"/>
  <c r="K7087" i="50"/>
  <c r="J7087" i="50"/>
  <c r="J6514" i="50"/>
  <c r="L6514" i="50"/>
  <c r="K6927" i="50"/>
  <c r="L6927" i="50"/>
  <c r="J6927" i="50"/>
  <c r="L6381" i="50"/>
  <c r="K6381" i="50"/>
  <c r="J6381" i="50"/>
  <c r="K8975" i="50"/>
  <c r="J8971" i="50"/>
  <c r="K8921" i="50"/>
  <c r="K8954" i="50"/>
  <c r="J8808" i="50"/>
  <c r="L8850" i="50"/>
  <c r="L8810" i="50"/>
  <c r="K8786" i="50"/>
  <c r="K8731" i="50"/>
  <c r="K8715" i="50"/>
  <c r="L8653" i="50"/>
  <c r="K8642" i="50"/>
  <c r="J8599" i="50"/>
  <c r="J8554" i="50"/>
  <c r="L8500" i="50"/>
  <c r="K8489" i="50"/>
  <c r="J8566" i="50"/>
  <c r="L8375" i="50"/>
  <c r="K8466" i="50"/>
  <c r="J8366" i="50"/>
  <c r="J8407" i="50"/>
  <c r="L8348" i="50"/>
  <c r="K8294" i="50"/>
  <c r="K8347" i="50"/>
  <c r="L8053" i="50"/>
  <c r="K8036" i="50"/>
  <c r="L8124" i="50"/>
  <c r="K8008" i="50"/>
  <c r="L8092" i="50"/>
  <c r="L7984" i="50"/>
  <c r="J7951" i="50"/>
  <c r="K7926" i="50"/>
  <c r="L7898" i="50"/>
  <c r="L7807" i="50"/>
  <c r="K7729" i="50"/>
  <c r="L7361" i="50"/>
  <c r="L7279" i="50"/>
  <c r="K7361" i="50"/>
  <c r="L7108" i="50"/>
  <c r="L7304" i="50"/>
  <c r="K7394" i="50"/>
  <c r="K6884" i="50"/>
  <c r="K6514" i="50"/>
  <c r="L5775" i="50"/>
  <c r="K5627" i="50"/>
  <c r="J5509" i="50"/>
  <c r="J5600" i="50"/>
  <c r="J5041" i="50"/>
  <c r="L4979" i="50"/>
  <c r="L5426" i="50"/>
  <c r="J4445" i="50"/>
  <c r="L4402" i="50"/>
  <c r="K4573" i="50"/>
  <c r="K4318" i="50"/>
  <c r="J4377" i="50"/>
  <c r="L3780" i="50"/>
  <c r="K4034" i="50"/>
  <c r="J3985" i="50"/>
  <c r="J3113" i="50"/>
  <c r="L3540" i="50"/>
  <c r="L2402" i="50"/>
  <c r="K384" i="50"/>
  <c r="L7894" i="50"/>
  <c r="J7894" i="50"/>
  <c r="K7838" i="50"/>
  <c r="J7838" i="50"/>
  <c r="L7780" i="50"/>
  <c r="J7780" i="50"/>
  <c r="K7656" i="50"/>
  <c r="J7656" i="50"/>
  <c r="K7571" i="50"/>
  <c r="J7571" i="50"/>
  <c r="J7538" i="50"/>
  <c r="L7538" i="50"/>
  <c r="J7512" i="50"/>
  <c r="L7512" i="50"/>
  <c r="K2255" i="50"/>
  <c r="L2255" i="50"/>
  <c r="K1640" i="50"/>
  <c r="L1640" i="50"/>
  <c r="J1640" i="50"/>
  <c r="J2454" i="50"/>
  <c r="K2454" i="50"/>
  <c r="J2178" i="50"/>
  <c r="L2178" i="50"/>
  <c r="K2178" i="50"/>
  <c r="L1251" i="50"/>
  <c r="J1251" i="50"/>
  <c r="L843" i="50"/>
  <c r="K843" i="50"/>
  <c r="J843" i="50"/>
  <c r="L685" i="50"/>
  <c r="J685" i="50"/>
  <c r="K685" i="50"/>
  <c r="K543" i="50"/>
  <c r="L543" i="50"/>
  <c r="L409" i="50"/>
  <c r="J409" i="50"/>
  <c r="K409" i="50"/>
  <c r="J307" i="50"/>
  <c r="L307" i="50"/>
  <c r="K307" i="50"/>
  <c r="L243" i="50"/>
  <c r="J243" i="50"/>
  <c r="K243" i="50"/>
  <c r="L192" i="50"/>
  <c r="J192" i="50"/>
  <c r="K192" i="50"/>
  <c r="J35" i="50"/>
  <c r="K35" i="50"/>
  <c r="L35" i="50"/>
  <c r="J743" i="50"/>
  <c r="K743" i="50"/>
  <c r="L743" i="50"/>
  <c r="K613" i="50"/>
  <c r="L613" i="50"/>
  <c r="J613" i="50"/>
  <c r="J520" i="50"/>
  <c r="L520" i="50"/>
  <c r="K520" i="50"/>
  <c r="K305" i="50"/>
  <c r="L305" i="50"/>
  <c r="J305" i="50"/>
  <c r="J131" i="50"/>
  <c r="L131" i="50"/>
  <c r="K131" i="50"/>
  <c r="L373" i="50"/>
  <c r="J373" i="50"/>
  <c r="K373" i="50"/>
  <c r="L294" i="50"/>
  <c r="J294" i="50"/>
  <c r="K294" i="50"/>
  <c r="L185" i="50"/>
  <c r="K185" i="50"/>
  <c r="J185" i="50"/>
  <c r="K57" i="50"/>
  <c r="J57" i="50"/>
  <c r="L57" i="50"/>
  <c r="L135" i="50"/>
  <c r="K135" i="50"/>
  <c r="J135" i="50"/>
  <c r="J8747" i="50"/>
  <c r="L8747" i="50"/>
  <c r="K8631" i="50"/>
  <c r="L8631" i="50"/>
  <c r="K8321" i="50"/>
  <c r="L8321" i="50"/>
  <c r="J8045" i="50"/>
  <c r="K8045" i="50"/>
  <c r="K7745" i="50"/>
  <c r="L7745" i="50"/>
  <c r="L8046" i="50"/>
  <c r="J8046" i="50"/>
  <c r="K7414" i="50"/>
  <c r="J7414" i="50"/>
  <c r="L7414" i="50"/>
  <c r="L7713" i="50"/>
  <c r="J7713" i="50"/>
  <c r="K7689" i="50"/>
  <c r="L7689" i="50"/>
  <c r="L7614" i="50"/>
  <c r="K7614" i="50"/>
  <c r="J7307" i="50"/>
  <c r="K7307" i="50"/>
  <c r="L7307" i="50"/>
  <c r="J7116" i="50"/>
  <c r="L7116" i="50"/>
  <c r="L7637" i="50"/>
  <c r="K7637" i="50"/>
  <c r="K7426" i="50"/>
  <c r="J7426" i="50"/>
  <c r="K7354" i="50"/>
  <c r="J7354" i="50"/>
  <c r="L6963" i="50"/>
  <c r="K6963" i="50"/>
  <c r="L6826" i="50"/>
  <c r="K6826" i="50"/>
  <c r="L6669" i="50"/>
  <c r="K6669" i="50"/>
  <c r="J6470" i="50"/>
  <c r="L6470" i="50"/>
  <c r="L6230" i="50"/>
  <c r="J6230" i="50"/>
  <c r="K6110" i="50"/>
  <c r="J6110" i="50"/>
  <c r="L5984" i="50"/>
  <c r="K5984" i="50"/>
  <c r="L5794" i="50"/>
  <c r="K5794" i="50"/>
  <c r="K5693" i="50"/>
  <c r="L5693" i="50"/>
  <c r="J5693" i="50"/>
  <c r="L5579" i="50"/>
  <c r="K5579" i="50"/>
  <c r="J5425" i="50"/>
  <c r="L5425" i="50"/>
  <c r="L5300" i="50"/>
  <c r="K5300" i="50"/>
  <c r="L6616" i="50"/>
  <c r="J6616" i="50"/>
  <c r="K6370" i="50"/>
  <c r="L6370" i="50"/>
  <c r="J6370" i="50"/>
  <c r="J5994" i="50"/>
  <c r="L5994" i="50"/>
  <c r="L5882" i="50"/>
  <c r="K5882" i="50"/>
  <c r="K5730" i="50"/>
  <c r="J5730" i="50"/>
  <c r="L5617" i="50"/>
  <c r="K5617" i="50"/>
  <c r="J5617" i="50"/>
  <c r="J5567" i="50"/>
  <c r="L5567" i="50"/>
  <c r="L5456" i="50"/>
  <c r="J5456" i="50"/>
  <c r="K5456" i="50"/>
  <c r="J5213" i="50"/>
  <c r="L5213" i="50"/>
  <c r="L4146" i="50"/>
  <c r="K4146" i="50"/>
  <c r="K3905" i="50"/>
  <c r="L3905" i="50"/>
  <c r="J4958" i="50"/>
  <c r="K4958" i="50"/>
  <c r="L4958" i="50"/>
  <c r="L4603" i="50"/>
  <c r="K4603" i="50"/>
  <c r="J4603" i="50"/>
  <c r="K4858" i="50"/>
  <c r="J4858" i="50"/>
  <c r="L4405" i="50"/>
  <c r="K4405" i="50"/>
  <c r="J4405" i="50"/>
  <c r="L4191" i="50"/>
  <c r="K4191" i="50"/>
  <c r="J3973" i="50"/>
  <c r="L3973" i="50"/>
  <c r="L3717" i="50"/>
  <c r="K3717" i="50"/>
  <c r="J3717" i="50"/>
  <c r="K3548" i="50"/>
  <c r="J3548" i="50"/>
  <c r="K3480" i="50"/>
  <c r="L3480" i="50"/>
  <c r="J3480" i="50"/>
  <c r="K3273" i="50"/>
  <c r="J3273" i="50"/>
  <c r="L3273" i="50"/>
  <c r="L3097" i="50"/>
  <c r="K3097" i="50"/>
  <c r="K3018" i="50"/>
  <c r="J3018" i="50"/>
  <c r="L3018" i="50"/>
  <c r="L2925" i="50"/>
  <c r="J2925" i="50"/>
  <c r="K2925" i="50"/>
  <c r="J2783" i="50"/>
  <c r="L2783" i="50"/>
  <c r="K2783" i="50"/>
  <c r="L2592" i="50"/>
  <c r="J2592" i="50"/>
  <c r="K2592" i="50"/>
  <c r="J4167" i="50"/>
  <c r="K4167" i="50"/>
  <c r="L3742" i="50"/>
  <c r="K3742" i="50"/>
  <c r="J3484" i="50"/>
  <c r="L3484" i="50"/>
  <c r="K3484" i="50"/>
  <c r="L3131" i="50"/>
  <c r="K3131" i="50"/>
  <c r="J3131" i="50"/>
  <c r="K2769" i="50"/>
  <c r="J2769" i="50"/>
  <c r="L2769" i="50"/>
  <c r="K2573" i="50"/>
  <c r="L2573" i="50"/>
  <c r="J2573" i="50"/>
  <c r="L2325" i="50"/>
  <c r="K2325" i="50"/>
  <c r="J2325" i="50"/>
  <c r="J2170" i="50"/>
  <c r="L2170" i="50"/>
  <c r="K1884" i="50"/>
  <c r="L1884" i="50"/>
  <c r="J1884" i="50"/>
  <c r="K1448" i="50"/>
  <c r="J1448" i="50"/>
  <c r="L1448" i="50"/>
  <c r="K1211" i="50"/>
  <c r="J1211" i="50"/>
  <c r="L1211" i="50"/>
  <c r="L990" i="50"/>
  <c r="J990" i="50"/>
  <c r="K990" i="50"/>
  <c r="K894" i="50"/>
  <c r="J894" i="50"/>
  <c r="L894" i="50"/>
  <c r="L700" i="50"/>
  <c r="J700" i="50"/>
  <c r="K700" i="50"/>
  <c r="J317" i="50"/>
  <c r="K317" i="50"/>
  <c r="L317" i="50"/>
  <c r="K96" i="50"/>
  <c r="J96" i="50"/>
  <c r="L96" i="50"/>
  <c r="K1664" i="50"/>
  <c r="J1664" i="50"/>
  <c r="L1664" i="50"/>
  <c r="J1351" i="50"/>
  <c r="L1351" i="50"/>
  <c r="K1351" i="50"/>
  <c r="J775" i="50"/>
  <c r="L775" i="50"/>
  <c r="K775" i="50"/>
  <c r="L210" i="50"/>
  <c r="K210" i="50"/>
  <c r="J210" i="50"/>
  <c r="J2574" i="50"/>
  <c r="K2574" i="50"/>
  <c r="L2574" i="50"/>
  <c r="K2442" i="50"/>
  <c r="L2442" i="50"/>
  <c r="J2442" i="50"/>
  <c r="K2304" i="50"/>
  <c r="L2304" i="50"/>
  <c r="J2304" i="50"/>
  <c r="L2090" i="50"/>
  <c r="J2090" i="50"/>
  <c r="K2090" i="50"/>
  <c r="K1868" i="50"/>
  <c r="L1868" i="50"/>
  <c r="J1868" i="50"/>
  <c r="L1333" i="50"/>
  <c r="J1333" i="50"/>
  <c r="K1333" i="50"/>
  <c r="L1215" i="50"/>
  <c r="K1215" i="50"/>
  <c r="J1215" i="50"/>
  <c r="L491" i="50"/>
  <c r="J491" i="50"/>
  <c r="K491" i="50"/>
  <c r="J7" i="50"/>
  <c r="L7" i="50"/>
  <c r="K7" i="50"/>
  <c r="J7891" i="50"/>
  <c r="L7891" i="50"/>
  <c r="L8885" i="50"/>
  <c r="J8885" i="50"/>
  <c r="L7941" i="50"/>
  <c r="K7941" i="50"/>
  <c r="J6808" i="50"/>
  <c r="L6808" i="50"/>
  <c r="L6675" i="50"/>
  <c r="K6675" i="50"/>
  <c r="J6376" i="50"/>
  <c r="L6376" i="50"/>
  <c r="K6148" i="50"/>
  <c r="J6148" i="50"/>
  <c r="L5991" i="50"/>
  <c r="K5991" i="50"/>
  <c r="J5991" i="50"/>
  <c r="K5652" i="50"/>
  <c r="L5652" i="50"/>
  <c r="J8286" i="50"/>
  <c r="L8286" i="50"/>
  <c r="J6694" i="50"/>
  <c r="L6694" i="50"/>
  <c r="K6694" i="50"/>
  <c r="L8330" i="50"/>
  <c r="K8330" i="50"/>
  <c r="L7027" i="50"/>
  <c r="K7027" i="50"/>
  <c r="J7027" i="50"/>
  <c r="J6789" i="50"/>
  <c r="L6789" i="50"/>
  <c r="L6594" i="50"/>
  <c r="K6594" i="50"/>
  <c r="J6594" i="50"/>
  <c r="J6281" i="50"/>
  <c r="L6281" i="50"/>
  <c r="K6281" i="50"/>
  <c r="J8975" i="50"/>
  <c r="K8971" i="50"/>
  <c r="L8839" i="50"/>
  <c r="J8850" i="50"/>
  <c r="J8810" i="50"/>
  <c r="J8680" i="50"/>
  <c r="L8619" i="50"/>
  <c r="K8619" i="50"/>
  <c r="K8440" i="50"/>
  <c r="J8518" i="50"/>
  <c r="L8489" i="50"/>
  <c r="J8348" i="50"/>
  <c r="K8288" i="50"/>
  <c r="L8163" i="50"/>
  <c r="L8347" i="50"/>
  <c r="J8169" i="50"/>
  <c r="K8120" i="50"/>
  <c r="K8097" i="50"/>
  <c r="J8008" i="50"/>
  <c r="J7957" i="50"/>
  <c r="J7941" i="50"/>
  <c r="J7812" i="50"/>
  <c r="J7933" i="50"/>
  <c r="J7819" i="50"/>
  <c r="J7881" i="50"/>
  <c r="J7579" i="50"/>
  <c r="L7571" i="50"/>
  <c r="K7538" i="50"/>
  <c r="L7484" i="50"/>
  <c r="L7452" i="50"/>
  <c r="J7637" i="50"/>
  <c r="K7512" i="50"/>
  <c r="K7484" i="50"/>
  <c r="K7452" i="50"/>
  <c r="K7229" i="50"/>
  <c r="K7304" i="50"/>
  <c r="L7087" i="50"/>
  <c r="K7024" i="50"/>
  <c r="K6789" i="50"/>
  <c r="K6835" i="50"/>
  <c r="J6826" i="50"/>
  <c r="L6299" i="50"/>
  <c r="K6974" i="50"/>
  <c r="J5692" i="50"/>
  <c r="K5328" i="50"/>
  <c r="K6101" i="50"/>
  <c r="K5994" i="50"/>
  <c r="J5850" i="50"/>
  <c r="K5757" i="50"/>
  <c r="K5425" i="50"/>
  <c r="J5300" i="50"/>
  <c r="L5539" i="50"/>
  <c r="L4085" i="50"/>
  <c r="J4034" i="50"/>
  <c r="J3967" i="50"/>
  <c r="J3949" i="50"/>
  <c r="J3905" i="50"/>
  <c r="J3854" i="50"/>
  <c r="J3800" i="50"/>
  <c r="L4350" i="50"/>
  <c r="L4818" i="50"/>
  <c r="L2840" i="50"/>
  <c r="J3742" i="50"/>
  <c r="J3582" i="50"/>
  <c r="J605" i="50"/>
  <c r="J1153" i="50"/>
  <c r="J774" i="50"/>
  <c r="K6936" i="50"/>
  <c r="K4753" i="50"/>
  <c r="J4721" i="50"/>
  <c r="L4697" i="50"/>
  <c r="K5802" i="50"/>
  <c r="L5802" i="50"/>
  <c r="J3521" i="50"/>
  <c r="L3521" i="50"/>
  <c r="K5273" i="50"/>
  <c r="L5273" i="50"/>
  <c r="J3759" i="50"/>
  <c r="L3759" i="50"/>
  <c r="J1624" i="50"/>
  <c r="K1624" i="50"/>
  <c r="L1972" i="50"/>
  <c r="J1972" i="50"/>
  <c r="K1577" i="50"/>
  <c r="J1577" i="50"/>
  <c r="K735" i="50"/>
  <c r="J735" i="50"/>
  <c r="J603" i="50"/>
  <c r="K603" i="50"/>
  <c r="L603" i="50"/>
  <c r="J910" i="50"/>
  <c r="K910" i="50"/>
  <c r="J844" i="50"/>
  <c r="K844" i="50"/>
  <c r="L844" i="50"/>
  <c r="J829" i="50"/>
  <c r="K829" i="50"/>
  <c r="K5225" i="50"/>
  <c r="L5225" i="50"/>
  <c r="L6453" i="50"/>
  <c r="J6453" i="50"/>
  <c r="L5728" i="50"/>
  <c r="K5728" i="50"/>
  <c r="L341" i="50"/>
  <c r="J341" i="50"/>
  <c r="L1867" i="50"/>
  <c r="K1867" i="50"/>
  <c r="J1672" i="50"/>
  <c r="L1672" i="50"/>
  <c r="J8893" i="50"/>
  <c r="L8893" i="50"/>
  <c r="K4099" i="50"/>
  <c r="L4099" i="50"/>
  <c r="L1375" i="50"/>
  <c r="K1375" i="50"/>
  <c r="J1375" i="50"/>
  <c r="K321" i="50"/>
  <c r="L321" i="50"/>
  <c r="J321" i="50"/>
  <c r="L2611" i="50"/>
  <c r="K2611" i="50"/>
  <c r="K2496" i="50"/>
  <c r="L2496" i="50"/>
  <c r="L2464" i="50"/>
  <c r="K2464" i="50"/>
  <c r="K1219" i="50"/>
  <c r="J1219" i="50"/>
  <c r="L1340" i="50"/>
  <c r="J1340" i="50"/>
  <c r="K1340" i="50"/>
  <c r="J1322" i="50"/>
  <c r="K1322" i="50"/>
  <c r="K1109" i="50"/>
  <c r="L1109" i="50"/>
  <c r="K947" i="50"/>
  <c r="L947" i="50"/>
  <c r="L875" i="50"/>
  <c r="J875" i="50"/>
  <c r="K819" i="50"/>
  <c r="L819" i="50"/>
  <c r="L625" i="50"/>
  <c r="J625" i="50"/>
  <c r="K578" i="50"/>
  <c r="J578" i="50"/>
  <c r="K471" i="50"/>
  <c r="L471" i="50"/>
  <c r="K389" i="50"/>
  <c r="L389" i="50"/>
  <c r="J389" i="50"/>
  <c r="J473" i="50"/>
  <c r="K473" i="50"/>
  <c r="L7235" i="50"/>
  <c r="K7235" i="50"/>
  <c r="K7499" i="50"/>
  <c r="L7499" i="50"/>
  <c r="L7384" i="50"/>
  <c r="K7384" i="50"/>
  <c r="L6979" i="50"/>
  <c r="J6979" i="50"/>
  <c r="K6397" i="50"/>
  <c r="L6397" i="50"/>
  <c r="L7003" i="50"/>
  <c r="J7003" i="50"/>
  <c r="L6199" i="50"/>
  <c r="K6199" i="50"/>
  <c r="L6167" i="50"/>
  <c r="K6167" i="50"/>
  <c r="L6123" i="50"/>
  <c r="J6123" i="50"/>
  <c r="L3152" i="50"/>
  <c r="J3152" i="50"/>
  <c r="K3118" i="50"/>
  <c r="L3118" i="50"/>
  <c r="L2994" i="50"/>
  <c r="J2994" i="50"/>
  <c r="J2908" i="50"/>
  <c r="K2908" i="50"/>
  <c r="J3434" i="50"/>
  <c r="L3434" i="50"/>
  <c r="J3426" i="50"/>
  <c r="L3426" i="50"/>
  <c r="J3418" i="50"/>
  <c r="L3418" i="50"/>
  <c r="L1844" i="50"/>
  <c r="K1844" i="50"/>
  <c r="K291" i="50"/>
  <c r="J291" i="50"/>
  <c r="K112" i="50"/>
  <c r="K29" i="50"/>
  <c r="L2841" i="50"/>
  <c r="K3102" i="50"/>
  <c r="L3102" i="50"/>
  <c r="K2344" i="50"/>
  <c r="L2344" i="50"/>
  <c r="J3497" i="50"/>
  <c r="L3497" i="50"/>
  <c r="L1052" i="50"/>
  <c r="J1052" i="50"/>
  <c r="J704" i="50"/>
  <c r="L704" i="50"/>
  <c r="J460" i="50"/>
  <c r="L460" i="50"/>
  <c r="L290" i="50"/>
  <c r="K290" i="50"/>
  <c r="K8454" i="50"/>
  <c r="L8454" i="50"/>
  <c r="K7751" i="50"/>
  <c r="L7751" i="50"/>
  <c r="K7605" i="50"/>
  <c r="L7605" i="50"/>
  <c r="L6995" i="50"/>
  <c r="J6995" i="50"/>
  <c r="K6445" i="50"/>
  <c r="L6445" i="50"/>
  <c r="L5760" i="50"/>
  <c r="K5760" i="50"/>
  <c r="L5610" i="50"/>
  <c r="K5610" i="50"/>
  <c r="K5257" i="50"/>
  <c r="L5257" i="50"/>
  <c r="K4095" i="50"/>
  <c r="L4095" i="50"/>
  <c r="K4051" i="50"/>
  <c r="L4051" i="50"/>
  <c r="K4103" i="50"/>
  <c r="L4103" i="50"/>
  <c r="L3747" i="50"/>
  <c r="J3747" i="50"/>
  <c r="L2906" i="50"/>
  <c r="J2906" i="50"/>
  <c r="J3473" i="50"/>
  <c r="L3473" i="50"/>
  <c r="L1997" i="50"/>
  <c r="K1997" i="50"/>
  <c r="J1050" i="50"/>
  <c r="L1050" i="50"/>
  <c r="L7314" i="50"/>
  <c r="L7290" i="50"/>
  <c r="L2938" i="50"/>
  <c r="K5206" i="50"/>
  <c r="J7855" i="50"/>
  <c r="J8166" i="50"/>
  <c r="L7432" i="50"/>
  <c r="K7432" i="50"/>
  <c r="K7515" i="50"/>
  <c r="L7515" i="50"/>
  <c r="K7239" i="50"/>
  <c r="L7239" i="50"/>
  <c r="J7075" i="50"/>
  <c r="L7075" i="50"/>
  <c r="K7075" i="50"/>
  <c r="K7142" i="50"/>
  <c r="L7142" i="50"/>
  <c r="K6421" i="50"/>
  <c r="L6421" i="50"/>
  <c r="L4119" i="50"/>
  <c r="J4119" i="50"/>
  <c r="K5281" i="50"/>
  <c r="L5281" i="50"/>
  <c r="L8190" i="50"/>
  <c r="L7247" i="50"/>
  <c r="J4252" i="50"/>
  <c r="L2873" i="50"/>
  <c r="J4704" i="50"/>
  <c r="L7318" i="50"/>
  <c r="L7294" i="50"/>
  <c r="L7270" i="50"/>
  <c r="K7219" i="50"/>
  <c r="L7195" i="50"/>
  <c r="L5708" i="50"/>
  <c r="L3392" i="50"/>
  <c r="K4849" i="50"/>
  <c r="J4849" i="50"/>
  <c r="J4263" i="50"/>
  <c r="L4263" i="50"/>
  <c r="J4165" i="50"/>
  <c r="L4165" i="50"/>
  <c r="L4067" i="50"/>
  <c r="K4067" i="50"/>
  <c r="J4067" i="50"/>
  <c r="J7782" i="50"/>
  <c r="K7835" i="50"/>
  <c r="L7929" i="50"/>
  <c r="J7672" i="50"/>
  <c r="K7540" i="50"/>
  <c r="K7532" i="50"/>
  <c r="L7381" i="50"/>
  <c r="J7427" i="50"/>
  <c r="J7406" i="50"/>
  <c r="L7053" i="50"/>
  <c r="K7014" i="50"/>
  <c r="L6961" i="50"/>
  <c r="K6922" i="50"/>
  <c r="L6898" i="50"/>
  <c r="K5447" i="50"/>
  <c r="K5336" i="50"/>
  <c r="K5406" i="50"/>
  <c r="K4884" i="50"/>
  <c r="K4796" i="50"/>
  <c r="K4590" i="50"/>
  <c r="J4426" i="50"/>
  <c r="J4397" i="50"/>
  <c r="K4913" i="50"/>
  <c r="L4841" i="50"/>
  <c r="L4833" i="50"/>
  <c r="L4825" i="50"/>
  <c r="J4676" i="50"/>
  <c r="J3929" i="50"/>
  <c r="J4386" i="50"/>
  <c r="K4001" i="50"/>
  <c r="K3928" i="50"/>
  <c r="K4024" i="50"/>
  <c r="L3879" i="50"/>
  <c r="L3812" i="50"/>
  <c r="J3804" i="50"/>
  <c r="K3652" i="50"/>
  <c r="L4044" i="50"/>
  <c r="K3984" i="50"/>
  <c r="L1826" i="50"/>
  <c r="J1509" i="50"/>
  <c r="J1105" i="50"/>
  <c r="J3052" i="50"/>
  <c r="L3052" i="50"/>
  <c r="J2803" i="50"/>
  <c r="L2803" i="50"/>
  <c r="K1813" i="50"/>
  <c r="L1813" i="50"/>
  <c r="J1766" i="50"/>
  <c r="K1766" i="50"/>
  <c r="J1745" i="50"/>
  <c r="L1745" i="50"/>
  <c r="K1745" i="50"/>
  <c r="J1725" i="50"/>
  <c r="K1725" i="50"/>
  <c r="L1683" i="50"/>
  <c r="J1683" i="50"/>
  <c r="K1683" i="50"/>
  <c r="L1651" i="50"/>
  <c r="J1651" i="50"/>
  <c r="L1603" i="50"/>
  <c r="J1603" i="50"/>
  <c r="K1603" i="50"/>
  <c r="L1552" i="50"/>
  <c r="J1552" i="50"/>
  <c r="K1552" i="50"/>
  <c r="L1366" i="50"/>
  <c r="J1366" i="50"/>
  <c r="K1366" i="50"/>
  <c r="L1313" i="50"/>
  <c r="J1313" i="50"/>
  <c r="K1313" i="50"/>
  <c r="K1254" i="50"/>
  <c r="J1254" i="50"/>
  <c r="L1254" i="50"/>
  <c r="K1206" i="50"/>
  <c r="J1206" i="50"/>
  <c r="L1206" i="50"/>
  <c r="K1180" i="50"/>
  <c r="J1180" i="50"/>
  <c r="L1180" i="50"/>
  <c r="L1079" i="50"/>
  <c r="J1079" i="50"/>
  <c r="K1079" i="50"/>
  <c r="L1041" i="50"/>
  <c r="J1041" i="50"/>
  <c r="K1041" i="50"/>
  <c r="L1009" i="50"/>
  <c r="J1009" i="50"/>
  <c r="K1009" i="50"/>
  <c r="K981" i="50"/>
  <c r="L981" i="50"/>
  <c r="J981" i="50"/>
  <c r="K722" i="50"/>
  <c r="L722" i="50"/>
  <c r="J722" i="50"/>
  <c r="K688" i="50"/>
  <c r="J688" i="50"/>
  <c r="L688" i="50"/>
  <c r="L8394" i="50"/>
  <c r="L8359" i="50"/>
  <c r="J8397" i="50"/>
  <c r="L8304" i="50"/>
  <c r="J8060" i="50"/>
  <c r="J8196" i="50"/>
  <c r="J7985" i="50"/>
  <c r="L7885" i="50"/>
  <c r="K7813" i="50"/>
  <c r="L7899" i="50"/>
  <c r="L7672" i="50"/>
  <c r="L7540" i="50"/>
  <c r="L7532" i="50"/>
  <c r="K7448" i="50"/>
  <c r="K7427" i="50"/>
  <c r="J7053" i="50"/>
  <c r="J6961" i="50"/>
  <c r="J6898" i="50"/>
  <c r="J5979" i="50"/>
  <c r="L5206" i="50"/>
  <c r="K4942" i="50"/>
  <c r="K4652" i="50"/>
  <c r="K4620" i="50"/>
  <c r="K4397" i="50"/>
  <c r="J4841" i="50"/>
  <c r="J4833" i="50"/>
  <c r="J4825" i="50"/>
  <c r="K4676" i="50"/>
  <c r="K4472" i="50"/>
  <c r="K4263" i="50"/>
  <c r="L4001" i="50"/>
  <c r="L3928" i="50"/>
  <c r="K4165" i="50"/>
  <c r="L4024" i="50"/>
  <c r="L3820" i="50"/>
  <c r="J3812" i="50"/>
  <c r="J3620" i="50"/>
  <c r="J1425" i="50"/>
  <c r="L1105" i="50"/>
  <c r="K4568" i="50"/>
  <c r="J4568" i="50"/>
  <c r="L7640" i="50"/>
  <c r="L7424" i="50"/>
  <c r="K7424" i="50"/>
  <c r="K8126" i="50"/>
  <c r="L8126" i="50"/>
  <c r="L4200" i="50"/>
  <c r="K4200" i="50"/>
  <c r="K4761" i="50"/>
  <c r="J4761" i="50"/>
  <c r="L4342" i="50"/>
  <c r="K4342" i="50"/>
  <c r="K4232" i="50"/>
  <c r="L4232" i="50"/>
  <c r="J4232" i="50"/>
  <c r="J4111" i="50"/>
  <c r="L4111" i="50"/>
  <c r="L3724" i="50"/>
  <c r="J3724" i="50"/>
  <c r="K3706" i="50"/>
  <c r="J3706" i="50"/>
  <c r="K3677" i="50"/>
  <c r="J3677" i="50"/>
  <c r="J1517" i="50"/>
  <c r="L1517" i="50"/>
  <c r="K1264" i="50"/>
  <c r="J1264" i="50"/>
  <c r="J1161" i="50"/>
  <c r="K1161" i="50"/>
  <c r="L1161" i="50"/>
  <c r="L1049" i="50"/>
  <c r="J1049" i="50"/>
  <c r="K1030" i="50"/>
  <c r="J1030" i="50"/>
  <c r="L974" i="50"/>
  <c r="J974" i="50"/>
  <c r="J960" i="50"/>
  <c r="L960" i="50"/>
  <c r="K904" i="50"/>
  <c r="J904" i="50"/>
  <c r="L904" i="50"/>
  <c r="L2103" i="50"/>
  <c r="J2103" i="50"/>
  <c r="L2082" i="50"/>
  <c r="J2082" i="50"/>
  <c r="J2006" i="50"/>
  <c r="L2006" i="50"/>
  <c r="J1979" i="50"/>
  <c r="L1979" i="50"/>
  <c r="K1979" i="50"/>
  <c r="K1944" i="50"/>
  <c r="J1944" i="50"/>
  <c r="K1880" i="50"/>
  <c r="L1880" i="50"/>
  <c r="J1880" i="50"/>
  <c r="L1792" i="50"/>
  <c r="J1792" i="50"/>
  <c r="K1792" i="50"/>
  <c r="L1754" i="50"/>
  <c r="J1754" i="50"/>
  <c r="K1754" i="50"/>
  <c r="J1678" i="50"/>
  <c r="K1678" i="50"/>
  <c r="L1678" i="50"/>
  <c r="L1637" i="50"/>
  <c r="K1637" i="50"/>
  <c r="J1637" i="50"/>
  <c r="J1557" i="50"/>
  <c r="L1557" i="50"/>
  <c r="L1442" i="50"/>
  <c r="K1442" i="50"/>
  <c r="L1418" i="50"/>
  <c r="K1418" i="50"/>
  <c r="J1418" i="50"/>
  <c r="K1371" i="50"/>
  <c r="J1371" i="50"/>
  <c r="J1319" i="50"/>
  <c r="L1319" i="50"/>
  <c r="L1283" i="50"/>
  <c r="J1283" i="50"/>
  <c r="J1227" i="50"/>
  <c r="L1227" i="50"/>
  <c r="J1195" i="50"/>
  <c r="K1195" i="50"/>
  <c r="L1195" i="50"/>
  <c r="J1064" i="50"/>
  <c r="L1064" i="50"/>
  <c r="K8304" i="50"/>
  <c r="K8152" i="50"/>
  <c r="L8196" i="50"/>
  <c r="K8080" i="50"/>
  <c r="J8014" i="50"/>
  <c r="K7985" i="50"/>
  <c r="K8014" i="50"/>
  <c r="J7885" i="50"/>
  <c r="L7813" i="50"/>
  <c r="J7899" i="50"/>
  <c r="K7640" i="50"/>
  <c r="J7424" i="50"/>
  <c r="K5979" i="50"/>
  <c r="J5447" i="50"/>
  <c r="J5033" i="50"/>
  <c r="L4977" i="50"/>
  <c r="L4728" i="50"/>
  <c r="L4696" i="50"/>
  <c r="K4745" i="50"/>
  <c r="J4713" i="50"/>
  <c r="L4472" i="50"/>
  <c r="K4386" i="50"/>
  <c r="K4111" i="50"/>
  <c r="L3929" i="50"/>
  <c r="K3724" i="50"/>
  <c r="L3833" i="50"/>
  <c r="J3820" i="50"/>
  <c r="J3636" i="50"/>
  <c r="K3620" i="50"/>
  <c r="J3774" i="50"/>
  <c r="J1826" i="50"/>
  <c r="K2103" i="50"/>
  <c r="K1425" i="50"/>
  <c r="L1371" i="50"/>
  <c r="L1219" i="50"/>
  <c r="J1115" i="50"/>
  <c r="L1483" i="50"/>
  <c r="K1251" i="50"/>
  <c r="L4158" i="50"/>
  <c r="J4158" i="50"/>
  <c r="K4356" i="50"/>
  <c r="L4356" i="50"/>
  <c r="J4356" i="50"/>
  <c r="K4324" i="50"/>
  <c r="L4324" i="50"/>
  <c r="J4324" i="50"/>
  <c r="K4293" i="50"/>
  <c r="L4293" i="50"/>
  <c r="J4293" i="50"/>
  <c r="K3224" i="50"/>
  <c r="L3224" i="50"/>
  <c r="K3141" i="50"/>
  <c r="L3141" i="50"/>
  <c r="L3122" i="50"/>
  <c r="J3122" i="50"/>
  <c r="L4041" i="50"/>
  <c r="J4041" i="50"/>
  <c r="K2472" i="50"/>
  <c r="L2472" i="50"/>
  <c r="K2320" i="50"/>
  <c r="L2320" i="50"/>
  <c r="L3146" i="50"/>
  <c r="J3146" i="50"/>
  <c r="J129" i="50"/>
  <c r="K129" i="50"/>
  <c r="J48" i="50"/>
  <c r="L48" i="50"/>
  <c r="L1235" i="50"/>
  <c r="K1235" i="50"/>
  <c r="K763" i="50"/>
  <c r="L763" i="50"/>
  <c r="K651" i="50"/>
  <c r="L651" i="50"/>
  <c r="L244" i="50"/>
  <c r="K244" i="50"/>
  <c r="L4206" i="50"/>
  <c r="J4206" i="50"/>
  <c r="J3481" i="50"/>
  <c r="L3481" i="50"/>
  <c r="J1525" i="50"/>
  <c r="L1525" i="50"/>
  <c r="J60" i="50"/>
  <c r="L60" i="50"/>
  <c r="J221" i="50"/>
  <c r="L221" i="50"/>
  <c r="L191" i="50"/>
  <c r="J191" i="50"/>
  <c r="L868" i="50"/>
  <c r="J868" i="50"/>
  <c r="L2504" i="50"/>
  <c r="K2504" i="50"/>
  <c r="L2129" i="50"/>
  <c r="K2129" i="50"/>
  <c r="J1858" i="50"/>
  <c r="L1858" i="50"/>
  <c r="L4083" i="50"/>
  <c r="K4083" i="50"/>
  <c r="K4195" i="50"/>
  <c r="L4195" i="50"/>
  <c r="K6059" i="50"/>
  <c r="L6059" i="50"/>
  <c r="K2944" i="50"/>
  <c r="L2944" i="50"/>
  <c r="L1527" i="50"/>
  <c r="J1527" i="50"/>
  <c r="K1018" i="50"/>
  <c r="L1018" i="50"/>
  <c r="L8905" i="50"/>
  <c r="K8905" i="50"/>
  <c r="J2761" i="50"/>
  <c r="K2761" i="50"/>
  <c r="K1243" i="50"/>
  <c r="L1243" i="50"/>
  <c r="J117" i="50"/>
  <c r="L117" i="50"/>
  <c r="K6270" i="50"/>
  <c r="L6270" i="50"/>
  <c r="K5656" i="50"/>
  <c r="L5656" i="50"/>
  <c r="K4228" i="50"/>
  <c r="L4228" i="50"/>
  <c r="L4174" i="50"/>
  <c r="J4174" i="50"/>
  <c r="L4156" i="50"/>
  <c r="K4156" i="50"/>
  <c r="L910" i="50"/>
  <c r="L129" i="50"/>
  <c r="K1117" i="50"/>
  <c r="J1117" i="50"/>
  <c r="K955" i="50"/>
  <c r="L955" i="50"/>
  <c r="K923" i="50"/>
  <c r="L923" i="50"/>
  <c r="L881" i="50"/>
  <c r="K881" i="50"/>
  <c r="K827" i="50"/>
  <c r="L827" i="50"/>
  <c r="K795" i="50"/>
  <c r="L795" i="50"/>
  <c r="K479" i="50"/>
  <c r="J479" i="50"/>
  <c r="J163" i="50"/>
  <c r="K163" i="50"/>
  <c r="L163" i="50"/>
  <c r="J147" i="50"/>
  <c r="K147" i="50"/>
  <c r="J118" i="50"/>
  <c r="L118" i="50"/>
  <c r="J72" i="50"/>
  <c r="L72" i="50"/>
  <c r="J31" i="50"/>
  <c r="L31" i="50"/>
  <c r="J880" i="50"/>
  <c r="L107" i="50"/>
  <c r="J107" i="50"/>
  <c r="K8638" i="50"/>
  <c r="L8638" i="50"/>
  <c r="K6405" i="50"/>
  <c r="L6405" i="50"/>
  <c r="K6346" i="50"/>
  <c r="L6346" i="50"/>
  <c r="K6254" i="50"/>
  <c r="L6254" i="50"/>
  <c r="L6103" i="50"/>
  <c r="K6103" i="50"/>
  <c r="L6071" i="50"/>
  <c r="K6071" i="50"/>
  <c r="L6055" i="50"/>
  <c r="K6055" i="50"/>
  <c r="L5744" i="50"/>
  <c r="K5744" i="50"/>
  <c r="K2917" i="50"/>
  <c r="K6183" i="50"/>
  <c r="K6151" i="50"/>
  <c r="L5701" i="50"/>
  <c r="K1088" i="50"/>
  <c r="L1088" i="50"/>
  <c r="L481" i="50"/>
  <c r="K481" i="50"/>
  <c r="J2924" i="50"/>
  <c r="K2924" i="50"/>
  <c r="J3489" i="50"/>
  <c r="L3489" i="50"/>
  <c r="L141" i="50"/>
  <c r="L466" i="50"/>
  <c r="J466" i="50"/>
  <c r="L274" i="50"/>
  <c r="J274" i="50"/>
  <c r="K274" i="50"/>
  <c r="L6143" i="50"/>
  <c r="K6143" i="50"/>
  <c r="K4240" i="50"/>
  <c r="L4240" i="50"/>
  <c r="J2757" i="50"/>
  <c r="K2757" i="50"/>
  <c r="J3599" i="50"/>
  <c r="L3599" i="50"/>
  <c r="L3134" i="50"/>
  <c r="J3134" i="50"/>
  <c r="K4087" i="50"/>
  <c r="L4087" i="50"/>
  <c r="K2512" i="50"/>
  <c r="L2512" i="50"/>
  <c r="J3438" i="50"/>
  <c r="L3438" i="50"/>
  <c r="J3422" i="50"/>
  <c r="L3422" i="50"/>
  <c r="J2991" i="50"/>
  <c r="K2991" i="50"/>
  <c r="L2970" i="50"/>
  <c r="J2970" i="50"/>
  <c r="L196" i="50"/>
  <c r="K196" i="50"/>
  <c r="L3708" i="50"/>
  <c r="J3708" i="50"/>
  <c r="K3059" i="50"/>
  <c r="L3059" i="50"/>
  <c r="K2759" i="50"/>
  <c r="J2759" i="50"/>
  <c r="L3048" i="50"/>
  <c r="L3004" i="50"/>
  <c r="L2572" i="50"/>
  <c r="K2572" i="50"/>
  <c r="K5060" i="50"/>
  <c r="K237" i="50"/>
  <c r="J626" i="50"/>
  <c r="J6999" i="50"/>
  <c r="L6552" i="50"/>
  <c r="J318" i="50"/>
  <c r="L5850" i="50"/>
  <c r="K222" i="50"/>
  <c r="J237" i="50"/>
  <c r="L8581" i="50"/>
  <c r="L6067" i="50"/>
  <c r="L5772" i="50"/>
  <c r="J199" i="50"/>
  <c r="K6083" i="50"/>
  <c r="L5214" i="50"/>
  <c r="L3086" i="50"/>
  <c r="K266" i="50"/>
  <c r="J2922" i="50"/>
  <c r="J2880" i="50"/>
  <c r="K258" i="50"/>
  <c r="J258" i="50"/>
  <c r="J239" i="50"/>
  <c r="J1056" i="50"/>
  <c r="L8910" i="50"/>
  <c r="J8580" i="50"/>
  <c r="J1125" i="50"/>
  <c r="L4168" i="50"/>
  <c r="L2857" i="50"/>
  <c r="L3551" i="50"/>
  <c r="K2383" i="50"/>
  <c r="K2351" i="50"/>
  <c r="K230" i="50"/>
  <c r="J37" i="50"/>
  <c r="K8166" i="50"/>
  <c r="L8664" i="50"/>
  <c r="K8409" i="50"/>
  <c r="K8201" i="50"/>
  <c r="L7404" i="50"/>
  <c r="K1641" i="50"/>
  <c r="J1641" i="50"/>
  <c r="J1450" i="50"/>
  <c r="L1450" i="50"/>
  <c r="K1450" i="50"/>
  <c r="L1177" i="50"/>
  <c r="K1177" i="50"/>
  <c r="K580" i="50"/>
  <c r="L580" i="50"/>
  <c r="L397" i="50"/>
  <c r="J397" i="50"/>
  <c r="K397" i="50"/>
  <c r="K8950" i="50"/>
  <c r="L8950" i="50"/>
  <c r="J8950" i="50"/>
  <c r="J8887" i="50"/>
  <c r="L8887" i="50"/>
  <c r="K8622" i="50"/>
  <c r="J8622" i="50"/>
  <c r="K803" i="50"/>
  <c r="J803" i="50"/>
  <c r="L803" i="50"/>
  <c r="K562" i="50"/>
  <c r="J562" i="50"/>
  <c r="K487" i="50"/>
  <c r="L487" i="50"/>
  <c r="J342" i="50"/>
  <c r="K342" i="50"/>
  <c r="K1357" i="50"/>
  <c r="L1357" i="50"/>
  <c r="K1183" i="50"/>
  <c r="L1183" i="50"/>
  <c r="J1183" i="50"/>
  <c r="K1070" i="50"/>
  <c r="L1070" i="50"/>
  <c r="K1036" i="50"/>
  <c r="J1036" i="50"/>
  <c r="K1012" i="50"/>
  <c r="J1012" i="50"/>
  <c r="L913" i="50"/>
  <c r="K913" i="50"/>
  <c r="J913" i="50"/>
  <c r="L897" i="50"/>
  <c r="J897" i="50"/>
  <c r="K783" i="50"/>
  <c r="J783" i="50"/>
  <c r="J551" i="50"/>
  <c r="K551" i="50"/>
  <c r="K518" i="50"/>
  <c r="L518" i="50"/>
  <c r="J518" i="50"/>
  <c r="K476" i="50"/>
  <c r="J476" i="50"/>
  <c r="K447" i="50"/>
  <c r="J447" i="50"/>
  <c r="K412" i="50"/>
  <c r="L412" i="50"/>
  <c r="K1736" i="50"/>
  <c r="J1736" i="50"/>
  <c r="J1693" i="50"/>
  <c r="L1693" i="50"/>
  <c r="L1559" i="50"/>
  <c r="J1559" i="50"/>
  <c r="L1511" i="50"/>
  <c r="K1511" i="50"/>
  <c r="K1270" i="50"/>
  <c r="L1270" i="50"/>
  <c r="J1270" i="50"/>
  <c r="K1222" i="50"/>
  <c r="L1222" i="50"/>
  <c r="L1047" i="50"/>
  <c r="J1047" i="50"/>
  <c r="K1047" i="50"/>
  <c r="K997" i="50"/>
  <c r="J997" i="50"/>
  <c r="L997" i="50"/>
  <c r="K738" i="50"/>
  <c r="J738" i="50"/>
  <c r="K672" i="50"/>
  <c r="J672" i="50"/>
  <c r="L672" i="50"/>
  <c r="K912" i="50"/>
  <c r="L912" i="50"/>
  <c r="L121" i="50"/>
  <c r="K121" i="50"/>
  <c r="K91" i="50"/>
  <c r="J91" i="50"/>
  <c r="L91" i="50"/>
  <c r="J52" i="50"/>
  <c r="K52" i="50"/>
  <c r="L34" i="50"/>
  <c r="K34" i="50"/>
  <c r="J11" i="50"/>
  <c r="K11" i="50"/>
  <c r="L159" i="50"/>
  <c r="K159" i="50"/>
  <c r="J143" i="50"/>
  <c r="L143" i="50"/>
  <c r="K143" i="50"/>
  <c r="J95" i="50"/>
  <c r="K95" i="50"/>
  <c r="K65" i="50"/>
  <c r="J65" i="50"/>
  <c r="L65" i="50"/>
  <c r="L1567" i="50"/>
  <c r="J1567" i="50"/>
  <c r="L1334" i="50"/>
  <c r="J1334" i="50"/>
  <c r="K1334" i="50"/>
  <c r="K1133" i="50"/>
  <c r="L1133" i="50"/>
  <c r="K1101" i="50"/>
  <c r="J1101" i="50"/>
  <c r="L1101" i="50"/>
  <c r="K939" i="50"/>
  <c r="L939" i="50"/>
  <c r="L201" i="50"/>
  <c r="K201" i="50"/>
  <c r="J201" i="50"/>
  <c r="K153" i="50"/>
  <c r="L153" i="50"/>
  <c r="J46" i="50"/>
  <c r="K46" i="50"/>
  <c r="J12" i="50"/>
  <c r="K12" i="50"/>
  <c r="L7094" i="50"/>
  <c r="L7286" i="50"/>
  <c r="L5249" i="50"/>
  <c r="J5056" i="50"/>
  <c r="J3692" i="50"/>
  <c r="J3688" i="50"/>
  <c r="K247" i="50"/>
  <c r="J164" i="50"/>
  <c r="L3144" i="50"/>
  <c r="L7126" i="50"/>
  <c r="L7467" i="50"/>
  <c r="L7282" i="50"/>
  <c r="J5216" i="50"/>
  <c r="J3732" i="50"/>
  <c r="K2603" i="50"/>
  <c r="L3583" i="50"/>
  <c r="L2522" i="50"/>
  <c r="J3142" i="50"/>
  <c r="L2312" i="50"/>
  <c r="J247" i="50"/>
  <c r="J698" i="50"/>
  <c r="L2941" i="50"/>
  <c r="K7392" i="50"/>
  <c r="L6612" i="50"/>
  <c r="K5712" i="50"/>
  <c r="L4248" i="50"/>
  <c r="K2845" i="50"/>
  <c r="K239" i="50"/>
  <c r="K214" i="50"/>
  <c r="J266" i="50"/>
  <c r="L4233" i="50"/>
  <c r="K4092" i="50"/>
  <c r="K1469" i="50"/>
  <c r="K707" i="50"/>
  <c r="J570" i="50"/>
  <c r="J1020" i="50"/>
  <c r="J1453" i="50"/>
  <c r="K1421" i="50"/>
  <c r="J1405" i="50"/>
  <c r="K1389" i="50"/>
  <c r="J1365" i="50"/>
  <c r="J1159" i="50"/>
  <c r="J1109" i="50"/>
  <c r="L1078" i="50"/>
  <c r="J947" i="50"/>
  <c r="L811" i="50"/>
  <c r="J495" i="50"/>
  <c r="K6210" i="50"/>
  <c r="L6195" i="50"/>
  <c r="L5359" i="50"/>
  <c r="K1744" i="50"/>
  <c r="J1717" i="50"/>
  <c r="L1125" i="50"/>
  <c r="L1094" i="50"/>
  <c r="L1062" i="50"/>
  <c r="J931" i="50"/>
  <c r="L479" i="50"/>
  <c r="L439" i="50"/>
  <c r="K38" i="50"/>
  <c r="J18" i="50"/>
  <c r="J8564" i="50"/>
  <c r="K4256" i="50"/>
  <c r="L1440" i="50"/>
  <c r="J1353" i="50"/>
  <c r="J1163" i="50"/>
  <c r="J435" i="50"/>
  <c r="K1975" i="50"/>
  <c r="K1914" i="50"/>
  <c r="L1850" i="50"/>
  <c r="L1842" i="50"/>
  <c r="L1744" i="50"/>
  <c r="K1564" i="50"/>
  <c r="J1534" i="50"/>
  <c r="K1298" i="50"/>
  <c r="K1114" i="50"/>
  <c r="K1067" i="50"/>
  <c r="L1028" i="50"/>
  <c r="J881" i="50"/>
  <c r="L696" i="50"/>
  <c r="L664" i="50"/>
  <c r="L536" i="50"/>
  <c r="L473" i="50"/>
  <c r="L404" i="50"/>
  <c r="L376" i="50"/>
  <c r="L1709" i="50"/>
  <c r="L1575" i="50"/>
  <c r="J1477" i="50"/>
  <c r="J1445" i="50"/>
  <c r="J1410" i="50"/>
  <c r="J1397" i="50"/>
  <c r="L1262" i="50"/>
  <c r="L1214" i="50"/>
  <c r="K1029" i="50"/>
  <c r="L989" i="50"/>
  <c r="L931" i="50"/>
  <c r="L787" i="50"/>
  <c r="J730" i="50"/>
  <c r="J554" i="50"/>
  <c r="J510" i="50"/>
  <c r="K115" i="50"/>
  <c r="K74" i="50"/>
  <c r="J75" i="50"/>
  <c r="K18" i="50"/>
  <c r="K156" i="50"/>
  <c r="L140" i="50"/>
  <c r="L8422" i="50"/>
  <c r="K8606" i="50"/>
  <c r="K241" i="50"/>
  <c r="J241" i="50"/>
  <c r="L2328" i="50"/>
  <c r="L188" i="50"/>
  <c r="K171" i="50"/>
  <c r="L6051" i="50"/>
  <c r="K167" i="50"/>
  <c r="L5124" i="50"/>
  <c r="J1564" i="50"/>
  <c r="L1528" i="50"/>
  <c r="K461" i="50"/>
  <c r="L115" i="50"/>
  <c r="L46" i="50"/>
  <c r="K1461" i="50"/>
  <c r="K1413" i="50"/>
  <c r="J1381" i="50"/>
  <c r="J1349" i="50"/>
  <c r="J1175" i="50"/>
  <c r="J1029" i="50"/>
  <c r="J827" i="50"/>
  <c r="J795" i="50"/>
  <c r="L730" i="50"/>
  <c r="L554" i="50"/>
  <c r="L510" i="50"/>
  <c r="K55" i="50"/>
  <c r="K8927" i="50"/>
  <c r="L8401" i="50"/>
  <c r="J8867" i="50"/>
  <c r="L8574" i="50"/>
  <c r="L8342" i="50"/>
  <c r="L7620" i="50"/>
  <c r="J7620" i="50"/>
  <c r="L6455" i="50"/>
  <c r="J6455" i="50"/>
  <c r="L7622" i="50"/>
  <c r="K7266" i="50"/>
  <c r="L3450" i="50"/>
  <c r="K5241" i="50"/>
  <c r="L7436" i="50"/>
  <c r="L3466" i="50"/>
  <c r="J90" i="50"/>
  <c r="K33" i="50"/>
  <c r="K1856" i="50"/>
  <c r="L8947" i="50"/>
  <c r="K8190" i="50"/>
  <c r="L2660" i="50"/>
  <c r="K7950" i="50"/>
  <c r="K17" i="50"/>
  <c r="J8960" i="50"/>
  <c r="L7380" i="50"/>
  <c r="K7306" i="50"/>
  <c r="L2267" i="50"/>
  <c r="L2235" i="50"/>
  <c r="L2275" i="50"/>
  <c r="L2243" i="50"/>
  <c r="L8346" i="50"/>
  <c r="K3854" i="50"/>
  <c r="K7636" i="50"/>
  <c r="K6433" i="50"/>
  <c r="L5327" i="50"/>
  <c r="L5705" i="50"/>
  <c r="L5351" i="50"/>
  <c r="L3555" i="50"/>
  <c r="L3509" i="50"/>
  <c r="L3618" i="50"/>
  <c r="L2676" i="50"/>
  <c r="L8001" i="50"/>
  <c r="L8166" i="50"/>
  <c r="K4245" i="50"/>
  <c r="L4245" i="50"/>
  <c r="J7994" i="50"/>
  <c r="L4216" i="50"/>
  <c r="J17" i="50"/>
  <c r="L8386" i="50"/>
  <c r="J8187" i="50"/>
  <c r="L8138" i="50"/>
  <c r="L8186" i="50"/>
  <c r="L7396" i="50"/>
  <c r="L5689" i="50"/>
  <c r="L5367" i="50"/>
  <c r="L5363" i="50"/>
  <c r="L5331" i="50"/>
  <c r="K3600" i="50"/>
  <c r="K3584" i="50"/>
  <c r="K3568" i="50"/>
  <c r="K3552" i="50"/>
  <c r="K3514" i="50"/>
  <c r="K3498" i="50"/>
  <c r="K3482" i="50"/>
  <c r="L3477" i="50"/>
  <c r="L8048" i="50"/>
  <c r="L8439" i="50"/>
  <c r="L8397" i="50"/>
  <c r="L8413" i="50"/>
  <c r="K8872" i="50"/>
  <c r="J8872" i="50"/>
  <c r="L1329" i="50"/>
  <c r="J1329" i="50"/>
  <c r="K6940" i="50"/>
  <c r="K4216" i="50"/>
  <c r="L7219" i="50"/>
  <c r="L7604" i="50"/>
  <c r="K7604" i="50"/>
  <c r="J7604" i="50"/>
  <c r="K47" i="50"/>
  <c r="L8378" i="50"/>
  <c r="L7428" i="50"/>
  <c r="L7372" i="50"/>
  <c r="K7310" i="50"/>
  <c r="K7318" i="50"/>
  <c r="L5572" i="50"/>
  <c r="L5537" i="50"/>
  <c r="L5411" i="50"/>
  <c r="L5376" i="50"/>
  <c r="L5335" i="50"/>
  <c r="K5319" i="50"/>
  <c r="L5277" i="50"/>
  <c r="L5822" i="50"/>
  <c r="L5806" i="50"/>
  <c r="L5347" i="50"/>
  <c r="L3587" i="50"/>
  <c r="L3634" i="50"/>
  <c r="K3596" i="50"/>
  <c r="K3580" i="50"/>
  <c r="K3564" i="50"/>
  <c r="K3526" i="50"/>
  <c r="K3510" i="50"/>
  <c r="K3494" i="50"/>
  <c r="K3478" i="50"/>
  <c r="L6767" i="50"/>
  <c r="L8067" i="50"/>
  <c r="K8067" i="50"/>
  <c r="L8038" i="50"/>
  <c r="J8038" i="50"/>
  <c r="L6464" i="50"/>
  <c r="J6464" i="50"/>
  <c r="L8086" i="50"/>
  <c r="J8086" i="50"/>
  <c r="L8059" i="50"/>
  <c r="K8059" i="50"/>
  <c r="L6783" i="50"/>
  <c r="L4088" i="50"/>
  <c r="K4088" i="50"/>
  <c r="K5070" i="50"/>
  <c r="J5070" i="50"/>
  <c r="K4241" i="50"/>
  <c r="L4241" i="50"/>
  <c r="L3054" i="50"/>
  <c r="J3054" i="50"/>
  <c r="J2532" i="50"/>
  <c r="L2532" i="50"/>
  <c r="J2516" i="50"/>
  <c r="L2516" i="50"/>
  <c r="L620" i="50"/>
  <c r="J620" i="50"/>
  <c r="L8548" i="50"/>
  <c r="J8976" i="50"/>
  <c r="J8013" i="50"/>
  <c r="L6743" i="50"/>
  <c r="K7278" i="50"/>
  <c r="K7286" i="50"/>
  <c r="L6735" i="50"/>
  <c r="L5237" i="50"/>
  <c r="L2668" i="50"/>
  <c r="K2121" i="50"/>
  <c r="K2044" i="50"/>
  <c r="L8017" i="50"/>
  <c r="J8017" i="50"/>
  <c r="K8569" i="50"/>
  <c r="L7606" i="50"/>
  <c r="K5606" i="50"/>
  <c r="J3372" i="50"/>
  <c r="L3372" i="50"/>
  <c r="L702" i="50"/>
  <c r="J702" i="50"/>
  <c r="J7954" i="50"/>
  <c r="L7974" i="50"/>
  <c r="L8362" i="50"/>
  <c r="L8370" i="50"/>
  <c r="K8174" i="50"/>
  <c r="K7557" i="50"/>
  <c r="L7412" i="50"/>
  <c r="L7657" i="50"/>
  <c r="L6759" i="50"/>
  <c r="K7270" i="50"/>
  <c r="L6704" i="50"/>
  <c r="K6334" i="50"/>
  <c r="K5343" i="50"/>
  <c r="L5588" i="50"/>
  <c r="L5427" i="50"/>
  <c r="K5355" i="50"/>
  <c r="K5323" i="50"/>
  <c r="L6179" i="50"/>
  <c r="L5245" i="50"/>
  <c r="J4954" i="50"/>
  <c r="J4891" i="50"/>
  <c r="J4803" i="50"/>
  <c r="L3563" i="50"/>
  <c r="L3485" i="50"/>
  <c r="L2684" i="50"/>
  <c r="K2012" i="50"/>
  <c r="L7643" i="50"/>
  <c r="J7643" i="50"/>
  <c r="K7643" i="50"/>
  <c r="L8507" i="50"/>
  <c r="L8409" i="50"/>
  <c r="L8201" i="50"/>
  <c r="J8069" i="50"/>
  <c r="K4237" i="50"/>
  <c r="L4237" i="50"/>
  <c r="L4104" i="50"/>
  <c r="K4104" i="50"/>
  <c r="L4100" i="50"/>
  <c r="K4100" i="50"/>
  <c r="L3140" i="50"/>
  <c r="J3140" i="50"/>
  <c r="L3062" i="50"/>
  <c r="J3062" i="50"/>
  <c r="L2978" i="50"/>
  <c r="J2978" i="50"/>
  <c r="L3150" i="50"/>
  <c r="J3150" i="50"/>
  <c r="J2959" i="50"/>
  <c r="K2959" i="50"/>
  <c r="L2454" i="50"/>
  <c r="L2422" i="50"/>
  <c r="K8548" i="50"/>
  <c r="J8577" i="50"/>
  <c r="L8002" i="50"/>
  <c r="L6893" i="50"/>
  <c r="K5198" i="50"/>
  <c r="L4256" i="50"/>
  <c r="J120" i="50"/>
  <c r="L74" i="50"/>
  <c r="L8963" i="50"/>
  <c r="K8205" i="50"/>
  <c r="K8170" i="50"/>
  <c r="L7444" i="50"/>
  <c r="L7102" i="50"/>
  <c r="L6664" i="50"/>
  <c r="L5375" i="50"/>
  <c r="L5371" i="50"/>
  <c r="L5339" i="50"/>
  <c r="L5269" i="50"/>
  <c r="J4970" i="50"/>
  <c r="J4787" i="50"/>
  <c r="L3595" i="50"/>
  <c r="L3579" i="50"/>
  <c r="L3517" i="50"/>
  <c r="L3501" i="50"/>
  <c r="L3650" i="50"/>
  <c r="J2841" i="50"/>
  <c r="L2251" i="50"/>
  <c r="L2259" i="50"/>
  <c r="K8580" i="50"/>
  <c r="L8393" i="50"/>
  <c r="K8146" i="50"/>
  <c r="L8146" i="50"/>
  <c r="L8060" i="50"/>
  <c r="L8182" i="50"/>
  <c r="L8118" i="50"/>
  <c r="L6983" i="50"/>
  <c r="J6983" i="50"/>
  <c r="L6991" i="50"/>
  <c r="J6991" i="50"/>
  <c r="L4084" i="50"/>
  <c r="K4084" i="50"/>
  <c r="J3388" i="50"/>
  <c r="L3388" i="50"/>
  <c r="L1335" i="50"/>
  <c r="J1335" i="50"/>
  <c r="L1537" i="50"/>
  <c r="J1537" i="50"/>
  <c r="L876" i="50"/>
  <c r="J876" i="50"/>
  <c r="J8980" i="50"/>
  <c r="L8864" i="50"/>
  <c r="K8556" i="50"/>
  <c r="K8013" i="50"/>
  <c r="K7994" i="50"/>
  <c r="L7978" i="50"/>
  <c r="J7962" i="50"/>
  <c r="K7986" i="50"/>
  <c r="L7938" i="50"/>
  <c r="K7958" i="50"/>
  <c r="J7040" i="50"/>
  <c r="K5502" i="50"/>
  <c r="L5424" i="50"/>
  <c r="K5396" i="50"/>
  <c r="L5377" i="50"/>
  <c r="J5542" i="50"/>
  <c r="L5432" i="50"/>
  <c r="J5384" i="50"/>
  <c r="J5581" i="50"/>
  <c r="K5388" i="50"/>
  <c r="K4951" i="50"/>
  <c r="L4768" i="50"/>
  <c r="J4594" i="50"/>
  <c r="K4939" i="50"/>
  <c r="L4753" i="50"/>
  <c r="J4705" i="50"/>
  <c r="L4617" i="50"/>
  <c r="K5076" i="50"/>
  <c r="J4959" i="50"/>
  <c r="L4725" i="50"/>
  <c r="K4204" i="50"/>
  <c r="L4947" i="50"/>
  <c r="J4900" i="50"/>
  <c r="K4852" i="50"/>
  <c r="K4641" i="50"/>
  <c r="K2865" i="50"/>
  <c r="L2901" i="50"/>
  <c r="L8900" i="50"/>
  <c r="J8900" i="50"/>
  <c r="J8915" i="50"/>
  <c r="K8915" i="50"/>
  <c r="J8830" i="50"/>
  <c r="L8830" i="50"/>
  <c r="J8798" i="50"/>
  <c r="L8798" i="50"/>
  <c r="J8944" i="50"/>
  <c r="L8430" i="50"/>
  <c r="K8430" i="50"/>
  <c r="K8660" i="50"/>
  <c r="L8660" i="50"/>
  <c r="J8279" i="50"/>
  <c r="L8279" i="50"/>
  <c r="L8668" i="50"/>
  <c r="J8255" i="50"/>
  <c r="L8255" i="50"/>
  <c r="J8223" i="50"/>
  <c r="L8223" i="50"/>
  <c r="L8443" i="50"/>
  <c r="J8171" i="50"/>
  <c r="K8134" i="50"/>
  <c r="L8134" i="50"/>
  <c r="L8205" i="50"/>
  <c r="L8170" i="50"/>
  <c r="L8030" i="50"/>
  <c r="J8030" i="50"/>
  <c r="J7874" i="50"/>
  <c r="L7874" i="50"/>
  <c r="J7842" i="50"/>
  <c r="L7842" i="50"/>
  <c r="J7609" i="50"/>
  <c r="L7609" i="50"/>
  <c r="L7612" i="50"/>
  <c r="J7612" i="50"/>
  <c r="K7612" i="50"/>
  <c r="L7556" i="50"/>
  <c r="J7556" i="50"/>
  <c r="K7556" i="50"/>
  <c r="K7653" i="50"/>
  <c r="L7653" i="50"/>
  <c r="J7585" i="50"/>
  <c r="L7585" i="50"/>
  <c r="J7445" i="50"/>
  <c r="J7162" i="50"/>
  <c r="K7162" i="50"/>
  <c r="J7067" i="50"/>
  <c r="L7067" i="50"/>
  <c r="K7067" i="50"/>
  <c r="L7420" i="50"/>
  <c r="L7388" i="50"/>
  <c r="J7160" i="50"/>
  <c r="K7160" i="50"/>
  <c r="L7062" i="50"/>
  <c r="J7062" i="50"/>
  <c r="K7298" i="50"/>
  <c r="K7243" i="50"/>
  <c r="K7207" i="50"/>
  <c r="L6558" i="50"/>
  <c r="J6558" i="50"/>
  <c r="K6558" i="50"/>
  <c r="J6488" i="50"/>
  <c r="L6488" i="50"/>
  <c r="K6488" i="50"/>
  <c r="L6656" i="50"/>
  <c r="K7274" i="50"/>
  <c r="L7086" i="50"/>
  <c r="L6696" i="50"/>
  <c r="J6555" i="50"/>
  <c r="L6555" i="50"/>
  <c r="K6374" i="50"/>
  <c r="K6258" i="50"/>
  <c r="K6226" i="50"/>
  <c r="K6358" i="50"/>
  <c r="L6133" i="50"/>
  <c r="J6133" i="50"/>
  <c r="L6125" i="50"/>
  <c r="J6125" i="50"/>
  <c r="L6117" i="50"/>
  <c r="J6117" i="50"/>
  <c r="L6109" i="50"/>
  <c r="J6109" i="50"/>
  <c r="K5168" i="50"/>
  <c r="J5168" i="50"/>
  <c r="J6503" i="50"/>
  <c r="K6449" i="50"/>
  <c r="K6318" i="50"/>
  <c r="K6425" i="50"/>
  <c r="K6310" i="50"/>
  <c r="K5720" i="50"/>
  <c r="L5720" i="50"/>
  <c r="K5768" i="50"/>
  <c r="L5768" i="50"/>
  <c r="K4246" i="50"/>
  <c r="L4246" i="50"/>
  <c r="K4230" i="50"/>
  <c r="L4230" i="50"/>
  <c r="L2986" i="50"/>
  <c r="J2986" i="50"/>
  <c r="K4145" i="50"/>
  <c r="L4145" i="50"/>
  <c r="K4113" i="50"/>
  <c r="L4113" i="50"/>
  <c r="L3525" i="50"/>
  <c r="L3493" i="50"/>
  <c r="L3654" i="50"/>
  <c r="L3638" i="50"/>
  <c r="L3622" i="50"/>
  <c r="K3604" i="50"/>
  <c r="K3588" i="50"/>
  <c r="K3572" i="50"/>
  <c r="K3556" i="50"/>
  <c r="K3518" i="50"/>
  <c r="K3502" i="50"/>
  <c r="K3486" i="50"/>
  <c r="L3470" i="50"/>
  <c r="L3454" i="50"/>
  <c r="L2854" i="50"/>
  <c r="J2854" i="50"/>
  <c r="J2518" i="50"/>
  <c r="L2518" i="50"/>
  <c r="K2433" i="50"/>
  <c r="L2433" i="50"/>
  <c r="K2663" i="50"/>
  <c r="L2663" i="50"/>
  <c r="J2857" i="50"/>
  <c r="K2270" i="50"/>
  <c r="K2238" i="50"/>
  <c r="L285" i="50"/>
  <c r="J285" i="50"/>
  <c r="K2203" i="50"/>
  <c r="K8980" i="50"/>
  <c r="J8573" i="50"/>
  <c r="K7032" i="50"/>
  <c r="L6956" i="50"/>
  <c r="J6908" i="50"/>
  <c r="K6916" i="50"/>
  <c r="L5518" i="50"/>
  <c r="J5440" i="50"/>
  <c r="K5573" i="50"/>
  <c r="L5412" i="50"/>
  <c r="J5396" i="50"/>
  <c r="J5448" i="50"/>
  <c r="L5404" i="50"/>
  <c r="J5053" i="50"/>
  <c r="L4856" i="50"/>
  <c r="J4784" i="50"/>
  <c r="J4717" i="50"/>
  <c r="L4701" i="50"/>
  <c r="J4645" i="50"/>
  <c r="L4629" i="50"/>
  <c r="L4613" i="50"/>
  <c r="L4820" i="50"/>
  <c r="J4772" i="50"/>
  <c r="K4721" i="50"/>
  <c r="J4633" i="50"/>
  <c r="L5015" i="50"/>
  <c r="K4975" i="50"/>
  <c r="L4808" i="50"/>
  <c r="J4760" i="50"/>
  <c r="J4741" i="50"/>
  <c r="L4653" i="50"/>
  <c r="J4602" i="50"/>
  <c r="J4963" i="50"/>
  <c r="K4915" i="50"/>
  <c r="J2833" i="50"/>
  <c r="L8877" i="50"/>
  <c r="J8877" i="50"/>
  <c r="J8934" i="50"/>
  <c r="K8934" i="50"/>
  <c r="L8934" i="50"/>
  <c r="K8913" i="50"/>
  <c r="L8913" i="50"/>
  <c r="J8822" i="50"/>
  <c r="L8822" i="50"/>
  <c r="J8790" i="50"/>
  <c r="L8790" i="50"/>
  <c r="K8446" i="50"/>
  <c r="L8446" i="50"/>
  <c r="J8907" i="50"/>
  <c r="J8271" i="50"/>
  <c r="L8271" i="50"/>
  <c r="K8652" i="50"/>
  <c r="J8247" i="50"/>
  <c r="L8247" i="50"/>
  <c r="J8215" i="50"/>
  <c r="L8215" i="50"/>
  <c r="K8378" i="50"/>
  <c r="K8386" i="50"/>
  <c r="K8130" i="50"/>
  <c r="L8130" i="50"/>
  <c r="J8183" i="50"/>
  <c r="J8167" i="50"/>
  <c r="J7866" i="50"/>
  <c r="L7866" i="50"/>
  <c r="J7834" i="50"/>
  <c r="L7834" i="50"/>
  <c r="J7593" i="50"/>
  <c r="L7593" i="50"/>
  <c r="L7635" i="50"/>
  <c r="K7635" i="50"/>
  <c r="J7635" i="50"/>
  <c r="K7665" i="50"/>
  <c r="L7665" i="50"/>
  <c r="L7580" i="50"/>
  <c r="J7580" i="50"/>
  <c r="K7580" i="50"/>
  <c r="K7282" i="50"/>
  <c r="L7134" i="50"/>
  <c r="L6680" i="50"/>
  <c r="K7255" i="50"/>
  <c r="L6751" i="50"/>
  <c r="K6548" i="50"/>
  <c r="L6548" i="50"/>
  <c r="K7251" i="50"/>
  <c r="L6791" i="50"/>
  <c r="K6250" i="50"/>
  <c r="K6218" i="50"/>
  <c r="J6535" i="50"/>
  <c r="K6326" i="50"/>
  <c r="K6417" i="50"/>
  <c r="L6604" i="50"/>
  <c r="K6393" i="50"/>
  <c r="K5359" i="50"/>
  <c r="K5736" i="50"/>
  <c r="L5736" i="50"/>
  <c r="K5335" i="50"/>
  <c r="K5126" i="50"/>
  <c r="J5126" i="50"/>
  <c r="K5063" i="50"/>
  <c r="J5063" i="50"/>
  <c r="L5521" i="50"/>
  <c r="K5363" i="50"/>
  <c r="K5331" i="50"/>
  <c r="J4907" i="50"/>
  <c r="K4242" i="50"/>
  <c r="L4242" i="50"/>
  <c r="L3038" i="50"/>
  <c r="J3038" i="50"/>
  <c r="J2983" i="50"/>
  <c r="L2983" i="50"/>
  <c r="K2983" i="50"/>
  <c r="K4243" i="50"/>
  <c r="L4243" i="50"/>
  <c r="K4235" i="50"/>
  <c r="L4235" i="50"/>
  <c r="K4227" i="50"/>
  <c r="L4227" i="50"/>
  <c r="L2870" i="50"/>
  <c r="J2870" i="50"/>
  <c r="K2457" i="50"/>
  <c r="L2457" i="50"/>
  <c r="L3002" i="50"/>
  <c r="J3002" i="50"/>
  <c r="K2655" i="50"/>
  <c r="L2655" i="50"/>
  <c r="K2262" i="50"/>
  <c r="K2227" i="50"/>
  <c r="K2028" i="50"/>
  <c r="L146" i="50"/>
  <c r="J146" i="50"/>
  <c r="L282" i="50"/>
  <c r="K282" i="50"/>
  <c r="L183" i="50"/>
  <c r="J183" i="50"/>
  <c r="K2094" i="50"/>
  <c r="K2187" i="50"/>
  <c r="K8860" i="50"/>
  <c r="K8573" i="50"/>
  <c r="K7982" i="50"/>
  <c r="L7966" i="50"/>
  <c r="J7950" i="50"/>
  <c r="J8028" i="50"/>
  <c r="J7990" i="50"/>
  <c r="L7048" i="50"/>
  <c r="J6972" i="50"/>
  <c r="K7008" i="50"/>
  <c r="L6932" i="50"/>
  <c r="J5534" i="50"/>
  <c r="L5589" i="50"/>
  <c r="K5428" i="50"/>
  <c r="K5510" i="50"/>
  <c r="K5549" i="50"/>
  <c r="J5420" i="50"/>
  <c r="J5007" i="50"/>
  <c r="L4919" i="50"/>
  <c r="J4872" i="50"/>
  <c r="K4800" i="50"/>
  <c r="K4733" i="50"/>
  <c r="K4717" i="50"/>
  <c r="J4701" i="50"/>
  <c r="K4661" i="50"/>
  <c r="K4645" i="50"/>
  <c r="J4629" i="50"/>
  <c r="L4908" i="50"/>
  <c r="J4860" i="50"/>
  <c r="K4788" i="50"/>
  <c r="K4649" i="50"/>
  <c r="L4896" i="50"/>
  <c r="J4848" i="50"/>
  <c r="K4776" i="50"/>
  <c r="K4757" i="50"/>
  <c r="J4669" i="50"/>
  <c r="K4621" i="50"/>
  <c r="L4796" i="50"/>
  <c r="L4745" i="50"/>
  <c r="J4697" i="50"/>
  <c r="L4609" i="50"/>
  <c r="L4590" i="50"/>
  <c r="J8846" i="50"/>
  <c r="L8846" i="50"/>
  <c r="J8814" i="50"/>
  <c r="L8814" i="50"/>
  <c r="J8779" i="50"/>
  <c r="L8779" i="50"/>
  <c r="L8462" i="50"/>
  <c r="K8462" i="50"/>
  <c r="J8317" i="50"/>
  <c r="L8317" i="50"/>
  <c r="K8438" i="50"/>
  <c r="L8438" i="50"/>
  <c r="K8470" i="50"/>
  <c r="L8470" i="50"/>
  <c r="J8239" i="50"/>
  <c r="L8239" i="50"/>
  <c r="L8054" i="50"/>
  <c r="J8054" i="50"/>
  <c r="L8022" i="50"/>
  <c r="J8022" i="50"/>
  <c r="J7858" i="50"/>
  <c r="L7858" i="50"/>
  <c r="J7826" i="50"/>
  <c r="L7826" i="50"/>
  <c r="J7803" i="50"/>
  <c r="K7803" i="50"/>
  <c r="L7803" i="50"/>
  <c r="J7787" i="50"/>
  <c r="L7787" i="50"/>
  <c r="K7787" i="50"/>
  <c r="J7632" i="50"/>
  <c r="L7632" i="50"/>
  <c r="L7572" i="50"/>
  <c r="J7572" i="50"/>
  <c r="K7572" i="50"/>
  <c r="J7168" i="50"/>
  <c r="K7168" i="50"/>
  <c r="L6720" i="50"/>
  <c r="L6566" i="50"/>
  <c r="J6566" i="50"/>
  <c r="L7150" i="50"/>
  <c r="K7247" i="50"/>
  <c r="J6579" i="50"/>
  <c r="L6579" i="50"/>
  <c r="K6579" i="50"/>
  <c r="K6274" i="50"/>
  <c r="K6242" i="50"/>
  <c r="K6441" i="50"/>
  <c r="L6129" i="50"/>
  <c r="J6129" i="50"/>
  <c r="L6121" i="50"/>
  <c r="J6121" i="50"/>
  <c r="L6113" i="50"/>
  <c r="J6113" i="50"/>
  <c r="K6385" i="50"/>
  <c r="K6366" i="50"/>
  <c r="L5505" i="50"/>
  <c r="L5443" i="50"/>
  <c r="K5375" i="50"/>
  <c r="L5489" i="50"/>
  <c r="K5371" i="50"/>
  <c r="K5339" i="50"/>
  <c r="L6147" i="50"/>
  <c r="K5351" i="50"/>
  <c r="L5285" i="50"/>
  <c r="L5253" i="50"/>
  <c r="J4771" i="50"/>
  <c r="J4938" i="50"/>
  <c r="K4238" i="50"/>
  <c r="L4238" i="50"/>
  <c r="L3070" i="50"/>
  <c r="J3070" i="50"/>
  <c r="J3035" i="50"/>
  <c r="L3035" i="50"/>
  <c r="K3035" i="50"/>
  <c r="J4922" i="50"/>
  <c r="J4875" i="50"/>
  <c r="K4108" i="50"/>
  <c r="L3603" i="50"/>
  <c r="L3571" i="50"/>
  <c r="L3662" i="50"/>
  <c r="L3646" i="50"/>
  <c r="L3630" i="50"/>
  <c r="L3614" i="50"/>
  <c r="L3462" i="50"/>
  <c r="K2449" i="50"/>
  <c r="L2449" i="50"/>
  <c r="J3051" i="50"/>
  <c r="K3051" i="50"/>
  <c r="L3051" i="50"/>
  <c r="K2679" i="50"/>
  <c r="L2679" i="50"/>
  <c r="J2528" i="50"/>
  <c r="L2528" i="50"/>
  <c r="K2254" i="50"/>
  <c r="K2425" i="50"/>
  <c r="K2211" i="50"/>
  <c r="K2110" i="50"/>
  <c r="L162" i="50"/>
  <c r="J162" i="50"/>
  <c r="L180" i="50"/>
  <c r="K180" i="50"/>
  <c r="K2102" i="50"/>
  <c r="L8976" i="50"/>
  <c r="L8860" i="50"/>
  <c r="K7962" i="50"/>
  <c r="L7946" i="50"/>
  <c r="L7998" i="50"/>
  <c r="J7982" i="50"/>
  <c r="J8009" i="50"/>
  <c r="K6897" i="50"/>
  <c r="L7024" i="50"/>
  <c r="J6948" i="50"/>
  <c r="K5408" i="50"/>
  <c r="L5444" i="50"/>
  <c r="L5526" i="50"/>
  <c r="J5478" i="50"/>
  <c r="K5416" i="50"/>
  <c r="L5186" i="50"/>
  <c r="L5565" i="50"/>
  <c r="J4935" i="50"/>
  <c r="K4888" i="50"/>
  <c r="L4749" i="50"/>
  <c r="K5011" i="50"/>
  <c r="L4971" i="50"/>
  <c r="J4923" i="50"/>
  <c r="K4876" i="50"/>
  <c r="L4943" i="50"/>
  <c r="K4864" i="50"/>
  <c r="L4884" i="50"/>
  <c r="J4812" i="50"/>
  <c r="K4764" i="50"/>
  <c r="K4713" i="50"/>
  <c r="J4625" i="50"/>
  <c r="J4606" i="50"/>
  <c r="J2917" i="50"/>
  <c r="L63" i="50"/>
  <c r="K90" i="50"/>
  <c r="J74" i="50"/>
  <c r="J8838" i="50"/>
  <c r="L8838" i="50"/>
  <c r="J8806" i="50"/>
  <c r="L8806" i="50"/>
  <c r="J8510" i="50"/>
  <c r="L8510" i="50"/>
  <c r="K8510" i="50"/>
  <c r="L8704" i="50"/>
  <c r="J8263" i="50"/>
  <c r="L8263" i="50"/>
  <c r="J8231" i="50"/>
  <c r="L8231" i="50"/>
  <c r="L8471" i="50"/>
  <c r="K8362" i="50"/>
  <c r="K8370" i="50"/>
  <c r="L8051" i="50"/>
  <c r="K8051" i="50"/>
  <c r="J8202" i="50"/>
  <c r="L8174" i="50"/>
  <c r="K8186" i="50"/>
  <c r="J7850" i="50"/>
  <c r="L7850" i="50"/>
  <c r="J7625" i="50"/>
  <c r="L7625" i="50"/>
  <c r="L7564" i="50"/>
  <c r="K7564" i="50"/>
  <c r="J7564" i="50"/>
  <c r="K7669" i="50"/>
  <c r="L7669" i="50"/>
  <c r="J7166" i="50"/>
  <c r="K7166" i="50"/>
  <c r="L7070" i="50"/>
  <c r="J7070" i="50"/>
  <c r="K7573" i="50"/>
  <c r="K7597" i="50"/>
  <c r="J7164" i="50"/>
  <c r="K7164" i="50"/>
  <c r="K7565" i="50"/>
  <c r="K7314" i="50"/>
  <c r="K7259" i="50"/>
  <c r="L6775" i="50"/>
  <c r="L6712" i="50"/>
  <c r="K7294" i="50"/>
  <c r="L6688" i="50"/>
  <c r="J6563" i="50"/>
  <c r="K6563" i="50"/>
  <c r="L6563" i="50"/>
  <c r="K7290" i="50"/>
  <c r="L7118" i="50"/>
  <c r="L6727" i="50"/>
  <c r="K7302" i="50"/>
  <c r="L6672" i="50"/>
  <c r="L6472" i="50"/>
  <c r="J6472" i="50"/>
  <c r="K6401" i="50"/>
  <c r="K6266" i="50"/>
  <c r="K6234" i="50"/>
  <c r="K6409" i="50"/>
  <c r="K6559" i="50"/>
  <c r="K6350" i="50"/>
  <c r="K5184" i="50"/>
  <c r="J5184" i="50"/>
  <c r="K6342" i="50"/>
  <c r="L6163" i="50"/>
  <c r="K5752" i="50"/>
  <c r="L5752" i="50"/>
  <c r="L5343" i="50"/>
  <c r="K5327" i="50"/>
  <c r="K5031" i="50"/>
  <c r="J5031" i="50"/>
  <c r="L5355" i="50"/>
  <c r="L5323" i="50"/>
  <c r="L5673" i="50"/>
  <c r="K5367" i="50"/>
  <c r="L5319" i="50"/>
  <c r="L5261" i="50"/>
  <c r="L5229" i="50"/>
  <c r="J5162" i="50"/>
  <c r="K5086" i="50"/>
  <c r="J5086" i="50"/>
  <c r="L5556" i="50"/>
  <c r="L5395" i="50"/>
  <c r="K5347" i="50"/>
  <c r="J5178" i="50"/>
  <c r="J4859" i="50"/>
  <c r="J4819" i="50"/>
  <c r="K4250" i="50"/>
  <c r="L4250" i="50"/>
  <c r="K4234" i="50"/>
  <c r="L4234" i="50"/>
  <c r="J3067" i="50"/>
  <c r="L3067" i="50"/>
  <c r="K3067" i="50"/>
  <c r="L2954" i="50"/>
  <c r="J2954" i="50"/>
  <c r="K4247" i="50"/>
  <c r="L4247" i="50"/>
  <c r="K4239" i="50"/>
  <c r="L4239" i="50"/>
  <c r="K4231" i="50"/>
  <c r="L4231" i="50"/>
  <c r="K3592" i="50"/>
  <c r="K3576" i="50"/>
  <c r="K3560" i="50"/>
  <c r="K3522" i="50"/>
  <c r="K3506" i="50"/>
  <c r="K3490" i="50"/>
  <c r="K3474" i="50"/>
  <c r="K4140" i="50"/>
  <c r="L3658" i="50"/>
  <c r="L3642" i="50"/>
  <c r="L3626" i="50"/>
  <c r="L3610" i="50"/>
  <c r="L3458" i="50"/>
  <c r="L2838" i="50"/>
  <c r="J2838" i="50"/>
  <c r="J2526" i="50"/>
  <c r="L2526" i="50"/>
  <c r="K2441" i="50"/>
  <c r="L2441" i="50"/>
  <c r="J3043" i="50"/>
  <c r="L3043" i="50"/>
  <c r="K3043" i="50"/>
  <c r="K2671" i="50"/>
  <c r="L2671" i="50"/>
  <c r="J2520" i="50"/>
  <c r="L2520" i="50"/>
  <c r="J2873" i="50"/>
  <c r="K2278" i="50"/>
  <c r="K2246" i="50"/>
  <c r="K2417" i="50"/>
  <c r="K2195" i="50"/>
  <c r="K2078" i="50"/>
  <c r="K2052" i="50"/>
  <c r="K2036" i="50"/>
  <c r="K2020" i="50"/>
  <c r="K2086" i="50"/>
  <c r="L1533" i="50"/>
  <c r="J1533" i="50"/>
  <c r="L1046" i="50"/>
  <c r="J1046" i="50"/>
  <c r="L710" i="50"/>
  <c r="J710" i="50"/>
  <c r="L628" i="50"/>
  <c r="J628" i="50"/>
  <c r="K2219" i="50"/>
  <c r="L8965" i="50"/>
  <c r="K8965" i="50"/>
  <c r="J8965" i="50"/>
  <c r="L8941" i="50"/>
  <c r="J8941" i="50"/>
  <c r="K8941" i="50"/>
  <c r="L8912" i="50"/>
  <c r="K8912" i="50"/>
  <c r="J8912" i="50"/>
  <c r="L8904" i="50"/>
  <c r="K8904" i="50"/>
  <c r="J8904" i="50"/>
  <c r="L8875" i="50"/>
  <c r="K8875" i="50"/>
  <c r="J8875" i="50"/>
  <c r="L8829" i="50"/>
  <c r="K8829" i="50"/>
  <c r="J8829" i="50"/>
  <c r="L8797" i="50"/>
  <c r="K8797" i="50"/>
  <c r="J8797" i="50"/>
  <c r="L8778" i="50"/>
  <c r="K8778" i="50"/>
  <c r="J8778" i="50"/>
  <c r="L8856" i="50"/>
  <c r="K8856" i="50"/>
  <c r="J8856" i="50"/>
  <c r="L8782" i="50"/>
  <c r="K8782" i="50"/>
  <c r="J8782" i="50"/>
  <c r="L8774" i="50"/>
  <c r="K8774" i="50"/>
  <c r="J8774" i="50"/>
  <c r="L8754" i="50"/>
  <c r="K8754" i="50"/>
  <c r="J8754" i="50"/>
  <c r="L8722" i="50"/>
  <c r="K8722" i="50"/>
  <c r="J8722" i="50"/>
  <c r="L8758" i="50"/>
  <c r="K8758" i="50"/>
  <c r="J8758" i="50"/>
  <c r="L8750" i="50"/>
  <c r="K8750" i="50"/>
  <c r="J8750" i="50"/>
  <c r="L8742" i="50"/>
  <c r="K8742" i="50"/>
  <c r="J8742" i="50"/>
  <c r="L8734" i="50"/>
  <c r="K8734" i="50"/>
  <c r="J8734" i="50"/>
  <c r="L8726" i="50"/>
  <c r="K8726" i="50"/>
  <c r="J8726" i="50"/>
  <c r="L8718" i="50"/>
  <c r="K8718" i="50"/>
  <c r="J8718" i="50"/>
  <c r="L8710" i="50"/>
  <c r="K8710" i="50"/>
  <c r="J8710" i="50"/>
  <c r="L8769" i="50"/>
  <c r="J8769" i="50"/>
  <c r="K8769" i="50"/>
  <c r="L8681" i="50"/>
  <c r="J8681" i="50"/>
  <c r="K8681" i="50"/>
  <c r="J8552" i="50"/>
  <c r="K8560" i="50"/>
  <c r="L8316" i="50"/>
  <c r="K8316" i="50"/>
  <c r="J8316" i="50"/>
  <c r="L8254" i="50"/>
  <c r="K8254" i="50"/>
  <c r="J8254" i="50"/>
  <c r="L8222" i="50"/>
  <c r="K8222" i="50"/>
  <c r="J8222" i="50"/>
  <c r="J8303" i="50"/>
  <c r="L8303" i="50"/>
  <c r="K8303" i="50"/>
  <c r="J8295" i="50"/>
  <c r="L8295" i="50"/>
  <c r="K8295" i="50"/>
  <c r="J8287" i="50"/>
  <c r="L8287" i="50"/>
  <c r="K8287" i="50"/>
  <c r="L8277" i="50"/>
  <c r="K8277" i="50"/>
  <c r="J8277" i="50"/>
  <c r="L8269" i="50"/>
  <c r="K8269" i="50"/>
  <c r="J8269" i="50"/>
  <c r="L8261" i="50"/>
  <c r="K8261" i="50"/>
  <c r="J8261" i="50"/>
  <c r="L8253" i="50"/>
  <c r="K8253" i="50"/>
  <c r="J8253" i="50"/>
  <c r="L8245" i="50"/>
  <c r="K8245" i="50"/>
  <c r="J8245" i="50"/>
  <c r="L8237" i="50"/>
  <c r="K8237" i="50"/>
  <c r="J8237" i="50"/>
  <c r="L8229" i="50"/>
  <c r="K8229" i="50"/>
  <c r="J8229" i="50"/>
  <c r="L8221" i="50"/>
  <c r="K8221" i="50"/>
  <c r="J8221" i="50"/>
  <c r="L8213" i="50"/>
  <c r="K8213" i="50"/>
  <c r="J8213" i="50"/>
  <c r="L8065" i="50"/>
  <c r="K8065" i="50"/>
  <c r="J8065" i="50"/>
  <c r="L8033" i="50"/>
  <c r="K8033" i="50"/>
  <c r="J8033" i="50"/>
  <c r="K8132" i="50"/>
  <c r="L8132" i="50"/>
  <c r="J8132" i="50"/>
  <c r="L7857" i="50"/>
  <c r="K7857" i="50"/>
  <c r="J7857" i="50"/>
  <c r="L7825" i="50"/>
  <c r="K7825" i="50"/>
  <c r="J7825" i="50"/>
  <c r="L7817" i="50"/>
  <c r="K7817" i="50"/>
  <c r="J7817" i="50"/>
  <c r="L7809" i="50"/>
  <c r="K7809" i="50"/>
  <c r="J7809" i="50"/>
  <c r="L7801" i="50"/>
  <c r="K7801" i="50"/>
  <c r="J7801" i="50"/>
  <c r="L7793" i="50"/>
  <c r="K7793" i="50"/>
  <c r="J7793" i="50"/>
  <c r="L7785" i="50"/>
  <c r="K7785" i="50"/>
  <c r="J7785" i="50"/>
  <c r="L7777" i="50"/>
  <c r="K7777" i="50"/>
  <c r="J7777" i="50"/>
  <c r="L7872" i="50"/>
  <c r="K7872" i="50"/>
  <c r="J7872" i="50"/>
  <c r="L7864" i="50"/>
  <c r="K7864" i="50"/>
  <c r="J7864" i="50"/>
  <c r="L7856" i="50"/>
  <c r="K7856" i="50"/>
  <c r="J7856" i="50"/>
  <c r="L7848" i="50"/>
  <c r="K7848" i="50"/>
  <c r="J7848" i="50"/>
  <c r="L7840" i="50"/>
  <c r="K7840" i="50"/>
  <c r="J7840" i="50"/>
  <c r="L7832" i="50"/>
  <c r="K7832" i="50"/>
  <c r="J7832" i="50"/>
  <c r="L7824" i="50"/>
  <c r="K7824" i="50"/>
  <c r="J7824" i="50"/>
  <c r="L7786" i="50"/>
  <c r="K7786" i="50"/>
  <c r="J7786" i="50"/>
  <c r="L7608" i="50"/>
  <c r="K7608" i="50"/>
  <c r="J7608" i="50"/>
  <c r="L7576" i="50"/>
  <c r="K7576" i="50"/>
  <c r="J7576" i="50"/>
  <c r="L7769" i="50"/>
  <c r="K7667" i="50"/>
  <c r="L7667" i="50"/>
  <c r="J7667" i="50"/>
  <c r="L7599" i="50"/>
  <c r="K7599" i="50"/>
  <c r="J7599" i="50"/>
  <c r="L7567" i="50"/>
  <c r="K7567" i="50"/>
  <c r="J7567" i="50"/>
  <c r="J7549" i="50"/>
  <c r="L7549" i="50"/>
  <c r="K7549" i="50"/>
  <c r="J7541" i="50"/>
  <c r="L7541" i="50"/>
  <c r="K7541" i="50"/>
  <c r="J7533" i="50"/>
  <c r="L7533" i="50"/>
  <c r="K7533" i="50"/>
  <c r="K7205" i="50"/>
  <c r="L7205" i="50"/>
  <c r="J7205" i="50"/>
  <c r="L7133" i="50"/>
  <c r="K7133" i="50"/>
  <c r="J7133" i="50"/>
  <c r="L7101" i="50"/>
  <c r="K7101" i="50"/>
  <c r="J7101" i="50"/>
  <c r="K7225" i="50"/>
  <c r="L7225" i="50"/>
  <c r="J7225" i="50"/>
  <c r="L7184" i="50"/>
  <c r="J7184" i="50"/>
  <c r="K7184" i="50"/>
  <c r="L7180" i="50"/>
  <c r="J7180" i="50"/>
  <c r="K7180" i="50"/>
  <c r="L7176" i="50"/>
  <c r="J7176" i="50"/>
  <c r="K7176" i="50"/>
  <c r="L7172" i="50"/>
  <c r="J7172" i="50"/>
  <c r="K7172" i="50"/>
  <c r="L7066" i="50"/>
  <c r="K7066" i="50"/>
  <c r="J7066" i="50"/>
  <c r="J7052" i="50"/>
  <c r="L7036" i="50"/>
  <c r="K7020" i="50"/>
  <c r="J6976" i="50"/>
  <c r="L6960" i="50"/>
  <c r="K6944" i="50"/>
  <c r="J6912" i="50"/>
  <c r="L6774" i="50"/>
  <c r="J6774" i="50"/>
  <c r="K6774" i="50"/>
  <c r="L6742" i="50"/>
  <c r="J6742" i="50"/>
  <c r="K6742" i="50"/>
  <c r="L6711" i="50"/>
  <c r="J6711" i="50"/>
  <c r="K6711" i="50"/>
  <c r="L6679" i="50"/>
  <c r="J6679" i="50"/>
  <c r="K6679" i="50"/>
  <c r="L6619" i="50"/>
  <c r="K6619" i="50"/>
  <c r="J6619" i="50"/>
  <c r="L6587" i="50"/>
  <c r="K6587" i="50"/>
  <c r="J6587" i="50"/>
  <c r="L6777" i="50"/>
  <c r="K6777" i="50"/>
  <c r="J6777" i="50"/>
  <c r="L6745" i="50"/>
  <c r="K6745" i="50"/>
  <c r="J6745" i="50"/>
  <c r="L6714" i="50"/>
  <c r="K6714" i="50"/>
  <c r="J6714" i="50"/>
  <c r="L6682" i="50"/>
  <c r="K6682" i="50"/>
  <c r="J6682" i="50"/>
  <c r="J6652" i="50"/>
  <c r="L6652" i="50"/>
  <c r="K6652" i="50"/>
  <c r="J6644" i="50"/>
  <c r="L6644" i="50"/>
  <c r="K6644" i="50"/>
  <c r="J6636" i="50"/>
  <c r="L6636" i="50"/>
  <c r="K6636" i="50"/>
  <c r="J6628" i="50"/>
  <c r="L6628" i="50"/>
  <c r="K6628" i="50"/>
  <c r="L6583" i="50"/>
  <c r="J6583" i="50"/>
  <c r="K6583" i="50"/>
  <c r="L6853" i="50"/>
  <c r="K6853" i="50"/>
  <c r="J6853" i="50"/>
  <c r="L6518" i="50"/>
  <c r="K6518" i="50"/>
  <c r="J6518" i="50"/>
  <c r="L6877" i="50"/>
  <c r="K6877" i="50"/>
  <c r="J6877" i="50"/>
  <c r="L6622" i="50"/>
  <c r="K6622" i="50"/>
  <c r="J6622" i="50"/>
  <c r="L6869" i="50"/>
  <c r="K6869" i="50"/>
  <c r="J6869" i="50"/>
  <c r="L6614" i="50"/>
  <c r="K6614" i="50"/>
  <c r="J6614" i="50"/>
  <c r="L6591" i="50"/>
  <c r="K6591" i="50"/>
  <c r="J6591" i="50"/>
  <c r="L6570" i="50"/>
  <c r="K6570" i="50"/>
  <c r="J6570" i="50"/>
  <c r="L6554" i="50"/>
  <c r="K6554" i="50"/>
  <c r="J6554" i="50"/>
  <c r="J6511" i="50"/>
  <c r="L6511" i="50"/>
  <c r="K6511" i="50"/>
  <c r="K6481" i="50"/>
  <c r="L6481" i="50"/>
  <c r="J6481" i="50"/>
  <c r="L6444" i="50"/>
  <c r="K6444" i="50"/>
  <c r="J6444" i="50"/>
  <c r="L6412" i="50"/>
  <c r="K6412" i="50"/>
  <c r="J6412" i="50"/>
  <c r="L6380" i="50"/>
  <c r="K6380" i="50"/>
  <c r="J6380" i="50"/>
  <c r="L6369" i="50"/>
  <c r="K6369" i="50"/>
  <c r="J6369" i="50"/>
  <c r="L6337" i="50"/>
  <c r="K6337" i="50"/>
  <c r="J6337" i="50"/>
  <c r="L6277" i="50"/>
  <c r="K6277" i="50"/>
  <c r="J6277" i="50"/>
  <c r="L6245" i="50"/>
  <c r="K6245" i="50"/>
  <c r="J6245" i="50"/>
  <c r="L6213" i="50"/>
  <c r="K6213" i="50"/>
  <c r="J6213" i="50"/>
  <c r="L6178" i="50"/>
  <c r="K6178" i="50"/>
  <c r="J6178" i="50"/>
  <c r="L6146" i="50"/>
  <c r="K6146" i="50"/>
  <c r="J6146" i="50"/>
  <c r="L6086" i="50"/>
  <c r="K6086" i="50"/>
  <c r="J6086" i="50"/>
  <c r="L6054" i="50"/>
  <c r="K6054" i="50"/>
  <c r="J6054" i="50"/>
  <c r="K6529" i="50"/>
  <c r="L6529" i="50"/>
  <c r="J6529" i="50"/>
  <c r="K6493" i="50"/>
  <c r="L6493" i="50"/>
  <c r="J6493" i="50"/>
  <c r="L6431" i="50"/>
  <c r="K6431" i="50"/>
  <c r="J6431" i="50"/>
  <c r="L6399" i="50"/>
  <c r="K6399" i="50"/>
  <c r="J6399" i="50"/>
  <c r="L6569" i="50"/>
  <c r="K6569" i="50"/>
  <c r="J6569" i="50"/>
  <c r="L6522" i="50"/>
  <c r="J6522" i="50"/>
  <c r="K6522" i="50"/>
  <c r="L6198" i="50"/>
  <c r="K6198" i="50"/>
  <c r="J6198" i="50"/>
  <c r="L6182" i="50"/>
  <c r="K6182" i="50"/>
  <c r="J6182" i="50"/>
  <c r="L6166" i="50"/>
  <c r="K6166" i="50"/>
  <c r="J6166" i="50"/>
  <c r="L6150" i="50"/>
  <c r="K6150" i="50"/>
  <c r="J6150" i="50"/>
  <c r="L6098" i="50"/>
  <c r="K6098" i="50"/>
  <c r="J6098" i="50"/>
  <c r="L6082" i="50"/>
  <c r="K6082" i="50"/>
  <c r="J6082" i="50"/>
  <c r="L6066" i="50"/>
  <c r="K6066" i="50"/>
  <c r="J6066" i="50"/>
  <c r="L6050" i="50"/>
  <c r="K6050" i="50"/>
  <c r="J6050" i="50"/>
  <c r="L6035" i="50"/>
  <c r="K6035" i="50"/>
  <c r="J6035" i="50"/>
  <c r="L6019" i="50"/>
  <c r="K6019" i="50"/>
  <c r="J6019" i="50"/>
  <c r="L6003" i="50"/>
  <c r="K6003" i="50"/>
  <c r="J6003" i="50"/>
  <c r="L7060" i="50"/>
  <c r="J7028" i="50"/>
  <c r="L7012" i="50"/>
  <c r="J6952" i="50"/>
  <c r="L6936" i="50"/>
  <c r="K6920" i="50"/>
  <c r="L6272" i="50"/>
  <c r="K6272" i="50"/>
  <c r="J6272" i="50"/>
  <c r="L6240" i="50"/>
  <c r="K6240" i="50"/>
  <c r="J6240" i="50"/>
  <c r="L6208" i="50"/>
  <c r="K6208" i="50"/>
  <c r="J6208" i="50"/>
  <c r="L6189" i="50"/>
  <c r="K6189" i="50"/>
  <c r="J6189" i="50"/>
  <c r="L6065" i="50"/>
  <c r="K6065" i="50"/>
  <c r="J6065" i="50"/>
  <c r="L5643" i="50"/>
  <c r="J5643" i="50"/>
  <c r="K5643" i="50"/>
  <c r="L5609" i="50"/>
  <c r="J5609" i="50"/>
  <c r="K5609" i="50"/>
  <c r="L5638" i="50"/>
  <c r="K5638" i="50"/>
  <c r="J5638" i="50"/>
  <c r="L6308" i="50"/>
  <c r="K6308" i="50"/>
  <c r="J6308" i="50"/>
  <c r="L6205" i="50"/>
  <c r="K6205" i="50"/>
  <c r="J6205" i="50"/>
  <c r="L6081" i="50"/>
  <c r="K6081" i="50"/>
  <c r="J6081" i="50"/>
  <c r="L6026" i="50"/>
  <c r="K6026" i="50"/>
  <c r="J6026" i="50"/>
  <c r="L5998" i="50"/>
  <c r="J5998" i="50"/>
  <c r="K5998" i="50"/>
  <c r="L5734" i="50"/>
  <c r="K5734" i="50"/>
  <c r="J5734" i="50"/>
  <c r="L5663" i="50"/>
  <c r="K5663" i="50"/>
  <c r="J5663" i="50"/>
  <c r="L5647" i="50"/>
  <c r="K5647" i="50"/>
  <c r="J5647" i="50"/>
  <c r="L5634" i="50"/>
  <c r="K5634" i="50"/>
  <c r="J5634" i="50"/>
  <c r="L5626" i="50"/>
  <c r="K5626" i="50"/>
  <c r="J5626" i="50"/>
  <c r="L5618" i="50"/>
  <c r="K5618" i="50"/>
  <c r="J5618" i="50"/>
  <c r="K5593" i="50"/>
  <c r="J5593" i="50"/>
  <c r="L5593" i="50"/>
  <c r="L5585" i="50"/>
  <c r="K5569" i="50"/>
  <c r="L5090" i="50"/>
  <c r="K5090" i="50"/>
  <c r="J5090" i="50"/>
  <c r="L5051" i="50"/>
  <c r="K5051" i="50"/>
  <c r="J5051" i="50"/>
  <c r="L5595" i="50"/>
  <c r="J5538" i="50"/>
  <c r="L5522" i="50"/>
  <c r="K5506" i="50"/>
  <c r="J5561" i="50"/>
  <c r="L5545" i="50"/>
  <c r="K5196" i="50"/>
  <c r="J5196" i="50"/>
  <c r="L5196" i="50"/>
  <c r="K5164" i="50"/>
  <c r="J5164" i="50"/>
  <c r="L5164" i="50"/>
  <c r="L5128" i="50"/>
  <c r="J5059" i="50"/>
  <c r="L5059" i="50"/>
  <c r="K5059" i="50"/>
  <c r="J5043" i="50"/>
  <c r="L5043" i="50"/>
  <c r="K5043" i="50"/>
  <c r="J5027" i="50"/>
  <c r="L5027" i="50"/>
  <c r="K5027" i="50"/>
  <c r="J5530" i="50"/>
  <c r="L5514" i="50"/>
  <c r="K5498" i="50"/>
  <c r="L5218" i="50"/>
  <c r="K5218" i="50"/>
  <c r="J5218" i="50"/>
  <c r="L5062" i="50"/>
  <c r="K5062" i="50"/>
  <c r="J5062" i="50"/>
  <c r="L5046" i="50"/>
  <c r="K5046" i="50"/>
  <c r="J5046" i="50"/>
  <c r="L5030" i="50"/>
  <c r="K5030" i="50"/>
  <c r="J5030" i="50"/>
  <c r="L4150" i="50"/>
  <c r="K4150" i="50"/>
  <c r="J4150" i="50"/>
  <c r="L4134" i="50"/>
  <c r="K4134" i="50"/>
  <c r="J4134" i="50"/>
  <c r="L4118" i="50"/>
  <c r="K4118" i="50"/>
  <c r="J4118" i="50"/>
  <c r="L4072" i="50"/>
  <c r="K4072" i="50"/>
  <c r="J4072" i="50"/>
  <c r="L4056" i="50"/>
  <c r="K4056" i="50"/>
  <c r="J4056" i="50"/>
  <c r="K4226" i="50"/>
  <c r="L4226" i="50"/>
  <c r="J4226" i="50"/>
  <c r="L4077" i="50"/>
  <c r="K4077" i="50"/>
  <c r="J4077" i="50"/>
  <c r="L4045" i="50"/>
  <c r="K4045" i="50"/>
  <c r="J4045" i="50"/>
  <c r="K4258" i="50"/>
  <c r="L4258" i="50"/>
  <c r="J4258" i="50"/>
  <c r="K4163" i="50"/>
  <c r="J4163" i="50"/>
  <c r="L4163" i="50"/>
  <c r="K4147" i="50"/>
  <c r="J4147" i="50"/>
  <c r="L4147" i="50"/>
  <c r="K4131" i="50"/>
  <c r="J4131" i="50"/>
  <c r="L4131" i="50"/>
  <c r="K4115" i="50"/>
  <c r="J4115" i="50"/>
  <c r="L4115" i="50"/>
  <c r="L3386" i="50"/>
  <c r="K3386" i="50"/>
  <c r="J3386" i="50"/>
  <c r="L3335" i="50"/>
  <c r="K3335" i="50"/>
  <c r="J3335" i="50"/>
  <c r="L3327" i="50"/>
  <c r="K3327" i="50"/>
  <c r="J3327" i="50"/>
  <c r="L3319" i="50"/>
  <c r="K3319" i="50"/>
  <c r="J3319" i="50"/>
  <c r="L3311" i="50"/>
  <c r="K3311" i="50"/>
  <c r="J3311" i="50"/>
  <c r="L3303" i="50"/>
  <c r="K3303" i="50"/>
  <c r="J3303" i="50"/>
  <c r="L3295" i="50"/>
  <c r="K3295" i="50"/>
  <c r="J3295" i="50"/>
  <c r="L3287" i="50"/>
  <c r="K3287" i="50"/>
  <c r="J3287" i="50"/>
  <c r="L3058" i="50"/>
  <c r="K3058" i="50"/>
  <c r="J3058" i="50"/>
  <c r="L3026" i="50"/>
  <c r="K3026" i="50"/>
  <c r="J3026" i="50"/>
  <c r="L3017" i="50"/>
  <c r="K3017" i="50"/>
  <c r="J3017" i="50"/>
  <c r="L3009" i="50"/>
  <c r="K3009" i="50"/>
  <c r="J3009" i="50"/>
  <c r="L2990" i="50"/>
  <c r="K2990" i="50"/>
  <c r="J2990" i="50"/>
  <c r="L2958" i="50"/>
  <c r="K2958" i="50"/>
  <c r="J2958" i="50"/>
  <c r="L2915" i="50"/>
  <c r="K2915" i="50"/>
  <c r="J2915" i="50"/>
  <c r="L2863" i="50"/>
  <c r="K2863" i="50"/>
  <c r="J2863" i="50"/>
  <c r="L2824" i="50"/>
  <c r="K2824" i="50"/>
  <c r="J2824" i="50"/>
  <c r="J4204" i="50"/>
  <c r="L3065" i="50"/>
  <c r="K3065" i="50"/>
  <c r="J3065" i="50"/>
  <c r="L3033" i="50"/>
  <c r="K3033" i="50"/>
  <c r="J3033" i="50"/>
  <c r="L2981" i="50"/>
  <c r="K2981" i="50"/>
  <c r="J2981" i="50"/>
  <c r="L2943" i="50"/>
  <c r="K2943" i="50"/>
  <c r="J2943" i="50"/>
  <c r="K2927" i="50"/>
  <c r="J2927" i="50"/>
  <c r="L2927" i="50"/>
  <c r="K2911" i="50"/>
  <c r="J2911" i="50"/>
  <c r="L2911" i="50"/>
  <c r="K2669" i="50"/>
  <c r="L2669" i="50"/>
  <c r="J2669" i="50"/>
  <c r="K2617" i="50"/>
  <c r="L2617" i="50"/>
  <c r="J2617" i="50"/>
  <c r="K2585" i="50"/>
  <c r="L2585" i="50"/>
  <c r="J2585" i="50"/>
  <c r="K2554" i="50"/>
  <c r="L2554" i="50"/>
  <c r="J2554" i="50"/>
  <c r="K2502" i="50"/>
  <c r="L2502" i="50"/>
  <c r="J2502" i="50"/>
  <c r="K2470" i="50"/>
  <c r="L2470" i="50"/>
  <c r="J2470" i="50"/>
  <c r="K2447" i="50"/>
  <c r="L2447" i="50"/>
  <c r="J2447" i="50"/>
  <c r="K2415" i="50"/>
  <c r="L2415" i="50"/>
  <c r="J2415" i="50"/>
  <c r="K2389" i="50"/>
  <c r="L2389" i="50"/>
  <c r="J2389" i="50"/>
  <c r="K2357" i="50"/>
  <c r="L2357" i="50"/>
  <c r="J2357" i="50"/>
  <c r="K2326" i="50"/>
  <c r="L2326" i="50"/>
  <c r="J2326" i="50"/>
  <c r="K2276" i="50"/>
  <c r="L2276" i="50"/>
  <c r="J2276" i="50"/>
  <c r="K2244" i="50"/>
  <c r="L2244" i="50"/>
  <c r="J2244" i="50"/>
  <c r="K2209" i="50"/>
  <c r="L2209" i="50"/>
  <c r="J2209" i="50"/>
  <c r="K2151" i="50"/>
  <c r="L2151" i="50"/>
  <c r="J2151" i="50"/>
  <c r="K2119" i="50"/>
  <c r="L2119" i="50"/>
  <c r="J2119" i="50"/>
  <c r="K2108" i="50"/>
  <c r="L2108" i="50"/>
  <c r="J2108" i="50"/>
  <c r="K2076" i="50"/>
  <c r="L2076" i="50"/>
  <c r="J2076" i="50"/>
  <c r="K2026" i="50"/>
  <c r="L2026" i="50"/>
  <c r="J2026" i="50"/>
  <c r="L2678" i="50"/>
  <c r="J2678" i="50"/>
  <c r="K2678" i="50"/>
  <c r="L2651" i="50"/>
  <c r="J2651" i="50"/>
  <c r="K2651" i="50"/>
  <c r="L2643" i="50"/>
  <c r="J2643" i="50"/>
  <c r="K2643" i="50"/>
  <c r="L2635" i="50"/>
  <c r="J2635" i="50"/>
  <c r="K2635" i="50"/>
  <c r="L2610" i="50"/>
  <c r="J2610" i="50"/>
  <c r="K2610" i="50"/>
  <c r="L2571" i="50"/>
  <c r="J2571" i="50"/>
  <c r="K2571" i="50"/>
  <c r="L2539" i="50"/>
  <c r="J2539" i="50"/>
  <c r="K2539" i="50"/>
  <c r="L2487" i="50"/>
  <c r="J2487" i="50"/>
  <c r="K2487" i="50"/>
  <c r="L2456" i="50"/>
  <c r="J2456" i="50"/>
  <c r="K2456" i="50"/>
  <c r="L2424" i="50"/>
  <c r="J2424" i="50"/>
  <c r="K2424" i="50"/>
  <c r="L2366" i="50"/>
  <c r="J2366" i="50"/>
  <c r="K2366" i="50"/>
  <c r="L2327" i="50"/>
  <c r="J2327" i="50"/>
  <c r="K2327" i="50"/>
  <c r="L2253" i="50"/>
  <c r="J2253" i="50"/>
  <c r="K2253" i="50"/>
  <c r="L2226" i="50"/>
  <c r="J2226" i="50"/>
  <c r="K2226" i="50"/>
  <c r="L2194" i="50"/>
  <c r="J2194" i="50"/>
  <c r="K2194" i="50"/>
  <c r="L2136" i="50"/>
  <c r="J2136" i="50"/>
  <c r="K2136" i="50"/>
  <c r="L2109" i="50"/>
  <c r="J2109" i="50"/>
  <c r="K2109" i="50"/>
  <c r="L2077" i="50"/>
  <c r="J2077" i="50"/>
  <c r="K2077" i="50"/>
  <c r="L2043" i="50"/>
  <c r="J2043" i="50"/>
  <c r="K2043" i="50"/>
  <c r="L2011" i="50"/>
  <c r="J2011" i="50"/>
  <c r="K2011" i="50"/>
  <c r="L2004" i="50"/>
  <c r="J2004" i="50"/>
  <c r="K2004" i="50"/>
  <c r="L2292" i="50"/>
  <c r="K2292" i="50"/>
  <c r="J2292" i="50"/>
  <c r="L2284" i="50"/>
  <c r="K2284" i="50"/>
  <c r="J2284" i="50"/>
  <c r="L2273" i="50"/>
  <c r="K2273" i="50"/>
  <c r="J2273" i="50"/>
  <c r="L2257" i="50"/>
  <c r="K2257" i="50"/>
  <c r="J2257" i="50"/>
  <c r="L2241" i="50"/>
  <c r="K2241" i="50"/>
  <c r="J2241" i="50"/>
  <c r="L2066" i="50"/>
  <c r="K2066" i="50"/>
  <c r="J2066" i="50"/>
  <c r="L2058" i="50"/>
  <c r="K2058" i="50"/>
  <c r="J2058" i="50"/>
  <c r="L1994" i="50"/>
  <c r="K1994" i="50"/>
  <c r="J1994" i="50"/>
  <c r="L1986" i="50"/>
  <c r="K1986" i="50"/>
  <c r="J1986" i="50"/>
  <c r="L1978" i="50"/>
  <c r="K1978" i="50"/>
  <c r="J1978" i="50"/>
  <c r="L1970" i="50"/>
  <c r="K1970" i="50"/>
  <c r="J1970" i="50"/>
  <c r="L1962" i="50"/>
  <c r="K1962" i="50"/>
  <c r="J1962" i="50"/>
  <c r="L379" i="50"/>
  <c r="K379" i="50"/>
  <c r="J379" i="50"/>
  <c r="L371" i="50"/>
  <c r="K371" i="50"/>
  <c r="J371" i="50"/>
  <c r="L363" i="50"/>
  <c r="K363" i="50"/>
  <c r="J363" i="50"/>
  <c r="L355" i="50"/>
  <c r="K355" i="50"/>
  <c r="J355" i="50"/>
  <c r="L297" i="50"/>
  <c r="K297" i="50"/>
  <c r="J297" i="50"/>
  <c r="L281" i="50"/>
  <c r="K281" i="50"/>
  <c r="J281" i="50"/>
  <c r="L253" i="50"/>
  <c r="K253" i="50"/>
  <c r="J253" i="50"/>
  <c r="L209" i="50"/>
  <c r="K209" i="50"/>
  <c r="J209" i="50"/>
  <c r="L195" i="50"/>
  <c r="K195" i="50"/>
  <c r="J195" i="50"/>
  <c r="L179" i="50"/>
  <c r="K179" i="50"/>
  <c r="J179" i="50"/>
  <c r="L132" i="50"/>
  <c r="K132" i="50"/>
  <c r="J132" i="50"/>
  <c r="L1728" i="50"/>
  <c r="K1728" i="50"/>
  <c r="J1728" i="50"/>
  <c r="L1720" i="50"/>
  <c r="K1720" i="50"/>
  <c r="J1720" i="50"/>
  <c r="L1712" i="50"/>
  <c r="K1712" i="50"/>
  <c r="J1712" i="50"/>
  <c r="L1704" i="50"/>
  <c r="K1704" i="50"/>
  <c r="J1704" i="50"/>
  <c r="L1696" i="50"/>
  <c r="K1696" i="50"/>
  <c r="J1696" i="50"/>
  <c r="L1688" i="50"/>
  <c r="K1688" i="50"/>
  <c r="J1688" i="50"/>
  <c r="L1681" i="50"/>
  <c r="K1681" i="50"/>
  <c r="J1681" i="50"/>
  <c r="L1673" i="50"/>
  <c r="K1673" i="50"/>
  <c r="J1673" i="50"/>
  <c r="L1665" i="50"/>
  <c r="K1665" i="50"/>
  <c r="J1665" i="50"/>
  <c r="L1657" i="50"/>
  <c r="K1657" i="50"/>
  <c r="J1657" i="50"/>
  <c r="L1649" i="50"/>
  <c r="K1649" i="50"/>
  <c r="J1649" i="50"/>
  <c r="L1625" i="50"/>
  <c r="K1625" i="50"/>
  <c r="J1625" i="50"/>
  <c r="L1617" i="50"/>
  <c r="K1617" i="50"/>
  <c r="J1617" i="50"/>
  <c r="L1609" i="50"/>
  <c r="K1609" i="50"/>
  <c r="J1609" i="50"/>
  <c r="L1601" i="50"/>
  <c r="K1601" i="50"/>
  <c r="J1601" i="50"/>
  <c r="L1593" i="50"/>
  <c r="K1593" i="50"/>
  <c r="J1593" i="50"/>
  <c r="L1585" i="50"/>
  <c r="K1585" i="50"/>
  <c r="J1585" i="50"/>
  <c r="L1578" i="50"/>
  <c r="K1578" i="50"/>
  <c r="J1578" i="50"/>
  <c r="L1570" i="50"/>
  <c r="K1570" i="50"/>
  <c r="J1570" i="50"/>
  <c r="L1562" i="50"/>
  <c r="K1562" i="50"/>
  <c r="J1562" i="50"/>
  <c r="L1554" i="50"/>
  <c r="K1554" i="50"/>
  <c r="J1554" i="50"/>
  <c r="L1546" i="50"/>
  <c r="K1546" i="50"/>
  <c r="J1546" i="50"/>
  <c r="L1522" i="50"/>
  <c r="K1522" i="50"/>
  <c r="J1522" i="50"/>
  <c r="L1514" i="50"/>
  <c r="K1514" i="50"/>
  <c r="J1514" i="50"/>
  <c r="L1506" i="50"/>
  <c r="K1506" i="50"/>
  <c r="J1506" i="50"/>
  <c r="L1498" i="50"/>
  <c r="K1498" i="50"/>
  <c r="J1498" i="50"/>
  <c r="L1490" i="50"/>
  <c r="K1490" i="50"/>
  <c r="J1490" i="50"/>
  <c r="L1097" i="50"/>
  <c r="K1097" i="50"/>
  <c r="J1097" i="50"/>
  <c r="L1089" i="50"/>
  <c r="K1089" i="50"/>
  <c r="J1089" i="50"/>
  <c r="L1081" i="50"/>
  <c r="K1081" i="50"/>
  <c r="J1081" i="50"/>
  <c r="L1073" i="50"/>
  <c r="K1073" i="50"/>
  <c r="J1073" i="50"/>
  <c r="L1065" i="50"/>
  <c r="K1065" i="50"/>
  <c r="J1065" i="50"/>
  <c r="L830" i="50"/>
  <c r="K830" i="50"/>
  <c r="J830" i="50"/>
  <c r="L822" i="50"/>
  <c r="K822" i="50"/>
  <c r="J822" i="50"/>
  <c r="L814" i="50"/>
  <c r="K814" i="50"/>
  <c r="J814" i="50"/>
  <c r="L806" i="50"/>
  <c r="K806" i="50"/>
  <c r="J806" i="50"/>
  <c r="L798" i="50"/>
  <c r="K798" i="50"/>
  <c r="J798" i="50"/>
  <c r="L1475" i="50"/>
  <c r="K1475" i="50"/>
  <c r="J1475" i="50"/>
  <c r="L1467" i="50"/>
  <c r="K1467" i="50"/>
  <c r="J1467" i="50"/>
  <c r="L1459" i="50"/>
  <c r="K1459" i="50"/>
  <c r="J1459" i="50"/>
  <c r="L1451" i="50"/>
  <c r="K1451" i="50"/>
  <c r="J1451" i="50"/>
  <c r="L1443" i="50"/>
  <c r="K1443" i="50"/>
  <c r="J1443" i="50"/>
  <c r="L1419" i="50"/>
  <c r="K1419" i="50"/>
  <c r="J1419" i="50"/>
  <c r="L1411" i="50"/>
  <c r="K1411" i="50"/>
  <c r="J1411" i="50"/>
  <c r="L1403" i="50"/>
  <c r="K1403" i="50"/>
  <c r="J1403" i="50"/>
  <c r="L1395" i="50"/>
  <c r="K1395" i="50"/>
  <c r="J1395" i="50"/>
  <c r="L1387" i="50"/>
  <c r="K1387" i="50"/>
  <c r="J1387" i="50"/>
  <c r="L1132" i="50"/>
  <c r="K1132" i="50"/>
  <c r="J1132" i="50"/>
  <c r="L1124" i="50"/>
  <c r="K1124" i="50"/>
  <c r="J1124" i="50"/>
  <c r="L1116" i="50"/>
  <c r="K1116" i="50"/>
  <c r="J1116" i="50"/>
  <c r="L1108" i="50"/>
  <c r="K1108" i="50"/>
  <c r="J1108" i="50"/>
  <c r="L1100" i="50"/>
  <c r="K1100" i="50"/>
  <c r="J1100" i="50"/>
  <c r="L1093" i="50"/>
  <c r="K1093" i="50"/>
  <c r="J1093" i="50"/>
  <c r="L1085" i="50"/>
  <c r="K1085" i="50"/>
  <c r="J1085" i="50"/>
  <c r="L1077" i="50"/>
  <c r="K1077" i="50"/>
  <c r="J1077" i="50"/>
  <c r="L1069" i="50"/>
  <c r="K1069" i="50"/>
  <c r="J1069" i="50"/>
  <c r="L1061" i="50"/>
  <c r="K1061" i="50"/>
  <c r="J1061" i="50"/>
  <c r="L776" i="50"/>
  <c r="K776" i="50"/>
  <c r="J776" i="50"/>
  <c r="L768" i="50"/>
  <c r="K768" i="50"/>
  <c r="J768" i="50"/>
  <c r="L760" i="50"/>
  <c r="K760" i="50"/>
  <c r="J760" i="50"/>
  <c r="L752" i="50"/>
  <c r="K752" i="50"/>
  <c r="J752" i="50"/>
  <c r="L656" i="50"/>
  <c r="K656" i="50"/>
  <c r="J656" i="50"/>
  <c r="L648" i="50"/>
  <c r="K648" i="50"/>
  <c r="J648" i="50"/>
  <c r="L640" i="50"/>
  <c r="K640" i="50"/>
  <c r="J640" i="50"/>
  <c r="L632" i="50"/>
  <c r="K632" i="50"/>
  <c r="J632" i="50"/>
  <c r="L502" i="50"/>
  <c r="K502" i="50"/>
  <c r="J502" i="50"/>
  <c r="L494" i="50"/>
  <c r="K494" i="50"/>
  <c r="J494" i="50"/>
  <c r="L486" i="50"/>
  <c r="K486" i="50"/>
  <c r="J486" i="50"/>
  <c r="L478" i="50"/>
  <c r="K478" i="50"/>
  <c r="J478" i="50"/>
  <c r="L454" i="50"/>
  <c r="K454" i="50"/>
  <c r="J454" i="50"/>
  <c r="L446" i="50"/>
  <c r="K446" i="50"/>
  <c r="J446" i="50"/>
  <c r="L438" i="50"/>
  <c r="K438" i="50"/>
  <c r="J438" i="50"/>
  <c r="L430" i="50"/>
  <c r="K430" i="50"/>
  <c r="J430" i="50"/>
  <c r="L344" i="50"/>
  <c r="K344" i="50"/>
  <c r="J344" i="50"/>
  <c r="L336" i="50"/>
  <c r="K336" i="50"/>
  <c r="J336" i="50"/>
  <c r="L328" i="50"/>
  <c r="K328" i="50"/>
  <c r="J328" i="50"/>
  <c r="L304" i="50"/>
  <c r="K304" i="50"/>
  <c r="J304" i="50"/>
  <c r="L280" i="50"/>
  <c r="K280" i="50"/>
  <c r="J280" i="50"/>
  <c r="L202" i="50"/>
  <c r="K202" i="50"/>
  <c r="J202" i="50"/>
  <c r="L166" i="50"/>
  <c r="K166" i="50"/>
  <c r="J166" i="50"/>
  <c r="J86" i="50"/>
  <c r="J63" i="50"/>
  <c r="L47" i="50"/>
  <c r="L29" i="50"/>
  <c r="L157" i="50"/>
  <c r="K141" i="50"/>
  <c r="K120" i="50"/>
  <c r="K51" i="50"/>
  <c r="L33" i="50"/>
  <c r="L124" i="50"/>
  <c r="L94" i="50"/>
  <c r="K21" i="50"/>
  <c r="L128" i="50"/>
  <c r="J98" i="50"/>
  <c r="L82" i="50"/>
  <c r="L59" i="50"/>
  <c r="L25" i="50"/>
  <c r="L8914" i="50"/>
  <c r="K8914" i="50"/>
  <c r="J8914" i="50"/>
  <c r="L8940" i="50"/>
  <c r="K8940" i="50"/>
  <c r="J8940" i="50"/>
  <c r="L8879" i="50"/>
  <c r="K8879" i="50"/>
  <c r="J8879" i="50"/>
  <c r="L8837" i="50"/>
  <c r="K8837" i="50"/>
  <c r="J8837" i="50"/>
  <c r="L8805" i="50"/>
  <c r="K8805" i="50"/>
  <c r="J8805" i="50"/>
  <c r="J8864" i="50"/>
  <c r="L8788" i="50"/>
  <c r="K8788" i="50"/>
  <c r="J8788" i="50"/>
  <c r="L8730" i="50"/>
  <c r="K8730" i="50"/>
  <c r="J8730" i="50"/>
  <c r="L8777" i="50"/>
  <c r="K8777" i="50"/>
  <c r="J8777" i="50"/>
  <c r="J8702" i="50"/>
  <c r="L8702" i="50"/>
  <c r="K8702" i="50"/>
  <c r="L8693" i="50"/>
  <c r="J8693" i="50"/>
  <c r="K8693" i="50"/>
  <c r="K8654" i="50"/>
  <c r="L8654" i="50"/>
  <c r="J8654" i="50"/>
  <c r="J8583" i="50"/>
  <c r="L8583" i="50"/>
  <c r="K8583" i="50"/>
  <c r="J8567" i="50"/>
  <c r="L8567" i="50"/>
  <c r="K8567" i="50"/>
  <c r="K8571" i="50"/>
  <c r="J8571" i="50"/>
  <c r="L8571" i="50"/>
  <c r="L8540" i="50"/>
  <c r="K8540" i="50"/>
  <c r="J8540" i="50"/>
  <c r="L8532" i="50"/>
  <c r="K8532" i="50"/>
  <c r="J8532" i="50"/>
  <c r="L8524" i="50"/>
  <c r="K8524" i="50"/>
  <c r="J8524" i="50"/>
  <c r="L8516" i="50"/>
  <c r="K8516" i="50"/>
  <c r="J8516" i="50"/>
  <c r="L8536" i="50"/>
  <c r="K8536" i="50"/>
  <c r="J8536" i="50"/>
  <c r="L8528" i="50"/>
  <c r="K8528" i="50"/>
  <c r="J8528" i="50"/>
  <c r="L8520" i="50"/>
  <c r="K8520" i="50"/>
  <c r="J8520" i="50"/>
  <c r="L8512" i="50"/>
  <c r="K8512" i="50"/>
  <c r="J8512" i="50"/>
  <c r="L8560" i="50"/>
  <c r="K8544" i="50"/>
  <c r="L8509" i="50"/>
  <c r="K8509" i="50"/>
  <c r="J8509" i="50"/>
  <c r="L8469" i="50"/>
  <c r="K8469" i="50"/>
  <c r="J8469" i="50"/>
  <c r="L8461" i="50"/>
  <c r="K8461" i="50"/>
  <c r="J8461" i="50"/>
  <c r="L8453" i="50"/>
  <c r="K8453" i="50"/>
  <c r="J8453" i="50"/>
  <c r="L8445" i="50"/>
  <c r="K8445" i="50"/>
  <c r="J8445" i="50"/>
  <c r="L8437" i="50"/>
  <c r="K8437" i="50"/>
  <c r="J8437" i="50"/>
  <c r="L8429" i="50"/>
  <c r="K8429" i="50"/>
  <c r="J8429" i="50"/>
  <c r="L8421" i="50"/>
  <c r="K8421" i="50"/>
  <c r="J8421" i="50"/>
  <c r="L8324" i="50"/>
  <c r="K8324" i="50"/>
  <c r="J8324" i="50"/>
  <c r="L8262" i="50"/>
  <c r="K8262" i="50"/>
  <c r="J8262" i="50"/>
  <c r="L8230" i="50"/>
  <c r="K8230" i="50"/>
  <c r="J8230" i="50"/>
  <c r="L8274" i="50"/>
  <c r="K8274" i="50"/>
  <c r="J8274" i="50"/>
  <c r="L8266" i="50"/>
  <c r="K8266" i="50"/>
  <c r="J8266" i="50"/>
  <c r="L8258" i="50"/>
  <c r="K8258" i="50"/>
  <c r="J8258" i="50"/>
  <c r="L8250" i="50"/>
  <c r="K8250" i="50"/>
  <c r="J8250" i="50"/>
  <c r="L8242" i="50"/>
  <c r="K8242" i="50"/>
  <c r="J8242" i="50"/>
  <c r="L8234" i="50"/>
  <c r="K8234" i="50"/>
  <c r="J8234" i="50"/>
  <c r="L8226" i="50"/>
  <c r="K8226" i="50"/>
  <c r="J8226" i="50"/>
  <c r="L8218" i="50"/>
  <c r="K8218" i="50"/>
  <c r="J8218" i="50"/>
  <c r="L8323" i="50"/>
  <c r="K8323" i="50"/>
  <c r="J8323" i="50"/>
  <c r="L8315" i="50"/>
  <c r="K8315" i="50"/>
  <c r="J8315" i="50"/>
  <c r="J8309" i="50"/>
  <c r="L8309" i="50"/>
  <c r="K8309" i="50"/>
  <c r="J8301" i="50"/>
  <c r="L8301" i="50"/>
  <c r="K8301" i="50"/>
  <c r="J8293" i="50"/>
  <c r="L8293" i="50"/>
  <c r="K8293" i="50"/>
  <c r="J8285" i="50"/>
  <c r="L8285" i="50"/>
  <c r="K8285" i="50"/>
  <c r="L8073" i="50"/>
  <c r="K8073" i="50"/>
  <c r="J8073" i="50"/>
  <c r="L8041" i="50"/>
  <c r="K8041" i="50"/>
  <c r="J8041" i="50"/>
  <c r="L8021" i="50"/>
  <c r="K8021" i="50"/>
  <c r="J8021" i="50"/>
  <c r="K8148" i="50"/>
  <c r="L8148" i="50"/>
  <c r="J8148" i="50"/>
  <c r="J8016" i="50"/>
  <c r="J7978" i="50"/>
  <c r="K7946" i="50"/>
  <c r="L7865" i="50"/>
  <c r="K7865" i="50"/>
  <c r="J7865" i="50"/>
  <c r="L7833" i="50"/>
  <c r="K7833" i="50"/>
  <c r="J7833" i="50"/>
  <c r="J7998" i="50"/>
  <c r="K7966" i="50"/>
  <c r="J8002" i="50"/>
  <c r="L7986" i="50"/>
  <c r="K7970" i="50"/>
  <c r="J7938" i="50"/>
  <c r="L7930" i="50"/>
  <c r="K7930" i="50"/>
  <c r="J7930" i="50"/>
  <c r="L7896" i="50"/>
  <c r="K7896" i="50"/>
  <c r="J7896" i="50"/>
  <c r="L7888" i="50"/>
  <c r="K7888" i="50"/>
  <c r="J7888" i="50"/>
  <c r="L7880" i="50"/>
  <c r="K7880" i="50"/>
  <c r="J7880" i="50"/>
  <c r="K8028" i="50"/>
  <c r="K8006" i="50"/>
  <c r="J7974" i="50"/>
  <c r="L7958" i="50"/>
  <c r="K7942" i="50"/>
  <c r="L7794" i="50"/>
  <c r="K7794" i="50"/>
  <c r="J7794" i="50"/>
  <c r="L7616" i="50"/>
  <c r="K7616" i="50"/>
  <c r="J7616" i="50"/>
  <c r="L7584" i="50"/>
  <c r="K7584" i="50"/>
  <c r="J7584" i="50"/>
  <c r="K7769" i="50"/>
  <c r="J7518" i="50"/>
  <c r="L7518" i="50"/>
  <c r="K7518" i="50"/>
  <c r="L7607" i="50"/>
  <c r="K7607" i="50"/>
  <c r="J7607" i="50"/>
  <c r="L7575" i="50"/>
  <c r="K7575" i="50"/>
  <c r="J7575" i="50"/>
  <c r="J7547" i="50"/>
  <c r="L7547" i="50"/>
  <c r="K7547" i="50"/>
  <c r="J7539" i="50"/>
  <c r="L7539" i="50"/>
  <c r="K7539" i="50"/>
  <c r="J7531" i="50"/>
  <c r="L7531" i="50"/>
  <c r="K7531" i="50"/>
  <c r="K7522" i="50"/>
  <c r="J7522" i="50"/>
  <c r="L7522" i="50"/>
  <c r="K7221" i="50"/>
  <c r="L7221" i="50"/>
  <c r="J7221" i="50"/>
  <c r="L7157" i="50"/>
  <c r="K7157" i="50"/>
  <c r="J7157" i="50"/>
  <c r="L7125" i="50"/>
  <c r="K7125" i="50"/>
  <c r="J7125" i="50"/>
  <c r="L7093" i="50"/>
  <c r="K7093" i="50"/>
  <c r="J7093" i="50"/>
  <c r="L7065" i="50"/>
  <c r="K7065" i="50"/>
  <c r="J7065" i="50"/>
  <c r="K7241" i="50"/>
  <c r="L7241" i="50"/>
  <c r="J7241" i="50"/>
  <c r="L7074" i="50"/>
  <c r="K7074" i="50"/>
  <c r="J7074" i="50"/>
  <c r="J7048" i="50"/>
  <c r="L7032" i="50"/>
  <c r="K7016" i="50"/>
  <c r="J6956" i="50"/>
  <c r="L6940" i="50"/>
  <c r="K6924" i="50"/>
  <c r="J6893" i="50"/>
  <c r="J7036" i="50"/>
  <c r="L7020" i="50"/>
  <c r="J6960" i="50"/>
  <c r="L6944" i="50"/>
  <c r="K6928" i="50"/>
  <c r="L6897" i="50"/>
  <c r="L6889" i="50"/>
  <c r="K6889" i="50"/>
  <c r="J6889" i="50"/>
  <c r="L6881" i="50"/>
  <c r="K6881" i="50"/>
  <c r="J6881" i="50"/>
  <c r="L6873" i="50"/>
  <c r="K6873" i="50"/>
  <c r="J6873" i="50"/>
  <c r="L6865" i="50"/>
  <c r="K6865" i="50"/>
  <c r="J6865" i="50"/>
  <c r="L6857" i="50"/>
  <c r="K6857" i="50"/>
  <c r="J6857" i="50"/>
  <c r="L6849" i="50"/>
  <c r="K6849" i="50"/>
  <c r="J6849" i="50"/>
  <c r="L6841" i="50"/>
  <c r="K6841" i="50"/>
  <c r="J6841" i="50"/>
  <c r="L6833" i="50"/>
  <c r="K6833" i="50"/>
  <c r="J6833" i="50"/>
  <c r="L6782" i="50"/>
  <c r="J6782" i="50"/>
  <c r="K6782" i="50"/>
  <c r="L6750" i="50"/>
  <c r="J6750" i="50"/>
  <c r="K6750" i="50"/>
  <c r="L6719" i="50"/>
  <c r="J6719" i="50"/>
  <c r="K6719" i="50"/>
  <c r="L6687" i="50"/>
  <c r="J6687" i="50"/>
  <c r="K6687" i="50"/>
  <c r="L6655" i="50"/>
  <c r="J6655" i="50"/>
  <c r="K6655" i="50"/>
  <c r="L6595" i="50"/>
  <c r="K6595" i="50"/>
  <c r="J6595" i="50"/>
  <c r="K7056" i="50"/>
  <c r="J7024" i="50"/>
  <c r="L7008" i="50"/>
  <c r="K6964" i="50"/>
  <c r="J6932" i="50"/>
  <c r="L6916" i="50"/>
  <c r="K6901" i="50"/>
  <c r="L6785" i="50"/>
  <c r="K6785" i="50"/>
  <c r="J6785" i="50"/>
  <c r="L6753" i="50"/>
  <c r="K6753" i="50"/>
  <c r="J6753" i="50"/>
  <c r="L6722" i="50"/>
  <c r="K6722" i="50"/>
  <c r="J6722" i="50"/>
  <c r="L6690" i="50"/>
  <c r="K6690" i="50"/>
  <c r="J6690" i="50"/>
  <c r="L6658" i="50"/>
  <c r="K6658" i="50"/>
  <c r="J6658" i="50"/>
  <c r="J6650" i="50"/>
  <c r="L6650" i="50"/>
  <c r="K6650" i="50"/>
  <c r="J6642" i="50"/>
  <c r="L6642" i="50"/>
  <c r="K6642" i="50"/>
  <c r="J6634" i="50"/>
  <c r="L6634" i="50"/>
  <c r="K6634" i="50"/>
  <c r="J6626" i="50"/>
  <c r="L6626" i="50"/>
  <c r="K6626" i="50"/>
  <c r="L6546" i="50"/>
  <c r="K6546" i="50"/>
  <c r="J6546" i="50"/>
  <c r="L6534" i="50"/>
  <c r="K6534" i="50"/>
  <c r="J6534" i="50"/>
  <c r="L6547" i="50"/>
  <c r="J6547" i="50"/>
  <c r="K6547" i="50"/>
  <c r="L6578" i="50"/>
  <c r="K6578" i="50"/>
  <c r="J6578" i="50"/>
  <c r="J6527" i="50"/>
  <c r="L6527" i="50"/>
  <c r="K6527" i="50"/>
  <c r="L6420" i="50"/>
  <c r="K6420" i="50"/>
  <c r="J6420" i="50"/>
  <c r="L6388" i="50"/>
  <c r="K6388" i="50"/>
  <c r="J6388" i="50"/>
  <c r="L6377" i="50"/>
  <c r="K6377" i="50"/>
  <c r="J6377" i="50"/>
  <c r="L6345" i="50"/>
  <c r="K6345" i="50"/>
  <c r="J6345" i="50"/>
  <c r="L6313" i="50"/>
  <c r="K6313" i="50"/>
  <c r="J6313" i="50"/>
  <c r="L6253" i="50"/>
  <c r="K6253" i="50"/>
  <c r="J6253" i="50"/>
  <c r="L6221" i="50"/>
  <c r="K6221" i="50"/>
  <c r="J6221" i="50"/>
  <c r="L6186" i="50"/>
  <c r="K6186" i="50"/>
  <c r="J6186" i="50"/>
  <c r="L6154" i="50"/>
  <c r="K6154" i="50"/>
  <c r="J6154" i="50"/>
  <c r="L6094" i="50"/>
  <c r="K6094" i="50"/>
  <c r="J6094" i="50"/>
  <c r="L6062" i="50"/>
  <c r="K6062" i="50"/>
  <c r="J6062" i="50"/>
  <c r="L6031" i="50"/>
  <c r="K6031" i="50"/>
  <c r="J6031" i="50"/>
  <c r="L6023" i="50"/>
  <c r="K6023" i="50"/>
  <c r="J6023" i="50"/>
  <c r="L6015" i="50"/>
  <c r="K6015" i="50"/>
  <c r="J6015" i="50"/>
  <c r="L6007" i="50"/>
  <c r="K6007" i="50"/>
  <c r="J6007" i="50"/>
  <c r="L6439" i="50"/>
  <c r="K6439" i="50"/>
  <c r="J6439" i="50"/>
  <c r="L6407" i="50"/>
  <c r="K6407" i="50"/>
  <c r="J6407" i="50"/>
  <c r="L6384" i="50"/>
  <c r="K6384" i="50"/>
  <c r="J6384" i="50"/>
  <c r="L6365" i="50"/>
  <c r="K6365" i="50"/>
  <c r="J6365" i="50"/>
  <c r="L6349" i="50"/>
  <c r="K6349" i="50"/>
  <c r="J6349" i="50"/>
  <c r="L6333" i="50"/>
  <c r="K6333" i="50"/>
  <c r="J6333" i="50"/>
  <c r="L6317" i="50"/>
  <c r="K6317" i="50"/>
  <c r="J6317" i="50"/>
  <c r="L6273" i="50"/>
  <c r="K6273" i="50"/>
  <c r="J6273" i="50"/>
  <c r="L6257" i="50"/>
  <c r="K6257" i="50"/>
  <c r="J6257" i="50"/>
  <c r="L6241" i="50"/>
  <c r="K6241" i="50"/>
  <c r="J6241" i="50"/>
  <c r="L6225" i="50"/>
  <c r="K6225" i="50"/>
  <c r="J6225" i="50"/>
  <c r="L6209" i="50"/>
  <c r="K6209" i="50"/>
  <c r="J6209" i="50"/>
  <c r="J7060" i="50"/>
  <c r="K7044" i="50"/>
  <c r="J7012" i="50"/>
  <c r="K6968" i="50"/>
  <c r="J6936" i="50"/>
  <c r="L6920" i="50"/>
  <c r="K6904" i="50"/>
  <c r="L6018" i="50"/>
  <c r="K6018" i="50"/>
  <c r="J6018" i="50"/>
  <c r="L6383" i="50"/>
  <c r="K6383" i="50"/>
  <c r="J6383" i="50"/>
  <c r="L6356" i="50"/>
  <c r="K6356" i="50"/>
  <c r="J6356" i="50"/>
  <c r="L6324" i="50"/>
  <c r="K6324" i="50"/>
  <c r="J6324" i="50"/>
  <c r="L6157" i="50"/>
  <c r="K6157" i="50"/>
  <c r="J6157" i="50"/>
  <c r="L5856" i="50"/>
  <c r="K5856" i="50"/>
  <c r="J5856" i="50"/>
  <c r="L5840" i="50"/>
  <c r="K5840" i="50"/>
  <c r="J5840" i="50"/>
  <c r="L5824" i="50"/>
  <c r="K5824" i="50"/>
  <c r="J5824" i="50"/>
  <c r="L5808" i="50"/>
  <c r="K5808" i="50"/>
  <c r="J5808" i="50"/>
  <c r="L5691" i="50"/>
  <c r="K5691" i="50"/>
  <c r="J5691" i="50"/>
  <c r="L5675" i="50"/>
  <c r="K5675" i="50"/>
  <c r="J5675" i="50"/>
  <c r="L5651" i="50"/>
  <c r="J5651" i="50"/>
  <c r="K5651" i="50"/>
  <c r="L6348" i="50"/>
  <c r="K6348" i="50"/>
  <c r="J6348" i="50"/>
  <c r="L5646" i="50"/>
  <c r="K5646" i="50"/>
  <c r="J5646" i="50"/>
  <c r="L5604" i="50"/>
  <c r="K5604" i="50"/>
  <c r="J5604" i="50"/>
  <c r="L6248" i="50"/>
  <c r="K6248" i="50"/>
  <c r="J6248" i="50"/>
  <c r="L6173" i="50"/>
  <c r="K6173" i="50"/>
  <c r="J6173" i="50"/>
  <c r="L6049" i="50"/>
  <c r="K6049" i="50"/>
  <c r="J6049" i="50"/>
  <c r="K5989" i="50"/>
  <c r="L5989" i="50"/>
  <c r="J5989" i="50"/>
  <c r="L5868" i="50"/>
  <c r="K5868" i="50"/>
  <c r="J5868" i="50"/>
  <c r="L5852" i="50"/>
  <c r="K5852" i="50"/>
  <c r="J5852" i="50"/>
  <c r="L5836" i="50"/>
  <c r="K5836" i="50"/>
  <c r="J5836" i="50"/>
  <c r="J5801" i="50"/>
  <c r="L5801" i="50"/>
  <c r="K5801" i="50"/>
  <c r="J5797" i="50"/>
  <c r="L5797" i="50"/>
  <c r="K5797" i="50"/>
  <c r="J5793" i="50"/>
  <c r="L5793" i="50"/>
  <c r="K5793" i="50"/>
  <c r="J5789" i="50"/>
  <c r="L5789" i="50"/>
  <c r="K5789" i="50"/>
  <c r="J5785" i="50"/>
  <c r="L5785" i="50"/>
  <c r="K5785" i="50"/>
  <c r="J5781" i="50"/>
  <c r="L5781" i="50"/>
  <c r="K5781" i="50"/>
  <c r="J5777" i="50"/>
  <c r="L5777" i="50"/>
  <c r="K5777" i="50"/>
  <c r="L5750" i="50"/>
  <c r="K5750" i="50"/>
  <c r="J5750" i="50"/>
  <c r="L5667" i="50"/>
  <c r="K5667" i="50"/>
  <c r="J5667" i="50"/>
  <c r="L5632" i="50"/>
  <c r="K5632" i="50"/>
  <c r="J5632" i="50"/>
  <c r="L5624" i="50"/>
  <c r="K5624" i="50"/>
  <c r="J5624" i="50"/>
  <c r="L5616" i="50"/>
  <c r="K5616" i="50"/>
  <c r="J5616" i="50"/>
  <c r="L5605" i="50"/>
  <c r="K5605" i="50"/>
  <c r="J5605" i="50"/>
  <c r="J5585" i="50"/>
  <c r="L5569" i="50"/>
  <c r="K5553" i="50"/>
  <c r="J5518" i="50"/>
  <c r="L5502" i="50"/>
  <c r="K5486" i="50"/>
  <c r="J5424" i="50"/>
  <c r="L5408" i="50"/>
  <c r="K5392" i="50"/>
  <c r="K5204" i="50"/>
  <c r="L5204" i="50"/>
  <c r="J5204" i="50"/>
  <c r="K5188" i="50"/>
  <c r="L5188" i="50"/>
  <c r="J5188" i="50"/>
  <c r="K5172" i="50"/>
  <c r="L5172" i="50"/>
  <c r="J5172" i="50"/>
  <c r="L5074" i="50"/>
  <c r="K5074" i="50"/>
  <c r="J5074" i="50"/>
  <c r="L5035" i="50"/>
  <c r="K5035" i="50"/>
  <c r="J5035" i="50"/>
  <c r="J5595" i="50"/>
  <c r="J5589" i="50"/>
  <c r="L5573" i="50"/>
  <c r="K5557" i="50"/>
  <c r="J5522" i="50"/>
  <c r="L5506" i="50"/>
  <c r="K5490" i="50"/>
  <c r="J5444" i="50"/>
  <c r="L5428" i="50"/>
  <c r="K5412" i="50"/>
  <c r="J5377" i="50"/>
  <c r="K5214" i="50"/>
  <c r="L5166" i="50"/>
  <c r="K5124" i="50"/>
  <c r="K5577" i="50"/>
  <c r="J5545" i="50"/>
  <c r="J5526" i="50"/>
  <c r="L5510" i="50"/>
  <c r="K5494" i="50"/>
  <c r="J5432" i="50"/>
  <c r="L5416" i="50"/>
  <c r="K5400" i="50"/>
  <c r="K5381" i="50"/>
  <c r="K5186" i="50"/>
  <c r="K5128" i="50"/>
  <c r="J5565" i="50"/>
  <c r="L5549" i="50"/>
  <c r="J5514" i="50"/>
  <c r="L5498" i="50"/>
  <c r="K5482" i="50"/>
  <c r="K5436" i="50"/>
  <c r="J5404" i="50"/>
  <c r="L5388" i="50"/>
  <c r="L5117" i="50"/>
  <c r="K5117" i="50"/>
  <c r="J5117" i="50"/>
  <c r="L5101" i="50"/>
  <c r="K5101" i="50"/>
  <c r="J5101" i="50"/>
  <c r="L5085" i="50"/>
  <c r="K5085" i="50"/>
  <c r="J5085" i="50"/>
  <c r="L5069" i="50"/>
  <c r="K5069" i="50"/>
  <c r="J5069" i="50"/>
  <c r="J5108" i="50"/>
  <c r="L5053" i="50"/>
  <c r="K5007" i="50"/>
  <c r="L4967" i="50"/>
  <c r="K4935" i="50"/>
  <c r="J4919" i="50"/>
  <c r="L4904" i="50"/>
  <c r="K4872" i="50"/>
  <c r="J4856" i="50"/>
  <c r="L4816" i="50"/>
  <c r="K4784" i="50"/>
  <c r="J4768" i="50"/>
  <c r="K4594" i="50"/>
  <c r="J4971" i="50"/>
  <c r="L4955" i="50"/>
  <c r="K4923" i="50"/>
  <c r="J4908" i="50"/>
  <c r="L4892" i="50"/>
  <c r="K4860" i="50"/>
  <c r="J4820" i="50"/>
  <c r="L4804" i="50"/>
  <c r="K4772" i="50"/>
  <c r="J4753" i="50"/>
  <c r="L4737" i="50"/>
  <c r="K4705" i="50"/>
  <c r="L4665" i="50"/>
  <c r="K4633" i="50"/>
  <c r="J4617" i="50"/>
  <c r="L4598" i="50"/>
  <c r="K4582" i="50"/>
  <c r="L4582" i="50"/>
  <c r="J4582" i="50"/>
  <c r="K4574" i="50"/>
  <c r="L4574" i="50"/>
  <c r="J4574" i="50"/>
  <c r="K4566" i="50"/>
  <c r="L4566" i="50"/>
  <c r="J4566" i="50"/>
  <c r="K4558" i="50"/>
  <c r="L4558" i="50"/>
  <c r="J4558" i="50"/>
  <c r="K4550" i="50"/>
  <c r="L4550" i="50"/>
  <c r="J4550" i="50"/>
  <c r="K4367" i="50"/>
  <c r="L4367" i="50"/>
  <c r="J4367" i="50"/>
  <c r="K4359" i="50"/>
  <c r="L4359" i="50"/>
  <c r="J4359" i="50"/>
  <c r="K4351" i="50"/>
  <c r="L4351" i="50"/>
  <c r="J4351" i="50"/>
  <c r="K4343" i="50"/>
  <c r="L4343" i="50"/>
  <c r="J4343" i="50"/>
  <c r="K4335" i="50"/>
  <c r="L4335" i="50"/>
  <c r="J4335" i="50"/>
  <c r="K4327" i="50"/>
  <c r="L4327" i="50"/>
  <c r="J4327" i="50"/>
  <c r="K4319" i="50"/>
  <c r="L4319" i="50"/>
  <c r="J4319" i="50"/>
  <c r="L4194" i="50"/>
  <c r="K4194" i="50"/>
  <c r="J4194" i="50"/>
  <c r="L4139" i="50"/>
  <c r="K4139" i="50"/>
  <c r="J4139" i="50"/>
  <c r="L4107" i="50"/>
  <c r="K4107" i="50"/>
  <c r="J4107" i="50"/>
  <c r="J5198" i="50"/>
  <c r="J5021" i="50"/>
  <c r="J5015" i="50"/>
  <c r="K4959" i="50"/>
  <c r="J4943" i="50"/>
  <c r="L4927" i="50"/>
  <c r="J4896" i="50"/>
  <c r="L4880" i="50"/>
  <c r="K4848" i="50"/>
  <c r="J4808" i="50"/>
  <c r="L4792" i="50"/>
  <c r="K4760" i="50"/>
  <c r="K4741" i="50"/>
  <c r="J4725" i="50"/>
  <c r="L4709" i="50"/>
  <c r="K4669" i="50"/>
  <c r="J4653" i="50"/>
  <c r="L4637" i="50"/>
  <c r="K4602" i="50"/>
  <c r="L4220" i="50"/>
  <c r="J5092" i="50"/>
  <c r="J5037" i="50"/>
  <c r="L5003" i="50"/>
  <c r="K4963" i="50"/>
  <c r="J4947" i="50"/>
  <c r="L4931" i="50"/>
  <c r="K4900" i="50"/>
  <c r="J4884" i="50"/>
  <c r="L4868" i="50"/>
  <c r="K4812" i="50"/>
  <c r="J4796" i="50"/>
  <c r="L4780" i="50"/>
  <c r="J4745" i="50"/>
  <c r="L4729" i="50"/>
  <c r="K4697" i="50"/>
  <c r="L4657" i="50"/>
  <c r="K4625" i="50"/>
  <c r="J4609" i="50"/>
  <c r="K4606" i="50"/>
  <c r="J4590" i="50"/>
  <c r="K4451" i="50"/>
  <c r="L4451" i="50"/>
  <c r="J4451" i="50"/>
  <c r="K4443" i="50"/>
  <c r="L4443" i="50"/>
  <c r="J4443" i="50"/>
  <c r="K4435" i="50"/>
  <c r="L4435" i="50"/>
  <c r="J4435" i="50"/>
  <c r="K4427" i="50"/>
  <c r="L4427" i="50"/>
  <c r="J4427" i="50"/>
  <c r="K4419" i="50"/>
  <c r="L4419" i="50"/>
  <c r="J4419" i="50"/>
  <c r="K4411" i="50"/>
  <c r="L4411" i="50"/>
  <c r="J4411" i="50"/>
  <c r="K4403" i="50"/>
  <c r="L4403" i="50"/>
  <c r="J4403" i="50"/>
  <c r="K4218" i="50"/>
  <c r="L4218" i="50"/>
  <c r="J4218" i="50"/>
  <c r="K4196" i="50"/>
  <c r="L4196" i="50"/>
  <c r="J4196" i="50"/>
  <c r="K4180" i="50"/>
  <c r="L4180" i="50"/>
  <c r="J4180" i="50"/>
  <c r="L3404" i="50"/>
  <c r="J3404" i="50"/>
  <c r="K3404" i="50"/>
  <c r="L3400" i="50"/>
  <c r="J3400" i="50"/>
  <c r="K3400" i="50"/>
  <c r="L3396" i="50"/>
  <c r="J3396" i="50"/>
  <c r="K3396" i="50"/>
  <c r="L3370" i="50"/>
  <c r="K3370" i="50"/>
  <c r="J3370" i="50"/>
  <c r="L3259" i="50"/>
  <c r="K3259" i="50"/>
  <c r="J3259" i="50"/>
  <c r="L3251" i="50"/>
  <c r="K3251" i="50"/>
  <c r="J3251" i="50"/>
  <c r="L3243" i="50"/>
  <c r="K3243" i="50"/>
  <c r="J3243" i="50"/>
  <c r="L3235" i="50"/>
  <c r="K3235" i="50"/>
  <c r="J3235" i="50"/>
  <c r="L3227" i="50"/>
  <c r="K3227" i="50"/>
  <c r="J3227" i="50"/>
  <c r="L3219" i="50"/>
  <c r="K3219" i="50"/>
  <c r="J3219" i="50"/>
  <c r="L3211" i="50"/>
  <c r="K3211" i="50"/>
  <c r="J3211" i="50"/>
  <c r="L3112" i="50"/>
  <c r="K3112" i="50"/>
  <c r="J3112" i="50"/>
  <c r="L3104" i="50"/>
  <c r="K3104" i="50"/>
  <c r="J3104" i="50"/>
  <c r="L3096" i="50"/>
  <c r="K3096" i="50"/>
  <c r="J3096" i="50"/>
  <c r="L3088" i="50"/>
  <c r="K3088" i="50"/>
  <c r="J3088" i="50"/>
  <c r="L3080" i="50"/>
  <c r="K3080" i="50"/>
  <c r="J3080" i="50"/>
  <c r="L3050" i="50"/>
  <c r="K3050" i="50"/>
  <c r="J3050" i="50"/>
  <c r="L3023" i="50"/>
  <c r="K3023" i="50"/>
  <c r="J3023" i="50"/>
  <c r="L3015" i="50"/>
  <c r="K3015" i="50"/>
  <c r="J3015" i="50"/>
  <c r="L3007" i="50"/>
  <c r="K3007" i="50"/>
  <c r="J3007" i="50"/>
  <c r="L2982" i="50"/>
  <c r="K2982" i="50"/>
  <c r="J2982" i="50"/>
  <c r="L2931" i="50"/>
  <c r="K2931" i="50"/>
  <c r="J2931" i="50"/>
  <c r="J4220" i="50"/>
  <c r="L3204" i="50"/>
  <c r="K3204" i="50"/>
  <c r="J3204" i="50"/>
  <c r="L3196" i="50"/>
  <c r="K3196" i="50"/>
  <c r="J3196" i="50"/>
  <c r="L3188" i="50"/>
  <c r="K3188" i="50"/>
  <c r="J3188" i="50"/>
  <c r="L3180" i="50"/>
  <c r="K3180" i="50"/>
  <c r="J3180" i="50"/>
  <c r="L3172" i="50"/>
  <c r="K3172" i="50"/>
  <c r="J3172" i="50"/>
  <c r="L3164" i="50"/>
  <c r="K3164" i="50"/>
  <c r="J3164" i="50"/>
  <c r="L3156" i="50"/>
  <c r="K3156" i="50"/>
  <c r="J3156" i="50"/>
  <c r="L3132" i="50"/>
  <c r="K3132" i="50"/>
  <c r="J3132" i="50"/>
  <c r="L3124" i="50"/>
  <c r="K3124" i="50"/>
  <c r="J3124" i="50"/>
  <c r="L3331" i="50"/>
  <c r="K3331" i="50"/>
  <c r="J3331" i="50"/>
  <c r="L3323" i="50"/>
  <c r="K3323" i="50"/>
  <c r="J3323" i="50"/>
  <c r="L3315" i="50"/>
  <c r="K3315" i="50"/>
  <c r="J3315" i="50"/>
  <c r="L3307" i="50"/>
  <c r="K3307" i="50"/>
  <c r="J3307" i="50"/>
  <c r="L3299" i="50"/>
  <c r="K3299" i="50"/>
  <c r="J3299" i="50"/>
  <c r="L3291" i="50"/>
  <c r="K3291" i="50"/>
  <c r="J3291" i="50"/>
  <c r="L3283" i="50"/>
  <c r="K3283" i="50"/>
  <c r="J3283" i="50"/>
  <c r="L3255" i="50"/>
  <c r="K3255" i="50"/>
  <c r="J3255" i="50"/>
  <c r="L3247" i="50"/>
  <c r="K3247" i="50"/>
  <c r="J3247" i="50"/>
  <c r="L3239" i="50"/>
  <c r="K3239" i="50"/>
  <c r="J3239" i="50"/>
  <c r="L3231" i="50"/>
  <c r="K3231" i="50"/>
  <c r="J3231" i="50"/>
  <c r="L3223" i="50"/>
  <c r="K3223" i="50"/>
  <c r="J3223" i="50"/>
  <c r="L3215" i="50"/>
  <c r="K3215" i="50"/>
  <c r="J3215" i="50"/>
  <c r="L3382" i="50"/>
  <c r="K3382" i="50"/>
  <c r="J3382" i="50"/>
  <c r="L3366" i="50"/>
  <c r="K3366" i="50"/>
  <c r="J3366" i="50"/>
  <c r="L3358" i="50"/>
  <c r="K3358" i="50"/>
  <c r="J3358" i="50"/>
  <c r="L3350" i="50"/>
  <c r="K3350" i="50"/>
  <c r="J3350" i="50"/>
  <c r="L3342" i="50"/>
  <c r="K3342" i="50"/>
  <c r="J3342" i="50"/>
  <c r="L3200" i="50"/>
  <c r="K3200" i="50"/>
  <c r="J3200" i="50"/>
  <c r="L3192" i="50"/>
  <c r="K3192" i="50"/>
  <c r="J3192" i="50"/>
  <c r="L3184" i="50"/>
  <c r="K3184" i="50"/>
  <c r="J3184" i="50"/>
  <c r="L3176" i="50"/>
  <c r="K3176" i="50"/>
  <c r="J3176" i="50"/>
  <c r="L3168" i="50"/>
  <c r="K3168" i="50"/>
  <c r="J3168" i="50"/>
  <c r="L3160" i="50"/>
  <c r="K3160" i="50"/>
  <c r="J3160" i="50"/>
  <c r="L3073" i="50"/>
  <c r="K3073" i="50"/>
  <c r="J3073" i="50"/>
  <c r="L3041" i="50"/>
  <c r="K3041" i="50"/>
  <c r="J3041" i="50"/>
  <c r="L2989" i="50"/>
  <c r="K2989" i="50"/>
  <c r="J2989" i="50"/>
  <c r="L2957" i="50"/>
  <c r="K2957" i="50"/>
  <c r="J2957" i="50"/>
  <c r="K2875" i="50"/>
  <c r="J2875" i="50"/>
  <c r="L2875" i="50"/>
  <c r="K2859" i="50"/>
  <c r="J2859" i="50"/>
  <c r="L2859" i="50"/>
  <c r="K2843" i="50"/>
  <c r="J2843" i="50"/>
  <c r="L2843" i="50"/>
  <c r="K2827" i="50"/>
  <c r="J2827" i="50"/>
  <c r="L2827" i="50"/>
  <c r="K2816" i="50"/>
  <c r="L2816" i="50"/>
  <c r="J2816" i="50"/>
  <c r="K2808" i="50"/>
  <c r="L2808" i="50"/>
  <c r="J2808" i="50"/>
  <c r="K2800" i="50"/>
  <c r="L2800" i="50"/>
  <c r="J2800" i="50"/>
  <c r="K2792" i="50"/>
  <c r="L2792" i="50"/>
  <c r="J2792" i="50"/>
  <c r="K2784" i="50"/>
  <c r="L2784" i="50"/>
  <c r="J2784" i="50"/>
  <c r="K2776" i="50"/>
  <c r="L2776" i="50"/>
  <c r="J2776" i="50"/>
  <c r="K2752" i="50"/>
  <c r="L2752" i="50"/>
  <c r="J2752" i="50"/>
  <c r="K2744" i="50"/>
  <c r="L2744" i="50"/>
  <c r="J2744" i="50"/>
  <c r="K2736" i="50"/>
  <c r="L2736" i="50"/>
  <c r="J2736" i="50"/>
  <c r="K2728" i="50"/>
  <c r="L2728" i="50"/>
  <c r="J2728" i="50"/>
  <c r="K2720" i="50"/>
  <c r="L2720" i="50"/>
  <c r="J2720" i="50"/>
  <c r="K2712" i="50"/>
  <c r="L2712" i="50"/>
  <c r="J2712" i="50"/>
  <c r="K2704" i="50"/>
  <c r="L2704" i="50"/>
  <c r="J2704" i="50"/>
  <c r="K2677" i="50"/>
  <c r="L2677" i="50"/>
  <c r="J2677" i="50"/>
  <c r="K2625" i="50"/>
  <c r="L2625" i="50"/>
  <c r="J2625" i="50"/>
  <c r="K2593" i="50"/>
  <c r="L2593" i="50"/>
  <c r="J2593" i="50"/>
  <c r="K2562" i="50"/>
  <c r="L2562" i="50"/>
  <c r="J2562" i="50"/>
  <c r="K2510" i="50"/>
  <c r="L2510" i="50"/>
  <c r="J2510" i="50"/>
  <c r="K2478" i="50"/>
  <c r="L2478" i="50"/>
  <c r="J2478" i="50"/>
  <c r="K2455" i="50"/>
  <c r="L2455" i="50"/>
  <c r="J2455" i="50"/>
  <c r="K2423" i="50"/>
  <c r="L2423" i="50"/>
  <c r="J2423" i="50"/>
  <c r="K2365" i="50"/>
  <c r="L2365" i="50"/>
  <c r="J2365" i="50"/>
  <c r="K2334" i="50"/>
  <c r="L2334" i="50"/>
  <c r="J2334" i="50"/>
  <c r="K2302" i="50"/>
  <c r="L2302" i="50"/>
  <c r="J2302" i="50"/>
  <c r="K2252" i="50"/>
  <c r="L2252" i="50"/>
  <c r="J2252" i="50"/>
  <c r="K2217" i="50"/>
  <c r="L2217" i="50"/>
  <c r="J2217" i="50"/>
  <c r="K2185" i="50"/>
  <c r="L2185" i="50"/>
  <c r="J2185" i="50"/>
  <c r="K2159" i="50"/>
  <c r="L2159" i="50"/>
  <c r="J2159" i="50"/>
  <c r="K2127" i="50"/>
  <c r="L2127" i="50"/>
  <c r="J2127" i="50"/>
  <c r="K2116" i="50"/>
  <c r="L2116" i="50"/>
  <c r="J2116" i="50"/>
  <c r="K2084" i="50"/>
  <c r="L2084" i="50"/>
  <c r="J2084" i="50"/>
  <c r="K2034" i="50"/>
  <c r="L2034" i="50"/>
  <c r="J2034" i="50"/>
  <c r="K2003" i="50"/>
  <c r="L2003" i="50"/>
  <c r="J2003" i="50"/>
  <c r="K2701" i="50"/>
  <c r="L2701" i="50"/>
  <c r="J2701" i="50"/>
  <c r="K2693" i="50"/>
  <c r="L2693" i="50"/>
  <c r="J2693" i="50"/>
  <c r="L2670" i="50"/>
  <c r="J2670" i="50"/>
  <c r="K2670" i="50"/>
  <c r="L2649" i="50"/>
  <c r="J2649" i="50"/>
  <c r="K2649" i="50"/>
  <c r="L2641" i="50"/>
  <c r="J2641" i="50"/>
  <c r="K2641" i="50"/>
  <c r="L2633" i="50"/>
  <c r="J2633" i="50"/>
  <c r="K2633" i="50"/>
  <c r="L2602" i="50"/>
  <c r="J2602" i="50"/>
  <c r="K2602" i="50"/>
  <c r="L2563" i="50"/>
  <c r="J2563" i="50"/>
  <c r="K2563" i="50"/>
  <c r="L2511" i="50"/>
  <c r="J2511" i="50"/>
  <c r="K2511" i="50"/>
  <c r="L2479" i="50"/>
  <c r="J2479" i="50"/>
  <c r="K2479" i="50"/>
  <c r="L2448" i="50"/>
  <c r="J2448" i="50"/>
  <c r="K2448" i="50"/>
  <c r="L2416" i="50"/>
  <c r="J2416" i="50"/>
  <c r="K2416" i="50"/>
  <c r="L2390" i="50"/>
  <c r="J2390" i="50"/>
  <c r="K2390" i="50"/>
  <c r="L2358" i="50"/>
  <c r="J2358" i="50"/>
  <c r="K2358" i="50"/>
  <c r="L2319" i="50"/>
  <c r="J2319" i="50"/>
  <c r="K2319" i="50"/>
  <c r="L2277" i="50"/>
  <c r="J2277" i="50"/>
  <c r="K2277" i="50"/>
  <c r="L2245" i="50"/>
  <c r="J2245" i="50"/>
  <c r="K2245" i="50"/>
  <c r="L2218" i="50"/>
  <c r="J2218" i="50"/>
  <c r="K2218" i="50"/>
  <c r="L2186" i="50"/>
  <c r="J2186" i="50"/>
  <c r="K2186" i="50"/>
  <c r="L2160" i="50"/>
  <c r="J2160" i="50"/>
  <c r="K2160" i="50"/>
  <c r="L2128" i="50"/>
  <c r="J2128" i="50"/>
  <c r="K2128" i="50"/>
  <c r="L2101" i="50"/>
  <c r="J2101" i="50"/>
  <c r="K2101" i="50"/>
  <c r="L2035" i="50"/>
  <c r="J2035" i="50"/>
  <c r="K2035" i="50"/>
  <c r="L1996" i="50"/>
  <c r="J1996" i="50"/>
  <c r="K1996" i="50"/>
  <c r="J2849" i="50"/>
  <c r="L2833" i="50"/>
  <c r="K2748" i="50"/>
  <c r="L2748" i="50"/>
  <c r="J2748" i="50"/>
  <c r="K2740" i="50"/>
  <c r="L2740" i="50"/>
  <c r="J2740" i="50"/>
  <c r="K2732" i="50"/>
  <c r="L2732" i="50"/>
  <c r="J2732" i="50"/>
  <c r="K2724" i="50"/>
  <c r="L2724" i="50"/>
  <c r="J2724" i="50"/>
  <c r="K2716" i="50"/>
  <c r="L2716" i="50"/>
  <c r="J2716" i="50"/>
  <c r="K2708" i="50"/>
  <c r="L2708" i="50"/>
  <c r="J2708" i="50"/>
  <c r="J2933" i="50"/>
  <c r="L2917" i="50"/>
  <c r="K2901" i="50"/>
  <c r="L2682" i="50"/>
  <c r="K2682" i="50"/>
  <c r="J2682" i="50"/>
  <c r="L2666" i="50"/>
  <c r="K2666" i="50"/>
  <c r="J2666" i="50"/>
  <c r="L2630" i="50"/>
  <c r="K2630" i="50"/>
  <c r="J2630" i="50"/>
  <c r="L2614" i="50"/>
  <c r="K2614" i="50"/>
  <c r="J2614" i="50"/>
  <c r="L2598" i="50"/>
  <c r="K2598" i="50"/>
  <c r="J2598" i="50"/>
  <c r="L2567" i="50"/>
  <c r="K2567" i="50"/>
  <c r="J2567" i="50"/>
  <c r="L2551" i="50"/>
  <c r="K2551" i="50"/>
  <c r="J2551" i="50"/>
  <c r="L2535" i="50"/>
  <c r="K2535" i="50"/>
  <c r="J2535" i="50"/>
  <c r="L2507" i="50"/>
  <c r="K2507" i="50"/>
  <c r="J2507" i="50"/>
  <c r="L2491" i="50"/>
  <c r="K2491" i="50"/>
  <c r="J2491" i="50"/>
  <c r="L2475" i="50"/>
  <c r="K2475" i="50"/>
  <c r="J2475" i="50"/>
  <c r="L2460" i="50"/>
  <c r="K2460" i="50"/>
  <c r="J2460" i="50"/>
  <c r="L2444" i="50"/>
  <c r="K2444" i="50"/>
  <c r="J2444" i="50"/>
  <c r="L2428" i="50"/>
  <c r="K2428" i="50"/>
  <c r="J2428" i="50"/>
  <c r="L2394" i="50"/>
  <c r="K2394" i="50"/>
  <c r="J2394" i="50"/>
  <c r="L2378" i="50"/>
  <c r="K2378" i="50"/>
  <c r="J2378" i="50"/>
  <c r="L2362" i="50"/>
  <c r="K2362" i="50"/>
  <c r="J2362" i="50"/>
  <c r="L2331" i="50"/>
  <c r="K2331" i="50"/>
  <c r="J2331" i="50"/>
  <c r="L2315" i="50"/>
  <c r="K2315" i="50"/>
  <c r="J2315" i="50"/>
  <c r="L2299" i="50"/>
  <c r="K2299" i="50"/>
  <c r="J2299" i="50"/>
  <c r="L2290" i="50"/>
  <c r="K2290" i="50"/>
  <c r="J2290" i="50"/>
  <c r="L2282" i="50"/>
  <c r="K2282" i="50"/>
  <c r="J2282" i="50"/>
  <c r="L2222" i="50"/>
  <c r="K2222" i="50"/>
  <c r="J2222" i="50"/>
  <c r="L2206" i="50"/>
  <c r="K2206" i="50"/>
  <c r="J2206" i="50"/>
  <c r="L2190" i="50"/>
  <c r="K2190" i="50"/>
  <c r="J2190" i="50"/>
  <c r="L2156" i="50"/>
  <c r="K2156" i="50"/>
  <c r="J2156" i="50"/>
  <c r="L2140" i="50"/>
  <c r="K2140" i="50"/>
  <c r="J2140" i="50"/>
  <c r="L2124" i="50"/>
  <c r="K2124" i="50"/>
  <c r="J2124" i="50"/>
  <c r="L2105" i="50"/>
  <c r="K2105" i="50"/>
  <c r="J2105" i="50"/>
  <c r="L2089" i="50"/>
  <c r="K2089" i="50"/>
  <c r="J2089" i="50"/>
  <c r="L2073" i="50"/>
  <c r="K2073" i="50"/>
  <c r="J2073" i="50"/>
  <c r="L2064" i="50"/>
  <c r="K2064" i="50"/>
  <c r="J2064" i="50"/>
  <c r="L2056" i="50"/>
  <c r="K2056" i="50"/>
  <c r="J2056" i="50"/>
  <c r="L2039" i="50"/>
  <c r="K2039" i="50"/>
  <c r="J2039" i="50"/>
  <c r="L2023" i="50"/>
  <c r="K2023" i="50"/>
  <c r="J2023" i="50"/>
  <c r="L1936" i="50"/>
  <c r="K1936" i="50"/>
  <c r="J1936" i="50"/>
  <c r="L1928" i="50"/>
  <c r="K1928" i="50"/>
  <c r="J1928" i="50"/>
  <c r="L1920" i="50"/>
  <c r="K1920" i="50"/>
  <c r="J1920" i="50"/>
  <c r="L1912" i="50"/>
  <c r="K1912" i="50"/>
  <c r="J1912" i="50"/>
  <c r="L1904" i="50"/>
  <c r="K1904" i="50"/>
  <c r="J1904" i="50"/>
  <c r="L1897" i="50"/>
  <c r="K1897" i="50"/>
  <c r="J1897" i="50"/>
  <c r="L1889" i="50"/>
  <c r="K1889" i="50"/>
  <c r="J1889" i="50"/>
  <c r="L1881" i="50"/>
  <c r="K1881" i="50"/>
  <c r="J1881" i="50"/>
  <c r="L1873" i="50"/>
  <c r="K1873" i="50"/>
  <c r="J1873" i="50"/>
  <c r="L1865" i="50"/>
  <c r="K1865" i="50"/>
  <c r="J1865" i="50"/>
  <c r="L1857" i="50"/>
  <c r="K1857" i="50"/>
  <c r="J1857" i="50"/>
  <c r="L1831" i="50"/>
  <c r="K1831" i="50"/>
  <c r="J1831" i="50"/>
  <c r="L1823" i="50"/>
  <c r="K1823" i="50"/>
  <c r="J1823" i="50"/>
  <c r="L1815" i="50"/>
  <c r="K1815" i="50"/>
  <c r="J1815" i="50"/>
  <c r="L1807" i="50"/>
  <c r="K1807" i="50"/>
  <c r="J1807" i="50"/>
  <c r="L1799" i="50"/>
  <c r="K1799" i="50"/>
  <c r="J1799" i="50"/>
  <c r="L1788" i="50"/>
  <c r="K1788" i="50"/>
  <c r="J1788" i="50"/>
  <c r="L1780" i="50"/>
  <c r="K1780" i="50"/>
  <c r="J1780" i="50"/>
  <c r="L1772" i="50"/>
  <c r="K1772" i="50"/>
  <c r="J1772" i="50"/>
  <c r="L1764" i="50"/>
  <c r="K1764" i="50"/>
  <c r="J1764" i="50"/>
  <c r="L1756" i="50"/>
  <c r="K1756" i="50"/>
  <c r="J1756" i="50"/>
  <c r="L1748" i="50"/>
  <c r="K1748" i="50"/>
  <c r="J1748" i="50"/>
  <c r="L1479" i="50"/>
  <c r="K1479" i="50"/>
  <c r="J1479" i="50"/>
  <c r="L1471" i="50"/>
  <c r="K1471" i="50"/>
  <c r="J1471" i="50"/>
  <c r="L1463" i="50"/>
  <c r="K1463" i="50"/>
  <c r="J1463" i="50"/>
  <c r="L1455" i="50"/>
  <c r="K1455" i="50"/>
  <c r="J1455" i="50"/>
  <c r="L1447" i="50"/>
  <c r="K1447" i="50"/>
  <c r="J1447" i="50"/>
  <c r="L1423" i="50"/>
  <c r="K1423" i="50"/>
  <c r="J1423" i="50"/>
  <c r="L1415" i="50"/>
  <c r="K1415" i="50"/>
  <c r="J1415" i="50"/>
  <c r="L1407" i="50"/>
  <c r="K1407" i="50"/>
  <c r="J1407" i="50"/>
  <c r="L1399" i="50"/>
  <c r="K1399" i="50"/>
  <c r="J1399" i="50"/>
  <c r="L1391" i="50"/>
  <c r="K1391" i="50"/>
  <c r="J1391" i="50"/>
  <c r="L915" i="50"/>
  <c r="K915" i="50"/>
  <c r="J915" i="50"/>
  <c r="L907" i="50"/>
  <c r="K907" i="50"/>
  <c r="J907" i="50"/>
  <c r="L899" i="50"/>
  <c r="K899" i="50"/>
  <c r="J899" i="50"/>
  <c r="L891" i="50"/>
  <c r="K891" i="50"/>
  <c r="J891" i="50"/>
  <c r="L883" i="50"/>
  <c r="K883" i="50"/>
  <c r="J883" i="50"/>
  <c r="L423" i="50"/>
  <c r="K423" i="50"/>
  <c r="J423" i="50"/>
  <c r="L415" i="50"/>
  <c r="K415" i="50"/>
  <c r="J415" i="50"/>
  <c r="L407" i="50"/>
  <c r="K407" i="50"/>
  <c r="J407" i="50"/>
  <c r="L399" i="50"/>
  <c r="K399" i="50"/>
  <c r="J399" i="50"/>
  <c r="L277" i="50"/>
  <c r="K277" i="50"/>
  <c r="J277" i="50"/>
  <c r="L233" i="50"/>
  <c r="K233" i="50"/>
  <c r="J233" i="50"/>
  <c r="L139" i="50"/>
  <c r="K139" i="50"/>
  <c r="J139" i="50"/>
  <c r="L581" i="50"/>
  <c r="K581" i="50"/>
  <c r="J581" i="50"/>
  <c r="L573" i="50"/>
  <c r="K573" i="50"/>
  <c r="J573" i="50"/>
  <c r="L565" i="50"/>
  <c r="K565" i="50"/>
  <c r="J565" i="50"/>
  <c r="L557" i="50"/>
  <c r="K557" i="50"/>
  <c r="J557" i="50"/>
  <c r="L549" i="50"/>
  <c r="K549" i="50"/>
  <c r="J549" i="50"/>
  <c r="L529" i="50"/>
  <c r="K529" i="50"/>
  <c r="J529" i="50"/>
  <c r="L521" i="50"/>
  <c r="K521" i="50"/>
  <c r="J521" i="50"/>
  <c r="L513" i="50"/>
  <c r="K513" i="50"/>
  <c r="J513" i="50"/>
  <c r="L505" i="50"/>
  <c r="K505" i="50"/>
  <c r="J505" i="50"/>
  <c r="L498" i="50"/>
  <c r="K498" i="50"/>
  <c r="J498" i="50"/>
  <c r="L490" i="50"/>
  <c r="K490" i="50"/>
  <c r="J490" i="50"/>
  <c r="L482" i="50"/>
  <c r="K482" i="50"/>
  <c r="J482" i="50"/>
  <c r="L474" i="50"/>
  <c r="K474" i="50"/>
  <c r="J474" i="50"/>
  <c r="L348" i="50"/>
  <c r="K348" i="50"/>
  <c r="J348" i="50"/>
  <c r="L340" i="50"/>
  <c r="K340" i="50"/>
  <c r="J340" i="50"/>
  <c r="L332" i="50"/>
  <c r="K332" i="50"/>
  <c r="J332" i="50"/>
  <c r="L324" i="50"/>
  <c r="K324" i="50"/>
  <c r="J324" i="50"/>
  <c r="L1724" i="50"/>
  <c r="K1724" i="50"/>
  <c r="J1724" i="50"/>
  <c r="L1716" i="50"/>
  <c r="K1716" i="50"/>
  <c r="J1716" i="50"/>
  <c r="L1708" i="50"/>
  <c r="K1708" i="50"/>
  <c r="J1708" i="50"/>
  <c r="L1700" i="50"/>
  <c r="K1700" i="50"/>
  <c r="J1700" i="50"/>
  <c r="L1692" i="50"/>
  <c r="K1692" i="50"/>
  <c r="J1692" i="50"/>
  <c r="L1582" i="50"/>
  <c r="K1582" i="50"/>
  <c r="J1582" i="50"/>
  <c r="L1574" i="50"/>
  <c r="K1574" i="50"/>
  <c r="J1574" i="50"/>
  <c r="L1566" i="50"/>
  <c r="K1566" i="50"/>
  <c r="J1566" i="50"/>
  <c r="L1558" i="50"/>
  <c r="K1558" i="50"/>
  <c r="J1558" i="50"/>
  <c r="L1550" i="50"/>
  <c r="K1550" i="50"/>
  <c r="J1550" i="50"/>
  <c r="L1542" i="50"/>
  <c r="K1542" i="50"/>
  <c r="J1542" i="50"/>
  <c r="L1518" i="50"/>
  <c r="K1518" i="50"/>
  <c r="J1518" i="50"/>
  <c r="L1510" i="50"/>
  <c r="K1510" i="50"/>
  <c r="J1510" i="50"/>
  <c r="L1502" i="50"/>
  <c r="K1502" i="50"/>
  <c r="J1502" i="50"/>
  <c r="L1494" i="50"/>
  <c r="K1494" i="50"/>
  <c r="J1494" i="50"/>
  <c r="L1486" i="50"/>
  <c r="K1486" i="50"/>
  <c r="J1486" i="50"/>
  <c r="L1285" i="50"/>
  <c r="K1285" i="50"/>
  <c r="J1285" i="50"/>
  <c r="L1277" i="50"/>
  <c r="K1277" i="50"/>
  <c r="J1277" i="50"/>
  <c r="L1269" i="50"/>
  <c r="K1269" i="50"/>
  <c r="J1269" i="50"/>
  <c r="L1261" i="50"/>
  <c r="K1261" i="50"/>
  <c r="J1261" i="50"/>
  <c r="L1253" i="50"/>
  <c r="K1253" i="50"/>
  <c r="J1253" i="50"/>
  <c r="L1229" i="50"/>
  <c r="K1229" i="50"/>
  <c r="J1229" i="50"/>
  <c r="L1221" i="50"/>
  <c r="K1221" i="50"/>
  <c r="J1221" i="50"/>
  <c r="L1213" i="50"/>
  <c r="K1213" i="50"/>
  <c r="J1213" i="50"/>
  <c r="L1205" i="50"/>
  <c r="K1205" i="50"/>
  <c r="J1205" i="50"/>
  <c r="L1197" i="50"/>
  <c r="K1197" i="50"/>
  <c r="J1197" i="50"/>
  <c r="L1004" i="50"/>
  <c r="K1004" i="50"/>
  <c r="J1004" i="50"/>
  <c r="L996" i="50"/>
  <c r="K996" i="50"/>
  <c r="J996" i="50"/>
  <c r="L988" i="50"/>
  <c r="K988" i="50"/>
  <c r="J988" i="50"/>
  <c r="L980" i="50"/>
  <c r="K980" i="50"/>
  <c r="J980" i="50"/>
  <c r="L972" i="50"/>
  <c r="K972" i="50"/>
  <c r="J972" i="50"/>
  <c r="L954" i="50"/>
  <c r="K954" i="50"/>
  <c r="J954" i="50"/>
  <c r="L946" i="50"/>
  <c r="K946" i="50"/>
  <c r="J946" i="50"/>
  <c r="L938" i="50"/>
  <c r="K938" i="50"/>
  <c r="J938" i="50"/>
  <c r="L930" i="50"/>
  <c r="K930" i="50"/>
  <c r="J930" i="50"/>
  <c r="L922" i="50"/>
  <c r="K922" i="50"/>
  <c r="J922" i="50"/>
  <c r="L288" i="50"/>
  <c r="K288" i="50"/>
  <c r="J288" i="50"/>
  <c r="L150" i="50"/>
  <c r="K150" i="50"/>
  <c r="J150" i="50"/>
  <c r="L116" i="50"/>
  <c r="K86" i="50"/>
  <c r="J29" i="50"/>
  <c r="L13" i="50"/>
  <c r="K157" i="50"/>
  <c r="L67" i="50"/>
  <c r="J124" i="50"/>
  <c r="J94" i="50"/>
  <c r="L78" i="50"/>
  <c r="L55" i="50"/>
  <c r="J134" i="50"/>
  <c r="J128" i="50"/>
  <c r="L112" i="50"/>
  <c r="K98" i="50"/>
  <c r="J82" i="50"/>
  <c r="J59" i="50"/>
  <c r="J25" i="50"/>
  <c r="L9" i="50"/>
  <c r="L8948" i="50"/>
  <c r="K8948" i="50"/>
  <c r="J8948" i="50"/>
  <c r="L8957" i="50"/>
  <c r="J8957" i="50"/>
  <c r="K8957" i="50"/>
  <c r="L8918" i="50"/>
  <c r="K8918" i="50"/>
  <c r="J8918" i="50"/>
  <c r="L8903" i="50"/>
  <c r="K8903" i="50"/>
  <c r="J8903" i="50"/>
  <c r="J8922" i="50"/>
  <c r="L8922" i="50"/>
  <c r="K8922" i="50"/>
  <c r="L8845" i="50"/>
  <c r="K8845" i="50"/>
  <c r="J8845" i="50"/>
  <c r="L8813" i="50"/>
  <c r="K8813" i="50"/>
  <c r="J8813" i="50"/>
  <c r="L8852" i="50"/>
  <c r="K8852" i="50"/>
  <c r="J8852" i="50"/>
  <c r="L8844" i="50"/>
  <c r="K8844" i="50"/>
  <c r="J8844" i="50"/>
  <c r="L8836" i="50"/>
  <c r="K8836" i="50"/>
  <c r="J8836" i="50"/>
  <c r="L8828" i="50"/>
  <c r="K8828" i="50"/>
  <c r="J8828" i="50"/>
  <c r="L8820" i="50"/>
  <c r="K8820" i="50"/>
  <c r="J8820" i="50"/>
  <c r="L8812" i="50"/>
  <c r="K8812" i="50"/>
  <c r="J8812" i="50"/>
  <c r="L8804" i="50"/>
  <c r="K8804" i="50"/>
  <c r="J8804" i="50"/>
  <c r="L8796" i="50"/>
  <c r="K8796" i="50"/>
  <c r="J8796" i="50"/>
  <c r="K8770" i="50"/>
  <c r="L8770" i="50"/>
  <c r="J8770" i="50"/>
  <c r="L8738" i="50"/>
  <c r="K8738" i="50"/>
  <c r="J8738" i="50"/>
  <c r="L8689" i="50"/>
  <c r="J8689" i="50"/>
  <c r="K8689" i="50"/>
  <c r="J8649" i="50"/>
  <c r="L8649" i="50"/>
  <c r="K8649" i="50"/>
  <c r="L8641" i="50"/>
  <c r="K8641" i="50"/>
  <c r="J8641" i="50"/>
  <c r="L8633" i="50"/>
  <c r="K8633" i="50"/>
  <c r="J8633" i="50"/>
  <c r="L8625" i="50"/>
  <c r="K8625" i="50"/>
  <c r="J8625" i="50"/>
  <c r="L8617" i="50"/>
  <c r="K8617" i="50"/>
  <c r="J8617" i="50"/>
  <c r="L8609" i="50"/>
  <c r="K8609" i="50"/>
  <c r="J8609" i="50"/>
  <c r="L8601" i="50"/>
  <c r="K8601" i="50"/>
  <c r="J8601" i="50"/>
  <c r="L8593" i="50"/>
  <c r="K8593" i="50"/>
  <c r="J8593" i="50"/>
  <c r="L8577" i="50"/>
  <c r="K8552" i="50"/>
  <c r="L8556" i="50"/>
  <c r="L8508" i="50"/>
  <c r="K8508" i="50"/>
  <c r="J8508" i="50"/>
  <c r="L8468" i="50"/>
  <c r="K8468" i="50"/>
  <c r="J8468" i="50"/>
  <c r="L8460" i="50"/>
  <c r="K8460" i="50"/>
  <c r="J8460" i="50"/>
  <c r="L8452" i="50"/>
  <c r="K8452" i="50"/>
  <c r="J8452" i="50"/>
  <c r="L8444" i="50"/>
  <c r="K8444" i="50"/>
  <c r="J8444" i="50"/>
  <c r="L8436" i="50"/>
  <c r="K8436" i="50"/>
  <c r="J8436" i="50"/>
  <c r="L8428" i="50"/>
  <c r="K8428" i="50"/>
  <c r="J8428" i="50"/>
  <c r="L8420" i="50"/>
  <c r="K8420" i="50"/>
  <c r="J8420" i="50"/>
  <c r="L8544" i="50"/>
  <c r="K8344" i="50"/>
  <c r="L8344" i="50"/>
  <c r="J8344" i="50"/>
  <c r="K8328" i="50"/>
  <c r="L8328" i="50"/>
  <c r="J8328" i="50"/>
  <c r="L8270" i="50"/>
  <c r="K8270" i="50"/>
  <c r="J8270" i="50"/>
  <c r="L8238" i="50"/>
  <c r="K8238" i="50"/>
  <c r="J8238" i="50"/>
  <c r="K8336" i="50"/>
  <c r="L8336" i="50"/>
  <c r="J8336" i="50"/>
  <c r="K8340" i="50"/>
  <c r="L8340" i="50"/>
  <c r="J8340" i="50"/>
  <c r="J8307" i="50"/>
  <c r="L8307" i="50"/>
  <c r="K8307" i="50"/>
  <c r="J8299" i="50"/>
  <c r="L8299" i="50"/>
  <c r="K8299" i="50"/>
  <c r="J8291" i="50"/>
  <c r="L8291" i="50"/>
  <c r="K8291" i="50"/>
  <c r="J8283" i="50"/>
  <c r="L8283" i="50"/>
  <c r="K8283" i="50"/>
  <c r="L8081" i="50"/>
  <c r="K8081" i="50"/>
  <c r="J8081" i="50"/>
  <c r="L8049" i="50"/>
  <c r="K8049" i="50"/>
  <c r="J8049" i="50"/>
  <c r="K8026" i="50"/>
  <c r="J8026" i="50"/>
  <c r="L8026" i="50"/>
  <c r="L8016" i="50"/>
  <c r="L7934" i="50"/>
  <c r="K7934" i="50"/>
  <c r="J7934" i="50"/>
  <c r="L7873" i="50"/>
  <c r="K7873" i="50"/>
  <c r="J7873" i="50"/>
  <c r="L7841" i="50"/>
  <c r="K7841" i="50"/>
  <c r="J7841" i="50"/>
  <c r="L7970" i="50"/>
  <c r="K7954" i="50"/>
  <c r="J7759" i="50"/>
  <c r="L7759" i="50"/>
  <c r="K7759" i="50"/>
  <c r="K8009" i="50"/>
  <c r="L8006" i="50"/>
  <c r="K7990" i="50"/>
  <c r="L7942" i="50"/>
  <c r="L7802" i="50"/>
  <c r="K7802" i="50"/>
  <c r="J7802" i="50"/>
  <c r="K7763" i="50"/>
  <c r="J7763" i="50"/>
  <c r="L7763" i="50"/>
  <c r="K7671" i="50"/>
  <c r="L7671" i="50"/>
  <c r="J7671" i="50"/>
  <c r="K7655" i="50"/>
  <c r="L7655" i="50"/>
  <c r="J7655" i="50"/>
  <c r="L7624" i="50"/>
  <c r="K7624" i="50"/>
  <c r="J7624" i="50"/>
  <c r="L7592" i="50"/>
  <c r="K7592" i="50"/>
  <c r="J7592" i="50"/>
  <c r="L7560" i="50"/>
  <c r="K7560" i="50"/>
  <c r="J7560" i="50"/>
  <c r="L7638" i="50"/>
  <c r="K7638" i="50"/>
  <c r="J7638" i="50"/>
  <c r="L7615" i="50"/>
  <c r="K7615" i="50"/>
  <c r="J7615" i="50"/>
  <c r="L7583" i="50"/>
  <c r="K7583" i="50"/>
  <c r="J7583" i="50"/>
  <c r="J7553" i="50"/>
  <c r="L7553" i="50"/>
  <c r="K7553" i="50"/>
  <c r="J7545" i="50"/>
  <c r="L7545" i="50"/>
  <c r="K7545" i="50"/>
  <c r="J7537" i="50"/>
  <c r="L7537" i="50"/>
  <c r="K7537" i="50"/>
  <c r="J7529" i="50"/>
  <c r="L7529" i="50"/>
  <c r="K7529" i="50"/>
  <c r="K7237" i="50"/>
  <c r="L7237" i="50"/>
  <c r="J7237" i="50"/>
  <c r="L7149" i="50"/>
  <c r="K7149" i="50"/>
  <c r="J7149" i="50"/>
  <c r="L7117" i="50"/>
  <c r="K7117" i="50"/>
  <c r="J7117" i="50"/>
  <c r="L7085" i="50"/>
  <c r="K7085" i="50"/>
  <c r="J7085" i="50"/>
  <c r="L7073" i="50"/>
  <c r="K7073" i="50"/>
  <c r="J7073" i="50"/>
  <c r="K7193" i="50"/>
  <c r="L7193" i="50"/>
  <c r="J7193" i="50"/>
  <c r="L7016" i="50"/>
  <c r="K6972" i="50"/>
  <c r="L6924" i="50"/>
  <c r="K6908" i="50"/>
  <c r="K7052" i="50"/>
  <c r="K6976" i="50"/>
  <c r="L6928" i="50"/>
  <c r="K6912" i="50"/>
  <c r="L6790" i="50"/>
  <c r="J6790" i="50"/>
  <c r="K6790" i="50"/>
  <c r="L6758" i="50"/>
  <c r="J6758" i="50"/>
  <c r="K6758" i="50"/>
  <c r="L6695" i="50"/>
  <c r="J6695" i="50"/>
  <c r="K6695" i="50"/>
  <c r="L6663" i="50"/>
  <c r="J6663" i="50"/>
  <c r="K6663" i="50"/>
  <c r="L6603" i="50"/>
  <c r="K6603" i="50"/>
  <c r="J6603" i="50"/>
  <c r="L7056" i="50"/>
  <c r="K7040" i="50"/>
  <c r="L6964" i="50"/>
  <c r="K6948" i="50"/>
  <c r="L6901" i="50"/>
  <c r="L6793" i="50"/>
  <c r="K6793" i="50"/>
  <c r="J6793" i="50"/>
  <c r="L6761" i="50"/>
  <c r="K6761" i="50"/>
  <c r="J6761" i="50"/>
  <c r="L6729" i="50"/>
  <c r="K6729" i="50"/>
  <c r="J6729" i="50"/>
  <c r="L6698" i="50"/>
  <c r="K6698" i="50"/>
  <c r="J6698" i="50"/>
  <c r="L6666" i="50"/>
  <c r="K6666" i="50"/>
  <c r="J6666" i="50"/>
  <c r="J6648" i="50"/>
  <c r="L6648" i="50"/>
  <c r="K6648" i="50"/>
  <c r="J6640" i="50"/>
  <c r="L6640" i="50"/>
  <c r="K6640" i="50"/>
  <c r="J6632" i="50"/>
  <c r="L6632" i="50"/>
  <c r="K6632" i="50"/>
  <c r="L6885" i="50"/>
  <c r="K6885" i="50"/>
  <c r="J6885" i="50"/>
  <c r="L6845" i="50"/>
  <c r="K6845" i="50"/>
  <c r="J6845" i="50"/>
  <c r="L6590" i="50"/>
  <c r="K6590" i="50"/>
  <c r="J6590" i="50"/>
  <c r="L6491" i="50"/>
  <c r="K6491" i="50"/>
  <c r="J6491" i="50"/>
  <c r="L6837" i="50"/>
  <c r="K6837" i="50"/>
  <c r="J6837" i="50"/>
  <c r="L6428" i="50"/>
  <c r="K6428" i="50"/>
  <c r="J6428" i="50"/>
  <c r="L6396" i="50"/>
  <c r="K6396" i="50"/>
  <c r="J6396" i="50"/>
  <c r="L6353" i="50"/>
  <c r="K6353" i="50"/>
  <c r="J6353" i="50"/>
  <c r="L6321" i="50"/>
  <c r="K6321" i="50"/>
  <c r="J6321" i="50"/>
  <c r="L6261" i="50"/>
  <c r="K6261" i="50"/>
  <c r="J6261" i="50"/>
  <c r="L6229" i="50"/>
  <c r="K6229" i="50"/>
  <c r="J6229" i="50"/>
  <c r="L6194" i="50"/>
  <c r="K6194" i="50"/>
  <c r="J6194" i="50"/>
  <c r="L6162" i="50"/>
  <c r="K6162" i="50"/>
  <c r="J6162" i="50"/>
  <c r="L6102" i="50"/>
  <c r="K6102" i="50"/>
  <c r="J6102" i="50"/>
  <c r="L6070" i="50"/>
  <c r="K6070" i="50"/>
  <c r="J6070" i="50"/>
  <c r="L6829" i="50"/>
  <c r="K6829" i="50"/>
  <c r="J6829" i="50"/>
  <c r="L6561" i="50"/>
  <c r="K6561" i="50"/>
  <c r="J6561" i="50"/>
  <c r="L6447" i="50"/>
  <c r="K6447" i="50"/>
  <c r="J6447" i="50"/>
  <c r="L6415" i="50"/>
  <c r="K6415" i="50"/>
  <c r="J6415" i="50"/>
  <c r="L6206" i="50"/>
  <c r="K6206" i="50"/>
  <c r="J6206" i="50"/>
  <c r="L6190" i="50"/>
  <c r="K6190" i="50"/>
  <c r="J6190" i="50"/>
  <c r="L6174" i="50"/>
  <c r="K6174" i="50"/>
  <c r="J6174" i="50"/>
  <c r="L6158" i="50"/>
  <c r="K6158" i="50"/>
  <c r="J6158" i="50"/>
  <c r="L6142" i="50"/>
  <c r="K6142" i="50"/>
  <c r="J6142" i="50"/>
  <c r="L6106" i="50"/>
  <c r="K6106" i="50"/>
  <c r="J6106" i="50"/>
  <c r="L6090" i="50"/>
  <c r="K6090" i="50"/>
  <c r="J6090" i="50"/>
  <c r="L6074" i="50"/>
  <c r="K6074" i="50"/>
  <c r="J6074" i="50"/>
  <c r="L6058" i="50"/>
  <c r="K6058" i="50"/>
  <c r="J6058" i="50"/>
  <c r="L6042" i="50"/>
  <c r="K6042" i="50"/>
  <c r="J6042" i="50"/>
  <c r="L6027" i="50"/>
  <c r="K6027" i="50"/>
  <c r="J6027" i="50"/>
  <c r="L6011" i="50"/>
  <c r="K6011" i="50"/>
  <c r="J6011" i="50"/>
  <c r="L7044" i="50"/>
  <c r="K7028" i="50"/>
  <c r="L6968" i="50"/>
  <c r="K6952" i="50"/>
  <c r="L6904" i="50"/>
  <c r="L6606" i="50"/>
  <c r="K6606" i="50"/>
  <c r="J6606" i="50"/>
  <c r="L6577" i="50"/>
  <c r="K6577" i="50"/>
  <c r="J6577" i="50"/>
  <c r="L6486" i="50"/>
  <c r="K6486" i="50"/>
  <c r="J6486" i="50"/>
  <c r="L6197" i="50"/>
  <c r="K6197" i="50"/>
  <c r="J6197" i="50"/>
  <c r="L6165" i="50"/>
  <c r="K6165" i="50"/>
  <c r="J6165" i="50"/>
  <c r="L6105" i="50"/>
  <c r="K6105" i="50"/>
  <c r="J6105" i="50"/>
  <c r="L6073" i="50"/>
  <c r="K6073" i="50"/>
  <c r="J6073" i="50"/>
  <c r="L6041" i="50"/>
  <c r="K6041" i="50"/>
  <c r="J6041" i="50"/>
  <c r="L6264" i="50"/>
  <c r="K6264" i="50"/>
  <c r="J6264" i="50"/>
  <c r="L5659" i="50"/>
  <c r="J5659" i="50"/>
  <c r="K5659" i="50"/>
  <c r="L6316" i="50"/>
  <c r="K6316" i="50"/>
  <c r="J6316" i="50"/>
  <c r="L6181" i="50"/>
  <c r="K6181" i="50"/>
  <c r="J6181" i="50"/>
  <c r="L6149" i="50"/>
  <c r="K6149" i="50"/>
  <c r="J6149" i="50"/>
  <c r="L6089" i="50"/>
  <c r="K6089" i="50"/>
  <c r="J6089" i="50"/>
  <c r="L6057" i="50"/>
  <c r="K6057" i="50"/>
  <c r="J6057" i="50"/>
  <c r="L5654" i="50"/>
  <c r="K5654" i="50"/>
  <c r="J5654" i="50"/>
  <c r="L6372" i="50"/>
  <c r="K6372" i="50"/>
  <c r="J6372" i="50"/>
  <c r="L6216" i="50"/>
  <c r="K6216" i="50"/>
  <c r="J6216" i="50"/>
  <c r="L6141" i="50"/>
  <c r="K6141" i="50"/>
  <c r="J6141" i="50"/>
  <c r="L5816" i="50"/>
  <c r="K5816" i="50"/>
  <c r="J5816" i="50"/>
  <c r="L5766" i="50"/>
  <c r="K5766" i="50"/>
  <c r="J5766" i="50"/>
  <c r="L5683" i="50"/>
  <c r="K5683" i="50"/>
  <c r="J5683" i="50"/>
  <c r="L5655" i="50"/>
  <c r="K5655" i="50"/>
  <c r="J5655" i="50"/>
  <c r="L5639" i="50"/>
  <c r="K5639" i="50"/>
  <c r="J5639" i="50"/>
  <c r="L5630" i="50"/>
  <c r="K5630" i="50"/>
  <c r="J5630" i="50"/>
  <c r="L5622" i="50"/>
  <c r="K5622" i="50"/>
  <c r="J5622" i="50"/>
  <c r="L5614" i="50"/>
  <c r="K5614" i="50"/>
  <c r="J5614" i="50"/>
  <c r="L5553" i="50"/>
  <c r="K5534" i="50"/>
  <c r="L5486" i="50"/>
  <c r="K5440" i="50"/>
  <c r="L5392" i="50"/>
  <c r="L5122" i="50"/>
  <c r="K5122" i="50"/>
  <c r="J5122" i="50"/>
  <c r="L5019" i="50"/>
  <c r="K5019" i="50"/>
  <c r="J5019" i="50"/>
  <c r="L5557" i="50"/>
  <c r="K5538" i="50"/>
  <c r="L5490" i="50"/>
  <c r="L5222" i="50"/>
  <c r="K5222" i="50"/>
  <c r="J5222" i="50"/>
  <c r="K5166" i="50"/>
  <c r="L5577" i="50"/>
  <c r="K5561" i="50"/>
  <c r="K5542" i="50"/>
  <c r="L5494" i="50"/>
  <c r="K5478" i="50"/>
  <c r="K5448" i="50"/>
  <c r="L5400" i="50"/>
  <c r="K5384" i="50"/>
  <c r="L5381" i="50"/>
  <c r="K5212" i="50"/>
  <c r="J5212" i="50"/>
  <c r="L5212" i="50"/>
  <c r="L5202" i="50"/>
  <c r="K5180" i="50"/>
  <c r="J5180" i="50"/>
  <c r="L5180" i="50"/>
  <c r="L5170" i="50"/>
  <c r="K5581" i="50"/>
  <c r="K5530" i="50"/>
  <c r="L5482" i="50"/>
  <c r="L5436" i="50"/>
  <c r="K5420" i="50"/>
  <c r="L5108" i="50"/>
  <c r="J4967" i="50"/>
  <c r="L4951" i="50"/>
  <c r="J4904" i="50"/>
  <c r="L4888" i="50"/>
  <c r="J4816" i="50"/>
  <c r="L4800" i="50"/>
  <c r="J4749" i="50"/>
  <c r="L4733" i="50"/>
  <c r="L4661" i="50"/>
  <c r="J4613" i="50"/>
  <c r="L5011" i="50"/>
  <c r="J4955" i="50"/>
  <c r="L4939" i="50"/>
  <c r="J4892" i="50"/>
  <c r="L4876" i="50"/>
  <c r="J4804" i="50"/>
  <c r="L4788" i="50"/>
  <c r="J4737" i="50"/>
  <c r="L4721" i="50"/>
  <c r="J4665" i="50"/>
  <c r="L4649" i="50"/>
  <c r="J4598" i="50"/>
  <c r="L4061" i="50"/>
  <c r="K4061" i="50"/>
  <c r="J4061" i="50"/>
  <c r="J5076" i="50"/>
  <c r="L5021" i="50"/>
  <c r="L4975" i="50"/>
  <c r="J4927" i="50"/>
  <c r="J4880" i="50"/>
  <c r="L4864" i="50"/>
  <c r="J4792" i="50"/>
  <c r="L4776" i="50"/>
  <c r="L4757" i="50"/>
  <c r="J4709" i="50"/>
  <c r="J4637" i="50"/>
  <c r="L4621" i="50"/>
  <c r="L5092" i="50"/>
  <c r="L5037" i="50"/>
  <c r="J5003" i="50"/>
  <c r="J4931" i="50"/>
  <c r="L4915" i="50"/>
  <c r="J4868" i="50"/>
  <c r="L4852" i="50"/>
  <c r="J4780" i="50"/>
  <c r="L4764" i="50"/>
  <c r="J4729" i="50"/>
  <c r="L4713" i="50"/>
  <c r="J4657" i="50"/>
  <c r="L4641" i="50"/>
  <c r="K4202" i="50"/>
  <c r="L4202" i="50"/>
  <c r="J4202" i="50"/>
  <c r="K4186" i="50"/>
  <c r="J4186" i="50"/>
  <c r="L4186" i="50"/>
  <c r="K4170" i="50"/>
  <c r="J4170" i="50"/>
  <c r="L4170" i="50"/>
  <c r="K4079" i="50"/>
  <c r="L4079" i="50"/>
  <c r="J4079" i="50"/>
  <c r="K4063" i="50"/>
  <c r="L4063" i="50"/>
  <c r="J4063" i="50"/>
  <c r="K4047" i="50"/>
  <c r="L4047" i="50"/>
  <c r="J4047" i="50"/>
  <c r="L3074" i="50"/>
  <c r="K3074" i="50"/>
  <c r="J3074" i="50"/>
  <c r="L3042" i="50"/>
  <c r="K3042" i="50"/>
  <c r="J3042" i="50"/>
  <c r="L3021" i="50"/>
  <c r="K3021" i="50"/>
  <c r="J3021" i="50"/>
  <c r="L3013" i="50"/>
  <c r="K3013" i="50"/>
  <c r="J3013" i="50"/>
  <c r="L3005" i="50"/>
  <c r="K3005" i="50"/>
  <c r="J3005" i="50"/>
  <c r="L2974" i="50"/>
  <c r="K2974" i="50"/>
  <c r="J2974" i="50"/>
  <c r="L2946" i="50"/>
  <c r="K2946" i="50"/>
  <c r="J2946" i="50"/>
  <c r="L2831" i="50"/>
  <c r="K2831" i="50"/>
  <c r="J2831" i="50"/>
  <c r="L3117" i="50"/>
  <c r="K3117" i="50"/>
  <c r="J3117" i="50"/>
  <c r="L3109" i="50"/>
  <c r="K3109" i="50"/>
  <c r="J3109" i="50"/>
  <c r="L3101" i="50"/>
  <c r="K3101" i="50"/>
  <c r="J3101" i="50"/>
  <c r="L3093" i="50"/>
  <c r="K3093" i="50"/>
  <c r="J3093" i="50"/>
  <c r="L3085" i="50"/>
  <c r="K3085" i="50"/>
  <c r="J3085" i="50"/>
  <c r="L3049" i="50"/>
  <c r="K3049" i="50"/>
  <c r="J3049" i="50"/>
  <c r="L2997" i="50"/>
  <c r="K2997" i="50"/>
  <c r="J2997" i="50"/>
  <c r="L2965" i="50"/>
  <c r="K2965" i="50"/>
  <c r="J2965" i="50"/>
  <c r="K2937" i="50"/>
  <c r="L2937" i="50"/>
  <c r="J2937" i="50"/>
  <c r="K2921" i="50"/>
  <c r="L2921" i="50"/>
  <c r="J2921" i="50"/>
  <c r="K2905" i="50"/>
  <c r="L2905" i="50"/>
  <c r="J2905" i="50"/>
  <c r="K2685" i="50"/>
  <c r="L2685" i="50"/>
  <c r="J2685" i="50"/>
  <c r="K2653" i="50"/>
  <c r="L2653" i="50"/>
  <c r="J2653" i="50"/>
  <c r="K2601" i="50"/>
  <c r="L2601" i="50"/>
  <c r="J2601" i="50"/>
  <c r="K2570" i="50"/>
  <c r="L2570" i="50"/>
  <c r="J2570" i="50"/>
  <c r="K2538" i="50"/>
  <c r="L2538" i="50"/>
  <c r="J2538" i="50"/>
  <c r="K2486" i="50"/>
  <c r="L2486" i="50"/>
  <c r="J2486" i="50"/>
  <c r="K2431" i="50"/>
  <c r="L2431" i="50"/>
  <c r="J2431" i="50"/>
  <c r="K2373" i="50"/>
  <c r="L2373" i="50"/>
  <c r="J2373" i="50"/>
  <c r="K2342" i="50"/>
  <c r="L2342" i="50"/>
  <c r="J2342" i="50"/>
  <c r="K2310" i="50"/>
  <c r="L2310" i="50"/>
  <c r="J2310" i="50"/>
  <c r="K2260" i="50"/>
  <c r="L2260" i="50"/>
  <c r="J2260" i="50"/>
  <c r="K2225" i="50"/>
  <c r="L2225" i="50"/>
  <c r="J2225" i="50"/>
  <c r="K2193" i="50"/>
  <c r="L2193" i="50"/>
  <c r="J2193" i="50"/>
  <c r="K2135" i="50"/>
  <c r="L2135" i="50"/>
  <c r="J2135" i="50"/>
  <c r="K2092" i="50"/>
  <c r="L2092" i="50"/>
  <c r="J2092" i="50"/>
  <c r="K2042" i="50"/>
  <c r="L2042" i="50"/>
  <c r="J2042" i="50"/>
  <c r="K2010" i="50"/>
  <c r="L2010" i="50"/>
  <c r="J2010" i="50"/>
  <c r="L2662" i="50"/>
  <c r="J2662" i="50"/>
  <c r="K2662" i="50"/>
  <c r="L2647" i="50"/>
  <c r="J2647" i="50"/>
  <c r="K2647" i="50"/>
  <c r="L2639" i="50"/>
  <c r="J2639" i="50"/>
  <c r="K2639" i="50"/>
  <c r="L2626" i="50"/>
  <c r="J2626" i="50"/>
  <c r="K2626" i="50"/>
  <c r="L2594" i="50"/>
  <c r="J2594" i="50"/>
  <c r="K2594" i="50"/>
  <c r="L2555" i="50"/>
  <c r="J2555" i="50"/>
  <c r="K2555" i="50"/>
  <c r="L2503" i="50"/>
  <c r="J2503" i="50"/>
  <c r="K2503" i="50"/>
  <c r="L2471" i="50"/>
  <c r="J2471" i="50"/>
  <c r="K2471" i="50"/>
  <c r="L2440" i="50"/>
  <c r="J2440" i="50"/>
  <c r="K2440" i="50"/>
  <c r="L2382" i="50"/>
  <c r="J2382" i="50"/>
  <c r="K2382" i="50"/>
  <c r="L2350" i="50"/>
  <c r="J2350" i="50"/>
  <c r="K2350" i="50"/>
  <c r="L2343" i="50"/>
  <c r="J2343" i="50"/>
  <c r="K2343" i="50"/>
  <c r="L2311" i="50"/>
  <c r="J2311" i="50"/>
  <c r="K2311" i="50"/>
  <c r="L2269" i="50"/>
  <c r="J2269" i="50"/>
  <c r="K2269" i="50"/>
  <c r="L2237" i="50"/>
  <c r="J2237" i="50"/>
  <c r="K2237" i="50"/>
  <c r="L2210" i="50"/>
  <c r="J2210" i="50"/>
  <c r="K2210" i="50"/>
  <c r="L2152" i="50"/>
  <c r="J2152" i="50"/>
  <c r="K2152" i="50"/>
  <c r="L2120" i="50"/>
  <c r="J2120" i="50"/>
  <c r="K2120" i="50"/>
  <c r="L2093" i="50"/>
  <c r="J2093" i="50"/>
  <c r="K2093" i="50"/>
  <c r="L2027" i="50"/>
  <c r="J2027" i="50"/>
  <c r="K2027" i="50"/>
  <c r="J2865" i="50"/>
  <c r="L2849" i="50"/>
  <c r="L2933" i="50"/>
  <c r="L2296" i="50"/>
  <c r="K2296" i="50"/>
  <c r="J2296" i="50"/>
  <c r="L2288" i="50"/>
  <c r="K2288" i="50"/>
  <c r="J2288" i="50"/>
  <c r="L2280" i="50"/>
  <c r="K2280" i="50"/>
  <c r="J2280" i="50"/>
  <c r="L2265" i="50"/>
  <c r="K2265" i="50"/>
  <c r="J2265" i="50"/>
  <c r="L2249" i="50"/>
  <c r="K2249" i="50"/>
  <c r="J2249" i="50"/>
  <c r="L2233" i="50"/>
  <c r="K2233" i="50"/>
  <c r="J2233" i="50"/>
  <c r="L2070" i="50"/>
  <c r="K2070" i="50"/>
  <c r="J2070" i="50"/>
  <c r="L2062" i="50"/>
  <c r="K2062" i="50"/>
  <c r="J2062" i="50"/>
  <c r="L1990" i="50"/>
  <c r="K1990" i="50"/>
  <c r="J1990" i="50"/>
  <c r="L1982" i="50"/>
  <c r="K1982" i="50"/>
  <c r="J1982" i="50"/>
  <c r="L1974" i="50"/>
  <c r="K1974" i="50"/>
  <c r="J1974" i="50"/>
  <c r="L1966" i="50"/>
  <c r="K1966" i="50"/>
  <c r="J1966" i="50"/>
  <c r="L1039" i="50"/>
  <c r="K1039" i="50"/>
  <c r="J1039" i="50"/>
  <c r="L1031" i="50"/>
  <c r="K1031" i="50"/>
  <c r="J1031" i="50"/>
  <c r="L1023" i="50"/>
  <c r="K1023" i="50"/>
  <c r="J1023" i="50"/>
  <c r="L1015" i="50"/>
  <c r="K1015" i="50"/>
  <c r="J1015" i="50"/>
  <c r="L545" i="50"/>
  <c r="J545" i="50"/>
  <c r="K545" i="50"/>
  <c r="L541" i="50"/>
  <c r="J541" i="50"/>
  <c r="K541" i="50"/>
  <c r="L537" i="50"/>
  <c r="J537" i="50"/>
  <c r="K537" i="50"/>
  <c r="L289" i="50"/>
  <c r="K289" i="50"/>
  <c r="J289" i="50"/>
  <c r="L269" i="50"/>
  <c r="K269" i="50"/>
  <c r="J269" i="50"/>
  <c r="L225" i="50"/>
  <c r="K225" i="50"/>
  <c r="J225" i="50"/>
  <c r="L203" i="50"/>
  <c r="K203" i="50"/>
  <c r="J203" i="50"/>
  <c r="L187" i="50"/>
  <c r="K187" i="50"/>
  <c r="J187" i="50"/>
  <c r="L1376" i="50"/>
  <c r="K1376" i="50"/>
  <c r="J1376" i="50"/>
  <c r="L1368" i="50"/>
  <c r="K1368" i="50"/>
  <c r="J1368" i="50"/>
  <c r="L1360" i="50"/>
  <c r="K1360" i="50"/>
  <c r="J1360" i="50"/>
  <c r="L1352" i="50"/>
  <c r="K1352" i="50"/>
  <c r="J1352" i="50"/>
  <c r="L1344" i="50"/>
  <c r="K1344" i="50"/>
  <c r="J1344" i="50"/>
  <c r="L1320" i="50"/>
  <c r="K1320" i="50"/>
  <c r="J1320" i="50"/>
  <c r="L1312" i="50"/>
  <c r="K1312" i="50"/>
  <c r="J1312" i="50"/>
  <c r="L1304" i="50"/>
  <c r="K1304" i="50"/>
  <c r="J1304" i="50"/>
  <c r="L1296" i="50"/>
  <c r="K1296" i="50"/>
  <c r="J1296" i="50"/>
  <c r="L1288" i="50"/>
  <c r="K1288" i="50"/>
  <c r="J1288" i="50"/>
  <c r="L1281" i="50"/>
  <c r="K1281" i="50"/>
  <c r="J1281" i="50"/>
  <c r="L1273" i="50"/>
  <c r="K1273" i="50"/>
  <c r="J1273" i="50"/>
  <c r="L1265" i="50"/>
  <c r="K1265" i="50"/>
  <c r="J1265" i="50"/>
  <c r="L1257" i="50"/>
  <c r="K1257" i="50"/>
  <c r="J1257" i="50"/>
  <c r="L1249" i="50"/>
  <c r="K1249" i="50"/>
  <c r="J1249" i="50"/>
  <c r="L1225" i="50"/>
  <c r="K1225" i="50"/>
  <c r="J1225" i="50"/>
  <c r="L1217" i="50"/>
  <c r="K1217" i="50"/>
  <c r="J1217" i="50"/>
  <c r="L1209" i="50"/>
  <c r="K1209" i="50"/>
  <c r="J1209" i="50"/>
  <c r="L1201" i="50"/>
  <c r="K1201" i="50"/>
  <c r="J1201" i="50"/>
  <c r="L1193" i="50"/>
  <c r="K1193" i="50"/>
  <c r="J1193" i="50"/>
  <c r="L1186" i="50"/>
  <c r="K1186" i="50"/>
  <c r="J1186" i="50"/>
  <c r="L1178" i="50"/>
  <c r="K1178" i="50"/>
  <c r="J1178" i="50"/>
  <c r="L1170" i="50"/>
  <c r="K1170" i="50"/>
  <c r="J1170" i="50"/>
  <c r="L1162" i="50"/>
  <c r="K1162" i="50"/>
  <c r="J1162" i="50"/>
  <c r="L1154" i="50"/>
  <c r="K1154" i="50"/>
  <c r="J1154" i="50"/>
  <c r="L1136" i="50"/>
  <c r="K1136" i="50"/>
  <c r="J1136" i="50"/>
  <c r="L1128" i="50"/>
  <c r="K1128" i="50"/>
  <c r="J1128" i="50"/>
  <c r="L1120" i="50"/>
  <c r="K1120" i="50"/>
  <c r="J1120" i="50"/>
  <c r="L1112" i="50"/>
  <c r="K1112" i="50"/>
  <c r="J1112" i="50"/>
  <c r="L1104" i="50"/>
  <c r="K1104" i="50"/>
  <c r="J1104" i="50"/>
  <c r="L1000" i="50"/>
  <c r="K1000" i="50"/>
  <c r="J1000" i="50"/>
  <c r="L992" i="50"/>
  <c r="K992" i="50"/>
  <c r="J992" i="50"/>
  <c r="L984" i="50"/>
  <c r="K984" i="50"/>
  <c r="J984" i="50"/>
  <c r="L976" i="50"/>
  <c r="K976" i="50"/>
  <c r="J976" i="50"/>
  <c r="L861" i="50"/>
  <c r="K861" i="50"/>
  <c r="J861" i="50"/>
  <c r="L853" i="50"/>
  <c r="K853" i="50"/>
  <c r="J853" i="50"/>
  <c r="L845" i="50"/>
  <c r="K845" i="50"/>
  <c r="J845" i="50"/>
  <c r="L837" i="50"/>
  <c r="K837" i="50"/>
  <c r="J837" i="50"/>
  <c r="L780" i="50"/>
  <c r="K780" i="50"/>
  <c r="J780" i="50"/>
  <c r="L772" i="50"/>
  <c r="K772" i="50"/>
  <c r="J772" i="50"/>
  <c r="L764" i="50"/>
  <c r="K764" i="50"/>
  <c r="J764" i="50"/>
  <c r="L756" i="50"/>
  <c r="K756" i="50"/>
  <c r="J756" i="50"/>
  <c r="L748" i="50"/>
  <c r="K748" i="50"/>
  <c r="J748" i="50"/>
  <c r="L741" i="50"/>
  <c r="K741" i="50"/>
  <c r="J741" i="50"/>
  <c r="L733" i="50"/>
  <c r="K733" i="50"/>
  <c r="J733" i="50"/>
  <c r="L725" i="50"/>
  <c r="K725" i="50"/>
  <c r="J725" i="50"/>
  <c r="L717" i="50"/>
  <c r="K717" i="50"/>
  <c r="J717" i="50"/>
  <c r="L745" i="50"/>
  <c r="K745" i="50"/>
  <c r="J745" i="50"/>
  <c r="L737" i="50"/>
  <c r="K737" i="50"/>
  <c r="J737" i="50"/>
  <c r="L729" i="50"/>
  <c r="K729" i="50"/>
  <c r="J729" i="50"/>
  <c r="L721" i="50"/>
  <c r="K721" i="50"/>
  <c r="J721" i="50"/>
  <c r="L713" i="50"/>
  <c r="K713" i="50"/>
  <c r="J713" i="50"/>
  <c r="L616" i="50"/>
  <c r="K616" i="50"/>
  <c r="J616" i="50"/>
  <c r="L608" i="50"/>
  <c r="K608" i="50"/>
  <c r="J608" i="50"/>
  <c r="L600" i="50"/>
  <c r="K600" i="50"/>
  <c r="J600" i="50"/>
  <c r="L592" i="50"/>
  <c r="K592" i="50"/>
  <c r="J592" i="50"/>
  <c r="L584" i="50"/>
  <c r="K584" i="50"/>
  <c r="J584" i="50"/>
  <c r="L577" i="50"/>
  <c r="K577" i="50"/>
  <c r="J577" i="50"/>
  <c r="L569" i="50"/>
  <c r="K569" i="50"/>
  <c r="J569" i="50"/>
  <c r="L561" i="50"/>
  <c r="K561" i="50"/>
  <c r="J561" i="50"/>
  <c r="L553" i="50"/>
  <c r="K553" i="50"/>
  <c r="J553" i="50"/>
  <c r="L533" i="50"/>
  <c r="K533" i="50"/>
  <c r="J533" i="50"/>
  <c r="L525" i="50"/>
  <c r="K525" i="50"/>
  <c r="J525" i="50"/>
  <c r="L517" i="50"/>
  <c r="K517" i="50"/>
  <c r="J517" i="50"/>
  <c r="L509" i="50"/>
  <c r="K509" i="50"/>
  <c r="J509" i="50"/>
  <c r="L296" i="50"/>
  <c r="K296" i="50"/>
  <c r="J296" i="50"/>
  <c r="L186" i="50"/>
  <c r="K186" i="50"/>
  <c r="J186" i="50"/>
  <c r="K161" i="50"/>
  <c r="L161" i="50"/>
  <c r="J161" i="50"/>
  <c r="J116" i="50"/>
  <c r="J13" i="50"/>
  <c r="J141" i="50"/>
  <c r="J67" i="50"/>
  <c r="L51" i="50"/>
  <c r="J78" i="50"/>
  <c r="J55" i="50"/>
  <c r="L21" i="50"/>
  <c r="L134" i="50"/>
  <c r="J112" i="50"/>
  <c r="J9" i="50"/>
  <c r="L8972" i="50"/>
  <c r="K8972" i="50"/>
  <c r="J8972" i="50"/>
  <c r="L8964" i="50"/>
  <c r="K8964" i="50"/>
  <c r="J8964" i="50"/>
  <c r="L8956" i="50"/>
  <c r="K8956" i="50"/>
  <c r="J8956" i="50"/>
  <c r="L8930" i="50"/>
  <c r="K8930" i="50"/>
  <c r="J8930" i="50"/>
  <c r="L8949" i="50"/>
  <c r="J8949" i="50"/>
  <c r="K8949" i="50"/>
  <c r="K8924" i="50"/>
  <c r="L8924" i="50"/>
  <c r="J8924" i="50"/>
  <c r="L8911" i="50"/>
  <c r="K8911" i="50"/>
  <c r="J8911" i="50"/>
  <c r="L8871" i="50"/>
  <c r="K8871" i="50"/>
  <c r="J8871" i="50"/>
  <c r="L8821" i="50"/>
  <c r="K8821" i="50"/>
  <c r="J8821" i="50"/>
  <c r="L8789" i="50"/>
  <c r="K8789" i="50"/>
  <c r="J8789" i="50"/>
  <c r="L8849" i="50"/>
  <c r="K8849" i="50"/>
  <c r="J8849" i="50"/>
  <c r="L8841" i="50"/>
  <c r="K8841" i="50"/>
  <c r="J8841" i="50"/>
  <c r="L8833" i="50"/>
  <c r="K8833" i="50"/>
  <c r="J8833" i="50"/>
  <c r="L8825" i="50"/>
  <c r="K8825" i="50"/>
  <c r="J8825" i="50"/>
  <c r="L8817" i="50"/>
  <c r="K8817" i="50"/>
  <c r="J8817" i="50"/>
  <c r="L8809" i="50"/>
  <c r="K8809" i="50"/>
  <c r="J8809" i="50"/>
  <c r="L8801" i="50"/>
  <c r="K8801" i="50"/>
  <c r="J8801" i="50"/>
  <c r="L8793" i="50"/>
  <c r="K8793" i="50"/>
  <c r="J8793" i="50"/>
  <c r="L8785" i="50"/>
  <c r="K8785" i="50"/>
  <c r="J8785" i="50"/>
  <c r="L8746" i="50"/>
  <c r="K8746" i="50"/>
  <c r="J8746" i="50"/>
  <c r="L8714" i="50"/>
  <c r="K8714" i="50"/>
  <c r="J8714" i="50"/>
  <c r="K8766" i="50"/>
  <c r="L8766" i="50"/>
  <c r="J8766" i="50"/>
  <c r="J8761" i="50"/>
  <c r="L8761" i="50"/>
  <c r="K8761" i="50"/>
  <c r="L8753" i="50"/>
  <c r="K8753" i="50"/>
  <c r="J8753" i="50"/>
  <c r="L8745" i="50"/>
  <c r="K8745" i="50"/>
  <c r="J8745" i="50"/>
  <c r="L8737" i="50"/>
  <c r="K8737" i="50"/>
  <c r="J8737" i="50"/>
  <c r="L8729" i="50"/>
  <c r="K8729" i="50"/>
  <c r="J8729" i="50"/>
  <c r="L8721" i="50"/>
  <c r="K8721" i="50"/>
  <c r="J8721" i="50"/>
  <c r="L8713" i="50"/>
  <c r="K8713" i="50"/>
  <c r="J8713" i="50"/>
  <c r="K8706" i="50"/>
  <c r="J8706" i="50"/>
  <c r="L8706" i="50"/>
  <c r="L8697" i="50"/>
  <c r="K8697" i="50"/>
  <c r="J8697" i="50"/>
  <c r="L8685" i="50"/>
  <c r="J8685" i="50"/>
  <c r="K8685" i="50"/>
  <c r="K8658" i="50"/>
  <c r="L8658" i="50"/>
  <c r="J8658" i="50"/>
  <c r="L8278" i="50"/>
  <c r="K8278" i="50"/>
  <c r="J8278" i="50"/>
  <c r="L8246" i="50"/>
  <c r="K8246" i="50"/>
  <c r="J8246" i="50"/>
  <c r="L8214" i="50"/>
  <c r="K8214" i="50"/>
  <c r="J8214" i="50"/>
  <c r="K8352" i="50"/>
  <c r="L8352" i="50"/>
  <c r="J8352" i="50"/>
  <c r="L8320" i="50"/>
  <c r="K8320" i="50"/>
  <c r="J8320" i="50"/>
  <c r="L8312" i="50"/>
  <c r="K8312" i="50"/>
  <c r="J8312" i="50"/>
  <c r="K8356" i="50"/>
  <c r="L8356" i="50"/>
  <c r="J8356" i="50"/>
  <c r="J8305" i="50"/>
  <c r="L8305" i="50"/>
  <c r="K8305" i="50"/>
  <c r="J8297" i="50"/>
  <c r="L8297" i="50"/>
  <c r="K8297" i="50"/>
  <c r="J8289" i="50"/>
  <c r="L8289" i="50"/>
  <c r="K8289" i="50"/>
  <c r="J8281" i="50"/>
  <c r="L8281" i="50"/>
  <c r="K8281" i="50"/>
  <c r="K8211" i="50"/>
  <c r="J8211" i="50"/>
  <c r="L8211" i="50"/>
  <c r="L8057" i="50"/>
  <c r="K8057" i="50"/>
  <c r="J8057" i="50"/>
  <c r="L8082" i="50"/>
  <c r="K8082" i="50"/>
  <c r="J8082" i="50"/>
  <c r="L8074" i="50"/>
  <c r="K8074" i="50"/>
  <c r="J8074" i="50"/>
  <c r="L8066" i="50"/>
  <c r="K8066" i="50"/>
  <c r="J8066" i="50"/>
  <c r="L8058" i="50"/>
  <c r="K8058" i="50"/>
  <c r="J8058" i="50"/>
  <c r="L8050" i="50"/>
  <c r="K8050" i="50"/>
  <c r="J8050" i="50"/>
  <c r="L8042" i="50"/>
  <c r="K8042" i="50"/>
  <c r="J8042" i="50"/>
  <c r="L8034" i="50"/>
  <c r="K8034" i="50"/>
  <c r="J8034" i="50"/>
  <c r="L7892" i="50"/>
  <c r="K7892" i="50"/>
  <c r="J7892" i="50"/>
  <c r="L7884" i="50"/>
  <c r="K7884" i="50"/>
  <c r="J7884" i="50"/>
  <c r="L7849" i="50"/>
  <c r="K7849" i="50"/>
  <c r="J7849" i="50"/>
  <c r="L7767" i="50"/>
  <c r="K7767" i="50"/>
  <c r="J7767" i="50"/>
  <c r="L7877" i="50"/>
  <c r="K7877" i="50"/>
  <c r="J7877" i="50"/>
  <c r="L7869" i="50"/>
  <c r="K7869" i="50"/>
  <c r="J7869" i="50"/>
  <c r="L7861" i="50"/>
  <c r="K7861" i="50"/>
  <c r="J7861" i="50"/>
  <c r="L7853" i="50"/>
  <c r="K7853" i="50"/>
  <c r="J7853" i="50"/>
  <c r="L7845" i="50"/>
  <c r="K7845" i="50"/>
  <c r="J7845" i="50"/>
  <c r="L7837" i="50"/>
  <c r="K7837" i="50"/>
  <c r="J7837" i="50"/>
  <c r="L7829" i="50"/>
  <c r="K7829" i="50"/>
  <c r="J7829" i="50"/>
  <c r="L7821" i="50"/>
  <c r="K7821" i="50"/>
  <c r="J7821" i="50"/>
  <c r="J7775" i="50"/>
  <c r="L7775" i="50"/>
  <c r="K7775" i="50"/>
  <c r="L7810" i="50"/>
  <c r="K7810" i="50"/>
  <c r="J7810" i="50"/>
  <c r="L7778" i="50"/>
  <c r="K7778" i="50"/>
  <c r="J7778" i="50"/>
  <c r="L7639" i="50"/>
  <c r="K7639" i="50"/>
  <c r="J7639" i="50"/>
  <c r="L7600" i="50"/>
  <c r="K7600" i="50"/>
  <c r="J7600" i="50"/>
  <c r="L7568" i="50"/>
  <c r="K7568" i="50"/>
  <c r="J7568" i="50"/>
  <c r="K7651" i="50"/>
  <c r="L7651" i="50"/>
  <c r="J7651" i="50"/>
  <c r="L7623" i="50"/>
  <c r="K7623" i="50"/>
  <c r="J7623" i="50"/>
  <c r="L7591" i="50"/>
  <c r="K7591" i="50"/>
  <c r="J7591" i="50"/>
  <c r="L7559" i="50"/>
  <c r="K7559" i="50"/>
  <c r="J7559" i="50"/>
  <c r="J7551" i="50"/>
  <c r="L7551" i="50"/>
  <c r="K7551" i="50"/>
  <c r="J7543" i="50"/>
  <c r="L7543" i="50"/>
  <c r="K7543" i="50"/>
  <c r="J7535" i="50"/>
  <c r="L7535" i="50"/>
  <c r="K7535" i="50"/>
  <c r="K7189" i="50"/>
  <c r="L7189" i="50"/>
  <c r="J7189" i="50"/>
  <c r="L7141" i="50"/>
  <c r="K7141" i="50"/>
  <c r="J7141" i="50"/>
  <c r="L7109" i="50"/>
  <c r="K7109" i="50"/>
  <c r="J7109" i="50"/>
  <c r="L7081" i="50"/>
  <c r="K7081" i="50"/>
  <c r="J7081" i="50"/>
  <c r="K7209" i="50"/>
  <c r="L7209" i="50"/>
  <c r="J7209" i="50"/>
  <c r="L7152" i="50"/>
  <c r="K7152" i="50"/>
  <c r="J7152" i="50"/>
  <c r="L7144" i="50"/>
  <c r="K7144" i="50"/>
  <c r="J7144" i="50"/>
  <c r="L7136" i="50"/>
  <c r="K7136" i="50"/>
  <c r="J7136" i="50"/>
  <c r="L7128" i="50"/>
  <c r="K7128" i="50"/>
  <c r="J7128" i="50"/>
  <c r="L7120" i="50"/>
  <c r="K7120" i="50"/>
  <c r="J7120" i="50"/>
  <c r="L7112" i="50"/>
  <c r="K7112" i="50"/>
  <c r="J7112" i="50"/>
  <c r="L7104" i="50"/>
  <c r="K7104" i="50"/>
  <c r="J7104" i="50"/>
  <c r="L7096" i="50"/>
  <c r="K7096" i="50"/>
  <c r="J7096" i="50"/>
  <c r="L7088" i="50"/>
  <c r="K7088" i="50"/>
  <c r="J7088" i="50"/>
  <c r="L6766" i="50"/>
  <c r="J6766" i="50"/>
  <c r="K6766" i="50"/>
  <c r="L6734" i="50"/>
  <c r="J6734" i="50"/>
  <c r="K6734" i="50"/>
  <c r="L6703" i="50"/>
  <c r="J6703" i="50"/>
  <c r="K6703" i="50"/>
  <c r="L6671" i="50"/>
  <c r="J6671" i="50"/>
  <c r="K6671" i="50"/>
  <c r="L6611" i="50"/>
  <c r="J6611" i="50"/>
  <c r="K6611" i="50"/>
  <c r="J6825" i="50"/>
  <c r="L6825" i="50"/>
  <c r="K6825" i="50"/>
  <c r="J6821" i="50"/>
  <c r="L6821" i="50"/>
  <c r="K6821" i="50"/>
  <c r="J6817" i="50"/>
  <c r="L6817" i="50"/>
  <c r="K6817" i="50"/>
  <c r="J6813" i="50"/>
  <c r="L6813" i="50"/>
  <c r="K6813" i="50"/>
  <c r="J6809" i="50"/>
  <c r="L6809" i="50"/>
  <c r="K6809" i="50"/>
  <c r="J6805" i="50"/>
  <c r="L6805" i="50"/>
  <c r="K6805" i="50"/>
  <c r="J6801" i="50"/>
  <c r="L6801" i="50"/>
  <c r="K6801" i="50"/>
  <c r="L6769" i="50"/>
  <c r="K6769" i="50"/>
  <c r="J6769" i="50"/>
  <c r="L6737" i="50"/>
  <c r="K6737" i="50"/>
  <c r="J6737" i="50"/>
  <c r="L6706" i="50"/>
  <c r="K6706" i="50"/>
  <c r="J6706" i="50"/>
  <c r="L6674" i="50"/>
  <c r="K6674" i="50"/>
  <c r="J6674" i="50"/>
  <c r="J6646" i="50"/>
  <c r="L6646" i="50"/>
  <c r="K6646" i="50"/>
  <c r="J6638" i="50"/>
  <c r="L6638" i="50"/>
  <c r="K6638" i="50"/>
  <c r="J6630" i="50"/>
  <c r="L6630" i="50"/>
  <c r="K6630" i="50"/>
  <c r="L6598" i="50"/>
  <c r="K6598" i="50"/>
  <c r="J6598" i="50"/>
  <c r="L6502" i="50"/>
  <c r="K6502" i="50"/>
  <c r="J6502" i="50"/>
  <c r="L6539" i="50"/>
  <c r="K6539" i="50"/>
  <c r="J6539" i="50"/>
  <c r="L6523" i="50"/>
  <c r="K6523" i="50"/>
  <c r="J6523" i="50"/>
  <c r="L6507" i="50"/>
  <c r="K6507" i="50"/>
  <c r="J6507" i="50"/>
  <c r="L6623" i="50"/>
  <c r="K6623" i="50"/>
  <c r="J6623" i="50"/>
  <c r="L6562" i="50"/>
  <c r="K6562" i="50"/>
  <c r="J6562" i="50"/>
  <c r="L6861" i="50"/>
  <c r="K6861" i="50"/>
  <c r="J6861" i="50"/>
  <c r="L6538" i="50"/>
  <c r="J6538" i="50"/>
  <c r="K6538" i="50"/>
  <c r="K6497" i="50"/>
  <c r="L6497" i="50"/>
  <c r="J6497" i="50"/>
  <c r="L6436" i="50"/>
  <c r="K6436" i="50"/>
  <c r="J6436" i="50"/>
  <c r="L6404" i="50"/>
  <c r="K6404" i="50"/>
  <c r="J6404" i="50"/>
  <c r="L6361" i="50"/>
  <c r="K6361" i="50"/>
  <c r="J6361" i="50"/>
  <c r="L6329" i="50"/>
  <c r="K6329" i="50"/>
  <c r="J6329" i="50"/>
  <c r="L6269" i="50"/>
  <c r="K6269" i="50"/>
  <c r="J6269" i="50"/>
  <c r="L6237" i="50"/>
  <c r="K6237" i="50"/>
  <c r="J6237" i="50"/>
  <c r="L6202" i="50"/>
  <c r="K6202" i="50"/>
  <c r="J6202" i="50"/>
  <c r="L6170" i="50"/>
  <c r="K6170" i="50"/>
  <c r="J6170" i="50"/>
  <c r="L6138" i="50"/>
  <c r="K6138" i="50"/>
  <c r="J6138" i="50"/>
  <c r="L6078" i="50"/>
  <c r="K6078" i="50"/>
  <c r="J6078" i="50"/>
  <c r="L6046" i="50"/>
  <c r="K6046" i="50"/>
  <c r="J6046" i="50"/>
  <c r="L5995" i="50"/>
  <c r="K5995" i="50"/>
  <c r="J5995" i="50"/>
  <c r="L6423" i="50"/>
  <c r="K6423" i="50"/>
  <c r="J6423" i="50"/>
  <c r="L6391" i="50"/>
  <c r="K6391" i="50"/>
  <c r="J6391" i="50"/>
  <c r="L6448" i="50"/>
  <c r="K6448" i="50"/>
  <c r="J6448" i="50"/>
  <c r="L6440" i="50"/>
  <c r="K6440" i="50"/>
  <c r="J6440" i="50"/>
  <c r="L6432" i="50"/>
  <c r="K6432" i="50"/>
  <c r="J6432" i="50"/>
  <c r="L6424" i="50"/>
  <c r="K6424" i="50"/>
  <c r="J6424" i="50"/>
  <c r="L6416" i="50"/>
  <c r="K6416" i="50"/>
  <c r="J6416" i="50"/>
  <c r="L6408" i="50"/>
  <c r="K6408" i="50"/>
  <c r="J6408" i="50"/>
  <c r="L6400" i="50"/>
  <c r="K6400" i="50"/>
  <c r="J6400" i="50"/>
  <c r="L6392" i="50"/>
  <c r="K6392" i="50"/>
  <c r="J6392" i="50"/>
  <c r="L6373" i="50"/>
  <c r="K6373" i="50"/>
  <c r="J6373" i="50"/>
  <c r="L6357" i="50"/>
  <c r="K6357" i="50"/>
  <c r="J6357" i="50"/>
  <c r="L6341" i="50"/>
  <c r="K6341" i="50"/>
  <c r="J6341" i="50"/>
  <c r="L6325" i="50"/>
  <c r="K6325" i="50"/>
  <c r="J6325" i="50"/>
  <c r="L6309" i="50"/>
  <c r="K6309" i="50"/>
  <c r="J6309" i="50"/>
  <c r="L6265" i="50"/>
  <c r="K6265" i="50"/>
  <c r="J6265" i="50"/>
  <c r="L6249" i="50"/>
  <c r="K6249" i="50"/>
  <c r="J6249" i="50"/>
  <c r="L6233" i="50"/>
  <c r="K6233" i="50"/>
  <c r="J6233" i="50"/>
  <c r="L6217" i="50"/>
  <c r="K6217" i="50"/>
  <c r="J6217" i="50"/>
  <c r="J5987" i="50"/>
  <c r="L5987" i="50"/>
  <c r="K5987" i="50"/>
  <c r="L6553" i="50"/>
  <c r="K6553" i="50"/>
  <c r="J6553" i="50"/>
  <c r="K6513" i="50"/>
  <c r="L6513" i="50"/>
  <c r="J6513" i="50"/>
  <c r="L6364" i="50"/>
  <c r="K6364" i="50"/>
  <c r="J6364" i="50"/>
  <c r="L6332" i="50"/>
  <c r="K6332" i="50"/>
  <c r="J6332" i="50"/>
  <c r="L6232" i="50"/>
  <c r="K6232" i="50"/>
  <c r="J6232" i="50"/>
  <c r="L6097" i="50"/>
  <c r="K6097" i="50"/>
  <c r="J6097" i="50"/>
  <c r="L6010" i="50"/>
  <c r="K6010" i="50"/>
  <c r="J6010" i="50"/>
  <c r="L5864" i="50"/>
  <c r="K5864" i="50"/>
  <c r="J5864" i="50"/>
  <c r="L5848" i="50"/>
  <c r="K5848" i="50"/>
  <c r="J5848" i="50"/>
  <c r="L5832" i="50"/>
  <c r="K5832" i="50"/>
  <c r="J5832" i="50"/>
  <c r="J5799" i="50"/>
  <c r="L5799" i="50"/>
  <c r="K5799" i="50"/>
  <c r="J5795" i="50"/>
  <c r="L5795" i="50"/>
  <c r="K5795" i="50"/>
  <c r="J5791" i="50"/>
  <c r="L5791" i="50"/>
  <c r="K5791" i="50"/>
  <c r="J5787" i="50"/>
  <c r="L5787" i="50"/>
  <c r="K5787" i="50"/>
  <c r="J5783" i="50"/>
  <c r="L5783" i="50"/>
  <c r="K5783" i="50"/>
  <c r="J5779" i="50"/>
  <c r="L5779" i="50"/>
  <c r="K5779" i="50"/>
  <c r="L5774" i="50"/>
  <c r="K5774" i="50"/>
  <c r="J5774" i="50"/>
  <c r="L5758" i="50"/>
  <c r="K5758" i="50"/>
  <c r="J5758" i="50"/>
  <c r="L5742" i="50"/>
  <c r="K5742" i="50"/>
  <c r="J5742" i="50"/>
  <c r="L5726" i="50"/>
  <c r="K5726" i="50"/>
  <c r="J5726" i="50"/>
  <c r="L5710" i="50"/>
  <c r="K5710" i="50"/>
  <c r="J5710" i="50"/>
  <c r="L5601" i="50"/>
  <c r="J5601" i="50"/>
  <c r="K5601" i="50"/>
  <c r="L6256" i="50"/>
  <c r="K6256" i="50"/>
  <c r="J6256" i="50"/>
  <c r="L6224" i="50"/>
  <c r="K6224" i="50"/>
  <c r="J6224" i="50"/>
  <c r="L6034" i="50"/>
  <c r="K6034" i="50"/>
  <c r="J6034" i="50"/>
  <c r="L5662" i="50"/>
  <c r="K5662" i="50"/>
  <c r="J5662" i="50"/>
  <c r="L6340" i="50"/>
  <c r="K6340" i="50"/>
  <c r="J6340" i="50"/>
  <c r="L5860" i="50"/>
  <c r="K5860" i="50"/>
  <c r="J5860" i="50"/>
  <c r="L5844" i="50"/>
  <c r="K5844" i="50"/>
  <c r="J5844" i="50"/>
  <c r="L5828" i="50"/>
  <c r="K5828" i="50"/>
  <c r="J5828" i="50"/>
  <c r="L5718" i="50"/>
  <c r="K5718" i="50"/>
  <c r="J5718" i="50"/>
  <c r="L5699" i="50"/>
  <c r="K5699" i="50"/>
  <c r="J5699" i="50"/>
  <c r="L5636" i="50"/>
  <c r="K5636" i="50"/>
  <c r="J5636" i="50"/>
  <c r="L5628" i="50"/>
  <c r="K5628" i="50"/>
  <c r="J5628" i="50"/>
  <c r="L5620" i="50"/>
  <c r="K5620" i="50"/>
  <c r="J5620" i="50"/>
  <c r="L5612" i="50"/>
  <c r="K5612" i="50"/>
  <c r="J5612" i="50"/>
  <c r="K5130" i="50"/>
  <c r="L5130" i="50"/>
  <c r="J5130" i="50"/>
  <c r="L5106" i="50"/>
  <c r="K5106" i="50"/>
  <c r="J5106" i="50"/>
  <c r="K5182" i="50"/>
  <c r="K5202" i="50"/>
  <c r="K5170" i="50"/>
  <c r="J5114" i="50"/>
  <c r="L5114" i="50"/>
  <c r="K5114" i="50"/>
  <c r="J5098" i="50"/>
  <c r="L5098" i="50"/>
  <c r="K5098" i="50"/>
  <c r="J5082" i="50"/>
  <c r="L5082" i="50"/>
  <c r="K5082" i="50"/>
  <c r="L4189" i="50"/>
  <c r="K4189" i="50"/>
  <c r="J4189" i="50"/>
  <c r="L4173" i="50"/>
  <c r="K4173" i="50"/>
  <c r="J4173" i="50"/>
  <c r="K4518" i="50"/>
  <c r="L4518" i="50"/>
  <c r="J4518" i="50"/>
  <c r="K4510" i="50"/>
  <c r="L4510" i="50"/>
  <c r="J4510" i="50"/>
  <c r="K4502" i="50"/>
  <c r="L4502" i="50"/>
  <c r="J4502" i="50"/>
  <c r="K4494" i="50"/>
  <c r="L4494" i="50"/>
  <c r="J4494" i="50"/>
  <c r="K4486" i="50"/>
  <c r="L4486" i="50"/>
  <c r="J4486" i="50"/>
  <c r="K4478" i="50"/>
  <c r="L4478" i="50"/>
  <c r="J4478" i="50"/>
  <c r="K4470" i="50"/>
  <c r="L4470" i="50"/>
  <c r="J4470" i="50"/>
  <c r="K4462" i="50"/>
  <c r="L4462" i="50"/>
  <c r="J4462" i="50"/>
  <c r="K4455" i="50"/>
  <c r="L4455" i="50"/>
  <c r="J4455" i="50"/>
  <c r="K4447" i="50"/>
  <c r="L4447" i="50"/>
  <c r="J4447" i="50"/>
  <c r="K4439" i="50"/>
  <c r="L4439" i="50"/>
  <c r="J4439" i="50"/>
  <c r="K4431" i="50"/>
  <c r="L4431" i="50"/>
  <c r="J4431" i="50"/>
  <c r="K4423" i="50"/>
  <c r="L4423" i="50"/>
  <c r="J4423" i="50"/>
  <c r="K4415" i="50"/>
  <c r="L4415" i="50"/>
  <c r="J4415" i="50"/>
  <c r="K4407" i="50"/>
  <c r="L4407" i="50"/>
  <c r="J4407" i="50"/>
  <c r="K4399" i="50"/>
  <c r="L4399" i="50"/>
  <c r="J4399" i="50"/>
  <c r="K4304" i="50"/>
  <c r="L4304" i="50"/>
  <c r="J4304" i="50"/>
  <c r="K4296" i="50"/>
  <c r="L4296" i="50"/>
  <c r="J4296" i="50"/>
  <c r="K4288" i="50"/>
  <c r="L4288" i="50"/>
  <c r="J4288" i="50"/>
  <c r="K4280" i="50"/>
  <c r="L4280" i="50"/>
  <c r="J4280" i="50"/>
  <c r="K4272" i="50"/>
  <c r="L4272" i="50"/>
  <c r="J4272" i="50"/>
  <c r="K4264" i="50"/>
  <c r="L4264" i="50"/>
  <c r="J4264" i="50"/>
  <c r="K4210" i="50"/>
  <c r="L4210" i="50"/>
  <c r="J4210" i="50"/>
  <c r="L4178" i="50"/>
  <c r="K4178" i="50"/>
  <c r="J4178" i="50"/>
  <c r="L4155" i="50"/>
  <c r="K4155" i="50"/>
  <c r="J4155" i="50"/>
  <c r="L4123" i="50"/>
  <c r="K4123" i="50"/>
  <c r="J4123" i="50"/>
  <c r="K4586" i="50"/>
  <c r="L4586" i="50"/>
  <c r="J4586" i="50"/>
  <c r="K4578" i="50"/>
  <c r="L4578" i="50"/>
  <c r="J4578" i="50"/>
  <c r="K4570" i="50"/>
  <c r="L4570" i="50"/>
  <c r="J4570" i="50"/>
  <c r="K4562" i="50"/>
  <c r="L4562" i="50"/>
  <c r="J4562" i="50"/>
  <c r="K4554" i="50"/>
  <c r="L4554" i="50"/>
  <c r="J4554" i="50"/>
  <c r="K4546" i="50"/>
  <c r="L4546" i="50"/>
  <c r="J4546" i="50"/>
  <c r="K4514" i="50"/>
  <c r="L4514" i="50"/>
  <c r="J4514" i="50"/>
  <c r="K4506" i="50"/>
  <c r="L4506" i="50"/>
  <c r="J4506" i="50"/>
  <c r="K4498" i="50"/>
  <c r="L4498" i="50"/>
  <c r="J4498" i="50"/>
  <c r="K4490" i="50"/>
  <c r="L4490" i="50"/>
  <c r="J4490" i="50"/>
  <c r="K4482" i="50"/>
  <c r="L4482" i="50"/>
  <c r="J4482" i="50"/>
  <c r="K4474" i="50"/>
  <c r="L4474" i="50"/>
  <c r="J4474" i="50"/>
  <c r="K4466" i="50"/>
  <c r="L4466" i="50"/>
  <c r="J4466" i="50"/>
  <c r="K4371" i="50"/>
  <c r="L4371" i="50"/>
  <c r="J4371" i="50"/>
  <c r="K4363" i="50"/>
  <c r="L4363" i="50"/>
  <c r="J4363" i="50"/>
  <c r="K4355" i="50"/>
  <c r="L4355" i="50"/>
  <c r="J4355" i="50"/>
  <c r="K4347" i="50"/>
  <c r="L4347" i="50"/>
  <c r="J4347" i="50"/>
  <c r="K4339" i="50"/>
  <c r="L4339" i="50"/>
  <c r="J4339" i="50"/>
  <c r="K4331" i="50"/>
  <c r="L4331" i="50"/>
  <c r="J4331" i="50"/>
  <c r="K4323" i="50"/>
  <c r="L4323" i="50"/>
  <c r="J4323" i="50"/>
  <c r="K4315" i="50"/>
  <c r="L4315" i="50"/>
  <c r="J4315" i="50"/>
  <c r="K4308" i="50"/>
  <c r="L4308" i="50"/>
  <c r="J4308" i="50"/>
  <c r="K4300" i="50"/>
  <c r="L4300" i="50"/>
  <c r="J4300" i="50"/>
  <c r="K4292" i="50"/>
  <c r="L4292" i="50"/>
  <c r="J4292" i="50"/>
  <c r="K4284" i="50"/>
  <c r="L4284" i="50"/>
  <c r="J4284" i="50"/>
  <c r="K4276" i="50"/>
  <c r="L4276" i="50"/>
  <c r="J4276" i="50"/>
  <c r="K4268" i="50"/>
  <c r="L4268" i="50"/>
  <c r="J4268" i="50"/>
  <c r="K4260" i="50"/>
  <c r="L4260" i="50"/>
  <c r="J4260" i="50"/>
  <c r="K4157" i="50"/>
  <c r="L4157" i="50"/>
  <c r="J4157" i="50"/>
  <c r="K4141" i="50"/>
  <c r="L4141" i="50"/>
  <c r="J4141" i="50"/>
  <c r="K4125" i="50"/>
  <c r="L4125" i="50"/>
  <c r="J4125" i="50"/>
  <c r="K4109" i="50"/>
  <c r="L4109" i="50"/>
  <c r="J4109" i="50"/>
  <c r="K4069" i="50"/>
  <c r="J4069" i="50"/>
  <c r="L4069" i="50"/>
  <c r="K4053" i="50"/>
  <c r="J4053" i="50"/>
  <c r="L4053" i="50"/>
  <c r="L3066" i="50"/>
  <c r="K3066" i="50"/>
  <c r="J3066" i="50"/>
  <c r="L3034" i="50"/>
  <c r="K3034" i="50"/>
  <c r="J3034" i="50"/>
  <c r="L3019" i="50"/>
  <c r="K3019" i="50"/>
  <c r="J3019" i="50"/>
  <c r="L3011" i="50"/>
  <c r="K3011" i="50"/>
  <c r="J3011" i="50"/>
  <c r="L2998" i="50"/>
  <c r="K2998" i="50"/>
  <c r="J2998" i="50"/>
  <c r="L2966" i="50"/>
  <c r="K2966" i="50"/>
  <c r="J2966" i="50"/>
  <c r="L2899" i="50"/>
  <c r="K2899" i="50"/>
  <c r="J2899" i="50"/>
  <c r="L2847" i="50"/>
  <c r="K2847" i="50"/>
  <c r="J2847" i="50"/>
  <c r="L3362" i="50"/>
  <c r="K3362" i="50"/>
  <c r="J3362" i="50"/>
  <c r="L3354" i="50"/>
  <c r="K3354" i="50"/>
  <c r="J3354" i="50"/>
  <c r="L3346" i="50"/>
  <c r="K3346" i="50"/>
  <c r="J3346" i="50"/>
  <c r="L3128" i="50"/>
  <c r="K3128" i="50"/>
  <c r="J3128" i="50"/>
  <c r="L3120" i="50"/>
  <c r="K3120" i="50"/>
  <c r="J3120" i="50"/>
  <c r="L3057" i="50"/>
  <c r="K3057" i="50"/>
  <c r="J3057" i="50"/>
  <c r="L3025" i="50"/>
  <c r="K3025" i="50"/>
  <c r="J3025" i="50"/>
  <c r="L2973" i="50"/>
  <c r="K2973" i="50"/>
  <c r="J2973" i="50"/>
  <c r="K2869" i="50"/>
  <c r="L2869" i="50"/>
  <c r="J2869" i="50"/>
  <c r="K2853" i="50"/>
  <c r="L2853" i="50"/>
  <c r="J2853" i="50"/>
  <c r="K2837" i="50"/>
  <c r="L2837" i="50"/>
  <c r="J2837" i="50"/>
  <c r="K2661" i="50"/>
  <c r="L2661" i="50"/>
  <c r="J2661" i="50"/>
  <c r="K2609" i="50"/>
  <c r="L2609" i="50"/>
  <c r="J2609" i="50"/>
  <c r="K2578" i="50"/>
  <c r="L2578" i="50"/>
  <c r="J2578" i="50"/>
  <c r="K2546" i="50"/>
  <c r="L2546" i="50"/>
  <c r="J2546" i="50"/>
  <c r="K2494" i="50"/>
  <c r="L2494" i="50"/>
  <c r="J2494" i="50"/>
  <c r="K2439" i="50"/>
  <c r="L2439" i="50"/>
  <c r="J2439" i="50"/>
  <c r="K2381" i="50"/>
  <c r="L2381" i="50"/>
  <c r="J2381" i="50"/>
  <c r="K2349" i="50"/>
  <c r="L2349" i="50"/>
  <c r="J2349" i="50"/>
  <c r="K2318" i="50"/>
  <c r="L2318" i="50"/>
  <c r="J2318" i="50"/>
  <c r="K2268" i="50"/>
  <c r="L2268" i="50"/>
  <c r="J2268" i="50"/>
  <c r="K2236" i="50"/>
  <c r="L2236" i="50"/>
  <c r="J2236" i="50"/>
  <c r="K2201" i="50"/>
  <c r="L2201" i="50"/>
  <c r="J2201" i="50"/>
  <c r="K2143" i="50"/>
  <c r="L2143" i="50"/>
  <c r="J2143" i="50"/>
  <c r="K2100" i="50"/>
  <c r="L2100" i="50"/>
  <c r="J2100" i="50"/>
  <c r="K2050" i="50"/>
  <c r="L2050" i="50"/>
  <c r="J2050" i="50"/>
  <c r="K2018" i="50"/>
  <c r="L2018" i="50"/>
  <c r="J2018" i="50"/>
  <c r="L2654" i="50"/>
  <c r="J2654" i="50"/>
  <c r="K2654" i="50"/>
  <c r="L2645" i="50"/>
  <c r="J2645" i="50"/>
  <c r="K2645" i="50"/>
  <c r="L2637" i="50"/>
  <c r="J2637" i="50"/>
  <c r="K2637" i="50"/>
  <c r="L2618" i="50"/>
  <c r="J2618" i="50"/>
  <c r="K2618" i="50"/>
  <c r="L2586" i="50"/>
  <c r="J2586" i="50"/>
  <c r="K2586" i="50"/>
  <c r="L2579" i="50"/>
  <c r="J2579" i="50"/>
  <c r="K2579" i="50"/>
  <c r="L2547" i="50"/>
  <c r="J2547" i="50"/>
  <c r="K2547" i="50"/>
  <c r="L2495" i="50"/>
  <c r="J2495" i="50"/>
  <c r="K2495" i="50"/>
  <c r="L2432" i="50"/>
  <c r="J2432" i="50"/>
  <c r="K2432" i="50"/>
  <c r="L2374" i="50"/>
  <c r="J2374" i="50"/>
  <c r="K2374" i="50"/>
  <c r="L2335" i="50"/>
  <c r="J2335" i="50"/>
  <c r="K2335" i="50"/>
  <c r="L2303" i="50"/>
  <c r="J2303" i="50"/>
  <c r="K2303" i="50"/>
  <c r="L2261" i="50"/>
  <c r="J2261" i="50"/>
  <c r="K2261" i="50"/>
  <c r="L2202" i="50"/>
  <c r="J2202" i="50"/>
  <c r="K2202" i="50"/>
  <c r="L2144" i="50"/>
  <c r="J2144" i="50"/>
  <c r="K2144" i="50"/>
  <c r="L2117" i="50"/>
  <c r="J2117" i="50"/>
  <c r="K2117" i="50"/>
  <c r="L2085" i="50"/>
  <c r="J2085" i="50"/>
  <c r="K2085" i="50"/>
  <c r="L2051" i="50"/>
  <c r="J2051" i="50"/>
  <c r="K2051" i="50"/>
  <c r="L2019" i="50"/>
  <c r="J2019" i="50"/>
  <c r="K2019" i="50"/>
  <c r="K2820" i="50"/>
  <c r="L2820" i="50"/>
  <c r="J2820" i="50"/>
  <c r="K2812" i="50"/>
  <c r="L2812" i="50"/>
  <c r="J2812" i="50"/>
  <c r="K2804" i="50"/>
  <c r="L2804" i="50"/>
  <c r="J2804" i="50"/>
  <c r="K2796" i="50"/>
  <c r="L2796" i="50"/>
  <c r="J2796" i="50"/>
  <c r="K2788" i="50"/>
  <c r="L2788" i="50"/>
  <c r="J2788" i="50"/>
  <c r="K2780" i="50"/>
  <c r="L2780" i="50"/>
  <c r="J2780" i="50"/>
  <c r="K2697" i="50"/>
  <c r="L2697" i="50"/>
  <c r="J2697" i="50"/>
  <c r="K2689" i="50"/>
  <c r="L2689" i="50"/>
  <c r="J2689" i="50"/>
  <c r="L2674" i="50"/>
  <c r="K2674" i="50"/>
  <c r="J2674" i="50"/>
  <c r="L2658" i="50"/>
  <c r="K2658" i="50"/>
  <c r="J2658" i="50"/>
  <c r="L2622" i="50"/>
  <c r="K2622" i="50"/>
  <c r="J2622" i="50"/>
  <c r="L2606" i="50"/>
  <c r="K2606" i="50"/>
  <c r="J2606" i="50"/>
  <c r="L2590" i="50"/>
  <c r="K2590" i="50"/>
  <c r="J2590" i="50"/>
  <c r="L2575" i="50"/>
  <c r="K2575" i="50"/>
  <c r="J2575" i="50"/>
  <c r="L2559" i="50"/>
  <c r="K2559" i="50"/>
  <c r="J2559" i="50"/>
  <c r="L2543" i="50"/>
  <c r="K2543" i="50"/>
  <c r="J2543" i="50"/>
  <c r="L2499" i="50"/>
  <c r="K2499" i="50"/>
  <c r="J2499" i="50"/>
  <c r="L2483" i="50"/>
  <c r="K2483" i="50"/>
  <c r="J2483" i="50"/>
  <c r="L2467" i="50"/>
  <c r="K2467" i="50"/>
  <c r="J2467" i="50"/>
  <c r="L2452" i="50"/>
  <c r="K2452" i="50"/>
  <c r="J2452" i="50"/>
  <c r="L2436" i="50"/>
  <c r="K2436" i="50"/>
  <c r="J2436" i="50"/>
  <c r="L2420" i="50"/>
  <c r="K2420" i="50"/>
  <c r="J2420" i="50"/>
  <c r="L2386" i="50"/>
  <c r="K2386" i="50"/>
  <c r="J2386" i="50"/>
  <c r="L2370" i="50"/>
  <c r="K2370" i="50"/>
  <c r="J2370" i="50"/>
  <c r="L2354" i="50"/>
  <c r="K2354" i="50"/>
  <c r="J2354" i="50"/>
  <c r="L2339" i="50"/>
  <c r="K2339" i="50"/>
  <c r="J2339" i="50"/>
  <c r="L2323" i="50"/>
  <c r="K2323" i="50"/>
  <c r="J2323" i="50"/>
  <c r="L2307" i="50"/>
  <c r="K2307" i="50"/>
  <c r="J2307" i="50"/>
  <c r="L2294" i="50"/>
  <c r="K2294" i="50"/>
  <c r="J2294" i="50"/>
  <c r="L2286" i="50"/>
  <c r="K2286" i="50"/>
  <c r="J2286" i="50"/>
  <c r="L2230" i="50"/>
  <c r="K2230" i="50"/>
  <c r="J2230" i="50"/>
  <c r="L2214" i="50"/>
  <c r="K2214" i="50"/>
  <c r="J2214" i="50"/>
  <c r="L2198" i="50"/>
  <c r="K2198" i="50"/>
  <c r="J2198" i="50"/>
  <c r="L2164" i="50"/>
  <c r="K2164" i="50"/>
  <c r="J2164" i="50"/>
  <c r="L2148" i="50"/>
  <c r="K2148" i="50"/>
  <c r="J2148" i="50"/>
  <c r="L2132" i="50"/>
  <c r="K2132" i="50"/>
  <c r="J2132" i="50"/>
  <c r="L2113" i="50"/>
  <c r="K2113" i="50"/>
  <c r="J2113" i="50"/>
  <c r="L2097" i="50"/>
  <c r="K2097" i="50"/>
  <c r="J2097" i="50"/>
  <c r="L2081" i="50"/>
  <c r="K2081" i="50"/>
  <c r="J2081" i="50"/>
  <c r="L2068" i="50"/>
  <c r="K2068" i="50"/>
  <c r="J2068" i="50"/>
  <c r="L2060" i="50"/>
  <c r="K2060" i="50"/>
  <c r="J2060" i="50"/>
  <c r="L2047" i="50"/>
  <c r="K2047" i="50"/>
  <c r="J2047" i="50"/>
  <c r="L2031" i="50"/>
  <c r="K2031" i="50"/>
  <c r="J2031" i="50"/>
  <c r="L2015" i="50"/>
  <c r="K2015" i="50"/>
  <c r="J2015" i="50"/>
  <c r="L2000" i="50"/>
  <c r="K2000" i="50"/>
  <c r="J2000" i="50"/>
  <c r="L1940" i="50"/>
  <c r="K1940" i="50"/>
  <c r="J1940" i="50"/>
  <c r="L1932" i="50"/>
  <c r="K1932" i="50"/>
  <c r="J1932" i="50"/>
  <c r="L1924" i="50"/>
  <c r="K1924" i="50"/>
  <c r="J1924" i="50"/>
  <c r="L1916" i="50"/>
  <c r="K1916" i="50"/>
  <c r="J1916" i="50"/>
  <c r="L1908" i="50"/>
  <c r="K1908" i="50"/>
  <c r="J1908" i="50"/>
  <c r="L1900" i="50"/>
  <c r="K1900" i="50"/>
  <c r="J1900" i="50"/>
  <c r="L1893" i="50"/>
  <c r="K1893" i="50"/>
  <c r="J1893" i="50"/>
  <c r="L1885" i="50"/>
  <c r="K1885" i="50"/>
  <c r="J1885" i="50"/>
  <c r="L1877" i="50"/>
  <c r="K1877" i="50"/>
  <c r="J1877" i="50"/>
  <c r="L1869" i="50"/>
  <c r="K1869" i="50"/>
  <c r="J1869" i="50"/>
  <c r="L1861" i="50"/>
  <c r="K1861" i="50"/>
  <c r="J1861" i="50"/>
  <c r="L1835" i="50"/>
  <c r="K1835" i="50"/>
  <c r="J1835" i="50"/>
  <c r="L1827" i="50"/>
  <c r="K1827" i="50"/>
  <c r="J1827" i="50"/>
  <c r="L1819" i="50"/>
  <c r="K1819" i="50"/>
  <c r="J1819" i="50"/>
  <c r="L1811" i="50"/>
  <c r="K1811" i="50"/>
  <c r="J1811" i="50"/>
  <c r="L1803" i="50"/>
  <c r="K1803" i="50"/>
  <c r="J1803" i="50"/>
  <c r="L1795" i="50"/>
  <c r="K1795" i="50"/>
  <c r="J1795" i="50"/>
  <c r="L1784" i="50"/>
  <c r="K1784" i="50"/>
  <c r="J1784" i="50"/>
  <c r="L1776" i="50"/>
  <c r="K1776" i="50"/>
  <c r="J1776" i="50"/>
  <c r="L1768" i="50"/>
  <c r="K1768" i="50"/>
  <c r="J1768" i="50"/>
  <c r="L1760" i="50"/>
  <c r="K1760" i="50"/>
  <c r="J1760" i="50"/>
  <c r="L1752" i="50"/>
  <c r="K1752" i="50"/>
  <c r="J1752" i="50"/>
  <c r="L691" i="50"/>
  <c r="K691" i="50"/>
  <c r="J691" i="50"/>
  <c r="L683" i="50"/>
  <c r="K683" i="50"/>
  <c r="J683" i="50"/>
  <c r="L675" i="50"/>
  <c r="K675" i="50"/>
  <c r="J675" i="50"/>
  <c r="L667" i="50"/>
  <c r="K667" i="50"/>
  <c r="J667" i="50"/>
  <c r="L261" i="50"/>
  <c r="K261" i="50"/>
  <c r="J261" i="50"/>
  <c r="L217" i="50"/>
  <c r="K217" i="50"/>
  <c r="J217" i="50"/>
  <c r="L155" i="50"/>
  <c r="K155" i="50"/>
  <c r="J155" i="50"/>
  <c r="L950" i="50"/>
  <c r="K950" i="50"/>
  <c r="J950" i="50"/>
  <c r="L942" i="50"/>
  <c r="K942" i="50"/>
  <c r="J942" i="50"/>
  <c r="L934" i="50"/>
  <c r="K934" i="50"/>
  <c r="J934" i="50"/>
  <c r="L926" i="50"/>
  <c r="K926" i="50"/>
  <c r="J926" i="50"/>
  <c r="L660" i="50"/>
  <c r="K660" i="50"/>
  <c r="J660" i="50"/>
  <c r="L652" i="50"/>
  <c r="K652" i="50"/>
  <c r="J652" i="50"/>
  <c r="L644" i="50"/>
  <c r="K644" i="50"/>
  <c r="J644" i="50"/>
  <c r="L636" i="50"/>
  <c r="K636" i="50"/>
  <c r="J636" i="50"/>
  <c r="L612" i="50"/>
  <c r="K612" i="50"/>
  <c r="J612" i="50"/>
  <c r="L604" i="50"/>
  <c r="K604" i="50"/>
  <c r="J604" i="50"/>
  <c r="L596" i="50"/>
  <c r="K596" i="50"/>
  <c r="J596" i="50"/>
  <c r="L588" i="50"/>
  <c r="K588" i="50"/>
  <c r="J588" i="50"/>
  <c r="L458" i="50"/>
  <c r="K458" i="50"/>
  <c r="J458" i="50"/>
  <c r="L450" i="50"/>
  <c r="K450" i="50"/>
  <c r="J450" i="50"/>
  <c r="L442" i="50"/>
  <c r="K442" i="50"/>
  <c r="J442" i="50"/>
  <c r="L434" i="50"/>
  <c r="K434" i="50"/>
  <c r="J434" i="50"/>
  <c r="L308" i="50"/>
  <c r="K308" i="50"/>
  <c r="J308" i="50"/>
  <c r="L300" i="50"/>
  <c r="K300" i="50"/>
  <c r="J300" i="50"/>
  <c r="L1043" i="50"/>
  <c r="K1043" i="50"/>
  <c r="J1043" i="50"/>
  <c r="L1035" i="50"/>
  <c r="K1035" i="50"/>
  <c r="J1035" i="50"/>
  <c r="L1027" i="50"/>
  <c r="K1027" i="50"/>
  <c r="J1027" i="50"/>
  <c r="L1019" i="50"/>
  <c r="K1019" i="50"/>
  <c r="J1019" i="50"/>
  <c r="L1011" i="50"/>
  <c r="K1011" i="50"/>
  <c r="J1011" i="50"/>
  <c r="L911" i="50"/>
  <c r="K911" i="50"/>
  <c r="J911" i="50"/>
  <c r="L903" i="50"/>
  <c r="K903" i="50"/>
  <c r="J903" i="50"/>
  <c r="L895" i="50"/>
  <c r="K895" i="50"/>
  <c r="J895" i="50"/>
  <c r="L887" i="50"/>
  <c r="K887" i="50"/>
  <c r="J887" i="50"/>
  <c r="L695" i="50"/>
  <c r="K695" i="50"/>
  <c r="J695" i="50"/>
  <c r="L687" i="50"/>
  <c r="K687" i="50"/>
  <c r="J687" i="50"/>
  <c r="L679" i="50"/>
  <c r="K679" i="50"/>
  <c r="J679" i="50"/>
  <c r="L671" i="50"/>
  <c r="K671" i="50"/>
  <c r="J671" i="50"/>
  <c r="L419" i="50"/>
  <c r="K419" i="50"/>
  <c r="J419" i="50"/>
  <c r="L411" i="50"/>
  <c r="K411" i="50"/>
  <c r="J411" i="50"/>
  <c r="L403" i="50"/>
  <c r="K403" i="50"/>
  <c r="J403" i="50"/>
  <c r="L395" i="50"/>
  <c r="K395" i="50"/>
  <c r="J395" i="50"/>
  <c r="L375" i="50"/>
  <c r="K375" i="50"/>
  <c r="J375" i="50"/>
  <c r="L367" i="50"/>
  <c r="K367" i="50"/>
  <c r="J367" i="50"/>
  <c r="L359" i="50"/>
  <c r="K359" i="50"/>
  <c r="J359" i="50"/>
  <c r="L1685" i="50"/>
  <c r="K1685" i="50"/>
  <c r="J1685" i="50"/>
  <c r="L1677" i="50"/>
  <c r="K1677" i="50"/>
  <c r="J1677" i="50"/>
  <c r="L1669" i="50"/>
  <c r="K1669" i="50"/>
  <c r="J1669" i="50"/>
  <c r="L1661" i="50"/>
  <c r="K1661" i="50"/>
  <c r="J1661" i="50"/>
  <c r="L1653" i="50"/>
  <c r="K1653" i="50"/>
  <c r="J1653" i="50"/>
  <c r="L1645" i="50"/>
  <c r="K1645" i="50"/>
  <c r="J1645" i="50"/>
  <c r="L1621" i="50"/>
  <c r="K1621" i="50"/>
  <c r="J1621" i="50"/>
  <c r="L1613" i="50"/>
  <c r="K1613" i="50"/>
  <c r="J1613" i="50"/>
  <c r="L1605" i="50"/>
  <c r="K1605" i="50"/>
  <c r="J1605" i="50"/>
  <c r="L1597" i="50"/>
  <c r="K1597" i="50"/>
  <c r="J1597" i="50"/>
  <c r="L1589" i="50"/>
  <c r="K1589" i="50"/>
  <c r="J1589" i="50"/>
  <c r="L1380" i="50"/>
  <c r="K1380" i="50"/>
  <c r="J1380" i="50"/>
  <c r="L1372" i="50"/>
  <c r="K1372" i="50"/>
  <c r="J1372" i="50"/>
  <c r="L1364" i="50"/>
  <c r="K1364" i="50"/>
  <c r="J1364" i="50"/>
  <c r="L1356" i="50"/>
  <c r="K1356" i="50"/>
  <c r="J1356" i="50"/>
  <c r="L1348" i="50"/>
  <c r="K1348" i="50"/>
  <c r="J1348" i="50"/>
  <c r="L1324" i="50"/>
  <c r="K1324" i="50"/>
  <c r="J1324" i="50"/>
  <c r="L1316" i="50"/>
  <c r="K1316" i="50"/>
  <c r="J1316" i="50"/>
  <c r="L1308" i="50"/>
  <c r="K1308" i="50"/>
  <c r="J1308" i="50"/>
  <c r="L1300" i="50"/>
  <c r="K1300" i="50"/>
  <c r="J1300" i="50"/>
  <c r="L1292" i="50"/>
  <c r="K1292" i="50"/>
  <c r="J1292" i="50"/>
  <c r="L1190" i="50"/>
  <c r="K1190" i="50"/>
  <c r="J1190" i="50"/>
  <c r="L1182" i="50"/>
  <c r="K1182" i="50"/>
  <c r="J1182" i="50"/>
  <c r="L1174" i="50"/>
  <c r="K1174" i="50"/>
  <c r="J1174" i="50"/>
  <c r="L1166" i="50"/>
  <c r="K1166" i="50"/>
  <c r="J1166" i="50"/>
  <c r="L1158" i="50"/>
  <c r="K1158" i="50"/>
  <c r="J1158" i="50"/>
  <c r="L865" i="50"/>
  <c r="K865" i="50"/>
  <c r="J865" i="50"/>
  <c r="L857" i="50"/>
  <c r="K857" i="50"/>
  <c r="J857" i="50"/>
  <c r="L849" i="50"/>
  <c r="K849" i="50"/>
  <c r="J849" i="50"/>
  <c r="L841" i="50"/>
  <c r="K841" i="50"/>
  <c r="J841" i="50"/>
  <c r="L833" i="50"/>
  <c r="K833" i="50"/>
  <c r="J833" i="50"/>
  <c r="L826" i="50"/>
  <c r="K826" i="50"/>
  <c r="J826" i="50"/>
  <c r="L818" i="50"/>
  <c r="K818" i="50"/>
  <c r="J818" i="50"/>
  <c r="L810" i="50"/>
  <c r="K810" i="50"/>
  <c r="J810" i="50"/>
  <c r="L802" i="50"/>
  <c r="K802" i="50"/>
  <c r="J802" i="50"/>
  <c r="L194" i="50"/>
  <c r="K194" i="50"/>
  <c r="J194" i="50"/>
  <c r="K145" i="50"/>
  <c r="L145" i="50"/>
  <c r="J145" i="50"/>
  <c r="K3743" i="50" l="1"/>
  <c r="K7446" i="50"/>
  <c r="J3743" i="50"/>
  <c r="L3882" i="50"/>
  <c r="J4023" i="50"/>
  <c r="L5382" i="50"/>
  <c r="J7446" i="50"/>
  <c r="K138" i="50"/>
  <c r="L4023" i="50"/>
  <c r="J3882" i="50"/>
  <c r="K4023" i="50"/>
  <c r="J5382" i="50"/>
  <c r="L1583" i="50"/>
  <c r="K3606" i="50"/>
  <c r="J3606" i="50"/>
  <c r="K3882" i="50"/>
  <c r="K71" i="50"/>
  <c r="L3743" i="50"/>
  <c r="L7446" i="50"/>
  <c r="J1482" i="50"/>
  <c r="J3338" i="50"/>
  <c r="L5066" i="50"/>
  <c r="K5382" i="50"/>
  <c r="K4758" i="50"/>
  <c r="J1583" i="50"/>
  <c r="K1583" i="50"/>
  <c r="K5066" i="50"/>
  <c r="K4911" i="50"/>
  <c r="J4166" i="50"/>
  <c r="L1286" i="50"/>
  <c r="J278" i="50"/>
  <c r="J1791" i="50"/>
  <c r="L918" i="50"/>
  <c r="L1686" i="50"/>
  <c r="J1383" i="50"/>
  <c r="J1098" i="50"/>
  <c r="K503" i="50"/>
  <c r="K663" i="50"/>
  <c r="K1007" i="50"/>
  <c r="K278" i="50"/>
  <c r="L1791" i="50"/>
  <c r="L2007" i="50"/>
  <c r="L2582" i="50"/>
  <c r="K3471" i="50"/>
  <c r="J4458" i="50"/>
  <c r="L6726" i="50"/>
  <c r="J7631" i="50"/>
  <c r="L3606" i="50"/>
  <c r="K3207" i="50"/>
  <c r="K8391" i="50"/>
  <c r="K8783" i="50"/>
  <c r="J71" i="50"/>
  <c r="J8586" i="50"/>
  <c r="L8586" i="50"/>
  <c r="K351" i="50"/>
  <c r="L8783" i="50"/>
  <c r="K918" i="50"/>
  <c r="K1686" i="50"/>
  <c r="J426" i="50"/>
  <c r="J503" i="50"/>
  <c r="L746" i="50"/>
  <c r="K2582" i="50"/>
  <c r="L5223" i="50"/>
  <c r="K5871" i="50"/>
  <c r="K6726" i="50"/>
  <c r="J6038" i="50"/>
  <c r="L8007" i="50"/>
  <c r="J8391" i="50"/>
  <c r="L8982" i="50"/>
  <c r="J138" i="50"/>
  <c r="J582" i="50"/>
  <c r="J663" i="50"/>
  <c r="L831" i="50"/>
  <c r="K1286" i="50"/>
  <c r="J351" i="50"/>
  <c r="K2346" i="50"/>
  <c r="J2118" i="50"/>
  <c r="K4166" i="50"/>
  <c r="J4311" i="50"/>
  <c r="L4911" i="50"/>
  <c r="K5543" i="50"/>
  <c r="K6207" i="50"/>
  <c r="J6903" i="50"/>
  <c r="L7818" i="50"/>
  <c r="L8198" i="50"/>
  <c r="J8783" i="50"/>
  <c r="J3078" i="50"/>
  <c r="L3338" i="50"/>
  <c r="L7631" i="50"/>
  <c r="K1791" i="50"/>
  <c r="J2463" i="50"/>
  <c r="J4607" i="50"/>
  <c r="L5871" i="50"/>
  <c r="L6551" i="50"/>
  <c r="K6551" i="50"/>
  <c r="K3078" i="50"/>
  <c r="J3207" i="50"/>
  <c r="K4311" i="50"/>
  <c r="K6903" i="50"/>
  <c r="K8198" i="50"/>
  <c r="J4911" i="50"/>
  <c r="L5543" i="50"/>
  <c r="J6551" i="50"/>
  <c r="K1482" i="50"/>
  <c r="J7082" i="50"/>
  <c r="J1191" i="50"/>
  <c r="L426" i="50"/>
  <c r="K1098" i="50"/>
  <c r="L503" i="50"/>
  <c r="L1007" i="50"/>
  <c r="J746" i="50"/>
  <c r="J1898" i="50"/>
  <c r="K2463" i="50"/>
  <c r="K2703" i="50"/>
  <c r="L3471" i="50"/>
  <c r="L4458" i="50"/>
  <c r="L4607" i="50"/>
  <c r="J5223" i="50"/>
  <c r="K6038" i="50"/>
  <c r="K7263" i="50"/>
  <c r="J8007" i="50"/>
  <c r="J8198" i="50"/>
  <c r="J8982" i="50"/>
  <c r="L582" i="50"/>
  <c r="L663" i="50"/>
  <c r="J831" i="50"/>
  <c r="K2118" i="50"/>
  <c r="L4758" i="50"/>
  <c r="J5066" i="50"/>
  <c r="L6903" i="50"/>
  <c r="J7818" i="50"/>
  <c r="K8586" i="50"/>
  <c r="L71" i="50"/>
  <c r="J1007" i="50"/>
  <c r="L3078" i="50"/>
  <c r="J3471" i="50"/>
  <c r="J5543" i="50"/>
  <c r="J5706" i="50"/>
  <c r="K1191" i="50"/>
  <c r="L1482" i="50"/>
  <c r="L2346" i="50"/>
  <c r="K1383" i="50"/>
  <c r="J918" i="50"/>
  <c r="J1686" i="50"/>
  <c r="L1098" i="50"/>
  <c r="K1898" i="50"/>
  <c r="L1898" i="50"/>
  <c r="J2007" i="50"/>
  <c r="J2582" i="50"/>
  <c r="J2703" i="50"/>
  <c r="K4458" i="50"/>
  <c r="K4607" i="50"/>
  <c r="J5871" i="50"/>
  <c r="J6726" i="50"/>
  <c r="L6038" i="50"/>
  <c r="L6207" i="50"/>
  <c r="K8007" i="50"/>
  <c r="L8391" i="50"/>
  <c r="K8982" i="50"/>
  <c r="K831" i="50"/>
  <c r="L1191" i="50"/>
  <c r="J1286" i="50"/>
  <c r="L1383" i="50"/>
  <c r="J2346" i="50"/>
  <c r="L4166" i="50"/>
  <c r="L4311" i="50"/>
  <c r="J6207" i="50"/>
  <c r="J7263" i="50"/>
  <c r="K7818" i="50"/>
  <c r="L138" i="50"/>
  <c r="K582" i="50"/>
  <c r="K5706" i="50"/>
  <c r="K7631" i="50"/>
  <c r="K2007" i="50"/>
  <c r="L2463" i="50"/>
  <c r="L2118" i="50"/>
  <c r="L7263" i="50"/>
  <c r="L207" i="50"/>
  <c r="L2826" i="50"/>
  <c r="K2951" i="50"/>
  <c r="K3338" i="50"/>
  <c r="J4758" i="50"/>
  <c r="L351" i="50"/>
  <c r="L278" i="50"/>
  <c r="K2231" i="50"/>
  <c r="L6378" i="50"/>
  <c r="K746" i="50"/>
  <c r="K2826" i="50"/>
  <c r="L7082" i="50"/>
  <c r="J207" i="50"/>
  <c r="L2951" i="50"/>
  <c r="L3207" i="50"/>
  <c r="K5223" i="50"/>
  <c r="K7082" i="50"/>
  <c r="J2231" i="50"/>
  <c r="L2703" i="50"/>
  <c r="L5706" i="50"/>
  <c r="J6378" i="50"/>
  <c r="K207" i="50"/>
  <c r="J2826" i="50"/>
  <c r="J2951" i="50"/>
  <c r="K426" i="50"/>
  <c r="L2231" i="50"/>
  <c r="K6378" i="50"/>
</calcChain>
</file>

<file path=xl/sharedStrings.xml><?xml version="1.0" encoding="utf-8"?>
<sst xmlns="http://schemas.openxmlformats.org/spreadsheetml/2006/main" count="22076" uniqueCount="12692">
  <si>
    <t>hortatory</t>
  </si>
  <si>
    <t>Urging. Exhorting.</t>
  </si>
  <si>
    <t>desuetude</t>
  </si>
  <si>
    <t>Disuse.</t>
  </si>
  <si>
    <t>multifarious</t>
  </si>
  <si>
    <t>Diverse. Many and various.</t>
  </si>
  <si>
    <t>sundry</t>
  </si>
  <si>
    <t>Various.</t>
  </si>
  <si>
    <t>VERBOSE</t>
  </si>
  <si>
    <t>circumlocution</t>
  </si>
  <si>
    <t>discursive</t>
  </si>
  <si>
    <t>harangue</t>
  </si>
  <si>
    <t>loquacious</t>
  </si>
  <si>
    <t>periphrasis</t>
  </si>
  <si>
    <t>pleonasm</t>
  </si>
  <si>
    <t>prolix</t>
  </si>
  <si>
    <t>Verbose. Long-winded. Tedious.</t>
  </si>
  <si>
    <t>Excessive use of long words.</t>
  </si>
  <si>
    <t>verbiage</t>
  </si>
  <si>
    <t>voluble</t>
  </si>
  <si>
    <t>VICIOUS</t>
  </si>
  <si>
    <t>ambuscade</t>
  </si>
  <si>
    <t>To ambush.</t>
  </si>
  <si>
    <t>blight</t>
  </si>
  <si>
    <t>comminute</t>
  </si>
  <si>
    <t>consumptive</t>
  </si>
  <si>
    <t>depredation</t>
  </si>
  <si>
    <t>deracinate</t>
  </si>
  <si>
    <t>Harsh. Cruel. Rigorous. Dragonlike.</t>
  </si>
  <si>
    <t>dragoon</t>
  </si>
  <si>
    <t>edacious</t>
  </si>
  <si>
    <t>Devouring; voracious.</t>
  </si>
  <si>
    <t>enfilade</t>
  </si>
  <si>
    <t>extirpate</t>
  </si>
  <si>
    <t>feral</t>
  </si>
  <si>
    <t>foray</t>
  </si>
  <si>
    <t>garrote</t>
  </si>
  <si>
    <t>hecatomb</t>
  </si>
  <si>
    <t>Mass slaughter.</t>
  </si>
  <si>
    <t>immolate</t>
  </si>
  <si>
    <t>impinge</t>
  </si>
  <si>
    <t>hermaphrodite</t>
  </si>
  <si>
    <t>ligament</t>
  </si>
  <si>
    <t>moribund</t>
  </si>
  <si>
    <t>Dying.</t>
  </si>
  <si>
    <t>nares</t>
  </si>
  <si>
    <t>Nasal passages.</t>
  </si>
  <si>
    <t>occipital</t>
  </si>
  <si>
    <t>Pertaining to the rear of the head or skull.</t>
  </si>
  <si>
    <t>philtrum</t>
  </si>
  <si>
    <t>Vertical cleft between the nose and upper lip.</t>
  </si>
  <si>
    <t>pinna</t>
  </si>
  <si>
    <t>Fleshy part of the external ear.</t>
  </si>
  <si>
    <t>purgative</t>
  </si>
  <si>
    <t>renal</t>
  </si>
  <si>
    <t>retia</t>
  </si>
  <si>
    <t>sciatic</t>
  </si>
  <si>
    <t>Pertaining to the hip.</t>
  </si>
  <si>
    <t>sebaceous</t>
  </si>
  <si>
    <t>Pertaining to fat.</t>
  </si>
  <si>
    <t>shank</t>
  </si>
  <si>
    <t>stria</t>
  </si>
  <si>
    <t>Skin stripe.</t>
  </si>
  <si>
    <t>tendon</t>
  </si>
  <si>
    <t>bubo</t>
  </si>
  <si>
    <t>chlorosis</t>
  </si>
  <si>
    <t>contagion</t>
  </si>
  <si>
    <t>costive</t>
  </si>
  <si>
    <t>Constipated.</t>
  </si>
  <si>
    <t>etiology</t>
  </si>
  <si>
    <t>febrile</t>
  </si>
  <si>
    <t>Feverish.</t>
  </si>
  <si>
    <t>glioma</t>
  </si>
  <si>
    <t>Brain tumor.</t>
  </si>
  <si>
    <t>hirsute</t>
  </si>
  <si>
    <t>Hairy.</t>
  </si>
  <si>
    <t>ictus</t>
  </si>
  <si>
    <t>insensate</t>
  </si>
  <si>
    <t>ischemia</t>
  </si>
  <si>
    <t>Lack of blood to organ or tissue.</t>
  </si>
  <si>
    <t>malady</t>
  </si>
  <si>
    <t>pandemic</t>
  </si>
  <si>
    <t>Vast epidemic.</t>
  </si>
  <si>
    <t>paroxysm</t>
  </si>
  <si>
    <t>parturition</t>
  </si>
  <si>
    <t>Childbirth.</t>
  </si>
  <si>
    <t>prognathous</t>
  </si>
  <si>
    <t>rachitis</t>
  </si>
  <si>
    <t>Rickets.</t>
  </si>
  <si>
    <t>rugose</t>
  </si>
  <si>
    <t>Wrinkled.</t>
  </si>
  <si>
    <t>sarcoma</t>
  </si>
  <si>
    <t>scorbutic</t>
  </si>
  <si>
    <t>Scurvy.</t>
  </si>
  <si>
    <t>scurf</t>
  </si>
  <si>
    <t>Dandruff.</t>
  </si>
  <si>
    <t>sepsis</t>
  </si>
  <si>
    <t>silicosis</t>
  </si>
  <si>
    <t>Lung disease from breathing mine dust.</t>
  </si>
  <si>
    <t>sprain</t>
  </si>
  <si>
    <t>ascetic</t>
  </si>
  <si>
    <t>atrabilious</t>
  </si>
  <si>
    <t>austere</t>
  </si>
  <si>
    <t>churlish</t>
  </si>
  <si>
    <t>Rude. Surly.</t>
  </si>
  <si>
    <t>dour</t>
  </si>
  <si>
    <t>lachrymose</t>
  </si>
  <si>
    <t>lugubrious</t>
  </si>
  <si>
    <t>Overly solemn.</t>
  </si>
  <si>
    <t>mordant</t>
  </si>
  <si>
    <t>Sarcastic. Cutting. Acid that eats into metal.</t>
  </si>
  <si>
    <t>sardonic</t>
  </si>
  <si>
    <t>tenebrous</t>
  </si>
  <si>
    <t>Sadness over the state of the world.</t>
  </si>
  <si>
    <t>GREAT</t>
  </si>
  <si>
    <t>acme</t>
  </si>
  <si>
    <t>Zenith.</t>
  </si>
  <si>
    <t>apotheosis</t>
  </si>
  <si>
    <t>Deification. A glorified ideal.</t>
  </si>
  <si>
    <t>august</t>
  </si>
  <si>
    <t>quean</t>
  </si>
  <si>
    <t>colloquy</t>
  </si>
  <si>
    <t>Conference. Conversation.</t>
  </si>
  <si>
    <t>declaim</t>
  </si>
  <si>
    <t>elocution</t>
  </si>
  <si>
    <t>Public speaking.</t>
  </si>
  <si>
    <t>forensic</t>
  </si>
  <si>
    <t>peroration</t>
  </si>
  <si>
    <t>Concluding part of a speech.</t>
  </si>
  <si>
    <t>screed</t>
  </si>
  <si>
    <t>diapason</t>
  </si>
  <si>
    <t>exoteric</t>
  </si>
  <si>
    <t>gamut</t>
  </si>
  <si>
    <t>Entire range or series.</t>
  </si>
  <si>
    <t>generic</t>
  </si>
  <si>
    <t>Refers to a group or class. General.</t>
  </si>
  <si>
    <t>RARE</t>
  </si>
  <si>
    <t>dearth</t>
  </si>
  <si>
    <t>unwonted</t>
  </si>
  <si>
    <t>escheat</t>
  </si>
  <si>
    <t>requital</t>
  </si>
  <si>
    <t>Domain of a prefect (a high official).</t>
  </si>
  <si>
    <t>purview</t>
  </si>
  <si>
    <t>ARGUE</t>
  </si>
  <si>
    <t>contentious</t>
  </si>
  <si>
    <t>contravene</t>
  </si>
  <si>
    <t>Logical argumentation.</t>
  </si>
  <si>
    <t>polemic</t>
  </si>
  <si>
    <t>Aggressive argument. Dispute.</t>
  </si>
  <si>
    <t>ASTRONOMY</t>
  </si>
  <si>
    <t>apogee</t>
  </si>
  <si>
    <t>astrolabe</t>
  </si>
  <si>
    <t>cynosure</t>
  </si>
  <si>
    <t>geodesy</t>
  </si>
  <si>
    <t>orrery</t>
  </si>
  <si>
    <t>parallax</t>
  </si>
  <si>
    <t>perigee</t>
  </si>
  <si>
    <t>solstice</t>
  </si>
  <si>
    <t>conation</t>
  </si>
  <si>
    <t>essay</t>
  </si>
  <si>
    <t>similar</t>
  </si>
  <si>
    <t>smells</t>
  </si>
  <si>
    <t>soak</t>
  </si>
  <si>
    <t>sounds</t>
  </si>
  <si>
    <t>statements</t>
  </si>
  <si>
    <t>stingy</t>
  </si>
  <si>
    <t>strange</t>
  </si>
  <si>
    <t>strengthen</t>
  </si>
  <si>
    <t>stupid</t>
  </si>
  <si>
    <t>substances</t>
  </si>
  <si>
    <t>suffer</t>
  </si>
  <si>
    <t>temperature</t>
  </si>
  <si>
    <t>verbose</t>
  </si>
  <si>
    <t>vicious</t>
  </si>
  <si>
    <t>accidental</t>
  </si>
  <si>
    <t>ACCIDENTAL</t>
  </si>
  <si>
    <t>adventitious</t>
  </si>
  <si>
    <t>aleatory</t>
  </si>
  <si>
    <t>Depending on chance.</t>
  </si>
  <si>
    <t>fortuitous</t>
  </si>
  <si>
    <t>serendipity</t>
  </si>
  <si>
    <t>Finding good things not sought for.</t>
  </si>
  <si>
    <t>vagary</t>
  </si>
  <si>
    <t>amplitude</t>
  </si>
  <si>
    <t>Magnitude; size; extent.</t>
  </si>
  <si>
    <t>canton</t>
  </si>
  <si>
    <t>Bundle of sticks.</t>
  </si>
  <si>
    <t>haet</t>
  </si>
  <si>
    <t>iota</t>
  </si>
  <si>
    <t>quantum</t>
  </si>
  <si>
    <t>slew</t>
  </si>
  <si>
    <t>tincture</t>
  </si>
  <si>
    <t>A tinge; trace.</t>
  </si>
  <si>
    <t>cipher</t>
  </si>
  <si>
    <t>dyad</t>
  </si>
  <si>
    <t>A pair.</t>
  </si>
  <si>
    <t>googol</t>
  </si>
  <si>
    <t>moiety</t>
  </si>
  <si>
    <t>rood</t>
  </si>
  <si>
    <t>stere</t>
  </si>
  <si>
    <t>Cubic meter.</t>
  </si>
  <si>
    <t>troika</t>
  </si>
  <si>
    <t>carapace</t>
  </si>
  <si>
    <t>dewlap</t>
  </si>
  <si>
    <t>ecdysis</t>
  </si>
  <si>
    <t>Molting, shedding, etc.</t>
  </si>
  <si>
    <t>maw</t>
  </si>
  <si>
    <t>menagerie</t>
  </si>
  <si>
    <t>ontogeny</t>
  </si>
  <si>
    <t>Life cycle of a single organism.</t>
  </si>
  <si>
    <t>scutate</t>
  </si>
  <si>
    <t>wattle</t>
  </si>
  <si>
    <t>zoophyte</t>
  </si>
  <si>
    <t>Animal that looks like a plant.</t>
  </si>
  <si>
    <t>bittern</t>
  </si>
  <si>
    <t>corvine</t>
  </si>
  <si>
    <t>covey</t>
  </si>
  <si>
    <t>Small flock of birds. Any group.</t>
  </si>
  <si>
    <t>cygnet</t>
  </si>
  <si>
    <t>Young swan.</t>
  </si>
  <si>
    <t>drake</t>
  </si>
  <si>
    <t>Male duck.</t>
  </si>
  <si>
    <t>eider</t>
  </si>
  <si>
    <t>Sea eagle.</t>
  </si>
  <si>
    <t>kea</t>
  </si>
  <si>
    <t>New Zealand parrot that kills sheep.</t>
  </si>
  <si>
    <t>kestrel</t>
  </si>
  <si>
    <t>pinnate</t>
  </si>
  <si>
    <t>raptorial</t>
  </si>
  <si>
    <t>Adapted for seizing prey. Birds of prey.</t>
  </si>
  <si>
    <t>ratite</t>
  </si>
  <si>
    <t>skein</t>
  </si>
  <si>
    <t>snood</t>
  </si>
  <si>
    <t>barouche</t>
  </si>
  <si>
    <t>cayuse</t>
  </si>
  <si>
    <t>accolade</t>
  </si>
  <si>
    <t>approbation</t>
  </si>
  <si>
    <t>encomium</t>
  </si>
  <si>
    <t>lionize</t>
  </si>
  <si>
    <t>Treat as a celebrity.</t>
  </si>
  <si>
    <t>suborn</t>
  </si>
  <si>
    <t>subvention</t>
  </si>
  <si>
    <t>Subsidy or grant of money.</t>
  </si>
  <si>
    <t>sumptuary</t>
  </si>
  <si>
    <t>usance</t>
  </si>
  <si>
    <t>vigorish</t>
  </si>
  <si>
    <t>MUSIC</t>
  </si>
  <si>
    <t>aria</t>
  </si>
  <si>
    <t>arpeggio</t>
  </si>
  <si>
    <t>caesura</t>
  </si>
  <si>
    <t>Rhythmic break in music or poetry.</t>
  </si>
  <si>
    <t>calliope</t>
  </si>
  <si>
    <t>Steam organ.</t>
  </si>
  <si>
    <t>coda</t>
  </si>
  <si>
    <t>Concluding passage in music.</t>
  </si>
  <si>
    <t>descant</t>
  </si>
  <si>
    <t>forte</t>
  </si>
  <si>
    <t>glockenspiel</t>
  </si>
  <si>
    <t>Xylophone with metal rather than wood bars.</t>
  </si>
  <si>
    <t>metronome</t>
  </si>
  <si>
    <t>opus</t>
  </si>
  <si>
    <t>paean</t>
  </si>
  <si>
    <t>Song of praise.</t>
  </si>
  <si>
    <t>plectrum</t>
  </si>
  <si>
    <t>spinet</t>
  </si>
  <si>
    <t>MYTH</t>
  </si>
  <si>
    <t>Divination from omens.</t>
  </si>
  <si>
    <t>avatar</t>
  </si>
  <si>
    <t>Horn of plenty. An abundance.</t>
  </si>
  <si>
    <t>faun</t>
  </si>
  <si>
    <t>gnome</t>
  </si>
  <si>
    <t>griffin</t>
  </si>
  <si>
    <t>incarnation</t>
  </si>
  <si>
    <t>A spirit taking human or animal form.</t>
  </si>
  <si>
    <t>incubus</t>
  </si>
  <si>
    <t>naiad</t>
  </si>
  <si>
    <t>poltergeist</t>
  </si>
  <si>
    <t>A noisy, mischievous ghost.</t>
  </si>
  <si>
    <t>paramnesia</t>
  </si>
  <si>
    <t>phrenology</t>
  </si>
  <si>
    <t>physiognomy</t>
  </si>
  <si>
    <t>Judging character through facial expressions.</t>
  </si>
  <si>
    <t>natatorium</t>
  </si>
  <si>
    <t>Indoor swimming pool.</t>
  </si>
  <si>
    <t>ogee</t>
  </si>
  <si>
    <t>pantry</t>
  </si>
  <si>
    <t>pergola</t>
  </si>
  <si>
    <t>peristyle</t>
  </si>
  <si>
    <t>Inner court. Row of columns surrounding a court.</t>
  </si>
  <si>
    <t>pintle</t>
  </si>
  <si>
    <t>plinth</t>
  </si>
  <si>
    <t>Square stone base of a column.</t>
  </si>
  <si>
    <t>quoin</t>
  </si>
  <si>
    <t>Cornerstone. Keystone.</t>
  </si>
  <si>
    <t>rococo</t>
  </si>
  <si>
    <t>sconce</t>
  </si>
  <si>
    <t>demesne</t>
  </si>
  <si>
    <t>Domain.</t>
  </si>
  <si>
    <t>ken</t>
  </si>
  <si>
    <t>milieu</t>
  </si>
  <si>
    <t>prefecture</t>
  </si>
  <si>
    <t>flotsam</t>
  </si>
  <si>
    <t>gimbals</t>
  </si>
  <si>
    <t>hulk</t>
  </si>
  <si>
    <t>Broken-down ship. Anything unwieldy.</t>
  </si>
  <si>
    <t>lanyard</t>
  </si>
  <si>
    <t>Short rope used to fasten objects on a ship.</t>
  </si>
  <si>
    <t>loxodromic</t>
  </si>
  <si>
    <t>seine</t>
  </si>
  <si>
    <t>A fishing net that is drawn up.</t>
  </si>
  <si>
    <t>xebec</t>
  </si>
  <si>
    <t>yawl</t>
  </si>
  <si>
    <t>Ship's small boat.</t>
  </si>
  <si>
    <t>NONSENSE</t>
  </si>
  <si>
    <t>claptrap</t>
  </si>
  <si>
    <t>garrulous</t>
  </si>
  <si>
    <t>Constant meaningless talk.</t>
  </si>
  <si>
    <t>maunder</t>
  </si>
  <si>
    <t>prate</t>
  </si>
  <si>
    <t>tautology</t>
  </si>
  <si>
    <t>Useless repetition.</t>
  </si>
  <si>
    <t>balmy</t>
  </si>
  <si>
    <t>Soothing. Mild. Foolish. Insane.</t>
  </si>
  <si>
    <t>beatific</t>
  </si>
  <si>
    <t>Blissful.</t>
  </si>
  <si>
    <t>comity</t>
  </si>
  <si>
    <t>complaisant</t>
  </si>
  <si>
    <t>concordat</t>
  </si>
  <si>
    <t>copacetic</t>
  </si>
  <si>
    <t>decorum</t>
  </si>
  <si>
    <t>Social conformity.</t>
  </si>
  <si>
    <t>detente</t>
  </si>
  <si>
    <t>Easing of relations between nations.</t>
  </si>
  <si>
    <t>emollient</t>
  </si>
  <si>
    <t>Soothing.</t>
  </si>
  <si>
    <t>equanimity</t>
  </si>
  <si>
    <t>Head of pale yellow hair.</t>
  </si>
  <si>
    <t>verdure</t>
  </si>
  <si>
    <t>vermillion</t>
  </si>
  <si>
    <t>Bright red or scarlet.</t>
  </si>
  <si>
    <t>xanthous</t>
  </si>
  <si>
    <t>Yellow.</t>
  </si>
  <si>
    <t>apprise</t>
  </si>
  <si>
    <t>bruit</t>
  </si>
  <si>
    <t>Spread a report.</t>
  </si>
  <si>
    <t>confabulate</t>
  </si>
  <si>
    <t>disquisition</t>
  </si>
  <si>
    <t>parlous</t>
  </si>
  <si>
    <t>redoubtable</t>
  </si>
  <si>
    <t>Formidable.</t>
  </si>
  <si>
    <t>serpentine</t>
  </si>
  <si>
    <t>virulent</t>
  </si>
  <si>
    <t>DEATH</t>
  </si>
  <si>
    <t>bier</t>
  </si>
  <si>
    <t>catacombs</t>
  </si>
  <si>
    <t>catafalque</t>
  </si>
  <si>
    <t>Harmless.</t>
  </si>
  <si>
    <t>avocation</t>
  </si>
  <si>
    <t>Hobby.</t>
  </si>
  <si>
    <t>battledore</t>
  </si>
  <si>
    <t>kegler</t>
  </si>
  <si>
    <t>Bowler.</t>
  </si>
  <si>
    <t>nock</t>
  </si>
  <si>
    <t>taw</t>
  </si>
  <si>
    <t>whist</t>
  </si>
  <si>
    <t>Card game like bridge. (interjection: Hush!).</t>
  </si>
  <si>
    <t>hiatus</t>
  </si>
  <si>
    <t>lacuna</t>
  </si>
  <si>
    <t>GENEROUS</t>
  </si>
  <si>
    <t>eleemosynary</t>
  </si>
  <si>
    <t>Pertaining to charity.</t>
  </si>
  <si>
    <t>munificence</t>
  </si>
  <si>
    <t>arroyo</t>
  </si>
  <si>
    <t>Small river. Dry bed of a stream. Gully.</t>
  </si>
  <si>
    <t>bayou</t>
  </si>
  <si>
    <t>bight</t>
  </si>
  <si>
    <t>eagre</t>
  </si>
  <si>
    <t>dithyramb</t>
  </si>
  <si>
    <t>doggerel</t>
  </si>
  <si>
    <t>epitome</t>
  </si>
  <si>
    <t>euphuism</t>
  </si>
  <si>
    <t>exordium</t>
  </si>
  <si>
    <t>fanzine</t>
  </si>
  <si>
    <t>Magazine for a specific group of fans.</t>
  </si>
  <si>
    <t>holograph</t>
  </si>
  <si>
    <t>indite</t>
  </si>
  <si>
    <t>Compose or write.</t>
  </si>
  <si>
    <t>litotes</t>
  </si>
  <si>
    <t>macaronic</t>
  </si>
  <si>
    <t>metonymy</t>
  </si>
  <si>
    <t>neologism</t>
  </si>
  <si>
    <t>Newly coined term or word.</t>
  </si>
  <si>
    <t>nuncupative</t>
  </si>
  <si>
    <t>orthoepy</t>
  </si>
  <si>
    <t>Correct pronunciation.</t>
  </si>
  <si>
    <t>orthography</t>
  </si>
  <si>
    <t>Correct spelling.</t>
  </si>
  <si>
    <t>palimpsest</t>
  </si>
  <si>
    <t>palindrome</t>
  </si>
  <si>
    <t>pandect</t>
  </si>
  <si>
    <t>Complete digest.</t>
  </si>
  <si>
    <t>pangram</t>
  </si>
  <si>
    <t>Secret. Hidden. Hiding places.</t>
  </si>
  <si>
    <t>delitescence</t>
  </si>
  <si>
    <t>sotto voce</t>
  </si>
  <si>
    <t>mawkish</t>
  </si>
  <si>
    <t>namby-pamby</t>
  </si>
  <si>
    <t>SEPARATE</t>
  </si>
  <si>
    <t>alembic</t>
  </si>
  <si>
    <t>Something that refines. Distilling vessel.</t>
  </si>
  <si>
    <t>decant</t>
  </si>
  <si>
    <t>dichotomy</t>
  </si>
  <si>
    <t>dimidiate</t>
  </si>
  <si>
    <t>discrete</t>
  </si>
  <si>
    <t>exude</t>
  </si>
  <si>
    <t>Ooze out.</t>
  </si>
  <si>
    <t>percolate</t>
  </si>
  <si>
    <t>sequester</t>
  </si>
  <si>
    <t>Separate. Part. Split.</t>
  </si>
  <si>
    <t>winnow</t>
  </si>
  <si>
    <t>Separate the chaff by blowing away.</t>
  </si>
  <si>
    <t>SERVILE</t>
  </si>
  <si>
    <t>adulate</t>
  </si>
  <si>
    <t>myrmidon</t>
  </si>
  <si>
    <t>obsequious</t>
  </si>
  <si>
    <t>sycophant</t>
  </si>
  <si>
    <t>truckle</t>
  </si>
  <si>
    <t>SEX</t>
  </si>
  <si>
    <t>bacchanalia</t>
  </si>
  <si>
    <t>gloss</t>
  </si>
  <si>
    <t>spangle</t>
  </si>
  <si>
    <t>BURST</t>
  </si>
  <si>
    <t>efflorescence</t>
  </si>
  <si>
    <t>Pour out. Display too much emotion.</t>
  </si>
  <si>
    <t>fulminate</t>
  </si>
  <si>
    <t>Explode. Denounce violently.</t>
  </si>
  <si>
    <t>irruption</t>
  </si>
  <si>
    <t>saltation</t>
  </si>
  <si>
    <t>spate</t>
  </si>
  <si>
    <t>spew</t>
  </si>
  <si>
    <t>efficacious</t>
  </si>
  <si>
    <t>Effective. Able to produce desired result.</t>
  </si>
  <si>
    <t>expeditious</t>
  </si>
  <si>
    <t>Prompt and efficient.</t>
  </si>
  <si>
    <t>militate</t>
  </si>
  <si>
    <t>CAREFUL</t>
  </si>
  <si>
    <t>chary</t>
  </si>
  <si>
    <t>circumspect</t>
  </si>
  <si>
    <t>Carefully look around. Prudent.</t>
  </si>
  <si>
    <t>Fabian</t>
  </si>
  <si>
    <t>Cautious, dilatory policy.</t>
  </si>
  <si>
    <t>palter</t>
  </si>
  <si>
    <t>perfunctory</t>
  </si>
  <si>
    <t>Mechanical. Indifferent.</t>
  </si>
  <si>
    <t>remiss</t>
  </si>
  <si>
    <t>Negligent.</t>
  </si>
  <si>
    <t>CHANGE</t>
  </si>
  <si>
    <t>transmogrify</t>
  </si>
  <si>
    <t>congeal</t>
  </si>
  <si>
    <t>mastic</t>
  </si>
  <si>
    <t>CHOOSE</t>
  </si>
  <si>
    <t>cull</t>
  </si>
  <si>
    <t>eclectic</t>
  </si>
  <si>
    <t>Selecting the best from varous sources.</t>
  </si>
  <si>
    <t>Rubicon</t>
  </si>
  <si>
    <t>Final, irreversible step.</t>
  </si>
  <si>
    <t>tout</t>
  </si>
  <si>
    <t>CLIMATE</t>
  </si>
  <si>
    <t>anabatic</t>
  </si>
  <si>
    <t>Upward moving air currents.</t>
  </si>
  <si>
    <t>col</t>
  </si>
  <si>
    <t>pluvial</t>
  </si>
  <si>
    <t>Pertaining to rain.</t>
  </si>
  <si>
    <t>sirocco</t>
  </si>
  <si>
    <t>Hot, unpleasant wind.</t>
  </si>
  <si>
    <t>trade winds</t>
  </si>
  <si>
    <t>welkin</t>
  </si>
  <si>
    <t>Sky.</t>
  </si>
  <si>
    <t>aglet</t>
  </si>
  <si>
    <t>anorak</t>
  </si>
  <si>
    <t>macabre</t>
  </si>
  <si>
    <t>skittish</t>
  </si>
  <si>
    <t>trepidation</t>
  </si>
  <si>
    <t>FOOD</t>
  </si>
  <si>
    <t>agar</t>
  </si>
  <si>
    <t>comestibles</t>
  </si>
  <si>
    <t>Foodstuffs.</t>
  </si>
  <si>
    <t>condiment</t>
  </si>
  <si>
    <t>Added to food for flavor (ex:pepper).</t>
  </si>
  <si>
    <t>confection</t>
  </si>
  <si>
    <t>deglutition</t>
  </si>
  <si>
    <t>Swallowing food.</t>
  </si>
  <si>
    <t>dyspeptic</t>
  </si>
  <si>
    <t>Indigestion. Irritable.</t>
  </si>
  <si>
    <t>esculent</t>
  </si>
  <si>
    <t>Edible.</t>
  </si>
  <si>
    <t>esurient</t>
  </si>
  <si>
    <t>gormandize</t>
  </si>
  <si>
    <t>Mere semblance. Image.</t>
  </si>
  <si>
    <t>supersede</t>
  </si>
  <si>
    <t>Replace.</t>
  </si>
  <si>
    <t>surrogate</t>
  </si>
  <si>
    <t>Substitute.</t>
  </si>
  <si>
    <t>SMELLS</t>
  </si>
  <si>
    <t>ambergris</t>
  </si>
  <si>
    <t>A perfume base made from the intestines of whales.</t>
  </si>
  <si>
    <t>miasma</t>
  </si>
  <si>
    <t>mephitic</t>
  </si>
  <si>
    <t>olfactory</t>
  </si>
  <si>
    <t>Pertaining to the sense of smell.</t>
  </si>
  <si>
    <t>patchouli</t>
  </si>
  <si>
    <t>piquant</t>
  </si>
  <si>
    <t>pungent</t>
  </si>
  <si>
    <t>SOAK</t>
  </si>
  <si>
    <t>perfuse</t>
  </si>
  <si>
    <t>SOUNDS</t>
  </si>
  <si>
    <t>cachinnate</t>
  </si>
  <si>
    <t>clarion</t>
  </si>
  <si>
    <t>crepitate</t>
  </si>
  <si>
    <t>Crackle.</t>
  </si>
  <si>
    <t>dub</t>
  </si>
  <si>
    <t>dulcet</t>
  </si>
  <si>
    <t>falsetto</t>
  </si>
  <si>
    <t>hosanna</t>
  </si>
  <si>
    <t>intone</t>
  </si>
  <si>
    <t>onomatopoeia</t>
  </si>
  <si>
    <t>plangent</t>
  </si>
  <si>
    <t>sibilant</t>
  </si>
  <si>
    <t>Hissing. S and SH are sibilants.</t>
  </si>
  <si>
    <t>stentorian</t>
  </si>
  <si>
    <t>stertorous</t>
  </si>
  <si>
    <t>Snoring.</t>
  </si>
  <si>
    <t>strident</t>
  </si>
  <si>
    <t>suspiration</t>
  </si>
  <si>
    <t>A whispering, rustling sound.</t>
  </si>
  <si>
    <t>tacit</t>
  </si>
  <si>
    <t>timbre</t>
  </si>
  <si>
    <t>The distinguishing quality of the tone.</t>
  </si>
  <si>
    <t>ululate</t>
  </si>
  <si>
    <t>warble</t>
  </si>
  <si>
    <t>asseverate</t>
  </si>
  <si>
    <t>avowal</t>
  </si>
  <si>
    <t>vitriolic</t>
  </si>
  <si>
    <t>baleful</t>
  </si>
  <si>
    <t>baneful</t>
  </si>
  <si>
    <t>extremity</t>
  </si>
  <si>
    <t>Extreme danger. Farthest limits.</t>
  </si>
  <si>
    <t>inimical</t>
  </si>
  <si>
    <t>minatory</t>
  </si>
  <si>
    <t>Menacing. Threatening.</t>
  </si>
  <si>
    <t>noisome</t>
  </si>
  <si>
    <t>Harmful. Bad smelling. Disgusting.</t>
  </si>
  <si>
    <t>nonce</t>
  </si>
  <si>
    <t>PROPHESY</t>
  </si>
  <si>
    <t>adumbrate</t>
  </si>
  <si>
    <t>Foreshadow.</t>
  </si>
  <si>
    <t>apocalyptic</t>
  </si>
  <si>
    <t>Prophetic.</t>
  </si>
  <si>
    <t>Cassandra</t>
  </si>
  <si>
    <t>kismet</t>
  </si>
  <si>
    <t>Fate. Destiny.</t>
  </si>
  <si>
    <t>mantic</t>
  </si>
  <si>
    <t>presage</t>
  </si>
  <si>
    <t>prescience</t>
  </si>
  <si>
    <t>Foreknowledge.</t>
  </si>
  <si>
    <t>presentiment</t>
  </si>
  <si>
    <t>Foreboding of danger. Premonition.</t>
  </si>
  <si>
    <t>prevenience</t>
  </si>
  <si>
    <t>prevision</t>
  </si>
  <si>
    <t>Foresight. A prophecy.</t>
  </si>
  <si>
    <t>propitious</t>
  </si>
  <si>
    <t>Favorable. Auspicious. Promising.</t>
  </si>
  <si>
    <t>sibylline</t>
  </si>
  <si>
    <t>vaticinate</t>
  </si>
  <si>
    <t>PROTECTION</t>
  </si>
  <si>
    <t>aegis</t>
  </si>
  <si>
    <t>ensconce</t>
  </si>
  <si>
    <t>Shelter. Conceal. Settle comfortably.</t>
  </si>
  <si>
    <t>integument</t>
  </si>
  <si>
    <t>Outer covering. Skin, shell, rind, etc.</t>
  </si>
  <si>
    <t>rampart</t>
  </si>
  <si>
    <t>revetment</t>
  </si>
  <si>
    <t>tutelage</t>
  </si>
  <si>
    <t>PSYCHOLOGY</t>
  </si>
  <si>
    <t>abulia</t>
  </si>
  <si>
    <t>Abnormal lack of ability to act or make decisions.</t>
  </si>
  <si>
    <t>aphasia</t>
  </si>
  <si>
    <t>Loss of ability to use or understand words.</t>
  </si>
  <si>
    <t>cathect</t>
  </si>
  <si>
    <t>dementia praecox</t>
  </si>
  <si>
    <t>dyslexia</t>
  </si>
  <si>
    <t>ethos</t>
  </si>
  <si>
    <t>megalomania</t>
  </si>
  <si>
    <t>Insanity marked by feelings of omnipotence.</t>
  </si>
  <si>
    <t>mesmerize</t>
  </si>
  <si>
    <t>Hypnotize.</t>
  </si>
  <si>
    <t>neurasthenia</t>
  </si>
  <si>
    <t>rive</t>
  </si>
  <si>
    <t>JANUS WORDS</t>
  </si>
  <si>
    <t>cleave</t>
  </si>
  <si>
    <t>buckle</t>
  </si>
  <si>
    <t>fasten together</t>
  </si>
  <si>
    <t>fall apart</t>
  </si>
  <si>
    <t>clip</t>
  </si>
  <si>
    <t>fasten</t>
  </si>
  <si>
    <t>oversight</t>
  </si>
  <si>
    <t>supervision</t>
  </si>
  <si>
    <t>neglect</t>
  </si>
  <si>
    <t>qualified</t>
  </si>
  <si>
    <t>competent</t>
  </si>
  <si>
    <t>limited</t>
  </si>
  <si>
    <t>sanction</t>
  </si>
  <si>
    <t>approve</t>
  </si>
  <si>
    <t>disapprove</t>
  </si>
  <si>
    <t>soften</t>
  </si>
  <si>
    <t>litany</t>
  </si>
  <si>
    <t>malapropism</t>
  </si>
  <si>
    <t>Verbal blunder.</t>
  </si>
  <si>
    <t>preciosity</t>
  </si>
  <si>
    <t>soliloquy</t>
  </si>
  <si>
    <t>Talking aloud to one's self.</t>
  </si>
  <si>
    <t>tete-a-tete</t>
  </si>
  <si>
    <t>acronym</t>
  </si>
  <si>
    <t>ana</t>
  </si>
  <si>
    <t>anagram</t>
  </si>
  <si>
    <t>analects</t>
  </si>
  <si>
    <t>anent</t>
  </si>
  <si>
    <t>apercu</t>
  </si>
  <si>
    <t>Brief outline. Quick impression or insight.</t>
  </si>
  <si>
    <t>aposiopesis</t>
  </si>
  <si>
    <t>asyndeton</t>
  </si>
  <si>
    <t>compendium</t>
  </si>
  <si>
    <t>dele</t>
  </si>
  <si>
    <t>To delete in printing.</t>
  </si>
  <si>
    <t>demotic</t>
  </si>
  <si>
    <t>vinculum</t>
  </si>
  <si>
    <t>banal</t>
  </si>
  <si>
    <t>Lacking in originality. Trite. Platitude.</t>
  </si>
  <si>
    <t>platitude</t>
  </si>
  <si>
    <t>quirt</t>
  </si>
  <si>
    <t>Riding whip.</t>
  </si>
  <si>
    <t>rowel</t>
  </si>
  <si>
    <t>grub</t>
  </si>
  <si>
    <t>louse</t>
  </si>
  <si>
    <t>nit</t>
  </si>
  <si>
    <t>Insect egg.</t>
  </si>
  <si>
    <t>ai</t>
  </si>
  <si>
    <t>ariel</t>
  </si>
  <si>
    <t>Gazelle.</t>
  </si>
  <si>
    <t>asp</t>
  </si>
  <si>
    <t>Snake.</t>
  </si>
  <si>
    <t>basilisk</t>
  </si>
  <si>
    <t>bellwether</t>
  </si>
  <si>
    <t>bovine</t>
  </si>
  <si>
    <t>eland</t>
  </si>
  <si>
    <t>Oxlike African antelope.</t>
  </si>
  <si>
    <t>ferret</t>
  </si>
  <si>
    <t>flews</t>
  </si>
  <si>
    <t>flocculent</t>
  </si>
  <si>
    <t>Woolly.</t>
  </si>
  <si>
    <t>hart</t>
  </si>
  <si>
    <t>Adult male deer. Stag.</t>
  </si>
  <si>
    <t>acclimation</t>
  </si>
  <si>
    <t>acclamation</t>
  </si>
  <si>
    <t>augur</t>
  </si>
  <si>
    <t>recapitulate</t>
  </si>
  <si>
    <t>indigence</t>
  </si>
  <si>
    <t>tun</t>
  </si>
  <si>
    <t>GRAMMAR</t>
  </si>
  <si>
    <t>ARGUMENT</t>
  </si>
  <si>
    <t>SURPRISE</t>
  </si>
  <si>
    <t>ACHIEVE</t>
  </si>
  <si>
    <t>DEFINITELY</t>
  </si>
  <si>
    <t>DESIRABLE</t>
  </si>
  <si>
    <t>DEVELOPMENT</t>
  </si>
  <si>
    <t>EXISTENCE</t>
  </si>
  <si>
    <t>PRONUNCIATION</t>
  </si>
  <si>
    <t>OCCASION</t>
  </si>
  <si>
    <t>ASSISTANT</t>
  </si>
  <si>
    <t>REPETITION</t>
  </si>
  <si>
    <t>PRIVILEGE</t>
  </si>
  <si>
    <t>DEPENDENT</t>
  </si>
  <si>
    <t>CONSENSUS</t>
  </si>
  <si>
    <t>ACCOMMODATE</t>
  </si>
  <si>
    <t>OCCURRENCE</t>
  </si>
  <si>
    <t>CONSCIENCE</t>
  </si>
  <si>
    <t>COMMITMENT</t>
  </si>
  <si>
    <t>EMBARRASS</t>
  </si>
  <si>
    <t>INDISPENSABLE</t>
  </si>
  <si>
    <t>ALLOTTED</t>
  </si>
  <si>
    <t>LIAISON</t>
  </si>
  <si>
    <t>PROCEED</t>
  </si>
  <si>
    <t>HARASS</t>
  </si>
  <si>
    <t>PERSEVERANCE</t>
  </si>
  <si>
    <t>ECSTASY</t>
  </si>
  <si>
    <t>ANTIQUATED</t>
  </si>
  <si>
    <t>INSISTENT</t>
  </si>
  <si>
    <t>EXHILARATE</t>
  </si>
  <si>
    <t>VACUUM</t>
  </si>
  <si>
    <t>RIDICULOUS</t>
  </si>
  <si>
    <t>DEFENDANT</t>
  </si>
  <si>
    <t>OSCILLATE</t>
  </si>
  <si>
    <t>TYRANNOUS</t>
  </si>
  <si>
    <t>DRUNKENNESS</t>
  </si>
  <si>
    <t>DISSENSION</t>
  </si>
  <si>
    <t>CONNOISSEUR</t>
  </si>
  <si>
    <t>SACRILEGIOUS</t>
  </si>
  <si>
    <t>BATALLION</t>
  </si>
  <si>
    <t>PREROGATIVE</t>
  </si>
  <si>
    <t>IRIDESCENT</t>
  </si>
  <si>
    <t>INADVERTENT</t>
  </si>
  <si>
    <t>GENEALOGY</t>
  </si>
  <si>
    <t>DESIROUS</t>
  </si>
  <si>
    <t>INOCULATE</t>
  </si>
  <si>
    <t>DILETTANTE</t>
  </si>
  <si>
    <t>quag</t>
  </si>
  <si>
    <t>ria</t>
  </si>
  <si>
    <t>Narrow inlet.</t>
  </si>
  <si>
    <t>rime</t>
  </si>
  <si>
    <t>runnel</t>
  </si>
  <si>
    <t>slough</t>
  </si>
  <si>
    <t>swale</t>
  </si>
  <si>
    <t>Marshy prairie.</t>
  </si>
  <si>
    <t>tarn</t>
  </si>
  <si>
    <t>Small mountain lake.</t>
  </si>
  <si>
    <t>acclivity</t>
  </si>
  <si>
    <t>An upward slope.</t>
  </si>
  <si>
    <t>ait</t>
  </si>
  <si>
    <t>River island.</t>
  </si>
  <si>
    <t>bosky</t>
  </si>
  <si>
    <t>conflagration</t>
  </si>
  <si>
    <t>copse</t>
  </si>
  <si>
    <t>Thicket of trees, shrubs, etc.</t>
  </si>
  <si>
    <t>dale</t>
  </si>
  <si>
    <t>declivity</t>
  </si>
  <si>
    <t>A downward slope.</t>
  </si>
  <si>
    <t>dell</t>
  </si>
  <si>
    <t>geodesic</t>
  </si>
  <si>
    <t>graben</t>
  </si>
  <si>
    <t>horst</t>
  </si>
  <si>
    <t>hummock</t>
  </si>
  <si>
    <t>igneous</t>
  </si>
  <si>
    <t>insular</t>
  </si>
  <si>
    <t>Pertaining to islands. Narrow-minded.</t>
  </si>
  <si>
    <t>lea</t>
  </si>
  <si>
    <t>Meadow.</t>
  </si>
  <si>
    <t>lees</t>
  </si>
  <si>
    <t>ligneous</t>
  </si>
  <si>
    <t>Pertaining to wood.</t>
  </si>
  <si>
    <t>littoral</t>
  </si>
  <si>
    <t>Shore. Coastal region.</t>
  </si>
  <si>
    <t>petrology</t>
  </si>
  <si>
    <t>Rocks.</t>
  </si>
  <si>
    <t>porphyry</t>
  </si>
  <si>
    <t>riparian</t>
  </si>
  <si>
    <t>Riverbank.</t>
  </si>
  <si>
    <t>sabulous</t>
  </si>
  <si>
    <t>Sandy.</t>
  </si>
  <si>
    <t>scree</t>
  </si>
  <si>
    <t>seismism</t>
  </si>
  <si>
    <t>Earthquake.</t>
  </si>
  <si>
    <t>shale</t>
  </si>
  <si>
    <t>speleology</t>
  </si>
  <si>
    <t>Science of caves.</t>
  </si>
  <si>
    <t>stoping</t>
  </si>
  <si>
    <t>Extracting ore from under the ground.</t>
  </si>
  <si>
    <t>sylvan</t>
  </si>
  <si>
    <t>tor</t>
  </si>
  <si>
    <t>Rocky hill.</t>
  </si>
  <si>
    <t>tussock</t>
  </si>
  <si>
    <t>xeric</t>
  </si>
  <si>
    <t>acerbic</t>
  </si>
  <si>
    <t>distend</t>
  </si>
  <si>
    <t>Swell. Expand.</t>
  </si>
  <si>
    <t>eke</t>
  </si>
  <si>
    <t>To supplement; increase. To use a supply frugally.</t>
  </si>
  <si>
    <t>expatiate</t>
  </si>
  <si>
    <t>tumescent</t>
  </si>
  <si>
    <t>Swollen.</t>
  </si>
  <si>
    <t>ENTERTAIN</t>
  </si>
  <si>
    <t>fete</t>
  </si>
  <si>
    <t>accoutrements</t>
  </si>
  <si>
    <t>appurtenance</t>
  </si>
  <si>
    <t>enormity</t>
  </si>
  <si>
    <t>execrable</t>
  </si>
  <si>
    <t>Detestable. Wicked.</t>
  </si>
  <si>
    <t>flagitious</t>
  </si>
  <si>
    <t>immane</t>
  </si>
  <si>
    <t>Monstrous. Inhuman.</t>
  </si>
  <si>
    <t>peccant</t>
  </si>
  <si>
    <t>Sinful.</t>
  </si>
  <si>
    <t>profligate</t>
  </si>
  <si>
    <t>EXCITE</t>
  </si>
  <si>
    <t>ado</t>
  </si>
  <si>
    <t>Fuss.</t>
  </si>
  <si>
    <t>frenetic</t>
  </si>
  <si>
    <t>hubbub</t>
  </si>
  <si>
    <t>Uproar.</t>
  </si>
  <si>
    <t>kinetic</t>
  </si>
  <si>
    <t>sappy</t>
  </si>
  <si>
    <t>zeal</t>
  </si>
  <si>
    <t>Fervor. Zest.</t>
  </si>
  <si>
    <t>extant</t>
  </si>
  <si>
    <t>Still existing and known.</t>
  </si>
  <si>
    <t>palpable</t>
  </si>
  <si>
    <t>viable</t>
  </si>
  <si>
    <t>Capable of living.</t>
  </si>
  <si>
    <t>EXPOSE</t>
  </si>
  <si>
    <t>debunk</t>
  </si>
  <si>
    <t>Expose. Remove nonsense from.</t>
  </si>
  <si>
    <t>denude</t>
  </si>
  <si>
    <t>Uncover. Lay bare.</t>
  </si>
  <si>
    <t>evince</t>
  </si>
  <si>
    <t>EXTRA</t>
  </si>
  <si>
    <t>accretion</t>
  </si>
  <si>
    <t>An addition to. Growth.</t>
  </si>
  <si>
    <t>adjunct</t>
  </si>
  <si>
    <t>adscititious</t>
  </si>
  <si>
    <t>Additional. Supplemental.</t>
  </si>
  <si>
    <t>appanage</t>
  </si>
  <si>
    <t>Perquisite.</t>
  </si>
  <si>
    <t>collateral</t>
  </si>
  <si>
    <t>cornucopia</t>
  </si>
  <si>
    <t>de trop</t>
  </si>
  <si>
    <t>excrescence</t>
  </si>
  <si>
    <t>Superflous growth.</t>
  </si>
  <si>
    <t>fulsome</t>
  </si>
  <si>
    <t>gratuitous</t>
  </si>
  <si>
    <t>Unwarranted. Free.</t>
  </si>
  <si>
    <t>nimiety</t>
  </si>
  <si>
    <t>Excess. Redundancy.</t>
  </si>
  <si>
    <t>perquisite</t>
  </si>
  <si>
    <t>supererogatory</t>
  </si>
  <si>
    <t>Doing more than is necessary. Superflous.</t>
  </si>
  <si>
    <t>supernumerary</t>
  </si>
  <si>
    <t>surfeit</t>
  </si>
  <si>
    <t>Excess (especially food or drink).</t>
  </si>
  <si>
    <t>adduce</t>
  </si>
  <si>
    <t>Offer facts as proof.</t>
  </si>
  <si>
    <t>apodictic</t>
  </si>
  <si>
    <t>Clearly proven.</t>
  </si>
  <si>
    <t>arrant</t>
  </si>
  <si>
    <t>axiomatic</t>
  </si>
  <si>
    <t>Self-evident. Needing no proof.</t>
  </si>
  <si>
    <t>cogent</t>
  </si>
  <si>
    <t>confute</t>
  </si>
  <si>
    <t>Disprove conclusively.</t>
  </si>
  <si>
    <t>corollary</t>
  </si>
  <si>
    <t>exculpate</t>
  </si>
  <si>
    <t>indubitable</t>
  </si>
  <si>
    <t>lemma</t>
  </si>
  <si>
    <t>Assumed to be true.</t>
  </si>
  <si>
    <t>apace</t>
  </si>
  <si>
    <t>celerity</t>
  </si>
  <si>
    <t>Move or act swiftly.</t>
  </si>
  <si>
    <t>hie</t>
  </si>
  <si>
    <t>To hurry.</t>
  </si>
  <si>
    <t>precipitate</t>
  </si>
  <si>
    <t>auroral</t>
  </si>
  <si>
    <t>Pertaining to dawn.</t>
  </si>
  <si>
    <t>crepuscular</t>
  </si>
  <si>
    <t>diurnal</t>
  </si>
  <si>
    <t>estival</t>
  </si>
  <si>
    <t>Pertaining to summer.</t>
  </si>
  <si>
    <t>fortnight</t>
  </si>
  <si>
    <t>hibernal</t>
  </si>
  <si>
    <t>Pertaining to winter.</t>
  </si>
  <si>
    <t>instanter</t>
  </si>
  <si>
    <t>Immediately.</t>
  </si>
  <si>
    <t>juncture</t>
  </si>
  <si>
    <t>matutinal</t>
  </si>
  <si>
    <t>Pertaining to morning. Early.</t>
  </si>
  <si>
    <t>microsecond</t>
  </si>
  <si>
    <t>millennium</t>
  </si>
  <si>
    <t>cruet</t>
  </si>
  <si>
    <t>hassock</t>
  </si>
  <si>
    <t>intaglio</t>
  </si>
  <si>
    <t>layette</t>
  </si>
  <si>
    <t>Complete set-up for a newborn baby.</t>
  </si>
  <si>
    <t>limn</t>
  </si>
  <si>
    <t>pannier</t>
  </si>
  <si>
    <t>parquetry</t>
  </si>
  <si>
    <t>salver</t>
  </si>
  <si>
    <t>Tray.</t>
  </si>
  <si>
    <t>samovar</t>
  </si>
  <si>
    <t>Metal urn for boiling water for tea.</t>
  </si>
  <si>
    <t>taper</t>
  </si>
  <si>
    <t>cote</t>
  </si>
  <si>
    <t>Overeat.</t>
  </si>
  <si>
    <t>gustatory</t>
  </si>
  <si>
    <t>Pertaining to taste.</t>
  </si>
  <si>
    <t>ingestion</t>
  </si>
  <si>
    <t>Eating.</t>
  </si>
  <si>
    <t>insipid</t>
  </si>
  <si>
    <t>larder</t>
  </si>
  <si>
    <t>provender</t>
  </si>
  <si>
    <t>Dry food for animals.</t>
  </si>
  <si>
    <t>quid</t>
  </si>
  <si>
    <t>ragout</t>
  </si>
  <si>
    <t>Highly seasoned stew.</t>
  </si>
  <si>
    <t>rind</t>
  </si>
  <si>
    <t>sapid</t>
  </si>
  <si>
    <t>Flavorsome.</t>
  </si>
  <si>
    <t>spud</t>
  </si>
  <si>
    <t>Potato.</t>
  </si>
  <si>
    <t>trencherman</t>
  </si>
  <si>
    <t>victual</t>
  </si>
  <si>
    <t>voracious</t>
  </si>
  <si>
    <t>Gluttonous. Insatiable.</t>
  </si>
  <si>
    <t>zein</t>
  </si>
  <si>
    <t>amah</t>
  </si>
  <si>
    <t>necromancy</t>
  </si>
  <si>
    <t>noyade</t>
  </si>
  <si>
    <t>pall</t>
  </si>
  <si>
    <t>artifice</t>
  </si>
  <si>
    <t>blandishment</t>
  </si>
  <si>
    <t>Flattery. Cajolery.</t>
  </si>
  <si>
    <t>cajole</t>
  </si>
  <si>
    <t>chiromancy</t>
  </si>
  <si>
    <t>cozen</t>
  </si>
  <si>
    <t>credulous</t>
  </si>
  <si>
    <t>dissimulate</t>
  </si>
  <si>
    <t>duplicity</t>
  </si>
  <si>
    <t>foist</t>
  </si>
  <si>
    <t>Palm off slyly.</t>
  </si>
  <si>
    <t>guile</t>
  </si>
  <si>
    <t>gull</t>
  </si>
  <si>
    <t>histrionic</t>
  </si>
  <si>
    <t>Theatrical. Insincere.</t>
  </si>
  <si>
    <t>imposture</t>
  </si>
  <si>
    <t>Deception. Fraudulent act.</t>
  </si>
  <si>
    <t>insidious</t>
  </si>
  <si>
    <t>Treacherous. Ambush.</t>
  </si>
  <si>
    <t>inveigle</t>
  </si>
  <si>
    <t>effluent</t>
  </si>
  <si>
    <t>floe</t>
  </si>
  <si>
    <t>Floating ice.</t>
  </si>
  <si>
    <t>flume</t>
  </si>
  <si>
    <t>Water channel.</t>
  </si>
  <si>
    <t>freshet</t>
  </si>
  <si>
    <t>neap</t>
  </si>
  <si>
    <t>pelagic</t>
  </si>
  <si>
    <t>Oceanic.</t>
  </si>
  <si>
    <t>polynya</t>
  </si>
  <si>
    <t>Large lakelike holes in ice.</t>
  </si>
  <si>
    <t>epigram</t>
  </si>
  <si>
    <t>predicate</t>
  </si>
  <si>
    <t>defalcation</t>
  </si>
  <si>
    <t>Embezzlement.</t>
  </si>
  <si>
    <t>purloin</t>
  </si>
  <si>
    <t>Steal.</t>
  </si>
  <si>
    <t>STINGY</t>
  </si>
  <si>
    <t>curmudgeon</t>
  </si>
  <si>
    <t>niggard</t>
  </si>
  <si>
    <t>Miser.</t>
  </si>
  <si>
    <t>parsimonious</t>
  </si>
  <si>
    <t>penurious</t>
  </si>
  <si>
    <t>STRANGE</t>
  </si>
  <si>
    <t>crotchety</t>
  </si>
  <si>
    <t>eldritch</t>
  </si>
  <si>
    <t>Weird. Eerie.</t>
  </si>
  <si>
    <t>fey</t>
  </si>
  <si>
    <t>quizzical</t>
  </si>
  <si>
    <t>batten</t>
  </si>
  <si>
    <t>avant-garde</t>
  </si>
  <si>
    <t>doughty</t>
  </si>
  <si>
    <t>paladin</t>
  </si>
  <si>
    <t>Knightly champion. One of Charlemagne's knights.</t>
  </si>
  <si>
    <t>puissant</t>
  </si>
  <si>
    <t>resilient</t>
  </si>
  <si>
    <t>supple</t>
  </si>
  <si>
    <t>denouement</t>
  </si>
  <si>
    <t>Outcome (as in a novel or play).</t>
  </si>
  <si>
    <t>deposition</t>
  </si>
  <si>
    <t>Machiavellian</t>
  </si>
  <si>
    <t>obliquity</t>
  </si>
  <si>
    <t>Crooked conduct. Deceit.</t>
  </si>
  <si>
    <t>perfidy</t>
  </si>
  <si>
    <t>plagiarize</t>
  </si>
  <si>
    <t>Take and use as one's own.</t>
  </si>
  <si>
    <t>surreptitious</t>
  </si>
  <si>
    <t>Stealthy.</t>
  </si>
  <si>
    <t>trepan</t>
  </si>
  <si>
    <t>unctuous</t>
  </si>
  <si>
    <t>Pretend concern. Smooth. Oily. Greasy.</t>
  </si>
  <si>
    <t>bedeck</t>
  </si>
  <si>
    <t>caparison</t>
  </si>
  <si>
    <t>panoply</t>
  </si>
  <si>
    <t>Complete suit (eg: armor). All decked out.</t>
  </si>
  <si>
    <t>abjure</t>
  </si>
  <si>
    <t>abnegate</t>
  </si>
  <si>
    <t>cashier</t>
  </si>
  <si>
    <t>controvert</t>
  </si>
  <si>
    <t>demur</t>
  </si>
  <si>
    <t>Object. Protest.</t>
  </si>
  <si>
    <t>expostulate</t>
  </si>
  <si>
    <t>forswear</t>
  </si>
  <si>
    <t>gainsay</t>
  </si>
  <si>
    <t>Deny. Contradict.</t>
  </si>
  <si>
    <t>incredulous</t>
  </si>
  <si>
    <t>Skeptical.</t>
  </si>
  <si>
    <t>rebuff</t>
  </si>
  <si>
    <t>recant</t>
  </si>
  <si>
    <t>Disavow; abjure.</t>
  </si>
  <si>
    <t>remonstrate</t>
  </si>
  <si>
    <t>repudiate</t>
  </si>
  <si>
    <t>Reject.</t>
  </si>
  <si>
    <t>scout</t>
  </si>
  <si>
    <t>DIFFERENT</t>
  </si>
  <si>
    <t>disparity</t>
  </si>
  <si>
    <t>dissimilate</t>
  </si>
  <si>
    <t>To make dissimilar.</t>
  </si>
  <si>
    <t>numinous</t>
  </si>
  <si>
    <t>Supernatural.</t>
  </si>
  <si>
    <t>obverse</t>
  </si>
  <si>
    <t>preternatural</t>
  </si>
  <si>
    <t>Abnormal. Supernatural.</t>
  </si>
  <si>
    <t>DIRECTION</t>
  </si>
  <si>
    <t>afferent</t>
  </si>
  <si>
    <t>Leading to a central point.</t>
  </si>
  <si>
    <t>bathos</t>
  </si>
  <si>
    <t>declension</t>
  </si>
  <si>
    <t>euthenics</t>
  </si>
  <si>
    <t>pendulous</t>
  </si>
  <si>
    <t>Hanging loosely to allow swinging. Drooping.</t>
  </si>
  <si>
    <t>yaw</t>
  </si>
  <si>
    <t>Deviate from course. Swerve.</t>
  </si>
  <si>
    <t>feculent</t>
  </si>
  <si>
    <t>fuliginous</t>
  </si>
  <si>
    <t>Sooty.</t>
  </si>
  <si>
    <t>roil</t>
  </si>
  <si>
    <t>Muddy up by stirring sediment. Irritate. Disturb.</t>
  </si>
  <si>
    <t>sully</t>
  </si>
  <si>
    <t>Soil. Stain. Tarnish.</t>
  </si>
  <si>
    <t>prevaricate</t>
  </si>
  <si>
    <t>Lie.</t>
  </si>
  <si>
    <t>A small fib.</t>
  </si>
  <si>
    <t>DRINK</t>
  </si>
  <si>
    <t>bibulous</t>
  </si>
  <si>
    <t>Addicted to drinking.</t>
  </si>
  <si>
    <t>caudle</t>
  </si>
  <si>
    <t>crapulous</t>
  </si>
  <si>
    <t>Ill from overdrinking.</t>
  </si>
  <si>
    <t>grog</t>
  </si>
  <si>
    <t>Liquor cut with water.</t>
  </si>
  <si>
    <t>imbibe</t>
  </si>
  <si>
    <t>To drink (esp. liquor). Absorb.</t>
  </si>
  <si>
    <t>ladle</t>
  </si>
  <si>
    <t>libation</t>
  </si>
  <si>
    <t>mead</t>
  </si>
  <si>
    <t>Alcoholic drink of fermented honey and water.</t>
  </si>
  <si>
    <t>oolong</t>
  </si>
  <si>
    <t>Oriental tea.</t>
  </si>
  <si>
    <t>pixilated</t>
  </si>
  <si>
    <t xml:space="preserve">Inebriated. Eccentric.  </t>
  </si>
  <si>
    <t>quaff</t>
  </si>
  <si>
    <t>swill</t>
  </si>
  <si>
    <t>zymurgy</t>
  </si>
  <si>
    <t>EAGER</t>
  </si>
  <si>
    <t>agog</t>
  </si>
  <si>
    <t>alacrity</t>
  </si>
  <si>
    <t>avid</t>
  </si>
  <si>
    <t>ebullient</t>
  </si>
  <si>
    <t>Boiling over with enthusiasm.</t>
  </si>
  <si>
    <t>elan</t>
  </si>
  <si>
    <t>fain</t>
  </si>
  <si>
    <t>fervid</t>
  </si>
  <si>
    <t>verve</t>
  </si>
  <si>
    <t>yen</t>
  </si>
  <si>
    <t>A desire.</t>
  </si>
  <si>
    <t>ENLARGE</t>
  </si>
  <si>
    <t>dilate</t>
  </si>
  <si>
    <t>antinomy</t>
  </si>
  <si>
    <t>equitation</t>
  </si>
  <si>
    <t>apperceive</t>
  </si>
  <si>
    <t>To reason from the general to the specific.</t>
  </si>
  <si>
    <t>deem</t>
  </si>
  <si>
    <t>distrait</t>
  </si>
  <si>
    <t>envisage</t>
  </si>
  <si>
    <t>excogitate</t>
  </si>
  <si>
    <t>illation</t>
  </si>
  <si>
    <t>Conclusion. Inference.</t>
  </si>
  <si>
    <t>implicit</t>
  </si>
  <si>
    <t>Capable of being understood, though unexpressed.</t>
  </si>
  <si>
    <t>imponderable</t>
  </si>
  <si>
    <t>Incapable of being weighed or explained.</t>
  </si>
  <si>
    <t>intercalate</t>
  </si>
  <si>
    <t>Insert a day in a calendar. Interpolate or insert.</t>
  </si>
  <si>
    <t>moot</t>
  </si>
  <si>
    <t>mull</t>
  </si>
  <si>
    <t>ratiocinate</t>
  </si>
  <si>
    <t>To reason.</t>
  </si>
  <si>
    <t>ruminate</t>
  </si>
  <si>
    <t>syllogism</t>
  </si>
  <si>
    <t>anachronism</t>
  </si>
  <si>
    <t>deciduous</t>
  </si>
  <si>
    <t>epiphenomenon</t>
  </si>
  <si>
    <t>tertian</t>
  </si>
  <si>
    <t>atavism</t>
  </si>
  <si>
    <t>archaic</t>
  </si>
  <si>
    <t>Antiquated.</t>
  </si>
  <si>
    <t>preempt</t>
  </si>
  <si>
    <t>primeval</t>
  </si>
  <si>
    <t>Earliest ages. Primordial.</t>
  </si>
  <si>
    <t>primordial</t>
  </si>
  <si>
    <t>First in time.</t>
  </si>
  <si>
    <t>yore</t>
  </si>
  <si>
    <t>Long ago.</t>
  </si>
  <si>
    <t>concomitant</t>
  </si>
  <si>
    <t>abeyance</t>
  </si>
  <si>
    <t>Suspension. Temporary inactivity.</t>
  </si>
  <si>
    <t>Short-lived. Temporary.</t>
  </si>
  <si>
    <t>fugacious</t>
  </si>
  <si>
    <t>temporal</t>
  </si>
  <si>
    <t>sempiternal</t>
  </si>
  <si>
    <t>Eternal.</t>
  </si>
  <si>
    <t>dilatory</t>
  </si>
  <si>
    <t>gauche</t>
  </si>
  <si>
    <t>Lacking social grace; awkward; tactless.</t>
  </si>
  <si>
    <t>ignominious</t>
  </si>
  <si>
    <t>picaresque</t>
  </si>
  <si>
    <t>pusillanimous</t>
  </si>
  <si>
    <t>raffish</t>
  </si>
  <si>
    <t>ragamuffin</t>
  </si>
  <si>
    <t>scabrous</t>
  </si>
  <si>
    <t>Rough. Marked with scabs. Scandalous.</t>
  </si>
  <si>
    <t>seamy</t>
  </si>
  <si>
    <t>sordid</t>
  </si>
  <si>
    <t>turpitude</t>
  </si>
  <si>
    <t>Moral depravity.</t>
  </si>
  <si>
    <t>unconscionable</t>
  </si>
  <si>
    <t>CRAFTS</t>
  </si>
  <si>
    <t>amphora</t>
  </si>
  <si>
    <t>buhl</t>
  </si>
  <si>
    <t>carafe</t>
  </si>
  <si>
    <t>Glass water bottle.</t>
  </si>
  <si>
    <t>chalice</t>
  </si>
  <si>
    <t>colander</t>
  </si>
  <si>
    <t>Utensil for draining or straining.</t>
  </si>
  <si>
    <t>coronet</t>
  </si>
  <si>
    <t>Small crown.</t>
  </si>
  <si>
    <t>probity</t>
  </si>
  <si>
    <t>rectitude</t>
  </si>
  <si>
    <t>troth</t>
  </si>
  <si>
    <t>Fidelity. Promise.</t>
  </si>
  <si>
    <t>veracious</t>
  </si>
  <si>
    <t>Truthful.</t>
  </si>
  <si>
    <t>IMMATURE</t>
  </si>
  <si>
    <t>callow</t>
  </si>
  <si>
    <t>ingenuous</t>
  </si>
  <si>
    <t>Naive. Unsophisticated. Innocent. Sincere.</t>
  </si>
  <si>
    <t>jejune</t>
  </si>
  <si>
    <t>honesty</t>
  </si>
  <si>
    <t>immature</t>
  </si>
  <si>
    <t>inherent</t>
  </si>
  <si>
    <t>intrude</t>
  </si>
  <si>
    <t>jobs</t>
  </si>
  <si>
    <t>joking</t>
  </si>
  <si>
    <t>lazy</t>
  </si>
  <si>
    <t>marriage</t>
  </si>
  <si>
    <t>mineralogy</t>
  </si>
  <si>
    <t>money</t>
  </si>
  <si>
    <t>music</t>
  </si>
  <si>
    <t>myth</t>
  </si>
  <si>
    <t>names</t>
  </si>
  <si>
    <t>nautical</t>
  </si>
  <si>
    <t>nonsense</t>
  </si>
  <si>
    <t>philosophy</t>
  </si>
  <si>
    <t>picky</t>
  </si>
  <si>
    <t>plants</t>
  </si>
  <si>
    <t>politics</t>
  </si>
  <si>
    <t>praise</t>
  </si>
  <si>
    <t>produce</t>
  </si>
  <si>
    <t>prophesy</t>
  </si>
  <si>
    <t>protection</t>
  </si>
  <si>
    <t>psychology</t>
  </si>
  <si>
    <t>rare</t>
  </si>
  <si>
    <t>remove</t>
  </si>
  <si>
    <t>search</t>
  </si>
  <si>
    <t>secret</t>
  </si>
  <si>
    <t>galvanometer</t>
  </si>
  <si>
    <t>gnomon</t>
  </si>
  <si>
    <t>Pointer on a sundial.</t>
  </si>
  <si>
    <t>haft</t>
  </si>
  <si>
    <t>hectograph</t>
  </si>
  <si>
    <t>Duplicating machine.</t>
  </si>
  <si>
    <t>hod</t>
  </si>
  <si>
    <t>impeller</t>
  </si>
  <si>
    <t>jato</t>
  </si>
  <si>
    <t>linchpin</t>
  </si>
  <si>
    <t>pantograph</t>
  </si>
  <si>
    <t>pawl</t>
  </si>
  <si>
    <t>pestle</t>
  </si>
  <si>
    <t>quern</t>
  </si>
  <si>
    <t>WHAT'S THE DIFFERENCE?</t>
  </si>
  <si>
    <t>banzai</t>
  </si>
  <si>
    <t>de rigueur</t>
  </si>
  <si>
    <t>ecole</t>
  </si>
  <si>
    <t>edda</t>
  </si>
  <si>
    <t>fez</t>
  </si>
  <si>
    <t>kepi</t>
  </si>
  <si>
    <t>kibbutz</t>
  </si>
  <si>
    <t>lavalava</t>
  </si>
  <si>
    <t>lido</t>
  </si>
  <si>
    <t>mahout</t>
  </si>
  <si>
    <t>nisei</t>
  </si>
  <si>
    <t>obi</t>
  </si>
  <si>
    <t>Incidental remarks.</t>
  </si>
  <si>
    <t>qui vive</t>
  </si>
  <si>
    <t>RSVP</t>
  </si>
  <si>
    <t>rurales</t>
  </si>
  <si>
    <t>salaam</t>
  </si>
  <si>
    <t>sarong</t>
  </si>
  <si>
    <t>sari</t>
  </si>
  <si>
    <t>Browned in a little fat.</t>
  </si>
  <si>
    <t>suttee</t>
  </si>
  <si>
    <t>yurt</t>
  </si>
  <si>
    <t>zaibatsu</t>
  </si>
  <si>
    <t>bootless</t>
  </si>
  <si>
    <t>Useless. Unavailing.</t>
  </si>
  <si>
    <t>feckless</t>
  </si>
  <si>
    <t>innocuous</t>
  </si>
  <si>
    <t>kith</t>
  </si>
  <si>
    <t>Family, friends, etc.</t>
  </si>
  <si>
    <t>tabla</t>
  </si>
  <si>
    <t>tripe</t>
  </si>
  <si>
    <t>iconoclast</t>
  </si>
  <si>
    <t>Anti-traditionalist.</t>
  </si>
  <si>
    <t>Uncompromising.</t>
  </si>
  <si>
    <t>maverick</t>
  </si>
  <si>
    <t>recalcitrant</t>
  </si>
  <si>
    <t>refractory</t>
  </si>
  <si>
    <t>restive</t>
  </si>
  <si>
    <t>malacia</t>
  </si>
  <si>
    <t>Enlargement.</t>
  </si>
  <si>
    <t>Disease; a condition.</t>
  </si>
  <si>
    <t>ostomy</t>
  </si>
  <si>
    <t>rhexis</t>
  </si>
  <si>
    <t>Rupture.</t>
  </si>
  <si>
    <t>epistaxis</t>
  </si>
  <si>
    <t>Nosebleed.</t>
  </si>
  <si>
    <t>apnea</t>
  </si>
  <si>
    <t>Cessation of breathing.</t>
  </si>
  <si>
    <t>dyspnea</t>
  </si>
  <si>
    <t>orthopnea</t>
  </si>
  <si>
    <t>Inability to breathe while lying down.</t>
  </si>
  <si>
    <t>coryza</t>
  </si>
  <si>
    <t>mucopurulent</t>
  </si>
  <si>
    <t>Puffy; swollen.</t>
  </si>
  <si>
    <t>arrhythmia</t>
  </si>
  <si>
    <t>bradycardia</t>
  </si>
  <si>
    <t>tachycardia</t>
  </si>
  <si>
    <t>erythema</t>
  </si>
  <si>
    <t>furuncle</t>
  </si>
  <si>
    <t>nevi</t>
  </si>
  <si>
    <t>verruca</t>
  </si>
  <si>
    <t>Wart.</t>
  </si>
  <si>
    <t>anuria</t>
  </si>
  <si>
    <t>diuresis</t>
  </si>
  <si>
    <t>dysuria</t>
  </si>
  <si>
    <t>enuresis</t>
  </si>
  <si>
    <t>apostate</t>
  </si>
  <si>
    <t>Deserts faith or religion.</t>
  </si>
  <si>
    <t>contrite</t>
  </si>
  <si>
    <t>expiate</t>
  </si>
  <si>
    <t>To make amends. Atone for.</t>
  </si>
  <si>
    <t>MINERALOGY</t>
  </si>
  <si>
    <t>agate</t>
  </si>
  <si>
    <t>alkali</t>
  </si>
  <si>
    <t>alloy</t>
  </si>
  <si>
    <t>bijou</t>
  </si>
  <si>
    <t>A jewel. Something small and exquisite.</t>
  </si>
  <si>
    <t>chalcedony</t>
  </si>
  <si>
    <t>Precious, translucent quartz.</t>
  </si>
  <si>
    <t>corundum</t>
  </si>
  <si>
    <t>galena</t>
  </si>
  <si>
    <t>Lead's ore.</t>
  </si>
  <si>
    <t>geognosy</t>
  </si>
  <si>
    <t>Science of materials in the Earth.</t>
  </si>
  <si>
    <t>marmoreal</t>
  </si>
  <si>
    <t>Marble.</t>
  </si>
  <si>
    <t>palladium</t>
  </si>
  <si>
    <t>pewter</t>
  </si>
  <si>
    <t>paradigm</t>
  </si>
  <si>
    <t>Example. Model. Way of looking at something.</t>
  </si>
  <si>
    <t>paragon</t>
  </si>
  <si>
    <t>MONEY</t>
  </si>
  <si>
    <t>agio</t>
  </si>
  <si>
    <t>Money exchange premium.</t>
  </si>
  <si>
    <t>amerce</t>
  </si>
  <si>
    <t>Punish by fine.</t>
  </si>
  <si>
    <t>amortize</t>
  </si>
  <si>
    <t>Tip to a waiter for a favor. Bribe.</t>
  </si>
  <si>
    <t>debenture</t>
  </si>
  <si>
    <t>defray</t>
  </si>
  <si>
    <t>Pay.</t>
  </si>
  <si>
    <t>emolument</t>
  </si>
  <si>
    <t>fiduciary</t>
  </si>
  <si>
    <t>guerdon</t>
  </si>
  <si>
    <t>Reward.</t>
  </si>
  <si>
    <t>husband</t>
  </si>
  <si>
    <t>hypothecate</t>
  </si>
  <si>
    <t>lagniappe</t>
  </si>
  <si>
    <t>A gratuity for patronizing.</t>
  </si>
  <si>
    <t>lucre</t>
  </si>
  <si>
    <t>morganatic</t>
  </si>
  <si>
    <t>numismatics</t>
  </si>
  <si>
    <t>patrimony</t>
  </si>
  <si>
    <t>pecuniary</t>
  </si>
  <si>
    <t>Pertaining to money. Financial.</t>
  </si>
  <si>
    <t>pelf</t>
  </si>
  <si>
    <t>procuracy</t>
  </si>
  <si>
    <t>martingale</t>
  </si>
  <si>
    <t>quire</t>
  </si>
  <si>
    <t>LAZY</t>
  </si>
  <si>
    <t>ennui</t>
  </si>
  <si>
    <t>Boredom.</t>
  </si>
  <si>
    <t>indolent</t>
  </si>
  <si>
    <t>otiose</t>
  </si>
  <si>
    <t>phlegmatic</t>
  </si>
  <si>
    <t>somnolent</t>
  </si>
  <si>
    <t>Sleepy.</t>
  </si>
  <si>
    <t>soporific</t>
  </si>
  <si>
    <t>Sleep inducing.</t>
  </si>
  <si>
    <t>stolid</t>
  </si>
  <si>
    <t>torpid</t>
  </si>
  <si>
    <t>wastrel</t>
  </si>
  <si>
    <t>obstreperous</t>
  </si>
  <si>
    <t>obnoxious</t>
  </si>
  <si>
    <t>roister</t>
  </si>
  <si>
    <t>Boisterous. Revel noisily. Swagger.</t>
  </si>
  <si>
    <t>agape</t>
  </si>
  <si>
    <t>amity</t>
  </si>
  <si>
    <t>Friendship.</t>
  </si>
  <si>
    <t>billet-doux</t>
  </si>
  <si>
    <t>buss</t>
  </si>
  <si>
    <t>Kiss.</t>
  </si>
  <si>
    <t>cosset</t>
  </si>
  <si>
    <t>dalliance</t>
  </si>
  <si>
    <t>enamor</t>
  </si>
  <si>
    <t>Fill with love.</t>
  </si>
  <si>
    <t>oscular</t>
  </si>
  <si>
    <t>Kissing. Closeness. Pertaining to the mouth.</t>
  </si>
  <si>
    <t>philander</t>
  </si>
  <si>
    <t>philter</t>
  </si>
  <si>
    <t>Love potion.</t>
  </si>
  <si>
    <t>swain</t>
  </si>
  <si>
    <t>fealty</t>
  </si>
  <si>
    <t>MARRIAGE</t>
  </si>
  <si>
    <t>deuterogamy</t>
  </si>
  <si>
    <t>exogamy</t>
  </si>
  <si>
    <t>hymeneal</t>
  </si>
  <si>
    <t>nubile</t>
  </si>
  <si>
    <t>polyandry</t>
  </si>
  <si>
    <t>Many husbands.</t>
  </si>
  <si>
    <t>uxorious</t>
  </si>
  <si>
    <t>bosom</t>
  </si>
  <si>
    <t>Breast.</t>
  </si>
  <si>
    <t>buccal</t>
  </si>
  <si>
    <t>Pertaining to mouth or cheek.</t>
  </si>
  <si>
    <t>circadian</t>
  </si>
  <si>
    <t>collop</t>
  </si>
  <si>
    <t>Small piece of meat. Fold of fatty flesh.</t>
  </si>
  <si>
    <t>duff</t>
  </si>
  <si>
    <t>fovea</t>
  </si>
  <si>
    <t>Center of the retina.</t>
  </si>
  <si>
    <t>Proper. According to custom.</t>
  </si>
  <si>
    <t>disinterested</t>
  </si>
  <si>
    <t>Impartial. Objective.</t>
  </si>
  <si>
    <t>germane</t>
  </si>
  <si>
    <t>Pertinent.</t>
  </si>
  <si>
    <t>prim</t>
  </si>
  <si>
    <t>Prudish. Neat. Proper.</t>
  </si>
  <si>
    <t>propriety</t>
  </si>
  <si>
    <t>A standard of conduct. Appropriateness.</t>
  </si>
  <si>
    <t>acanthus</t>
  </si>
  <si>
    <t>arbor</t>
  </si>
  <si>
    <t>baroque</t>
  </si>
  <si>
    <t>Extravagantly ornamental. Irregular. Odd.</t>
  </si>
  <si>
    <t>buttress</t>
  </si>
  <si>
    <t>Support.</t>
  </si>
  <si>
    <t>caryatid</t>
  </si>
  <si>
    <t>Sculptured female figure used as a support.</t>
  </si>
  <si>
    <t>cenotaph</t>
  </si>
  <si>
    <t>Intestines.</t>
  </si>
  <si>
    <t>esthesia</t>
  </si>
  <si>
    <t>Stomach.</t>
  </si>
  <si>
    <t>Water.</t>
  </si>
  <si>
    <t>Death.</t>
  </si>
  <si>
    <t>Nerve.</t>
  </si>
  <si>
    <t>Night.</t>
  </si>
  <si>
    <t>Straight, normal.</t>
  </si>
  <si>
    <t>Bone.</t>
  </si>
  <si>
    <t>Disease.</t>
  </si>
  <si>
    <t>Child or Foot.</t>
  </si>
  <si>
    <t>naif</t>
  </si>
  <si>
    <t>neoteny</t>
  </si>
  <si>
    <t>nonage</t>
  </si>
  <si>
    <t>Under legal adult age. Immaturity.</t>
  </si>
  <si>
    <t>puerile</t>
  </si>
  <si>
    <t>Juvenile. Immature. Childish.</t>
  </si>
  <si>
    <t>sophomoric</t>
  </si>
  <si>
    <t>wean</t>
  </si>
  <si>
    <t>amenable</t>
  </si>
  <si>
    <t>Agreeable. Accountable.</t>
  </si>
  <si>
    <t>bespeak</t>
  </si>
  <si>
    <t>predilection</t>
  </si>
  <si>
    <t>prepossess</t>
  </si>
  <si>
    <t>proclivity</t>
  </si>
  <si>
    <t>wont</t>
  </si>
  <si>
    <t>Accustomed. Inclined.</t>
  </si>
  <si>
    <t>INHERENT</t>
  </si>
  <si>
    <t>autochthonous</t>
  </si>
  <si>
    <t>Native. Indigenous.</t>
  </si>
  <si>
    <t>endemic</t>
  </si>
  <si>
    <t>Native. Found in a particular people.</t>
  </si>
  <si>
    <t>immanent</t>
  </si>
  <si>
    <t>indigenous</t>
  </si>
  <si>
    <t>Native. Innate.</t>
  </si>
  <si>
    <t>ostensible</t>
  </si>
  <si>
    <t>phenotype</t>
  </si>
  <si>
    <t>All manifest characteristics of an organism.</t>
  </si>
  <si>
    <t>putative</t>
  </si>
  <si>
    <t>INTRUDE</t>
  </si>
  <si>
    <t>extrinsic</t>
  </si>
  <si>
    <t>obtrude</t>
  </si>
  <si>
    <t>officious</t>
  </si>
  <si>
    <t>supervene</t>
  </si>
  <si>
    <t>deny / refuse / reject</t>
  </si>
  <si>
    <t>dirt / dirty</t>
  </si>
  <si>
    <t>gloomy / sad</t>
  </si>
  <si>
    <t>love / friendship</t>
  </si>
  <si>
    <t>prohibit / stop</t>
  </si>
  <si>
    <t>strong / brave</t>
  </si>
  <si>
    <t>teach / help / assist</t>
  </si>
  <si>
    <t>think / understand</t>
  </si>
  <si>
    <t>urge / urgent</t>
  </si>
  <si>
    <t>separate</t>
  </si>
  <si>
    <t>servile</t>
  </si>
  <si>
    <t>sex</t>
  </si>
  <si>
    <t>shape</t>
  </si>
  <si>
    <t>Parchment with layers of writing in which the original writing is still visible.</t>
  </si>
  <si>
    <t>Word formed from initial letters of each word in a phrase.</t>
  </si>
  <si>
    <t>Language with great affectation. Pedantic refinement.</t>
  </si>
  <si>
    <t>Light-yellowish brown. Cultivate without sowing. Dormant.</t>
  </si>
  <si>
    <t>Veil over the face (India). Sheltered existence for women.</t>
  </si>
  <si>
    <t>Belt for a sword, slung from shoulder to opposite hip.</t>
  </si>
  <si>
    <t>nanosecond</t>
  </si>
  <si>
    <t>quotidian</t>
  </si>
  <si>
    <t>trice</t>
  </si>
  <si>
    <t>vernal</t>
  </si>
  <si>
    <t>Pertaining to Spring.</t>
  </si>
  <si>
    <t>ansate</t>
  </si>
  <si>
    <t>Having a handle.</t>
  </si>
  <si>
    <t>antimacassar</t>
  </si>
  <si>
    <t>Cover used to protect furniture.</t>
  </si>
  <si>
    <t>auger</t>
  </si>
  <si>
    <t>Drill shaped like a corkscrew.</t>
  </si>
  <si>
    <t>autoclave</t>
  </si>
  <si>
    <t>Airtight vessel.</t>
  </si>
  <si>
    <t>awl</t>
  </si>
  <si>
    <t>bevel</t>
  </si>
  <si>
    <t>bezel</t>
  </si>
  <si>
    <t>bilboes</t>
  </si>
  <si>
    <t>bodkin</t>
  </si>
  <si>
    <t>bushing</t>
  </si>
  <si>
    <t>detent</t>
  </si>
  <si>
    <t>trammel</t>
  </si>
  <si>
    <t>Restrain. Enmesh. Hamper.</t>
  </si>
  <si>
    <t>IRRESISTIBLE</t>
  </si>
  <si>
    <t>ineluctable</t>
  </si>
  <si>
    <t>juggernaut</t>
  </si>
  <si>
    <t>cantankerous</t>
  </si>
  <si>
    <t>choleric</t>
  </si>
  <si>
    <t>Hot-tempered.</t>
  </si>
  <si>
    <t>Ill-natured. Abstruse.</t>
  </si>
  <si>
    <t>petulant</t>
  </si>
  <si>
    <t>splenetic</t>
  </si>
  <si>
    <t>swivet</t>
  </si>
  <si>
    <t>tetchy</t>
  </si>
  <si>
    <t>Touchy; irritable.</t>
  </si>
  <si>
    <t>exacerbate</t>
  </si>
  <si>
    <t>factious</t>
  </si>
  <si>
    <t>faze</t>
  </si>
  <si>
    <t>To disturb or upset.</t>
  </si>
  <si>
    <t>gall</t>
  </si>
  <si>
    <t>Taunt.</t>
  </si>
  <si>
    <t>nettle</t>
  </si>
  <si>
    <t>argot</t>
  </si>
  <si>
    <t>parlance</t>
  </si>
  <si>
    <t>patois</t>
  </si>
  <si>
    <t>vernacular</t>
  </si>
  <si>
    <t>JOBS</t>
  </si>
  <si>
    <t>amanuensis</t>
  </si>
  <si>
    <t>An assistant who takes dictation. Secretary.</t>
  </si>
  <si>
    <t>apothecary</t>
  </si>
  <si>
    <t>Druggist; pharmacist.</t>
  </si>
  <si>
    <t>bard</t>
  </si>
  <si>
    <t>Poet. Piece of armor for a horse.</t>
  </si>
  <si>
    <t>barrister</t>
  </si>
  <si>
    <t>Lawyer.</t>
  </si>
  <si>
    <t>cicerone</t>
  </si>
  <si>
    <t>Guide.</t>
  </si>
  <si>
    <t>claque</t>
  </si>
  <si>
    <t>Paid applauders.</t>
  </si>
  <si>
    <t>collier</t>
  </si>
  <si>
    <t>Coal miner. Ship for carrying coal.</t>
  </si>
  <si>
    <t>concierge</t>
  </si>
  <si>
    <t>confrere</t>
  </si>
  <si>
    <t>Colleague.</t>
  </si>
  <si>
    <t>Ballet dancer.</t>
  </si>
  <si>
    <t>costermonger</t>
  </si>
  <si>
    <t>dragoman</t>
  </si>
  <si>
    <t>Interpreter.</t>
  </si>
  <si>
    <t>esquire</t>
  </si>
  <si>
    <t>factotum</t>
  </si>
  <si>
    <t>farrier</t>
  </si>
  <si>
    <t>gaffer</t>
  </si>
  <si>
    <t>Head electrician on a movie set. An old man.</t>
  </si>
  <si>
    <t>helot</t>
  </si>
  <si>
    <t>huckster</t>
  </si>
  <si>
    <t>Aggressive, questionable salesman. Peddler.</t>
  </si>
  <si>
    <t>impresario</t>
  </si>
  <si>
    <t>Driver of cab or coach; fast or reckless driver.</t>
  </si>
  <si>
    <t>lapidary</t>
  </si>
  <si>
    <t>mendicant</t>
  </si>
  <si>
    <t>A beggar.</t>
  </si>
  <si>
    <t>mercer</t>
  </si>
  <si>
    <t>ombudsman</t>
  </si>
  <si>
    <t>Impartial go-between.</t>
  </si>
  <si>
    <t>poetaster</t>
  </si>
  <si>
    <t>Second-rate poet.</t>
  </si>
  <si>
    <t>proctor</t>
  </si>
  <si>
    <t>sapper</t>
  </si>
  <si>
    <t>sinecure</t>
  </si>
  <si>
    <t>Easy job with good pay.</t>
  </si>
  <si>
    <t>solicitor</t>
  </si>
  <si>
    <t>talesman</t>
  </si>
  <si>
    <t>tenure</t>
  </si>
  <si>
    <t>thespian</t>
  </si>
  <si>
    <t>Pertaining to acting.</t>
  </si>
  <si>
    <t>vintner</t>
  </si>
  <si>
    <t>Wine merchant.</t>
  </si>
  <si>
    <t>JOKING</t>
  </si>
  <si>
    <t>ape</t>
  </si>
  <si>
    <t>jape</t>
  </si>
  <si>
    <t>jocose</t>
  </si>
  <si>
    <t>lambent</t>
  </si>
  <si>
    <t>paronomasia</t>
  </si>
  <si>
    <t>persiflage</t>
  </si>
  <si>
    <t>repartee</t>
  </si>
  <si>
    <t>risibility</t>
  </si>
  <si>
    <t>Laughability. Good sense of humor.</t>
  </si>
  <si>
    <t>wag</t>
  </si>
  <si>
    <t>barratry</t>
  </si>
  <si>
    <t>codicil</t>
  </si>
  <si>
    <t>Addition to a will. Amendment.</t>
  </si>
  <si>
    <t>interlocutory</t>
  </si>
  <si>
    <t>Provisional legal decision.</t>
  </si>
  <si>
    <t>misfeasance</t>
  </si>
  <si>
    <t>misprision</t>
  </si>
  <si>
    <t>ukase</t>
  </si>
  <si>
    <t>Official edict.</t>
  </si>
  <si>
    <t>usufruct</t>
  </si>
  <si>
    <t>prosaic</t>
  </si>
  <si>
    <t>Commonplace. Dull.</t>
  </si>
  <si>
    <t>reiterate</t>
  </si>
  <si>
    <t>adjure</t>
  </si>
  <si>
    <t>snippet</t>
  </si>
  <si>
    <t>herpetology</t>
  </si>
  <si>
    <t>karakul</t>
  </si>
  <si>
    <t>mandrill</t>
  </si>
  <si>
    <t>merino</t>
  </si>
  <si>
    <t>Spanish sheep which produces exceptional wool.</t>
  </si>
  <si>
    <t>murrain</t>
  </si>
  <si>
    <t>Infectious disease of cattle.</t>
  </si>
  <si>
    <t>ovine</t>
  </si>
  <si>
    <t>pachyderm</t>
  </si>
  <si>
    <t>paddock</t>
  </si>
  <si>
    <t>rut</t>
  </si>
  <si>
    <t>taurine</t>
  </si>
  <si>
    <t>ursine</t>
  </si>
  <si>
    <t>vixen</t>
  </si>
  <si>
    <t>Female fox. Bad-tempered, quarrelsome woman.</t>
  </si>
  <si>
    <t>vulpine</t>
  </si>
  <si>
    <t>zebu</t>
  </si>
  <si>
    <t>ichthyology</t>
  </si>
  <si>
    <t>Study of fish.</t>
  </si>
  <si>
    <t>limpet</t>
  </si>
  <si>
    <t>periwinkle</t>
  </si>
  <si>
    <t>Marine snail. Plant with blue flowers (myrtle).</t>
  </si>
  <si>
    <t>shad</t>
  </si>
  <si>
    <t>tope</t>
  </si>
  <si>
    <t>APPROPRIATE</t>
  </si>
  <si>
    <t>apposite</t>
  </si>
  <si>
    <t>Appropriate. Suitable. Relevant.</t>
  </si>
  <si>
    <t>condign</t>
  </si>
  <si>
    <t>incursion</t>
  </si>
  <si>
    <t>Raid. Attack. Invasion.</t>
  </si>
  <si>
    <t>internecine</t>
  </si>
  <si>
    <t>matricide</t>
  </si>
  <si>
    <t>Killing one's own mother.</t>
  </si>
  <si>
    <t>perdition</t>
  </si>
  <si>
    <t>Organized massacre of helpless people.</t>
  </si>
  <si>
    <t>procrustean</t>
  </si>
  <si>
    <t>Individual must conform. Drastic. Ruthless.</t>
  </si>
  <si>
    <t>rankle</t>
  </si>
  <si>
    <t>sally</t>
  </si>
  <si>
    <t>sanguinary</t>
  </si>
  <si>
    <t>scourge</t>
  </si>
  <si>
    <t>Whip. Punish. Misfortune or affliction.</t>
  </si>
  <si>
    <t>sortie</t>
  </si>
  <si>
    <t>truculent</t>
  </si>
  <si>
    <t>truncate</t>
  </si>
  <si>
    <t>Cut off.</t>
  </si>
  <si>
    <t>yerk</t>
  </si>
  <si>
    <t>Thrash. Beat.</t>
  </si>
  <si>
    <t>Upright pin that a door hinge slips over and turns upon.</t>
  </si>
  <si>
    <t>cissing</t>
  </si>
  <si>
    <t>crenellated</t>
  </si>
  <si>
    <t>Having battlements.</t>
  </si>
  <si>
    <t>culvert</t>
  </si>
  <si>
    <t>Public water drainage system.</t>
  </si>
  <si>
    <t>dado</t>
  </si>
  <si>
    <t>dais</t>
  </si>
  <si>
    <t>Raised platform.</t>
  </si>
  <si>
    <t>ell</t>
  </si>
  <si>
    <t>furbelow</t>
  </si>
  <si>
    <t>garret</t>
  </si>
  <si>
    <t>joist</t>
  </si>
  <si>
    <t>lintel</t>
  </si>
  <si>
    <t>mortise</t>
  </si>
  <si>
    <t>carious</t>
  </si>
  <si>
    <t>grist</t>
  </si>
  <si>
    <t>suppurate</t>
  </si>
  <si>
    <t>vesicle</t>
  </si>
  <si>
    <t>vertiginous</t>
  </si>
  <si>
    <t>Dizzy.</t>
  </si>
  <si>
    <t>vesicant</t>
  </si>
  <si>
    <t>wen</t>
  </si>
  <si>
    <t>yeuk</t>
  </si>
  <si>
    <t>Itch.</t>
  </si>
  <si>
    <t>caduceus</t>
  </si>
  <si>
    <t>analgesic</t>
  </si>
  <si>
    <t>anodyne</t>
  </si>
  <si>
    <t>antivenin</t>
  </si>
  <si>
    <t>armamentarium</t>
  </si>
  <si>
    <t>astringent</t>
  </si>
  <si>
    <t>Ability to shrink. Styptic.</t>
  </si>
  <si>
    <t>auscultation</t>
  </si>
  <si>
    <t>cicatrix</t>
  </si>
  <si>
    <t>depilate</t>
  </si>
  <si>
    <t>Remove hair.</t>
  </si>
  <si>
    <t>emetic</t>
  </si>
  <si>
    <t>Causing vomiting.</t>
  </si>
  <si>
    <t>eugenics</t>
  </si>
  <si>
    <t>Improvement of hereditary qualities by breeding.</t>
  </si>
  <si>
    <t>fistula</t>
  </si>
  <si>
    <t>paraleipsis</t>
  </si>
  <si>
    <t>philology</t>
  </si>
  <si>
    <t>phonetics</t>
  </si>
  <si>
    <t>proem</t>
  </si>
  <si>
    <t>Preface.</t>
  </si>
  <si>
    <t>promulgate</t>
  </si>
  <si>
    <t>Publish or make known.</t>
  </si>
  <si>
    <t>prosody</t>
  </si>
  <si>
    <t>Art of versification.</t>
  </si>
  <si>
    <t>protocol</t>
  </si>
  <si>
    <t>qua</t>
  </si>
  <si>
    <t>In the capacity of. As.</t>
  </si>
  <si>
    <t>redact</t>
  </si>
  <si>
    <t>Edit.</t>
  </si>
  <si>
    <t>rune</t>
  </si>
  <si>
    <t>Ancient writings.</t>
  </si>
  <si>
    <t>scatology</t>
  </si>
  <si>
    <t>Study of obscene literature.</t>
  </si>
  <si>
    <t>scenario</t>
  </si>
  <si>
    <t>Script.</t>
  </si>
  <si>
    <t>(sic)</t>
  </si>
  <si>
    <t>solecism</t>
  </si>
  <si>
    <t>Grammatical error. Social mistake. Any error.</t>
  </si>
  <si>
    <t>spoonerism</t>
  </si>
  <si>
    <t>squib</t>
  </si>
  <si>
    <t>stet</t>
  </si>
  <si>
    <t>syncope</t>
  </si>
  <si>
    <t>tendentious</t>
  </si>
  <si>
    <t>trope</t>
  </si>
  <si>
    <t>Figure of speech.</t>
  </si>
  <si>
    <t>amour-propre</t>
  </si>
  <si>
    <t>boor</t>
  </si>
  <si>
    <t>Rude person. Peasant or farm laborer.</t>
  </si>
  <si>
    <t>bumptious</t>
  </si>
  <si>
    <t>cavalier</t>
  </si>
  <si>
    <t>contumely</t>
  </si>
  <si>
    <t>Insulting rudeness in speech or manner.</t>
  </si>
  <si>
    <t>deign</t>
  </si>
  <si>
    <t>flatulent</t>
  </si>
  <si>
    <t>flout</t>
  </si>
  <si>
    <t>Treat with contempt.</t>
  </si>
  <si>
    <t>hubris</t>
  </si>
  <si>
    <t>imperious</t>
  </si>
  <si>
    <t>orotund</t>
  </si>
  <si>
    <t>overweening</t>
  </si>
  <si>
    <t>panjandrum</t>
  </si>
  <si>
    <t>patronize</t>
  </si>
  <si>
    <t>To treat condescendingly. To be a customer of.</t>
  </si>
  <si>
    <t>Self-righteous. Hypocritical.</t>
  </si>
  <si>
    <t>prig</t>
  </si>
  <si>
    <t>sanctimonious</t>
  </si>
  <si>
    <t>Pretentiously righteous.</t>
  </si>
  <si>
    <t>snob</t>
  </si>
  <si>
    <t>supercilious</t>
  </si>
  <si>
    <t>Haughtily superior. Proud.</t>
  </si>
  <si>
    <t>turgid</t>
  </si>
  <si>
    <t>Swollen. Bombastic. Tumid.</t>
  </si>
  <si>
    <t>vouchsafe</t>
  </si>
  <si>
    <t>Condescendingly permit or grant.</t>
  </si>
  <si>
    <t>ambivalence</t>
  </si>
  <si>
    <t>recourse</t>
  </si>
  <si>
    <t>Appeal for aid.</t>
  </si>
  <si>
    <t>TEMPERATURE</t>
  </si>
  <si>
    <t>calescent</t>
  </si>
  <si>
    <t>Growing warm.</t>
  </si>
  <si>
    <t>gelid</t>
  </si>
  <si>
    <t>tepid</t>
  </si>
  <si>
    <t>abattoir</t>
  </si>
  <si>
    <t>Slaughterhouse.</t>
  </si>
  <si>
    <t>adit</t>
  </si>
  <si>
    <t>Mine entrance.</t>
  </si>
  <si>
    <t>atelier</t>
  </si>
  <si>
    <t>Workshop. Studio.</t>
  </si>
  <si>
    <t>bistro</t>
  </si>
  <si>
    <t>boite</t>
  </si>
  <si>
    <t>Nightclub.</t>
  </si>
  <si>
    <t>byre</t>
  </si>
  <si>
    <t>Barn.</t>
  </si>
  <si>
    <t>cabana</t>
  </si>
  <si>
    <t>citadel</t>
  </si>
  <si>
    <t>gibbet</t>
  </si>
  <si>
    <t>Gallows. Expose to public scorn.</t>
  </si>
  <si>
    <t>hospice</t>
  </si>
  <si>
    <t>jetty</t>
  </si>
  <si>
    <t>Breakwater. Landing. Pier.</t>
  </si>
  <si>
    <t>kiosk</t>
  </si>
  <si>
    <t>latifundia</t>
  </si>
  <si>
    <t>Large estate with slaves.</t>
  </si>
  <si>
    <t>postern</t>
  </si>
  <si>
    <t>privy</t>
  </si>
  <si>
    <t>proscenium</t>
  </si>
  <si>
    <t>quay</t>
  </si>
  <si>
    <t>abut</t>
  </si>
  <si>
    <t>alfresco</t>
  </si>
  <si>
    <t>In the open air. Outdoors.</t>
  </si>
  <si>
    <t>antipodes</t>
  </si>
  <si>
    <t>Opposite sides of the Earth. Opposites.</t>
  </si>
  <si>
    <t>askew</t>
  </si>
  <si>
    <t>Turned to one side.</t>
  </si>
  <si>
    <t>austral</t>
  </si>
  <si>
    <t>Southern.</t>
  </si>
  <si>
    <t>boreal</t>
  </si>
  <si>
    <t>Northern.</t>
  </si>
  <si>
    <t>bucolic</t>
  </si>
  <si>
    <t>Place of humiliation.</t>
  </si>
  <si>
    <t>circumambient</t>
  </si>
  <si>
    <t>embosom</t>
  </si>
  <si>
    <t>Surround. Enclose. Embrace. Cherish.</t>
  </si>
  <si>
    <t>enclave</t>
  </si>
  <si>
    <t>District within an alien territory.</t>
  </si>
  <si>
    <t>hinterland</t>
  </si>
  <si>
    <t>Remote region. Back country. The interior.</t>
  </si>
  <si>
    <t>hyperborean</t>
  </si>
  <si>
    <t>Pertaining to the far north. Frigid. Arctic.</t>
  </si>
  <si>
    <t>juxtaposition</t>
  </si>
  <si>
    <t>Side by side. Closeness.</t>
  </si>
  <si>
    <t>nadir</t>
  </si>
  <si>
    <t>Lowest point.</t>
  </si>
  <si>
    <t>penultimate</t>
  </si>
  <si>
    <t>Next to last.</t>
  </si>
  <si>
    <t>propinquity</t>
  </si>
  <si>
    <t>sojourn</t>
  </si>
  <si>
    <t>A temporary stay.</t>
  </si>
  <si>
    <t>tertiary</t>
  </si>
  <si>
    <t>Third.</t>
  </si>
  <si>
    <t>transpontine</t>
  </si>
  <si>
    <t>incontinence</t>
  </si>
  <si>
    <t>libertine</t>
  </si>
  <si>
    <t>priapic</t>
  </si>
  <si>
    <t>Phallic. Overly concerned with masculinity.</t>
  </si>
  <si>
    <t>ribald</t>
  </si>
  <si>
    <t>Obscene. Offensive.</t>
  </si>
  <si>
    <t>salacious</t>
  </si>
  <si>
    <t>SHAPE</t>
  </si>
  <si>
    <t>amorphous</t>
  </si>
  <si>
    <t>Shapeless.</t>
  </si>
  <si>
    <t>annular</t>
  </si>
  <si>
    <t>Ring-shaped.</t>
  </si>
  <si>
    <t>camber</t>
  </si>
  <si>
    <t>capacious</t>
  </si>
  <si>
    <t>convoluted</t>
  </si>
  <si>
    <t>corrugated</t>
  </si>
  <si>
    <t>erose</t>
  </si>
  <si>
    <t>fluted</t>
  </si>
  <si>
    <t>Grooved.</t>
  </si>
  <si>
    <t>gibbous</t>
  </si>
  <si>
    <t>glabrous</t>
  </si>
  <si>
    <t>Smooth.</t>
  </si>
  <si>
    <t>hank</t>
  </si>
  <si>
    <t>Coil. Loop.</t>
  </si>
  <si>
    <t>helix</t>
  </si>
  <si>
    <t>Spiral.</t>
  </si>
  <si>
    <t>imbricate</t>
  </si>
  <si>
    <t>Overlap.</t>
  </si>
  <si>
    <t xml:space="preserve">interstices </t>
  </si>
  <si>
    <t>Small openings.</t>
  </si>
  <si>
    <t>involute</t>
  </si>
  <si>
    <t>matrix</t>
  </si>
  <si>
    <t>nub</t>
  </si>
  <si>
    <t>Protuberance. Crux.</t>
  </si>
  <si>
    <t>orb</t>
  </si>
  <si>
    <t>precipitous</t>
  </si>
  <si>
    <t>prolate</t>
  </si>
  <si>
    <t>protean</t>
  </si>
  <si>
    <t>baize</t>
  </si>
  <si>
    <t>baldric</t>
  </si>
  <si>
    <t>bedizen</t>
  </si>
  <si>
    <t>Dress gaudily.</t>
  </si>
  <si>
    <t>boa</t>
  </si>
  <si>
    <t>burnoose</t>
  </si>
  <si>
    <t>Cloak with a hood.</t>
  </si>
  <si>
    <t>buskin</t>
  </si>
  <si>
    <t>caftan</t>
  </si>
  <si>
    <t>Long loose dress.</t>
  </si>
  <si>
    <t>chignon</t>
  </si>
  <si>
    <t>PRODUCE</t>
  </si>
  <si>
    <t>Prolific.</t>
  </si>
  <si>
    <t>feracious</t>
  </si>
  <si>
    <t>luxuriant</t>
  </si>
  <si>
    <t>pullulating</t>
  </si>
  <si>
    <t>Teeming. Prolific.</t>
  </si>
  <si>
    <t>circumscribe</t>
  </si>
  <si>
    <t>Draw a line around. Limit.</t>
  </si>
  <si>
    <t>debar</t>
  </si>
  <si>
    <t>enjoin</t>
  </si>
  <si>
    <t>estop</t>
  </si>
  <si>
    <t>Bar legally. To stop.</t>
  </si>
  <si>
    <t>immure</t>
  </si>
  <si>
    <t>interdict</t>
  </si>
  <si>
    <t>obviate</t>
  </si>
  <si>
    <t>occlude</t>
  </si>
  <si>
    <t>Close. Stop up.</t>
  </si>
  <si>
    <t>proscribe</t>
  </si>
  <si>
    <t>quietus</t>
  </si>
  <si>
    <t>surcease</t>
  </si>
  <si>
    <t>explicit</t>
  </si>
  <si>
    <t>Clearly expressed.</t>
  </si>
  <si>
    <t>flippant</t>
  </si>
  <si>
    <t>Glib. Smart-alec talk.</t>
  </si>
  <si>
    <t>revenant</t>
  </si>
  <si>
    <t>Ghost.</t>
  </si>
  <si>
    <t>satyr</t>
  </si>
  <si>
    <t>talisman</t>
  </si>
  <si>
    <t>thaumaturgy</t>
  </si>
  <si>
    <t>Magic.</t>
  </si>
  <si>
    <t>troll</t>
  </si>
  <si>
    <t>yeti</t>
  </si>
  <si>
    <t>Abominable snowman.</t>
  </si>
  <si>
    <t>NAMES</t>
  </si>
  <si>
    <t>appellation</t>
  </si>
  <si>
    <t>cognomen</t>
  </si>
  <si>
    <t>eponym</t>
  </si>
  <si>
    <t>patronymic</t>
  </si>
  <si>
    <t>Name derived from father.</t>
  </si>
  <si>
    <t>sobriquet</t>
  </si>
  <si>
    <t>titular</t>
  </si>
  <si>
    <t>In title or name only.</t>
  </si>
  <si>
    <t>NAUTICAL</t>
  </si>
  <si>
    <t>alee</t>
  </si>
  <si>
    <t>argosy</t>
  </si>
  <si>
    <t>Fleet of merchant ships. A rich supply.</t>
  </si>
  <si>
    <t>barge</t>
  </si>
  <si>
    <t>Flat-bottomed boat.</t>
  </si>
  <si>
    <t>bollard</t>
  </si>
  <si>
    <t>Post used to tether a boat to a dock.</t>
  </si>
  <si>
    <t>cay</t>
  </si>
  <si>
    <t>Coral reef.</t>
  </si>
  <si>
    <t>dhow</t>
  </si>
  <si>
    <t>debouch</t>
  </si>
  <si>
    <t>avuncular</t>
  </si>
  <si>
    <t>Relating to an uncle.</t>
  </si>
  <si>
    <t>cladistics</t>
  </si>
  <si>
    <t>clone</t>
  </si>
  <si>
    <t>cognate</t>
  </si>
  <si>
    <t>filial</t>
  </si>
  <si>
    <t>Mystical.</t>
  </si>
  <si>
    <t>aureole</t>
  </si>
  <si>
    <t>Halo.</t>
  </si>
  <si>
    <t>benison</t>
  </si>
  <si>
    <t>Blessing.</t>
  </si>
  <si>
    <t>breviary</t>
  </si>
  <si>
    <t>Prayer book.</t>
  </si>
  <si>
    <t>canon</t>
  </si>
  <si>
    <t>ecumenical</t>
  </si>
  <si>
    <t>hieratic</t>
  </si>
  <si>
    <t>liturgy</t>
  </si>
  <si>
    <t>offertory</t>
  </si>
  <si>
    <t>Collection at church services.</t>
  </si>
  <si>
    <t>orison</t>
  </si>
  <si>
    <t>Prayer.</t>
  </si>
  <si>
    <t>sacerdotal</t>
  </si>
  <si>
    <t>Pertaining to priesthood.</t>
  </si>
  <si>
    <t>sacrosanct</t>
  </si>
  <si>
    <t>simony</t>
  </si>
  <si>
    <t>halcyon</t>
  </si>
  <si>
    <t>homeostasis</t>
  </si>
  <si>
    <t>idyllic</t>
  </si>
  <si>
    <t>inviolate</t>
  </si>
  <si>
    <t>Unharmed.</t>
  </si>
  <si>
    <t>irenic</t>
  </si>
  <si>
    <t>Softly radiant. Flickering. Light, graceful humor.</t>
  </si>
  <si>
    <t>lenity</t>
  </si>
  <si>
    <t>mellifluous</t>
  </si>
  <si>
    <t>Sweetly or smoothly flowing.</t>
  </si>
  <si>
    <t>mitigate</t>
  </si>
  <si>
    <t>paregoric</t>
  </si>
  <si>
    <t>propitiate</t>
  </si>
  <si>
    <t>quiescent</t>
  </si>
  <si>
    <t>Inactive. Quiet. Still.</t>
  </si>
  <si>
    <t>rapprochement</t>
  </si>
  <si>
    <t>Drawing closer together. Friendly relations.</t>
  </si>
  <si>
    <t>shalom</t>
  </si>
  <si>
    <t>staid</t>
  </si>
  <si>
    <t>supine</t>
  </si>
  <si>
    <t>urbane</t>
  </si>
  <si>
    <t>Polite. Elegant. Refined.</t>
  </si>
  <si>
    <t>anchorite</t>
  </si>
  <si>
    <t>Hermit.</t>
  </si>
  <si>
    <t>boniface</t>
  </si>
  <si>
    <t>doyen</t>
  </si>
  <si>
    <t>Senior member of a group.</t>
  </si>
  <si>
    <t>homunculus</t>
  </si>
  <si>
    <t>A little man.</t>
  </si>
  <si>
    <t>proselyte</t>
  </si>
  <si>
    <t>Recruit. Convert.</t>
  </si>
  <si>
    <t>quadroon</t>
  </si>
  <si>
    <t>Person of 1/4 negro ancestry.</t>
  </si>
  <si>
    <t>raconteur</t>
  </si>
  <si>
    <t>satrap</t>
  </si>
  <si>
    <t>testator</t>
  </si>
  <si>
    <t>Person who makes a will.</t>
  </si>
  <si>
    <t>troglodyte</t>
  </si>
  <si>
    <t>anathema</t>
  </si>
  <si>
    <t>One who is loathed. A curse.</t>
  </si>
  <si>
    <t>brigand</t>
  </si>
  <si>
    <t>Bandit (usually of a roving band).</t>
  </si>
  <si>
    <t>caitiff</t>
  </si>
  <si>
    <t>dastard</t>
  </si>
  <si>
    <t>knave</t>
  </si>
  <si>
    <t>miscreant</t>
  </si>
  <si>
    <t>rapscallion</t>
  </si>
  <si>
    <t>Rascal, scoundrel.</t>
  </si>
  <si>
    <t>recreant</t>
  </si>
  <si>
    <t>saraband</t>
  </si>
  <si>
    <t>Stately dance.</t>
  </si>
  <si>
    <t>sidle</t>
  </si>
  <si>
    <t>Advance obliquely; sideways like a crab.</t>
  </si>
  <si>
    <t>simper</t>
  </si>
  <si>
    <t>Silly smile. Smirk.</t>
  </si>
  <si>
    <t>terpsichorean</t>
  </si>
  <si>
    <t>Pertaining to dancing.</t>
  </si>
  <si>
    <t>volant</t>
  </si>
  <si>
    <t>BOOKS</t>
  </si>
  <si>
    <t>bowdlerize</t>
  </si>
  <si>
    <t>Expurgate a book. Remove offensive passages.</t>
  </si>
  <si>
    <t>chapbook</t>
  </si>
  <si>
    <t>Small book of popular literature.</t>
  </si>
  <si>
    <t>colophon</t>
  </si>
  <si>
    <t>diesis</t>
  </si>
  <si>
    <t>Resisting. Restless.</t>
  </si>
  <si>
    <t>SEARCH</t>
  </si>
  <si>
    <t>assay</t>
  </si>
  <si>
    <t>descry</t>
  </si>
  <si>
    <t>fossick</t>
  </si>
  <si>
    <t>surmise</t>
  </si>
  <si>
    <t>SECRET</t>
  </si>
  <si>
    <t>abscond</t>
  </si>
  <si>
    <t>Depart secretly and hide.</t>
  </si>
  <si>
    <t>arcane</t>
  </si>
  <si>
    <t>Secret. Mysterious.</t>
  </si>
  <si>
    <t>covert</t>
  </si>
  <si>
    <t>moxa</t>
  </si>
  <si>
    <t>nepenthe</t>
  </si>
  <si>
    <t>palliate</t>
  </si>
  <si>
    <t>sanative</t>
  </si>
  <si>
    <t>styptic</t>
  </si>
  <si>
    <t>sudorific</t>
  </si>
  <si>
    <t>algesia</t>
  </si>
  <si>
    <t>Arm.</t>
  </si>
  <si>
    <t>Heart.</t>
  </si>
  <si>
    <t>centesis</t>
  </si>
  <si>
    <t>appropriate</t>
  </si>
  <si>
    <t>argue</t>
  </si>
  <si>
    <t>astronomy</t>
  </si>
  <si>
    <t>books</t>
  </si>
  <si>
    <t>brief</t>
  </si>
  <si>
    <t>bright</t>
  </si>
  <si>
    <t>burst</t>
  </si>
  <si>
    <t>careful</t>
  </si>
  <si>
    <t>change</t>
  </si>
  <si>
    <t>choose</t>
  </si>
  <si>
    <t>climate</t>
  </si>
  <si>
    <t>colors</t>
  </si>
  <si>
    <t>containers</t>
  </si>
  <si>
    <t>contemptible</t>
  </si>
  <si>
    <t>crafts</t>
  </si>
  <si>
    <t>criticize</t>
  </si>
  <si>
    <t>death</t>
  </si>
  <si>
    <t>different</t>
  </si>
  <si>
    <t>direction</t>
  </si>
  <si>
    <t>drink</t>
  </si>
  <si>
    <t>eager</t>
  </si>
  <si>
    <t>enlarge</t>
  </si>
  <si>
    <t>excite</t>
  </si>
  <si>
    <t>expose</t>
  </si>
  <si>
    <t>extra</t>
  </si>
  <si>
    <t>faults</t>
  </si>
  <si>
    <t>fear</t>
  </si>
  <si>
    <t>food</t>
  </si>
  <si>
    <t>generous</t>
  </si>
  <si>
    <t>great</t>
  </si>
  <si>
    <t>greed</t>
  </si>
  <si>
    <t>hatred</t>
  </si>
  <si>
    <t>healthy</t>
  </si>
  <si>
    <t>Vertebra.</t>
  </si>
  <si>
    <t>Heat.</t>
  </si>
  <si>
    <t>Thryroid.</t>
  </si>
  <si>
    <t>aggrandize</t>
  </si>
  <si>
    <t>Increase. Exaggerate.</t>
  </si>
  <si>
    <t>gasconade</t>
  </si>
  <si>
    <t>BRIEF</t>
  </si>
  <si>
    <t>brusque</t>
  </si>
  <si>
    <t>laconic</t>
  </si>
  <si>
    <t>reticent</t>
  </si>
  <si>
    <t>saturnine</t>
  </si>
  <si>
    <t>sententious</t>
  </si>
  <si>
    <t>BRIGHT</t>
  </si>
  <si>
    <t>bravura</t>
  </si>
  <si>
    <t>Brilliance.</t>
  </si>
  <si>
    <t>burnish</t>
  </si>
  <si>
    <t>Polish.</t>
  </si>
  <si>
    <t>coruscate</t>
  </si>
  <si>
    <t>Sparkle. Scintillate.</t>
  </si>
  <si>
    <t>effulgence</t>
  </si>
  <si>
    <t>Across the bridge.</t>
  </si>
  <si>
    <t>ubiquitous</t>
  </si>
  <si>
    <t>Able to fly. Nimble and quick.</t>
  </si>
  <si>
    <t>PLANTS</t>
  </si>
  <si>
    <t>ancipital</t>
  </si>
  <si>
    <t>frond</t>
  </si>
  <si>
    <t>A divided leaf.</t>
  </si>
  <si>
    <t>Weeds with stinging hairs. To irritate.</t>
  </si>
  <si>
    <t>phototropism</t>
  </si>
  <si>
    <t>sago</t>
  </si>
  <si>
    <t>scion</t>
  </si>
  <si>
    <t>sloe</t>
  </si>
  <si>
    <t>succulent</t>
  </si>
  <si>
    <t>xylem</t>
  </si>
  <si>
    <t>Woody tissue of plants.</t>
  </si>
  <si>
    <t>POLITICS</t>
  </si>
  <si>
    <t>autarchy</t>
  </si>
  <si>
    <t>brinkmanship</t>
  </si>
  <si>
    <t>Policies leading to the brink of catastrophe.</t>
  </si>
  <si>
    <t>cabal</t>
  </si>
  <si>
    <t>dogberry</t>
  </si>
  <si>
    <t>Equal rights for all.</t>
  </si>
  <si>
    <t>fiat</t>
  </si>
  <si>
    <t>hegemony</t>
  </si>
  <si>
    <t>hustings</t>
  </si>
  <si>
    <t>interpellate</t>
  </si>
  <si>
    <t>investiture</t>
  </si>
  <si>
    <t>The ceremony of clothing with robes of office.</t>
  </si>
  <si>
    <t>junta</t>
  </si>
  <si>
    <t>Political clique.</t>
  </si>
  <si>
    <t>Mob rule.</t>
  </si>
  <si>
    <t>plebiscite</t>
  </si>
  <si>
    <t>Popular vote. Decree by the people.</t>
  </si>
  <si>
    <t>plenipotentiary</t>
  </si>
  <si>
    <t>plutocracy</t>
  </si>
  <si>
    <t>Government by the rich.</t>
  </si>
  <si>
    <t>polity</t>
  </si>
  <si>
    <t>Basic structure of government.</t>
  </si>
  <si>
    <t>prefect</t>
  </si>
  <si>
    <t>prorogue</t>
  </si>
  <si>
    <t>Political control over a dependent state.</t>
  </si>
  <si>
    <t>PRAISE</t>
  </si>
  <si>
    <t>Management for another.</t>
  </si>
  <si>
    <t>salable</t>
  </si>
  <si>
    <t>Marketable.</t>
  </si>
  <si>
    <t>sop</t>
  </si>
  <si>
    <t>cincture</t>
  </si>
  <si>
    <t>Belt. Enclosure.</t>
  </si>
  <si>
    <t>crewel</t>
  </si>
  <si>
    <t>A yarn.</t>
  </si>
  <si>
    <t>discalced</t>
  </si>
  <si>
    <t>dowdy</t>
  </si>
  <si>
    <t>Unstylish. Not neat.</t>
  </si>
  <si>
    <t>duds</t>
  </si>
  <si>
    <t>dundrearies</t>
  </si>
  <si>
    <t>Long sideburns.</t>
  </si>
  <si>
    <t>farthingale</t>
  </si>
  <si>
    <t>fustian</t>
  </si>
  <si>
    <t>grenadine</t>
  </si>
  <si>
    <t>habiliments</t>
  </si>
  <si>
    <t>Clothing.</t>
  </si>
  <si>
    <t>livery</t>
  </si>
  <si>
    <t>Servant attire. Stabling of horses.</t>
  </si>
  <si>
    <t>mantilla</t>
  </si>
  <si>
    <t>Scarf.</t>
  </si>
  <si>
    <t>millinery</t>
  </si>
  <si>
    <t>Women's head apparel.</t>
  </si>
  <si>
    <t>pac</t>
  </si>
  <si>
    <t>panache</t>
  </si>
  <si>
    <t>pomade</t>
  </si>
  <si>
    <t>prink</t>
  </si>
  <si>
    <t>purdah</t>
  </si>
  <si>
    <t>queue</t>
  </si>
  <si>
    <t>reticule</t>
  </si>
  <si>
    <t>Purse with drawstring.</t>
  </si>
  <si>
    <t>sartorial</t>
  </si>
  <si>
    <t>Pertaining to tailors.</t>
  </si>
  <si>
    <t>serge</t>
  </si>
  <si>
    <t>tatting</t>
  </si>
  <si>
    <t>tonsure</t>
  </si>
  <si>
    <t>Shaving of the head.</t>
  </si>
  <si>
    <t>trellis</t>
  </si>
  <si>
    <t>tress</t>
  </si>
  <si>
    <t>Lock of hair.</t>
  </si>
  <si>
    <t>vestment</t>
  </si>
  <si>
    <t>COLORS</t>
  </si>
  <si>
    <t>amethyst</t>
  </si>
  <si>
    <t>brindled</t>
  </si>
  <si>
    <t>Dark streaks on gray background.</t>
  </si>
  <si>
    <t>cerulean</t>
  </si>
  <si>
    <t>Sky-blue; azure.</t>
  </si>
  <si>
    <t>chiaroscuro</t>
  </si>
  <si>
    <t>cyanosis</t>
  </si>
  <si>
    <t>Blue in color due to lack of oxygen.</t>
  </si>
  <si>
    <t>diaphanous</t>
  </si>
  <si>
    <t>fallow</t>
  </si>
  <si>
    <t>florid</t>
  </si>
  <si>
    <t>glaucous</t>
  </si>
  <si>
    <t>Light bluish-green.</t>
  </si>
  <si>
    <t>incarnadine</t>
  </si>
  <si>
    <t>iridescence</t>
  </si>
  <si>
    <t>Play of colors having a rainbow effect.</t>
  </si>
  <si>
    <t>limpid</t>
  </si>
  <si>
    <t>motley</t>
  </si>
  <si>
    <t>Various colors. Heterogeneous collection.</t>
  </si>
  <si>
    <t>pallid</t>
  </si>
  <si>
    <t>piebald</t>
  </si>
  <si>
    <t>polychrome</t>
  </si>
  <si>
    <t>roan</t>
  </si>
  <si>
    <t>roseate</t>
  </si>
  <si>
    <t>Rose-colored. Cheerful.</t>
  </si>
  <si>
    <t>rubric</t>
  </si>
  <si>
    <t>saffron</t>
  </si>
  <si>
    <t>sapphire</t>
  </si>
  <si>
    <t>sepia</t>
  </si>
  <si>
    <t>Dark red-brown. Fluid secreted by cuttlefish.</t>
  </si>
  <si>
    <t>sloe-eyed</t>
  </si>
  <si>
    <t>Black-eyed.</t>
  </si>
  <si>
    <t>titian</t>
  </si>
  <si>
    <t>Auburn.</t>
  </si>
  <si>
    <t>towhead</t>
  </si>
  <si>
    <t>ontology</t>
  </si>
  <si>
    <t>arhat</t>
  </si>
  <si>
    <t>Buddhist monk who has attained Nirvana.</t>
  </si>
  <si>
    <t>cassock</t>
  </si>
  <si>
    <t>cenobite</t>
  </si>
  <si>
    <t>fakir</t>
  </si>
  <si>
    <t>postulant</t>
  </si>
  <si>
    <t>Candidate for admission into a religious order.</t>
  </si>
  <si>
    <t>prelate</t>
  </si>
  <si>
    <t>High clergyman.</t>
  </si>
  <si>
    <t>sexton</t>
  </si>
  <si>
    <t>synod</t>
  </si>
  <si>
    <t>Church council.</t>
  </si>
  <si>
    <t>votary</t>
  </si>
  <si>
    <t>alb</t>
  </si>
  <si>
    <t>Priest's robe worn at Mass.</t>
  </si>
  <si>
    <t>miter</t>
  </si>
  <si>
    <t>fane</t>
  </si>
  <si>
    <t>manse</t>
  </si>
  <si>
    <t>empyreal</t>
  </si>
  <si>
    <t>Celestial. Heavenly.</t>
  </si>
  <si>
    <t>ethereal</t>
  </si>
  <si>
    <t>reify</t>
  </si>
  <si>
    <t>supernal</t>
  </si>
  <si>
    <t>Heavenly. Exalted.</t>
  </si>
  <si>
    <t>demiurge</t>
  </si>
  <si>
    <t>exegesis</t>
  </si>
  <si>
    <t>pantheism</t>
  </si>
  <si>
    <t>God and universe are the same.</t>
  </si>
  <si>
    <t>recusant</t>
  </si>
  <si>
    <t>REMOVE</t>
  </si>
  <si>
    <t>abridge</t>
  </si>
  <si>
    <t>Condense. Shorten.</t>
  </si>
  <si>
    <t>abrogate</t>
  </si>
  <si>
    <t>Abolish. Repeal.</t>
  </si>
  <si>
    <t>countervail</t>
  </si>
  <si>
    <t>depute</t>
  </si>
  <si>
    <t>Delegate.</t>
  </si>
  <si>
    <t>doff</t>
  </si>
  <si>
    <t>excise</t>
  </si>
  <si>
    <t>efface</t>
  </si>
  <si>
    <t>temper</t>
  </si>
  <si>
    <t>renegade</t>
  </si>
  <si>
    <t>shill</t>
  </si>
  <si>
    <t>sot</t>
  </si>
  <si>
    <t>Hard drinker.</t>
  </si>
  <si>
    <t>yahoo</t>
  </si>
  <si>
    <t>Degraded species of mankind.</t>
  </si>
  <si>
    <t>yegg</t>
  </si>
  <si>
    <t>Safecracker. Robber.</t>
  </si>
  <si>
    <t>pertinacious</t>
  </si>
  <si>
    <t>sedulous</t>
  </si>
  <si>
    <t>PHILOSOPHY</t>
  </si>
  <si>
    <t>nihilism</t>
  </si>
  <si>
    <t>obscurantism</t>
  </si>
  <si>
    <t>Opposed to enlightenment and progress.</t>
  </si>
  <si>
    <t>teleology</t>
  </si>
  <si>
    <t>PICKY</t>
  </si>
  <si>
    <t>fastidious</t>
  </si>
  <si>
    <t>martinet</t>
  </si>
  <si>
    <t>Strict disciplinarian.</t>
  </si>
  <si>
    <t>punctilious</t>
  </si>
  <si>
    <t>cryptic</t>
  </si>
  <si>
    <t>dilemma</t>
  </si>
  <si>
    <t>gaga</t>
  </si>
  <si>
    <t>waffle</t>
  </si>
  <si>
    <t>bemused</t>
  </si>
  <si>
    <t>conundrum</t>
  </si>
  <si>
    <t>Puzzle which contains a pun. Riddle.</t>
  </si>
  <si>
    <t>crabbed</t>
  </si>
  <si>
    <t>enigma</t>
  </si>
  <si>
    <t>A mystery.</t>
  </si>
  <si>
    <t>flummox</t>
  </si>
  <si>
    <t>To confuse; perplex.</t>
  </si>
  <si>
    <t>ironic</t>
  </si>
  <si>
    <t>Opposite to what is expected. Sarcastic.</t>
  </si>
  <si>
    <t>obfuscate</t>
  </si>
  <si>
    <t>pother</t>
  </si>
  <si>
    <t>rebus</t>
  </si>
  <si>
    <t>recondite</t>
  </si>
  <si>
    <t>shunt</t>
  </si>
  <si>
    <t>Sidetrack.</t>
  </si>
  <si>
    <t>turbid</t>
  </si>
  <si>
    <t>Muddy. Confused.</t>
  </si>
  <si>
    <t>welter</t>
  </si>
  <si>
    <t>CONTAINERS</t>
  </si>
  <si>
    <t>censer</t>
  </si>
  <si>
    <t>crucible</t>
  </si>
  <si>
    <t>Heat-resistant container.</t>
  </si>
  <si>
    <t>hermetic</t>
  </si>
  <si>
    <t>Airtight.</t>
  </si>
  <si>
    <t>pyx</t>
  </si>
  <si>
    <t>Box.</t>
  </si>
  <si>
    <t>CONTEMPTIBLE</t>
  </si>
  <si>
    <t>anomie</t>
  </si>
  <si>
    <t>Absence of laws and moral standards.</t>
  </si>
  <si>
    <t>Cowardly.</t>
  </si>
  <si>
    <t>culpable</t>
  </si>
  <si>
    <t>debauch</t>
  </si>
  <si>
    <t>Corrupt morally.</t>
  </si>
  <si>
    <t>egregious</t>
  </si>
  <si>
    <t>epicene</t>
  </si>
  <si>
    <t>Faustian</t>
  </si>
  <si>
    <t>postulate</t>
  </si>
  <si>
    <t>refute</t>
  </si>
  <si>
    <t>Disprove.</t>
  </si>
  <si>
    <t>warrant</t>
  </si>
  <si>
    <t>apocryphal</t>
  </si>
  <si>
    <t>Spurious. Of doubtful authenticity.</t>
  </si>
  <si>
    <t>barmecidal</t>
  </si>
  <si>
    <t>belie</t>
  </si>
  <si>
    <t>Give a false idea or impression.</t>
  </si>
  <si>
    <t>canard</t>
  </si>
  <si>
    <t>Hoax.</t>
  </si>
  <si>
    <t>cant</t>
  </si>
  <si>
    <t>casuistry</t>
  </si>
  <si>
    <t>Specious moral reasoning. Sophistry.</t>
  </si>
  <si>
    <t>ersatz</t>
  </si>
  <si>
    <t>Substitute which is usually inferior. Artificial.</t>
  </si>
  <si>
    <t>factitious</t>
  </si>
  <si>
    <t>meretricious</t>
  </si>
  <si>
    <t>False charm. Specious. Tawdry.</t>
  </si>
  <si>
    <t>mountebank</t>
  </si>
  <si>
    <t>nostrum</t>
  </si>
  <si>
    <t>Quack medicine.</t>
  </si>
  <si>
    <t>pastiche</t>
  </si>
  <si>
    <t>pinchbeck</t>
  </si>
  <si>
    <t>Imitation gold. Spurious. Cheap. Shoddy.</t>
  </si>
  <si>
    <t>plausible</t>
  </si>
  <si>
    <t>prestidigitation</t>
  </si>
  <si>
    <t>Slight of hand. Legerdemain.</t>
  </si>
  <si>
    <t>sciolist</t>
  </si>
  <si>
    <t>specious</t>
  </si>
  <si>
    <t>Subtly false.</t>
  </si>
  <si>
    <t>spurious</t>
  </si>
  <si>
    <t>supposititious</t>
  </si>
  <si>
    <t>Counterfeit.</t>
  </si>
  <si>
    <t>tawdry</t>
  </si>
  <si>
    <t>Cheap and gaudy.</t>
  </si>
  <si>
    <t>trumpery</t>
  </si>
  <si>
    <t>Showy trash. Valueless.</t>
  </si>
  <si>
    <t>FAULTS</t>
  </si>
  <si>
    <t>faux pas</t>
  </si>
  <si>
    <t>False step. Social blunder.</t>
  </si>
  <si>
    <t>foible</t>
  </si>
  <si>
    <t>FEAR</t>
  </si>
  <si>
    <t>bogy</t>
  </si>
  <si>
    <t>daunt</t>
  </si>
  <si>
    <t>funk</t>
  </si>
  <si>
    <t>grue</t>
  </si>
  <si>
    <t>lurid</t>
  </si>
  <si>
    <t>PROHIBIT / STOP</t>
  </si>
  <si>
    <t>ramify</t>
  </si>
  <si>
    <t>reticulation</t>
  </si>
  <si>
    <t>Like a net. Network.</t>
  </si>
  <si>
    <t>tandem</t>
  </si>
  <si>
    <t>Single file.</t>
  </si>
  <si>
    <t>tenuous</t>
  </si>
  <si>
    <t>vermicular</t>
  </si>
  <si>
    <t>whorl</t>
  </si>
  <si>
    <t>wizened</t>
  </si>
  <si>
    <t>diffident</t>
  </si>
  <si>
    <t>Shy. Unconfident.</t>
  </si>
  <si>
    <t>SIMILAR</t>
  </si>
  <si>
    <t>isomorphic</t>
  </si>
  <si>
    <t>Similiar appearance and structure.</t>
  </si>
  <si>
    <t>simulacrum</t>
  </si>
  <si>
    <t>translucent</t>
  </si>
  <si>
    <t>zarf</t>
  </si>
  <si>
    <t>Holder for handleless coffee cup.</t>
  </si>
  <si>
    <t>CRITICIZE</t>
  </si>
  <si>
    <t>agonistic</t>
  </si>
  <si>
    <t>billingsgate</t>
  </si>
  <si>
    <t>brickbat</t>
  </si>
  <si>
    <t>Brick used as a missile. A critical remark.</t>
  </si>
  <si>
    <t>calumny</t>
  </si>
  <si>
    <t>captious</t>
  </si>
  <si>
    <t>castigate</t>
  </si>
  <si>
    <t>Punish. Criticize severely.</t>
  </si>
  <si>
    <t>decry</t>
  </si>
  <si>
    <t>Denounce. Disparage.</t>
  </si>
  <si>
    <t>denigrate</t>
  </si>
  <si>
    <t>excoriate</t>
  </si>
  <si>
    <t>flay</t>
  </si>
  <si>
    <t>fusillade</t>
  </si>
  <si>
    <t>Spirited criticism. Succession of shots.</t>
  </si>
  <si>
    <t>gravamen</t>
  </si>
  <si>
    <t>Essential part of an accusation.</t>
  </si>
  <si>
    <t>impugn</t>
  </si>
  <si>
    <t>Challenge.</t>
  </si>
  <si>
    <t>inculpate</t>
  </si>
  <si>
    <t>innuendo</t>
  </si>
  <si>
    <t>Violent verbal attack.</t>
  </si>
  <si>
    <t>objurgate</t>
  </si>
  <si>
    <t>obloquy</t>
  </si>
  <si>
    <t>Public reproach. Disgrace.</t>
  </si>
  <si>
    <t>opprobrium</t>
  </si>
  <si>
    <t>pasquinade</t>
  </si>
  <si>
    <t>pejorative</t>
  </si>
  <si>
    <t>Worsen. Depreciatory. Disparaging.</t>
  </si>
  <si>
    <t>pillory</t>
  </si>
  <si>
    <t>querulous</t>
  </si>
  <si>
    <t>recrimination</t>
  </si>
  <si>
    <t>Counter-accusation.</t>
  </si>
  <si>
    <t>reproach</t>
  </si>
  <si>
    <t>reprobate</t>
  </si>
  <si>
    <t>scarify</t>
  </si>
  <si>
    <t>stricture</t>
  </si>
  <si>
    <t>traduce</t>
  </si>
  <si>
    <t>doily</t>
  </si>
  <si>
    <t>ecru</t>
  </si>
  <si>
    <t>Fra</t>
  </si>
  <si>
    <t>loo</t>
  </si>
  <si>
    <t>Old card game.</t>
  </si>
  <si>
    <t>napery</t>
  </si>
  <si>
    <t>poncho</t>
  </si>
  <si>
    <t>segue</t>
  </si>
  <si>
    <t>Ornamental stand for a coffin.</t>
  </si>
  <si>
    <t>eschatology</t>
  </si>
  <si>
    <t>Primitive handmill for grinding grain.</t>
  </si>
  <si>
    <t>sprocket</t>
  </si>
  <si>
    <t>tang</t>
  </si>
  <si>
    <t>tines</t>
  </si>
  <si>
    <t>touchstone</t>
  </si>
  <si>
    <t>volplane</t>
  </si>
  <si>
    <t>brummagem</t>
  </si>
  <si>
    <t>offal</t>
  </si>
  <si>
    <t>Garbage; trash.</t>
  </si>
  <si>
    <t>diaspora</t>
  </si>
  <si>
    <t>diffuse</t>
  </si>
  <si>
    <t>Travel from place to place.</t>
  </si>
  <si>
    <t>junket</t>
  </si>
  <si>
    <t>Pleasure excursion. Picnic. Feast.</t>
  </si>
  <si>
    <t>peregrinate</t>
  </si>
  <si>
    <t>peripatetic</t>
  </si>
  <si>
    <t>rife</t>
  </si>
  <si>
    <t>Widespread.</t>
  </si>
  <si>
    <t>traipse</t>
  </si>
  <si>
    <t>Walk about.</t>
  </si>
  <si>
    <t>bagatelle</t>
  </si>
  <si>
    <t>Trifle.</t>
  </si>
  <si>
    <t>bibelot</t>
  </si>
  <si>
    <t>Trinket.</t>
  </si>
  <si>
    <t>exiguous</t>
  </si>
  <si>
    <t>velleity</t>
  </si>
  <si>
    <t>cadre</t>
  </si>
  <si>
    <t>Framework. Skeletal organization.</t>
  </si>
  <si>
    <t>congeries</t>
  </si>
  <si>
    <t>Aggregation. Collection.</t>
  </si>
  <si>
    <t>cortege</t>
  </si>
  <si>
    <t>coterie</t>
  </si>
  <si>
    <t>menage</t>
  </si>
  <si>
    <t>Household.</t>
  </si>
  <si>
    <t>nexus</t>
  </si>
  <si>
    <t>ruck</t>
  </si>
  <si>
    <t>Common herd.</t>
  </si>
  <si>
    <t>serried</t>
  </si>
  <si>
    <t>subsume</t>
  </si>
  <si>
    <t>synergy</t>
  </si>
  <si>
    <t>yare</t>
  </si>
  <si>
    <t>Manueverable. Ready. Active; quick.</t>
  </si>
  <si>
    <t>STUPID</t>
  </si>
  <si>
    <t>anserine</t>
  </si>
  <si>
    <t>fatuous</t>
  </si>
  <si>
    <t>Complacently foolish.</t>
  </si>
  <si>
    <t>hebetude</t>
  </si>
  <si>
    <t>inane</t>
  </si>
  <si>
    <t>Silly. Empty.</t>
  </si>
  <si>
    <t>obtuse</t>
  </si>
  <si>
    <t>Angle between 90 and 180. Insensitive. Slow. Dull.</t>
  </si>
  <si>
    <t>purblind</t>
  </si>
  <si>
    <t>Nearly blind. Slow to understand.</t>
  </si>
  <si>
    <t>Ritualistic procedures. Nonsense talk.</t>
  </si>
  <si>
    <t>stultify</t>
  </si>
  <si>
    <t>stupefy</t>
  </si>
  <si>
    <t>temerity</t>
  </si>
  <si>
    <t>Foolish or rash boldness; recklessness;</t>
  </si>
  <si>
    <t>vacuous</t>
  </si>
  <si>
    <t>SUBSTANCES</t>
  </si>
  <si>
    <t>saponaceous</t>
  </si>
  <si>
    <t>Soapy.</t>
  </si>
  <si>
    <t>spume</t>
  </si>
  <si>
    <t>Foam. Froth.</t>
  </si>
  <si>
    <t>vitric</t>
  </si>
  <si>
    <t>SUFFER</t>
  </si>
  <si>
    <t>dolorous</t>
  </si>
  <si>
    <t>jeremiad</t>
  </si>
  <si>
    <t>Speech of lamentation; sorrow. Complaint.</t>
  </si>
  <si>
    <t>lament</t>
  </si>
  <si>
    <t>Express sorrow; grieve.</t>
  </si>
  <si>
    <t>onerous</t>
  </si>
  <si>
    <t>operose</t>
  </si>
  <si>
    <t>plaintive</t>
  </si>
  <si>
    <t>Mournful. Express suffering.</t>
  </si>
  <si>
    <t>travail</t>
  </si>
  <si>
    <t>tribulation</t>
  </si>
  <si>
    <t>commiserate</t>
  </si>
  <si>
    <t>condone</t>
  </si>
  <si>
    <t>solace</t>
  </si>
  <si>
    <t>abecedarian</t>
  </si>
  <si>
    <t>abet</t>
  </si>
  <si>
    <t>Aid.</t>
  </si>
  <si>
    <t>acolyte</t>
  </si>
  <si>
    <t>avail</t>
  </si>
  <si>
    <t>coadjutor</t>
  </si>
  <si>
    <t>Assistant.</t>
  </si>
  <si>
    <t>didactic</t>
  </si>
  <si>
    <t>expedient</t>
  </si>
  <si>
    <t>Advantageous.</t>
  </si>
  <si>
    <t>explicate</t>
  </si>
  <si>
    <t>heuristic</t>
  </si>
  <si>
    <t>inculcate</t>
  </si>
  <si>
    <t>Teach by repetition.</t>
  </si>
  <si>
    <t>pedagogue</t>
  </si>
  <si>
    <t>pedant</t>
  </si>
  <si>
    <t>cycloid</t>
  </si>
  <si>
    <t>stasis</t>
  </si>
  <si>
    <t>Stoppage of fluids in the body. Stagnation.</t>
  </si>
  <si>
    <t>strabismus</t>
  </si>
  <si>
    <t>Inability of the eyes to focus together.</t>
  </si>
  <si>
    <t>Majestic. Imposing. Venerable.</t>
  </si>
  <si>
    <t>chef d'oeuvre</t>
  </si>
  <si>
    <t>daedal</t>
  </si>
  <si>
    <t>dilly</t>
  </si>
  <si>
    <t>epochal</t>
  </si>
  <si>
    <t>Significant. Momentous.</t>
  </si>
  <si>
    <t>Remarkable deed or exploit; adventurous tale.</t>
  </si>
  <si>
    <t>inexpugnable</t>
  </si>
  <si>
    <t>insuperable</t>
  </si>
  <si>
    <t>Insurmountable.</t>
  </si>
  <si>
    <t>irrefragable</t>
  </si>
  <si>
    <t>quintessence</t>
  </si>
  <si>
    <t>salient</t>
  </si>
  <si>
    <t>unexceptionable</t>
  </si>
  <si>
    <t>Above reproach.</t>
  </si>
  <si>
    <t>GREED</t>
  </si>
  <si>
    <t>avaricious</t>
  </si>
  <si>
    <t>Greedy.</t>
  </si>
  <si>
    <t>appetency</t>
  </si>
  <si>
    <t>cupidity</t>
  </si>
  <si>
    <t>venal</t>
  </si>
  <si>
    <t>Bribable.</t>
  </si>
  <si>
    <t>arrogate</t>
  </si>
  <si>
    <t>chaffer</t>
  </si>
  <si>
    <t>Haggle over price.</t>
  </si>
  <si>
    <t>blithe</t>
  </si>
  <si>
    <t>bon vivant</t>
  </si>
  <si>
    <t>Good living. Epicurean.</t>
  </si>
  <si>
    <t>convivial</t>
  </si>
  <si>
    <t>esperance</t>
  </si>
  <si>
    <t>Hope.</t>
  </si>
  <si>
    <t>felicity</t>
  </si>
  <si>
    <t>Bliss. Pleasing aptness in expression.</t>
  </si>
  <si>
    <t>hedonism</t>
  </si>
  <si>
    <t>Pursuit of pleasure.</t>
  </si>
  <si>
    <t>insouciant</t>
  </si>
  <si>
    <t>Unmindful. Carefree.</t>
  </si>
  <si>
    <t>jaunty</t>
  </si>
  <si>
    <t>riant</t>
  </si>
  <si>
    <t>Gay. Cheerful.</t>
  </si>
  <si>
    <t>sybarite</t>
  </si>
  <si>
    <t>anneal</t>
  </si>
  <si>
    <t>callous</t>
  </si>
  <si>
    <t>indurate</t>
  </si>
  <si>
    <t>inspissated</t>
  </si>
  <si>
    <t>Thickened.</t>
  </si>
  <si>
    <t>inure</t>
  </si>
  <si>
    <t>ossify</t>
  </si>
  <si>
    <t>tamp</t>
  </si>
  <si>
    <t>HATRED</t>
  </si>
  <si>
    <t>animus</t>
  </si>
  <si>
    <t>contemn</t>
  </si>
  <si>
    <t>ire</t>
  </si>
  <si>
    <t>Anger.</t>
  </si>
  <si>
    <t>odium</t>
  </si>
  <si>
    <t>revulsion</t>
  </si>
  <si>
    <t>snide</t>
  </si>
  <si>
    <t>invidious</t>
  </si>
  <si>
    <t>rancor</t>
  </si>
  <si>
    <t>umbrage</t>
  </si>
  <si>
    <t>HEALTHY</t>
  </si>
  <si>
    <t>embonpoint</t>
  </si>
  <si>
    <t>Plumpness.</t>
  </si>
  <si>
    <t>fettle</t>
  </si>
  <si>
    <t>hale</t>
  </si>
  <si>
    <t>lithe</t>
  </si>
  <si>
    <t>salubrious</t>
  </si>
  <si>
    <t>sanguine</t>
  </si>
  <si>
    <t>svelte</t>
  </si>
  <si>
    <t>HONESTY</t>
  </si>
  <si>
    <t>affiant</t>
  </si>
  <si>
    <t>Affidavit signer.</t>
  </si>
  <si>
    <t>warren</t>
  </si>
  <si>
    <t>Part of the stage in front of the curtain. Foreground.</t>
  </si>
  <si>
    <t>Tendency of plants to turn toward the source of light.</t>
  </si>
  <si>
    <t>Having full power and authority to act for the government.</t>
  </si>
  <si>
    <t>area / range</t>
  </si>
  <si>
    <t>begin / cause</t>
  </si>
  <si>
    <t>body movement / expressions</t>
  </si>
  <si>
    <t>Not having enough feathers to fly. Immature. Undeveloped.</t>
  </si>
  <si>
    <t>Seaweed product used as a stabilizing agent in food.</t>
  </si>
  <si>
    <t>hector</t>
  </si>
  <si>
    <t>Situation requiring choice between unpleasant alternatives. Predicament.</t>
  </si>
  <si>
    <t>Basket (usually in pairs, slung over the backs of animals).</t>
  </si>
  <si>
    <t>Severe criticism. Unhealthy narrowing of a body vessel.</t>
  </si>
  <si>
    <t>Editor's mark in a margin: "let it stand" (don't delete it).</t>
  </si>
  <si>
    <t>lollapalooza</t>
  </si>
  <si>
    <t>Exceptional. Striking.</t>
  </si>
  <si>
    <t>patina</t>
  </si>
  <si>
    <t>pulchritude</t>
  </si>
  <si>
    <t>Physical beauty.</t>
  </si>
  <si>
    <t>venerable</t>
  </si>
  <si>
    <t>winsome</t>
  </si>
  <si>
    <t>Charming; attractive.</t>
  </si>
  <si>
    <t>cadge</t>
  </si>
  <si>
    <t>obtest</t>
  </si>
  <si>
    <t>afflatus</t>
  </si>
  <si>
    <t>Inspiration.</t>
  </si>
  <si>
    <t>effectuate</t>
  </si>
  <si>
    <t>engender</t>
  </si>
  <si>
    <t>fillip</t>
  </si>
  <si>
    <t>Stimulate. Snap fingers.</t>
  </si>
  <si>
    <t>foment</t>
  </si>
  <si>
    <t>font</t>
  </si>
  <si>
    <t>gambit</t>
  </si>
  <si>
    <t>germinal</t>
  </si>
  <si>
    <t>inchoate</t>
  </si>
  <si>
    <t>incunabula</t>
  </si>
  <si>
    <t>Beginnings. Rare writings before 1500.</t>
  </si>
  <si>
    <t>pristine</t>
  </si>
  <si>
    <t>Original. Primitive. Virgin pure.</t>
  </si>
  <si>
    <t>provenance</t>
  </si>
  <si>
    <t>recrudescence</t>
  </si>
  <si>
    <t>Renewed activity.</t>
  </si>
  <si>
    <t>renascence</t>
  </si>
  <si>
    <t>vivify</t>
  </si>
  <si>
    <t>To give life to; animate. Make more lively.</t>
  </si>
  <si>
    <t>adagio</t>
  </si>
  <si>
    <t>akimbo</t>
  </si>
  <si>
    <t>Standing with hands on hips and elbows out.</t>
  </si>
  <si>
    <t>allemande</t>
  </si>
  <si>
    <t>capriole</t>
  </si>
  <si>
    <t>Leap.</t>
  </si>
  <si>
    <t>cotillion</t>
  </si>
  <si>
    <t>dap</t>
  </si>
  <si>
    <t>Lightly touch the surface of the water.</t>
  </si>
  <si>
    <t>embrocate</t>
  </si>
  <si>
    <t>Rub with liniment.</t>
  </si>
  <si>
    <t>gaw</t>
  </si>
  <si>
    <t>To stare; gape.</t>
  </si>
  <si>
    <t>glissade</t>
  </si>
  <si>
    <t>Cheerfully rhythmic.</t>
  </si>
  <si>
    <t>natant</t>
  </si>
  <si>
    <t>Swimming in water.</t>
  </si>
  <si>
    <t>obeisance</t>
  </si>
  <si>
    <t>rictus</t>
  </si>
  <si>
    <t>Erase. Become inconspicuous.</t>
  </si>
  <si>
    <t>expatriate</t>
  </si>
  <si>
    <t>expurgate</t>
  </si>
  <si>
    <t>glean</t>
  </si>
  <si>
    <t>jettison</t>
  </si>
  <si>
    <t>manumit</t>
  </si>
  <si>
    <t>Set free from slavery; liberate.</t>
  </si>
  <si>
    <t>eschew</t>
  </si>
  <si>
    <t>Avoid.</t>
  </si>
  <si>
    <t>fractious</t>
  </si>
  <si>
    <t>corniche</t>
  </si>
  <si>
    <t>baker's dozen</t>
  </si>
  <si>
    <t>solipsistic</t>
  </si>
  <si>
    <t>regnant</t>
  </si>
  <si>
    <t>guyot</t>
  </si>
  <si>
    <t>schadenfreude</t>
  </si>
  <si>
    <t>irregardless</t>
  </si>
  <si>
    <t>thusly</t>
  </si>
  <si>
    <t>everyday</t>
  </si>
  <si>
    <t>anyways</t>
  </si>
  <si>
    <t>alot</t>
  </si>
  <si>
    <t>alright</t>
  </si>
  <si>
    <t>7 GRAMMAR CRIMES</t>
  </si>
  <si>
    <t>Pacify. Appease; particularly a god.</t>
  </si>
  <si>
    <t>collocutor</t>
  </si>
  <si>
    <t>Forked strap on horses. Trying to make up for previous gambling losses by increasing bets.</t>
  </si>
  <si>
    <t>Shellfish that stick to rocks. Person who clings tenaciously.</t>
  </si>
  <si>
    <t>Lower part of wall when decorated differently than the upper part. Middle part of a pedestal.</t>
  </si>
  <si>
    <t>View of celestial objects from different points in Earth's orbit.</t>
  </si>
  <si>
    <t>Publisher's emblem. Notation at the end of a book giving information.</t>
  </si>
  <si>
    <t>Sudden development as in a mutation. Jump. Leap.</t>
  </si>
  <si>
    <t>High shoe or boot (like those worn by Romans). Tragic drama.</t>
  </si>
  <si>
    <t>Dress oneself for show. Fuss over one's appearance. Primp.</t>
  </si>
  <si>
    <t>Deliberately break faith; betrayal of trust. Treachery.</t>
  </si>
  <si>
    <t>Counterpart but different ("opposite side of the same coin"). Front or main surface.</t>
  </si>
  <si>
    <t>Ghastley pale. Livid. Fiery glare. Startling. Gruesome.</t>
  </si>
  <si>
    <t>Game where metal (usually) rings are used to throw at pegs.</t>
  </si>
  <si>
    <t>Mountain pass. Low pressure area between 2 anti-cyclones.</t>
  </si>
  <si>
    <t>Person who cuts, polishes, or engraves precious stone.</t>
  </si>
  <si>
    <t>Agent or attorney. University official who supervises an examination.</t>
  </si>
  <si>
    <t>Bystander chosen to be a juror when too few are present.</t>
  </si>
  <si>
    <t>Fraud or gross negligence. Starting groundless legal proceedings.</t>
  </si>
  <si>
    <t>Staff of Hermes used as the emblem of the medical profession.</t>
  </si>
  <si>
    <t>Natural or artificial opening into an internal organ.</t>
  </si>
  <si>
    <t>Soft, downy material burned on the skin as a cauterizing agent (Oriental medicine). Plants that yield such a material.</t>
  </si>
  <si>
    <t>Complete turnabout of opinion or attitude. An about-face.</t>
  </si>
  <si>
    <t>Mixture of metals. To debase by mixing with inferior.</t>
  </si>
  <si>
    <t>Security for a debt. Parallel. Secondary. Additional.</t>
  </si>
  <si>
    <t>Marriage between nobleman and commoner, in which neither wife nor children inherit.</t>
  </si>
  <si>
    <t>Benefits derived from wealth. Time allowed for payment of a foreign bill.</t>
  </si>
  <si>
    <t>Melodies played simultaneously. Talk at great length.</t>
  </si>
  <si>
    <t>Dwarf who lives in the Earth. Wise person or saying.</t>
  </si>
  <si>
    <t>Evil spirit who descends on sleepers. Nightmare. Oppressive burden.</t>
  </si>
  <si>
    <t>Nautical instrument with perpendicular rings: one swings freely within the other so that a ship's compass inside will remain horizontal.</t>
  </si>
  <si>
    <t>One who scourges himself as a public penance. Person who whips or has himself whipped.</t>
  </si>
  <si>
    <t>An explanation or interpretation of the bible or some other text.</t>
  </si>
  <si>
    <t>Small pointed tool for making holes in wood, leather, etc.</t>
  </si>
  <si>
    <t>Club-shaped tool used to pound or grind as in a mortar. To grind or crush.</t>
  </si>
  <si>
    <t>The tobacco plug left in the bowl of a pipe after it has been smoked.</t>
  </si>
  <si>
    <t>Combined action of separate components, making the total effect greater than the sum of the parts.</t>
  </si>
  <si>
    <t>Rambling; verbose. Scattered widely. Mix together by spreading into each other.</t>
  </si>
  <si>
    <t>phantasmagoric</t>
  </si>
  <si>
    <t>dullard</t>
  </si>
  <si>
    <t>A stupid person; a fool.</t>
  </si>
  <si>
    <t>AMOUNTS (general)</t>
  </si>
  <si>
    <t>AMOUNTS (specific)</t>
  </si>
  <si>
    <t>ANIMALS (general)</t>
  </si>
  <si>
    <t>ANIMALS (air)</t>
  </si>
  <si>
    <t>ANIMALS (land)</t>
  </si>
  <si>
    <t>ANIMALS (water)</t>
  </si>
  <si>
    <t>MEDICINE (tools)</t>
  </si>
  <si>
    <t>MEDICINE (prefixes)</t>
  </si>
  <si>
    <t>RELIGION (general)</t>
  </si>
  <si>
    <t>RELIGION (persons)</t>
  </si>
  <si>
    <t>TIME (general)</t>
  </si>
  <si>
    <t>TIME (past)</t>
  </si>
  <si>
    <t>TIME (specific)</t>
  </si>
  <si>
    <t>remuneration</t>
  </si>
  <si>
    <t>spavined</t>
  </si>
  <si>
    <t>besotted</t>
  </si>
  <si>
    <t>longueur</t>
  </si>
  <si>
    <t>BORING</t>
  </si>
  <si>
    <t>A lengthy passage in a dramatic or literary work, especially a dull or tedious one; a period of boredom.</t>
  </si>
  <si>
    <t>inglorious</t>
  </si>
  <si>
    <t>clement</t>
  </si>
  <si>
    <t>riff</t>
  </si>
  <si>
    <t>ligate</t>
  </si>
  <si>
    <t>unite / join</t>
  </si>
  <si>
    <t>Blame. Accuse. Incriminate.</t>
  </si>
  <si>
    <t>pontificate</t>
  </si>
  <si>
    <t>tantamount</t>
  </si>
  <si>
    <t>genuflect</t>
  </si>
  <si>
    <t>Bend the knee in a servile manner. Grovel. Worship.</t>
  </si>
  <si>
    <t>politesse</t>
  </si>
  <si>
    <t>querencia</t>
  </si>
  <si>
    <t>poseur</t>
  </si>
  <si>
    <t>muezzin</t>
  </si>
  <si>
    <t>Enclosed field used for exercising horses; or keeping sheep or cattle.</t>
  </si>
  <si>
    <t>strumpet</t>
  </si>
  <si>
    <t>TEACH / HELP / ASSIST</t>
  </si>
  <si>
    <t>DISHONESTY / DECEIVE</t>
  </si>
  <si>
    <t>agitprop</t>
  </si>
  <si>
    <t>dishonesty / deceive</t>
  </si>
  <si>
    <t>effable</t>
  </si>
  <si>
    <t>Capable of being expressed.</t>
  </si>
  <si>
    <t>iniquity</t>
  </si>
  <si>
    <t>formication</t>
  </si>
  <si>
    <t>frippery</t>
  </si>
  <si>
    <t>pulpiteer</t>
  </si>
  <si>
    <t xml:space="preserve">One who speaks in a pulpit; a preacher. </t>
  </si>
  <si>
    <t>palaver</t>
  </si>
  <si>
    <t>Talk, especially unnecessary talk, fuss. A meeting at which there is much talk; a debate.</t>
  </si>
  <si>
    <t>missive</t>
  </si>
  <si>
    <t>treacle</t>
  </si>
  <si>
    <t>cloy</t>
  </si>
  <si>
    <t>fungible</t>
  </si>
  <si>
    <t>BODY MOVEMENT / EXPRESSIONS</t>
  </si>
  <si>
    <t>pleach</t>
  </si>
  <si>
    <t>UNITE / JOIN</t>
  </si>
  <si>
    <t>AREA / RANGE</t>
  </si>
  <si>
    <t>BEGIN / CAUSE</t>
  </si>
  <si>
    <t>DENY / REFUSE / REJECT</t>
  </si>
  <si>
    <t>DIRT / DIRTY</t>
  </si>
  <si>
    <t>GLOOMY / SAD</t>
  </si>
  <si>
    <t>LOVE / FRIENDSHIP</t>
  </si>
  <si>
    <t>STRONG / BRAVE</t>
  </si>
  <si>
    <t>THINK / UNDERSTAND</t>
  </si>
  <si>
    <t>URGE / URGENT</t>
  </si>
  <si>
    <t>predominate</t>
  </si>
  <si>
    <t>To be prominent; to loom large; to be the chief component of a whole.</t>
  </si>
  <si>
    <t>soterial</t>
  </si>
  <si>
    <t>stupor</t>
  </si>
  <si>
    <t>EPITOME</t>
  </si>
  <si>
    <t>LINKS</t>
  </si>
  <si>
    <t>evert</t>
  </si>
  <si>
    <t>overt</t>
  </si>
  <si>
    <t>https://www.dictionary.com/browse/apocryphal</t>
  </si>
  <si>
    <t>Employee with various duties.</t>
  </si>
  <si>
    <t>fagot</t>
  </si>
  <si>
    <t>Very small quantity. 9th letter of Greek alphbet.</t>
  </si>
  <si>
    <t>Half. A share or portion.</t>
  </si>
  <si>
    <t>chimera</t>
  </si>
  <si>
    <t>https://www.dictionary.com/browse/estrus</t>
  </si>
  <si>
    <t>estrus</t>
  </si>
  <si>
    <t>Sea duck or its downy feathers.</t>
  </si>
  <si>
    <t>https://www.dictionary.com/browse/aerie</t>
  </si>
  <si>
    <t>Small European falcon.</t>
  </si>
  <si>
    <t>Fleshy growth on a turkey's face. Hair headband.</t>
  </si>
  <si>
    <t>Range horse; Indian pony. A cold wind blowing from the East.</t>
  </si>
  <si>
    <t>vibrissa</t>
  </si>
  <si>
    <t>cetacean</t>
  </si>
  <si>
    <t>An edible fish (ex: herring).</t>
  </si>
  <si>
    <t>https://www.dictionary.com/browse/de-rigueur</t>
  </si>
  <si>
    <t>apse</t>
  </si>
  <si>
    <t>sepulchral</t>
  </si>
  <si>
    <t>The appearance of pinholes, craters, etc, in paintwork due to poor adhesion of the paint to the surface.</t>
  </si>
  <si>
    <t>festoon</t>
  </si>
  <si>
    <t>Elaborate trimming. A ruffle or flounce, as on a woman's skirt or petticoat.</t>
  </si>
  <si>
    <t>ogive</t>
  </si>
  <si>
    <t>https://www.dictionary.com/browse/ogive</t>
  </si>
  <si>
    <t>A person in authority.</t>
  </si>
  <si>
    <t>dialectic</t>
  </si>
  <si>
    <t>Astronomical instrument used for navigation until superseded by the sextant.</t>
  </si>
  <si>
    <t>https://www.dictionary.com/browse/charisma</t>
  </si>
  <si>
    <t>charisma</t>
  </si>
  <si>
    <t xml:space="preserve">Greenish film on metal. Surface appearance indicating great age. </t>
  </si>
  <si>
    <t>constrain</t>
  </si>
  <si>
    <t>Opening move. Any maneuver by which one seeks to gain an advantage.</t>
  </si>
  <si>
    <t>Earliest stage of development. Pertaining to germs.</t>
  </si>
  <si>
    <t>Source. Origin.</t>
  </si>
  <si>
    <t>Renaissance. Rebirth.</t>
  </si>
  <si>
    <t>lilt</t>
  </si>
  <si>
    <t>effusive</t>
  </si>
  <si>
    <t>Shoeless.</t>
  </si>
  <si>
    <t>A soft, flexible, heelless shoe worn as a liner inside a boot or overshoe.</t>
  </si>
  <si>
    <t>A person engaged in a conversation.</t>
  </si>
  <si>
    <t>divagate</t>
  </si>
  <si>
    <t>Regarding; concerning; in respect to.</t>
  </si>
  <si>
    <t>Oral; not written.</t>
  </si>
  <si>
    <t>pharisaic</t>
  </si>
  <si>
    <t>recidivism</t>
  </si>
  <si>
    <t>Lapsing into a previous mode of behavior.</t>
  </si>
  <si>
    <t>Tall, ancient jar with 2 handles.</t>
  </si>
  <si>
    <t>Hold up to public scorn and ridicule.</t>
  </si>
  <si>
    <t>To speak maliciously and falsely of; slander; defame.</t>
  </si>
  <si>
    <t>https://www.dictionary.com/browse/vituperation</t>
  </si>
  <si>
    <t>vituperation</t>
  </si>
  <si>
    <t>Mass drownings.</t>
  </si>
  <si>
    <t>obsequy</t>
  </si>
  <si>
    <t>To disguise or conceal under a false appearance; dissemble.</t>
  </si>
  <si>
    <t>fabulate</t>
  </si>
  <si>
    <t>Janus-faced</t>
  </si>
  <si>
    <t>Grain.</t>
  </si>
  <si>
    <t>creche</t>
  </si>
  <si>
    <t>demarche</t>
  </si>
  <si>
    <t>https://www.merriam-webster.com/dictionary/kepi</t>
  </si>
  <si>
    <t>https://www.merriam-webster.com/dictionary/kibbutz</t>
  </si>
  <si>
    <t>https://www.merriam-webster.com/dictionary/lavalava</t>
  </si>
  <si>
    <t>https://www.merriam-webster.com/dictionary/mahout</t>
  </si>
  <si>
    <t>metier</t>
  </si>
  <si>
    <t>https://www.merriam-webster.com/dictionary/metier</t>
  </si>
  <si>
    <t>https://www.merriam-webster.com/dictionary/nisei</t>
  </si>
  <si>
    <t>https://www.merriam-webster.com/dictionary/obi</t>
  </si>
  <si>
    <t>https://www.merriam-webster.com/dictionary/obiter%20dictum</t>
  </si>
  <si>
    <t>https://www.merriam-webster.com/dictionary/outre</t>
  </si>
  <si>
    <t>https://www.merriam-webster.com/dictionary/qui%20vive</t>
  </si>
  <si>
    <t>recherche</t>
  </si>
  <si>
    <t>https://www.merriam-webster.com/dictionary/recherche</t>
  </si>
  <si>
    <t>https://www.merriam-webster.com/dictionary/reclame</t>
  </si>
  <si>
    <t>https://www.merriam-webster.com/dictionary/RSVP</t>
  </si>
  <si>
    <t>https://www.merriam-webster.com/dictionary/rurales</t>
  </si>
  <si>
    <t>https://www.merriam-webster.com/dictionary/salaam</t>
  </si>
  <si>
    <t>https://www.merriam-webster.com/dictionary/sarong</t>
  </si>
  <si>
    <t>https://www.merriam-webster.com/dictionary/sari</t>
  </si>
  <si>
    <t>saute</t>
  </si>
  <si>
    <t>https://www.merriam-webster.com/dictionary/saute</t>
  </si>
  <si>
    <t>https://www.merriam-webster.com/dictionary/Shinto</t>
  </si>
  <si>
    <t>Shinto</t>
  </si>
  <si>
    <t>https://www.merriam-webster.com/dictionary/suttee</t>
  </si>
  <si>
    <t>https://www.merriam-webster.com/dictionary/yurt</t>
  </si>
  <si>
    <t>https://www.merriam-webster.com/dictionary/zaibatsu</t>
  </si>
  <si>
    <t>https://www.merriam-webster.com/dictionary/battledore</t>
  </si>
  <si>
    <t>https://www.merriam-webster.com/dictionary/kegler</t>
  </si>
  <si>
    <t>https://www.merriam-webster.com/dictionary/nock</t>
  </si>
  <si>
    <t>https://www.merriam-webster.com/dictionary/taw</t>
  </si>
  <si>
    <t>https://www.merriam-webster.com/dictionary/whist</t>
  </si>
  <si>
    <t>Undersea mesa.</t>
  </si>
  <si>
    <t>https://www.merriam-webster.com/dictionary/hiatus</t>
  </si>
  <si>
    <t>https://www.merriam-webster.com/dictionary/lacuna</t>
  </si>
  <si>
    <t>https://www.merriam-webster.com/dictionary/clement</t>
  </si>
  <si>
    <t>https://www.merriam-webster.com/dictionary/eleemosynary</t>
  </si>
  <si>
    <t>https://www.merriam-webster.com/dictionary/munificence</t>
  </si>
  <si>
    <t>https://www.merriam-webster.com/dictionary/arroyo</t>
  </si>
  <si>
    <t>https://www.merriam-webster.com/dictionary/bayou</t>
  </si>
  <si>
    <t>https://www.merriam-webster.com/dictionary/bight</t>
  </si>
  <si>
    <t>https://www.merriam-webster.com/dictionary/eagre</t>
  </si>
  <si>
    <t>https://www.merriam-webster.com/dictionary/effluent</t>
  </si>
  <si>
    <t>https://www.merriam-webster.com/dictionary/floe</t>
  </si>
  <si>
    <t>https://www.merriam-webster.com/dictionary/flume</t>
  </si>
  <si>
    <t>https://www.merriam-webster.com/dictionary/freshet</t>
  </si>
  <si>
    <t>https://www.merriam-webster.com/dictionary/guyot</t>
  </si>
  <si>
    <t>https://www.merriam-webster.com/dictionary/neap</t>
  </si>
  <si>
    <t>https://www.merriam-webster.com/dictionary/pelagic</t>
  </si>
  <si>
    <t>https://www.merriam-webster.com/dictionary/polynya</t>
  </si>
  <si>
    <t>https://www.merriam-webster.com/dictionary/quag</t>
  </si>
  <si>
    <t>https://www.merriam-webster.com/dictionary/rime</t>
  </si>
  <si>
    <t>https://www.merriam-webster.com/dictionary/runnel</t>
  </si>
  <si>
    <t>https://www.merriam-webster.com/dictionary/slough</t>
  </si>
  <si>
    <t>https://www.merriam-webster.com/dictionary/swale</t>
  </si>
  <si>
    <t>https://www.merriam-webster.com/dictionary/tarn</t>
  </si>
  <si>
    <t>https://www.merriam-webster.com/dictionary/acclivity</t>
  </si>
  <si>
    <t>https://www.merriam-webster.com/dictionary/ait</t>
  </si>
  <si>
    <t>https://www.merriam-webster.com/dictionary/bosky</t>
  </si>
  <si>
    <t>https://www.merriam-webster.com/dictionary/conflagration</t>
  </si>
  <si>
    <t>https://www.merriam-webster.com/dictionary/copse</t>
  </si>
  <si>
    <t>https://www.merriam-webster.com/dictionary/dell</t>
  </si>
  <si>
    <t>https://www.merriam-webster.com/dictionary/declivity</t>
  </si>
  <si>
    <t>https://www.merriam-webster.com/dictionary/geodesic</t>
  </si>
  <si>
    <t>https://www.merriam-webster.com/dictionary/graben</t>
  </si>
  <si>
    <t>Subsided area of Earth's crust between 2 faults.</t>
  </si>
  <si>
    <t>Raised area of Earth's crust between 2 faults.</t>
  </si>
  <si>
    <t>https://www.merriam-webster.com/dictionary/horst</t>
  </si>
  <si>
    <t>https://www.merriam-webster.com/dictionary/hummock</t>
  </si>
  <si>
    <t>https://www.merriam-webster.com/dictionary/igneous</t>
  </si>
  <si>
    <t>https://www.merriam-webster.com/dictionary/insular</t>
  </si>
  <si>
    <t>https://www.merriam-webster.com/dictionary/lea</t>
  </si>
  <si>
    <t>The sediment of a liquor during fermentation and aging (dregs). River sediment.</t>
  </si>
  <si>
    <t>https://www.merriam-webster.com/dictionary/lees</t>
  </si>
  <si>
    <t>https://www.merriam-webster.com/dictionary/ligneous</t>
  </si>
  <si>
    <t>https://www.merriam-webster.com/dictionary/littoral</t>
  </si>
  <si>
    <t>https://www.merriam-webster.com/dictionary/petrology</t>
  </si>
  <si>
    <t>https://www.merriam-webster.com/dictionary/porphyry</t>
  </si>
  <si>
    <t>https://www.merriam-webster.com/dictionary/riparian</t>
  </si>
  <si>
    <t>https://www.merriam-webster.com/medical/sabulous</t>
  </si>
  <si>
    <t>https://www.merriam-webster.com/dictionary/scree</t>
  </si>
  <si>
    <t>https://www.merriam-webster.com/dictionary/seismism</t>
  </si>
  <si>
    <t>https://www.merriam-webster.com/dictionary/shale</t>
  </si>
  <si>
    <t>https://www.merriam-webster.com/dictionary/speleology</t>
  </si>
  <si>
    <t>https://www.merriam-webster.com/dictionary/stoping</t>
  </si>
  <si>
    <t>https://www.merriam-webster.com/dictionary/sylvan</t>
  </si>
  <si>
    <t>https://www.merriam-webster.com/dictionary/tor</t>
  </si>
  <si>
    <t>https://www.merriam-webster.com/dictionary/tussock</t>
  </si>
  <si>
    <t>https://www.merriam-webster.com/dictionary/xeric</t>
  </si>
  <si>
    <t>https://www.merriam-webster.com/dictionary/acerbic</t>
  </si>
  <si>
    <t>https://www.merriam-webster.com/dictionary/ascetic</t>
  </si>
  <si>
    <t>https://www.merriam-webster.com/dictionary/atrabilious</t>
  </si>
  <si>
    <t>https://www.merriam-webster.com/dictionary/austere</t>
  </si>
  <si>
    <t>https://www.merriam-webster.com/dictionary/churlish</t>
  </si>
  <si>
    <t>https://www.merriam-webster.com/dictionary/dour</t>
  </si>
  <si>
    <t>https://www.merriam-webster.com/dictionary/lachrymose</t>
  </si>
  <si>
    <t>https://www.merriam-webster.com/dictionary/lugubrious</t>
  </si>
  <si>
    <t>https://www.merriam-webster.com/dictionary/mordant</t>
  </si>
  <si>
    <t>https://www.merriam-webster.com/dictionary/pall</t>
  </si>
  <si>
    <t>https://www.merriam-webster.com/dictionary/sardonic</t>
  </si>
  <si>
    <t>https://www.merriam-webster.com/dictionary/saturnine</t>
  </si>
  <si>
    <t>https://www.merriam-webster.com/dictionary/tenebrous</t>
  </si>
  <si>
    <t>https://www.merriam-webster.com/dictionary/weltschmerz</t>
  </si>
  <si>
    <t>weltschmerz</t>
  </si>
  <si>
    <t>https://www.merriam-webster.com/dictionary/acme</t>
  </si>
  <si>
    <t>https://www.merriam-webster.com/dictionary/apotheosis</t>
  </si>
  <si>
    <t>https://www.merriam-webster.com/dictionary/august</t>
  </si>
  <si>
    <t>https://www.merriam-webster.com/dictionary/chef%20d'oeuvre</t>
  </si>
  <si>
    <t>https://www.merriam-webster.com/dictionary/dilly</t>
  </si>
  <si>
    <t>https://www.merriam-webster.com/dictionary/epochal</t>
  </si>
  <si>
    <t>https://www.merriam-webster.com/dictionary/gest</t>
  </si>
  <si>
    <t>https://www.merriam-webster.com/dictionary/inexpugnable</t>
  </si>
  <si>
    <t>https://www.merriam-webster.com/dictionary/insuperable</t>
  </si>
  <si>
    <t>https://www.merriam-webster.com/dictionary/irrefragable</t>
  </si>
  <si>
    <t>https://www.merriam-webster.com/dictionary/quintessence</t>
  </si>
  <si>
    <t>The essence. The ultimate.</t>
  </si>
  <si>
    <t>https://www.merriam-webster.com/dictionary/salient</t>
  </si>
  <si>
    <t>https://www.merriam-webster.com/dictionary/unexceptionable</t>
  </si>
  <si>
    <t>https://www.merriam-webster.com/dictionary/avaricious</t>
  </si>
  <si>
    <t>https://www.merriam-webster.com/dictionary/appetency</t>
  </si>
  <si>
    <t>https://www.merriam-webster.com/dictionary/cupidity</t>
  </si>
  <si>
    <t>https://www.merriam-webster.com/dictionary/venal</t>
  </si>
  <si>
    <t>https://www.merriam-webster.com/dictionary/arrogate</t>
  </si>
  <si>
    <t>https://www.merriam-webster.com/dictionary/chaffer</t>
  </si>
  <si>
    <t>https://www.merriam-webster.com/dictionary/palter</t>
  </si>
  <si>
    <t>https://www.merriam-webster.com/dictionary/blithe</t>
  </si>
  <si>
    <t>https://www.merriam-webster.com/dictionary/bon%20vivant</t>
  </si>
  <si>
    <t>https://www.merriam-webster.com/dictionary/convivial</t>
  </si>
  <si>
    <t>Joyous. Festive. Partying.</t>
  </si>
  <si>
    <t>https://www.merriam-webster.com/dictionary/esperance</t>
  </si>
  <si>
    <t>https://www.merriam-webster.com/dictionary/felicity</t>
  </si>
  <si>
    <t>https://www.merriam-webster.com/dictionary/hedonism</t>
  </si>
  <si>
    <t>https://www.merriam-webster.com/dictionary/insouciant</t>
  </si>
  <si>
    <t>https://www.merriam-webster.com/dictionary/jaunty</t>
  </si>
  <si>
    <t>Lighthearted. Lively.</t>
  </si>
  <si>
    <t>https://www.merriam-webster.com/dictionary/riant</t>
  </si>
  <si>
    <t>https://www.merriam-webster.com/dictionary/sybarite</t>
  </si>
  <si>
    <t>https://www.merriam-webster.com/dictionary/anneal</t>
  </si>
  <si>
    <t>https://www.merriam-webster.com/dictionary/callous</t>
  </si>
  <si>
    <t>https://www.merriam-webster.com/dictionary/indurate</t>
  </si>
  <si>
    <t>https://www.merriam-webster.com/dictionary/inspissated</t>
  </si>
  <si>
    <t>https://www.merriam-webster.com/dictionary/inure</t>
  </si>
  <si>
    <t>https://www.merriam-webster.com/dictionary/ossify</t>
  </si>
  <si>
    <t>https://www.merriam-webster.com/dictionary/tamp</t>
  </si>
  <si>
    <t>https://www.merriam-webster.com/dictionary/innocuous</t>
  </si>
  <si>
    <t>https://www.merriam-webster.com/dictionary/animus</t>
  </si>
  <si>
    <t>https://www.merriam-webster.com/dictionary/ire</t>
  </si>
  <si>
    <t>https://www.merriam-webster.com/dictionary/odium</t>
  </si>
  <si>
    <t>https://www.merriam-webster.com/dictionary/revulsion</t>
  </si>
  <si>
    <t>https://www.merriam-webster.com/dictionary/snide</t>
  </si>
  <si>
    <t>https://www.merriam-webster.com/dictionary/rancor</t>
  </si>
  <si>
    <t>https://www.merriam-webster.com/dictionary/umbrage</t>
  </si>
  <si>
    <t>https://www.merriam-webster.com/dictionary/embonpoint</t>
  </si>
  <si>
    <t>https://www.merriam-webster.com/dictionary/lissome</t>
  </si>
  <si>
    <t>https://www.merriam-webster.com/dictionary/lithe</t>
  </si>
  <si>
    <t>https://www.merriam-webster.com/dictionary/salubrious</t>
  </si>
  <si>
    <t>Healthful.</t>
  </si>
  <si>
    <t>https://www.merriam-webster.com/dictionary/sanguine</t>
  </si>
  <si>
    <t>https://www.merriam-webster.com/dictionary/svelte</t>
  </si>
  <si>
    <t>https://www.merriam-webster.com/dictionary/affiant</t>
  </si>
  <si>
    <t>https://www.merriam-webster.com/dictionary/probity</t>
  </si>
  <si>
    <t>https://www.merriam-webster.com/dictionary/rectitude</t>
  </si>
  <si>
    <t>https://www.merriam-webster.com/dictionary/troth</t>
  </si>
  <si>
    <t>https://www.merriam-webster.com/dictionary/veracious</t>
  </si>
  <si>
    <t>The body of ecclesiastical law.</t>
  </si>
  <si>
    <t>Tooth decay.</t>
  </si>
  <si>
    <t>A container, usually covered, in which incense is burned, especially during religious services.</t>
  </si>
  <si>
    <t>https://www.merriam-webster.com/dictionary/callow</t>
  </si>
  <si>
    <t>https://www.merriam-webster.com/dictionary/ingenuous</t>
  </si>
  <si>
    <t>https://www.merriam-webster.com/dictionary/jejune</t>
  </si>
  <si>
    <t>https://www.merriam-webster.com/dictionary/naif</t>
  </si>
  <si>
    <t>A naive person.</t>
  </si>
  <si>
    <t>https://www.merriam-webster.com/dictionary/nonage</t>
  </si>
  <si>
    <t>https://www.merriam-webster.com/dictionary/puerile</t>
  </si>
  <si>
    <t>https://www.merriam-webster.com/dictionary/sophomoric</t>
  </si>
  <si>
    <t>https://www.merriam-webster.com/dictionary/wean</t>
  </si>
  <si>
    <t>To stop suckling. To detach from a source of dependence.</t>
  </si>
  <si>
    <t>Mutual courtesy; civility.</t>
  </si>
  <si>
    <t>Willing to please; obliging; agreeable or gracious; compliant.</t>
  </si>
  <si>
    <t>https://www.merriam-webster.com/dictionary/amenable</t>
  </si>
  <si>
    <t>https://www.merriam-webster.com/dictionary/bespeak</t>
  </si>
  <si>
    <t>https://www.merriam-webster.com/dictionary/predilection</t>
  </si>
  <si>
    <t>https://www.merriam-webster.com/dictionary/proclivity</t>
  </si>
  <si>
    <t>https://www.merriam-webster.com/dictionary/wont</t>
  </si>
  <si>
    <t>https://www.merriam-webster.com/dictionary/autochthonous</t>
  </si>
  <si>
    <t>https://www.merriam-webster.com/dictionary/endemic</t>
  </si>
  <si>
    <t>https://www.merriam-webster.com/dictionary/immanent</t>
  </si>
  <si>
    <t>https://www.merriam-webster.com/dictionary/indigenous</t>
  </si>
  <si>
    <t>https://www.merriam-webster.com/dictionary/inherent</t>
  </si>
  <si>
    <t>https://www.merriam-webster.com/dictionary/ostensible</t>
  </si>
  <si>
    <t>https://www.merriam-webster.com/dictionary/phenotype</t>
  </si>
  <si>
    <t>https://www.merriam-webster.com/dictionary/putative</t>
  </si>
  <si>
    <t>Commonly accepted. Assumed.</t>
  </si>
  <si>
    <t>https://www.merriam-webster.com/dictionary/extrinsic</t>
  </si>
  <si>
    <t>https://www.merriam-webster.com/dictionary/obtrude</t>
  </si>
  <si>
    <t>https://www.merriam-webster.com/dictionary/officious</t>
  </si>
  <si>
    <t>https://www.merriam-webster.com/dictionary/trammel</t>
  </si>
  <si>
    <t>https://www.merriam-webster.com/dictionary/ineluctable</t>
  </si>
  <si>
    <t>https://www.merriam-webster.com/dictionary/juggernaut</t>
  </si>
  <si>
    <t>Irresistible force.</t>
  </si>
  <si>
    <t>https://www.merriam-webster.com/dictionary/cantankerous</t>
  </si>
  <si>
    <t>https://www.merriam-webster.com/dictionary/choleric</t>
  </si>
  <si>
    <t>https://www.merriam-webster.com/dictionary/crabbed</t>
  </si>
  <si>
    <t>https://www.merriam-webster.com/dictionary/dyspeptic</t>
  </si>
  <si>
    <t>https://www.merriam-webster.com/dictionary/petulant</t>
  </si>
  <si>
    <t>https://www.merriam-webster.com/dictionary/splenetic</t>
  </si>
  <si>
    <t>https://www.merriam-webster.com/dictionary/swivet</t>
  </si>
  <si>
    <t>State of extreme agitation.</t>
  </si>
  <si>
    <t>https://www.merriam-webster.com/dictionary/tetchy</t>
  </si>
  <si>
    <t>irritation</t>
  </si>
  <si>
    <t>IRRITATION</t>
  </si>
  <si>
    <t>https://www.merriam-webster.com/dictionary/exacerbate</t>
  </si>
  <si>
    <t>Worsen. Aggravate. Irritate.</t>
  </si>
  <si>
    <t>https://www.merriam-webster.com/dictionary/factious</t>
  </si>
  <si>
    <t>https://www.merriam-webster.com/dictionary/faze</t>
  </si>
  <si>
    <t>https://www.merriam-webster.com/dictionary/gall</t>
  </si>
  <si>
    <t>https://www.merriam-webster.com/dictionary/gibe</t>
  </si>
  <si>
    <t>https://www.merriam-webster.com/dictionary/nettle</t>
  </si>
  <si>
    <t>https://www.merriam-webster.com/dictionary/argot</t>
  </si>
  <si>
    <t>https://www.merriam-webster.com/dictionary/parlance</t>
  </si>
  <si>
    <t>https://www.merriam-webster.com/dictionary/patois</t>
  </si>
  <si>
    <t>Provencial speech. Jargon.</t>
  </si>
  <si>
    <t>https://www.merriam-webster.com/dictionary/vernacular</t>
  </si>
  <si>
    <t>https://www.merriam-webster.com/dictionary/amanuensis</t>
  </si>
  <si>
    <t>https://www.merriam-webster.com/dictionary/apiarist</t>
  </si>
  <si>
    <t>apiarist</t>
  </si>
  <si>
    <t>https://www.merriam-webster.com/dictionary/apothecary</t>
  </si>
  <si>
    <t>https://www.merriam-webster.com/dictionary/bard</t>
  </si>
  <si>
    <t>https://www.merriam-webster.com/dictionary/barrister</t>
  </si>
  <si>
    <t>https://www.merriam-webster.com/dictionary/chatelain</t>
  </si>
  <si>
    <t>chatelain</t>
  </si>
  <si>
    <t>Keeper of a castle or fort.</t>
  </si>
  <si>
    <t>https://www.merriam-webster.com/dictionary/cicerone</t>
  </si>
  <si>
    <t>https://www.merriam-webster.com/dictionary/claque</t>
  </si>
  <si>
    <t>https://www.merriam-webster.com/dictionary/collier</t>
  </si>
  <si>
    <t>https://www.merriam-webster.com/dictionary/concierge</t>
  </si>
  <si>
    <t>https://www.merriam-webster.com/dictionary/confrere</t>
  </si>
  <si>
    <t>https://www.merriam-webster.com/dictionary/coryphee</t>
  </si>
  <si>
    <t>https://www.merriam-webster.com/dictionary/costermonger</t>
  </si>
  <si>
    <t>https://www.merriam-webster.com/dictionary/dragoman</t>
  </si>
  <si>
    <t>https://www.merriam-webster.com/dictionary/esquire</t>
  </si>
  <si>
    <t>https://www.merriam-webster.com/dictionary/exeunt</t>
  </si>
  <si>
    <t>https://www.merriam-webster.com/dictionary/farrier</t>
  </si>
  <si>
    <t>Used as a stage direction to specify that all, or certain named characters, leave the stage.</t>
  </si>
  <si>
    <t>https://www.merriam-webster.com/dictionary/gaffer</t>
  </si>
  <si>
    <t>https://www.merriam-webster.com/dictionary/grub</t>
  </si>
  <si>
    <t>https://www.merriam-webster.com/dictionary/helot</t>
  </si>
  <si>
    <t>https://www.merriam-webster.com/dictionary/huckster</t>
  </si>
  <si>
    <t>https://www.merriam-webster.com/dictionary/impresario</t>
  </si>
  <si>
    <t>https://www.merriam-webster.com/dictionary/lapidary</t>
  </si>
  <si>
    <t>https://www.merriam-webster.com/dictionary/mendicant</t>
  </si>
  <si>
    <t>https://www.merriam-webster.com/dictionary/mercer</t>
  </si>
  <si>
    <t>https://www.merriam-webster.com/dictionary/ombudsman</t>
  </si>
  <si>
    <t>https://www.merriam-webster.com/dictionary/hostler</t>
  </si>
  <si>
    <t>hostler</t>
  </si>
  <si>
    <t>https://www.merriam-webster.com/dictionary/poetaster</t>
  </si>
  <si>
    <t>https://www.merriam-webster.com/dictionary/proctor</t>
  </si>
  <si>
    <t>https://www.merriam-webster.com/dictionary/sapper</t>
  </si>
  <si>
    <t>Soldier in the C.B.'s. Demolition specialist.</t>
  </si>
  <si>
    <t>https://www.merriam-webster.com/dictionary/sartorial</t>
  </si>
  <si>
    <t>https://www.merriam-webster.com/dictionary/sinecure</t>
  </si>
  <si>
    <t>https://www.merriam-webster.com/dictionary/solicitor</t>
  </si>
  <si>
    <t>https://www.merriam-webster.com/dictionary/tenure</t>
  </si>
  <si>
    <t>https://www.merriam-webster.com/dictionary/terpsichorean</t>
  </si>
  <si>
    <t>https://www.merriam-webster.com/dictionary/thespian</t>
  </si>
  <si>
    <t>https://www.merriam-webster.com/dictionary/vassal</t>
  </si>
  <si>
    <t>vassal</t>
  </si>
  <si>
    <t>https://www.merriam-webster.com/dictionary/vintner</t>
  </si>
  <si>
    <t>https://www.merriam-webster.com/dictionary/ape</t>
  </si>
  <si>
    <t>Mimic. A large uncouth person.</t>
  </si>
  <si>
    <t>https://www.merriam-webster.com/dictionary/jape</t>
  </si>
  <si>
    <t>https://www.merriam-webster.com/dictionary/jocose</t>
  </si>
  <si>
    <t>https://www.merriam-webster.com/dictionary/lambent</t>
  </si>
  <si>
    <t>https://www.merriam-webster.com/dictionary/paronomasia</t>
  </si>
  <si>
    <t>https://www.merriam-webster.com/dictionary/persiflage</t>
  </si>
  <si>
    <t>https://www.merriam-webster.com/dictionary/repartee</t>
  </si>
  <si>
    <t>https://www.merriam-webster.com/dictionary/risibility</t>
  </si>
  <si>
    <t>https://www.merriam-webster.com/dictionary/wag</t>
  </si>
  <si>
    <t>https://www.merriam-webster.com/dictionary/barratry</t>
  </si>
  <si>
    <t>https://www.merriam-webster.com/dictionary/codicil</t>
  </si>
  <si>
    <t>https://www.merriam-webster.com/dictionary/interlocutory</t>
  </si>
  <si>
    <t>https://www.merriam-webster.com/dictionary/misfeasance</t>
  </si>
  <si>
    <t>https://www.merriam-webster.com/dictionary/ukase</t>
  </si>
  <si>
    <t>https://www.merriam-webster.com/dictionary/usufruct</t>
  </si>
  <si>
    <t>Legal right to enjoy property belonging to another.</t>
  </si>
  <si>
    <t>https://www.merriam-webster.com/dictionary/ennui</t>
  </si>
  <si>
    <t>https://www.merriam-webster.com/dictionary/indolent</t>
  </si>
  <si>
    <t>https://www.merriam-webster.com/dictionary/otiose</t>
  </si>
  <si>
    <t>https://www.merriam-webster.com/dictionary/somnolent</t>
  </si>
  <si>
    <t>https://www.merriam-webster.com/dictionary/soporific</t>
  </si>
  <si>
    <t>https://www.merriam-webster.com/dictionary/stolid</t>
  </si>
  <si>
    <t>https://www.merriam-webster.com/dictionary/torpid</t>
  </si>
  <si>
    <t>https://www.merriam-webster.com/dictionary/obstreperous</t>
  </si>
  <si>
    <t>https://www.merriam-webster.com/dictionary/roister</t>
  </si>
  <si>
    <t>https://www.merriam-webster.com/dictionary/billet-doux</t>
  </si>
  <si>
    <t>https://www.merriam-webster.com/dictionary/buss</t>
  </si>
  <si>
    <t>https://www.merriam-webster.com/dictionary/cosset</t>
  </si>
  <si>
    <t>https://www.merriam-webster.com/dictionary/enamor</t>
  </si>
  <si>
    <t>https://www.merriam-webster.com/dictionary/gaga</t>
  </si>
  <si>
    <t>https://www.merriam-webster.com/dictionary/oscular</t>
  </si>
  <si>
    <t>https://www.merriam-webster.com/dictionary/philander</t>
  </si>
  <si>
    <t>https://www.merriam-webster.com/dictionary/philter</t>
  </si>
  <si>
    <t>https://www.merriam-webster.com/dictionary/swain</t>
  </si>
  <si>
    <t>Suitor. Shepherd.</t>
  </si>
  <si>
    <t>https://www.merriam-webster.com/dictionary/fealty</t>
  </si>
  <si>
    <t>https://www.merriam-webster.com/dictionary/leal</t>
  </si>
  <si>
    <t>https://www.merriam-webster.com/dictionary/deuterogamy</t>
  </si>
  <si>
    <t>https://www.merriam-webster.com/dictionary/exogamy</t>
  </si>
  <si>
    <t>https://www.merriam-webster.com/dictionary/hymeneal</t>
  </si>
  <si>
    <t>Pertaining to marriage. Wedding song.</t>
  </si>
  <si>
    <t>https://www.merriam-webster.com/dictionary/nubile</t>
  </si>
  <si>
    <t>Marriageable. Sexually attractive.</t>
  </si>
  <si>
    <t>https://www.merriam-webster.com/dictionary/polyandry</t>
  </si>
  <si>
    <t>https://www.merriam-webster.com/dictionary/uxorious</t>
  </si>
  <si>
    <t>https://www.merriam-webster.com/dictionary/cycloid</t>
  </si>
  <si>
    <t>The curve traced out on a graph, by a point on a ball, when the ball is rolled along the x-axis.</t>
  </si>
  <si>
    <t>https://www.merriam-webster.com/dictionary/bosom</t>
  </si>
  <si>
    <t>https://www.merriam-webster.com/dictionary/buccal</t>
  </si>
  <si>
    <t>24-hour periods or cycles.</t>
  </si>
  <si>
    <t>https://www.merriam-webster.com/dictionary/circadian</t>
  </si>
  <si>
    <t>https://www.merriam-webster.com/dictionary/collop</t>
  </si>
  <si>
    <t>https://www.merriam-webster.com/dictionary/duff</t>
  </si>
  <si>
    <t>https://www.merriam-webster.com/dictionary/fovea</t>
  </si>
  <si>
    <t>https://www.merriam-webster.com/dictionary/hermaphrodite</t>
  </si>
  <si>
    <t>https://www.merriam-webster.com/dictionary/ligament</t>
  </si>
  <si>
    <t>https://www.merriam-webster.com/dictionary/moribund</t>
  </si>
  <si>
    <t>https://www.merriam-webster.com/dictionary/nares</t>
  </si>
  <si>
    <t>https://www.merriam-webster.com/medical/philtrum</t>
  </si>
  <si>
    <t>https://www.merriam-webster.com/dictionary/pinna</t>
  </si>
  <si>
    <t>https://www.merriam-webster.com/dictionary/retia</t>
  </si>
  <si>
    <t>https://www.merriam-webster.com/dictionary/sciatic</t>
  </si>
  <si>
    <t>https://www.merriam-webster.com/dictionary/sebaceous</t>
  </si>
  <si>
    <t>https://www.merriam-webster.com/dictionary/shank</t>
  </si>
  <si>
    <t>https://www.merriam-webster.com/dictionary/stria</t>
  </si>
  <si>
    <t>https://www.merriam-webster.com/dictionary/tendon</t>
  </si>
  <si>
    <t>To leave or be removed from one's country. Exile.</t>
  </si>
  <si>
    <t>https://www.merriam-webster.com/dictionary/bubo</t>
  </si>
  <si>
    <t>https://www.merriam-webster.com/dictionary/chlorosis</t>
  </si>
  <si>
    <t>https://www.merriam-webster.com/dictionary/contagion</t>
  </si>
  <si>
    <t>https://www.merriam-webster.com/dictionary/costive</t>
  </si>
  <si>
    <t>https://www.merriam-webster.com/dictionary/etiology</t>
  </si>
  <si>
    <t>https://www.merriam-webster.com/dictionary/febrile</t>
  </si>
  <si>
    <t>https://www.merriam-webster.com/dictionary/glioma</t>
  </si>
  <si>
    <t>https://www.merriam-webster.com/dictionary/hirsute</t>
  </si>
  <si>
    <t>https://www.merriam-webster.com/dictionary/insensate</t>
  </si>
  <si>
    <t>https://www.merriam-webster.com/dictionary/ischemia</t>
  </si>
  <si>
    <t>https://www.merriam-webster.com/dictionary/malady</t>
  </si>
  <si>
    <t>Disease or disorder.</t>
  </si>
  <si>
    <t>https://www.merriam-webster.com/dictionary/pandemic</t>
  </si>
  <si>
    <t>https://www.merriam-webster.com/dictionary/paroxysm</t>
  </si>
  <si>
    <t>https://www.merriam-webster.com/dictionary/parturition</t>
  </si>
  <si>
    <t>https://www.merriam-webster.com/dictionary/prognathous</t>
  </si>
  <si>
    <t>Protruding jaws (usually lower jaw).</t>
  </si>
  <si>
    <t>https://www.merriam-webster.com/medical/rachitis</t>
  </si>
  <si>
    <t>https://www.merriam-webster.com/dictionary/rugose</t>
  </si>
  <si>
    <t>https://www.merriam-webster.com/dictionary/sarcoma</t>
  </si>
  <si>
    <t>https://www.merriam-webster.com/dictionary/scorbutic</t>
  </si>
  <si>
    <t>https://www.merriam-webster.com/dictionary/scurf</t>
  </si>
  <si>
    <t>https://www.merriam-webster.com/dictionary/sepsis</t>
  </si>
  <si>
    <t>https://www.merriam-webster.com/dictionary/silicosis</t>
  </si>
  <si>
    <t>https://www.merriam-webster.com/dictionary/sprain</t>
  </si>
  <si>
    <t>https://www.merriam-webster.com/dictionary/stasis</t>
  </si>
  <si>
    <t>https://www.merriam-webster.com/dictionary/strabismus</t>
  </si>
  <si>
    <t>https://www.merriam-webster.com/dictionary/suppurate</t>
  </si>
  <si>
    <t>Form or discharge pus.</t>
  </si>
  <si>
    <t>https://www.merriam-webster.com/dictionary/syncope</t>
  </si>
  <si>
    <t>https://www.merriam-webster.com/dictionary/vesicle</t>
  </si>
  <si>
    <t>https://www.merriam-webster.com/dictionary/vertiginous</t>
  </si>
  <si>
    <t>https://www.merriam-webster.com/dictionary/vesicant</t>
  </si>
  <si>
    <t>An agent that induces blistering.</t>
  </si>
  <si>
    <t>https://www.merriam-webster.com/dictionary/wen</t>
  </si>
  <si>
    <t>An abnormal growth or a cyst protruding from a surface (especially of the skin).</t>
  </si>
  <si>
    <t>https://www.merriam-webster.com/dictionary/yeuk</t>
  </si>
  <si>
    <t>https://www.merriam-webster.com/dictionary/caduceus</t>
  </si>
  <si>
    <t>https://www.merriam-webster.com/dictionary/analgesic</t>
  </si>
  <si>
    <t>https://www.merriam-webster.com/dictionary/anodyne</t>
  </si>
  <si>
    <t>https://www.merriam-webster.com/dictionary/antivenin</t>
  </si>
  <si>
    <t>https://www.merriam-webster.com/dictionary/armamentarium</t>
  </si>
  <si>
    <t>Aggregate of resources (usually medical).</t>
  </si>
  <si>
    <t>https://www.merriam-webster.com/dictionary/astringent</t>
  </si>
  <si>
    <t>https://www.merriam-webster.com/dictionary/auscultation</t>
  </si>
  <si>
    <t>https://www.merriam-webster.com/dictionary/cicatrix</t>
  </si>
  <si>
    <t>Scar.</t>
  </si>
  <si>
    <t>https://www.merriam-webster.com/dictionary/depilate</t>
  </si>
  <si>
    <t>https://www.merriam-webster.com/dictionary/emetic</t>
  </si>
  <si>
    <t>https://www.merriam-webster.com/dictionary/fez</t>
  </si>
  <si>
    <t>https://www.merriam-webster.com/dictionary/eugenics</t>
  </si>
  <si>
    <t>https://www.merriam-webster.com/dictionary/fistula</t>
  </si>
  <si>
    <t>https://www.merriam-webster.com/dictionary/moxa</t>
  </si>
  <si>
    <t>https://www.merriam-webster.com/dictionary/palliate</t>
  </si>
  <si>
    <t>https://www.merriam-webster.com/dictionary/sanative</t>
  </si>
  <si>
    <t>https://www.merriam-webster.com/dictionary/styptic</t>
  </si>
  <si>
    <t>https://www.merriam-webster.com/dictionary/sudorific</t>
  </si>
  <si>
    <t>Promoting perspiration. Diaphoretic.</t>
  </si>
  <si>
    <t>https://www.merriam-webster.com/dictionary/trepan</t>
  </si>
  <si>
    <t>https://www.merriam-webster.com/dictionary/aden-</t>
  </si>
  <si>
    <t>https://www.merriam-webster.com/dictionary/-algia</t>
  </si>
  <si>
    <t>aden-</t>
  </si>
  <si>
    <t>-algia</t>
  </si>
  <si>
    <t>https://www.merriam-webster.com/medical/algesia</t>
  </si>
  <si>
    <t>Sensitivity to pain.</t>
  </si>
  <si>
    <t>angi-</t>
  </si>
  <si>
    <t>https://www.merriam-webster.com/dictionary/angi-</t>
  </si>
  <si>
    <t>https://www.merriam-webster.com/dictionary/arthr-</t>
  </si>
  <si>
    <t>arthr-</t>
  </si>
  <si>
    <t>blephar-</t>
  </si>
  <si>
    <t>https://www.merriam-webster.com/dictionary/blephar-</t>
  </si>
  <si>
    <t>https://www.merriam-webster.com/dictionary/brachi-</t>
  </si>
  <si>
    <t>brachi-</t>
  </si>
  <si>
    <t>https://www.merriam-webster.com/dictionary/bronch-</t>
  </si>
  <si>
    <t>bronch-</t>
  </si>
  <si>
    <t>Bronchial tube.</t>
  </si>
  <si>
    <t>https://www.merriam-webster.com/dictionary/cardi-</t>
  </si>
  <si>
    <t>cardi-</t>
  </si>
  <si>
    <t>-cele</t>
  </si>
  <si>
    <t>https://www.merriam-webster.com/medical/centesis</t>
  </si>
  <si>
    <t>Surgical puncture.</t>
  </si>
  <si>
    <t>https://www.merriam-webster.com/dictionary/cervic-</t>
  </si>
  <si>
    <t>cervic-</t>
  </si>
  <si>
    <t>https://www.merriam-webster.com/dictionary/cephal-</t>
  </si>
  <si>
    <t>cephal-</t>
  </si>
  <si>
    <t>https://www.merriam-webster.com/dictionary/chir-</t>
  </si>
  <si>
    <t>chir-</t>
  </si>
  <si>
    <t>https://www.merriam-webster.com/dictionary/chondro-</t>
  </si>
  <si>
    <t>chondro-</t>
  </si>
  <si>
    <t>https://www.merriam-webster.com/dictionary/colpo-</t>
  </si>
  <si>
    <t>colpo-</t>
  </si>
  <si>
    <t>costo-</t>
  </si>
  <si>
    <t>cuticle</t>
  </si>
  <si>
    <t>https://www.merriam-webster.com/dictionary/cyst-</t>
  </si>
  <si>
    <t>cyst-</t>
  </si>
  <si>
    <t>https://www.merriam-webster.com/dictionary/dactyl-</t>
  </si>
  <si>
    <t>Digits (fingers; toes).</t>
  </si>
  <si>
    <t>dactyl-</t>
  </si>
  <si>
    <t>https://www.merriam-webster.com/dictionary/derm-</t>
  </si>
  <si>
    <t>derm-</t>
  </si>
  <si>
    <t>https://www.merriam-webster.com/dictionary/-emia</t>
  </si>
  <si>
    <t>-emia</t>
  </si>
  <si>
    <t>https://www.merriam-webster.com/dictionary/enter-</t>
  </si>
  <si>
    <t>enter-</t>
  </si>
  <si>
    <t>https://www.merriam-webster.com/medical/esthesia</t>
  </si>
  <si>
    <t>https://www.merriam-webster.com/dictionary/fibr-</t>
  </si>
  <si>
    <t>fibr-</t>
  </si>
  <si>
    <t>https://www.merriam-webster.com/dictionary/gastr-</t>
  </si>
  <si>
    <t>gastr-</t>
  </si>
  <si>
    <t>https://www.merriam-webster.com/dictionary/glosso-</t>
  </si>
  <si>
    <t>glosso-</t>
  </si>
  <si>
    <t>Tongue. Language; speech.</t>
  </si>
  <si>
    <t>https://www.merriam-webster.com/dictionary/glyc-</t>
  </si>
  <si>
    <t>glyc-</t>
  </si>
  <si>
    <t>https://www.merriam-webster.com/dictionary/hem-</t>
  </si>
  <si>
    <t>hem-</t>
  </si>
  <si>
    <t>https://www.merriam-webster.com/dictionary/hydr-</t>
  </si>
  <si>
    <t>hydr-</t>
  </si>
  <si>
    <t>https://www.merriam-webster.com/dictionary/hyster-</t>
  </si>
  <si>
    <t>hyster-</t>
  </si>
  <si>
    <t>laryng-</t>
  </si>
  <si>
    <t>https://www.merriam-webster.com/dictionary/laryng-</t>
  </si>
  <si>
    <t>https://www.merriam-webster.com/dictionary/myel-</t>
  </si>
  <si>
    <t>myel-</t>
  </si>
  <si>
    <t>https://www.merriam-webster.com/dictionary/necr-</t>
  </si>
  <si>
    <t>necr-</t>
  </si>
  <si>
    <t>https://www.merriam-webster.com/dictionary/nephr-</t>
  </si>
  <si>
    <t>nephr-</t>
  </si>
  <si>
    <t>https://www.merriam-webster.com/dictionary/neur-</t>
  </si>
  <si>
    <t>neur-</t>
  </si>
  <si>
    <t>https://www.merriam-webster.com/dictionary/noct-</t>
  </si>
  <si>
    <t>noct-</t>
  </si>
  <si>
    <t>https://www.merriam-webster.com/dictionary/ocul-</t>
  </si>
  <si>
    <t>ocul-</t>
  </si>
  <si>
    <t>https://www.merriam-webster.com/dictionary/orth-</t>
  </si>
  <si>
    <t>orth-</t>
  </si>
  <si>
    <t>https://www.merriam-webster.com/dictionary/oste-</t>
  </si>
  <si>
    <t>https://www.merriam-webster.com/dictionary/ot-</t>
  </si>
  <si>
    <t>ot-</t>
  </si>
  <si>
    <t>https://www.merriam-webster.com/dictionary/patho-</t>
  </si>
  <si>
    <t>patho-</t>
  </si>
  <si>
    <t>https://www.merriam-webster.com/dictionary/ped-</t>
  </si>
  <si>
    <t>ped-</t>
  </si>
  <si>
    <t>https://www.merriam-webster.com/dictionary/pharyng-</t>
  </si>
  <si>
    <t>pharyng-</t>
  </si>
  <si>
    <t>https://www.merriam-webster.com/dictionary/phleb-</t>
  </si>
  <si>
    <t>phleb-</t>
  </si>
  <si>
    <t>https://www.merriam-webster.com/dictionary/phon-</t>
  </si>
  <si>
    <t>phon-</t>
  </si>
  <si>
    <t>Sound. Voice. Speech.</t>
  </si>
  <si>
    <t>https://www.merriam-webster.com/dictionary/phot-</t>
  </si>
  <si>
    <t>phot-</t>
  </si>
  <si>
    <t>Light. Photograph.</t>
  </si>
  <si>
    <t>https://www.merriam-webster.com/dictionary/-pnea</t>
  </si>
  <si>
    <t>-pnea</t>
  </si>
  <si>
    <t>pneum-</t>
  </si>
  <si>
    <t>https://www.merriam-webster.com/dictionary/pneum-</t>
  </si>
  <si>
    <t>https://www.merriam-webster.com/dictionary/proct-</t>
  </si>
  <si>
    <t>proct-</t>
  </si>
  <si>
    <t>https://www.merriam-webster.com/dictionary/psych-</t>
  </si>
  <si>
    <t>psych-</t>
  </si>
  <si>
    <t>pyr-</t>
  </si>
  <si>
    <t>Fire; heat; fever.</t>
  </si>
  <si>
    <t>https://www.merriam-webster.com/dictionary/pyr-</t>
  </si>
  <si>
    <t>https://www.merriam-webster.com/dictionary/renal</t>
  </si>
  <si>
    <t>https://www.merriam-webster.com/dictionary/rhin-</t>
  </si>
  <si>
    <t>rhin-</t>
  </si>
  <si>
    <t>sclero-</t>
  </si>
  <si>
    <t>https://www.merriam-webster.com/dictionary/spondyl-</t>
  </si>
  <si>
    <t>spondyl-</t>
  </si>
  <si>
    <t>https://www.merriam-webster.com/dictionary/sten-</t>
  </si>
  <si>
    <t>sten-</t>
  </si>
  <si>
    <t>https://www.merriam-webster.com/dictionary/therm-</t>
  </si>
  <si>
    <t>therm-</t>
  </si>
  <si>
    <t>https://www.merriam-webster.com/dictionary/thyr-</t>
  </si>
  <si>
    <t>thyr-</t>
  </si>
  <si>
    <t>https://www.merriam-webster.com/dictionary/trachel-</t>
  </si>
  <si>
    <t>trachel-</t>
  </si>
  <si>
    <t>https://www.merriam-webster.com/dictionary/vas-</t>
  </si>
  <si>
    <t>vas-</t>
  </si>
  <si>
    <t>visceral</t>
  </si>
  <si>
    <t>Organ. Instinctive; unreasoning.</t>
  </si>
  <si>
    <t>https://www.merriam-webster.com/dictionary/visceral</t>
  </si>
  <si>
    <t>https://www.merriam-webster.com/dictionary/-cide</t>
  </si>
  <si>
    <t>-cide</t>
  </si>
  <si>
    <t>The expansion of a hollow or tubular organ.</t>
  </si>
  <si>
    <t>ectasia</t>
  </si>
  <si>
    <t>https://www.merriam-webster.com/medical/ectasia</t>
  </si>
  <si>
    <t>https://www.merriam-webster.com/dictionary/-ectomy</t>
  </si>
  <si>
    <t>-ectomy</t>
  </si>
  <si>
    <t>-form</t>
  </si>
  <si>
    <t>https://www.merriam-webster.com/dictionary/-form</t>
  </si>
  <si>
    <t>-itis</t>
  </si>
  <si>
    <t>https://www.merriam-webster.com/dictionary/-itis</t>
  </si>
  <si>
    <t>Science or study of.</t>
  </si>
  <si>
    <t>-logy</t>
  </si>
  <si>
    <t>https://www.merriam-webster.com/dictionary/-logy</t>
  </si>
  <si>
    <t>-megaly</t>
  </si>
  <si>
    <t>https://www.merriam-webster.com/dictionary/-megaly</t>
  </si>
  <si>
    <t>-oma</t>
  </si>
  <si>
    <t>https://www.merriam-webster.com/dictionary/-oma</t>
  </si>
  <si>
    <t>-osis</t>
  </si>
  <si>
    <t>https://www.merriam-webster.com/dictionary/-osis</t>
  </si>
  <si>
    <t>https://www.merriam-webster.com/dictionary/ostomy</t>
  </si>
  <si>
    <t>delectable</t>
  </si>
  <si>
    <t>Delightful; highly pleasing; enjoyable. Delicious.</t>
  </si>
  <si>
    <t>https://www.merriam-webster.com/dictionary/-penia</t>
  </si>
  <si>
    <t>-penia</t>
  </si>
  <si>
    <t>https://www.merriam-webster.com/dictionary/-plasty</t>
  </si>
  <si>
    <t>-plasty</t>
  </si>
  <si>
    <t>https://www.merriam-webster.com/dictionary/-rrhaphy</t>
  </si>
  <si>
    <t>-rrhaphy</t>
  </si>
  <si>
    <t>https://www.merriam-webster.com/dictionary/-rrhea</t>
  </si>
  <si>
    <t>-rrhea</t>
  </si>
  <si>
    <t>https://www.merriam-webster.com/medical/rhexis</t>
  </si>
  <si>
    <t>https://www.merriam-webster.com/dictionary/-scopy</t>
  </si>
  <si>
    <t>-scopy</t>
  </si>
  <si>
    <t>MEDICINE (suffixes)</t>
  </si>
  <si>
    <t>https://www.merriam-webster.com/dictionary/epistaxis</t>
  </si>
  <si>
    <t>https://www.merriam-webster.com/dictionary/apnea</t>
  </si>
  <si>
    <t>https://www.merriam-webster.com/dictionary/dyspnea</t>
  </si>
  <si>
    <t>https://www.merriam-webster.com/medical/orthopnea</t>
  </si>
  <si>
    <t>https://www.merriam-webster.com/dictionary/coryza</t>
  </si>
  <si>
    <t>https://www.merriam-webster.com/medical/mucopurulent</t>
  </si>
  <si>
    <t>https://www.merriam-webster.com/dictionary/edematous</t>
  </si>
  <si>
    <t>edematous</t>
  </si>
  <si>
    <t>https://www.merriam-webster.com/dictionary/arrhythmia</t>
  </si>
  <si>
    <t>Slow heartbeat.</t>
  </si>
  <si>
    <t>Irregular heartbeat.</t>
  </si>
  <si>
    <t>Fast heartbeat.</t>
  </si>
  <si>
    <t>https://www.merriam-webster.com/dictionary/bradycardia</t>
  </si>
  <si>
    <t>https://www.merriam-webster.com/dictionary/tachycardia</t>
  </si>
  <si>
    <t>https://www.merriam-webster.com/dictionary/erythema</t>
  </si>
  <si>
    <t>https://www.merriam-webster.com/dictionary/furuncle</t>
  </si>
  <si>
    <t>https://www.merriam-webster.com/dictionary/nevi</t>
  </si>
  <si>
    <t>Mole.</t>
  </si>
  <si>
    <t>https://www.merriam-webster.com/dictionary/verruca</t>
  </si>
  <si>
    <t>https://www.merriam-webster.com/medical/aphagia</t>
  </si>
  <si>
    <t>Difficulty or inability to swallow.</t>
  </si>
  <si>
    <t>aphagia/dysphagia</t>
  </si>
  <si>
    <t>https://www.merriam-webster.com/dictionary/anuria</t>
  </si>
  <si>
    <t>https://www.merriam-webster.com/dictionary/diuresis</t>
  </si>
  <si>
    <t>Excessive urination.</t>
  </si>
  <si>
    <t>https://www.merriam-webster.com/dictionary/dysuria</t>
  </si>
  <si>
    <t>https://www.merriam-webster.com/dictionary/enuresis</t>
  </si>
  <si>
    <t>https://www.merriam-webster.com/dictionary/contrite</t>
  </si>
  <si>
    <t>https://www.merriam-webster.com/dictionary/expiate</t>
  </si>
  <si>
    <t xml:space="preserve">tergiversation </t>
  </si>
  <si>
    <t>https://www.merriam-webster.com/dictionary/tergiversation</t>
  </si>
  <si>
    <t>https://www.merriam-webster.com/dictionary/volte-face</t>
  </si>
  <si>
    <t>volte-face</t>
  </si>
  <si>
    <t>https://www.merriam-webster.com/dictionary/agate</t>
  </si>
  <si>
    <t>https://www.merriam-webster.com/dictionary/chalcedony</t>
  </si>
  <si>
    <t>https://www.merriam-webster.com/dictionary/alloy</t>
  </si>
  <si>
    <t>https://www.merriam-webster.com/dictionary/bijou</t>
  </si>
  <si>
    <t>https://www.merriam-webster.com/dictionary/corundum</t>
  </si>
  <si>
    <t>https://www.merriam-webster.com/dictionary/galena</t>
  </si>
  <si>
    <t>https://www.merriam-webster.com/dictionary/geognosy</t>
  </si>
  <si>
    <t>https://www.merriam-webster.com/dictionary/marmoreal</t>
  </si>
  <si>
    <t>https://www.merriam-webster.com/dictionary/palladium</t>
  </si>
  <si>
    <t>https://www.merriam-webster.com/dictionary/pewter</t>
  </si>
  <si>
    <t>a cappella</t>
  </si>
  <si>
    <t>https://www.merriam-webster.com/dictionary/a%20cappella</t>
  </si>
  <si>
    <t>https://www.merriam-webster.com/dictionary/paradigm</t>
  </si>
  <si>
    <t>https://www.merriam-webster.com/dictionary/paragon</t>
  </si>
  <si>
    <t>https://www.merriam-webster.com/dictionary/agio</t>
  </si>
  <si>
    <t>https://www.merriam-webster.com/dictionary/amortize</t>
  </si>
  <si>
    <t>https://www.merriam-webster.com/dictionary/baksheesh</t>
  </si>
  <si>
    <t>baksheesh</t>
  </si>
  <si>
    <t>https://www.merriam-webster.com/dictionary/collateral</t>
  </si>
  <si>
    <t>https://www.merriam-webster.com/dictionary/debenture</t>
  </si>
  <si>
    <t>https://www.merriam-webster.com/dictionary/defray</t>
  </si>
  <si>
    <t>https://www.merriam-webster.com/dictionary/emolument</t>
  </si>
  <si>
    <t>https://www.merriam-webster.com/dictionary/fiduciary</t>
  </si>
  <si>
    <t>https://www.merriam-webster.com/dictionary/guerdon</t>
  </si>
  <si>
    <t>https://www.merriam-webster.com/dictionary/husband</t>
  </si>
  <si>
    <t>https://www.merriam-webster.com/dictionary/lagniappe</t>
  </si>
  <si>
    <t>https://www.merriam-webster.com/dictionary/lucre</t>
  </si>
  <si>
    <t>Monetary gain. Profit.</t>
  </si>
  <si>
    <t>https://www.merriam-webster.com/dictionary/morganatic</t>
  </si>
  <si>
    <t>https://www.merriam-webster.com/dictionary/numismatics</t>
  </si>
  <si>
    <t>https://www.merriam-webster.com/dictionary/patrimony</t>
  </si>
  <si>
    <t>https://www.merriam-webster.com/dictionary/pecuniary</t>
  </si>
  <si>
    <t>https://www.merriam-webster.com/dictionary/pelf</t>
  </si>
  <si>
    <t>https://www.merriam-webster.com/dictionary/procuracy</t>
  </si>
  <si>
    <t>https://www.merriam-webster.com/dictionary/remuneration</t>
  </si>
  <si>
    <t>https://www.merriam-webster.com/dictionary/salable</t>
  </si>
  <si>
    <t>https://www.merriam-webster.com/dictionary/sop</t>
  </si>
  <si>
    <t>https://www.merriam-webster.com/dictionary/suborn</t>
  </si>
  <si>
    <t>https://www.merriam-webster.com/dictionary/subvention</t>
  </si>
  <si>
    <t>https://www.merriam-webster.com/dictionary/sumptuary</t>
  </si>
  <si>
    <t>Regulating extravagant expenses.</t>
  </si>
  <si>
    <t>https://www.merriam-webster.com/dictionary/vigorish</t>
  </si>
  <si>
    <t>Gambler's advantage in betting odds that produces his profit. Excess interest charged by loan sharks.</t>
  </si>
  <si>
    <t>https://www.merriam-webster.com/dictionary/aria</t>
  </si>
  <si>
    <t>https://www.merriam-webster.com/dictionary/arpeggio</t>
  </si>
  <si>
    <t>https://www.merriam-webster.com/dictionary/caesura</t>
  </si>
  <si>
    <t>https://www.merriam-webster.com/dictionary/calliope</t>
  </si>
  <si>
    <t>https://www.merriam-webster.com/dictionary/carillon</t>
  </si>
  <si>
    <t>carillon</t>
  </si>
  <si>
    <t>https://www.merriam-webster.com/dictionary/clarion</t>
  </si>
  <si>
    <t>https://www.merriam-webster.com/dictionary/coda</t>
  </si>
  <si>
    <t>https://www.merriam-webster.com/dictionary/forte</t>
  </si>
  <si>
    <t>https://www.merriam-webster.com/dictionary/funk</t>
  </si>
  <si>
    <t>https://www.merriam-webster.com/dictionary/glockenspiel</t>
  </si>
  <si>
    <t>https://www.merriam-webster.com/dictionary/olio</t>
  </si>
  <si>
    <t>https://www.merriam-webster.com/dictionary/opus</t>
  </si>
  <si>
    <t>https://www.merriam-webster.com/dictionary/paean</t>
  </si>
  <si>
    <t>https://www.merriam-webster.com/dictionary/plectrum</t>
  </si>
  <si>
    <t>https://www.merriam-webster.com/dictionary/spinet</t>
  </si>
  <si>
    <t>Poverty.</t>
  </si>
  <si>
    <t>https://www.merriam-webster.com/dictionary/avatar</t>
  </si>
  <si>
    <t>changeling</t>
  </si>
  <si>
    <t>https://www.merriam-webster.com/dictionary/chimera</t>
  </si>
  <si>
    <t>https://www.merriam-webster.com/dictionary/cornucopia</t>
  </si>
  <si>
    <t>https://www.merriam-webster.com/dictionary/dryad</t>
  </si>
  <si>
    <t>Fairyland.</t>
  </si>
  <si>
    <t>https://www.merriam-webster.com/dictionary/faerie</t>
  </si>
  <si>
    <t>https://www.merriam-webster.com/dictionary/gnome</t>
  </si>
  <si>
    <t>aphorism</t>
  </si>
  <si>
    <t>https://www.merriam-webster.com/dictionary/aphorism</t>
  </si>
  <si>
    <t>https://www.merriam-webster.com/dictionary/griffin</t>
  </si>
  <si>
    <t>https://www.merriam-webster.com/dictionary/incarnation</t>
  </si>
  <si>
    <t>https://www.merriam-webster.com/dictionary/incubus</t>
  </si>
  <si>
    <t>nemesis</t>
  </si>
  <si>
    <t>https://www.merriam-webster.com/dictionary/nemesis</t>
  </si>
  <si>
    <t>https://www.merriam-webster.com/dictionary/poltergeist</t>
  </si>
  <si>
    <t>portia</t>
  </si>
  <si>
    <t>https://www.merriam-webster.com/dictionary/revenant</t>
  </si>
  <si>
    <t>https://www.merriam-webster.com/dictionary/satyr</t>
  </si>
  <si>
    <t>Charm to ward off evil.</t>
  </si>
  <si>
    <t>https://www.merriam-webster.com/dictionary/thaumaturgy</t>
  </si>
  <si>
    <t>https://www.merriam-webster.com/dictionary/troll</t>
  </si>
  <si>
    <t>https://www.merriam-webster.com/dictionary/yeti</t>
  </si>
  <si>
    <t>https://www.merriam-webster.com/dictionary/appellation</t>
  </si>
  <si>
    <t>https://www.merriam-webster.com/dictionary/cognomen</t>
  </si>
  <si>
    <t>https://www.merriam-webster.com/dictionary/eponym</t>
  </si>
  <si>
    <t>https://www.merriam-webster.com/dictionary/patronymic</t>
  </si>
  <si>
    <t>https://www.merriam-webster.com/dictionary/sobriquet</t>
  </si>
  <si>
    <t>https://www.merriam-webster.com/dictionary/titular</t>
  </si>
  <si>
    <t>https://www.merriam-webster.com/dictionary/argosy</t>
  </si>
  <si>
    <t>https://www.merriam-webster.com/dictionary/barge</t>
  </si>
  <si>
    <t>https://www.merriam-webster.com/dictionary/bollard</t>
  </si>
  <si>
    <t>https://www.merriam-webster.com/dictionary/cay</t>
  </si>
  <si>
    <t>https://www.merriam-webster.com/dictionary/dhow</t>
  </si>
  <si>
    <t>https://www.merriam-webster.com/dictionary/flotsam</t>
  </si>
  <si>
    <t>https://www.merriam-webster.com/dictionary/gimbals</t>
  </si>
  <si>
    <t>https://www.merriam-webster.com/dictionary/hulk</t>
  </si>
  <si>
    <t>https://www.merriam-webster.com/dictionary/lanyard</t>
  </si>
  <si>
    <t>https://www.merriam-webster.com/dictionary/loxodromic</t>
  </si>
  <si>
    <t>https://www.merriam-webster.com/dictionary/seine</t>
  </si>
  <si>
    <t>https://www.merriam-webster.com/dictionary/scow</t>
  </si>
  <si>
    <t>scow</t>
  </si>
  <si>
    <t>https://www.merriam-webster.com/dictionary/xebec</t>
  </si>
  <si>
    <t>3-masted vessel of the Mediterranean.</t>
  </si>
  <si>
    <t>https://www.merriam-webster.com/dictionary/yawl</t>
  </si>
  <si>
    <t>blather</t>
  </si>
  <si>
    <t>https://www.merriam-webster.com/dictionary/blather</t>
  </si>
  <si>
    <t>https://www.merriam-webster.com/dictionary/claptrap</t>
  </si>
  <si>
    <t>https://www.merriam-webster.com/dictionary/garrulous</t>
  </si>
  <si>
    <t>https://www.merriam-webster.com/dictionary/maunder</t>
  </si>
  <si>
    <t>https://www.merriam-webster.com/dictionary/prate</t>
  </si>
  <si>
    <t>https://www.merriam-webster.com/dictionary/tautology</t>
  </si>
  <si>
    <t>https://www.merriam-webster.com/dictionary/aplomb</t>
  </si>
  <si>
    <t>https://www.merriam-webster.com/dictionary/assuage</t>
  </si>
  <si>
    <t>assuage</t>
  </si>
  <si>
    <t>https://www.merriam-webster.com/dictionary/balmy</t>
  </si>
  <si>
    <t>https://www.merriam-webster.com/dictionary/beatific</t>
  </si>
  <si>
    <t>https://www.merriam-webster.com/dictionary/concordat</t>
  </si>
  <si>
    <t>https://www.merriam-webster.com/dictionary/copacetic</t>
  </si>
  <si>
    <t>https://www.merriam-webster.com/dictionary/decorum</t>
  </si>
  <si>
    <t>https://www.merriam-webster.com/dictionary/emollient</t>
  </si>
  <si>
    <t>Soothing. Mollifying.</t>
  </si>
  <si>
    <t>https://www.merriam-webster.com/dictionary/equanimity</t>
  </si>
  <si>
    <t>https://www.merriam-webster.com/dictionary/halcyon</t>
  </si>
  <si>
    <t>Calm; peaceful. Prosperous; affluent.</t>
  </si>
  <si>
    <t>https://www.merriam-webster.com/dictionary/homeostasis</t>
  </si>
  <si>
    <t>Stability within. Equilibrium.</t>
  </si>
  <si>
    <t>https://www.merriam-webster.com/dictionary/idyllic</t>
  </si>
  <si>
    <t>https://www.merriam-webster.com/dictionary/inviolate</t>
  </si>
  <si>
    <t>https://www.merriam-webster.com/dictionary/irenic</t>
  </si>
  <si>
    <t>Peaceful. Conciliatory.</t>
  </si>
  <si>
    <t>https://www.merriam-webster.com/dictionary/mellifluous</t>
  </si>
  <si>
    <t>https://www.merriam-webster.com/dictionary/paregoric</t>
  </si>
  <si>
    <t>https://www.merriam-webster.com/dictionary/propitiate</t>
  </si>
  <si>
    <t>https://www.merriam-webster.com/dictionary/rapprochement</t>
  </si>
  <si>
    <t>https://www.merriam-webster.com/dictionary/sangfroid</t>
  </si>
  <si>
    <t>sangfroid</t>
  </si>
  <si>
    <t>Equanimity under pressure. Cool self-possession.</t>
  </si>
  <si>
    <t>https://www.merriam-webster.com/dictionary/staid</t>
  </si>
  <si>
    <t>https://www.merriam-webster.com/dictionary/supine</t>
  </si>
  <si>
    <t>unflappable</t>
  </si>
  <si>
    <t>https://www.merriam-webster.com/dictionary/unflappable</t>
  </si>
  <si>
    <t>Assured and in control. Imperturbable; calm.</t>
  </si>
  <si>
    <t>https://www.merriam-webster.com/dictionary/urbane</t>
  </si>
  <si>
    <t>https://www.merriam-webster.com/dictionary/boniface</t>
  </si>
  <si>
    <t>The proprietor of a hotel, nightclub, or restaurant.</t>
  </si>
  <si>
    <t>https://www.merriam-webster.com/dictionary/doyen</t>
  </si>
  <si>
    <t>https://www.merriam-webster.com/dictionary/factotum</t>
  </si>
  <si>
    <t>https://www.merriam-webster.com/dictionary/homunculus</t>
  </si>
  <si>
    <t>https://www.merriam-webster.com/dictionary/kith</t>
  </si>
  <si>
    <t>Paraclete</t>
  </si>
  <si>
    <t>https://www.merriam-webster.com/dictionary/Paraclete</t>
  </si>
  <si>
    <t>https://www.merriam-webster.com/dictionary/proselyte</t>
  </si>
  <si>
    <t>https://www.merriam-webster.com/dictionary/quadroon</t>
  </si>
  <si>
    <t>https://www.merriam-webster.com/dictionary/raconteur</t>
  </si>
  <si>
    <t>Storyteller.</t>
  </si>
  <si>
    <t>https://www.merriam-webster.com/dictionary/testator</t>
  </si>
  <si>
    <t>https://www.merriam-webster.com/dictionary/troglodyte</t>
  </si>
  <si>
    <t>https://www.merriam-webster.com/dictionary/anathema</t>
  </si>
  <si>
    <t>https://www.merriam-webster.com/dictionary/brigand</t>
  </si>
  <si>
    <t>https://www.merriam-webster.com/dictionary/demagogue</t>
  </si>
  <si>
    <t>demagogue</t>
  </si>
  <si>
    <t>https://www.merriam-webster.com/dictionary/miscreant</t>
  </si>
  <si>
    <t>https://www.merriam-webster.com/dictionary/rapscallion</t>
  </si>
  <si>
    <t>https://www.merriam-webster.com/dictionary/recreant</t>
  </si>
  <si>
    <t>https://www.merriam-webster.com/dictionary/renegade</t>
  </si>
  <si>
    <t>https://www.merriam-webster.com/dictionary/reprobate</t>
  </si>
  <si>
    <t>https://www.merriam-webster.com/dictionary/sot</t>
  </si>
  <si>
    <t>https://www.merriam-webster.com/dictionary/spavined</t>
  </si>
  <si>
    <t>https://www.merriam-webster.com/dictionary/strumpet</t>
  </si>
  <si>
    <t>https://www.merriam-webster.com/dictionary/yahoo</t>
  </si>
  <si>
    <t>https://www.merriam-webster.com/dictionary/yegg</t>
  </si>
  <si>
    <t>https://www.merriam-webster.com/dictionary/assiduous</t>
  </si>
  <si>
    <t>https://www.merriam-webster.com/dictionary/pertinacious</t>
  </si>
  <si>
    <t>https://www.merriam-webster.com/dictionary/sedulous</t>
  </si>
  <si>
    <t>https://www.merriam-webster.com/dictionary/nihilism</t>
  </si>
  <si>
    <t>https://www.merriam-webster.com/dictionary/obscurantism</t>
  </si>
  <si>
    <t>https://www.merriam-webster.com/dictionary/ontology</t>
  </si>
  <si>
    <t>https://www.merriam-webster.com/dictionary/teleology</t>
  </si>
  <si>
    <t>Doctrine of purpose in nature. Intelligent design.</t>
  </si>
  <si>
    <t>https://www.merriam-webster.com/dictionary/fastidious</t>
  </si>
  <si>
    <t>https://www.merriam-webster.com/dictionary/martinet</t>
  </si>
  <si>
    <t>https://www.merriam-webster.com/dictionary/punctilious</t>
  </si>
  <si>
    <t>https://www.merriam-webster.com/dictionary/abattoir</t>
  </si>
  <si>
    <t>https://www.merriam-webster.com/dictionary/adit</t>
  </si>
  <si>
    <t>https://www.merriam-webster.com/dictionary/atelier</t>
  </si>
  <si>
    <t>https://www.merriam-webster.com/dictionary/bistro</t>
  </si>
  <si>
    <t>Bar. Restaurant.</t>
  </si>
  <si>
    <t>https://www.merriam-webster.com/dictionary/boite</t>
  </si>
  <si>
    <t>https://www.merriam-webster.com/dictionary/cabana</t>
  </si>
  <si>
    <t>https://www.merriam-webster.com/dictionary/citadel</t>
  </si>
  <si>
    <t>Fortress that dominates a city. Stronghold.</t>
  </si>
  <si>
    <t>https://www.merriam-webster.com/dictionary/gibbet</t>
  </si>
  <si>
    <t>https://www.merriam-webster.com/dictionary/hospice</t>
  </si>
  <si>
    <t>https://www.merriam-webster.com/dictionary/jetty</t>
  </si>
  <si>
    <t>https://www.merriam-webster.com/dictionary/kiosk</t>
  </si>
  <si>
    <t>https://www.merriam-webster.com/dictionary/latifundia</t>
  </si>
  <si>
    <t>https://www.merriam-webster.com/dictionary/paddock</t>
  </si>
  <si>
    <t>https://www.merriam-webster.com/dictionary/postern</t>
  </si>
  <si>
    <t>Back, side, or private entrance.</t>
  </si>
  <si>
    <t>https://www.merriam-webster.com/dictionary/privy</t>
  </si>
  <si>
    <t>https://www.merriam-webster.com/dictionary/proscenium</t>
  </si>
  <si>
    <t>https://www.merriam-webster.com/dictionary/quay</t>
  </si>
  <si>
    <t>https://www.merriam-webster.com/dictionary/querencia</t>
  </si>
  <si>
    <t>https://www.merriam-webster.com/dictionary/warren</t>
  </si>
  <si>
    <t>https://www.merriam-webster.com/dictionary/abut</t>
  </si>
  <si>
    <t>https://www.merriam-webster.com/dictionary/alfresco</t>
  </si>
  <si>
    <t>https://www.merriam-webster.com/dictionary/antipodes</t>
  </si>
  <si>
    <t>https://www.merriam-webster.com/dictionary/askew</t>
  </si>
  <si>
    <t>https://www.merriam-webster.com/dictionary/beleaguered</t>
  </si>
  <si>
    <t>beleaguered</t>
  </si>
  <si>
    <t>https://www.merriam-webster.com/dictionary/bucolic</t>
  </si>
  <si>
    <t>https://www.merriam-webster.com/dictionary/Canossa</t>
  </si>
  <si>
    <t>Canossa</t>
  </si>
  <si>
    <t>https://www.merriam-webster.com/dictionary/circumambient</t>
  </si>
  <si>
    <t>https://www.merriam-webster.com/dictionary/embosom</t>
  </si>
  <si>
    <t>https://www.merriam-webster.com/dictionary/hinterland</t>
  </si>
  <si>
    <t>https://www.merriam-webster.com/dictionary/hyperborean</t>
  </si>
  <si>
    <t>https://www.merriam-webster.com/dictionary/juxtaposition</t>
  </si>
  <si>
    <t>https://www.merriam-webster.com/dictionary/nadir</t>
  </si>
  <si>
    <t>https://www.merriam-webster.com/dictionary/penultimate</t>
  </si>
  <si>
    <t>https://www.merriam-webster.com/dictionary/propinquity</t>
  </si>
  <si>
    <t>https://www.merriam-webster.com/dictionary/sojourn</t>
  </si>
  <si>
    <t>https://www.merriam-webster.com/dictionary/tertiary</t>
  </si>
  <si>
    <t>https://www.merriam-webster.com/dictionary/transpontine</t>
  </si>
  <si>
    <t>https://www.merriam-webster.com/dictionary/ubiquitous</t>
  </si>
  <si>
    <t>https://www.merriam-webster.com/dictionary/yonder</t>
  </si>
  <si>
    <t>yonder</t>
  </si>
  <si>
    <t>https://www.merriam-webster.com/dictionary/phototropism</t>
  </si>
  <si>
    <t>https://www.merriam-webster.com/dictionary/saffron</t>
  </si>
  <si>
    <t>https://www.merriam-webster.com/dictionary/sago</t>
  </si>
  <si>
    <t>https://www.merriam-webster.com/dictionary/scion</t>
  </si>
  <si>
    <t>Bud or branch cut for grafting. Descendant or child.</t>
  </si>
  <si>
    <t>https://www.merriam-webster.com/dictionary/sloe</t>
  </si>
  <si>
    <t>https://www.merriam-webster.com/dictionary/succulent</t>
  </si>
  <si>
    <t>https://www.merriam-webster.com/dictionary/xylem</t>
  </si>
  <si>
    <t>https://www.merriam-webster.com/dictionary/politesse</t>
  </si>
  <si>
    <t>https://www.merriam-webster.com/dictionary/autarchy</t>
  </si>
  <si>
    <t>https://www.merriam-webster.com/dictionary/brinkmanship</t>
  </si>
  <si>
    <t>https://www.merriam-webster.com/dictionary/Comstockery</t>
  </si>
  <si>
    <t>https://www.merriam-webster.com/dictionary/egalitarianism</t>
  </si>
  <si>
    <t>egalitarianism</t>
  </si>
  <si>
    <t>https://www.merriam-webster.com/dictionary/fiat</t>
  </si>
  <si>
    <t>https://www.merriam-webster.com/dictionary/hegemony</t>
  </si>
  <si>
    <t>https://www.merriam-webster.com/dictionary/hustings</t>
  </si>
  <si>
    <t>Local court. Electioneering platform.</t>
  </si>
  <si>
    <t>https://www.merriam-webster.com/dictionary/interpellate</t>
  </si>
  <si>
    <t>https://www.merriam-webster.com/dictionary/investiture</t>
  </si>
  <si>
    <t>https://www.merriam-webster.com/dictionary/junta</t>
  </si>
  <si>
    <t>https://www.merriam-webster.com/dictionary/ochlocracy</t>
  </si>
  <si>
    <t>ochlocracy</t>
  </si>
  <si>
    <t>https://www.merriam-webster.com/dictionary/oligarchy</t>
  </si>
  <si>
    <t>oligarchy</t>
  </si>
  <si>
    <t>Government in which a small group exercises control - especially for corrupt and selfish purposes.</t>
  </si>
  <si>
    <t>https://www.merriam-webster.com/dictionary/plebiscite</t>
  </si>
  <si>
    <t>https://www.merriam-webster.com/dictionary/plenipotentiary</t>
  </si>
  <si>
    <t>https://www.merriam-webster.com/dictionary/plutocracy</t>
  </si>
  <si>
    <t>https://www.merriam-webster.com/dictionary/populist</t>
  </si>
  <si>
    <t>populist</t>
  </si>
  <si>
    <t>https://www.merriam-webster.com/dictionary/prorogue</t>
  </si>
  <si>
    <t>https://www.merriam-webster.com/dictionary/accolade</t>
  </si>
  <si>
    <t>https://www.merriam-webster.com/dictionary/approbation</t>
  </si>
  <si>
    <t>https://www.merriam-webster.com/dictionary/encomium</t>
  </si>
  <si>
    <t>https://www.merriam-webster.com/dictionary/lionize</t>
  </si>
  <si>
    <t>https://www.merriam-webster.com/dictionary/fecund</t>
  </si>
  <si>
    <t>https://www.merriam-webster.com/dictionary/feracious</t>
  </si>
  <si>
    <t>https://www.merriam-webster.com/dictionary/luxuriant</t>
  </si>
  <si>
    <t>Growing profusely. Luxurious.</t>
  </si>
  <si>
    <t>https://www.merriam-webster.com/dictionary/pullulating</t>
  </si>
  <si>
    <t>https://www.merriam-webster.com/dictionary/circumscribe</t>
  </si>
  <si>
    <t>https://www.merriam-webster.com/dictionary/debar</t>
  </si>
  <si>
    <t>https://www.merriam-webster.com/dictionary/enjoin</t>
  </si>
  <si>
    <t>https://www.merriam-webster.com/dictionary/estop</t>
  </si>
  <si>
    <t>https://www.merriam-webster.com/dictionary/immure</t>
  </si>
  <si>
    <t>Imprison. Confine. Entomb; enclose.</t>
  </si>
  <si>
    <t>https://www.merriam-webster.com/dictionary/interdict</t>
  </si>
  <si>
    <t>https://www.merriam-webster.com/dictionary/obviate</t>
  </si>
  <si>
    <t>https://www.merriam-webster.com/dictionary/occlude</t>
  </si>
  <si>
    <t>https://www.merriam-webster.com/dictionary/proscribe</t>
  </si>
  <si>
    <t>https://www.merriam-webster.com/dictionary/quietus</t>
  </si>
  <si>
    <t>https://www.merriam-webster.com/dictionary/surcease</t>
  </si>
  <si>
    <t>Cease; an end or cessation.</t>
  </si>
  <si>
    <t>https://www.merriam-webster.com/dictionary/adumbrate</t>
  </si>
  <si>
    <t>Armageddon. Prophetic.</t>
  </si>
  <si>
    <t>https://www.merriam-webster.com/dictionary/Cassandra</t>
  </si>
  <si>
    <t>https://www.merriam-webster.com/dictionary/kismet</t>
  </si>
  <si>
    <t>https://www.merriam-webster.com/dictionary/mantic</t>
  </si>
  <si>
    <t>https://www.merriam-webster.com/dictionary/presage</t>
  </si>
  <si>
    <t>https://www.merriam-webster.com/dictionary/prescience</t>
  </si>
  <si>
    <t>https://www.merriam-webster.com/dictionary/presentiment</t>
  </si>
  <si>
    <t>https://www.merriam-webster.com/dictionary/prevenience</t>
  </si>
  <si>
    <t>https://www.merriam-webster.com/dictionary/prevision</t>
  </si>
  <si>
    <t>https://www.merriam-webster.com/dictionary/propitious</t>
  </si>
  <si>
    <t>https://www.merriam-webster.com/dictionary/sibylline</t>
  </si>
  <si>
    <t>https://www.merriam-webster.com/dictionary/vaticinate</t>
  </si>
  <si>
    <t>https://www.merriam-webster.com/dictionary/aegis</t>
  </si>
  <si>
    <t>Under protection. Patronage.</t>
  </si>
  <si>
    <t>https://www.merriam-webster.com/dictionary/integument</t>
  </si>
  <si>
    <t>https://www.merriam-webster.com/dictionary/rampart</t>
  </si>
  <si>
    <t>https://www.merriam-webster.com/dictionary/revetment</t>
  </si>
  <si>
    <t>https://www.merriam-webster.com/dictionary/tutelage</t>
  </si>
  <si>
    <t>https://www.merriam-webster.com/dictionary/niggard</t>
  </si>
  <si>
    <t>Funeral rite or ceremony.</t>
  </si>
  <si>
    <t>Winged; feathered. Arranged like feathers.</t>
  </si>
  <si>
    <t>https://www.merriam-webster.com/dictionary/pinnate</t>
  </si>
  <si>
    <t>https://www.merriam-webster.com/dictionary/abulia</t>
  </si>
  <si>
    <t>https://www.merriam-webster.com/dictionary/aphasia</t>
  </si>
  <si>
    <t>https://www.merriam-webster.com/dictionary/autism</t>
  </si>
  <si>
    <t>autism</t>
  </si>
  <si>
    <t>Illusion or fabrication of the mind. A creature created from genetic grafting. (capitalized: fire-breathing monster).</t>
  </si>
  <si>
    <t>https://www.merriam-webster.com/dictionary/dementia%20praecox</t>
  </si>
  <si>
    <t>https://www.merriam-webster.com/dictionary/dyslexia</t>
  </si>
  <si>
    <t>https://www.merriam-webster.com/dictionary/ethos</t>
  </si>
  <si>
    <t>https://www.merriam-webster.com/dictionary/megalomania</t>
  </si>
  <si>
    <t>https://www.merriam-webster.com/dictionary/mesmerize</t>
  </si>
  <si>
    <t>https://www.merriam-webster.com/dictionary/neurasthenia</t>
  </si>
  <si>
    <t>https://www.merriam-webster.com/dictionary/paramnesia</t>
  </si>
  <si>
    <t>https://www.merriam-webster.com/dictionary/phrenology</t>
  </si>
  <si>
    <t>https://www.merriam-webster.com/dictionary/physiognomy</t>
  </si>
  <si>
    <t>Tuning fork. Entire range of sound, activity, or emotion.</t>
  </si>
  <si>
    <t>https://www.merriam-webster.com/dictionary/diapason</t>
  </si>
  <si>
    <t>https://www.merriam-webster.com/dictionary/gamut</t>
  </si>
  <si>
    <t>https://www.merriam-webster.com/dictionary/generic</t>
  </si>
  <si>
    <t>https://www.merriam-webster.com/dictionary/colloquy</t>
  </si>
  <si>
    <t>https://www.merriam-webster.com/dictionary/declaim</t>
  </si>
  <si>
    <t>https://www.merriam-webster.com/dictionary/elocution</t>
  </si>
  <si>
    <t>https://www.merriam-webster.com/dictionary/exordium</t>
  </si>
  <si>
    <t>https://www.merriam-webster.com/dictionary/forensic</t>
  </si>
  <si>
    <t>https://www.merriam-webster.com/dictionary/screed</t>
  </si>
  <si>
    <t>Long drawn-out tirade. A leveling device drawn over freshly poured concrete.</t>
  </si>
  <si>
    <t>https://www.merriam-webster.com/dictionary/dearth</t>
  </si>
  <si>
    <t>https://www.merriam-webster.com/dictionary/unwonted</t>
  </si>
  <si>
    <t>https://www.merriam-webster.com/dictionary/requital</t>
  </si>
  <si>
    <t>Something given or done in return. Compensation or retaliation.</t>
  </si>
  <si>
    <t>https://www.merriam-webster.com/dictionary/avuncular</t>
  </si>
  <si>
    <t>https://www.merriam-webster.com/dictionary/cladistics</t>
  </si>
  <si>
    <t>https://www.merriam-webster.com/dictionary/clone</t>
  </si>
  <si>
    <t>https://www.merriam-webster.com/dictionary/cognate</t>
  </si>
  <si>
    <t>Of common origin. Similar.</t>
  </si>
  <si>
    <t>https://www.merriam-webster.com/dictionary/filial</t>
  </si>
  <si>
    <t>https://www.merriam-webster.com/dictionary/anagogical</t>
  </si>
  <si>
    <t>anagogical</t>
  </si>
  <si>
    <t>https://www.merriam-webster.com/dictionary/aureole</t>
  </si>
  <si>
    <t>https://www.merriam-webster.com/dictionary/benison</t>
  </si>
  <si>
    <t>https://www.merriam-webster.com/dictionary/breviary</t>
  </si>
  <si>
    <t>https://www.merriam-webster.com/dictionary/cant</t>
  </si>
  <si>
    <t>https://www.merriam-webster.com/dictionary/ecumenical</t>
  </si>
  <si>
    <t>https://www.merriam-webster.com/dictionary/sacerdotal</t>
  </si>
  <si>
    <t>Priestly. A cursive form of ancient Egyptian writing simpler than the hieroglyphic.</t>
  </si>
  <si>
    <t>https://www.merriam-webster.com/dictionary/hieratic</t>
  </si>
  <si>
    <t>(Muslim) A spirit, lower than the angels, who could appear in animal or human form and influence men.</t>
  </si>
  <si>
    <t>https://www.merriam-webster.com/dictionary/jinni</t>
  </si>
  <si>
    <t>jinni</t>
  </si>
  <si>
    <t>https://www.merriam-webster.com/dictionary/liturgy</t>
  </si>
  <si>
    <t>Public communion service. A customary repertoire of ideas, phrases, or observances.</t>
  </si>
  <si>
    <t>https://www.merriam-webster.com/dictionary/offertory</t>
  </si>
  <si>
    <t>https://www.merriam-webster.com/dictionary/orison</t>
  </si>
  <si>
    <t>The Holy Spirit. An advocate.</t>
  </si>
  <si>
    <t>https://www.merriam-webster.com/dictionary/sacrosanct</t>
  </si>
  <si>
    <t>https://www.merriam-webster.com/dictionary/simony</t>
  </si>
  <si>
    <t>https://www.merriam-webster.com/dictionary/apostate</t>
  </si>
  <si>
    <t>https://www.merriam-webster.com/dictionary/arhat</t>
  </si>
  <si>
    <t>A clergyman; his ankle-length coat.</t>
  </si>
  <si>
    <t>https://www.merriam-webster.com/dictionary/fakir</t>
  </si>
  <si>
    <t>https://www.merriam-webster.com/dictionary/flagellant</t>
  </si>
  <si>
    <t>flagellant</t>
  </si>
  <si>
    <t>https://www.merriam-webster.com/dictionary/Fra</t>
  </si>
  <si>
    <t>The person who issues the call to prayer from one of the minarets of a mosque.</t>
  </si>
  <si>
    <t>https://www.merriam-webster.com/dictionary/postulant</t>
  </si>
  <si>
    <t>https://www.merriam-webster.com/dictionary/prelate</t>
  </si>
  <si>
    <t>https://www.merriam-webster.com/dictionary/pulpiteer</t>
  </si>
  <si>
    <t>https://www.merriam-webster.com/dictionary/sexton</t>
  </si>
  <si>
    <t>https://www.merriam-webster.com/dictionary/synod</t>
  </si>
  <si>
    <t>https://www.merriam-webster.com/dictionary/votary</t>
  </si>
  <si>
    <t>https://www.merriam-webster.com/dictionary/alb</t>
  </si>
  <si>
    <t>https://www.merriam-webster.com/dictionary/miter</t>
  </si>
  <si>
    <t>Tall, pointed, folded cap worn by bishops and abbots.</t>
  </si>
  <si>
    <t>Temple or church.</t>
  </si>
  <si>
    <t>https://www.merriam-webster.com/dictionary/manse</t>
  </si>
  <si>
    <t>Minister's house. A large imposing residence.</t>
  </si>
  <si>
    <t>https://www.merriam-webster.com/dictionary/ethereal</t>
  </si>
  <si>
    <t>https://www.merriam-webster.com/dictionary/supernal</t>
  </si>
  <si>
    <t>https://www.merriam-webster.com/dictionary/demiurge</t>
  </si>
  <si>
    <t>https://www.merriam-webster.com/dictionary/exegesis</t>
  </si>
  <si>
    <t>https://www.merriam-webster.com/dictionary/pantheism</t>
  </si>
  <si>
    <t>https://www.merriam-webster.com/dictionary/recusant</t>
  </si>
  <si>
    <t>A religious dissident. One who refuses to accept or obey established authority.</t>
  </si>
  <si>
    <t>https://www.merriam-webster.com/dictionary/soterial</t>
  </si>
  <si>
    <t>https://www.merriam-webster.com/dictionary/ablate</t>
  </si>
  <si>
    <t>ablate</t>
  </si>
  <si>
    <t>Remove or destroy.</t>
  </si>
  <si>
    <t>https://www.merriam-webster.com/dictionary/abridge</t>
  </si>
  <si>
    <t>https://www.merriam-webster.com/dictionary/abrogate</t>
  </si>
  <si>
    <t>https://www.merriam-webster.com/dictionary/countervail</t>
  </si>
  <si>
    <t>https://www.merriam-webster.com/dictionary/depute</t>
  </si>
  <si>
    <t>https://www.merriam-webster.com/dictionary/doff</t>
  </si>
  <si>
    <t>https://www.merriam-webster.com/dictionary/efface</t>
  </si>
  <si>
    <t>https://www.merriam-webster.com/dictionary/expurgate</t>
  </si>
  <si>
    <t>https://www.merriam-webster.com/dictionary/glean</t>
  </si>
  <si>
    <t>https://www.merriam-webster.com/dictionary/jettison</t>
  </si>
  <si>
    <t>https://www.merriam-webster.com/dictionary/manumit</t>
  </si>
  <si>
    <t>https://www.merriam-webster.com/dictionary/iconoclast</t>
  </si>
  <si>
    <t>https://www.merriam-webster.com/dictionary/intransigent</t>
  </si>
  <si>
    <t>intransigent</t>
  </si>
  <si>
    <t>https://www.merriam-webster.com/dictionary/maverick</t>
  </si>
  <si>
    <t>https://www.merriam-webster.com/dictionary/recalcitrant</t>
  </si>
  <si>
    <t>https://www.merriam-webster.com/dictionary/refractory</t>
  </si>
  <si>
    <t>Obstinate; unmanageable; stubborn. Heat-resistant.</t>
  </si>
  <si>
    <t>https://www.merriam-webster.com/dictionary/restive</t>
  </si>
  <si>
    <t>https://www.merriam-webster.com/dictionary/fossick</t>
  </si>
  <si>
    <t>To search for. Rummage.</t>
  </si>
  <si>
    <t>https://www.merriam-webster.com/dictionary/surmise</t>
  </si>
  <si>
    <t>https://www.merriam-webster.com/dictionary/abscond</t>
  </si>
  <si>
    <t>https://www.merriam-webster.com/dictionary/arcane</t>
  </si>
  <si>
    <t>https://www.merriam-webster.com/dictionary/covert</t>
  </si>
  <si>
    <t>https://www.merriam-webster.com/dictionary/delitescence</t>
  </si>
  <si>
    <t>Privately. Under the breath; in an undertone.</t>
  </si>
  <si>
    <t>https://www.merriam-webster.com/dictionary/sotto%20voce</t>
  </si>
  <si>
    <t>https://www.merriam-webster.com/dictionary/namby-pamby</t>
  </si>
  <si>
    <t>https://www.merriam-webster.com/dictionary/treacle</t>
  </si>
  <si>
    <t>The gaping or opening of the mouth.</t>
  </si>
  <si>
    <t>https://www.merriam-webster.com/dictionary/alembic</t>
  </si>
  <si>
    <t>https://www.merriam-webster.com/dictionary/bifurcate</t>
  </si>
  <si>
    <t>Pour off without disturbing sediment. To pour a liquid from one vessel into another.</t>
  </si>
  <si>
    <t>Divide into 2.</t>
  </si>
  <si>
    <t>Divide into halves.</t>
  </si>
  <si>
    <t>https://www.merriam-webster.com/dictionary/dimidiate</t>
  </si>
  <si>
    <t>https://www.merriam-webster.com/dictionary/exude</t>
  </si>
  <si>
    <t>https://www.merriam-webster.com/dictionary/percolate</t>
  </si>
  <si>
    <t>https://www.merriam-webster.com/dictionary/sequester</t>
  </si>
  <si>
    <t>https://www.merriam-webster.com/dictionary/sunder</t>
  </si>
  <si>
    <t>sunder</t>
  </si>
  <si>
    <t>https://www.merriam-webster.com/dictionary/winnow</t>
  </si>
  <si>
    <t>https://www.merriam-webster.com/dictionary/adulate</t>
  </si>
  <si>
    <t>https://www.merriam-webster.com/dictionary/genuflect</t>
  </si>
  <si>
    <t>https://www.merriam-webster.com/dictionary/myrmidon</t>
  </si>
  <si>
    <t>https://www.merriam-webster.com/dictionary/sequacious</t>
  </si>
  <si>
    <t>https://www.merriam-webster.com/dictionary/sycophant</t>
  </si>
  <si>
    <t>https://www.merriam-webster.com/dictionary/bacchanalia</t>
  </si>
  <si>
    <t>https://www.merriam-webster.com/dictionary/incontinence</t>
  </si>
  <si>
    <t>https://www.merriam-webster.com/dictionary/libertine</t>
  </si>
  <si>
    <t>https://www.merriam-webster.com/dictionary/priapic</t>
  </si>
  <si>
    <t>https://www.merriam-webster.com/dictionary/ribald</t>
  </si>
  <si>
    <t>https://www.merriam-webster.com/dictionary/salacious</t>
  </si>
  <si>
    <t>https://www.merriam-webster.com/dictionary/saturnalia</t>
  </si>
  <si>
    <t>scurrilous</t>
  </si>
  <si>
    <t>https://www.merriam-webster.com/dictionary/scurrilous</t>
  </si>
  <si>
    <t>Double-edged.</t>
  </si>
  <si>
    <t>https://www.merriam-webster.com/dictionary/amorphous</t>
  </si>
  <si>
    <t>https://www.merriam-webster.com/dictionary/anfractuous</t>
  </si>
  <si>
    <t>anfractuous</t>
  </si>
  <si>
    <t>Tortuous. Winding and turning.</t>
  </si>
  <si>
    <t>https://www.merriam-webster.com/dictionary/annular</t>
  </si>
  <si>
    <t>https://www.merriam-webster.com/dictionary/camber</t>
  </si>
  <si>
    <t>Curve upward in the middle.</t>
  </si>
  <si>
    <t>https://www.merriam-webster.com/dictionary/capacious</t>
  </si>
  <si>
    <t>https://www.merriam-webster.com/dictionary/convoluted</t>
  </si>
  <si>
    <t>https://www.merriam-webster.com/dictionary/erose</t>
  </si>
  <si>
    <t>https://www.merriam-webster.com/dictionary/fluted</t>
  </si>
  <si>
    <t>https://www.merriam-webster.com/dictionary/gibbous</t>
  </si>
  <si>
    <t>https://www.merriam-webster.com/dictionary/glabrous</t>
  </si>
  <si>
    <t>https://www.merriam-webster.com/dictionary/hank</t>
  </si>
  <si>
    <t>https://www.merriam-webster.com/dictionary/helix</t>
  </si>
  <si>
    <t>https://www.merriam-webster.com/dictionary/imbricate</t>
  </si>
  <si>
    <t>https://www.merriam-webster.com/dictionary/interstices</t>
  </si>
  <si>
    <t>https://www.merriam-webster.com/dictionary/involute</t>
  </si>
  <si>
    <t>https://www.merriam-webster.com/dictionary/matrix</t>
  </si>
  <si>
    <t>The scaffolding upon which things are embedded.</t>
  </si>
  <si>
    <t>https://www.merriam-webster.com/dictionary/nub</t>
  </si>
  <si>
    <t>https://www.merriam-webster.com/dictionary/orb</t>
  </si>
  <si>
    <t>Sphere. Eye.</t>
  </si>
  <si>
    <t>https://www.merriam-webster.com/dictionary/precipitous</t>
  </si>
  <si>
    <t>https://www.merriam-webster.com/dictionary/prolate</t>
  </si>
  <si>
    <t>Lengthened along one direction. Elongated.</t>
  </si>
  <si>
    <t>https://www.merriam-webster.com/dictionary/protean</t>
  </si>
  <si>
    <t>https://www.merriam-webster.com/dictionary/queue</t>
  </si>
  <si>
    <t>https://www.merriam-webster.com/dictionary/ramify</t>
  </si>
  <si>
    <t>https://www.merriam-webster.com/dictionary/reticulation</t>
  </si>
  <si>
    <t>https://www.merriam-webster.com/dictionary/tandem</t>
  </si>
  <si>
    <t>https://www.merriam-webster.com/dictionary/tenuous</t>
  </si>
  <si>
    <t>https://www.merriam-webster.com/dictionary/vermicular</t>
  </si>
  <si>
    <t>https://www.merriam-webster.com/dictionary/whorl</t>
  </si>
  <si>
    <t>Coils. Circles. Spirals. Whirls. Fingerprint.</t>
  </si>
  <si>
    <t>https://www.merriam-webster.com/dictionary/wizened</t>
  </si>
  <si>
    <t>https://www.merriam-webster.com/dictionary/coy</t>
  </si>
  <si>
    <t>Pretending to be shy.</t>
  </si>
  <si>
    <t>https://www.merriam-webster.com/dictionary/diffident</t>
  </si>
  <si>
    <t>https://www.merriam-webster.com/dictionary/fungible</t>
  </si>
  <si>
    <t>https://www.merriam-webster.com/dictionary/isomorphic</t>
  </si>
  <si>
    <t>https://www.merriam-webster.com/dictionary/simulacrum</t>
  </si>
  <si>
    <t>https://www.merriam-webster.com/dictionary/supersede</t>
  </si>
  <si>
    <t>https://www.merriam-webster.com/dictionary/surrogate</t>
  </si>
  <si>
    <t>https://www.merriam-webster.com/dictionary/tantamount</t>
  </si>
  <si>
    <t>Equivalent.</t>
  </si>
  <si>
    <t>https://www.merriam-webster.com/dictionary/verisimilar</t>
  </si>
  <si>
    <t>verisimilar</t>
  </si>
  <si>
    <t>https://www.merriam-webster.com/dictionary/ambergris</t>
  </si>
  <si>
    <t>https://www.merriam-webster.com/dictionary/miasma</t>
  </si>
  <si>
    <t>https://www.merriam-webster.com/dictionary/mephitic</t>
  </si>
  <si>
    <t>Foul-smelling.</t>
  </si>
  <si>
    <t>https://www.merriam-webster.com/dictionary/noisome</t>
  </si>
  <si>
    <t>https://www.merriam-webster.com/dictionary/olfactory</t>
  </si>
  <si>
    <t>https://www.merriam-webster.com/dictionary/patchouli</t>
  </si>
  <si>
    <t>https://www.merriam-webster.com/dictionary/piquant</t>
  </si>
  <si>
    <t>https://www.merriam-webster.com/dictionary/perfuse</t>
  </si>
  <si>
    <t>https://www.merriam-webster.com/dictionary/cachinnate</t>
  </si>
  <si>
    <t>https://www.merriam-webster.com/dictionary/crepitate</t>
  </si>
  <si>
    <t>https://www.merriam-webster.com/dictionary/dub</t>
  </si>
  <si>
    <t>https://www.merriam-webster.com/dictionary/dulcet</t>
  </si>
  <si>
    <t>https://www.merriam-webster.com/dictionary/falsetto</t>
  </si>
  <si>
    <t>https://www.merriam-webster.com/dictionary/hosanna</t>
  </si>
  <si>
    <t>https://www.merriam-webster.com/dictionary/intone</t>
  </si>
  <si>
    <t>Chant. To utter in a singing voice.</t>
  </si>
  <si>
    <t>https://www.merriam-webster.com/dictionary/onomatopoeia</t>
  </si>
  <si>
    <t>https://www.merriam-webster.com/dictionary/orotund</t>
  </si>
  <si>
    <t>https://www.merriam-webster.com/dictionary/plangent</t>
  </si>
  <si>
    <t>https://www.merriam-webster.com/dictionary/sibilant</t>
  </si>
  <si>
    <t>https://www.merriam-webster.com/dictionary/stertorous</t>
  </si>
  <si>
    <t>https://www.merriam-webster.com/dictionary/strident</t>
  </si>
  <si>
    <t>https://www.merriam-webster.com/dictionary/suspiration</t>
  </si>
  <si>
    <t>A sigh or a long, deep breath.</t>
  </si>
  <si>
    <t>https://www.merriam-webster.com/dictionary/susurrant</t>
  </si>
  <si>
    <t>susurrant</t>
  </si>
  <si>
    <t>https://www.merriam-webster.com/dictionary/tacit</t>
  </si>
  <si>
    <t>https://www.merriam-webster.com/dictionary/timbre</t>
  </si>
  <si>
    <t>https://www.merriam-webster.com/dictionary/ululate</t>
  </si>
  <si>
    <t>https://www.merriam-webster.com/dictionary/warble</t>
  </si>
  <si>
    <t>https://www.merriam-webster.com/dictionary/yowl</t>
  </si>
  <si>
    <t>https://www.merriam-webster.com/dictionary/asseverate</t>
  </si>
  <si>
    <t>https://www.merriam-webster.com/dictionary/avowal</t>
  </si>
  <si>
    <t>https://www.merriam-webster.com/dictionary/epigram</t>
  </si>
  <si>
    <t>https://www.merriam-webster.com/dictionary/predicate</t>
  </si>
  <si>
    <t>https://www.merriam-webster.com/dictionary/defalcation</t>
  </si>
  <si>
    <t>https://www.merriam-webster.com/dictionary/purloin</t>
  </si>
  <si>
    <t>A bad-tempered old man.</t>
  </si>
  <si>
    <t>https://www.merriam-webster.com/dictionary/parsimonious</t>
  </si>
  <si>
    <t>https://www.merriam-webster.com/dictionary/penurious</t>
  </si>
  <si>
    <t>aberration</t>
  </si>
  <si>
    <t>https://www.merriam-webster.com/dictionary/aberration</t>
  </si>
  <si>
    <t>bizarrerie</t>
  </si>
  <si>
    <t>https://www.merriam-webster.com/dictionary/bizarrerie</t>
  </si>
  <si>
    <t>Bizarre.</t>
  </si>
  <si>
    <t>https://www.merriam-webster.com/dictionary/crotchety</t>
  </si>
  <si>
    <t>https://www.merriam-webster.com/dictionary/eldritch</t>
  </si>
  <si>
    <t>https://www.merriam-webster.com/dictionary/fey</t>
  </si>
  <si>
    <t>https://www.merriam-webster.com/dictionary/batten</t>
  </si>
  <si>
    <t>https://www.merriam-webster.com/dictionary/avant-garde</t>
  </si>
  <si>
    <t>Advance guard. Pioneers. An intelligentsia that develops new concepts especially in the arts.</t>
  </si>
  <si>
    <t>https://www.merriam-webster.com/dictionary/doughty</t>
  </si>
  <si>
    <t>https://www.merriam-webster.com/dictionary/Nimrod</t>
  </si>
  <si>
    <t>https://www.merriam-webster.com/dictionary/paladin</t>
  </si>
  <si>
    <t>https://www.merriam-webster.com/dictionary/puissant</t>
  </si>
  <si>
    <t>https://www.merriam-webster.com/dictionary/supple</t>
  </si>
  <si>
    <t>https://www.merriam-webster.com/dictionary/yare</t>
  </si>
  <si>
    <t>https://www.merriam-webster.com/dictionary/dullard</t>
  </si>
  <si>
    <t>https://www.merriam-webster.com/dictionary/fatuous</t>
  </si>
  <si>
    <t>https://www.merriam-webster.com/dictionary/hebetude</t>
  </si>
  <si>
    <t>https://www.merriam-webster.com/dictionary/inane</t>
  </si>
  <si>
    <t>https://www.merriam-webster.com/dictionary/obtuse</t>
  </si>
  <si>
    <t>https://www.merriam-webster.com/dictionary/purblind</t>
  </si>
  <si>
    <t>rigmarole</t>
  </si>
  <si>
    <t>https://www.merriam-webster.com/dictionary/rigmarole</t>
  </si>
  <si>
    <t>https://www.merriam-webster.com/dictionary/sappy</t>
  </si>
  <si>
    <t>Excessive sap. Foolish. Overly sweet or sentimental.</t>
  </si>
  <si>
    <t>https://www.merriam-webster.com/dictionary/stupefy</t>
  </si>
  <si>
    <t>https://www.merriam-webster.com/dictionary/temerity</t>
  </si>
  <si>
    <t>https://www.merriam-webster.com/dictionary/vacuous</t>
  </si>
  <si>
    <t>https://www.merriam-webster.com/dictionary/saponaceous</t>
  </si>
  <si>
    <t>https://www.merriam-webster.com/dictionary/spume</t>
  </si>
  <si>
    <t>https://www.merriam-webster.com/dictionary/viscid</t>
  </si>
  <si>
    <t>viscid</t>
  </si>
  <si>
    <t>https://www.merriam-webster.com/dictionary/vitric</t>
  </si>
  <si>
    <t>https://www.merriam-webster.com/dictionary/dolorous</t>
  </si>
  <si>
    <t>https://www.merriam-webster.com/dictionary/jeremiad</t>
  </si>
  <si>
    <t>https://www.merriam-webster.com/dictionary/lament</t>
  </si>
  <si>
    <t>https://www.merriam-webster.com/dictionary/onerous</t>
  </si>
  <si>
    <t>https://www.merriam-webster.com/dictionary/operose</t>
  </si>
  <si>
    <t>Laborious. Tedious.</t>
  </si>
  <si>
    <t>https://www.merriam-webster.com/dictionary/plaintive</t>
  </si>
  <si>
    <t>https://www.merriam-webster.com/dictionary/travail</t>
  </si>
  <si>
    <t>Agony. Suffering. Childbirth.</t>
  </si>
  <si>
    <t>https://www.merriam-webster.com/dictionary/tribulation</t>
  </si>
  <si>
    <t>Severe suffering resulting from oppression or persecution.</t>
  </si>
  <si>
    <t>https://www.merriam-webster.com/dictionary/commiserate</t>
  </si>
  <si>
    <t>https://www.merriam-webster.com/dictionary/condone</t>
  </si>
  <si>
    <t>https://www.merriam-webster.com/dictionary/solace</t>
  </si>
  <si>
    <t>https://www.merriam-webster.com/dictionary/abecedarian</t>
  </si>
  <si>
    <t>https://www.merriam-webster.com/dictionary/abet</t>
  </si>
  <si>
    <t>https://www.merriam-webster.com/dictionary/acolyte</t>
  </si>
  <si>
    <t>https://www.merriam-webster.com/dictionary/avail</t>
  </si>
  <si>
    <t>To be of use or advantage; serve.</t>
  </si>
  <si>
    <t>https://www.merriam-webster.com/dictionary/coadjutor</t>
  </si>
  <si>
    <t>https://www.merriam-webster.com/dictionary/didactic</t>
  </si>
  <si>
    <t>https://www.merriam-webster.com/dictionary/expedient</t>
  </si>
  <si>
    <t>https://www.merriam-webster.com/dictionary/explicate</t>
  </si>
  <si>
    <t>https://www.merriam-webster.com/dictionary/heuristic</t>
  </si>
  <si>
    <t>https://www.merriam-webster.com/dictionary/pedagogue</t>
  </si>
  <si>
    <t>https://www.merriam-webster.com/dictionary/pedant</t>
  </si>
  <si>
    <t>https://www.merriam-webster.com/dictionary/recourse</t>
  </si>
  <si>
    <t>https://www.merriam-webster.com/dictionary/gelid</t>
  </si>
  <si>
    <t>https://www.merriam-webster.com/dictionary/tepid</t>
  </si>
  <si>
    <t>Lukewarm. An absence of enthusiasm or conviction.</t>
  </si>
  <si>
    <t>https://www.merriam-webster.com/dictionary/apperceive</t>
  </si>
  <si>
    <t>https://www.merriam-webster.com/dictionary/deem</t>
  </si>
  <si>
    <t>Consider. Believe.</t>
  </si>
  <si>
    <t>https://www.merriam-webster.com/dictionary/distrait</t>
  </si>
  <si>
    <t>https://www.merriam-webster.com/dictionary/envisage</t>
  </si>
  <si>
    <t>https://www.merriam-webster.com/dictionary/excogitate</t>
  </si>
  <si>
    <t>https://www.merriam-webster.com/dictionary/induction</t>
  </si>
  <si>
    <t>induction</t>
  </si>
  <si>
    <t>deduction</t>
  </si>
  <si>
    <t>https://www.merriam-webster.com/dictionary/deduction</t>
  </si>
  <si>
    <t>https://www.merriam-webster.com/dictionary/illation</t>
  </si>
  <si>
    <t>https://www.merriam-webster.com/dictionary/implicit</t>
  </si>
  <si>
    <t>https://www.merriam-webster.com/dictionary/imponderable</t>
  </si>
  <si>
    <t>https://www.merriam-webster.com/dictionary/intercalate</t>
  </si>
  <si>
    <t>https://www.merriam-webster.com/dictionary/mnemonic</t>
  </si>
  <si>
    <t>mnemonic</t>
  </si>
  <si>
    <t>Memory aid.</t>
  </si>
  <si>
    <t>https://www.merriam-webster.com/dictionary/moot</t>
  </si>
  <si>
    <t>A purely academic point. Debatable; disputed.</t>
  </si>
  <si>
    <t>https://www.merriam-webster.com/dictionary/mull</t>
  </si>
  <si>
    <t>https://www.merriam-webster.com/dictionary/ratiocinate</t>
  </si>
  <si>
    <t>https://www.merriam-webster.com/dictionary/ruminate</t>
  </si>
  <si>
    <t>A state of reduced consciousness or sensibility.</t>
  </si>
  <si>
    <t>https://www.merriam-webster.com/dictionary/stupor</t>
  </si>
  <si>
    <t>https://www.merriam-webster.com/dictionary/syllogism</t>
  </si>
  <si>
    <t>To catch sight of; discover or detect.</t>
  </si>
  <si>
    <t>indict</t>
  </si>
  <si>
    <t>One-billionth of a second.</t>
  </si>
  <si>
    <t>One-millionth of a second.</t>
  </si>
  <si>
    <t>https://www.merriam-webster.com/dictionary/deciduous</t>
  </si>
  <si>
    <t>https://www.merriam-webster.com/dictionary/epiphenomenon</t>
  </si>
  <si>
    <t>https://www.merriam-webster.com/dictionary/extemporaneous</t>
  </si>
  <si>
    <t>extemporaneous</t>
  </si>
  <si>
    <t>Recurring every other day (malaria).</t>
  </si>
  <si>
    <t>https://www.merriam-webster.com/dictionary/atavism</t>
  </si>
  <si>
    <t>https://www.merriam-webster.com/dictionary/archaic</t>
  </si>
  <si>
    <t>https://www.merriam-webster.com/dictionary/preempt</t>
  </si>
  <si>
    <t>Establish prior claim. Prevent.</t>
  </si>
  <si>
    <t>https://www.merriam-webster.com/dictionary/primeval</t>
  </si>
  <si>
    <t>https://www.merriam-webster.com/dictionary/primordial</t>
  </si>
  <si>
    <t>https://www.merriam-webster.com/dictionary/yore</t>
  </si>
  <si>
    <t>https://www.merriam-webster.com/dictionary/concomitant</t>
  </si>
  <si>
    <t>Accompanying especially in a subordinate or incidental way. Occurring together.</t>
  </si>
  <si>
    <t>https://www.merriam-webster.com/dictionary/abeyance</t>
  </si>
  <si>
    <t>https://www.merriam-webster.com/dictionary/ephemeral</t>
  </si>
  <si>
    <t>https://www.merriam-webster.com/dictionary/fugacious</t>
  </si>
  <si>
    <t>evanescent</t>
  </si>
  <si>
    <t>https://www.merriam-webster.com/dictionary/evanescent</t>
  </si>
  <si>
    <t>Tending to vanish like vapor.</t>
  </si>
  <si>
    <t>https://www.merriam-webster.com/dictionary/cunctation</t>
  </si>
  <si>
    <t>cunctation</t>
  </si>
  <si>
    <t>Delay.</t>
  </si>
  <si>
    <t>https://www.merriam-webster.com/dictionary/dilatory</t>
  </si>
  <si>
    <t>https://www.merriam-webster.com/dictionary/perpetuity</t>
  </si>
  <si>
    <t>perpetuity</t>
  </si>
  <si>
    <t>https://www.merriam-webster.com/dictionary/sempiternally</t>
  </si>
  <si>
    <t>https://www.merriam-webster.com/dictionary/apace</t>
  </si>
  <si>
    <t>Swiftly. Abreast.</t>
  </si>
  <si>
    <t>https://www.merriam-webster.com/dictionary/celerity</t>
  </si>
  <si>
    <t>https://www.merriam-webster.com/dictionary/hie</t>
  </si>
  <si>
    <t>https://www.merriam-webster.com/dictionary/precipitate</t>
  </si>
  <si>
    <t>https://www.merriam-webster.com/dictionary/diurnal</t>
  </si>
  <si>
    <t>Occurring in the daytime. Daily.</t>
  </si>
  <si>
    <t>https://www.merriam-webster.com/dictionary/estival</t>
  </si>
  <si>
    <t>14 nights.</t>
  </si>
  <si>
    <t>https://www.merriam-webster.com/dictionary/fortnight</t>
  </si>
  <si>
    <t>https://www.merriam-webster.com/dictionary/hibernal</t>
  </si>
  <si>
    <t>https://www.merriam-webster.com/dictionary/instanter</t>
  </si>
  <si>
    <t>https://www.merriam-webster.com/dictionary/juncture</t>
  </si>
  <si>
    <t>https://www.merriam-webster.com/dictionary/matutinal</t>
  </si>
  <si>
    <t>https://www.merriam-webster.com/dictionary/microsecond</t>
  </si>
  <si>
    <t>https://www.merriam-webster.com/dictionary/millennium</t>
  </si>
  <si>
    <t>https://www.merriam-webster.com/dictionary/nanosecond</t>
  </si>
  <si>
    <t>Final settlement. Silencing; stop, end, or kill. Finishing stroke.</t>
  </si>
  <si>
    <t>https://www.merriam-webster.com/dictionary/quotidian</t>
  </si>
  <si>
    <t>https://www.merriam-webster.com/dictionary/trice</t>
  </si>
  <si>
    <t>https://www.merriam-webster.com/dictionary/vernal</t>
  </si>
  <si>
    <t>https://www.merriam-webster.com/dictionary/ansate</t>
  </si>
  <si>
    <t>https://www.merriam-webster.com/dictionary/antimacassar</t>
  </si>
  <si>
    <t>https://www.merriam-webster.com/dictionary/awl</t>
  </si>
  <si>
    <t>https://www.merriam-webster.com/dictionary/bilboes</t>
  </si>
  <si>
    <t>Long iron bar with sliding shackles and a lock used to confine the feet of prisoners especially on a ship.</t>
  </si>
  <si>
    <t>https://www.merriam-webster.com/dictionary/bodkin</t>
  </si>
  <si>
    <t>https://www.merriam-webster.com/dictionary/bushing</t>
  </si>
  <si>
    <t>https://www.merriam-webster.com/dictionary/galvanometer</t>
  </si>
  <si>
    <t>https://www.merriam-webster.com/dictionary/gnomon</t>
  </si>
  <si>
    <t>https://www.merriam-webster.com/dictionary/haft</t>
  </si>
  <si>
    <t>https://www.merriam-webster.com/dictionary/hectograph</t>
  </si>
  <si>
    <t>https://www.merriam-webster.com/dictionary/hod</t>
  </si>
  <si>
    <t>https://www.merriam-webster.com/dictionary/impeller</t>
  </si>
  <si>
    <t>https://www.merriam-webster.com/dictionary/linchpin</t>
  </si>
  <si>
    <t>Axle pin holding on a wheel. That, upon which, all else depends.</t>
  </si>
  <si>
    <t>https://www.merriam-webster.com/dictionary/pantograph</t>
  </si>
  <si>
    <t>Copier consisting of 4 light rigid bars jointed in parallelogram form. An electrical trolley carried by a collapsible and adjustable frame.</t>
  </si>
  <si>
    <t>https://www.merriam-webster.com/dictionary/pawl</t>
  </si>
  <si>
    <t>https://www.merriam-webster.com/dictionary/pestle</t>
  </si>
  <si>
    <t>https://www.merriam-webster.com/dictionary/quern</t>
  </si>
  <si>
    <t>https://www.merriam-webster.com/dictionary/sprocket</t>
  </si>
  <si>
    <t>https://www.merriam-webster.com/dictionary/tang</t>
  </si>
  <si>
    <t>Pungent odor. Trace. Thin end of knife blade that fits into the handle.</t>
  </si>
  <si>
    <t>https://www.merriam-webster.com/dictionary/tines</t>
  </si>
  <si>
    <t>The prongs of a fork or an antler.</t>
  </si>
  <si>
    <t>https://www.merriam-webster.com/dictionary/touchstone</t>
  </si>
  <si>
    <t>https://www.merriam-webster.com/dictionary/volplane</t>
  </si>
  <si>
    <t>https://www.merriam-webster.com/dictionary/Yagi</t>
  </si>
  <si>
    <t xml:space="preserve">Yagi </t>
  </si>
  <si>
    <t>https://www.merriam-webster.com/dictionary/brummagem</t>
  </si>
  <si>
    <t>https://www.merriam-webster.com/dictionary/offal</t>
  </si>
  <si>
    <t>https://www.merriam-webster.com/dictionary/diaspora</t>
  </si>
  <si>
    <t>https://www.merriam-webster.com/dictionary/diffuse</t>
  </si>
  <si>
    <t>https://www.merriam-webster.com/dictionary/hegira</t>
  </si>
  <si>
    <t>https://www.merriam-webster.com/dictionary/itinerant</t>
  </si>
  <si>
    <t>itinerant</t>
  </si>
  <si>
    <t>https://www.merriam-webster.com/dictionary/junket</t>
  </si>
  <si>
    <t>https://www.merriam-webster.com/dictionary/peregrinate</t>
  </si>
  <si>
    <t>Travel. Wander through many lands (usually by foot).</t>
  </si>
  <si>
    <t>https://www.merriam-webster.com/dictionary/peripatetic</t>
  </si>
  <si>
    <t>https://www.merriam-webster.com/dictionary/rife</t>
  </si>
  <si>
    <t>https://www.merriam-webster.com/dictionary/traipse</t>
  </si>
  <si>
    <t>https://www.merriam-webster.com/dictionary/bagatelle</t>
  </si>
  <si>
    <t>https://www.merriam-webster.com/dictionary/cadre</t>
  </si>
  <si>
    <t>https://www.merriam-webster.com/dictionary/cartel</t>
  </si>
  <si>
    <t>cartel</t>
  </si>
  <si>
    <t>https://www.merriam-webster.com/dictionary/conflate</t>
  </si>
  <si>
    <t>conflate</t>
  </si>
  <si>
    <t>https://www.merriam-webster.com/dictionary/cortege</t>
  </si>
  <si>
    <t>Retinue; group of attendants. Funeral procession.</t>
  </si>
  <si>
    <t>https://www.merriam-webster.com/dictionary/coterie</t>
  </si>
  <si>
    <t>https://www.merriam-webster.com/dictionary/ligate</t>
  </si>
  <si>
    <t>To bind. Join together by a chemical process.</t>
  </si>
  <si>
    <t>https://www.merriam-webster.com/dictionary/menage</t>
  </si>
  <si>
    <t>https://www.merriam-webster.com/dictionary/nexus</t>
  </si>
  <si>
    <t>https://www.merriam-webster.com/dictionary/pleach</t>
  </si>
  <si>
    <t>https://www.merriam-webster.com/dictionary/ruck</t>
  </si>
  <si>
    <t>https://www.merriam-webster.com/dictionary/serried</t>
  </si>
  <si>
    <t>Crowded together. Serrated.</t>
  </si>
  <si>
    <t>https://www.merriam-webster.com/dictionary/subsume</t>
  </si>
  <si>
    <t>https://www.merriam-webster.com/dictionary/synergy</t>
  </si>
  <si>
    <t>3 of a kind. Russian vehicle drawn by 3 horses. A group of 3 with equal power.</t>
  </si>
  <si>
    <t>https://www.merriam-webster.com/dictionary/vinculum</t>
  </si>
  <si>
    <t>https://www.merriam-webster.com/dictionary/adjure</t>
  </si>
  <si>
    <t>https://www.merriam-webster.com/dictionary/behest</t>
  </si>
  <si>
    <t>https://www.merriam-webster.com/dictionary/conjure</t>
  </si>
  <si>
    <t>conjure</t>
  </si>
  <si>
    <t>https://www.merriam-webster.com/dictionary/bootless</t>
  </si>
  <si>
    <t>https://www.merriam-webster.com/dictionary/desuetude</t>
  </si>
  <si>
    <t>https://www.merriam-webster.com/dictionary/circumlocution</t>
  </si>
  <si>
    <t>https://www.merriam-webster.com/dictionary/loquacious</t>
  </si>
  <si>
    <t>Overly talkative.</t>
  </si>
  <si>
    <t>https://www.merriam-webster.com/dictionary/periphrasis</t>
  </si>
  <si>
    <t>https://www.merriam-webster.com/dictionary/pleonasm</t>
  </si>
  <si>
    <t>Superflous use of words. Redundant.</t>
  </si>
  <si>
    <t>https://www.merriam-webster.com/dictionary/pontificate</t>
  </si>
  <si>
    <t>https://www.merriam-webster.com/dictionary/prolix</t>
  </si>
  <si>
    <t>https://www.merriam-webster.com/dictionary/sesquipedalian</t>
  </si>
  <si>
    <t>sesquipedalian</t>
  </si>
  <si>
    <t>https://www.merriam-webster.com/dictionary/verbiage</t>
  </si>
  <si>
    <t>https://www.merriam-webster.com/dictionary/voluble</t>
  </si>
  <si>
    <t>https://www.merriam-webster.com/dictionary/ambuscade</t>
  </si>
  <si>
    <t>https://www.merriam-webster.com/dictionary/blight</t>
  </si>
  <si>
    <t>https://www.merriam-webster.com/dictionary/comminute</t>
  </si>
  <si>
    <t>https://www.merriam-webster.com/dictionary/consumptive</t>
  </si>
  <si>
    <t>https://www.merriam-webster.com/dictionary/depredation</t>
  </si>
  <si>
    <t>https://www.merriam-webster.com/dictionary/deracinate</t>
  </si>
  <si>
    <t>https://www.merriam-webster.com/dictionary/draconian</t>
  </si>
  <si>
    <t>draconian</t>
  </si>
  <si>
    <t>https://www.merriam-webster.com/dictionary/dragoon</t>
  </si>
  <si>
    <t>https://www.merriam-webster.com/dictionary/edacious</t>
  </si>
  <si>
    <t>https://www.merriam-webster.com/dictionary/enfilade</t>
  </si>
  <si>
    <t>Raking gunfire from the side. An interconnected group of rooms arranged usually in a row with each room opening into the next.</t>
  </si>
  <si>
    <t>https://www.merriam-webster.com/dictionary/extirpate</t>
  </si>
  <si>
    <t>https://www.merriam-webster.com/dictionary/feral</t>
  </si>
  <si>
    <t>Fierce. Savage. Brutal. Like a wild beast.</t>
  </si>
  <si>
    <t>https://www.merriam-webster.com/dictionary/flay</t>
  </si>
  <si>
    <t>https://www.merriam-webster.com/dictionary/foray</t>
  </si>
  <si>
    <t>Pillage; plunder. An initial attempt to do something in a new field.</t>
  </si>
  <si>
    <t>https://www.merriam-webster.com/dictionary/garrote</t>
  </si>
  <si>
    <t>Strangle.</t>
  </si>
  <si>
    <t>hackle</t>
  </si>
  <si>
    <t>https://www.merriam-webster.com/dictionary/hecatomb</t>
  </si>
  <si>
    <t>https://www.merriam-webster.com/dictionary/immolate</t>
  </si>
  <si>
    <t>https://www.merriam-webster.com/dictionary/impinge</t>
  </si>
  <si>
    <t>https://www.merriam-webster.com/dictionary/incursion</t>
  </si>
  <si>
    <t>https://www.merriam-webster.com/dictionary/matricide</t>
  </si>
  <si>
    <t>https://www.merriam-webster.com/dictionary/perdition</t>
  </si>
  <si>
    <t>Eternal damnation. Hell.</t>
  </si>
  <si>
    <t>https://www.merriam-webster.com/dictionary/pogrom</t>
  </si>
  <si>
    <t>pogrom</t>
  </si>
  <si>
    <t>https://www.merriam-webster.com/dictionary/procrustean</t>
  </si>
  <si>
    <t>https://www.merriam-webster.com/dictionary/pugnacious</t>
  </si>
  <si>
    <t>Combative. Belligerent.</t>
  </si>
  <si>
    <t>https://www.merriam-webster.com/dictionary/quash</t>
  </si>
  <si>
    <t>https://www.merriam-webster.com/dictionary/rankle</t>
  </si>
  <si>
    <t>https://www.merriam-webster.com/dictionary/sally</t>
  </si>
  <si>
    <t>https://www.merriam-webster.com/dictionary/sanguinary</t>
  </si>
  <si>
    <t>Bloody. Bloodthirsty.</t>
  </si>
  <si>
    <t>https://www.merriam-webster.com/dictionary/scourge</t>
  </si>
  <si>
    <t>https://www.merriam-webster.com/dictionary/sortie</t>
  </si>
  <si>
    <t xml:space="preserve">Foray. Sally. </t>
  </si>
  <si>
    <t>https://www.merriam-webster.com/dictionary/truculent</t>
  </si>
  <si>
    <t>https://www.merriam-webster.com/dictionary/truncate</t>
  </si>
  <si>
    <t>https://www.merriam-webster.com/dictionary/yerk</t>
  </si>
  <si>
    <t>https://www.merriam-webster.com/dictionary/amah</t>
  </si>
  <si>
    <t>https://www.merriam-webster.com/dictionary/baker's%20dozen</t>
  </si>
  <si>
    <t>Road along a coast or along the face of a cliff.</t>
  </si>
  <si>
    <t>https://www.merriam-webster.com/dictionary/corniche</t>
  </si>
  <si>
    <t>https://www.merriam-webster.com/dictionary/doily</t>
  </si>
  <si>
    <t>Armchair protector. Small napkin or decorative mat.</t>
  </si>
  <si>
    <t>https://www.merriam-webster.com/dictionary/ecru</t>
  </si>
  <si>
    <t>Beige.</t>
  </si>
  <si>
    <t>https://www.merriam-webster.com/dictionary/loo</t>
  </si>
  <si>
    <t>https://www.merriam-webster.com/dictionary/napery</t>
  </si>
  <si>
    <t>https://www.merriam-webster.com/dictionary/nonce</t>
  </si>
  <si>
    <t>https://www.merriam-webster.com/dictionary/poncho</t>
  </si>
  <si>
    <t>A blanket with a slit in the middle so that it can be slipped over the head and worn as a sleeveless garment. Raincoat.</t>
  </si>
  <si>
    <t>https://www.merriam-webster.com/dictionary/regnant</t>
  </si>
  <si>
    <t>https://www.merriam-webster.com/dictionary/rive</t>
  </si>
  <si>
    <t>sabot</t>
  </si>
  <si>
    <t>https://www.merriam-webster.com/dictionary/sabot</t>
  </si>
  <si>
    <t>A wooden shoe.</t>
  </si>
  <si>
    <t>https://www.merriam-webster.com/dictionary/segue</t>
  </si>
  <si>
    <t>https://www.merriam-webster.com/dictionary/tabla</t>
  </si>
  <si>
    <t>https://www.merriam-webster.com/dictionary/tripe</t>
  </si>
  <si>
    <t>https://www.merriam-webster.com/dictionary/banal</t>
  </si>
  <si>
    <t>https://www.merriam-webster.com/dictionary/bibelot</t>
  </si>
  <si>
    <t>https://www.merriam-webster.com/dictionary/platitude</t>
  </si>
  <si>
    <t>https://www.merriam-webster.com/dictionary/prosaic</t>
  </si>
  <si>
    <t>https://www.merriam-webster.com/dictionary/reiterate</t>
  </si>
  <si>
    <t>Repeat.</t>
  </si>
  <si>
    <t>https://www.merriam-webster.com/dictionary/velleity</t>
  </si>
  <si>
    <t>Slight wish. Inclination.</t>
  </si>
  <si>
    <t>To tear.</t>
  </si>
  <si>
    <t>exeunt</t>
  </si>
  <si>
    <t>sere</t>
  </si>
  <si>
    <t>aplomb</t>
  </si>
  <si>
    <t>boring</t>
  </si>
  <si>
    <t>coy</t>
  </si>
  <si>
    <t>TRASH / USELESS</t>
  </si>
  <si>
    <t>trash / useless</t>
  </si>
  <si>
    <t>Showmanship. Public acclaim.</t>
  </si>
  <si>
    <t>entertain</t>
  </si>
  <si>
    <t>Dull; insipid. Trite remark (usually expressed as something new).</t>
  </si>
  <si>
    <t>euphemism</t>
  </si>
  <si>
    <t>Vain. Boastful.</t>
  </si>
  <si>
    <t>VAIN</t>
  </si>
  <si>
    <t>vain</t>
  </si>
  <si>
    <t>fake / false</t>
  </si>
  <si>
    <t>FAKE / FALSE</t>
  </si>
  <si>
    <t>HARDEN</t>
  </si>
  <si>
    <t>harden</t>
  </si>
  <si>
    <t>CONFUSION</t>
  </si>
  <si>
    <t>confusion</t>
  </si>
  <si>
    <t>eminent</t>
  </si>
  <si>
    <t>imminent</t>
  </si>
  <si>
    <t>https://www.merriam-webster.com/dictionary/eminent</t>
  </si>
  <si>
    <t>https://www.merriam-webster.com/dictionary/imminent</t>
  </si>
  <si>
    <t>Pretentious. Cloth similiar to corduroy.</t>
  </si>
  <si>
    <t>aerie</t>
  </si>
  <si>
    <t>To examine or analyze. Estimate.</t>
  </si>
  <si>
    <t>Loud, clear, and shrill. Medieval trumpet.</t>
  </si>
  <si>
    <t>Belch. To erupt from within the Earth.</t>
  </si>
  <si>
    <t>https://www.dictionary.com/browse/eruct</t>
  </si>
  <si>
    <t>eruct</t>
  </si>
  <si>
    <t>https://www.dictionary.com/browse/fagot</t>
  </si>
  <si>
    <t>Foolishly infatuated.</t>
  </si>
  <si>
    <t>mendacious</t>
  </si>
  <si>
    <t>obiter dictum</t>
  </si>
  <si>
    <t>A gloomy, surly, or sardonic disposition. Taciturn.</t>
  </si>
  <si>
    <t>https://www.merriam-webster.com/dictionary/shard</t>
  </si>
  <si>
    <t>Garbage mixed with liquid and fed to the pigs. Drink in large quantities.</t>
  </si>
  <si>
    <t>travel / transportation</t>
  </si>
  <si>
    <t>TRAVEL / TRANSPORTATION</t>
  </si>
  <si>
    <t>Gap. Interruption in time.</t>
  </si>
  <si>
    <t>Gap. Deficiency. Lapse of memory.</t>
  </si>
  <si>
    <t>MEDICINE (anatomy)</t>
  </si>
  <si>
    <t>Guess; conjecture. Imagine; infer.</t>
  </si>
  <si>
    <t>HURRY</t>
  </si>
  <si>
    <t>hurry</t>
  </si>
  <si>
    <t>TEMPORARY</t>
  </si>
  <si>
    <t>temporary</t>
  </si>
  <si>
    <t>antipathy</t>
  </si>
  <si>
    <t>Lucky; fortunate.</t>
  </si>
  <si>
    <t>nefarious</t>
  </si>
  <si>
    <t>Extremely wicked or villainous; iniquitous.</t>
  </si>
  <si>
    <t>Attic.</t>
  </si>
  <si>
    <t>https://www.merriam-webster.com/dictionary/cynosure</t>
  </si>
  <si>
    <t>A personal quality that gives an individual influence over large numbers of people.</t>
  </si>
  <si>
    <t>gambol</t>
  </si>
  <si>
    <t>Frolic; caper; prance.</t>
  </si>
  <si>
    <t>CLOTHING / STYLE (material)</t>
  </si>
  <si>
    <t>CLOTHING / STYLE (dressing)</t>
  </si>
  <si>
    <t>CLOTHING / STYLE (head)</t>
  </si>
  <si>
    <t>CLOTHING / STYLE (feet)</t>
  </si>
  <si>
    <t>A word, sentence, etc. that reads the same forwards as backwards. Identical nucleotide sequence.</t>
  </si>
  <si>
    <t>https://www.dictionary.com/browse/solipsism</t>
  </si>
  <si>
    <t>The theory that only the self exists. Egoistic self-absorption.</t>
  </si>
  <si>
    <t>COMMUNICATION (collections)</t>
  </si>
  <si>
    <t>COMMUNICATION (generally)</t>
  </si>
  <si>
    <t>COMMUNICATION (editing)</t>
  </si>
  <si>
    <t>COMMUNICATION (errors)</t>
  </si>
  <si>
    <t>COMMUNICATION (jargon)</t>
  </si>
  <si>
    <t>COMMUNICATION (oral)</t>
  </si>
  <si>
    <t>COMMUNICATION (summary)</t>
  </si>
  <si>
    <t>COMMUNICATION (words)</t>
  </si>
  <si>
    <t>CATEGORIES</t>
  </si>
  <si>
    <t>https://www.dictionary.com/browse/amphiboly</t>
  </si>
  <si>
    <t>amphiboly</t>
  </si>
  <si>
    <t>2-faced.</t>
  </si>
  <si>
    <t>happy / hopeful / peaceful</t>
  </si>
  <si>
    <t>HAPPY / HOPEFUL / PEACEFUL</t>
  </si>
  <si>
    <t>trenchant</t>
  </si>
  <si>
    <t>https://www.merriam-webster.com/dictionary/trenchant</t>
  </si>
  <si>
    <t>Scurrilous, vituperative language.</t>
  </si>
  <si>
    <t>Sprinkle slander behind one's back.</t>
  </si>
  <si>
    <t>Reproach filled with contempt for shameful conduct.</t>
  </si>
  <si>
    <t>Intoxicated. Infatuated. Intellectually or morally blinded.</t>
  </si>
  <si>
    <t>Lively. Eager. Zealous. Celerity (rapid motion).</t>
  </si>
  <si>
    <t>https://www.merriam-webster.com/dictionary/appurtenance</t>
  </si>
  <si>
    <t>Shudder from fear or cold.</t>
  </si>
  <si>
    <t>Large disastrous fire. War.</t>
  </si>
  <si>
    <t>dangerous / disastrous</t>
  </si>
  <si>
    <t>DANGEROUS / DISASTROUS</t>
  </si>
  <si>
    <t>Agreement. Covenant.</t>
  </si>
  <si>
    <t>Lying on one's back. Inactive. Languid.</t>
  </si>
  <si>
    <t>https://www.merriam-webster.com/dictionary/antipathy</t>
  </si>
  <si>
    <t>LEGAL</t>
  </si>
  <si>
    <t>legal</t>
  </si>
  <si>
    <t>Hurl. Hasten; to bring about. Change soluable liquid to solid.</t>
  </si>
  <si>
    <t>Intrinsic.</t>
  </si>
  <si>
    <t>Supersede; replace; ensue.</t>
  </si>
  <si>
    <t>Blacksmith. Veterinarian.</t>
  </si>
  <si>
    <t>jehu</t>
  </si>
  <si>
    <t>Unfaithful. To have casual or illicit sex with a person or with many people.</t>
  </si>
  <si>
    <t>Overly devoted to one's wife.</t>
  </si>
  <si>
    <t>An iron-deficiency anemia that may impart a greenish tint to the skin.</t>
  </si>
  <si>
    <t>Connective tissue that connects muscle to other parts.</t>
  </si>
  <si>
    <t>Tissue connecting bone to bone.</t>
  </si>
  <si>
    <t>Check bleeding by contracting blood vessels. Astringent.</t>
  </si>
  <si>
    <t>To pay off gradually, usually by periodic payments of principal and interest.</t>
  </si>
  <si>
    <t>Roman diety of the fields and herbs (half-man/half-goat)</t>
  </si>
  <si>
    <t>PERSEVERE / STUBBORN</t>
  </si>
  <si>
    <t>persevere / stubborn</t>
  </si>
  <si>
    <t>https://www.merriam-webster.com/dictionary/interpolate</t>
  </si>
  <si>
    <t>Schizophrenia. Emotional blunting, intellectual deterioration, social isolation, disorganized speech and behavior, delusions, and hallucinations.</t>
  </si>
  <si>
    <t>Deja vu (the illusion of remembering scenes and events when experienced for the first time).</t>
  </si>
  <si>
    <t>Occurring, used, or made only once or for a special occasion; ad hoc.</t>
  </si>
  <si>
    <t>Rare; unusual.</t>
  </si>
  <si>
    <t>One who is an autonomous creative force or decisive power.</t>
  </si>
  <si>
    <t>Achilles' followers. An obedient and unquestioning follower.</t>
  </si>
  <si>
    <t>Moon over 1/2. Curved. Humped. Hunchbacked.</t>
  </si>
  <si>
    <t>Has appearance of truth or reality. Probable.</t>
  </si>
  <si>
    <t>nimrod</t>
  </si>
  <si>
    <t>Mighty hunter. Idiot.</t>
  </si>
  <si>
    <t>Secondary phenomenon caused by the first one.</t>
  </si>
  <si>
    <t>EXIST / ESSENCE</t>
  </si>
  <si>
    <t>exist / essence</t>
  </si>
  <si>
    <t>amounts</t>
  </si>
  <si>
    <t>general</t>
  </si>
  <si>
    <t>specific</t>
  </si>
  <si>
    <t>animals</t>
  </si>
  <si>
    <t>generally</t>
  </si>
  <si>
    <t>air</t>
  </si>
  <si>
    <t>land</t>
  </si>
  <si>
    <t>water</t>
  </si>
  <si>
    <t>clothing / style</t>
  </si>
  <si>
    <t>material</t>
  </si>
  <si>
    <t>feet</t>
  </si>
  <si>
    <t>head</t>
  </si>
  <si>
    <t>dressing</t>
  </si>
  <si>
    <t>communication</t>
  </si>
  <si>
    <t>collections</t>
  </si>
  <si>
    <t>editing</t>
  </si>
  <si>
    <t>errors</t>
  </si>
  <si>
    <t>jargon</t>
  </si>
  <si>
    <t>oral</t>
  </si>
  <si>
    <t>summary</t>
  </si>
  <si>
    <t>words</t>
  </si>
  <si>
    <t>geology</t>
  </si>
  <si>
    <t>medicine</t>
  </si>
  <si>
    <t>anatomy</t>
  </si>
  <si>
    <t>tools</t>
  </si>
  <si>
    <t>prefixes</t>
  </si>
  <si>
    <t>suffixes</t>
  </si>
  <si>
    <t>people</t>
  </si>
  <si>
    <t>places</t>
  </si>
  <si>
    <t>religion</t>
  </si>
  <si>
    <t>persons</t>
  </si>
  <si>
    <t>time</t>
  </si>
  <si>
    <t>in the past</t>
  </si>
  <si>
    <t>furniture</t>
  </si>
  <si>
    <t>FURNITURE</t>
  </si>
  <si>
    <t>An intimate and often exclusive group of persons with a unifying common interest or purpose. Clique.</t>
  </si>
  <si>
    <t>(noun) Gallant. Debonair. (adjective) Disdainful.</t>
  </si>
  <si>
    <t>Call for an explanation from a member of government.</t>
  </si>
  <si>
    <t>https://www.merriam-webster.com/dictionary/cleave</t>
  </si>
  <si>
    <t>https://www.merriam-webster.com/dictionary/buckle</t>
  </si>
  <si>
    <t>https://www.merriam-webster.com/dictionary/clip</t>
  </si>
  <si>
    <t>https://www.merriam-webster.com/dictionary/oversight</t>
  </si>
  <si>
    <t>https://www.merriam-webster.com/dictionary/qualified</t>
  </si>
  <si>
    <t>https://www.merriam-webster.com/dictionary/sanction</t>
  </si>
  <si>
    <t>https://www.merriam-webster.com/dictionary/temper</t>
  </si>
  <si>
    <t>Use "fewer" for countable things; "less" for singular mass nouns.</t>
  </si>
  <si>
    <t>Is 2 words.</t>
  </si>
  <si>
    <t>Nonstandard; use "anyway."</t>
  </si>
  <si>
    <t>Redundant. Use "thus."</t>
  </si>
  <si>
    <t>Not a word. Use "regardless."</t>
  </si>
  <si>
    <t>https://www.merriam-webster.com/dictionary/scutate</t>
  </si>
  <si>
    <t>https://www.merriam-webster.com/dictionary/moraine</t>
  </si>
  <si>
    <t>An S-shaped moulding.</t>
  </si>
  <si>
    <t>18th century French architectural and musical style characterized by its diminutive elaborate ornamentation.</t>
  </si>
  <si>
    <t>https://en.wikipedia.org/wiki/Astrolabe</t>
  </si>
  <si>
    <t>A soft, usually green, woolen or cotton fabric resembling felt, used chiefly for the tops of billiard tables.</t>
  </si>
  <si>
    <t>Glide toward Earth in a plane without using engines.</t>
  </si>
  <si>
    <t>https://www.gettyimages.com/photos/trellis?sort=best</t>
  </si>
  <si>
    <t>Latticework.</t>
  </si>
  <si>
    <t>CAPABLE</t>
  </si>
  <si>
    <t>capable</t>
  </si>
  <si>
    <t>Interchanging names of associated things (ex: "bottle" for "drink").</t>
  </si>
  <si>
    <t>A large cask for holding liquids, especially liquor.</t>
  </si>
  <si>
    <t>Argumentative. Straining. Ancient Greecian athletic contests.</t>
  </si>
  <si>
    <t>Enthusiastic. Intensely emotional or hot.</t>
  </si>
  <si>
    <t>Accessory. Subordinate part. Incidental legal right.</t>
  </si>
  <si>
    <t>Disgusting or offensive. Overdone in bad taste.</t>
  </si>
  <si>
    <t>Unreal. Illusionary.</t>
  </si>
  <si>
    <t>Ostentation, as in fancy clothing.</t>
  </si>
  <si>
    <t>Female servant in Eastern Asia.</t>
  </si>
  <si>
    <t>Leading families that direct Japan's industry.</t>
  </si>
  <si>
    <t>Circular tent of felt or skins on a framework of poles used by nomads in Mongolia.</t>
  </si>
  <si>
    <t>Cap with round flat top, worn by soldiers.</t>
  </si>
  <si>
    <t>Nativity scene. Home for abandoned children.</t>
  </si>
  <si>
    <t>School.</t>
  </si>
  <si>
    <t>Ancient Icelandic literature.</t>
  </si>
  <si>
    <t>Elephant driver.</t>
  </si>
  <si>
    <t>Native-born American or Canadian whose parents are Japanese.</t>
  </si>
  <si>
    <t>Japanese native religion. Ancestor worship.</t>
  </si>
  <si>
    <t>Mexican police.</t>
  </si>
  <si>
    <t>Tidal flood or tidal bore (a high tidal wave in a narrow channel).</t>
  </si>
  <si>
    <t>Floods caused by heavy rains and melting snows. Influx.</t>
  </si>
  <si>
    <t>When the difference between high and low tide is the least (vs. spring tide). The tongue of a wagon drawn by animals.</t>
  </si>
  <si>
    <t>Sluggish tributary in the southern U.S.</t>
  </si>
  <si>
    <t>Oriental greeting meaning "Peace." Low bow with palm of right hand on forehead.</t>
  </si>
  <si>
    <t>Special. Very refined or elegant.</t>
  </si>
  <si>
    <t>Profession. Forte.</t>
  </si>
  <si>
    <t>Course of action. Change of policy.</t>
  </si>
  <si>
    <t>"Repondez s'il vous plait" (answer please).</t>
  </si>
  <si>
    <t>Meddlesome in an overbearing way; interfering; intrusive. Bumptious.</t>
  </si>
  <si>
    <t>Peddles food from a pushcart.</t>
  </si>
  <si>
    <t>https://www.merriam-webster.com/dictionary/importune</t>
  </si>
  <si>
    <t>importune</t>
  </si>
  <si>
    <t>Networks of nerves or blood vessels.</t>
  </si>
  <si>
    <t>To press or urge with troublesome persistence. Annoy; nag.</t>
  </si>
  <si>
    <t>To manage economically.</t>
  </si>
  <si>
    <t>Forest nymph.</t>
  </si>
  <si>
    <t>Place where wild or strange animals are kept. Zoo.</t>
  </si>
  <si>
    <t>The area of the bullring where the bull makes its stand.</t>
  </si>
  <si>
    <t>Depraved vicious criminal.</t>
  </si>
  <si>
    <t>Gross injustice. Wickedness; sin.</t>
  </si>
  <si>
    <t>Fertile. Producing abundantly; fruitful. Prolific.</t>
  </si>
  <si>
    <t>Obfuscation. Hiding; concealment.</t>
  </si>
  <si>
    <t>Branch out.</t>
  </si>
  <si>
    <t>To cause to spread out. Pour liquid over something.</t>
  </si>
  <si>
    <t>pissant</t>
  </si>
  <si>
    <t>A soft, yellow powder obtained from corn, used chiefly in the manufacture of textile fibers, plastics, and paper coatings.</t>
  </si>
  <si>
    <t>Non right angle.</t>
  </si>
  <si>
    <t>A long or intense verbal attack; diatribe.</t>
  </si>
  <si>
    <t>Swagger; intimidate.</t>
  </si>
  <si>
    <t>parse</t>
  </si>
  <si>
    <t>Outer covering. Skin, shell, rind, cuticle, etc.</t>
  </si>
  <si>
    <t>One who is learning the alphabet; a beginner.</t>
  </si>
  <si>
    <t>Earliest ages.</t>
  </si>
  <si>
    <t>Unit of one or more jet engines to speed up the take-off (Jet Assisted Take Off).</t>
  </si>
  <si>
    <t>Nest, fortress, house, office, etc. located way above everything.</t>
  </si>
  <si>
    <t>Foreshadow; suggest. Obscure; obumbrate.</t>
  </si>
  <si>
    <t>Calling forth; summoning.</t>
  </si>
  <si>
    <t>Expand or enlarge upon in discourse.</t>
  </si>
  <si>
    <t>Over-elegant style of discourse.</t>
  </si>
  <si>
    <t>The branch of applied mathematics that deals with the measurement of geographical points.</t>
  </si>
  <si>
    <t>To insert words into a discourse. To estimate values between two known values.</t>
  </si>
  <si>
    <t>Loyal.</t>
  </si>
  <si>
    <t>Standing above others in some quality or position. Prominent.</t>
  </si>
  <si>
    <t>The figure "0" or any Arabic numerals. To calculate.</t>
  </si>
  <si>
    <t>https://www.merriam-webster.com/dictionary/periwinkle</t>
  </si>
  <si>
    <t>Passionate poem. Emotional discourse.</t>
  </si>
  <si>
    <t>Introduction. Beginning of a discourse.</t>
  </si>
  <si>
    <t>prolegomenon</t>
  </si>
  <si>
    <t>Household linen.</t>
  </si>
  <si>
    <t xml:space="preserve">A phony. One who affects some behaviour, style, attitude or other condition, often to impress or influence others. </t>
  </si>
  <si>
    <t>Willing. Eager.</t>
  </si>
  <si>
    <t>Basis. Criteria. A fundamental or quintessential part or feature. Any means of testing; especially gold and silver.</t>
  </si>
  <si>
    <t>Morality sacrificed for political expediency. Crafty; deceitful.</t>
  </si>
  <si>
    <t>Superflous.</t>
  </si>
  <si>
    <t>Shut off from the light. Gloomy. Obscure.</t>
  </si>
  <si>
    <t>Science concerned with improving the environment.</t>
  </si>
  <si>
    <t>An acute inflammatory contagious disease involving the upper respiratory tract (ex: common cold).</t>
  </si>
  <si>
    <t>Rhumb lines. Following a single compass point.</t>
  </si>
  <si>
    <t>Footstool. Tuft of grass (tussock).</t>
  </si>
  <si>
    <t>Having a checkered appearance.</t>
  </si>
  <si>
    <t>tessellated</t>
  </si>
  <si>
    <t>https://www.merriam-webster.com/dictionary/tessellated</t>
  </si>
  <si>
    <t>A monument tomb whose body is buried elsewhere.</t>
  </si>
  <si>
    <t>Case containing an explosive to break down a door or gate or breach a wall. Firecracker.</t>
  </si>
  <si>
    <t>petard</t>
  </si>
  <si>
    <t>https://www.merriam-webster.com/dictionary/petard</t>
  </si>
  <si>
    <t>Small, secluded valley. A glen.</t>
  </si>
  <si>
    <t>Payment.</t>
  </si>
  <si>
    <t>Tuft of grass.</t>
  </si>
  <si>
    <t>Assiduous. Diligent. Persevering.</t>
  </si>
  <si>
    <t>https://www.merriam-webster.com/dictionary/conation</t>
  </si>
  <si>
    <t>Voracious; hungry. Greedy.</t>
  </si>
  <si>
    <t>A dry environment. Xerophytes (cacti, sage, etc.) survive.</t>
  </si>
  <si>
    <t>Whining; complaining. Peevish.</t>
  </si>
  <si>
    <t>A wit. Joker.</t>
  </si>
  <si>
    <t>A devotee.</t>
  </si>
  <si>
    <t>Indian holy man who survives by begging.</t>
  </si>
  <si>
    <t>Learn from experience. Introspective self-consciousness.</t>
  </si>
  <si>
    <t>BEGIN VOCABULARY</t>
  </si>
  <si>
    <t>Blow toward the equator.</t>
  </si>
  <si>
    <t>Fussy, hard to please. Meticulous.</t>
  </si>
  <si>
    <t>Member of a religious group living in a monastary.</t>
  </si>
  <si>
    <t>INCLINED / DISINCLINED</t>
  </si>
  <si>
    <t>inclined / disinclined</t>
  </si>
  <si>
    <t>loathe</t>
  </si>
  <si>
    <t>loath</t>
  </si>
  <si>
    <t>Reluctant; disinclined; averse; unwilling.</t>
  </si>
  <si>
    <t>https://www.merriam-webster.com/dictionary/loathe</t>
  </si>
  <si>
    <t>To have a substantial effect.</t>
  </si>
  <si>
    <t>Equivocate. Haggle.</t>
  </si>
  <si>
    <t>Renounce; deny under oath. Commit perjury.</t>
  </si>
  <si>
    <t>vapid</t>
  </si>
  <si>
    <t>Having the power to cure; curative.</t>
  </si>
  <si>
    <t>Pertaining to fire.</t>
  </si>
  <si>
    <t>portmanteau</t>
  </si>
  <si>
    <t>https://www.merriam-webster.com/dictionary/portmanteau</t>
  </si>
  <si>
    <t>An insincere, flirty woman.</t>
  </si>
  <si>
    <t>Impregnable. Unchangeable.</t>
  </si>
  <si>
    <t>Causing strife. Divisive. Seditious.</t>
  </si>
  <si>
    <t>https://www.merriam-webster.com/dictionary/cathect</t>
  </si>
  <si>
    <t>Intentionally offensive.</t>
  </si>
  <si>
    <t>Crowlike.</t>
  </si>
  <si>
    <t>Cowlike. Stolid; dull.</t>
  </si>
  <si>
    <t>Sheeplike.</t>
  </si>
  <si>
    <t>Bearlike.</t>
  </si>
  <si>
    <t>Foxlike. Clever. Cunning.</t>
  </si>
  <si>
    <t>Leaflike architechural ornamentation.</t>
  </si>
  <si>
    <t>Plumlike fruit.</t>
  </si>
  <si>
    <t>Serpentlike. Winding. Treacherous.</t>
  </si>
  <si>
    <t>Teacherlike. Instructive.</t>
  </si>
  <si>
    <t>Marine mammals, including whales and dolphins.</t>
  </si>
  <si>
    <t>Mechanical device for showing positions of planets.</t>
  </si>
  <si>
    <t>Common useage of words as opposed to the formal useage.</t>
  </si>
  <si>
    <t>Beekeeper.</t>
  </si>
  <si>
    <t>Science of origins and causes of diseases.</t>
  </si>
  <si>
    <t>A word whose meaning is derived from a blending of 2 other words (ex: cosplay from costume and play). A large suitcase.</t>
  </si>
  <si>
    <t>Strong, full, sonorous sounds. Pompous. Bombastic.</t>
  </si>
  <si>
    <t>A profusion of words usually of little or obscure content. A manner of expressing oneself in words; diction.</t>
  </si>
  <si>
    <t>Pertaining to worms.</t>
  </si>
  <si>
    <t>Gland (adenoid).</t>
  </si>
  <si>
    <t>Blood or lymph vessel (angioplasty).</t>
  </si>
  <si>
    <t>Joint (arthritis).</t>
  </si>
  <si>
    <t>chole-</t>
  </si>
  <si>
    <t>https://www.dictionary.com/browse/chole-</t>
  </si>
  <si>
    <t>Cartilage (chondromalacia).</t>
  </si>
  <si>
    <t>Vagina (colposcope).</t>
  </si>
  <si>
    <t>Bladder (cystoscopy).</t>
  </si>
  <si>
    <t>https://www.merriam-webster.com/dictionary/cyt-</t>
  </si>
  <si>
    <t>cyt-</t>
  </si>
  <si>
    <t>Cell (cytoplasm).</t>
  </si>
  <si>
    <t>Fibrous connective tissue (scar tissue).</t>
  </si>
  <si>
    <t>Blood (hemorrhage).</t>
  </si>
  <si>
    <t>Uterus (hysterectomy).</t>
  </si>
  <si>
    <t>Ear (otitis).</t>
  </si>
  <si>
    <t>Vein (phlebitis).</t>
  </si>
  <si>
    <t>Rectum, anus (proctology).</t>
  </si>
  <si>
    <t>Hardening of tissue (sclerosis).</t>
  </si>
  <si>
    <t>Narrow; constricting (spinal stenosis).</t>
  </si>
  <si>
    <t>Surgical removal (tonsillectomy).</t>
  </si>
  <si>
    <t>Pain (neuralgia).</t>
  </si>
  <si>
    <t>Nose (rhinoplasty).</t>
  </si>
  <si>
    <t>Neck; cervical (tracheotomy).</t>
  </si>
  <si>
    <t>Vessel; duct (vas deferens).</t>
  </si>
  <si>
    <t>Bone marrow (myeloma). Spinal cord.</t>
  </si>
  <si>
    <t>Kidney (nephrectomy).</t>
  </si>
  <si>
    <t>hepat-</t>
  </si>
  <si>
    <t>Suture (nephrorrhaphy).</t>
  </si>
  <si>
    <t>Flow; discharge (diarrhea).</t>
  </si>
  <si>
    <t>To examine (colonoscopy).</t>
  </si>
  <si>
    <t>https://www.merriam-webster.com/dictionary/hepat-</t>
  </si>
  <si>
    <t>Popular. For the general public. Exterior; external.</t>
  </si>
  <si>
    <t>To adapt to a new climate or environment.</t>
  </si>
  <si>
    <t>Absence of, or defective urination.</t>
  </si>
  <si>
    <t>Exonerate.</t>
  </si>
  <si>
    <t>Keyboard makes hammers hit chromatically tuned bells.</t>
  </si>
  <si>
    <t>Heavily-armed soldier. To coerce.</t>
  </si>
  <si>
    <t>Condition of body and mind.</t>
  </si>
  <si>
    <t>Italian Monk's title equivalent to "brother" or "friar." Catholic.</t>
  </si>
  <si>
    <t>PCT</t>
  </si>
  <si>
    <t>Engraved by cutting.</t>
  </si>
  <si>
    <t>Contains mucus and pus.</t>
  </si>
  <si>
    <t>Marriage outside the native group.</t>
  </si>
  <si>
    <t>Gloomy. Bad-tempered.</t>
  </si>
  <si>
    <t>Yellow discoloration due to a bile disorder. Prejudice resulting from jealousy or resentment.</t>
  </si>
  <si>
    <t>jaundice</t>
  </si>
  <si>
    <t>https://www.dictionary.com/browse/jaundice</t>
  </si>
  <si>
    <t>Difficult or painful urination.</t>
  </si>
  <si>
    <t>mettle</t>
  </si>
  <si>
    <t>An operation to create an artificial passage for bodily elimination (colostomy).</t>
  </si>
  <si>
    <t>venial</t>
  </si>
  <si>
    <t>Inflammation (bronchitis).</t>
  </si>
  <si>
    <t>Ruthless suppression of the arts to protect morals.</t>
  </si>
  <si>
    <t>An excusable or forgivable mistake.</t>
  </si>
  <si>
    <t>To base upon. Affirm. Assert. Describes the subject.</t>
  </si>
  <si>
    <t>THE MOST COMMONLY MISSPELLED WORDS</t>
  </si>
  <si>
    <t>https://www.merriam-webster.com/dictionary/quietism</t>
  </si>
  <si>
    <t>quietism</t>
  </si>
  <si>
    <t>Loose hanging part of a dog's upper lip.</t>
  </si>
  <si>
    <t>https://www.merriam-webster.com/dictionary/karakul</t>
  </si>
  <si>
    <t>Whiskers (especially on a cat).</t>
  </si>
  <si>
    <t>Kitchen supply room.</t>
  </si>
  <si>
    <t>An extension or wing perpendicular to the main structure. L-shaped joint of piping.</t>
  </si>
  <si>
    <t>Horizontal support beam over a door or window.</t>
  </si>
  <si>
    <t>https://www.grammarly.com/blog/presume-assume/</t>
  </si>
  <si>
    <t>annotation</t>
  </si>
  <si>
    <t>An explanation added to text.</t>
  </si>
  <si>
    <t>https://www.merriam-webster.com/dictionary/boa</t>
  </si>
  <si>
    <t>A long fluffy scarf. Snake that kills by constriction.</t>
  </si>
  <si>
    <t>patrician</t>
  </si>
  <si>
    <t>https://www.merriam-webster.com/dictionary/patrician</t>
  </si>
  <si>
    <t>Fresh greenness of growing things. Vigor.</t>
  </si>
  <si>
    <t>https://byjus.com/biology/difference-between-secretion-and-excretion/</t>
  </si>
  <si>
    <t>Deep rich blue. Corundum gem.</t>
  </si>
  <si>
    <t>A drinking cup or the wine in it. Goblet.</t>
  </si>
  <si>
    <t>Portending evil; ominous.</t>
  </si>
  <si>
    <t>Palmistry.</t>
  </si>
  <si>
    <t>Warm alcoholic drink for invalids.</t>
  </si>
  <si>
    <t>https://www.merriam-webster.com/dictionary/elan</t>
  </si>
  <si>
    <t>Vigorous spirit or enthusiasm.</t>
  </si>
  <si>
    <t>CLOTHING / STYLE (body)</t>
  </si>
  <si>
    <t>body</t>
  </si>
  <si>
    <t>https://www.merriam-webster.com/dictionary/evince</t>
  </si>
  <si>
    <t>Display. Reveal.</t>
  </si>
  <si>
    <t>Veritable; unmitigated; confirmed. Wandering.</t>
  </si>
  <si>
    <t>https://www.merriam-webster.com/dictionary/kinetic</t>
  </si>
  <si>
    <t>Energy resulting from the movement of matter. Active; dynamic.</t>
  </si>
  <si>
    <t>Artificial. Contrived. (diff: fictitious is "not real")</t>
  </si>
  <si>
    <t>Dull or tedious; insipid. Tasteless.</t>
  </si>
  <si>
    <t>Small stream. Rill.</t>
  </si>
  <si>
    <t>TOPIC</t>
  </si>
  <si>
    <t>FORMULAS / NOTES</t>
  </si>
  <si>
    <t>https://www.ets.org/s/gre/pdf/gre_math_review.pdf</t>
  </si>
  <si>
    <t>(example 2.7.12, p.60 in GRE exercises &amp; answers)</t>
  </si>
  <si>
    <t>Rectangular Solid.Area</t>
  </si>
  <si>
    <t>https://www.youtube.com/watch?v=-bDeMAmSqQA</t>
  </si>
  <si>
    <t>Rectangular Solid.Volume</t>
  </si>
  <si>
    <t>Right Circular Cylinder.Area</t>
  </si>
  <si>
    <t>Right Circular Cylinder.Volume</t>
  </si>
  <si>
    <t>https://www.mathsisfun.com/data/standard-deviation-calculator.html</t>
  </si>
  <si>
    <t>https://gre.magoosh.com/forum/3694</t>
  </si>
  <si>
    <t>https://www.mathopenref.com/coordslope.html</t>
  </si>
  <si>
    <t>https://www.mathplanet.com/education/algebra-1/formulating-linear-equations/writing-linear-equations-using-the-slope-intercept-form</t>
  </si>
  <si>
    <t>https://www.mathsisfun.com/sine-cosine-tangent.html</t>
  </si>
  <si>
    <t>Avarice. Eager desire. Lust.</t>
  </si>
  <si>
    <t>https://www.ck12.org/na/area-surface-area-of-right-circular-cylinder-1/lesson/Area-Surface-Area-of-Right-Circular-Cylinder-ix-maths/</t>
  </si>
  <si>
    <t>H * W * L</t>
  </si>
  <si>
    <t>2 ( (H * W) + (L * H) + (L * W) )</t>
  </si>
  <si>
    <r>
      <t>4/3 * Pi * R</t>
    </r>
    <r>
      <rPr>
        <b/>
        <vertAlign val="superscript"/>
        <sz val="12"/>
        <color theme="1"/>
        <rFont val="Tahoma"/>
        <family val="2"/>
      </rPr>
      <t>3</t>
    </r>
  </si>
  <si>
    <r>
      <t>Pi * R</t>
    </r>
    <r>
      <rPr>
        <b/>
        <vertAlign val="super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 xml:space="preserve"> * H</t>
    </r>
  </si>
  <si>
    <t>Sphere.Area</t>
  </si>
  <si>
    <t>Trapezoid.Area</t>
  </si>
  <si>
    <r>
      <t>Pi * R</t>
    </r>
    <r>
      <rPr>
        <b/>
        <vertAlign val="superscript"/>
        <sz val="12"/>
        <color theme="1"/>
        <rFont val="Tahoma"/>
        <family val="2"/>
      </rPr>
      <t>2</t>
    </r>
  </si>
  <si>
    <t>Sphere.Volume</t>
  </si>
  <si>
    <t>Cranky. Ill-tempered. Quarrelsome.</t>
  </si>
  <si>
    <t>Polygons.Total degrees</t>
  </si>
  <si>
    <t>vociferous</t>
  </si>
  <si>
    <t>https://www.merriam-webster.com/dictionary/vociferous</t>
  </si>
  <si>
    <t>vacillate</t>
  </si>
  <si>
    <t>Indecisive. To sway unsteadily. To oscillate or fluctuate.</t>
  </si>
  <si>
    <t>Opera conductor. Manager. Director.</t>
  </si>
  <si>
    <t>HIT</t>
  </si>
  <si>
    <t>LOW</t>
  </si>
  <si>
    <t>HIGH</t>
  </si>
  <si>
    <t>Idle. Futile. Superflous.</t>
  </si>
  <si>
    <t>Fainting due to lack of blood to the brain. Dropping letters from the middle of words.</t>
  </si>
  <si>
    <t>Head. Brain (encephalitis).</t>
  </si>
  <si>
    <t>Pi * D</t>
  </si>
  <si>
    <t>Upper throat; pharynx.</t>
  </si>
  <si>
    <t>Liver (hepatitis).</t>
  </si>
  <si>
    <t>Destructive; to kill (homicide).</t>
  </si>
  <si>
    <t>Urinary incontinence.</t>
  </si>
  <si>
    <t>Insincere or pretentious remark.</t>
  </si>
  <si>
    <t>capstan</t>
  </si>
  <si>
    <t>https://www.merriam-webster.com/dictionary/capstan</t>
  </si>
  <si>
    <t>Someone who uses deception to sucker others out of their money.</t>
  </si>
  <si>
    <t>Persistant and tenacious in purpose. Stubborn.</t>
  </si>
  <si>
    <t>No meaning to existence. Violence against a ruler.</t>
  </si>
  <si>
    <t>Mortgage. Hypothesize.</t>
  </si>
  <si>
    <t>Loading dock.</t>
  </si>
  <si>
    <t>Being at a distance within view or in a direction known or indicated. Yon.</t>
  </si>
  <si>
    <t>Useless. Idle.</t>
  </si>
  <si>
    <t>Aristocrat; a person of high birth, rank, or station.</t>
  </si>
  <si>
    <t>Postpone or end meetings of a legislative body.</t>
  </si>
  <si>
    <t>A fleshy, thick plant that stores water in its tissues. Juicy; moist.</t>
  </si>
  <si>
    <r>
      <t>X</t>
    </r>
    <r>
      <rPr>
        <b/>
        <vertAlign val="superscript"/>
        <sz val="12"/>
        <color theme="1"/>
        <rFont val="Tahoma"/>
        <family val="2"/>
      </rPr>
      <t>AB</t>
    </r>
  </si>
  <si>
    <r>
      <t>1 / X</t>
    </r>
    <r>
      <rPr>
        <b/>
        <vertAlign val="superscript"/>
        <sz val="12"/>
        <color theme="1"/>
        <rFont val="Tahoma"/>
        <family val="2"/>
      </rPr>
      <t>A</t>
    </r>
  </si>
  <si>
    <r>
      <t>X</t>
    </r>
    <r>
      <rPr>
        <b/>
        <vertAlign val="superscript"/>
        <sz val="12"/>
        <color theme="1"/>
        <rFont val="Tahoma"/>
        <family val="2"/>
      </rPr>
      <t>A+B</t>
    </r>
  </si>
  <si>
    <r>
      <t>(X * Y)</t>
    </r>
    <r>
      <rPr>
        <b/>
        <vertAlign val="superscript"/>
        <sz val="12"/>
        <color theme="1"/>
        <rFont val="Tahoma"/>
        <family val="2"/>
      </rPr>
      <t>A</t>
    </r>
  </si>
  <si>
    <r>
      <t>(X / Y)</t>
    </r>
    <r>
      <rPr>
        <b/>
        <vertAlign val="superscript"/>
        <sz val="12"/>
        <color theme="1"/>
        <rFont val="Tahoma"/>
        <family val="2"/>
      </rPr>
      <t>A</t>
    </r>
  </si>
  <si>
    <r>
      <t>X</t>
    </r>
    <r>
      <rPr>
        <b/>
        <vertAlign val="superscript"/>
        <sz val="12"/>
        <color theme="1"/>
        <rFont val="Tahoma"/>
        <family val="2"/>
      </rPr>
      <t>A-B</t>
    </r>
    <r>
      <rPr>
        <b/>
        <sz val="12"/>
        <color theme="1"/>
        <rFont val="Tahoma"/>
        <family val="2"/>
      </rPr>
      <t xml:space="preserve">             (or 1 / X</t>
    </r>
    <r>
      <rPr>
        <b/>
        <vertAlign val="superscript"/>
        <sz val="12"/>
        <color theme="1"/>
        <rFont val="Tahoma"/>
        <family val="2"/>
      </rPr>
      <t>B-A</t>
    </r>
    <r>
      <rPr>
        <b/>
        <sz val="12"/>
        <color theme="1"/>
        <rFont val="Tahoma"/>
        <family val="2"/>
      </rPr>
      <t>)</t>
    </r>
  </si>
  <si>
    <t>Conceited.</t>
  </si>
  <si>
    <t>Prophet of doom who is never believed.</t>
  </si>
  <si>
    <t>Impairment in the ability to establish relationships with other people.</t>
  </si>
  <si>
    <t>Private; secret. Having access to secrets. Outhouse.</t>
  </si>
  <si>
    <t>https://www.merriam-webster.com/dictionary/requiem</t>
  </si>
  <si>
    <t>requiem</t>
  </si>
  <si>
    <t>behoove</t>
  </si>
  <si>
    <t>https://www.merriam-webster.com/dictionary/behoove</t>
  </si>
  <si>
    <t>Contribute.</t>
  </si>
  <si>
    <t>conducive</t>
  </si>
  <si>
    <t>Contributive.</t>
  </si>
  <si>
    <t>Stingy. Cheap. Restrained.</t>
  </si>
  <si>
    <t>Capable of returning to original condition.</t>
  </si>
  <si>
    <t>Limber. Resilient. Compliant often to the point of obsequiousness.</t>
  </si>
  <si>
    <t>Thick and sticky.</t>
  </si>
  <si>
    <t>N! / ( (N - K)! * K!)</t>
  </si>
  <si>
    <r>
      <t>(Y</t>
    </r>
    <r>
      <rPr>
        <b/>
        <vertAlign val="subscript"/>
        <sz val="12"/>
        <color theme="1"/>
        <rFont val="Tahoma"/>
        <family val="2"/>
      </rPr>
      <t xml:space="preserve">2 </t>
    </r>
    <r>
      <rPr>
        <b/>
        <sz val="12"/>
        <color theme="1"/>
        <rFont val="Tahoma"/>
        <family val="2"/>
      </rPr>
      <t>- Y</t>
    </r>
    <r>
      <rPr>
        <b/>
        <vertAlign val="subscript"/>
        <sz val="12"/>
        <color theme="1"/>
        <rFont val="Tahoma"/>
        <family val="2"/>
      </rPr>
      <t>1</t>
    </r>
    <r>
      <rPr>
        <b/>
        <sz val="12"/>
        <color theme="1"/>
        <rFont val="Tahoma"/>
        <family val="2"/>
      </rPr>
      <t>) / (X</t>
    </r>
    <r>
      <rPr>
        <b/>
        <vertAlign val="subscript"/>
        <sz val="12"/>
        <color theme="1"/>
        <rFont val="Tahoma"/>
        <family val="2"/>
      </rPr>
      <t xml:space="preserve">2 </t>
    </r>
    <r>
      <rPr>
        <b/>
        <sz val="12"/>
        <color theme="1"/>
        <rFont val="Tahoma"/>
        <family val="2"/>
      </rPr>
      <t>- X</t>
    </r>
    <r>
      <rPr>
        <b/>
        <vertAlign val="subscript"/>
        <sz val="12"/>
        <color theme="1"/>
        <rFont val="Tahoma"/>
        <family val="2"/>
      </rPr>
      <t>1</t>
    </r>
    <r>
      <rPr>
        <b/>
        <sz val="12"/>
        <color theme="1"/>
        <rFont val="Tahoma"/>
        <family val="2"/>
      </rPr>
      <t>)</t>
    </r>
  </si>
  <si>
    <t>To carefully think out. Cogitate.</t>
  </si>
  <si>
    <t>Shed periodically.</t>
  </si>
  <si>
    <t>Any period of 1,000 years. Time of happiness (esp in future).</t>
  </si>
  <si>
    <t>Device to reduce diameter of an opening.</t>
  </si>
  <si>
    <t>Attendant; helper. Follower.</t>
  </si>
  <si>
    <t>Instant; moment. To haul (up or in) and secure something with a small rope.</t>
  </si>
  <si>
    <t>Gear. Wheel with teeth.</t>
  </si>
  <si>
    <t>Pertaining to salvation (usually Christian).</t>
  </si>
  <si>
    <t>bough</t>
  </si>
  <si>
    <t>Courage. Disposition or temperament.</t>
  </si>
  <si>
    <t>To drink to excess. Small European shark. Buddhist shrine in the shape of a dome.</t>
  </si>
  <si>
    <t>Small; slender; scanty; meager.</t>
  </si>
  <si>
    <t>Teaching by pointing the way (but letting them do it).</t>
  </si>
  <si>
    <t>The farthest distance between 2 orbiting objects (Moon/Earth).</t>
  </si>
  <si>
    <t>The closest distance between 2 orbiting objects (Moon/Earth).</t>
  </si>
  <si>
    <t>Abrupt; blunt; rough.</t>
  </si>
  <si>
    <t>https://www.dictionary.com/browse/tercel</t>
  </si>
  <si>
    <t>Smooth, shiny outward appearance; facade. To explain away.</t>
  </si>
  <si>
    <t>https://www.pinterest.com/gingerproper/baldric/</t>
  </si>
  <si>
    <t>Framework for a hoop skirt.</t>
  </si>
  <si>
    <t>https://www.google.com/search?client=firefox-b-1-d&amp;q=image+sari</t>
  </si>
  <si>
    <t>Public, formal debate. The application of scientific knowledge.</t>
  </si>
  <si>
    <t>https://www.merriam-webster.com/dictionary/doggerel</t>
  </si>
  <si>
    <t>Remarkably bad.</t>
  </si>
  <si>
    <t>Piece of pottery with names of those to be banished (plural: ostraka).</t>
  </si>
  <si>
    <t>Self-denial. Relinquish.</t>
  </si>
  <si>
    <t>Filthy.</t>
  </si>
  <si>
    <t>Cheat. Deceive. Gull.</t>
  </si>
  <si>
    <t>An "extra" in the theater. Additional.</t>
  </si>
  <si>
    <t>Hearty eater.</t>
  </si>
  <si>
    <t>Notch for the bowstring located on the bow or the rear of an arrow.</t>
  </si>
  <si>
    <t>Outflow (as from a body of water or a sewer).</t>
  </si>
  <si>
    <t>Frost. Hoarfrost.</t>
  </si>
  <si>
    <t>Honesty.</t>
  </si>
  <si>
    <t>Moral integrity.</t>
  </si>
  <si>
    <t>Stable. Sedate. Serious.</t>
  </si>
  <si>
    <t>Noisy unruliness in resisting authority. Vociferous.</t>
  </si>
  <si>
    <t>A vehement insistent outcry; clamorous.</t>
  </si>
  <si>
    <t>Tumor (glioma).</t>
  </si>
  <si>
    <t>https://www.merriam-webster.com/dictionary/alkali</t>
  </si>
  <si>
    <t>Soluble mineral salt with a PH greater than 7.</t>
  </si>
  <si>
    <t>A solo sung with instrumental accompaniment.</t>
  </si>
  <si>
    <t>Seamless transition.</t>
  </si>
  <si>
    <t>A pick used to pluck an instrument.</t>
  </si>
  <si>
    <t>Employee who takes care of a church.</t>
  </si>
  <si>
    <t>Uneven.</t>
  </si>
  <si>
    <t>The curve traced on a graph, by a point on a ball, when rolled along the x-axis. Characterized by alternating high and low moods.</t>
  </si>
  <si>
    <t>Weak. Thin.</t>
  </si>
  <si>
    <t>Interchangeable; replaceable.</t>
  </si>
  <si>
    <t>Spontaneous. Impromptu.</t>
  </si>
  <si>
    <t>Deduction.</t>
  </si>
  <si>
    <t>Unite by interweaving, as branches of trees; to interlock or braid.</t>
  </si>
  <si>
    <t>https://www.merriam-webster.com/dictionary/ear#art</t>
  </si>
  <si>
    <t>Insignificant or worthless person.</t>
  </si>
  <si>
    <t>Slang. Jargon.</t>
  </si>
  <si>
    <t>(aka: antagonyms, antosynonyms, autoantonyms, and contronyms)</t>
  </si>
  <si>
    <t>virga</t>
  </si>
  <si>
    <t>Rain that evaporates before reaching the ground.</t>
  </si>
  <si>
    <t>wistful</t>
  </si>
  <si>
    <t>Characterized by melancholy or longing.</t>
  </si>
  <si>
    <t>A mass for the dead. Dirge, elegy, lament, or threnody.</t>
  </si>
  <si>
    <t>To be necessary, proper, or advantageous.</t>
  </si>
  <si>
    <t>Branch of a tree, especially one of the larger or main branches.</t>
  </si>
  <si>
    <t>Animal shell carried on the back.</t>
  </si>
  <si>
    <t>Verse that is loosely styled and irregular in measure especially for comic effect; marked by triviality or inferiority.</t>
  </si>
  <si>
    <t>Unscrupulous. Outrageous.</t>
  </si>
  <si>
    <t>Difficulty breathing.</t>
  </si>
  <si>
    <t>To get rid of.</t>
  </si>
  <si>
    <t>Hunt out by persevering search. A weasel.</t>
  </si>
  <si>
    <t>Loud, reverberating sound having a plaintive quality (suffering).</t>
  </si>
  <si>
    <t>------</t>
  </si>
  <si>
    <t>Surrounding. Ambient.</t>
  </si>
  <si>
    <t>https://en.wikipedia.org/wiki/Apse</t>
  </si>
  <si>
    <t>https://www.merriam-webster.com/dictionary/battlement#art</t>
  </si>
  <si>
    <t>Likely to cause disagreement. Quarrelsome.</t>
  </si>
  <si>
    <t>https://www.merriam-webster.com/dictionary/contentious</t>
  </si>
  <si>
    <t>https://www.dictionary.com/browse/mitigate</t>
  </si>
  <si>
    <t>Crocheting.</t>
  </si>
  <si>
    <t>https://www.merriam-webster.com/dictionary/apophenia#medicalDictionary</t>
  </si>
  <si>
    <t>https://www.merriam-webster.com/dictionary/pareidolia</t>
  </si>
  <si>
    <t>rèclame</t>
  </si>
  <si>
    <t>Spread of pathogens into the bloodstream.</t>
  </si>
  <si>
    <t>Mass of loose rocks on a steep slope or at its base. Talus.</t>
  </si>
  <si>
    <t>Silent. Implicit.</t>
  </si>
  <si>
    <t>outré</t>
  </si>
  <si>
    <t>Cranky. Eccentric.</t>
  </si>
  <si>
    <t>Give a detailed explanation. Analyze logically.</t>
  </si>
  <si>
    <t>Comfort in grief. Consolation.</t>
  </si>
  <si>
    <t>equivocal</t>
  </si>
  <si>
    <t>parochial</t>
  </si>
  <si>
    <t>Forms an overhead arch. All-embracing or overwhelming.</t>
  </si>
  <si>
    <t>overarching</t>
  </si>
  <si>
    <t>disaffected</t>
  </si>
  <si>
    <t>ignoble</t>
  </si>
  <si>
    <t>prodigious</t>
  </si>
  <si>
    <t>dilettante</t>
  </si>
  <si>
    <t>inveterate</t>
  </si>
  <si>
    <t>flux</t>
  </si>
  <si>
    <t>maladroit</t>
  </si>
  <si>
    <t>esoteric</t>
  </si>
  <si>
    <t>slapdash</t>
  </si>
  <si>
    <t>affable</t>
  </si>
  <si>
    <t>virago</t>
  </si>
  <si>
    <t>glib</t>
  </si>
  <si>
    <t>Idiosyncrasy. Personal weakness.</t>
  </si>
  <si>
    <t>presumptuous</t>
  </si>
  <si>
    <t>begrudge</t>
  </si>
  <si>
    <t>irascible</t>
  </si>
  <si>
    <t>Quickly aroused to anger.</t>
  </si>
  <si>
    <t>cosmopolitan</t>
  </si>
  <si>
    <t>besiege</t>
  </si>
  <si>
    <t>dispatch</t>
  </si>
  <si>
    <t>cow</t>
  </si>
  <si>
    <t>vicissitude</t>
  </si>
  <si>
    <t>https://www.merriam-webster.com/dictionary/vicissitude</t>
  </si>
  <si>
    <t>https://www.merriam-webster.com/dictionary/malfeasance</t>
  </si>
  <si>
    <t>malfeasance</t>
  </si>
  <si>
    <t>beg</t>
  </si>
  <si>
    <t>untoward</t>
  </si>
  <si>
    <t>artless</t>
  </si>
  <si>
    <t>expansive</t>
  </si>
  <si>
    <t>ponderous</t>
  </si>
  <si>
    <t>mulct</t>
  </si>
  <si>
    <t>disabuse</t>
  </si>
  <si>
    <t>imbroglio</t>
  </si>
  <si>
    <t>impecunious</t>
  </si>
  <si>
    <t>blinkered</t>
  </si>
  <si>
    <t>fell</t>
  </si>
  <si>
    <t>peremptory</t>
  </si>
  <si>
    <t>Leaving no opportunity for denial or refusal; dictatorial.</t>
  </si>
  <si>
    <t>parvenu</t>
  </si>
  <si>
    <t>arriviste</t>
  </si>
  <si>
    <t>benighted</t>
  </si>
  <si>
    <t>Pompous official.</t>
  </si>
  <si>
    <t>hagiographic</t>
  </si>
  <si>
    <t>Mutter incoherently. Wander aimlessly.</t>
  </si>
  <si>
    <t>perspicacious</t>
  </si>
  <si>
    <t>Deceit. Treachery.</t>
  </si>
  <si>
    <t>quail</t>
  </si>
  <si>
    <t>improvident</t>
  </si>
  <si>
    <t>Dispense; distribute. A waiver from the rules.</t>
  </si>
  <si>
    <t>dispensation</t>
  </si>
  <si>
    <t>asperity</t>
  </si>
  <si>
    <t>Harshness of manner.</t>
  </si>
  <si>
    <t>prepossessing</t>
  </si>
  <si>
    <t>https://www.merriam-webster.com/dictionary/prepossessing</t>
  </si>
  <si>
    <t>effervescent</t>
  </si>
  <si>
    <t>Bubbling; sparkling. Vivacious.</t>
  </si>
  <si>
    <t>empiricism</t>
  </si>
  <si>
    <t>philistine</t>
  </si>
  <si>
    <t>hoary</t>
  </si>
  <si>
    <t>antic</t>
  </si>
  <si>
    <t>unstinting</t>
  </si>
  <si>
    <t>Very generous.</t>
  </si>
  <si>
    <t>solicitude</t>
  </si>
  <si>
    <t>A feeling of excessive concern.</t>
  </si>
  <si>
    <t>pith</t>
  </si>
  <si>
    <t>The most essential part of something.</t>
  </si>
  <si>
    <t>bromide</t>
  </si>
  <si>
    <t>pellucid</t>
  </si>
  <si>
    <t>Valiant. Brave.</t>
  </si>
  <si>
    <t>desideratum</t>
  </si>
  <si>
    <t>coterminous</t>
  </si>
  <si>
    <t>gumption</t>
  </si>
  <si>
    <t>bridle</t>
  </si>
  <si>
    <t>estimable</t>
  </si>
  <si>
    <t>demonstrative</t>
  </si>
  <si>
    <t>The open expression of emotion.</t>
  </si>
  <si>
    <t>obtain</t>
  </si>
  <si>
    <t>flag</t>
  </si>
  <si>
    <t>dissolution</t>
  </si>
  <si>
    <t>Changeable. Chance event.</t>
  </si>
  <si>
    <t>Likeable; easy to talk to.</t>
  </si>
  <si>
    <t>Wrongdoing or misconduct especially by a public official.</t>
  </si>
  <si>
    <t>attractive</t>
  </si>
  <si>
    <t>ATTRACTIVE</t>
  </si>
  <si>
    <t>Steep. Done with very great haste.</t>
  </si>
  <si>
    <t>https://www.merriam-webster.com/dictionary/impecunious</t>
  </si>
  <si>
    <t>Rotor blade that forces gas or water through a pipe.</t>
  </si>
  <si>
    <t>https://www.merriam-webster.com/dictionary/begrudge</t>
  </si>
  <si>
    <t>Worldwide.</t>
  </si>
  <si>
    <t>https://www.merriam-webster.com/dictionary/cosmopolitan</t>
  </si>
  <si>
    <t>A biography expressing excessive or undue admiration. The critical study of the lives of the saints.</t>
  </si>
  <si>
    <t>Poor.</t>
  </si>
  <si>
    <t>Deriving knowledge from experience rather than the scientific method.</t>
  </si>
  <si>
    <t>https://www.merriam-webster.com/dictionary/dissolution</t>
  </si>
  <si>
    <t>The process of dissolving. Debauchery.</t>
  </si>
  <si>
    <t>Attain. To be prevalent, customary, or in vogue; prevail.</t>
  </si>
  <si>
    <t>https://www.merriam-webster.com/dictionary/obtain</t>
  </si>
  <si>
    <t>https://www.merriam-webster.com/dictionary/infelicitous</t>
  </si>
  <si>
    <t>https://www.merriam-webster.com/dictionary/estimable</t>
  </si>
  <si>
    <t>Capable of being estimated. Deserving of esteem and respect.</t>
  </si>
  <si>
    <t>https://www.merriam-webster.com/dictionary/gumption</t>
  </si>
  <si>
    <t>Resourcefulness and determination. Common sense.</t>
  </si>
  <si>
    <t>https://www.merriam-webster.com/dictionary/coterminous</t>
  </si>
  <si>
    <t>https://www.merriam-webster.com/dictionary/bromide</t>
  </si>
  <si>
    <t>https://www.merriam-webster.com/dictionary/hoary</t>
  </si>
  <si>
    <t>https://www.merriam-webster.com/dictionary/quail</t>
  </si>
  <si>
    <t>Overtaken by night. A state of ignorance; unenlightened.</t>
  </si>
  <si>
    <t>https://www.merriam-webster.com/dictionary/benighted</t>
  </si>
  <si>
    <t>https://www.merriam-webster.com/dictionary/imbroglio</t>
  </si>
  <si>
    <t>https://www.merriam-webster.com/dictionary/disabuse</t>
  </si>
  <si>
    <t>https://www.merriam-webster.com/dictionary/mulct</t>
  </si>
  <si>
    <t>https://www.merriam-webster.com/dictionary/expansive</t>
  </si>
  <si>
    <t>https://www.merriam-webster.com/dictionary/artless</t>
  </si>
  <si>
    <t>Lacking knowledge or skill. Guileless.</t>
  </si>
  <si>
    <t>https://www.merriam-webster.com/dictionary/beg</t>
  </si>
  <si>
    <t>https://www.merriam-webster.com/dictionary/besiege</t>
  </si>
  <si>
    <t>https://www.merriam-webster.com/dictionary/flux</t>
  </si>
  <si>
    <t>https://www.merriam-webster.com/dictionary/inveterate</t>
  </si>
  <si>
    <t>Habitual. Firmly established by long persistence.</t>
  </si>
  <si>
    <t>Reduce.</t>
  </si>
  <si>
    <t>Confusing or ambiguous (often with the intent to deceive).</t>
  </si>
  <si>
    <t>Related to church parrishes and the education they provide. Narrowly restricted in scope or outlook.</t>
  </si>
  <si>
    <t>https://www.merriam-webster.com/dictionary/maladroit</t>
  </si>
  <si>
    <t>Careless and hasty.</t>
  </si>
  <si>
    <t>Impertinently bold; forward.</t>
  </si>
  <si>
    <t>Weighed-down; moving slowly. Dull.</t>
  </si>
  <si>
    <t>Narrow-minded; unwilling to understand another viewpoint.</t>
  </si>
  <si>
    <t>Terribly evil. Fierce. Deadly.</t>
  </si>
  <si>
    <t>https://www.merriam-webster.com/dictionary/dispensation</t>
  </si>
  <si>
    <t>https://www.merriam-webster.com/dictionary/desideratum</t>
  </si>
  <si>
    <t>https://www.merriam-webster.com/dictionary/appropriate</t>
  </si>
  <si>
    <t>https://www.merriam-webster.com/dictionary/bridle</t>
  </si>
  <si>
    <t>https://www.merriam-webster.com/dictionary/demonstrative</t>
  </si>
  <si>
    <t>https://www.merriam-webster.com/dictionary/flag</t>
  </si>
  <si>
    <t>A person who has recently reached a position of power especially by dubious means and without earning esteem; a social climber.</t>
  </si>
  <si>
    <t>Fitting. To take something by force. To allocate.</t>
  </si>
  <si>
    <t>Something desired deemed essential.</t>
  </si>
  <si>
    <t>Readily fluent but insincere.</t>
  </si>
  <si>
    <t>FACTS / OBVIOUS / LOGIC</t>
  </si>
  <si>
    <t>facts / obvious / logic</t>
  </si>
  <si>
    <t>A demonstration of welcome, goodwill, approval, or adoration.</t>
  </si>
  <si>
    <t>Quantity or amount. The smallest unit of radiant energy.</t>
  </si>
  <si>
    <t>Confidently optimistic. Hopeful. Pertaining to blood. Red.</t>
  </si>
  <si>
    <t>opacity</t>
  </si>
  <si>
    <t>https://www.merriam-webster.com/dictionary/opacity</t>
  </si>
  <si>
    <t>ameliorate</t>
  </si>
  <si>
    <t>https://www.dictionary.com/browse/ameliorate</t>
  </si>
  <si>
    <t>propensity</t>
  </si>
  <si>
    <t>https://www.dictionary.com/browse/propensity</t>
  </si>
  <si>
    <t>Male placental mammal equivalent of estrus. A furrow or track in the ground; a fixed mode through life, usually dull or unpromising.</t>
  </si>
  <si>
    <t>https://www.merriam-webster.com/dictionary/festoon</t>
  </si>
  <si>
    <t>https://www.varsitytutors.com/gre_math-help/how-to-find-inverse-variation</t>
  </si>
  <si>
    <t>Inferior. Common.</t>
  </si>
  <si>
    <t>https://www.dictionary.com/browse/rube</t>
  </si>
  <si>
    <t>rube</t>
  </si>
  <si>
    <t>projection</t>
  </si>
  <si>
    <t>Seemingly true (may or may not be).</t>
  </si>
  <si>
    <t>bombastic</t>
  </si>
  <si>
    <t>Being of equal scope or duration. Having the same boundaries.</t>
  </si>
  <si>
    <t>Bay formed by a curve in the shoreline. Loop in a rope.</t>
  </si>
  <si>
    <t>https://www.google.com/search?client=firefox-b-1-d&amp;q=hoisted+by+your+own+petard</t>
  </si>
  <si>
    <t>https://www.merriam-webster.com/dictionary/demonym</t>
  </si>
  <si>
    <t>demonym</t>
  </si>
  <si>
    <t>https://www.dictionary.com/browse/callus</t>
  </si>
  <si>
    <t>A stand for a corpse or coffin.</t>
  </si>
  <si>
    <t>https://www.varsitytutors.com/dashboard</t>
  </si>
  <si>
    <t>arithmetic</t>
  </si>
  <si>
    <t>algebra</t>
  </si>
  <si>
    <t>geometry</t>
  </si>
  <si>
    <t>Anything destructive. Decay.</t>
  </si>
  <si>
    <t>Surround. Harass with requests. Cause to feel distressed.</t>
  </si>
  <si>
    <t>https://www.merriam-webster.com/dictionary/ibid.</t>
  </si>
  <si>
    <t>https://www.merriam-webster.com/dictionary/videlicet</t>
  </si>
  <si>
    <t>Weaken. Indicate.</t>
  </si>
  <si>
    <t>taiga</t>
  </si>
  <si>
    <t>https://www.dictionary.com/browse/slag</t>
  </si>
  <si>
    <t>slag</t>
  </si>
  <si>
    <t>https://www.dictionary.com/browse/mince</t>
  </si>
  <si>
    <t>mince</t>
  </si>
  <si>
    <t>trapezium</t>
  </si>
  <si>
    <t>https://www.merriam-webster.com/dictionary/fenestrated</t>
  </si>
  <si>
    <t>fenestrated</t>
  </si>
  <si>
    <t>https://www.merriam-webster.com/dictionary/emend</t>
  </si>
  <si>
    <t>emend</t>
  </si>
  <si>
    <t>volt</t>
  </si>
  <si>
    <t>https://www.merriam-webster.com/dictionary/pointillism</t>
  </si>
  <si>
    <t>spine</t>
  </si>
  <si>
    <t>https://www.merriam-webster.com/dictionary/spine</t>
  </si>
  <si>
    <t>hamlet</t>
  </si>
  <si>
    <t>perforation</t>
  </si>
  <si>
    <t>gourd</t>
  </si>
  <si>
    <t>carouse</t>
  </si>
  <si>
    <t>https://www.merriam-webster.com/dictionary/hamlet</t>
  </si>
  <si>
    <t>Cyrillic</t>
  </si>
  <si>
    <t>https://www.merriam-webster.com/dictionary/Cyrillic</t>
  </si>
  <si>
    <t>https://www.merriam-webster.com/dictionary/gourd</t>
  </si>
  <si>
    <t>https://www.merriam-webster.com/dictionary/carouse</t>
  </si>
  <si>
    <t>sluggard</t>
  </si>
  <si>
    <t>slattern</t>
  </si>
  <si>
    <t>ford</t>
  </si>
  <si>
    <t>vagrant</t>
  </si>
  <si>
    <t>https://www.merriam-webster.com/dictionary/sluggard</t>
  </si>
  <si>
    <t>https://www.merriam-webster.com/dictionary/slattern</t>
  </si>
  <si>
    <t>https://www.merriam-webster.com/dictionary/vagrant</t>
  </si>
  <si>
    <t>fetter</t>
  </si>
  <si>
    <t>tarsus</t>
  </si>
  <si>
    <t>https://www.merriam-webster.com/dictionary/tarsus</t>
  </si>
  <si>
    <t>https://www.merriam-webster.com/dictionary/fetter</t>
  </si>
  <si>
    <t>Improve.</t>
  </si>
  <si>
    <t>An unsophisticated person from a rural area; hick.</t>
  </si>
  <si>
    <t>The attribution of one's own ideas, feelings, or attitudes to other people.</t>
  </si>
  <si>
    <t>Waste produced in a furnace; cinder.</t>
  </si>
  <si>
    <t>pointillism</t>
  </si>
  <si>
    <t>https://www.dictionary.com/browse/volt</t>
  </si>
  <si>
    <t>Small village.</t>
  </si>
  <si>
    <t>https://www.dictionary.com/browse/perforation</t>
  </si>
  <si>
    <t>Habitually lazy person.</t>
  </si>
  <si>
    <t>A chain or shackle for the feet. To restrain.</t>
  </si>
  <si>
    <t>https://www.merriam-webster.com/dictionary/plenary</t>
  </si>
  <si>
    <t>plenary</t>
  </si>
  <si>
    <t>Complete. Full.</t>
  </si>
  <si>
    <t>apophenia</t>
  </si>
  <si>
    <t>pareidolia</t>
  </si>
  <si>
    <t>Seeing patterns in things.</t>
  </si>
  <si>
    <t>echinoderm</t>
  </si>
  <si>
    <t>monotreme</t>
  </si>
  <si>
    <t>https://www.merriam-webster.com/dictionary/monotreme</t>
  </si>
  <si>
    <t>https://www.merriam-webster.com/dictionary/echinoderm</t>
  </si>
  <si>
    <t>Dada</t>
  </si>
  <si>
    <t>In art and literature: deliberate irrationality and negation of traditional artistic values.</t>
  </si>
  <si>
    <t>https://www.merriam-webster.com/dictionary/Dada</t>
  </si>
  <si>
    <t>cubism</t>
  </si>
  <si>
    <t>https://www.merriam-webster.com/dictionary/cubism</t>
  </si>
  <si>
    <t>consign</t>
  </si>
  <si>
    <t>existentialism</t>
  </si>
  <si>
    <t>Philosophical movement asserting that we are self-determining agents (ex: Sartre).</t>
  </si>
  <si>
    <t>https://www.dictionary.com/browse/existentialism</t>
  </si>
  <si>
    <t>thorax</t>
  </si>
  <si>
    <t>https://www.dictionary.com/browse/thorax</t>
  </si>
  <si>
    <t>Located between the head and the abdomen; chest.</t>
  </si>
  <si>
    <t>spindle</t>
  </si>
  <si>
    <t>https://www.dictionary.com/browse/spindle</t>
  </si>
  <si>
    <t>deontology</t>
  </si>
  <si>
    <t>The study of ethics.</t>
  </si>
  <si>
    <t>https://www.dictionary.com/browse/deontology</t>
  </si>
  <si>
    <t>rhyolite</t>
  </si>
  <si>
    <t>https://www.dictionary.com/browse/rhyolite</t>
  </si>
  <si>
    <t>scatter plot</t>
  </si>
  <si>
    <t>histogram</t>
  </si>
  <si>
    <t>https://www.merriam-webster.com/dictionary/scatter%20diagram</t>
  </si>
  <si>
    <t>Displays frequency distributions.</t>
  </si>
  <si>
    <t>https://www.merriam-webster.com/dictionary/histogram</t>
  </si>
  <si>
    <t>homophone</t>
  </si>
  <si>
    <t>https://www.merriam-webster.com/dictionary/homophone</t>
  </si>
  <si>
    <t>muscarine</t>
  </si>
  <si>
    <t>latchet</t>
  </si>
  <si>
    <t>https://www.merriam-webster.com/dictionary/muscarine</t>
  </si>
  <si>
    <t>Poisonous mushroom (ex: fly agaric).</t>
  </si>
  <si>
    <t>Narrow leather strap that fastens a shoe or sandal.</t>
  </si>
  <si>
    <t>https://www.merriam-webster.com/dictionary/latchet</t>
  </si>
  <si>
    <t>oaten</t>
  </si>
  <si>
    <t>nuthatch</t>
  </si>
  <si>
    <t>https://www.merriam-webster.com/dictionary/nuthatch</t>
  </si>
  <si>
    <t>Relating to oats.</t>
  </si>
  <si>
    <t>https://www.merriam-webster.com/dictionary/oaten</t>
  </si>
  <si>
    <t>staccato</t>
  </si>
  <si>
    <t>largo</t>
  </si>
  <si>
    <t>presto</t>
  </si>
  <si>
    <t>libretto</t>
  </si>
  <si>
    <t>legato</t>
  </si>
  <si>
    <t>Very slow and dignified.</t>
  </si>
  <si>
    <t>https://www.dictionary.com/browse/largo</t>
  </si>
  <si>
    <t>https://www.dictionary.com/browse/legato</t>
  </si>
  <si>
    <t>https://www.dictionary.com/browse/staccato</t>
  </si>
  <si>
    <t>https://www.dictionary.com/browse/presto</t>
  </si>
  <si>
    <t>https://www.dictionary.com/browse/libretto</t>
  </si>
  <si>
    <t>Text of an opera.</t>
  </si>
  <si>
    <t>-trophy</t>
  </si>
  <si>
    <t>https://www.merriam-webster.com/dictionary/-trophy</t>
  </si>
  <si>
    <t>butte</t>
  </si>
  <si>
    <t>https://www.merriam-webster.com/dictionary/butte</t>
  </si>
  <si>
    <t>doxology</t>
  </si>
  <si>
    <t>https://www.dictionary.com/browse/doxology</t>
  </si>
  <si>
    <t>nephology</t>
  </si>
  <si>
    <t>Study of clouds.</t>
  </si>
  <si>
    <t>flagon</t>
  </si>
  <si>
    <t>https://www.dictionary.com/browse/flagon</t>
  </si>
  <si>
    <t>https://www.dictionary.com/browse/nephology</t>
  </si>
  <si>
    <t>https://www.dictionary.com/browse/superfluity</t>
  </si>
  <si>
    <t>superfluity</t>
  </si>
  <si>
    <t>Superfluous. Superabundant.</t>
  </si>
  <si>
    <t>minim</t>
  </si>
  <si>
    <t>https://www.merriam-webster.com/dictionary/minim</t>
  </si>
  <si>
    <t>https://www.merriam-webster.com/dictionary/aculeus</t>
  </si>
  <si>
    <t>aculeus</t>
  </si>
  <si>
    <t>Insect's stinger.</t>
  </si>
  <si>
    <t>haltere</t>
  </si>
  <si>
    <t>https://www.merriam-webster.com/dictionary/haltere</t>
  </si>
  <si>
    <t>filoplume</t>
  </si>
  <si>
    <t>https://www.merriam-webster.com/dictionary/filoplume</t>
  </si>
  <si>
    <t>Hairlike feather.</t>
  </si>
  <si>
    <t>shoat</t>
  </si>
  <si>
    <t>Young hog: especially one that has been weaned.</t>
  </si>
  <si>
    <t>https://www.merriam-webster.com/dictionary/shoat</t>
  </si>
  <si>
    <t>skulk</t>
  </si>
  <si>
    <t>To move in a stealthy or furtive manner. A group of foxes.</t>
  </si>
  <si>
    <t>https://www.merriam-webster.com/dictionary/skulk</t>
  </si>
  <si>
    <t>Blood or something in the blood (uremia).</t>
  </si>
  <si>
    <t>bodacious</t>
  </si>
  <si>
    <t>https://www.dictionary.com/browse/bodacious</t>
  </si>
  <si>
    <t>https://www.merriam-webster.com/dictionary/hypo-</t>
  </si>
  <si>
    <t>hypo-</t>
  </si>
  <si>
    <t>Under. Less than normal.</t>
  </si>
  <si>
    <t>https://www.merriam-webster.com/dictionary/lithosphere</t>
  </si>
  <si>
    <t>lithosphere</t>
  </si>
  <si>
    <t>Solid part of a celestial body.</t>
  </si>
  <si>
    <t>egress</t>
  </si>
  <si>
    <t>https://www.dictionary.com/browse/egress</t>
  </si>
  <si>
    <t>An exit. To exit.</t>
  </si>
  <si>
    <t>magnate</t>
  </si>
  <si>
    <t>Person of great importance in a particular area.</t>
  </si>
  <si>
    <t>https://www.dictionary.com/browse/magnate</t>
  </si>
  <si>
    <t>https://www.dictionary.com/browse/euphotic</t>
  </si>
  <si>
    <t>euphotic</t>
  </si>
  <si>
    <t>progenitor</t>
  </si>
  <si>
    <t>https://www.merriam-webster.com/dictionary/progenitor</t>
  </si>
  <si>
    <t>formicary</t>
  </si>
  <si>
    <t>Ant nest.</t>
  </si>
  <si>
    <t>https://www.merriam-webster.com/dictionary/formicary</t>
  </si>
  <si>
    <t>cryometer</t>
  </si>
  <si>
    <t>Instrument for measuring low temperatures.</t>
  </si>
  <si>
    <t>https://www.merriam-webster.com/medical/cryometer</t>
  </si>
  <si>
    <t>base metal</t>
  </si>
  <si>
    <t>https://www.merriam-webster.com/dictionary/base%20metal</t>
  </si>
  <si>
    <t>A strong point. Loud.</t>
  </si>
  <si>
    <t>https://www.merriam-webster.com/dictionary/gerund</t>
  </si>
  <si>
    <t>gerund</t>
  </si>
  <si>
    <t>Verbal noun that expresses uncompleted action (ex: running).</t>
  </si>
  <si>
    <t>pedology</t>
  </si>
  <si>
    <t>biome</t>
  </si>
  <si>
    <t>A major ecological community type (such as tropical rain forest or desert).</t>
  </si>
  <si>
    <t>https://www.merriam-webster.com/dictionary/biome</t>
  </si>
  <si>
    <t>Federalism</t>
  </si>
  <si>
    <t>Government that combines a central government with regional governments of equal status.</t>
  </si>
  <si>
    <t>https://en.wikipedia.org/wiki/Federalism</t>
  </si>
  <si>
    <t>https://www.merriam-webster.com/dictionary/abstemious</t>
  </si>
  <si>
    <t>abstemious</t>
  </si>
  <si>
    <t>https://www.merriam-webster.com/dictionary/quintal</t>
  </si>
  <si>
    <t>quintal</t>
  </si>
  <si>
    <t>desquamate</t>
  </si>
  <si>
    <t>Peel off in scales.</t>
  </si>
  <si>
    <t>https://www.merriam-webster.com/dictionary/plumb</t>
  </si>
  <si>
    <t>plumb</t>
  </si>
  <si>
    <t>https://www.merriam-webster.com/dictionary/consonance</t>
  </si>
  <si>
    <t>consonance</t>
  </si>
  <si>
    <t>https://www.merriam-webster.com/dictionary/wan</t>
  </si>
  <si>
    <t>wan</t>
  </si>
  <si>
    <t>Sickly. Pale.</t>
  </si>
  <si>
    <t>https://www.merriam-webster.com/dictionary/innervate</t>
  </si>
  <si>
    <t>https://www.merriam-webster.com/dictionary/enervate</t>
  </si>
  <si>
    <t>Weaken.</t>
  </si>
  <si>
    <t>https://www.merriam-webster.com/dictionary/understory</t>
  </si>
  <si>
    <t>understory</t>
  </si>
  <si>
    <t>https://www.merriam-webster.com/dictionary/epistemology</t>
  </si>
  <si>
    <t>epistemology</t>
  </si>
  <si>
    <t>Study of knowledge.</t>
  </si>
  <si>
    <t>https://www.merriam-webster.com/dictionary/schooner</t>
  </si>
  <si>
    <t>schooner</t>
  </si>
  <si>
    <t>https://www.merriam-webster.com/dictionary/aerostat</t>
  </si>
  <si>
    <t>https://www.merriam-webster.com/dictionary/girth</t>
  </si>
  <si>
    <t>girth</t>
  </si>
  <si>
    <t>https://www.merriam-webster.com/dictionary/conifer</t>
  </si>
  <si>
    <t>conifer</t>
  </si>
  <si>
    <t>https://www.dictionary.com/browse/metacarpus</t>
  </si>
  <si>
    <t>https://www.dictionary.com/browse/allegro</t>
  </si>
  <si>
    <t>allegro</t>
  </si>
  <si>
    <t>https://www.merriam-webster.com/dictionary/peristalsis</t>
  </si>
  <si>
    <t>peristalsis</t>
  </si>
  <si>
    <t>https://www.merriam-webster.com/dictionary/cooper</t>
  </si>
  <si>
    <t>cooper</t>
  </si>
  <si>
    <t>https://www.merriam-webster.com/dictionary/weft</t>
  </si>
  <si>
    <t>weft</t>
  </si>
  <si>
    <t>immerge</t>
  </si>
  <si>
    <t>https://www.merriam-webster.com/dictionary/quinquennial</t>
  </si>
  <si>
    <t>quinquennial</t>
  </si>
  <si>
    <t>https://www.merriam-webster.com/dictionary/antedate</t>
  </si>
  <si>
    <t>antedate</t>
  </si>
  <si>
    <t>Assign a prior date to an event.</t>
  </si>
  <si>
    <t>tempered</t>
  </si>
  <si>
    <t>https://www.merriam-webster.com/dictionary/tempered</t>
  </si>
  <si>
    <t>https://www.merriam-webster.com/dictionary/bereft</t>
  </si>
  <si>
    <t>bereft</t>
  </si>
  <si>
    <t>https://www.merriam-webster.com/dictionary/forthcoming</t>
  </si>
  <si>
    <t>forthcoming</t>
  </si>
  <si>
    <t>Imminent. Openness.</t>
  </si>
  <si>
    <t>https://www.merriam-webster.com/dictionary/irresolute</t>
  </si>
  <si>
    <t>irresolute</t>
  </si>
  <si>
    <t>https://www.merriam-webster.com/dictionary/burgeon</t>
  </si>
  <si>
    <t>burgeon</t>
  </si>
  <si>
    <t>https://www.merriam-webster.com/dictionary/inclement</t>
  </si>
  <si>
    <t>inclement</t>
  </si>
  <si>
    <t>Severe; stormy.</t>
  </si>
  <si>
    <t>https://www.merriam-webster.com/dictionary/ascendancy</t>
  </si>
  <si>
    <t>ascendancy</t>
  </si>
  <si>
    <t>Governing or controlling influence; domination.</t>
  </si>
  <si>
    <t>https://www.merriam-webster.com/dictionary/plucky</t>
  </si>
  <si>
    <t>plucky</t>
  </si>
  <si>
    <t>Spirited. Brave.</t>
  </si>
  <si>
    <t>https://www.merriam-webster.com/dictionary/hewn</t>
  </si>
  <si>
    <t>hewn</t>
  </si>
  <si>
    <t>https://biologydictionary.net/binary-fission/</t>
  </si>
  <si>
    <t>binary-fission</t>
  </si>
  <si>
    <t>Ship for hauling garbage.</t>
  </si>
  <si>
    <t>Tangible. Perceptable.</t>
  </si>
  <si>
    <t>https://www.dictionary.com/browse/beneficent</t>
  </si>
  <si>
    <t>To obtain by imposing on another's generosity; to borrow without intent to repay. Freeload; mooch.</t>
  </si>
  <si>
    <t>https://www.dictionary.com/browse/consign</t>
  </si>
  <si>
    <t>Flirtation. Waste time.</t>
  </si>
  <si>
    <t>Discontented toward authority. Rebellious.</t>
  </si>
  <si>
    <t>https://www.merriam-webster.com/dictionary/discomfit</t>
  </si>
  <si>
    <t>doctrinaire</t>
  </si>
  <si>
    <t>https://www.merriam-webster.com/dictionary/doctrinaire</t>
  </si>
  <si>
    <t>https://www.merriam-webster.com/dictionary/equable</t>
  </si>
  <si>
    <t>https://www.merriam-webster.com/dictionary/errant</t>
  </si>
  <si>
    <t>Behaving badly; fallible. Traveling.</t>
  </si>
  <si>
    <t>https://www.merriam-webster.com/dictionary/garner</t>
  </si>
  <si>
    <t>garner</t>
  </si>
  <si>
    <t>https://www.merriam-webster.com/dictionary/harrow</t>
  </si>
  <si>
    <t>harrow</t>
  </si>
  <si>
    <t>Rakelike tool. Torment.</t>
  </si>
  <si>
    <t>equable</t>
  </si>
  <si>
    <t>discomfit</t>
  </si>
  <si>
    <t>beneficent</t>
  </si>
  <si>
    <t>https://www.dictionary.com/browse/impugn</t>
  </si>
  <si>
    <t>https://www.merriam-webster.com/dictionary/languor</t>
  </si>
  <si>
    <t>languor</t>
  </si>
  <si>
    <t>Weakness or fatigue; lassitude.</t>
  </si>
  <si>
    <t>https://www.merriam-webster.com/dictionary/macerate</t>
  </si>
  <si>
    <t>macerate</t>
  </si>
  <si>
    <t>https://www.dictionary.com/browse/poignant</t>
  </si>
  <si>
    <t>poignant</t>
  </si>
  <si>
    <t>repine</t>
  </si>
  <si>
    <t>https://www.dictionary.com/browse/repine</t>
  </si>
  <si>
    <t>https://www.dictionary.com/browse/seemly</t>
  </si>
  <si>
    <t>seemly</t>
  </si>
  <si>
    <t>sodden</t>
  </si>
  <si>
    <t>https://www.dictionary.com/browse/sodden</t>
  </si>
  <si>
    <t>https://www.dictionary.com/browse/adventitious</t>
  </si>
  <si>
    <t>https://www.dictionary.com/browse/aleatory</t>
  </si>
  <si>
    <t>https://www.dictionary.com/browse/capricious</t>
  </si>
  <si>
    <t>https://www.dictionary.com/browse/fortuitous</t>
  </si>
  <si>
    <t>https://www.dictionary.com/browse/serendipity</t>
  </si>
  <si>
    <t>https://www.dictionary.com/browse/vagary</t>
  </si>
  <si>
    <t>https://www.dictionary.com/browse/amplitude</t>
  </si>
  <si>
    <t>https://www.dictionary.com/browse/canton</t>
  </si>
  <si>
    <t>https://www.dictionary.com/browse/exiguous</t>
  </si>
  <si>
    <t>https://www.dictionary.com/browse/haet</t>
  </si>
  <si>
    <t>https://www.dictionary.com/browse/iota</t>
  </si>
  <si>
    <t>https://www.dictionary.com/browse/multifarious</t>
  </si>
  <si>
    <t>https://www.dictionary.com/browse/quantum</t>
  </si>
  <si>
    <t>https://www.dictionary.com/browse/slew</t>
  </si>
  <si>
    <t>https://www.dictionary.com/browse/snippet</t>
  </si>
  <si>
    <t>https://www.dictionary.com/browse/sundry</t>
  </si>
  <si>
    <t>https://www.dictionary.com/browse/tincture</t>
  </si>
  <si>
    <t>https://www.dictionary.com/browse/cipher</t>
  </si>
  <si>
    <t>https://www.dictionary.com/browse/dyad</t>
  </si>
  <si>
    <t>https://www.dictionary.com/browse/googol</t>
  </si>
  <si>
    <t>https://www.dictionary.com/browse/moiety</t>
  </si>
  <si>
    <t>https://www.dictionary.com/browse/quire</t>
  </si>
  <si>
    <t>https://www.dictionary.com/browse/stere</t>
  </si>
  <si>
    <t>https://www.dictionary.com/browse/troika</t>
  </si>
  <si>
    <t>https://www.dictionary.com/browse/carapace</t>
  </si>
  <si>
    <t>https://www.dictionary.com/browse/ecdysis</t>
  </si>
  <si>
    <t>https://www.dictionary.com/browse/equitation</t>
  </si>
  <si>
    <t>https://www.dictionary.com/browse/maw</t>
  </si>
  <si>
    <t>https://www.dictionary.com/browse/nit</t>
  </si>
  <si>
    <t>https://www.dictionary.com/browse/ontogeny</t>
  </si>
  <si>
    <t>https://www.dictionary.com/browse/zoophyte</t>
  </si>
  <si>
    <t>https://www.dictionary.com/browse/bittern</t>
  </si>
  <si>
    <t>https://www.dictionary.com/browse/corvine</t>
  </si>
  <si>
    <t>https://www.dictionary.com/browse/covey</t>
  </si>
  <si>
    <t>https://www.dictionary.com/browse/cygnet</t>
  </si>
  <si>
    <t>https://www.dictionary.com/browse/drake</t>
  </si>
  <si>
    <t>https://www.dictionary.com/browse/eider</t>
  </si>
  <si>
    <t>https://www.dictionary.com/browse/kea</t>
  </si>
  <si>
    <t>https://www.dictionary.com/browse/kestrel</t>
  </si>
  <si>
    <t>https://www.dictionary.com/browse/raptorial</t>
  </si>
  <si>
    <t>https://www.dictionary.com/browse/ai</t>
  </si>
  <si>
    <t>https://www.dictionary.com/browse/ariel</t>
  </si>
  <si>
    <t>https://www.dictionary.com/browse/asp</t>
  </si>
  <si>
    <t>https://www.dictionary.com/browse/bellwether</t>
  </si>
  <si>
    <t>https://www.dictionary.com/browse/bovine</t>
  </si>
  <si>
    <t>https://www.dictionary.com/browse/cayuse</t>
  </si>
  <si>
    <t>https://www.dictionary.com/browse/eland</t>
  </si>
  <si>
    <t>https://www.dictionary.com/browse/flews</t>
  </si>
  <si>
    <t>https://www.dictionary.com/browse/flocculent</t>
  </si>
  <si>
    <t>https://www.dictionary.com/browse/hart</t>
  </si>
  <si>
    <t>https://www.dictionary.com/browse/herpetology</t>
  </si>
  <si>
    <t>https://www.dictionary.com/browse/mandrill</t>
  </si>
  <si>
    <t>https://www.dictionary.com/browse/merino</t>
  </si>
  <si>
    <t>https://www.dictionary.com/browse/murrain</t>
  </si>
  <si>
    <t>https://www.dictionary.com/browse/ovine</t>
  </si>
  <si>
    <t>https://www.dictionary.com/browse/pachyderm</t>
  </si>
  <si>
    <t>https://www.dictionary.com/browse/ratite</t>
  </si>
  <si>
    <t>https://www.dictionary.com/browse/rut</t>
  </si>
  <si>
    <t>https://www.dictionary.com/browse/snood</t>
  </si>
  <si>
    <t>https://www.dictionary.com/browse/taurine</t>
  </si>
  <si>
    <t>https://www.dictionary.com/browse/ursine</t>
  </si>
  <si>
    <t>https://www.dictionary.com/browse/vibrissas</t>
  </si>
  <si>
    <t>https://www.dictionary.com/browse/vulpine</t>
  </si>
  <si>
    <t>https://www.dictionary.com/browse/cetacean</t>
  </si>
  <si>
    <t>https://www.dictionary.com/browse/ichthyology</t>
  </si>
  <si>
    <t>https://www.dictionary.com/browse/limpet</t>
  </si>
  <si>
    <t>https://www.dictionary.com/browse/shad</t>
  </si>
  <si>
    <t>https://www.dictionary.com/browse/apposite</t>
  </si>
  <si>
    <t>https://www.dictionary.com/browse/condign</t>
  </si>
  <si>
    <t>https://www.dictionary.com/browse/germane</t>
  </si>
  <si>
    <t>https://www.dictionary.com/browse/prim</t>
  </si>
  <si>
    <t>https://www.dictionary.com/browse/propriety</t>
  </si>
  <si>
    <t>https://www.dictionary.com/browse/acanthus</t>
  </si>
  <si>
    <t>https://www.dictionary.com/browse/apse</t>
  </si>
  <si>
    <t>https://www.dictionary.com/browse/arbor</t>
  </si>
  <si>
    <t>https://www.dictionary.com/browse/baroque</t>
  </si>
  <si>
    <t>https://www.dictionary.com/browse/buttress</t>
  </si>
  <si>
    <t>https://www.dictionary.com/browse/byre</t>
  </si>
  <si>
    <t>https://www.dictionary.com/browse/caryatid</t>
  </si>
  <si>
    <t>https://www.dictionary.com/browse/cenotaph</t>
  </si>
  <si>
    <t>https://www.dictionary.com/browse/cissing</t>
  </si>
  <si>
    <t>https://www.dictionary.com/browse/cote</t>
  </si>
  <si>
    <t>https://www.dictionary.com/browse/crenellated</t>
  </si>
  <si>
    <t>https://www.dictionary.com/browse/culvert</t>
  </si>
  <si>
    <t>https://www.dictionary.com/browse/dado</t>
  </si>
  <si>
    <t>https://www.dictionary.com/browse/dais</t>
  </si>
  <si>
    <t>https://www.dictionary.com/browse/ell</t>
  </si>
  <si>
    <t>https://www.dictionary.com/browse/furbelow</t>
  </si>
  <si>
    <t>https://www.dictionary.com/browse/garret</t>
  </si>
  <si>
    <t>https://www.dictionary.com/browse/joist</t>
  </si>
  <si>
    <t>https://www.dictionary.com/browse/lintel</t>
  </si>
  <si>
    <t>https://www.dictionary.com/browse/mortise</t>
  </si>
  <si>
    <t>https://www.dictionary.com/browse/natatorium</t>
  </si>
  <si>
    <t>https://www.dictionary.com/browse/ogee</t>
  </si>
  <si>
    <t>https://www.dictionary.com/browse/pantry</t>
  </si>
  <si>
    <t>https://www.dictionary.com/browse/pergola</t>
  </si>
  <si>
    <t>https://www.dictionary.com/browse/peristyle</t>
  </si>
  <si>
    <t>https://www.dictionary.com/browse/pintle</t>
  </si>
  <si>
    <t>https://www.dictionary.com/browse/plinth</t>
  </si>
  <si>
    <t>https://www.dictionary.com/browse/quoin</t>
  </si>
  <si>
    <t>https://www.dictionary.com/browse/rococo</t>
  </si>
  <si>
    <t>https://www.dictionary.com/browse/trellis</t>
  </si>
  <si>
    <t>https://www.dictionary.com/browse/demesne</t>
  </si>
  <si>
    <t>https://www.dictionary.com/browse/exoteric</t>
  </si>
  <si>
    <t>https://www.dictionary.com/browse/ken</t>
  </si>
  <si>
    <t>https://www.dictionary.com/browse/milieu</t>
  </si>
  <si>
    <t>https://www.dictionary.com/browse/prefecture</t>
  </si>
  <si>
    <t>https://www.dictionary.com/browse/purlieu</t>
  </si>
  <si>
    <t>https://www.dictionary.com/browse/purview</t>
  </si>
  <si>
    <t>https://www.dictionary.com/browse/contravene</t>
  </si>
  <si>
    <t>https://www.dictionary.com/browse/dialectic</t>
  </si>
  <si>
    <t>https://www.dictionary.com/browse/expostulate</t>
  </si>
  <si>
    <t>https://www.dictionary.com/browse/polemic</t>
  </si>
  <si>
    <t>https://www.dictionary.com/browse/pother</t>
  </si>
  <si>
    <t>https://www.dictionary.com/browse/remonstrate</t>
  </si>
  <si>
    <t>https://www.dictionary.com/browse/vixen</t>
  </si>
  <si>
    <t>https://www.dictionary.com/browse/apogee</t>
  </si>
  <si>
    <t>https://www.dictionary.com/browse/astrolabe</t>
  </si>
  <si>
    <t>https://www.dictionary.com/browse/orrery</t>
  </si>
  <si>
    <t>https://www.dictionary.com/browse/parallax</t>
  </si>
  <si>
    <t>https://www.dictionary.com/browse/perigee</t>
  </si>
  <si>
    <t>https://www.dictionary.com/browse/solstice</t>
  </si>
  <si>
    <t>https://www.dictionary.com/browse/affable</t>
  </si>
  <si>
    <t>https://www.dictionary.com/browse/lollapalooza</t>
  </si>
  <si>
    <t>https://www.dictionary.com/browse/panache</t>
  </si>
  <si>
    <t>https://www.dictionary.com/browse/pulchritude</t>
  </si>
  <si>
    <t>https://www.dictionary.com/browse/venerable</t>
  </si>
  <si>
    <t>https://www.dictionary.com/browse/winsome</t>
  </si>
  <si>
    <t>https://www.dictionary.com/browse/constrain</t>
  </si>
  <si>
    <t>https://www.dictionary.com/browse/effectuate</t>
  </si>
  <si>
    <t>https://www.dictionary.com/browse/engender</t>
  </si>
  <si>
    <t>https://www.dictionary.com/browse/essay</t>
  </si>
  <si>
    <t>https://www.dictionary.com/browse/fillip</t>
  </si>
  <si>
    <t>https://www.dictionary.com/browse/foment</t>
  </si>
  <si>
    <t>https://www.dictionary.com/browse/gambit</t>
  </si>
  <si>
    <t>https://www.dictionary.com/browse/germinal</t>
  </si>
  <si>
    <t>https://www.dictionary.com/browse/inchoate</t>
  </si>
  <si>
    <t>https://www.dictionary.com/browse/incunabula</t>
  </si>
  <si>
    <t>https://www.dictionary.com/browse/precursor</t>
  </si>
  <si>
    <t>https://www.dictionary.com/browse/pristine</t>
  </si>
  <si>
    <t>https://www.dictionary.com/browse/provenance</t>
  </si>
  <si>
    <t>https://www.dictionary.com/browse/recrudescence</t>
  </si>
  <si>
    <t>https://www.dictionary.com/browse/renascence</t>
  </si>
  <si>
    <t>https://www.dictionary.com/browse/vivify</t>
  </si>
  <si>
    <t>https://www.dictionary.com/browse/adagio</t>
  </si>
  <si>
    <t>https://www.dictionary.com/browse/akimbo</t>
  </si>
  <si>
    <t>https://www.dictionary.com/browse/capriole</t>
  </si>
  <si>
    <t>https://www.dictionary.com/browse/cotillion</t>
  </si>
  <si>
    <t>https://www.dictionary.com/browse/dap</t>
  </si>
  <si>
    <t>https://www.dictionary.com/browse/deglutition</t>
  </si>
  <si>
    <t>https://www.dictionary.com/browse/embrocate</t>
  </si>
  <si>
    <t>https://www.dictionary.com/browse/gambol</t>
  </si>
  <si>
    <t>https://www.dictionary.com/browse/gaw</t>
  </si>
  <si>
    <t>https://www.dictionary.com/browse/glissade</t>
  </si>
  <si>
    <t>https://www.dictionary.com/browse/lilt</t>
  </si>
  <si>
    <t>https://www.dictionary.com/browse/natant</t>
  </si>
  <si>
    <t>https://www.dictionary.com/browse/obeisance</t>
  </si>
  <si>
    <t>https://www.dictionary.com/browse/ponderous</t>
  </si>
  <si>
    <t>https://www.dictionary.com/browse/rictus</t>
  </si>
  <si>
    <t>https://www.dictionary.com/browse/saraband</t>
  </si>
  <si>
    <t>https://www.dictionary.com/browse/sidle</t>
  </si>
  <si>
    <t>https://www.dictionary.com/browse/simper</t>
  </si>
  <si>
    <t>https://www.dictionary.com/browse/volant</t>
  </si>
  <si>
    <t>https://www.dictionary.com/browse/bowdlerize</t>
  </si>
  <si>
    <t>https://www.dictionary.com/browse/chapbook</t>
  </si>
  <si>
    <t>https://www.dictionary.com/browse/colophon</t>
  </si>
  <si>
    <t>https://www.dictionary.com/browse/diesis</t>
  </si>
  <si>
    <t>https://www.dictionary.com/browse/longueur</t>
  </si>
  <si>
    <t>https://www.dictionary.com/browse/vapid</t>
  </si>
  <si>
    <t>https://www.dictionary.com/browse/brusque</t>
  </si>
  <si>
    <t>https://www.dictionary.com/browse/laconic</t>
  </si>
  <si>
    <t>https://www.dictionary.com/browse/reticent</t>
  </si>
  <si>
    <t>https://www.dictionary.com/browse/bravura</t>
  </si>
  <si>
    <t>https://www.dictionary.com/browse/burnish</t>
  </si>
  <si>
    <t>https://www.dictionary.com/browse/coruscate</t>
  </si>
  <si>
    <t>https://www.dictionary.com/browse/effulgence</t>
  </si>
  <si>
    <t>https://www.dictionary.com/browse/gloss</t>
  </si>
  <si>
    <t>https://www.dictionary.com/browse/spangle</t>
  </si>
  <si>
    <t>https://www.dictionary.com/browse/efflorescence</t>
  </si>
  <si>
    <t>https://www.dictionary.com/browse/effusive</t>
  </si>
  <si>
    <t>https://www.dictionary.com/browse/fulminate</t>
  </si>
  <si>
    <t>https://www.dictionary.com/browse/irruption</t>
  </si>
  <si>
    <t>https://www.dictionary.com/browse/saltation</t>
  </si>
  <si>
    <t>https://www.dictionary.com/browse/spate</t>
  </si>
  <si>
    <t>https://www.dictionary.com/browse/spew</t>
  </si>
  <si>
    <t>https://www.dictionary.com/browse/dispatch</t>
  </si>
  <si>
    <t>https://www.dictionary.com/browse/efficacious</t>
  </si>
  <si>
    <t>https://www.dictionary.com/browse/expeditious</t>
  </si>
  <si>
    <t>https://www.dictionary.com/browse/militate</t>
  </si>
  <si>
    <t>https://www.dictionary.com/browse/chary</t>
  </si>
  <si>
    <t>https://www.dictionary.com/browse/circumspect</t>
  </si>
  <si>
    <t>https://www.dictionary.com/browse/eschew</t>
  </si>
  <si>
    <t>https://www.dictionary.com/browse/fabian</t>
  </si>
  <si>
    <t>https://www.dictionary.com/browse/acclimation</t>
  </si>
  <si>
    <t>https://www.dictionary.com/browse/demarches</t>
  </si>
  <si>
    <t>https://www.dictionary.com/browse/evert</t>
  </si>
  <si>
    <t>https://www.dictionary.com/browse/transmogrify</t>
  </si>
  <si>
    <t>https://www.dictionary.com/browse/vacillate</t>
  </si>
  <si>
    <t>https://www.dictionary.com/browse/cull</t>
  </si>
  <si>
    <t>https://www.dictionary.com/browse/eclectic</t>
  </si>
  <si>
    <t>https://www.dictionary.com/browse/tout</t>
  </si>
  <si>
    <t>https://www.dictionary.com/browse/anabatic</t>
  </si>
  <si>
    <t>https://www.dictionary.com/browse/pluvial</t>
  </si>
  <si>
    <t>https://www.dictionary.com/browse/sirocco</t>
  </si>
  <si>
    <t>https://www.dictionary.com/browse/trade--winds</t>
  </si>
  <si>
    <t>https://www.dictionary.com/browse/virga</t>
  </si>
  <si>
    <t>https://www.dictionary.com/browse/welkin</t>
  </si>
  <si>
    <t>https://www.dictionary.com/browse/baize</t>
  </si>
  <si>
    <t>https://www.dictionary.com/browse/crewel</t>
  </si>
  <si>
    <t>https://www.dictionary.com/browse/grenadine</t>
  </si>
  <si>
    <t>https://www.dictionary.com/browse/serge</t>
  </si>
  <si>
    <t>https://www.dictionary.com/browse/skein</t>
  </si>
  <si>
    <t>https://www.dictionary.com/browse/tatting</t>
  </si>
  <si>
    <t>https://www.dictionary.com/browse/aglet</t>
  </si>
  <si>
    <t>https://www.dictionary.com/browse/buskin</t>
  </si>
  <si>
    <t>https://www.dictionary.com/browse/discalced</t>
  </si>
  <si>
    <t>https://www.dictionary.com/browse/pac</t>
  </si>
  <si>
    <t>https://www.dictionary.com/browse/anorak</t>
  </si>
  <si>
    <t>https://www.dictionary.com/browse/baldric</t>
  </si>
  <si>
    <t>https://www.dictionary.com/browse/caftan</t>
  </si>
  <si>
    <t>https://www.dictionary.com/browse/cincture</t>
  </si>
  <si>
    <t>https://www.dictionary.com/browse/farthingale</t>
  </si>
  <si>
    <t>https://www.dictionary.com/browse/burnoose</t>
  </si>
  <si>
    <t>https://www.dictionary.com/browse/chignon</t>
  </si>
  <si>
    <t>https://www.dictionary.com/browse/coronet</t>
  </si>
  <si>
    <t>https://www.dictionary.com/browse/dundrearies</t>
  </si>
  <si>
    <t>https://www.dictionary.com/browse/mantilla</t>
  </si>
  <si>
    <t>https://www.dictionary.com/browse/millinery</t>
  </si>
  <si>
    <t>https://www.dictionary.com/browse/pomade</t>
  </si>
  <si>
    <t>https://www.dictionary.com/browse/purdah</t>
  </si>
  <si>
    <t>https://www.dictionary.com/browse/tonsure</t>
  </si>
  <si>
    <t>https://www.dictionary.com/browse/tress</t>
  </si>
  <si>
    <t>https://www.dictionary.com/browse/bedizen</t>
  </si>
  <si>
    <t>https://www.dictionary.com/browse/caparison</t>
  </si>
  <si>
    <t>https://www.dictionary.com/browse/dowdy</t>
  </si>
  <si>
    <t>https://www.dictionary.com/browse/duds</t>
  </si>
  <si>
    <t>https://www.dictionary.com/browse/habiliment</t>
  </si>
  <si>
    <t>https://www.dictionary.com/browse/livery</t>
  </si>
  <si>
    <t>https://www.dictionary.com/browse/panoply</t>
  </si>
  <si>
    <t>https://www.dictionary.com/browse/prink</t>
  </si>
  <si>
    <t>https://www.dictionary.com/browse/reticule</t>
  </si>
  <si>
    <t>https://www.dictionary.com/browse/vestment</t>
  </si>
  <si>
    <t>https://www.dictionary.com/browse/amethyst</t>
  </si>
  <si>
    <t>https://www.dictionary.com/browse/brindled</t>
  </si>
  <si>
    <t>https://www.dictionary.com/browse/cerulean</t>
  </si>
  <si>
    <t>https://www.dictionary.com/browse/chiaroscuro</t>
  </si>
  <si>
    <t>https://www.dictionary.com/browse/cyanosis</t>
  </si>
  <si>
    <t>https://www.dictionary.com/browse/diaphanous</t>
  </si>
  <si>
    <t>https://www.dictionary.com/browse/fallow</t>
  </si>
  <si>
    <t>https://www.dictionary.com/browse/florid</t>
  </si>
  <si>
    <t>https://www.dictionary.com/browse/glaucous</t>
  </si>
  <si>
    <t>https://www.dictionary.com/browse/incarnadine</t>
  </si>
  <si>
    <t>https://www.dictionary.com/browse/iridescence</t>
  </si>
  <si>
    <t>https://www.dictionary.com/browse/limpid</t>
  </si>
  <si>
    <t>https://www.dictionary.com/browse/motley</t>
  </si>
  <si>
    <t>https://www.dictionary.com/browse/pallid</t>
  </si>
  <si>
    <t>https://www.dictionary.com/browse/patina</t>
  </si>
  <si>
    <t>https://www.dictionary.com/browse/phantasmagoric</t>
  </si>
  <si>
    <t>https://www.dictionary.com/browse/piebald</t>
  </si>
  <si>
    <t>https://www.dictionary.com/browse/polychrome</t>
  </si>
  <si>
    <t>https://www.dictionary.com/browse/roan</t>
  </si>
  <si>
    <t>https://www.dictionary.com/browse/roseate</t>
  </si>
  <si>
    <t>https://www.dictionary.com/browse/rubric</t>
  </si>
  <si>
    <t>https://www.dictionary.com/browse/sapphire</t>
  </si>
  <si>
    <t>https://www.dictionary.com/browse/sepia</t>
  </si>
  <si>
    <t>https://www.dictionary.com/browse/sloe-eyeds</t>
  </si>
  <si>
    <t>https://www.dictionary.com/browse/titian</t>
  </si>
  <si>
    <t>https://www.dictionary.com/browse/towhead</t>
  </si>
  <si>
    <t>https://www.dictionary.com/browse/translucent</t>
  </si>
  <si>
    <t>https://www.dictionary.com/browse/verdure</t>
  </si>
  <si>
    <t>https://www.dictionary.com/browse/vermillion</t>
  </si>
  <si>
    <t>https://www.dictionary.com/browse/xanthous</t>
  </si>
  <si>
    <t>https://www.dictionary.com/browse/annotation</t>
  </si>
  <si>
    <t>https://www.dictionary.com/browse/apprise</t>
  </si>
  <si>
    <t>https://www.dictionary.com/browse/disquisition</t>
  </si>
  <si>
    <t>https://www.dictionary.com/browse/dithyramb</t>
  </si>
  <si>
    <t>https://www.dictionary.com/browse/divagate</t>
  </si>
  <si>
    <t>https://www.dictionary.com/browse/edda</t>
  </si>
  <si>
    <t>https://www.dictionary.com/browse/effable</t>
  </si>
  <si>
    <t>https://www.dictionary.com/browse/expatiate</t>
  </si>
  <si>
    <t>https://www.dictionary.com/browse/explicit</t>
  </si>
  <si>
    <t>https://www.dictionary.com/browse/holograph</t>
  </si>
  <si>
    <t>https://www.dictionary.com/browse/indites</t>
  </si>
  <si>
    <t>https://www.dictionary.com/browse/litany</t>
  </si>
  <si>
    <t>https://www.dictionary.com/browse/missive</t>
  </si>
  <si>
    <t>https://www.dictionary.com/browse/philology</t>
  </si>
  <si>
    <t>https://www.dictionary.com/browse/preciosity</t>
  </si>
  <si>
    <t>https://www.dictionary.com/browse/promulgate</t>
  </si>
  <si>
    <t>https://www.dictionary.com/browse/prosody</t>
  </si>
  <si>
    <t>https://www.dictionary.com/browse/ana</t>
  </si>
  <si>
    <t>https://www.dictionary.com/browse/analects</t>
  </si>
  <si>
    <t>https://www.dictionary.com/browse/demotic</t>
  </si>
  <si>
    <t>https://www.dictionary.com/browse/fanzine</t>
  </si>
  <si>
    <t>https://www.dictionary.com/browse/font</t>
  </si>
  <si>
    <t>https://www.dictionary.com/browse/palimpsest</t>
  </si>
  <si>
    <t>https://www.dictionary.com/browse/pandect</t>
  </si>
  <si>
    <t>https://www.dictionary.com/browse/pangram</t>
  </si>
  <si>
    <t>https://www.dictionary.com/browse/rune</t>
  </si>
  <si>
    <t>https://www.dictionary.com/browse/scatology</t>
  </si>
  <si>
    <t>https://www.dictionary.com/browse/dele</t>
  </si>
  <si>
    <t>https://www.dictionary.com/browse/parse</t>
  </si>
  <si>
    <t>https://www.dictionary.com/browse/redact</t>
  </si>
  <si>
    <t>https://www.dictionary.com/browse/sic</t>
  </si>
  <si>
    <t>https://www.dictionary.com/browse/squib</t>
  </si>
  <si>
    <t>https://www.dictionary.com/browse/stet</t>
  </si>
  <si>
    <t>https://www.dictionary.com/browse/aposiopesis</t>
  </si>
  <si>
    <t>https://www.dictionary.com/browse/malapropism</t>
  </si>
  <si>
    <t>https://www.dictionary.com/browse/solecism</t>
  </si>
  <si>
    <t>https://www.dictionary.com/browse/spoonerism</t>
  </si>
  <si>
    <t>https://www.dictionary.com/browse/litotes</t>
  </si>
  <si>
    <t>https://www.dictionary.com/browse/metonymy</t>
  </si>
  <si>
    <t>https://www.dictionary.com/browse/neologism</t>
  </si>
  <si>
    <t>https://www.dictionary.com/browse/palindrome</t>
  </si>
  <si>
    <t>https://www.dictionary.com/browse/paraleipsis</t>
  </si>
  <si>
    <t>https://www.dictionary.com/browse/riff</t>
  </si>
  <si>
    <t>https://www.dictionary.com/browse/trope</t>
  </si>
  <si>
    <t>https://www.dictionary.com/browse/flippant</t>
  </si>
  <si>
    <t>https://www.dictionary.com/browse/macaronic</t>
  </si>
  <si>
    <t>https://www.dictionary.com/browse/deposition</t>
  </si>
  <si>
    <t>https://www.dictionary.com/browse/protocol</t>
  </si>
  <si>
    <t>https://www.dictionary.com/browse/qua</t>
  </si>
  <si>
    <t>https://www.dictionary.com/browse/collocutor</t>
  </si>
  <si>
    <t>https://www.dictionary.com/browse/confabulate</t>
  </si>
  <si>
    <t>https://www.dictionary.com/browse/nuncupative</t>
  </si>
  <si>
    <t>https://www.dictionary.com/browse/orthoepy</t>
  </si>
  <si>
    <t>https://www.dictionary.com/browse/palaver</t>
  </si>
  <si>
    <t>https://www.dictionary.com/browse/phonetics</t>
  </si>
  <si>
    <t>https://www.dictionary.com/browse/soliloquys</t>
  </si>
  <si>
    <t>https://www.dictionary.com/browse/tete-a-tete</t>
  </si>
  <si>
    <t>https://www.dictionary.com/browse/apercu</t>
  </si>
  <si>
    <t>https://www.dictionary.com/browse/compendium</t>
  </si>
  <si>
    <t>https://www.dictionary.com/browse/denouement</t>
  </si>
  <si>
    <t>https://www.dictionary.com/browse/peroration</t>
  </si>
  <si>
    <t>https://www.dictionary.com/browse/proem</t>
  </si>
  <si>
    <t>https://www.dictionary.com/browse/prolegomenon</t>
  </si>
  <si>
    <t>https://www.dictionary.com/browse/scenario</t>
  </si>
  <si>
    <t>https://www.dictionary.com/browse/acronym</t>
  </si>
  <si>
    <t>https://www.dictionary.com/browse/anagram</t>
  </si>
  <si>
    <t>https://www.dictionary.com/browse/asyndeton</t>
  </si>
  <si>
    <t>https://www.dictionary.com/browse/orthography</t>
  </si>
  <si>
    <t>https://www.dictionary.com/browse/ambivalence</t>
  </si>
  <si>
    <t>https://www.dictionary.com/browse/antinomy</t>
  </si>
  <si>
    <t>https://www.dictionary.com/browse/bemused</t>
  </si>
  <si>
    <t>https://www.dictionary.com/browse/cryptic</t>
  </si>
  <si>
    <t>https://www.dictionary.com/browse/dilemma</t>
  </si>
  <si>
    <t>https://www.dictionary.com/browse/enigma</t>
  </si>
  <si>
    <t>https://www.dictionary.com/browse/equivocal</t>
  </si>
  <si>
    <t>https://www.dictionary.com/browse/flummox</t>
  </si>
  <si>
    <t>https://www.dictionary.com/browse/ironic</t>
  </si>
  <si>
    <t>https://www.dictionary.com/browse/obfuscate</t>
  </si>
  <si>
    <t>https://www.dictionary.com/browse/recondite</t>
  </si>
  <si>
    <t>https://www.dictionary.com/browse/shunt</t>
  </si>
  <si>
    <t>https://www.dictionary.com/browse/turbid</t>
  </si>
  <si>
    <t>https://www.dictionary.com/browse/welter</t>
  </si>
  <si>
    <t>https://www.dictionary.com/browse/censer</t>
  </si>
  <si>
    <t>https://www.dictionary.com/browse/crucible</t>
  </si>
  <si>
    <t>https://www.dictionary.com/browse/cruet</t>
  </si>
  <si>
    <t>https://www.dictionary.com/browse/hermetic</t>
  </si>
  <si>
    <t>https://www.dictionary.com/browse/pyx</t>
  </si>
  <si>
    <t>https://www.dictionary.com/browse/tun</t>
  </si>
  <si>
    <t>https://www.dictionary.com/browse/anomie</t>
  </si>
  <si>
    <t>https://www.dictionary.com/browse/culpable</t>
  </si>
  <si>
    <t>https://www.dictionary.com/browse/egregious</t>
  </si>
  <si>
    <t>https://www.dictionary.com/browse/fulsome</t>
  </si>
  <si>
    <t>https://www.dictionary.com/browse/ignoble</t>
  </si>
  <si>
    <t>https://www.dictionary.com/browse/ignominious</t>
  </si>
  <si>
    <t>https://www.dictionary.com/browse/inglorious</t>
  </si>
  <si>
    <t>https://www.dictionary.com/browse/louse</t>
  </si>
  <si>
    <t>https://www.dictionary.com/browse/pusillanimouss</t>
  </si>
  <si>
    <t>https://www.dictionary.com/browse/raffish</t>
  </si>
  <si>
    <t>https://www.dictionary.com/browse/ragamuffin</t>
  </si>
  <si>
    <t>https://www.dictionary.com/browse/recidivism</t>
  </si>
  <si>
    <t>https://www.dictionary.com/browse/scabrous</t>
  </si>
  <si>
    <t>https://www.dictionary.com/browse/seamy</t>
  </si>
  <si>
    <t>https://www.dictionary.com/browse/sordid</t>
  </si>
  <si>
    <t>https://www.dictionary.com/browse/turpitude</t>
  </si>
  <si>
    <t>https://www.dictionary.com/browse/unconscionable</t>
  </si>
  <si>
    <t>https://www.dictionary.com/browse/amphora</t>
  </si>
  <si>
    <t>https://www.dictionary.com/browse/bedeck</t>
  </si>
  <si>
    <t>https://www.dictionary.com/browse/buhl</t>
  </si>
  <si>
    <t>https://www.dictionary.com/browse/carafe</t>
  </si>
  <si>
    <t>https://www.dictionary.com/browse/chalice</t>
  </si>
  <si>
    <t>https://www.dictionary.com/browse/colander</t>
  </si>
  <si>
    <t>https://www.dictionary.com/browse/intaglio</t>
  </si>
  <si>
    <t>https://www.dictionary.com/browse/limn</t>
  </si>
  <si>
    <t>https://www.dictionary.com/browse/ostracon</t>
  </si>
  <si>
    <t>https://www.dictionary.com/browse/pannier</t>
  </si>
  <si>
    <t>https://www.dictionary.com/browse/parquetry</t>
  </si>
  <si>
    <t>https://www.dictionary.com/browse/agonistic</t>
  </si>
  <si>
    <t>https://www.dictionary.com/browse/asperse</t>
  </si>
  <si>
    <t>https://www.dictionary.com/browse/brickbat</t>
  </si>
  <si>
    <t>https://www.dictionary.com/browse/calumny</t>
  </si>
  <si>
    <t>https://www.dictionary.com/browse/captious</t>
  </si>
  <si>
    <t>https://www.dictionary.com/browse/castigate</t>
  </si>
  <si>
    <t>https://www.dictionary.com/browse/decry</t>
  </si>
  <si>
    <t>https://www.dictionary.com/browse/denigrate</t>
  </si>
  <si>
    <t>https://www.dictionary.com/browse/excoriate</t>
  </si>
  <si>
    <t>https://www.dictionary.com/browse/fusillade</t>
  </si>
  <si>
    <t>https://www.dictionary.com/browse/inculpate</t>
  </si>
  <si>
    <t>https://www.dictionary.com/browse/innuendo</t>
  </si>
  <si>
    <t>https://www.dictionary.com/browse/inveigh</t>
  </si>
  <si>
    <t>https://www.dictionary.com/browse/lambast</t>
  </si>
  <si>
    <t>https://www.dictionary.com/browse/objurgate</t>
  </si>
  <si>
    <t>https://www.dictionary.com/browse/obloquy</t>
  </si>
  <si>
    <t>https://www.dictionary.com/browse/opprobrium</t>
  </si>
  <si>
    <t>https://www.dictionary.com/browse/pasquinade</t>
  </si>
  <si>
    <t>https://www.dictionary.com/browse/pejorative</t>
  </si>
  <si>
    <t>https://www.dictionary.com/browse/pillory</t>
  </si>
  <si>
    <t>https://www.dictionary.com/browse/recrimination</t>
  </si>
  <si>
    <t>https://www.dictionary.com/browse/reproach</t>
  </si>
  <si>
    <t>https://www.dictionary.com/browse/scarify</t>
  </si>
  <si>
    <t>https://www.dictionary.com/browse/stricture</t>
  </si>
  <si>
    <t>https://www.dictionary.com/browse/traduce</t>
  </si>
  <si>
    <t>https://www.dictionary.com/browse/vitriolic</t>
  </si>
  <si>
    <t>https://www.dictionary.com/browse/baleful</t>
  </si>
  <si>
    <t>https://www.dictionary.com/browse/baneful</t>
  </si>
  <si>
    <t>https://www.dictionary.com/browse/esurient</t>
  </si>
  <si>
    <t>https://www.dictionary.com/browse/extremity</t>
  </si>
  <si>
    <t>https://www.dictionary.com/browse/inimical</t>
  </si>
  <si>
    <t>https://www.dictionary.com/browse/insidious</t>
  </si>
  <si>
    <t>https://www.dictionary.com/browse/minatory</t>
  </si>
  <si>
    <t>https://www.dictionary.com/browse/parlous</t>
  </si>
  <si>
    <t>https://www.dictionary.com/browse/virulent</t>
  </si>
  <si>
    <t>https://www.dictionary.com/browse/bier</t>
  </si>
  <si>
    <t>https://www.dictionary.com/browse/catacomb</t>
  </si>
  <si>
    <t>https://www.dictionary.com/browse/catafalque</t>
  </si>
  <si>
    <t>https://www.dictionary.com/browse/eschatology</t>
  </si>
  <si>
    <t>https://www.dictionary.com/browse/necromancy</t>
  </si>
  <si>
    <t>https://www.dictionary.com/browse/noyade</t>
  </si>
  <si>
    <t>https://www.dictionary.com/browse/obsequy</t>
  </si>
  <si>
    <t>https://www.dictionary.com/browse/sepulchral</t>
  </si>
  <si>
    <t>https://www.dictionary.com/browse/abjure</t>
  </si>
  <si>
    <t>https://www.dictionary.com/browse/abnegate</t>
  </si>
  <si>
    <t>https://www.dictionary.com/browse/cashier</t>
  </si>
  <si>
    <t>https://www.dictionary.com/browse/controvert</t>
  </si>
  <si>
    <t>https://www.dictionary.com/browse/gainsay</t>
  </si>
  <si>
    <t>https://www.dictionary.com/browse/incredulous</t>
  </si>
  <si>
    <t>https://www.dictionary.com/browse/rebuff</t>
  </si>
  <si>
    <t>https://www.dictionary.com/browse/recant</t>
  </si>
  <si>
    <t>https://www.dictionary.com/browse/repudiate</t>
  </si>
  <si>
    <t>https://www.dictionary.com/browse/scout</t>
  </si>
  <si>
    <t>https://www.dictionary.com/browse/disparity</t>
  </si>
  <si>
    <t>https://www.dictionary.com/browse/dissimilate</t>
  </si>
  <si>
    <t>https://www.dictionary.com/browse/obverse</t>
  </si>
  <si>
    <t>https://www.dictionary.com/browse/preternatural</t>
  </si>
  <si>
    <t>https://www.dictionary.com/browse/afferent</t>
  </si>
  <si>
    <t>https://www.dictionary.com/browse/bathos</t>
  </si>
  <si>
    <t>https://www.dictionary.com/browse/declension</t>
  </si>
  <si>
    <t>https://www.dictionary.com/browse/pendulous</t>
  </si>
  <si>
    <t>https://www.dictionary.com/browse/yaw</t>
  </si>
  <si>
    <t>https://www.dictionary.com/browse/feculent</t>
  </si>
  <si>
    <t>https://www.dictionary.com/browse/fuliginous</t>
  </si>
  <si>
    <t>https://www.dictionary.com/browse/roil</t>
  </si>
  <si>
    <t>https://www.dictionary.com/browse/sully</t>
  </si>
  <si>
    <t>https://www.dictionary.com/browse/agitprop</t>
  </si>
  <si>
    <t>https://www.dictionary.com/browse/artifice</t>
  </si>
  <si>
    <t>https://www.dictionary.com/browse/blandishment</t>
  </si>
  <si>
    <t>https://www.dictionary.com/browse/cadge</t>
  </si>
  <si>
    <t>https://www.dictionary.com/browse/cajole</t>
  </si>
  <si>
    <t>https://www.dictionary.com/browse/chiromancy</t>
  </si>
  <si>
    <t>https://www.dictionary.com/browse/cozen</t>
  </si>
  <si>
    <t>https://www.dictionary.com/browse/dissimulate</t>
  </si>
  <si>
    <t>https://www.dictionary.com/browse/duplicity</t>
  </si>
  <si>
    <t>https://www.dictionary.com/browse/fabulate</t>
  </si>
  <si>
    <t>https://www.dictionary.com/browse/foist</t>
  </si>
  <si>
    <t>https://www.dictionary.com/browse/forswear</t>
  </si>
  <si>
    <t>https://www.dictionary.com/browse/glib</t>
  </si>
  <si>
    <t>https://www.dictionary.com/browse/guile</t>
  </si>
  <si>
    <t>https://www.dictionary.com/browse/histrionic</t>
  </si>
  <si>
    <t>https://www.dictionary.com/browse/imposture</t>
  </si>
  <si>
    <t>https://www.dictionary.com/browse/inveigle</t>
  </si>
  <si>
    <t>https://www.dictionary.com/browse/janus-faced</t>
  </si>
  <si>
    <t>https://www.dictionary.com/browse/machiavellian</t>
  </si>
  <si>
    <t>https://www.dictionary.com/browse/mendacious</t>
  </si>
  <si>
    <t>https://www.dictionary.com/browse/obliquity</t>
  </si>
  <si>
    <t>https://www.dictionary.com/browse/perfidy</t>
  </si>
  <si>
    <t>https://www.dictionary.com/browse/plagiarize</t>
  </si>
  <si>
    <t>https://www.dictionary.com/browse/poseur</t>
  </si>
  <si>
    <t>https://www.dictionary.com/browse/prevaricate</t>
  </si>
  <si>
    <t>https://www.dictionary.com/browse/surreptitious</t>
  </si>
  <si>
    <t>https://www.dictionary.com/browse/taradiddle</t>
  </si>
  <si>
    <t>https://www.dictionary.com/browse/tendentious</t>
  </si>
  <si>
    <t>https://www.dictionary.com/browse/unctuous</t>
  </si>
  <si>
    <t>https://www.dictionary.com/browse/besotted</t>
  </si>
  <si>
    <t>https://www.dictionary.com/browse/bibulous</t>
  </si>
  <si>
    <t>https://www.dictionary.com/browse/caudle</t>
  </si>
  <si>
    <t>https://www.dictionary.com/browse/crapulous</t>
  </si>
  <si>
    <t>https://www.dictionary.com/browse/grog</t>
  </si>
  <si>
    <t>https://www.dictionary.com/browse/imbibe</t>
  </si>
  <si>
    <t>https://www.dictionary.com/browse/libation</t>
  </si>
  <si>
    <t>https://www.dictionary.com/browse/mead</t>
  </si>
  <si>
    <t>https://www.dictionary.com/browse/oolong</t>
  </si>
  <si>
    <t>https://www.dictionary.com/browse/pixilated</t>
  </si>
  <si>
    <t>https://www.dictionary.com/browse/quaff</t>
  </si>
  <si>
    <t>https://www.dictionary.com/browse/tope</t>
  </si>
  <si>
    <t>https://www.dictionary.com/browse/zymurgy</t>
  </si>
  <si>
    <t>https://www.dictionary.com/browse/agog</t>
  </si>
  <si>
    <t>https://www.dictionary.com/browse/alacrity</t>
  </si>
  <si>
    <t>https://www.dictionary.com/browse/avid</t>
  </si>
  <si>
    <t>https://www.dictionary.com/browse/ebullient</t>
  </si>
  <si>
    <t>https://www.dictionary.com/browse/fain</t>
  </si>
  <si>
    <t>https://www.dictionary.com/browse/fervid</t>
  </si>
  <si>
    <t>https://www.dictionary.com/browse/verve</t>
  </si>
  <si>
    <t>https://www.dictionary.com/browse/yen</t>
  </si>
  <si>
    <t>https://www.dictionary.com/browse/aggrandize</t>
  </si>
  <si>
    <t>https://www.dictionary.com/browse/dilate</t>
  </si>
  <si>
    <t>https://www.dictionary.com/browse/distend</t>
  </si>
  <si>
    <t>https://www.dictionary.com/browse/eke</t>
  </si>
  <si>
    <t>https://www.dictionary.com/browse/tumescent</t>
  </si>
  <si>
    <t>https://www.dictionary.com/browse/fete</t>
  </si>
  <si>
    <t>https://www.dictionary.com/browse/acclamation</t>
  </si>
  <si>
    <t>https://www.dictionary.com/browse/ado</t>
  </si>
  <si>
    <t>https://www.dictionary.com/browse/effervescent</t>
  </si>
  <si>
    <t>https://www.dictionary.com/browse/frenetic</t>
  </si>
  <si>
    <t>https://www.dictionary.com/browse/hubbub</t>
  </si>
  <si>
    <t>https://www.dictionary.com/browse/zeal</t>
  </si>
  <si>
    <t>https://www.dictionary.com/browse/extant</t>
  </si>
  <si>
    <t>https://www.dictionary.com/browse/palpable</t>
  </si>
  <si>
    <t>https://www.dictionary.com/browse/pith</t>
  </si>
  <si>
    <t>https://www.dictionary.com/browse/viable</t>
  </si>
  <si>
    <t>https://www.dictionary.com/browse/bruit</t>
  </si>
  <si>
    <t>https://www.dictionary.com/browse/debouch</t>
  </si>
  <si>
    <t>https://www.dictionary.com/browse/debunk</t>
  </si>
  <si>
    <t>https://www.dictionary.com/browse/denude</t>
  </si>
  <si>
    <t>https://www.dictionary.com/browse/descry</t>
  </si>
  <si>
    <t>https://www.dictionary.com/browse/accretion</t>
  </si>
  <si>
    <t>https://www.dictionary.com/browse/adjunct</t>
  </si>
  <si>
    <t>https://www.dictionary.com/browse/adscititious</t>
  </si>
  <si>
    <t>https://www.dictionary.com/browse/appanage</t>
  </si>
  <si>
    <t>https://www.dictionary.com/browse/de-trop</t>
  </si>
  <si>
    <t>https://www.dictionary.com/browse/gratuitous</t>
  </si>
  <si>
    <t>https://www.dictionary.com/browse/nimiety</t>
  </si>
  <si>
    <t>https://www.dictionary.com/browse/perquisite</t>
  </si>
  <si>
    <t>https://www.dictionary.com/browse/supererogatory</t>
  </si>
  <si>
    <t>https://www.dictionary.com/browse/supernumerary</t>
  </si>
  <si>
    <t>https://www.dictionary.com/browse/surfeit</t>
  </si>
  <si>
    <t>https://www.dictionary.com/browse/adduce</t>
  </si>
  <si>
    <t>https://www.dictionary.com/browse/apodictic</t>
  </si>
  <si>
    <t>https://www.dictionary.com/browse/arrant</t>
  </si>
  <si>
    <t>https://www.dictionary.com/browse/assay</t>
  </si>
  <si>
    <t>https://www.dictionary.com/browse/axiomatic</t>
  </si>
  <si>
    <t>https://www.dictionary.com/browse/cogent</t>
  </si>
  <si>
    <t>https://www.dictionary.com/browse/confute</t>
  </si>
  <si>
    <t>https://www.dictionary.com/browse/corollary</t>
  </si>
  <si>
    <t>https://www.dictionary.com/browse/indubitable</t>
  </si>
  <si>
    <t>https://www.dictionary.com/browse/lemma</t>
  </si>
  <si>
    <t>https://www.dictionary.com/browse/postulate</t>
  </si>
  <si>
    <t>https://www.dictionary.com/browse/refute</t>
  </si>
  <si>
    <t>https://www.dictionary.com/browse/warrant</t>
  </si>
  <si>
    <t>https://www.dictionary.com/browse/augur</t>
  </si>
  <si>
    <t>https://www.dictionary.com/browse/barmecidal</t>
  </si>
  <si>
    <t>https://www.dictionary.com/browse/belie</t>
  </si>
  <si>
    <t>https://www.dictionary.com/browse/canard</t>
  </si>
  <si>
    <t>https://www.dictionary.com/browse/casuistry</t>
  </si>
  <si>
    <t>https://www.dictionary.com/browse/ersatz</t>
  </si>
  <si>
    <t>https://www.dictionary.com/browse/factitious</t>
  </si>
  <si>
    <t>https://www.dictionary.com/browse/meretricious</t>
  </si>
  <si>
    <t>https://www.dictionary.com/browse/mountebank</t>
  </si>
  <si>
    <t>https://www.dictionary.com/browse/nostrum</t>
  </si>
  <si>
    <t>https://www.dictionary.com/browse/pinchbeck</t>
  </si>
  <si>
    <t>https://www.dictionary.com/browse/plausible</t>
  </si>
  <si>
    <t>https://www.dictionary.com/browse/prestidigitation</t>
  </si>
  <si>
    <t>https://www.dictionary.com/browse/sciolist</t>
  </si>
  <si>
    <t>https://www.dictionary.com/browse/specious</t>
  </si>
  <si>
    <t>https://www.dictionary.com/browse/spurious</t>
  </si>
  <si>
    <t>https://www.dictionary.com/browse/supposititious</t>
  </si>
  <si>
    <t>https://www.dictionary.com/browse/tawdry</t>
  </si>
  <si>
    <t>https://www.dictionary.com/browse/trumpery</t>
  </si>
  <si>
    <t>https://www.dictionary.com/browse/bete-noire</t>
  </si>
  <si>
    <t>https://www.dictionary.com/browse/credulous</t>
  </si>
  <si>
    <t>https://www.dictionary.com/browse/faux-pas</t>
  </si>
  <si>
    <t>https://www.dictionary.com/browse/foible</t>
  </si>
  <si>
    <t>https://www.dictionary.com/browse/perfunctory</t>
  </si>
  <si>
    <t>https://www.dictionary.com/browse/remiss</t>
  </si>
  <si>
    <t>https://www.dictionary.com/browse/untoward</t>
  </si>
  <si>
    <t>https://www.dictionary.com/browse/venial</t>
  </si>
  <si>
    <t>https://www.dictionary.com/browse/voracious</t>
  </si>
  <si>
    <t>https://www.dictionary.com/browse/bogy</t>
  </si>
  <si>
    <t>https://www.dictionary.com/browse/cow</t>
  </si>
  <si>
    <t>https://www.dictionary.com/browse/daunt</t>
  </si>
  <si>
    <t>https://www.dictionary.com/browse/grue</t>
  </si>
  <si>
    <t>https://www.dictionary.com/browse/hector</t>
  </si>
  <si>
    <t>https://www.dictionary.com/browse/lurid</t>
  </si>
  <si>
    <t>https://www.dictionary.com/browse/macabre</t>
  </si>
  <si>
    <t>https://www.dictionary.com/browse/trepidation</t>
  </si>
  <si>
    <t>https://www.dictionary.com/browse/agar</t>
  </si>
  <si>
    <t>https://www.dictionary.com/browse/comestible</t>
  </si>
  <si>
    <t>https://www.dictionary.com/browse/condiment</t>
  </si>
  <si>
    <t>https://www.dictionary.com/browse/confection</t>
  </si>
  <si>
    <t>https://www.dictionary.com/browse/esculent</t>
  </si>
  <si>
    <t>https://www.dictionary.com/browse/gormandize</t>
  </si>
  <si>
    <t>https://www.dictionary.com/browse/grist</t>
  </si>
  <si>
    <t>https://www.dictionary.com/browse/gustatory</t>
  </si>
  <si>
    <t>https://www.dictionary.com/browse/ingestion</t>
  </si>
  <si>
    <t>https://www.dictionary.com/browse/insipid</t>
  </si>
  <si>
    <t>https://www.dictionary.com/browse/larder</t>
  </si>
  <si>
    <t>https://www.dictionary.com/browse/provender</t>
  </si>
  <si>
    <t>https://www.dictionary.com/browse/ragout</t>
  </si>
  <si>
    <t>https://www.dictionary.com/browse/refection</t>
  </si>
  <si>
    <t>https://www.dictionary.com/browse/rind</t>
  </si>
  <si>
    <t>https://www.dictionary.com/browse/sapid</t>
  </si>
  <si>
    <t>https://www.dictionary.com/browse/spud</t>
  </si>
  <si>
    <t>https://www.dictionary.com/browse/swill</t>
  </si>
  <si>
    <t>https://www.dictionary.com/browse/trencherman</t>
  </si>
  <si>
    <t>https://www.dictionary.com/browse/victual</t>
  </si>
  <si>
    <t>https://www.dictionary.com/browse/hassock</t>
  </si>
  <si>
    <t>https://www.dictionary.com/browse/layette</t>
  </si>
  <si>
    <t>https://www.dictionary.com/browse/sconce</t>
  </si>
  <si>
    <t>https://www.dictionary.com/browse/taper</t>
  </si>
  <si>
    <t>https://www.dictionary.com/browse/conundrum</t>
  </si>
  <si>
    <t>https://www.dictionary.com/browse/rebus</t>
  </si>
  <si>
    <t>https://www.dictionary.com/browse/unstinting</t>
  </si>
  <si>
    <t>https://www.dictionary.com/browse/col</t>
  </si>
  <si>
    <t>https://www.dictionary.com/browse/dale</t>
  </si>
  <si>
    <t>https://www.dictionary.com/browse/geodesy</t>
  </si>
  <si>
    <t>https://www.dictionary.com/browse/wistful</t>
  </si>
  <si>
    <t>https://www.dictionary.com/browse/daedal</t>
  </si>
  <si>
    <t>https://www.dictionary.com/browse/eclats</t>
  </si>
  <si>
    <t>https://www.dictionary.com/browse/overarching</t>
  </si>
  <si>
    <t>https://www.dictionary.com/browse/predominate</t>
  </si>
  <si>
    <t>https://www.dictionary.com/browse/prodigious</t>
  </si>
  <si>
    <t>https://www.dictionary.com/browse/comity</t>
  </si>
  <si>
    <t>https://www.dictionary.com/browse/complaisant</t>
  </si>
  <si>
    <t>https://www.dictionary.com/browse/delectable</t>
  </si>
  <si>
    <t>https://www.dictionary.com/browse/detente</t>
  </si>
  <si>
    <t>https://www.dictionary.com/browse/lenity</t>
  </si>
  <si>
    <t>https://www.dictionary.com/browse/quiescent</t>
  </si>
  <si>
    <t>https://www.dictionary.com/browse/shalom</t>
  </si>
  <si>
    <t>https://www.dictionary.com/browse/congeal</t>
  </si>
  <si>
    <t>https://www.dictionary.com/browse/contemn</t>
  </si>
  <si>
    <t>https://www.dictionary.com/browse/invidious</t>
  </si>
  <si>
    <t>https://www.dictionary.com/browse/euthenics</t>
  </si>
  <si>
    <t>https://www.dictionary.com/browse/disinterested</t>
  </si>
  <si>
    <t>https://www.dictionary.com/browse/overt</t>
  </si>
  <si>
    <t>https://www.dictionary.com/browse/slapdash</t>
  </si>
  <si>
    <t>https://www.dictionary.com/browse/gauche</t>
  </si>
  <si>
    <t>https://www.dictionary.com/browse/neoteny</t>
  </si>
  <si>
    <t>https://www.dictionary.com/browse/afflatus</t>
  </si>
  <si>
    <t>https://www.dictionary.com/browse/loath</t>
  </si>
  <si>
    <t>https://www.dictionary.com/browse/supervene</t>
  </si>
  <si>
    <t>https://www.dictionary.com/browse/asperity</t>
  </si>
  <si>
    <t>https://www.dictionary.com/browse/fractious</t>
  </si>
  <si>
    <t>https://www.dictionary.com/browse/irascible</t>
  </si>
  <si>
    <t>https://www.dictionary.com/browse/querulous</t>
  </si>
  <si>
    <t>https://www.dictionary.com/browse/avocation</t>
  </si>
  <si>
    <t>https://www.dictionary.com/browse/jehu</t>
  </si>
  <si>
    <t>https://www.dictionary.com/browse/prefect</t>
  </si>
  <si>
    <t>https://www.dictionary.com/browse/talesman</t>
  </si>
  <si>
    <t>https://www.dictionary.com/browse/antic</t>
  </si>
  <si>
    <t>https://www.dictionary.com/browse/demur</t>
  </si>
  <si>
    <t>https://www.dictionary.com/browse/escheat</t>
  </si>
  <si>
    <t>https://www.dictionary.com/browse/exculpate</t>
  </si>
  <si>
    <t>https://www.dictionary.com/browse/gravamen</t>
  </si>
  <si>
    <t>https://www.dictionary.com/misspelling?term=indict</t>
  </si>
  <si>
    <t>https://www.dictionary.com/browse/obtest</t>
  </si>
  <si>
    <t>https://www.dictionary.com/browse/amity</t>
  </si>
  <si>
    <t>https://www.dictionary.com/browse/dalliance</t>
  </si>
  <si>
    <t>https://www.dictionary.com/browse/solicitude</t>
  </si>
  <si>
    <t>https://www.dictionary.com/browse/occipital</t>
  </si>
  <si>
    <t>https://www.dictionary.com/browse/carious</t>
  </si>
  <si>
    <t>https://www.dictionary.com/browse/fettles</t>
  </si>
  <si>
    <t>https://www.dictionary.com/browse/ictus</t>
  </si>
  <si>
    <t>https://www.dictionary.com/browse/malacia</t>
  </si>
  <si>
    <t>https://www.dictionary.com/browse/costo-</t>
  </si>
  <si>
    <t>https://www.dictionary.com/browse/sclero-s</t>
  </si>
  <si>
    <t>https://www.dictionary.com/browse/amerce</t>
  </si>
  <si>
    <t>https://www.dictionary.com/browse/arriviste</t>
  </si>
  <si>
    <t>https://www.dictionary.com/browse/hypothecate</t>
  </si>
  <si>
    <t>https://www.dictionary.com/browse/indigence</t>
  </si>
  <si>
    <t>https://www.dictionary.com/browse/parvenu</t>
  </si>
  <si>
    <t>https://www.dictionary.com/browse/usance</t>
  </si>
  <si>
    <t>https://www.dictionary.com/browse/descant</t>
  </si>
  <si>
    <t>https://www.dictionary.com/browse/faun</t>
  </si>
  <si>
    <t>https://www.dictionary.com/browse/faustian</t>
  </si>
  <si>
    <t>https://www.dictionary.com/browse/numinous</t>
  </si>
  <si>
    <t>https://www.dictionary.com/browse/portia</t>
  </si>
  <si>
    <t>https://www.dictionary.com/browse/talisman</t>
  </si>
  <si>
    <t>https://www.dictionary.com/browse/euphemism</t>
  </si>
  <si>
    <t>https://www.dictionary.com/browse/alee</t>
  </si>
  <si>
    <t>https://www.dictionary.com/browse/anchorite</t>
  </si>
  <si>
    <t>https://www.dictionary.com/browse/dilettante</t>
  </si>
  <si>
    <t>https://www.dictionary.com/browse/curmudgeon</t>
  </si>
  <si>
    <t>https://www.dictionary.com/browse/debauch</t>
  </si>
  <si>
    <t>https://www.dictionary.com/browse/enormity</t>
  </si>
  <si>
    <t>https://www.dictionary.com/browse/execrable</t>
  </si>
  <si>
    <t>https://www.dictionary.com/browse/fell</t>
  </si>
  <si>
    <t>https://www.dictionary.com/browse/flagitious</t>
  </si>
  <si>
    <t>https://www.dictionary.com/browse/immane</t>
  </si>
  <si>
    <t>https://www.dictionary.com/browse/iniquity</t>
  </si>
  <si>
    <t>https://www.dictionary.com/browse/nefarious</t>
  </si>
  <si>
    <t>https://www.dictionary.com/browse/peccant</t>
  </si>
  <si>
    <t>https://www.dictionary.com/browse/profligate</t>
  </si>
  <si>
    <t>https://www.dictionary.com/browse/shill</t>
  </si>
  <si>
    <t>https://www.dictionary.com/browse/virago</t>
  </si>
  <si>
    <t>https://www.dictionary.com/browse/empiricism</t>
  </si>
  <si>
    <t>https://www.dictionary.com/browse/ecole</t>
  </si>
  <si>
    <t>https://www.dictionary.com/browse/menagerie</t>
  </si>
  <si>
    <t>https://www.dictionary.com/browse/austral</t>
  </si>
  <si>
    <t>https://www.dictionary.com/browse/bevel</t>
  </si>
  <si>
    <t>https://www.dictionary.com/browse/boreal</t>
  </si>
  <si>
    <t>https://www.dictionary.com/browse/enclave</t>
  </si>
  <si>
    <t>https://www.dictionary.com/browse/bough</t>
  </si>
  <si>
    <t>https://www.dictionary.com/browse/frond</t>
  </si>
  <si>
    <t>https://www.dictionary.com/browse/disaffected</t>
  </si>
  <si>
    <t>https://www.dictionary.com/browse/dogberry</t>
  </si>
  <si>
    <t>https://www.dictionary.com/browse/polity</t>
  </si>
  <si>
    <t>https://www.dictionary.com/browse/hagiography</t>
  </si>
  <si>
    <t>https://www.dictionary.com/browse/conducive</t>
  </si>
  <si>
    <t>https://www.dictionary.com/browse/apocalyptic</t>
  </si>
  <si>
    <t>https://www.dictionary.com/browse/ensconce</t>
  </si>
  <si>
    <t>https://www.dictionary.com/browse/formication</t>
  </si>
  <si>
    <t>https://www.dictionary.com/browse/canon</t>
  </si>
  <si>
    <t>https://www.dictionary.com/browse/creches</t>
  </si>
  <si>
    <t>https://www.dictionary.com/browse/empyreal</t>
  </si>
  <si>
    <t>https://www.dictionary.com/browse/fane</t>
  </si>
  <si>
    <t>https://www.dictionary.com/browse/parochial</t>
  </si>
  <si>
    <t>https://www.dictionary.com/browse/rood</t>
  </si>
  <si>
    <t>https://www.dictionary.com/browse/cenobite</t>
  </si>
  <si>
    <t>https://www.dictionary.com/browse/excise</t>
  </si>
  <si>
    <t>https://www.dictionary.com/browse/expatriate</t>
  </si>
  <si>
    <t>https://www.dictionary.com/browse/ferret</t>
  </si>
  <si>
    <t>https://www.dictionary.com/browse/cabal</t>
  </si>
  <si>
    <t>https://www.dictionary.com/browse/esoteric</t>
  </si>
  <si>
    <t>https://www.dictionary.com/browse/decant</t>
  </si>
  <si>
    <t>https://www.dictionary.com/browse/discrete</t>
  </si>
  <si>
    <t>https://www.dictionary.com/browse/obsequious</t>
  </si>
  <si>
    <t>https://www.dictionary.com/browse/epicene</t>
  </si>
  <si>
    <t>https://www.dictionary.com/browse/ancipital</t>
  </si>
  <si>
    <t>https://www.dictionary.com/browse/corrugated</t>
  </si>
  <si>
    <t>https://www.dictionary.com/browse/serpentine</t>
  </si>
  <si>
    <t>https://www.dictionary.com/browse/anent</t>
  </si>
  <si>
    <t>https://www.dictionary.com/browse/recapitulate</t>
  </si>
  <si>
    <t>https://www.dictionary.com/browse/sententious</t>
  </si>
  <si>
    <t>https://www.dictionary.com/browse/picaresque</t>
  </si>
  <si>
    <t>https://www.dictionary.com/browse/mettle</t>
  </si>
  <si>
    <t>https://www.dictionary.com/browse/redoubtable</t>
  </si>
  <si>
    <t>https://www.dictionary.com/browse/resilient</t>
  </si>
  <si>
    <t>https://www.dictionary.com/browse/anserine</t>
  </si>
  <si>
    <t>https://www.dictionary.com/browse/blinkered</t>
  </si>
  <si>
    <t>https://www.dictionary.com/browse/philistine</t>
  </si>
  <si>
    <t>https://www.dictionary.com/browse/stultify</t>
  </si>
  <si>
    <t>https://www.dictionary.com/browse/mastic</t>
  </si>
  <si>
    <t>https://www.dictionary.com/browse/quid</t>
  </si>
  <si>
    <t>https://www.dictionary.com/browse/zein</t>
  </si>
  <si>
    <t>https://www.dictionary.com/browse/inculcate</t>
  </si>
  <si>
    <t>https://www.dictionary.com/browse/calescent</t>
  </si>
  <si>
    <t>https://www.dictionary.com/browse/pellucid</t>
  </si>
  <si>
    <t>https://www.dictionary.com/browse/perspicacious</t>
  </si>
  <si>
    <t>https://www.dictionary.com/browse/banzai</t>
  </si>
  <si>
    <t>https://www.dictionary.com/browse/improvident</t>
  </si>
  <si>
    <t>https://www.dictionary.com/browse/auroral</t>
  </si>
  <si>
    <t>https://www.dictionary.com/browse/crepuscular</t>
  </si>
  <si>
    <t>https://www.dictionary.com/browse/tertian</t>
  </si>
  <si>
    <t>https://www.dictionary.com/browse/auger</t>
  </si>
  <si>
    <t>https://www.dictionary.com/browse/bezel</t>
  </si>
  <si>
    <t>https://www.dictionary.com/browse/ladle</t>
  </si>
  <si>
    <t>https://www.dictionary.com/browse/zarf</t>
  </si>
  <si>
    <t>https://www.dictionary.com/browse/detent</t>
  </si>
  <si>
    <t>https://www.dictionary.com/browse/jatos</t>
  </si>
  <si>
    <t>https://www.dictionary.com/browse/rowel</t>
  </si>
  <si>
    <t>https://www.dictionary.com/browse/autoclave</t>
  </si>
  <si>
    <t>https://www.dictionary.com/browse/martingale</t>
  </si>
  <si>
    <t>https://www.dictionary.com/browse/quirt</t>
  </si>
  <si>
    <t>https://www.dictionary.com/browse/salver</t>
  </si>
  <si>
    <t>https://www.dictionary.com/browse/samovar</t>
  </si>
  <si>
    <t>https://www.dictionary.com/browse/niggling</t>
  </si>
  <si>
    <t>https://www.dictionary.com/browse/pissant</t>
  </si>
  <si>
    <t>https://www.dictionary.com/browse/barouche</t>
  </si>
  <si>
    <t>https://www.dictionary.com/browse/pastiche</t>
  </si>
  <si>
    <t>https://www.dictionary.com/browse/boor</t>
  </si>
  <si>
    <t>https://www.dictionary.com/browse/bumptious</t>
  </si>
  <si>
    <t>https://www.dictionary.com/browse/cavalier</t>
  </si>
  <si>
    <t>https://www.dictionary.com/browse/contumely</t>
  </si>
  <si>
    <t>https://www.dictionary.com/browse/deign</t>
  </si>
  <si>
    <t>https://www.dictionary.com/browse/euphuism</t>
  </si>
  <si>
    <t>https://www.dictionary.com/browse/flout</t>
  </si>
  <si>
    <t>https://www.dictionary.com/browse/frippery</t>
  </si>
  <si>
    <t>https://www.dictionary.com/browse/fustian</t>
  </si>
  <si>
    <t>https://www.dictionary.com/browse/gasconade</t>
  </si>
  <si>
    <t>https://www.dictionary.com/browse/hubris</t>
  </si>
  <si>
    <t>https://www.dictionary.com/browse/imperious</t>
  </si>
  <si>
    <t>https://www.dictionary.com/browse/overweening</t>
  </si>
  <si>
    <t>https://www.dictionary.com/browse/panjandrum</t>
  </si>
  <si>
    <t>https://www.dictionary.com/browse/patronize</t>
  </si>
  <si>
    <t>https://www.dictionary.com/browse/peremptory</t>
  </si>
  <si>
    <t>https://www.dictionary.com/browse/pharisaic</t>
  </si>
  <si>
    <t>https://www.dictionary.com/browse/presumptuous</t>
  </si>
  <si>
    <t>https://www.dictionary.com/browse/prig</t>
  </si>
  <si>
    <t>https://www.dictionary.com/browse/sanctimonious</t>
  </si>
  <si>
    <t>https://www.dictionary.com/browse/schadenfreude</t>
  </si>
  <si>
    <t>https://www.dictionary.com/browse/snob</t>
  </si>
  <si>
    <t>https://www.dictionary.com/browse/supercilious</t>
  </si>
  <si>
    <t>https://www.dictionary.com/browse/turgid</t>
  </si>
  <si>
    <t>https://www.dictionary.com/browse/vainglorious</t>
  </si>
  <si>
    <t>https://www.dictionary.com/browse/vaunt</t>
  </si>
  <si>
    <t>https://www.dictionary.com/browse/vouchsafe</t>
  </si>
  <si>
    <t>https://www.dictionary.com/browse/harangue</t>
  </si>
  <si>
    <t>https://www.dictionary.com/browse/billingsgate</t>
  </si>
  <si>
    <t>https://www.dictionary.com/browse/internecine</t>
  </si>
  <si>
    <t>https://www.dictionary.com/browse/acquiescent</t>
  </si>
  <si>
    <t>https://www.dictionary.com/browse/evocation</t>
  </si>
  <si>
    <t>https://www.dictionary.com/browse/ria</t>
  </si>
  <si>
    <t>Specious; artificial, counterfeit. Bastard.</t>
  </si>
  <si>
    <t>https://www.dictionary.com/browse/temporize</t>
  </si>
  <si>
    <t>temporize</t>
  </si>
  <si>
    <t>https://www.dictionary.com/browse/waft</t>
  </si>
  <si>
    <t>waft</t>
  </si>
  <si>
    <t>https://www.merriam-webster.com/dictionary/taiga</t>
  </si>
  <si>
    <t>https://www.merriam-webster.com/dictionary/projection</t>
  </si>
  <si>
    <t>https://www.merriam-webster.com/dictionary/prevenance</t>
  </si>
  <si>
    <t>enervate</t>
  </si>
  <si>
    <t>innervate</t>
  </si>
  <si>
    <t>errant</t>
  </si>
  <si>
    <t>Characterized by a lack of unpleasant extremes; uniform.</t>
  </si>
  <si>
    <t>Smooth and connected.</t>
  </si>
  <si>
    <t>conditions</t>
  </si>
  <si>
    <t>MEDICINE (conditions)</t>
  </si>
  <si>
    <t>One who makes or repairs wooden casks or tubs.</t>
  </si>
  <si>
    <t>https://www.dictionary.com/browse/cordate</t>
  </si>
  <si>
    <t>cordate</t>
  </si>
  <si>
    <t>WORDS                                                             DEFINITIONS</t>
  </si>
  <si>
    <t>https://www.merriam-webster.com/dictionary/polyhedron</t>
  </si>
  <si>
    <t>polyhedron</t>
  </si>
  <si>
    <t>A solid formed by plane faces. 3D polygon.</t>
  </si>
  <si>
    <t>https://www.merriam-webster.com/dictionary/topaz</t>
  </si>
  <si>
    <t>topaz</t>
  </si>
  <si>
    <t>https://www.dictionary.com/browse/corvee</t>
  </si>
  <si>
    <t>corvée</t>
  </si>
  <si>
    <t>Obligation imposed on inhabitants to perform services (repairs, etc.) for little or no pay.</t>
  </si>
  <si>
    <t>https://www.dictionary.com/browse/melange</t>
  </si>
  <si>
    <t>mélange</t>
  </si>
  <si>
    <t>https://www.dictionary.com/browse/oenophile</t>
  </si>
  <si>
    <t>oenophile</t>
  </si>
  <si>
    <t>Wine connoisseur.</t>
  </si>
  <si>
    <t>https://www.merriam-webster.com/dictionary/ex%20parte</t>
  </si>
  <si>
    <t>ex parte</t>
  </si>
  <si>
    <t>https://www.merriam-webster.com/dictionary/disquietude</t>
  </si>
  <si>
    <t>disquietude</t>
  </si>
  <si>
    <t>Anxiety; agitation.</t>
  </si>
  <si>
    <t>https://www.dictionary.com/browse/rejoinder</t>
  </si>
  <si>
    <t>rejoinder</t>
  </si>
  <si>
    <t>Response.</t>
  </si>
  <si>
    <t>Prohibit. To publish the names of those condemned to death, with their property forfeited to the state.</t>
  </si>
  <si>
    <t>https://www.dictionary.com/browse/motif</t>
  </si>
  <si>
    <t>motif</t>
  </si>
  <si>
    <t>https://www.dictionary.com/browse/abashed</t>
  </si>
  <si>
    <t>abashed</t>
  </si>
  <si>
    <t>Ashamed or embarrassed.</t>
  </si>
  <si>
    <t>https://www.dictionary.com/browse/kitsch</t>
  </si>
  <si>
    <t>kitsch</t>
  </si>
  <si>
    <t>https://www.dictionary.com/browse/zephyr</t>
  </si>
  <si>
    <t>zephyr</t>
  </si>
  <si>
    <t>Gentle, mild breeze. Things of fine, light quality, (ex: fabric).</t>
  </si>
  <si>
    <t>https://www.merriam-webster.com/dictionary/wend</t>
  </si>
  <si>
    <t>wend</t>
  </si>
  <si>
    <t>To direct one's course; proceed on one's way.</t>
  </si>
  <si>
    <t>https://www.dictionary.com/browse/disingenuous</t>
  </si>
  <si>
    <t>Insincere; hypocritically ingenuous.</t>
  </si>
  <si>
    <t>A book, especially a very long book.</t>
  </si>
  <si>
    <t>https://www.dictionary.com/browse/tome</t>
  </si>
  <si>
    <t>tome</t>
  </si>
  <si>
    <t>https://www.dictionary.com/browse/dubiety</t>
  </si>
  <si>
    <t>dubiety</t>
  </si>
  <si>
    <t>Doubt.</t>
  </si>
  <si>
    <t>https://www.dictionary.com/browse/froward</t>
  </si>
  <si>
    <t>froward</t>
  </si>
  <si>
    <t>Unmanageable.</t>
  </si>
  <si>
    <t>https://www.dictionary.com/browse/deportment</t>
  </si>
  <si>
    <t>deportment</t>
  </si>
  <si>
    <t>https://www.dictionary.com/browse/amalgamate</t>
  </si>
  <si>
    <t>amalgamate</t>
  </si>
  <si>
    <t>Combine.</t>
  </si>
  <si>
    <t>https://www.dictionary.com/browse/luculent</t>
  </si>
  <si>
    <t>luculent</t>
  </si>
  <si>
    <t>acarpous</t>
  </si>
  <si>
    <t>https://www.dictionary.com/browse/acarpous</t>
  </si>
  <si>
    <t>Sterile; barren.</t>
  </si>
  <si>
    <t>https://www.dictionary.com/browse/connotation</t>
  </si>
  <si>
    <t>connotation</t>
  </si>
  <si>
    <t>Secondary meaning. Implication.</t>
  </si>
  <si>
    <t>https://www.dictionary.com/browse/pique</t>
  </si>
  <si>
    <t>pique</t>
  </si>
  <si>
    <t>https://www.dictionary.com/browse/redolent</t>
  </si>
  <si>
    <t>redolent</t>
  </si>
  <si>
    <t>https://www.dictionary.com/browse/droll</t>
  </si>
  <si>
    <t>droll</t>
  </si>
  <si>
    <t>https://www.dictionary.com/browse/fop</t>
  </si>
  <si>
    <t>fop</t>
  </si>
  <si>
    <t>https://www.dictionary.com/browse/fraught</t>
  </si>
  <si>
    <t>fraught</t>
  </si>
  <si>
    <t>https://www.dictionary.com/browse/modish</t>
  </si>
  <si>
    <t>modish</t>
  </si>
  <si>
    <t>https://www.dictionary.com/browse/maculate</t>
  </si>
  <si>
    <t>https://www.dictionary.com/browse/pleat</t>
  </si>
  <si>
    <t>pleat</t>
  </si>
  <si>
    <t>supplicate</t>
  </si>
  <si>
    <t>https://www.dictionary.com/browse/supplicate</t>
  </si>
  <si>
    <t>portend</t>
  </si>
  <si>
    <t>https://www.dictionary.com/browse/portend</t>
  </si>
  <si>
    <t>https://www.dictionary.com/browse/interloper</t>
  </si>
  <si>
    <t>interloper</t>
  </si>
  <si>
    <t>Daily. Customary. Ordinary.</t>
  </si>
  <si>
    <t>https://www.dictionary.com/browse/cagey</t>
  </si>
  <si>
    <t>cagey</t>
  </si>
  <si>
    <t>https://www.dictionary.com/browse/deliquesce</t>
  </si>
  <si>
    <t>deliquesce</t>
  </si>
  <si>
    <t>https://www.dictionary.com/browse/glitterati</t>
  </si>
  <si>
    <t>glitterati</t>
  </si>
  <si>
    <t>Wealthy, famous, or glamorous people who attend fashionable events.</t>
  </si>
  <si>
    <t>https://www.dictionary.com/browse/wastrel</t>
  </si>
  <si>
    <t>https://www.dictionary.com/browse/belabor</t>
  </si>
  <si>
    <t>belabor</t>
  </si>
  <si>
    <t>Repeat over and over.</t>
  </si>
  <si>
    <t>https://www.dictionary.com/browse/anachronism</t>
  </si>
  <si>
    <t>withers</t>
  </si>
  <si>
    <t>https://www.dictionary.com/browse/euphonium</t>
  </si>
  <si>
    <t>euphonium</t>
  </si>
  <si>
    <t>Brass musical instrument similar to the baritone tuba.</t>
  </si>
  <si>
    <t>https://www.dictionary.com/browse/lederhosen</t>
  </si>
  <si>
    <t>lederhosen</t>
  </si>
  <si>
    <t>https://www.merriam-webster.com/dictionary/withers</t>
  </si>
  <si>
    <t>https://www.merriam-webster.com/dictionary/horse#art</t>
  </si>
  <si>
    <t>https://www.dictionary.com/browse/haunch</t>
  </si>
  <si>
    <t>haunch</t>
  </si>
  <si>
    <t>Animal: hip area; hindquarters. Architecture: either side of an arch.</t>
  </si>
  <si>
    <t>https://www.merriam-webster.com/dictionary/tachymeter</t>
  </si>
  <si>
    <t>tachymeter</t>
  </si>
  <si>
    <t>Separate. Isolate. Take and keep.</t>
  </si>
  <si>
    <t>remediation</t>
  </si>
  <si>
    <t>https://www.dictionary.com/browse/jubilee</t>
  </si>
  <si>
    <t>jubilee</t>
  </si>
  <si>
    <t>defeasance</t>
  </si>
  <si>
    <t>https://www.merriam-webster.com/dictionary/defeasance</t>
  </si>
  <si>
    <t>https://www.dictionary.com/browse/remediation</t>
  </si>
  <si>
    <t>https://www.merriam-webster.com/dictionary/ankh</t>
  </si>
  <si>
    <t>ankh</t>
  </si>
  <si>
    <t>Symbol for "life."</t>
  </si>
  <si>
    <t>https://www.dictionary.com/browse/vicennial</t>
  </si>
  <si>
    <t>150 years.</t>
  </si>
  <si>
    <t>https://www.dictionary.com/browse/sesquicentennial</t>
  </si>
  <si>
    <t>https://www.dictionary.com/browse/cation</t>
  </si>
  <si>
    <t>https://www.dictionary.com/browse/joule</t>
  </si>
  <si>
    <t>https://www.dictionary.com/browse/watt</t>
  </si>
  <si>
    <t>https://www.dictionary.com/browse/ohm</t>
  </si>
  <si>
    <t>https://www.dictionary.com/browse/ampere</t>
  </si>
  <si>
    <t>https://www.merriam-webster.com/dictionary/nephrology</t>
  </si>
  <si>
    <t>Kidneys.</t>
  </si>
  <si>
    <t>Doing good; kindly in action or purpose.</t>
  </si>
  <si>
    <t>disingenuous</t>
  </si>
  <si>
    <t>Full of. Tension or stress.</t>
  </si>
  <si>
    <t>Become liquid by absorbing moisture from the air. Melt away; liquefy.</t>
  </si>
  <si>
    <t>vicennial</t>
  </si>
  <si>
    <t>sesquicentennial</t>
  </si>
  <si>
    <t>contralto</t>
  </si>
  <si>
    <t>cation</t>
  </si>
  <si>
    <t>ampere</t>
  </si>
  <si>
    <t>ohm</t>
  </si>
  <si>
    <t>watt</t>
  </si>
  <si>
    <t>joule</t>
  </si>
  <si>
    <t>physics</t>
  </si>
  <si>
    <t>PHYSICS</t>
  </si>
  <si>
    <t>Fix something bad or defective.</t>
  </si>
  <si>
    <t>https://en.wikipedia.org/wiki/Analects</t>
  </si>
  <si>
    <t>https://www.dictionary.com/browse/purport</t>
  </si>
  <si>
    <t>purport</t>
  </si>
  <si>
    <t>Miscellaneous passages. Attributed to Confucius.</t>
  </si>
  <si>
    <t>acumen</t>
  </si>
  <si>
    <t>adamant</t>
  </si>
  <si>
    <t>https://www.dictionary.com/browse/aquiline</t>
  </si>
  <si>
    <t>aquiline</t>
  </si>
  <si>
    <t>Eaglelike; nose shaped like an eagle's beak; hooked.</t>
  </si>
  <si>
    <t>https://www.dictionary.com/browse/brook</t>
  </si>
  <si>
    <t>brook</t>
  </si>
  <si>
    <t>Small stream. Tolerate.</t>
  </si>
  <si>
    <t>https://www.dictionary.com/browse/chaff</t>
  </si>
  <si>
    <t xml:space="preserve">Grains, grasses, straw, etc. thrown out during processing; trash. Good-natured teasing. </t>
  </si>
  <si>
    <t>https://www.dictionary.com/browse/contumacious</t>
  </si>
  <si>
    <t>https://www.dictionary.com/browse/desultory</t>
  </si>
  <si>
    <t>desultory</t>
  </si>
  <si>
    <t>https://www.dictionary.com/browse/dint</t>
  </si>
  <si>
    <t>dint</t>
  </si>
  <si>
    <t>Force; power. Dent.</t>
  </si>
  <si>
    <t>https://www.dictionary.com/browse/effete</t>
  </si>
  <si>
    <t>effete</t>
  </si>
  <si>
    <t>Worn out. Decadent.</t>
  </si>
  <si>
    <t>https://www.dictionary.com/browse/endue</t>
  </si>
  <si>
    <t>endue</t>
  </si>
  <si>
    <t>Endow.</t>
  </si>
  <si>
    <t>https://www.dictionary.com/browse/angiosperm</t>
  </si>
  <si>
    <t>angiosperm</t>
  </si>
  <si>
    <t>Plants with enclosed seeds (gymnosperm seeds are naked).</t>
  </si>
  <si>
    <t>Produce. Cause. Beget.</t>
  </si>
  <si>
    <t>https://www.dictionary.com/browse/fitful</t>
  </si>
  <si>
    <t>fitful</t>
  </si>
  <si>
    <t>Recurring irregularly.</t>
  </si>
  <si>
    <t>https://www.merriam-webster.com/dictionary/forbearance</t>
  </si>
  <si>
    <t>forbearance</t>
  </si>
  <si>
    <t>Refraining from the enforcement of a debt, right, etc. Patience. Leniency.</t>
  </si>
  <si>
    <t>https://www.dictionary.com/browse/franchise</t>
  </si>
  <si>
    <t>franchise</t>
  </si>
  <si>
    <t>https://www.dictionary.com/browse/harbinger</t>
  </si>
  <si>
    <t>harbinger</t>
  </si>
  <si>
    <t>Person who comes before; a herald. Something that foreshadows a future event; omen.</t>
  </si>
  <si>
    <t>https://www.dictionary.com/browse/politic</t>
  </si>
  <si>
    <t>politic</t>
  </si>
  <si>
    <t>Prudent in practical matters; tactful; diplomatic.</t>
  </si>
  <si>
    <t>https://www.dictionary.com/browse/imprecate</t>
  </si>
  <si>
    <t>imprecate</t>
  </si>
  <si>
    <t>Invoke evil or curses upon a person.</t>
  </si>
  <si>
    <t>Spacious; roomy. Commodious.</t>
  </si>
  <si>
    <t>congruous</t>
  </si>
  <si>
    <t>Exhibiting harmony of parts. Appropriate or fitting.</t>
  </si>
  <si>
    <t>https://www.merriam-webster.com/dictionary/congruous</t>
  </si>
  <si>
    <t>https://www.dictionary.com/browse/indemnify</t>
  </si>
  <si>
    <t>indemnify</t>
  </si>
  <si>
    <t>To reason from the specific to the general case. Initiate. Cause.</t>
  </si>
  <si>
    <t>Toughen by habitual exposure.</t>
  </si>
  <si>
    <t>https://www.dictionary.com/browse/judicious</t>
  </si>
  <si>
    <t>judicious</t>
  </si>
  <si>
    <t>https://www.dictionary.com/browse/kindle</t>
  </si>
  <si>
    <t>kindle</t>
  </si>
  <si>
    <t>To cause. Set fire to or ignite. To excite.</t>
  </si>
  <si>
    <t>https://www.dictionary.com/browse/kindred</t>
  </si>
  <si>
    <t>kindred</t>
  </si>
  <si>
    <t>Related people. People who share beliefs, etc.</t>
  </si>
  <si>
    <t>Dishonest person.</t>
  </si>
  <si>
    <t>https://www.dictionary.com/browse/knave</t>
  </si>
  <si>
    <t>https://www.dictionary.com/browse/licentious</t>
  </si>
  <si>
    <t>licentious</t>
  </si>
  <si>
    <t>https://www.dictionary.com/browse/malefactor</t>
  </si>
  <si>
    <t>malefactor</t>
  </si>
  <si>
    <t>https://www.dictionary.com/browse/mercurial</t>
  </si>
  <si>
    <t>mercurial</t>
  </si>
  <si>
    <t>Changeable; volatile. Lively; quick-witted.</t>
  </si>
  <si>
    <t>Itinerant. Walking. (capitalized: follower of Aristotle).</t>
  </si>
  <si>
    <t>https://www.dictionary.com/browse/reciprocal</t>
  </si>
  <si>
    <t>reciprocal</t>
  </si>
  <si>
    <t>Mutual. Equivalent.</t>
  </si>
  <si>
    <t>Fragrant. Reminiscent of.</t>
  </si>
  <si>
    <t>https://www.dictionary.com/browse/rotunda</t>
  </si>
  <si>
    <t>rotunda</t>
  </si>
  <si>
    <t>https://www.dictionary.com/browse/satire</t>
  </si>
  <si>
    <t>satire</t>
  </si>
  <si>
    <t>https://www.dictionary.com/browse/sect</t>
  </si>
  <si>
    <t>sect</t>
  </si>
  <si>
    <t>Religious denomination. Any group united by a specific doctrine.</t>
  </si>
  <si>
    <t>https://www.dictionary.com/browse/tenet</t>
  </si>
  <si>
    <t>tenet</t>
  </si>
  <si>
    <t>Belief. Position.</t>
  </si>
  <si>
    <t>https://www.dictionary.com/browse/ungainly</t>
  </si>
  <si>
    <t>ungainly</t>
  </si>
  <si>
    <t>https://www.dictionary.com/browse/wanton</t>
  </si>
  <si>
    <t>wanton</t>
  </si>
  <si>
    <t>https://www.dictionary.com/browse/whet</t>
  </si>
  <si>
    <t>whet</t>
  </si>
  <si>
    <t>Sharpen. Stimulate.</t>
  </si>
  <si>
    <t>Bizzare; eccentric. Exaggerate.</t>
  </si>
  <si>
    <t>https://www.dictionary.com/browse/abaft</t>
  </si>
  <si>
    <t>abaft</t>
  </si>
  <si>
    <t>To the rear of the ship (the stern).</t>
  </si>
  <si>
    <t>https://www.dictionary.com/browse/askance</t>
  </si>
  <si>
    <t>askance</t>
  </si>
  <si>
    <t>https://www.dictionary.com/browse/effrontery</t>
  </si>
  <si>
    <t>effrontery</t>
  </si>
  <si>
    <t>https://www.dictionary.com/browse/epiphany</t>
  </si>
  <si>
    <t>epiphany</t>
  </si>
  <si>
    <t>ferment</t>
  </si>
  <si>
    <t>https://www.dictionary.com/browse/mite</t>
  </si>
  <si>
    <t>mite</t>
  </si>
  <si>
    <t>Tiny arachnid. Small sum of money.</t>
  </si>
  <si>
    <t>bête noire</t>
  </si>
  <si>
    <t>Person or thing that is hated.</t>
  </si>
  <si>
    <t>https://www.dictionary.com/browse/adamant</t>
  </si>
  <si>
    <t>chaff</t>
  </si>
  <si>
    <t>contumacious</t>
  </si>
  <si>
    <t>PEOPLE</t>
  </si>
  <si>
    <t>https://www.dictionary.com/browse/soiree</t>
  </si>
  <si>
    <t>soiree</t>
  </si>
  <si>
    <t>An evening party or social gathering.</t>
  </si>
  <si>
    <t>https://www.dictionary.com/browse/hovel</t>
  </si>
  <si>
    <t>hovel</t>
  </si>
  <si>
    <t>https://www.dictionary.com/browse/flax</t>
  </si>
  <si>
    <t>flax</t>
  </si>
  <si>
    <t>Plant, whose fiber is used to make linens.</t>
  </si>
  <si>
    <t>https://www.dictionary.com/browse/gloaming</t>
  </si>
  <si>
    <t>https://www.dictionary.com/browse/nictate</t>
  </si>
  <si>
    <t>Wink.</t>
  </si>
  <si>
    <t>Nourishment (atrophy).</t>
  </si>
  <si>
    <t>Marine animals including the starfishes, sea urchins, etc.</t>
  </si>
  <si>
    <t>https://www.dictionary.com/browse/superfluidity</t>
  </si>
  <si>
    <t>superfluidity</t>
  </si>
  <si>
    <t>https://www.dictionary.com/browse/desquamate</t>
  </si>
  <si>
    <t>https://en.wikipedia.org/wiki/Ex_parte</t>
  </si>
  <si>
    <r>
      <t>a</t>
    </r>
    <r>
      <rPr>
        <b/>
        <sz val="14"/>
        <color rgb="FFFF0000"/>
        <rFont val="Tahoma"/>
        <family val="2"/>
      </rPr>
      <t>b</t>
    </r>
    <r>
      <rPr>
        <b/>
        <sz val="14"/>
        <rFont val="Tahoma"/>
        <family val="2"/>
      </rPr>
      <t>jure</t>
    </r>
  </si>
  <si>
    <r>
      <t>a</t>
    </r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jure</t>
    </r>
  </si>
  <si>
    <r>
      <t>accl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mation</t>
    </r>
  </si>
  <si>
    <r>
      <t>accl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mation</t>
    </r>
  </si>
  <si>
    <r>
      <rPr>
        <b/>
        <sz val="14"/>
        <color rgb="FFFF0000"/>
        <rFont val="Tahoma"/>
        <family val="2"/>
      </rPr>
      <t>pro</t>
    </r>
    <r>
      <rPr>
        <b/>
        <sz val="14"/>
        <rFont val="Tahoma"/>
        <family val="2"/>
      </rPr>
      <t>clivity</t>
    </r>
  </si>
  <si>
    <r>
      <rPr>
        <b/>
        <sz val="14"/>
        <color rgb="FFFF0000"/>
        <rFont val="Tahoma"/>
        <family val="2"/>
      </rPr>
      <t>ac</t>
    </r>
    <r>
      <rPr>
        <b/>
        <sz val="14"/>
        <rFont val="Tahoma"/>
        <family val="2"/>
      </rPr>
      <t>quiescent</t>
    </r>
  </si>
  <si>
    <r>
      <t>a</t>
    </r>
    <r>
      <rPr>
        <b/>
        <sz val="14"/>
        <color rgb="FFFF0000"/>
        <rFont val="Tahoma"/>
        <family val="2"/>
      </rPr>
      <t>da</t>
    </r>
    <r>
      <rPr>
        <b/>
        <sz val="14"/>
        <rFont val="Tahoma"/>
        <family val="2"/>
      </rPr>
      <t>gio</t>
    </r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</si>
  <si>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aerie</t>
    </r>
  </si>
  <si>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ffable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</si>
  <si>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ffable</t>
    </r>
  </si>
  <si>
    <r>
      <t>aff</t>
    </r>
    <r>
      <rPr>
        <b/>
        <sz val="14"/>
        <color rgb="FFFF0000"/>
        <rFont val="Tahoma"/>
        <family val="2"/>
      </rPr>
      <t>ere</t>
    </r>
    <r>
      <rPr>
        <b/>
        <sz val="14"/>
        <rFont val="Tahoma"/>
        <family val="2"/>
      </rPr>
      <t>nt</t>
    </r>
  </si>
  <si>
    <r>
      <t>aff</t>
    </r>
    <r>
      <rPr>
        <b/>
        <sz val="14"/>
        <color rgb="FFFF0000"/>
        <rFont val="Tahoma"/>
        <family val="2"/>
      </rPr>
      <t>ia</t>
    </r>
    <r>
      <rPr>
        <b/>
        <sz val="14"/>
        <rFont val="Tahoma"/>
        <family val="2"/>
      </rPr>
      <t>nt</t>
    </r>
  </si>
  <si>
    <r>
      <t>ai</t>
    </r>
    <r>
      <rPr>
        <b/>
        <sz val="14"/>
        <color rgb="FFFF0000"/>
        <rFont val="Tahoma"/>
        <family val="2"/>
      </rPr>
      <t>t</t>
    </r>
  </si>
  <si>
    <r>
      <rPr>
        <b/>
        <sz val="14"/>
        <color rgb="FFFF0000"/>
        <rFont val="Tahoma"/>
        <family val="2"/>
      </rPr>
      <t>an</t>
    </r>
    <r>
      <rPr>
        <b/>
        <sz val="14"/>
        <rFont val="Tahoma"/>
        <family val="2"/>
      </rPr>
      <t>cipital</t>
    </r>
  </si>
  <si>
    <r>
      <rPr>
        <b/>
        <sz val="14"/>
        <color rgb="FFFF0000"/>
        <rFont val="Tahoma"/>
        <family val="2"/>
      </rPr>
      <t>oc</t>
    </r>
    <r>
      <rPr>
        <b/>
        <sz val="14"/>
        <rFont val="Tahoma"/>
        <family val="2"/>
      </rPr>
      <t>cipital</t>
    </r>
  </si>
  <si>
    <r>
      <rPr>
        <b/>
        <sz val="14"/>
        <color rgb="FFFF0000"/>
        <rFont val="Tahoma"/>
        <family val="2"/>
      </rPr>
      <t>an</t>
    </r>
    <r>
      <rPr>
        <b/>
        <sz val="14"/>
        <rFont val="Tahoma"/>
        <family val="2"/>
      </rPr>
      <t>neal</t>
    </r>
  </si>
  <si>
    <r>
      <rPr>
        <b/>
        <sz val="14"/>
        <color rgb="FFFF0000"/>
        <rFont val="Tahoma"/>
        <family val="2"/>
      </rPr>
      <t>co</t>
    </r>
    <r>
      <rPr>
        <b/>
        <sz val="14"/>
        <rFont val="Tahoma"/>
        <family val="2"/>
      </rPr>
      <t>n</t>
    </r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eal</t>
    </r>
  </si>
  <si>
    <r>
      <rPr>
        <b/>
        <sz val="14"/>
        <color rgb="FFFF0000"/>
        <rFont val="Tahoma"/>
        <family val="2"/>
      </rPr>
      <t>ag</t>
    </r>
    <r>
      <rPr>
        <b/>
        <sz val="14"/>
        <rFont val="Tahoma"/>
        <family val="2"/>
      </rPr>
      <t>ape</t>
    </r>
  </si>
  <si>
    <r>
      <rPr>
        <b/>
        <sz val="14"/>
        <color rgb="FFFF0000"/>
        <rFont val="Tahoma"/>
        <family val="2"/>
      </rPr>
      <t>j</t>
    </r>
    <r>
      <rPr>
        <b/>
        <sz val="14"/>
        <rFont val="Tahoma"/>
        <family val="2"/>
      </rPr>
      <t>ape</t>
    </r>
  </si>
  <si>
    <r>
      <t>apha</t>
    </r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ia</t>
    </r>
  </si>
  <si>
    <r>
      <t>apha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ia</t>
    </r>
  </si>
  <si>
    <r>
      <t>argo</t>
    </r>
    <r>
      <rPr>
        <b/>
        <sz val="14"/>
        <color rgb="FFFF0000"/>
        <rFont val="Tahoma"/>
        <family val="2"/>
      </rPr>
      <t>t</t>
    </r>
  </si>
  <si>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rrant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</si>
  <si>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rrant</t>
    </r>
  </si>
  <si>
    <r>
      <rPr>
        <b/>
        <sz val="14"/>
        <color rgb="FFFF0000"/>
        <rFont val="Tahoma"/>
        <family val="2"/>
      </rPr>
      <t>ar</t>
    </r>
    <r>
      <rPr>
        <b/>
        <sz val="14"/>
        <rFont val="Tahoma"/>
        <family val="2"/>
      </rPr>
      <t>r</t>
    </r>
    <r>
      <rPr>
        <b/>
        <sz val="14"/>
        <color rgb="FFFF0000"/>
        <rFont val="Tahoma"/>
        <family val="2"/>
      </rPr>
      <t>h</t>
    </r>
    <r>
      <rPr>
        <b/>
        <sz val="14"/>
        <rFont val="Tahoma"/>
        <family val="2"/>
      </rPr>
      <t>ythm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a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</si>
  <si>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ryth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ma</t>
    </r>
  </si>
  <si>
    <r>
      <t>asper</t>
    </r>
    <r>
      <rPr>
        <b/>
        <sz val="14"/>
        <color rgb="FFFF0000"/>
        <rFont val="Tahoma"/>
        <family val="2"/>
      </rPr>
      <t>ity</t>
    </r>
  </si>
  <si>
    <r>
      <t>asper</t>
    </r>
    <r>
      <rPr>
        <b/>
        <sz val="14"/>
        <color rgb="FFFF0000"/>
        <rFont val="Tahoma"/>
        <family val="2"/>
      </rPr>
      <t>se</t>
    </r>
  </si>
  <si>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ssay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</si>
  <si>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ssay</t>
    </r>
  </si>
  <si>
    <r>
      <t>aug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r</t>
    </r>
  </si>
  <si>
    <r>
      <t>aug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r</t>
    </r>
  </si>
  <si>
    <r>
      <t>au</t>
    </r>
    <r>
      <rPr>
        <b/>
        <sz val="14"/>
        <color rgb="FFFF0000"/>
        <rFont val="Tahoma"/>
        <family val="2"/>
      </rPr>
      <t>ro</t>
    </r>
    <r>
      <rPr>
        <b/>
        <sz val="14"/>
        <rFont val="Tahoma"/>
        <family val="2"/>
      </rPr>
      <t>ral</t>
    </r>
  </si>
  <si>
    <r>
      <t>au</t>
    </r>
    <r>
      <rPr>
        <b/>
        <sz val="14"/>
        <color rgb="FFFF0000"/>
        <rFont val="Tahoma"/>
        <family val="2"/>
      </rPr>
      <t>st</t>
    </r>
    <r>
      <rPr>
        <b/>
        <sz val="14"/>
        <rFont val="Tahoma"/>
        <family val="2"/>
      </rPr>
      <t>ral</t>
    </r>
  </si>
  <si>
    <r>
      <rPr>
        <b/>
        <sz val="14"/>
        <color rgb="FFFF0000"/>
        <rFont val="Tahoma"/>
        <family val="2"/>
      </rPr>
      <t>auto</t>
    </r>
    <r>
      <rPr>
        <b/>
        <sz val="14"/>
        <rFont val="Tahoma"/>
        <family val="2"/>
      </rPr>
      <t>clave</t>
    </r>
  </si>
  <si>
    <r>
      <rPr>
        <b/>
        <sz val="14"/>
        <color rgb="FFFF0000"/>
        <rFont val="Tahoma"/>
        <family val="2"/>
      </rPr>
      <t>en</t>
    </r>
    <r>
      <rPr>
        <b/>
        <sz val="14"/>
        <rFont val="Tahoma"/>
        <family val="2"/>
      </rPr>
      <t>clave</t>
    </r>
  </si>
  <si>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vocation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</si>
  <si>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vocation</t>
    </r>
  </si>
  <si>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awl</t>
    </r>
  </si>
  <si>
    <r>
      <t>ba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eful</t>
    </r>
  </si>
  <si>
    <r>
      <t>ba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eful</t>
    </r>
  </si>
  <si>
    <r>
      <t>be</t>
    </r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el</t>
    </r>
  </si>
  <si>
    <r>
      <t>be</t>
    </r>
    <r>
      <rPr>
        <b/>
        <sz val="14"/>
        <color rgb="FFFF0000"/>
        <rFont val="Tahoma"/>
        <family val="2"/>
      </rPr>
      <t>z</t>
    </r>
    <r>
      <rPr>
        <b/>
        <sz val="14"/>
        <rFont val="Tahoma"/>
        <family val="2"/>
      </rPr>
      <t>el</t>
    </r>
  </si>
  <si>
    <r>
      <t>b</t>
    </r>
    <r>
      <rPr>
        <b/>
        <sz val="14"/>
        <color rgb="FFFF0000"/>
        <rFont val="Tahoma"/>
        <family val="2"/>
      </rPr>
      <t>ie</t>
    </r>
    <r>
      <rPr>
        <b/>
        <sz val="14"/>
        <rFont val="Tahoma"/>
        <family val="2"/>
      </rPr>
      <t>r</t>
    </r>
  </si>
  <si>
    <r>
      <t>b</t>
    </r>
    <r>
      <rPr>
        <b/>
        <sz val="14"/>
        <color rgb="FFFF0000"/>
        <rFont val="Tahoma"/>
        <family val="2"/>
      </rPr>
      <t>y</t>
    </r>
    <r>
      <rPr>
        <b/>
        <sz val="14"/>
        <rFont val="Tahoma"/>
        <family val="2"/>
      </rPr>
      <t>r</t>
    </r>
    <r>
      <rPr>
        <b/>
        <sz val="14"/>
        <color rgb="FFFF0000"/>
        <rFont val="Tahoma"/>
        <family val="2"/>
      </rPr>
      <t>e</t>
    </r>
  </si>
  <si>
    <r>
      <t>b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ight</t>
    </r>
  </si>
  <si>
    <r>
      <rPr>
        <b/>
        <sz val="14"/>
        <color rgb="FFFF0000"/>
        <rFont val="Tahoma"/>
        <family val="2"/>
      </rPr>
      <t>b</t>
    </r>
    <r>
      <rPr>
        <b/>
        <sz val="14"/>
        <rFont val="Tahoma"/>
        <family val="2"/>
      </rPr>
      <t>lithe</t>
    </r>
  </si>
  <si>
    <r>
      <t>b</t>
    </r>
    <r>
      <rPr>
        <b/>
        <sz val="14"/>
        <color rgb="FFFF0000"/>
        <rFont val="Tahoma"/>
        <family val="2"/>
      </rPr>
      <t>od</t>
    </r>
    <r>
      <rPr>
        <b/>
        <sz val="14"/>
        <rFont val="Tahoma"/>
        <family val="2"/>
      </rPr>
      <t>kin</t>
    </r>
  </si>
  <si>
    <r>
      <t>b</t>
    </r>
    <r>
      <rPr>
        <b/>
        <sz val="14"/>
        <color rgb="FFFF0000"/>
        <rFont val="Tahoma"/>
        <family val="2"/>
      </rPr>
      <t>us</t>
    </r>
    <r>
      <rPr>
        <b/>
        <sz val="14"/>
        <rFont val="Tahoma"/>
        <family val="2"/>
      </rPr>
      <t>kin</t>
    </r>
  </si>
  <si>
    <r>
      <rPr>
        <b/>
        <sz val="14"/>
        <color rgb="FFFF0000"/>
        <rFont val="Tahoma"/>
        <family val="2"/>
      </rPr>
      <t>b</t>
    </r>
    <r>
      <rPr>
        <b/>
        <sz val="14"/>
        <rFont val="Tahoma"/>
        <family val="2"/>
      </rPr>
      <t>ru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t</t>
    </r>
  </si>
  <si>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ru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t</t>
    </r>
  </si>
  <si>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allow</t>
    </r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</si>
  <si>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allow</t>
    </r>
  </si>
  <si>
    <r>
      <t>cap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cious</t>
    </r>
  </si>
  <si>
    <r>
      <t>cap</t>
    </r>
    <r>
      <rPr>
        <b/>
        <sz val="14"/>
        <color rgb="FFFF0000"/>
        <rFont val="Tahoma"/>
        <family val="2"/>
      </rPr>
      <t>ri</t>
    </r>
    <r>
      <rPr>
        <b/>
        <sz val="14"/>
        <rFont val="Tahoma"/>
        <family val="2"/>
      </rPr>
      <t>cious</t>
    </r>
  </si>
  <si>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assock</t>
    </r>
  </si>
  <si>
    <r>
      <rPr>
        <b/>
        <sz val="14"/>
        <color rgb="FFFF0000"/>
        <rFont val="Tahoma"/>
        <family val="2"/>
      </rPr>
      <t>h</t>
    </r>
    <r>
      <rPr>
        <b/>
        <sz val="14"/>
        <rFont val="Tahoma"/>
        <family val="2"/>
      </rPr>
      <t>assock</t>
    </r>
  </si>
  <si>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incture</t>
    </r>
  </si>
  <si>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incture</t>
    </r>
  </si>
  <si>
    <r>
      <t>cod</t>
    </r>
    <r>
      <rPr>
        <b/>
        <sz val="14"/>
        <color rgb="FFFF0000"/>
        <rFont val="Tahoma"/>
        <family val="2"/>
      </rPr>
      <t>a</t>
    </r>
  </si>
  <si>
    <r>
      <t>cod</t>
    </r>
    <r>
      <rPr>
        <b/>
        <sz val="14"/>
        <color rgb="FFFF0000"/>
        <rFont val="Tahoma"/>
        <family val="2"/>
      </rPr>
      <t>icil</t>
    </r>
  </si>
  <si>
    <r>
      <t>gnom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n</t>
    </r>
  </si>
  <si>
    <r>
      <rPr>
        <b/>
        <sz val="14"/>
        <color rgb="FFFF0000"/>
        <rFont val="Tahoma"/>
        <family val="2"/>
      </rPr>
      <t>co</t>
    </r>
    <r>
      <rPr>
        <b/>
        <sz val="14"/>
        <rFont val="Tahoma"/>
        <family val="2"/>
      </rPr>
      <t>gnom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n</t>
    </r>
  </si>
  <si>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o</t>
    </r>
    <r>
      <rPr>
        <b/>
        <sz val="14"/>
        <color rgb="FFFF0000"/>
        <rFont val="Tahoma"/>
        <family val="2"/>
      </rPr>
      <t>l</t>
    </r>
  </si>
  <si>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o</t>
    </r>
    <r>
      <rPr>
        <b/>
        <sz val="14"/>
        <color rgb="FFFF0000"/>
        <rFont val="Tahoma"/>
        <family val="2"/>
      </rPr>
      <t>r</t>
    </r>
  </si>
  <si>
    <r>
      <rPr>
        <b/>
        <sz val="14"/>
        <color rgb="FFFF0000"/>
        <rFont val="Tahoma"/>
        <family val="2"/>
      </rPr>
      <t>con</t>
    </r>
    <r>
      <rPr>
        <b/>
        <sz val="14"/>
        <rFont val="Tahoma"/>
        <family val="2"/>
      </rPr>
      <t>ation</t>
    </r>
  </si>
  <si>
    <r>
      <rPr>
        <b/>
        <sz val="14"/>
        <color rgb="FFFF0000"/>
        <rFont val="Tahoma"/>
        <family val="2"/>
      </rPr>
      <t>ill</t>
    </r>
    <r>
      <rPr>
        <b/>
        <sz val="14"/>
        <rFont val="Tahoma"/>
        <family val="2"/>
      </rPr>
      <t>ation</t>
    </r>
  </si>
  <si>
    <r>
      <t>con</t>
    </r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ign</t>
    </r>
  </si>
  <si>
    <r>
      <t>con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ign</t>
    </r>
  </si>
  <si>
    <r>
      <rPr>
        <b/>
        <sz val="14"/>
        <color rgb="FFFF0000"/>
        <rFont val="Tahoma"/>
        <family val="2"/>
      </rPr>
      <t>con</t>
    </r>
    <r>
      <rPr>
        <b/>
        <sz val="14"/>
        <rFont val="Tahoma"/>
        <family val="2"/>
      </rPr>
      <t>fabulate</t>
    </r>
  </si>
  <si>
    <r>
      <t>co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und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um</t>
    </r>
  </si>
  <si>
    <r>
      <t>co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undum</t>
    </r>
  </si>
  <si>
    <r>
      <rPr>
        <b/>
        <sz val="14"/>
        <rFont val="Tahoma"/>
        <family val="2"/>
      </rPr>
      <t>cor</t>
    </r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ée</t>
    </r>
  </si>
  <si>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aunt</t>
    </r>
  </si>
  <si>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aunt</t>
    </r>
  </si>
  <si>
    <r>
      <t>deb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uch</t>
    </r>
  </si>
  <si>
    <r>
      <t>deb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uch</t>
    </r>
  </si>
  <si>
    <r>
      <t>de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cant</t>
    </r>
  </si>
  <si>
    <r>
      <t>de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cry</t>
    </r>
  </si>
  <si>
    <r>
      <rPr>
        <b/>
        <sz val="14"/>
        <color rgb="FFFF0000"/>
        <rFont val="Tahoma"/>
        <family val="2"/>
      </rPr>
      <t>di</t>
    </r>
    <r>
      <rPr>
        <b/>
        <sz val="14"/>
        <rFont val="Tahoma"/>
        <family val="2"/>
      </rPr>
      <t>lemma</t>
    </r>
  </si>
  <si>
    <r>
      <t>detent</t>
    </r>
    <r>
      <rPr>
        <b/>
        <sz val="14"/>
        <color rgb="FFFF0000"/>
        <rFont val="Tahoma"/>
        <family val="2"/>
      </rPr>
      <t>e</t>
    </r>
  </si>
  <si>
    <r>
      <rPr>
        <b/>
        <sz val="14"/>
        <color rgb="FFFF0000"/>
        <rFont val="Tahoma"/>
        <family val="2"/>
      </rPr>
      <t>dis</t>
    </r>
    <r>
      <rPr>
        <b/>
        <sz val="14"/>
        <rFont val="Tahoma"/>
        <family val="2"/>
      </rPr>
      <t>ingenuous</t>
    </r>
  </si>
  <si>
    <r>
      <t>dissim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late</t>
    </r>
  </si>
  <si>
    <r>
      <t>dissim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late</t>
    </r>
  </si>
  <si>
    <r>
      <t>do</t>
    </r>
    <r>
      <rPr>
        <b/>
        <sz val="14"/>
        <color rgb="FFFF0000"/>
        <rFont val="Tahoma"/>
        <family val="2"/>
      </rPr>
      <t>ught</t>
    </r>
    <r>
      <rPr>
        <b/>
        <sz val="14"/>
        <rFont val="Tahoma"/>
        <family val="2"/>
      </rPr>
      <t>y</t>
    </r>
  </si>
  <si>
    <r>
      <t>do</t>
    </r>
    <r>
      <rPr>
        <b/>
        <sz val="14"/>
        <color rgb="FFFF0000"/>
        <rFont val="Tahoma"/>
        <family val="2"/>
      </rPr>
      <t>wd</t>
    </r>
    <r>
      <rPr>
        <b/>
        <sz val="14"/>
        <rFont val="Tahoma"/>
        <family val="2"/>
      </rPr>
      <t>y</t>
    </r>
  </si>
  <si>
    <r>
      <t>drago</t>
    </r>
    <r>
      <rPr>
        <b/>
        <sz val="14"/>
        <color rgb="FFFF0000"/>
        <rFont val="Tahoma"/>
        <family val="2"/>
      </rPr>
      <t>ma</t>
    </r>
    <r>
      <rPr>
        <b/>
        <sz val="14"/>
        <rFont val="Tahoma"/>
        <family val="2"/>
      </rPr>
      <t>n</t>
    </r>
  </si>
  <si>
    <r>
      <t>drago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n</t>
    </r>
  </si>
  <si>
    <r>
      <t>d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yad</t>
    </r>
  </si>
  <si>
    <r>
      <t>elan</t>
    </r>
    <r>
      <rPr>
        <b/>
        <sz val="14"/>
        <color rgb="FFFF0000"/>
        <rFont val="Tahoma"/>
        <family val="2"/>
      </rPr>
      <t>d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</si>
  <si>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mbr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cate</t>
    </r>
  </si>
  <si>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mbr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cate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</si>
  <si>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minent</t>
    </r>
  </si>
  <si>
    <r>
      <rPr>
        <b/>
        <sz val="14"/>
        <color rgb="FFFF0000"/>
        <rFont val="Tahoma"/>
        <family val="2"/>
      </rPr>
      <t>im</t>
    </r>
    <r>
      <rPr>
        <b/>
        <sz val="14"/>
        <rFont val="Tahoma"/>
        <family val="2"/>
      </rPr>
      <t>minent</t>
    </r>
  </si>
  <si>
    <r>
      <t>emol</t>
    </r>
    <r>
      <rPr>
        <b/>
        <sz val="14"/>
        <color rgb="FFFF0000"/>
        <rFont val="Tahoma"/>
        <family val="2"/>
      </rPr>
      <t>li</t>
    </r>
    <r>
      <rPr>
        <b/>
        <sz val="14"/>
        <rFont val="Tahoma"/>
        <family val="2"/>
      </rPr>
      <t>ent</t>
    </r>
  </si>
  <si>
    <r>
      <t>emol</t>
    </r>
    <r>
      <rPr>
        <b/>
        <sz val="14"/>
        <color rgb="FFFF0000"/>
        <rFont val="Tahoma"/>
        <family val="2"/>
      </rPr>
      <t>um</t>
    </r>
    <r>
      <rPr>
        <b/>
        <sz val="14"/>
        <rFont val="Tahoma"/>
        <family val="2"/>
      </rPr>
      <t>ent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</si>
  <si>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nervate</t>
    </r>
  </si>
  <si>
    <r>
      <rPr>
        <b/>
        <sz val="14"/>
        <color rgb="FFFF0000"/>
        <rFont val="Tahoma"/>
        <family val="2"/>
      </rPr>
      <t>in</t>
    </r>
    <r>
      <rPr>
        <b/>
        <sz val="14"/>
        <rFont val="Tahoma"/>
        <family val="2"/>
      </rPr>
      <t>nervate</t>
    </r>
  </si>
  <si>
    <r>
      <t>ep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chal</t>
    </r>
  </si>
  <si>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ep</t>
    </r>
    <r>
      <rPr>
        <b/>
        <sz val="14"/>
        <color rgb="FFFF0000"/>
        <rFont val="Tahoma"/>
        <family val="2"/>
      </rPr>
      <t>ul</t>
    </r>
    <r>
      <rPr>
        <b/>
        <sz val="14"/>
        <rFont val="Tahoma"/>
        <family val="2"/>
      </rPr>
      <t>ch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al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</si>
  <si>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sc</t>
    </r>
    <r>
      <rPr>
        <b/>
        <sz val="14"/>
        <color rgb="FFFF0000"/>
        <rFont val="Tahoma"/>
        <family val="2"/>
      </rPr>
      <t>h</t>
    </r>
    <r>
      <rPr>
        <b/>
        <sz val="14"/>
        <rFont val="Tahoma"/>
        <family val="2"/>
      </rPr>
      <t>atology</t>
    </r>
  </si>
  <si>
    <r>
      <t>esche</t>
    </r>
    <r>
      <rPr>
        <b/>
        <sz val="14"/>
        <color rgb="FFFF0000"/>
        <rFont val="Tahoma"/>
        <family val="2"/>
      </rPr>
      <t>at</t>
    </r>
  </si>
  <si>
    <r>
      <t>esche</t>
    </r>
    <r>
      <rPr>
        <b/>
        <sz val="14"/>
        <color rgb="FFFF0000"/>
        <rFont val="Tahoma"/>
        <family val="2"/>
      </rPr>
      <t>w</t>
    </r>
  </si>
  <si>
    <r>
      <t>es</t>
    </r>
    <r>
      <rPr>
        <b/>
        <sz val="14"/>
        <color rgb="FFFF0000"/>
        <rFont val="Tahoma"/>
        <family val="2"/>
      </rPr>
      <t>c</t>
    </r>
    <r>
      <rPr>
        <b/>
        <sz val="14"/>
        <color theme="1"/>
        <rFont val="Tahoma"/>
        <family val="2"/>
      </rPr>
      <t>u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ent</t>
    </r>
  </si>
  <si>
    <r>
      <t>es</t>
    </r>
    <r>
      <rPr>
        <b/>
        <sz val="14"/>
        <color theme="1"/>
        <rFont val="Tahoma"/>
        <family val="2"/>
      </rPr>
      <t>u</t>
    </r>
    <r>
      <rPr>
        <b/>
        <sz val="14"/>
        <color rgb="FFFF0000"/>
        <rFont val="Tahoma"/>
        <family val="2"/>
      </rPr>
      <t>ri</t>
    </r>
    <r>
      <rPr>
        <b/>
        <sz val="14"/>
        <rFont val="Tahoma"/>
        <family val="2"/>
      </rPr>
      <t>ent</t>
    </r>
  </si>
  <si>
    <r>
      <t>e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oteric</t>
    </r>
  </si>
  <si>
    <r>
      <t>e</t>
    </r>
    <r>
      <rPr>
        <b/>
        <sz val="14"/>
        <color rgb="FFFF0000"/>
        <rFont val="Tahoma"/>
        <family val="2"/>
      </rPr>
      <t>x</t>
    </r>
    <r>
      <rPr>
        <b/>
        <sz val="14"/>
        <rFont val="Tahoma"/>
        <family val="2"/>
      </rPr>
      <t>oteric</t>
    </r>
  </si>
  <si>
    <r>
      <t>eu</t>
    </r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enics</t>
    </r>
  </si>
  <si>
    <r>
      <t>eu</t>
    </r>
    <r>
      <rPr>
        <b/>
        <sz val="14"/>
        <color rgb="FFFF0000"/>
        <rFont val="Tahoma"/>
        <family val="2"/>
      </rPr>
      <t>th</t>
    </r>
    <r>
      <rPr>
        <b/>
        <sz val="14"/>
        <rFont val="Tahoma"/>
        <family val="2"/>
      </rPr>
      <t>enics</t>
    </r>
  </si>
  <si>
    <r>
      <t>euph</t>
    </r>
    <r>
      <rPr>
        <b/>
        <sz val="14"/>
        <color rgb="FFFF0000"/>
        <rFont val="Tahoma"/>
        <family val="2"/>
      </rPr>
      <t>em</t>
    </r>
    <r>
      <rPr>
        <b/>
        <sz val="14"/>
        <rFont val="Tahoma"/>
        <family val="2"/>
      </rPr>
      <t>ism</t>
    </r>
  </si>
  <si>
    <r>
      <t>euph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ism</t>
    </r>
  </si>
  <si>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vert</t>
    </r>
  </si>
  <si>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vert</t>
    </r>
  </si>
  <si>
    <r>
      <rPr>
        <b/>
        <sz val="14"/>
        <color rgb="FFFF0000"/>
        <rFont val="Tahoma"/>
        <family val="2"/>
      </rPr>
      <t>ex</t>
    </r>
    <r>
      <rPr>
        <b/>
        <sz val="14"/>
        <rFont val="Tahoma"/>
        <family val="2"/>
      </rPr>
      <t>culpate</t>
    </r>
  </si>
  <si>
    <r>
      <rPr>
        <b/>
        <sz val="14"/>
        <color rgb="FFFF0000"/>
        <rFont val="Tahoma"/>
        <family val="2"/>
      </rPr>
      <t>in</t>
    </r>
    <r>
      <rPr>
        <b/>
        <sz val="14"/>
        <rFont val="Tahoma"/>
        <family val="2"/>
      </rPr>
      <t>culpate</t>
    </r>
  </si>
  <si>
    <r>
      <rPr>
        <b/>
        <sz val="14"/>
        <color rgb="FFFF0000"/>
        <rFont val="Tahoma"/>
        <family val="2"/>
      </rPr>
      <t>ex</t>
    </r>
    <r>
      <rPr>
        <b/>
        <sz val="14"/>
        <rFont val="Tahoma"/>
        <family val="2"/>
      </rPr>
      <t>postulate</t>
    </r>
  </si>
  <si>
    <r>
      <t>f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actious</t>
    </r>
  </si>
  <si>
    <r>
      <t>fa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n</t>
    </r>
  </si>
  <si>
    <r>
      <t>fan</t>
    </r>
    <r>
      <rPr>
        <b/>
        <sz val="14"/>
        <color rgb="FFFF0000"/>
        <rFont val="Tahoma"/>
        <family val="2"/>
      </rPr>
      <t>e</t>
    </r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</si>
  <si>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art</t>
    </r>
    <r>
      <rPr>
        <b/>
        <sz val="14"/>
        <color rgb="FFFF0000"/>
        <rFont val="Tahoma"/>
        <family val="2"/>
      </rPr>
      <t>h</t>
    </r>
    <r>
      <rPr>
        <b/>
        <sz val="14"/>
        <rFont val="Tahoma"/>
        <family val="2"/>
      </rPr>
      <t>ingale</t>
    </r>
  </si>
  <si>
    <r>
      <rPr>
        <b/>
        <sz val="14"/>
        <color rgb="FFFF0000"/>
        <rFont val="Tahoma"/>
        <family val="2"/>
      </rPr>
      <t>m</t>
    </r>
    <r>
      <rPr>
        <b/>
        <sz val="14"/>
        <rFont val="Tahoma"/>
        <family val="2"/>
      </rPr>
      <t>artingale</t>
    </r>
  </si>
  <si>
    <r>
      <t>F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ustian</t>
    </r>
  </si>
  <si>
    <r>
      <t>felicit</t>
    </r>
    <r>
      <rPr>
        <b/>
        <sz val="14"/>
        <color rgb="FFFF0000"/>
        <rFont val="Tahoma"/>
        <family val="2"/>
      </rPr>
      <t>y</t>
    </r>
  </si>
  <si>
    <r>
      <t>in</t>
    </r>
    <r>
      <rPr>
        <b/>
        <sz val="14"/>
        <rFont val="Tahoma"/>
        <family val="2"/>
      </rPr>
      <t>felicit</t>
    </r>
    <r>
      <rPr>
        <b/>
        <sz val="14"/>
        <color rgb="FFFF0000"/>
        <rFont val="Tahoma"/>
        <family val="2"/>
      </rPr>
      <t>ous</t>
    </r>
  </si>
  <si>
    <r>
      <t>fecu</t>
    </r>
    <r>
      <rPr>
        <b/>
        <sz val="14"/>
        <color rgb="FFFF0000"/>
        <rFont val="Tahoma"/>
        <family val="2"/>
      </rPr>
      <t>le</t>
    </r>
    <r>
      <rPr>
        <b/>
        <sz val="14"/>
        <rFont val="Tahoma"/>
        <family val="2"/>
      </rPr>
      <t>n</t>
    </r>
    <r>
      <rPr>
        <b/>
        <sz val="14"/>
        <color rgb="FFFF0000"/>
        <rFont val="Tahoma"/>
        <family val="2"/>
      </rPr>
      <t>t</t>
    </r>
  </si>
  <si>
    <r>
      <t>fecun</t>
    </r>
    <r>
      <rPr>
        <b/>
        <sz val="14"/>
        <color rgb="FFFF0000"/>
        <rFont val="Tahoma"/>
        <family val="2"/>
      </rPr>
      <t>d</t>
    </r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</si>
  <si>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eracious</t>
    </r>
  </si>
  <si>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eracious</t>
    </r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</si>
  <si>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ettle</t>
    </r>
  </si>
  <si>
    <r>
      <rPr>
        <b/>
        <sz val="14"/>
        <color rgb="FFFF0000"/>
        <rFont val="Tahoma"/>
        <family val="2"/>
      </rPr>
      <t>m</t>
    </r>
    <r>
      <rPr>
        <b/>
        <sz val="14"/>
        <rFont val="Tahoma"/>
        <family val="2"/>
      </rPr>
      <t>ettle</t>
    </r>
  </si>
  <si>
    <r>
      <t>g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mb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l</t>
    </r>
  </si>
  <si>
    <r>
      <t>g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mb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l</t>
    </r>
    <r>
      <rPr>
        <b/>
        <sz val="14"/>
        <color rgb="FFFF0000"/>
        <rFont val="Tahoma"/>
        <family val="2"/>
      </rPr>
      <t>s</t>
    </r>
  </si>
  <si>
    <r>
      <t>garr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t</t>
    </r>
  </si>
  <si>
    <r>
      <t>garr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t</t>
    </r>
    <r>
      <rPr>
        <b/>
        <sz val="14"/>
        <color rgb="FFFF0000"/>
        <rFont val="Tahoma"/>
        <family val="2"/>
      </rPr>
      <t>e</t>
    </r>
  </si>
  <si>
    <r>
      <rPr>
        <b/>
        <sz val="14"/>
        <color rgb="FFFF0000"/>
        <rFont val="Tahoma"/>
        <family val="2"/>
      </rPr>
      <t>gar</t>
    </r>
    <r>
      <rPr>
        <b/>
        <sz val="14"/>
        <rFont val="Tahoma"/>
        <family val="2"/>
      </rPr>
      <t>rulous</t>
    </r>
  </si>
  <si>
    <r>
      <rPr>
        <b/>
        <sz val="14"/>
        <color rgb="FFFF0000"/>
        <rFont val="Tahoma"/>
        <family val="2"/>
      </rPr>
      <t>que</t>
    </r>
    <r>
      <rPr>
        <b/>
        <sz val="14"/>
        <rFont val="Tahoma"/>
        <family val="2"/>
      </rPr>
      <t>rulous</t>
    </r>
  </si>
  <si>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aw</t>
    </r>
  </si>
  <si>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aw</t>
    </r>
  </si>
  <si>
    <r>
      <t>geo</t>
    </r>
    <r>
      <rPr>
        <b/>
        <sz val="14"/>
        <color rgb="FFFF0000"/>
        <rFont val="Tahoma"/>
        <family val="2"/>
      </rPr>
      <t>de</t>
    </r>
    <r>
      <rPr>
        <b/>
        <sz val="14"/>
        <rFont val="Tahoma"/>
        <family val="2"/>
      </rPr>
      <t>sy</t>
    </r>
  </si>
  <si>
    <r>
      <t>geo</t>
    </r>
    <r>
      <rPr>
        <b/>
        <sz val="14"/>
        <color rgb="FFFF0000"/>
        <rFont val="Tahoma"/>
        <family val="2"/>
      </rPr>
      <t>gno</t>
    </r>
    <r>
      <rPr>
        <b/>
        <sz val="14"/>
        <rFont val="Tahoma"/>
        <family val="2"/>
      </rPr>
      <t>sy</t>
    </r>
  </si>
  <si>
    <r>
      <rPr>
        <b/>
        <sz val="14"/>
        <color rgb="FFFF0000"/>
        <rFont val="Tahoma"/>
        <family val="2"/>
      </rPr>
      <t>gl</t>
    </r>
    <r>
      <rPr>
        <b/>
        <sz val="14"/>
        <rFont val="Tahoma"/>
        <family val="2"/>
      </rPr>
      <t>abrous</t>
    </r>
  </si>
  <si>
    <r>
      <rPr>
        <b/>
        <sz val="14"/>
        <color rgb="FFFF0000"/>
        <rFont val="Tahoma"/>
        <family val="2"/>
      </rPr>
      <t>sc</t>
    </r>
    <r>
      <rPr>
        <b/>
        <sz val="14"/>
        <rFont val="Tahoma"/>
        <family val="2"/>
      </rPr>
      <t>abrous</t>
    </r>
  </si>
  <si>
    <r>
      <rPr>
        <b/>
        <sz val="14"/>
        <color rgb="FFFF0000"/>
        <rFont val="Tahoma"/>
        <family val="2"/>
      </rPr>
      <t>gr</t>
    </r>
    <r>
      <rPr>
        <b/>
        <sz val="14"/>
        <rFont val="Tahoma"/>
        <family val="2"/>
      </rPr>
      <t>ist</t>
    </r>
  </si>
  <si>
    <r>
      <rPr>
        <b/>
        <sz val="14"/>
        <color rgb="FFFF0000"/>
        <rFont val="Tahoma"/>
        <family val="2"/>
      </rPr>
      <t>wh</t>
    </r>
    <r>
      <rPr>
        <b/>
        <sz val="14"/>
        <rFont val="Tahoma"/>
        <family val="2"/>
      </rPr>
      <t>ist</t>
    </r>
  </si>
  <si>
    <r>
      <rPr>
        <b/>
        <sz val="14"/>
        <color rgb="FFFF0000"/>
        <rFont val="Tahoma"/>
        <family val="2"/>
      </rPr>
      <t>homeo</t>
    </r>
    <r>
      <rPr>
        <b/>
        <sz val="14"/>
        <rFont val="Tahoma"/>
        <family val="2"/>
      </rPr>
      <t>stasis</t>
    </r>
  </si>
  <si>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ictus</t>
    </r>
  </si>
  <si>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igneous</t>
    </r>
  </si>
  <si>
    <r>
      <t>immane</t>
    </r>
    <r>
      <rPr>
        <b/>
        <sz val="14"/>
        <color rgb="FFFF0000"/>
        <rFont val="Tahoma"/>
        <family val="2"/>
      </rPr>
      <t>nt</t>
    </r>
  </si>
  <si>
    <r>
      <t>i</t>
    </r>
    <r>
      <rPr>
        <b/>
        <sz val="14"/>
        <color rgb="FFFF0000"/>
        <rFont val="Tahoma"/>
        <family val="2"/>
      </rPr>
      <t>mm</t>
    </r>
    <r>
      <rPr>
        <b/>
        <sz val="14"/>
        <rFont val="Tahoma"/>
        <family val="2"/>
      </rPr>
      <t>ure</t>
    </r>
  </si>
  <si>
    <r>
      <t>i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ure</t>
    </r>
  </si>
  <si>
    <r>
      <t>impo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tu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e</t>
    </r>
  </si>
  <si>
    <r>
      <t>impo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tu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e</t>
    </r>
  </si>
  <si>
    <r>
      <t>indi</t>
    </r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t</t>
    </r>
  </si>
  <si>
    <r>
      <t>indit</t>
    </r>
    <r>
      <rPr>
        <b/>
        <sz val="14"/>
        <color rgb="FFFF0000"/>
        <rFont val="Tahoma"/>
        <family val="2"/>
      </rPr>
      <t>e</t>
    </r>
  </si>
  <si>
    <r>
      <rPr>
        <b/>
        <sz val="14"/>
        <color rgb="FFFF0000"/>
        <rFont val="Tahoma"/>
        <family val="2"/>
      </rPr>
      <t>va</t>
    </r>
    <r>
      <rPr>
        <b/>
        <sz val="14"/>
        <rFont val="Tahoma"/>
        <family val="2"/>
      </rPr>
      <t>inglorious</t>
    </r>
  </si>
  <si>
    <r>
      <t>in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quity</t>
    </r>
  </si>
  <si>
    <r>
      <rPr>
        <b/>
        <sz val="14"/>
        <color rgb="FFFF0000"/>
        <rFont val="Tahoma"/>
        <family val="2"/>
      </rPr>
      <t>prop</t>
    </r>
    <r>
      <rPr>
        <b/>
        <sz val="14"/>
        <rFont val="Tahoma"/>
        <family val="2"/>
      </rPr>
      <t>inquity</t>
    </r>
  </si>
  <si>
    <r>
      <t>in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idious</t>
    </r>
  </si>
  <si>
    <r>
      <t>in</t>
    </r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idious</t>
    </r>
  </si>
  <si>
    <r>
      <t>interp</t>
    </r>
    <r>
      <rPr>
        <b/>
        <sz val="14"/>
        <color rgb="FFFF0000"/>
        <rFont val="Tahoma"/>
        <family val="2"/>
      </rPr>
      <t>el</t>
    </r>
    <r>
      <rPr>
        <b/>
        <sz val="14"/>
        <rFont val="Tahoma"/>
        <family val="2"/>
      </rPr>
      <t>late</t>
    </r>
  </si>
  <si>
    <r>
      <t>interp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late</t>
    </r>
  </si>
  <si>
    <r>
      <t>inveig</t>
    </r>
    <r>
      <rPr>
        <b/>
        <sz val="14"/>
        <color rgb="FFFF0000"/>
        <rFont val="Tahoma"/>
        <family val="2"/>
      </rPr>
      <t>h</t>
    </r>
  </si>
  <si>
    <r>
      <t>inveig</t>
    </r>
    <r>
      <rPr>
        <b/>
        <sz val="14"/>
        <color rgb="FFFF0000"/>
        <rFont val="Tahoma"/>
        <family val="2"/>
      </rPr>
      <t>le</t>
    </r>
  </si>
  <si>
    <r>
      <t>lea</t>
    </r>
    <r>
      <rPr>
        <b/>
        <sz val="14"/>
        <color rgb="FFFF0000"/>
        <rFont val="Tahoma"/>
        <family val="2"/>
      </rPr>
      <t>l</t>
    </r>
  </si>
  <si>
    <r>
      <t>limp</t>
    </r>
    <r>
      <rPr>
        <b/>
        <sz val="14"/>
        <color rgb="FFFF0000"/>
        <rFont val="Tahoma"/>
        <family val="2"/>
      </rPr>
      <t>et</t>
    </r>
  </si>
  <si>
    <r>
      <t>limp</t>
    </r>
    <r>
      <rPr>
        <b/>
        <sz val="14"/>
        <color rgb="FFFF0000"/>
        <rFont val="Tahoma"/>
        <family val="2"/>
      </rPr>
      <t>id</t>
    </r>
  </si>
  <si>
    <r>
      <t>lit</t>
    </r>
    <r>
      <rPr>
        <b/>
        <sz val="14"/>
        <color rgb="FFFF0000"/>
        <rFont val="Tahoma"/>
        <family val="2"/>
      </rPr>
      <t>an</t>
    </r>
    <r>
      <rPr>
        <b/>
        <sz val="14"/>
        <rFont val="Tahoma"/>
        <family val="2"/>
      </rPr>
      <t>y</t>
    </r>
  </si>
  <si>
    <r>
      <t>lit</t>
    </r>
    <r>
      <rPr>
        <b/>
        <sz val="14"/>
        <color rgb="FFFF0000"/>
        <rFont val="Tahoma"/>
        <family val="2"/>
      </rPr>
      <t>urg</t>
    </r>
    <r>
      <rPr>
        <b/>
        <sz val="14"/>
        <rFont val="Tahoma"/>
        <family val="2"/>
      </rPr>
      <t>y</t>
    </r>
  </si>
  <si>
    <r>
      <t>loath</t>
    </r>
    <r>
      <rPr>
        <b/>
        <sz val="14"/>
        <color rgb="FFFF0000"/>
        <rFont val="Tahoma"/>
        <family val="2"/>
      </rPr>
      <t>e</t>
    </r>
  </si>
  <si>
    <r>
      <t>m</t>
    </r>
    <r>
      <rPr>
        <b/>
        <sz val="14"/>
        <color rgb="FFFF0000"/>
        <rFont val="Tahoma"/>
        <family val="2"/>
      </rPr>
      <t>al</t>
    </r>
    <r>
      <rPr>
        <b/>
        <sz val="14"/>
        <rFont val="Tahoma"/>
        <family val="2"/>
      </rPr>
      <t>feasance</t>
    </r>
  </si>
  <si>
    <r>
      <t>m</t>
    </r>
    <r>
      <rPr>
        <b/>
        <sz val="14"/>
        <color rgb="FFFF0000"/>
        <rFont val="Tahoma"/>
        <family val="2"/>
      </rPr>
      <t>is</t>
    </r>
    <r>
      <rPr>
        <b/>
        <sz val="14"/>
        <rFont val="Tahoma"/>
        <family val="2"/>
      </rPr>
      <t>feasance</t>
    </r>
  </si>
  <si>
    <r>
      <t>mi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i</t>
    </r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ate</t>
    </r>
  </si>
  <si>
    <r>
      <t>mi</t>
    </r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i</t>
    </r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ate</t>
    </r>
  </si>
  <si>
    <r>
      <rPr>
        <b/>
        <sz val="14"/>
        <color rgb="FFFF0000"/>
        <rFont val="Tahoma"/>
        <family val="2"/>
      </rPr>
      <t>mis</t>
    </r>
    <r>
      <rPr>
        <b/>
        <sz val="14"/>
        <rFont val="Tahoma"/>
        <family val="2"/>
      </rPr>
      <t>creant</t>
    </r>
  </si>
  <si>
    <r>
      <rPr>
        <b/>
        <sz val="14"/>
        <color rgb="FFFF0000"/>
        <rFont val="Tahoma"/>
        <family val="2"/>
      </rPr>
      <t>re</t>
    </r>
    <r>
      <rPr>
        <b/>
        <sz val="14"/>
        <rFont val="Tahoma"/>
        <family val="2"/>
      </rPr>
      <t>creant</t>
    </r>
  </si>
  <si>
    <r>
      <rPr>
        <b/>
        <sz val="14"/>
        <color rgb="FFFF0000"/>
        <rFont val="Tahoma"/>
        <family val="2"/>
      </rPr>
      <t>multi</t>
    </r>
    <r>
      <rPr>
        <b/>
        <sz val="14"/>
        <rFont val="Tahoma"/>
        <family val="2"/>
      </rPr>
      <t>farious</t>
    </r>
  </si>
  <si>
    <r>
      <rPr>
        <b/>
        <sz val="14"/>
        <color rgb="FFFF0000"/>
        <rFont val="Tahoma"/>
        <family val="2"/>
      </rPr>
      <t>ne</t>
    </r>
    <r>
      <rPr>
        <b/>
        <sz val="14"/>
        <rFont val="Tahoma"/>
        <family val="2"/>
      </rPr>
      <t>farious</t>
    </r>
  </si>
  <si>
    <r>
      <t>neph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ology</t>
    </r>
  </si>
  <si>
    <r>
      <t>nigg</t>
    </r>
    <r>
      <rPr>
        <b/>
        <sz val="14"/>
        <color rgb="FFFF0000"/>
        <rFont val="Tahoma"/>
        <family val="2"/>
      </rPr>
      <t>ard</t>
    </r>
  </si>
  <si>
    <r>
      <t>nigg</t>
    </r>
    <r>
      <rPr>
        <b/>
        <sz val="14"/>
        <color rgb="FFFF0000"/>
        <rFont val="Tahoma"/>
        <family val="2"/>
      </rPr>
      <t>ling</t>
    </r>
  </si>
  <si>
    <r>
      <t>ob</t>
    </r>
    <r>
      <rPr>
        <b/>
        <sz val="14"/>
        <color rgb="FFFF0000"/>
        <rFont val="Tahoma"/>
        <family val="2"/>
      </rPr>
      <t>lo</t>
    </r>
    <r>
      <rPr>
        <b/>
        <sz val="14"/>
        <rFont val="Tahoma"/>
        <family val="2"/>
      </rPr>
      <t>quy</t>
    </r>
  </si>
  <si>
    <r>
      <t>ob</t>
    </r>
    <r>
      <rPr>
        <b/>
        <sz val="14"/>
        <color rgb="FFFF0000"/>
        <rFont val="Tahoma"/>
        <family val="2"/>
      </rPr>
      <t>se</t>
    </r>
    <r>
      <rPr>
        <b/>
        <sz val="14"/>
        <rFont val="Tahoma"/>
        <family val="2"/>
      </rPr>
      <t>quy</t>
    </r>
  </si>
  <si>
    <r>
      <t>og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e</t>
    </r>
  </si>
  <si>
    <r>
      <t>og</t>
    </r>
    <r>
      <rPr>
        <b/>
        <sz val="14"/>
        <color rgb="FFFF0000"/>
        <rFont val="Tahoma"/>
        <family val="2"/>
      </rPr>
      <t>iv</t>
    </r>
    <r>
      <rPr>
        <b/>
        <sz val="14"/>
        <rFont val="Tahoma"/>
        <family val="2"/>
      </rPr>
      <t>e</t>
    </r>
  </si>
  <si>
    <r>
      <t>philt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r</t>
    </r>
  </si>
  <si>
    <r>
      <t>philtr</t>
    </r>
    <r>
      <rPr>
        <b/>
        <sz val="14"/>
        <color rgb="FFFF0000"/>
        <rFont val="Tahoma"/>
        <family val="2"/>
      </rPr>
      <t>um</t>
    </r>
  </si>
  <si>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i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bald</t>
    </r>
  </si>
  <si>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ibald</t>
    </r>
  </si>
  <si>
    <r>
      <t>pinna</t>
    </r>
    <r>
      <rPr>
        <b/>
        <sz val="14"/>
        <color rgb="FFFF0000"/>
        <rFont val="Tahoma"/>
        <family val="2"/>
      </rPr>
      <t>te</t>
    </r>
  </si>
  <si>
    <r>
      <t>piqu</t>
    </r>
    <r>
      <rPr>
        <b/>
        <sz val="14"/>
        <color rgb="FFFF0000"/>
        <rFont val="Tahoma"/>
        <family val="2"/>
      </rPr>
      <t>ant</t>
    </r>
  </si>
  <si>
    <r>
      <t>piqu</t>
    </r>
    <r>
      <rPr>
        <b/>
        <sz val="14"/>
        <color rgb="FFFF0000"/>
        <rFont val="Tahoma"/>
        <family val="2"/>
      </rPr>
      <t>e</t>
    </r>
  </si>
  <si>
    <r>
      <t>p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issant</t>
    </r>
  </si>
  <si>
    <r>
      <t>polit</t>
    </r>
    <r>
      <rPr>
        <b/>
        <sz val="14"/>
        <color rgb="FFFF0000"/>
        <rFont val="Tahoma"/>
        <family val="2"/>
      </rPr>
      <t>esse</t>
    </r>
  </si>
  <si>
    <r>
      <t>polit</t>
    </r>
    <r>
      <rPr>
        <b/>
        <sz val="14"/>
        <color rgb="FFFF0000"/>
        <rFont val="Tahoma"/>
        <family val="2"/>
      </rPr>
      <t>y</t>
    </r>
  </si>
  <si>
    <r>
      <t>precipit</t>
    </r>
    <r>
      <rPr>
        <b/>
        <sz val="14"/>
        <color rgb="FFFF0000"/>
        <rFont val="Tahoma"/>
        <family val="2"/>
      </rPr>
      <t>ate</t>
    </r>
  </si>
  <si>
    <r>
      <t>precipit</t>
    </r>
    <r>
      <rPr>
        <b/>
        <sz val="14"/>
        <color rgb="FFFF0000"/>
        <rFont val="Tahoma"/>
        <family val="2"/>
      </rPr>
      <t>ous</t>
    </r>
  </si>
  <si>
    <r>
      <t>pr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late</t>
    </r>
  </si>
  <si>
    <r>
      <t>pr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late</t>
    </r>
  </si>
  <si>
    <r>
      <t>pr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venance</t>
    </r>
  </si>
  <si>
    <r>
      <t>pr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venance</t>
    </r>
  </si>
  <si>
    <r>
      <t>pro</t>
    </r>
    <r>
      <rPr>
        <b/>
        <sz val="14"/>
        <color rgb="FFFF0000"/>
        <rFont val="Tahoma"/>
        <family val="2"/>
      </rPr>
      <t>crus</t>
    </r>
    <r>
      <rPr>
        <b/>
        <sz val="14"/>
        <rFont val="Tahoma"/>
        <family val="2"/>
      </rPr>
      <t>tean</t>
    </r>
  </si>
  <si>
    <r>
      <t>propiti</t>
    </r>
    <r>
      <rPr>
        <b/>
        <sz val="14"/>
        <color rgb="FFFF0000"/>
        <rFont val="Tahoma"/>
        <family val="2"/>
      </rPr>
      <t>ate</t>
    </r>
  </si>
  <si>
    <r>
      <t>propiti</t>
    </r>
    <r>
      <rPr>
        <b/>
        <sz val="14"/>
        <color rgb="FFFF0000"/>
        <rFont val="Tahoma"/>
        <family val="2"/>
      </rPr>
      <t>ous</t>
    </r>
  </si>
  <si>
    <r>
      <t>pur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ie</t>
    </r>
    <r>
      <rPr>
        <b/>
        <sz val="14"/>
        <color rgb="FFFF0000"/>
        <rFont val="Tahoma"/>
        <family val="2"/>
      </rPr>
      <t>u</t>
    </r>
  </si>
  <si>
    <r>
      <t>pur</t>
    </r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ie</t>
    </r>
    <r>
      <rPr>
        <b/>
        <sz val="14"/>
        <color rgb="FFFF0000"/>
        <rFont val="Tahoma"/>
        <family val="2"/>
      </rPr>
      <t>w</t>
    </r>
  </si>
  <si>
    <r>
      <rPr>
        <b/>
        <sz val="14"/>
        <color rgb="FFFF0000"/>
        <rFont val="Tahoma"/>
        <family val="2"/>
      </rPr>
      <t>q</t>
    </r>
    <r>
      <rPr>
        <b/>
        <sz val="14"/>
        <rFont val="Tahoma"/>
        <family val="2"/>
      </rPr>
      <t>u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rt</t>
    </r>
  </si>
  <si>
    <r>
      <rPr>
        <b/>
        <sz val="14"/>
        <color rgb="FFFF0000"/>
        <rFont val="Tahoma"/>
        <family val="2"/>
      </rPr>
      <t>y</t>
    </r>
    <r>
      <rPr>
        <b/>
        <sz val="14"/>
        <rFont val="Tahoma"/>
        <family val="2"/>
      </rPr>
      <t>urt</t>
    </r>
  </si>
  <si>
    <r>
      <t>quoi</t>
    </r>
    <r>
      <rPr>
        <b/>
        <sz val="14"/>
        <color rgb="FFFF0000"/>
        <rFont val="Tahoma"/>
        <family val="2"/>
      </rPr>
      <t>n</t>
    </r>
  </si>
  <si>
    <r>
      <t>re</t>
    </r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nant</t>
    </r>
  </si>
  <si>
    <r>
      <t>re</t>
    </r>
    <r>
      <rPr>
        <b/>
        <sz val="14"/>
        <color rgb="FFFF0000"/>
        <rFont val="Tahoma"/>
        <family val="2"/>
      </rPr>
      <t>ve</t>
    </r>
    <r>
      <rPr>
        <b/>
        <sz val="14"/>
        <rFont val="Tahoma"/>
        <family val="2"/>
      </rPr>
      <t>nant</t>
    </r>
  </si>
  <si>
    <r>
      <t>reticul</t>
    </r>
    <r>
      <rPr>
        <b/>
        <sz val="14"/>
        <color rgb="FFFF0000"/>
        <rFont val="Tahoma"/>
        <family val="2"/>
      </rPr>
      <t>ation</t>
    </r>
  </si>
  <si>
    <r>
      <t>reticul</t>
    </r>
    <r>
      <rPr>
        <b/>
        <sz val="14"/>
        <color rgb="FFFF0000"/>
        <rFont val="Tahoma"/>
        <family val="2"/>
      </rPr>
      <t>e</t>
    </r>
  </si>
  <si>
    <r>
      <t>ria</t>
    </r>
    <r>
      <rPr>
        <b/>
        <sz val="14"/>
        <color rgb="FFFF0000"/>
        <rFont val="Tahoma"/>
        <family val="2"/>
      </rPr>
      <t>nt</t>
    </r>
  </si>
  <si>
    <r>
      <t>rif</t>
    </r>
    <r>
      <rPr>
        <b/>
        <sz val="14"/>
        <color rgb="FFFF0000"/>
        <rFont val="Tahoma"/>
        <family val="2"/>
      </rPr>
      <t>e</t>
    </r>
  </si>
  <si>
    <r>
      <t>rif</t>
    </r>
    <r>
      <rPr>
        <b/>
        <sz val="14"/>
        <color rgb="FFFF0000"/>
        <rFont val="Tahoma"/>
        <family val="2"/>
      </rPr>
      <t>f</t>
    </r>
  </si>
  <si>
    <r>
      <t>s</t>
    </r>
    <r>
      <rPr>
        <b/>
        <sz val="14"/>
        <color rgb="FFFF0000"/>
        <rFont val="Tahoma"/>
        <family val="2"/>
      </rPr>
      <t>ab</t>
    </r>
    <r>
      <rPr>
        <b/>
        <sz val="14"/>
        <rFont val="Tahoma"/>
        <family val="2"/>
      </rPr>
      <t>ulous</t>
    </r>
  </si>
  <si>
    <r>
      <t>s</t>
    </r>
    <r>
      <rPr>
        <b/>
        <sz val="14"/>
        <color rgb="FFFF0000"/>
        <rFont val="Tahoma"/>
        <family val="2"/>
      </rPr>
      <t>ed</t>
    </r>
    <r>
      <rPr>
        <b/>
        <sz val="14"/>
        <rFont val="Tahoma"/>
        <family val="2"/>
      </rPr>
      <t>ulous</t>
    </r>
  </si>
  <si>
    <r>
      <t>sanguin</t>
    </r>
    <r>
      <rPr>
        <b/>
        <sz val="14"/>
        <color rgb="FFFF0000"/>
        <rFont val="Tahoma"/>
        <family val="2"/>
      </rPr>
      <t>ary</t>
    </r>
  </si>
  <si>
    <r>
      <t>sanguin</t>
    </r>
    <r>
      <rPr>
        <b/>
        <sz val="14"/>
        <color rgb="FFFF0000"/>
        <rFont val="Tahoma"/>
        <family val="2"/>
      </rPr>
      <t>e</t>
    </r>
  </si>
  <si>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apid</t>
    </r>
  </si>
  <si>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apid</t>
    </r>
  </si>
  <si>
    <r>
      <t>s</t>
    </r>
    <r>
      <rPr>
        <b/>
        <sz val="14"/>
        <color rgb="FFFF0000"/>
        <rFont val="Tahoma"/>
        <family val="2"/>
      </rPr>
      <t>ar</t>
    </r>
    <r>
      <rPr>
        <b/>
        <sz val="14"/>
        <rFont val="Tahoma"/>
        <family val="2"/>
      </rPr>
      <t>t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rial</t>
    </r>
  </si>
  <si>
    <r>
      <t>s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t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rial</t>
    </r>
  </si>
  <si>
    <r>
      <t>scree</t>
    </r>
    <r>
      <rPr>
        <b/>
        <sz val="14"/>
        <color rgb="FFFF0000"/>
        <rFont val="Tahoma"/>
        <family val="2"/>
      </rPr>
      <t>d</t>
    </r>
  </si>
  <si>
    <r>
      <t>se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my</t>
    </r>
  </si>
  <si>
    <r>
      <t>se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m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y</t>
    </r>
  </si>
  <si>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en</t>
    </r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entious</t>
    </r>
  </si>
  <si>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en</t>
    </r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entious</t>
    </r>
  </si>
  <si>
    <r>
      <t>sloe</t>
    </r>
    <r>
      <rPr>
        <b/>
        <sz val="14"/>
        <color rgb="FFFF0000"/>
        <rFont val="Tahoma"/>
        <family val="2"/>
      </rPr>
      <t>-eyed</t>
    </r>
  </si>
  <si>
    <r>
      <t>s</t>
    </r>
    <r>
      <rPr>
        <b/>
        <sz val="14"/>
        <color rgb="FFFF0000"/>
        <rFont val="Tahoma"/>
        <family val="2"/>
      </rPr>
      <t>op</t>
    </r>
    <r>
      <rPr>
        <b/>
        <sz val="14"/>
        <rFont val="Tahoma"/>
        <family val="2"/>
      </rPr>
      <t>orific</t>
    </r>
  </si>
  <si>
    <r>
      <t>s</t>
    </r>
    <r>
      <rPr>
        <b/>
        <sz val="14"/>
        <color rgb="FFFF0000"/>
        <rFont val="Tahoma"/>
        <family val="2"/>
      </rPr>
      <t>ud</t>
    </r>
    <r>
      <rPr>
        <b/>
        <sz val="14"/>
        <rFont val="Tahoma"/>
        <family val="2"/>
      </rPr>
      <t>orific</t>
    </r>
  </si>
  <si>
    <r>
      <t>st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id</t>
    </r>
  </si>
  <si>
    <r>
      <t>st</t>
    </r>
    <r>
      <rPr>
        <b/>
        <sz val="14"/>
        <color rgb="FFFF0000"/>
        <rFont val="Tahoma"/>
        <family val="2"/>
      </rPr>
      <t>ol</t>
    </r>
    <r>
      <rPr>
        <b/>
        <sz val="14"/>
        <rFont val="Tahoma"/>
        <family val="2"/>
      </rPr>
      <t>id</t>
    </r>
  </si>
  <si>
    <r>
      <t>sund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r</t>
    </r>
  </si>
  <si>
    <r>
      <t>sundr</t>
    </r>
    <r>
      <rPr>
        <b/>
        <sz val="14"/>
        <color rgb="FFFF0000"/>
        <rFont val="Tahoma"/>
        <family val="2"/>
      </rPr>
      <t>y</t>
    </r>
  </si>
  <si>
    <r>
      <t>superflui</t>
    </r>
    <r>
      <rPr>
        <b/>
        <sz val="14"/>
        <color rgb="FFFF0000"/>
        <rFont val="Tahoma"/>
        <family val="2"/>
      </rPr>
      <t>di</t>
    </r>
    <r>
      <rPr>
        <b/>
        <sz val="14"/>
        <rFont val="Tahoma"/>
        <family val="2"/>
      </rPr>
      <t>ty</t>
    </r>
  </si>
  <si>
    <r>
      <t>tal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sman</t>
    </r>
  </si>
  <si>
    <r>
      <t>tal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sman</t>
    </r>
  </si>
  <si>
    <r>
      <t>ten</t>
    </r>
    <r>
      <rPr>
        <b/>
        <sz val="14"/>
        <color rgb="FFFF0000"/>
        <rFont val="Tahoma"/>
        <family val="2"/>
      </rPr>
      <t>ebr</t>
    </r>
    <r>
      <rPr>
        <b/>
        <sz val="14"/>
        <rFont val="Tahoma"/>
        <family val="2"/>
      </rPr>
      <t>ous</t>
    </r>
  </si>
  <si>
    <r>
      <t>ten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ous</t>
    </r>
  </si>
  <si>
    <r>
      <t>tertia</t>
    </r>
    <r>
      <rPr>
        <b/>
        <sz val="14"/>
        <color rgb="FFFF0000"/>
        <rFont val="Tahoma"/>
        <family val="2"/>
      </rPr>
      <t>n</t>
    </r>
  </si>
  <si>
    <r>
      <t>tertia</t>
    </r>
    <r>
      <rPr>
        <b/>
        <sz val="14"/>
        <color rgb="FFFF0000"/>
        <rFont val="Tahoma"/>
        <family val="2"/>
      </rPr>
      <t>ry</t>
    </r>
  </si>
  <si>
    <r>
      <t>t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ope</t>
    </r>
  </si>
  <si>
    <r>
      <t>tur</t>
    </r>
    <r>
      <rPr>
        <b/>
        <sz val="14"/>
        <color rgb="FFFF0000"/>
        <rFont val="Tahoma"/>
        <family val="2"/>
      </rPr>
      <t>b</t>
    </r>
    <r>
      <rPr>
        <b/>
        <sz val="14"/>
        <rFont val="Tahoma"/>
        <family val="2"/>
      </rPr>
      <t>id</t>
    </r>
  </si>
  <si>
    <r>
      <t>tur</t>
    </r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id</t>
    </r>
  </si>
  <si>
    <r>
      <t>ven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al</t>
    </r>
  </si>
  <si>
    <r>
      <t>vesic</t>
    </r>
    <r>
      <rPr>
        <b/>
        <sz val="14"/>
        <color rgb="FFFF0000"/>
        <rFont val="Tahoma"/>
        <family val="2"/>
      </rPr>
      <t>ant</t>
    </r>
  </si>
  <si>
    <r>
      <t>vesic</t>
    </r>
    <r>
      <rPr>
        <b/>
        <sz val="14"/>
        <color rgb="FFFF0000"/>
        <rFont val="Tahoma"/>
        <family val="2"/>
      </rPr>
      <t>le</t>
    </r>
  </si>
  <si>
    <r>
      <t>vitri</t>
    </r>
    <r>
      <rPr>
        <b/>
        <sz val="14"/>
        <color rgb="FFFF0000"/>
        <rFont val="Tahoma"/>
        <family val="2"/>
      </rPr>
      <t>oli</t>
    </r>
    <r>
      <rPr>
        <b/>
        <sz val="14"/>
        <rFont val="Tahoma"/>
        <family val="2"/>
      </rPr>
      <t>c</t>
    </r>
  </si>
  <si>
    <r>
      <t>w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ft</t>
    </r>
  </si>
  <si>
    <r>
      <t>w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ft</t>
    </r>
  </si>
  <si>
    <r>
      <t>y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re</t>
    </r>
  </si>
  <si>
    <r>
      <t>y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re</t>
    </r>
  </si>
  <si>
    <r>
      <t>yaw</t>
    </r>
    <r>
      <rPr>
        <b/>
        <sz val="14"/>
        <color rgb="FFFF0000"/>
        <rFont val="Tahoma"/>
        <family val="2"/>
      </rPr>
      <t>l</t>
    </r>
  </si>
  <si>
    <t>maculate</t>
  </si>
  <si>
    <r>
      <t>mac</t>
    </r>
    <r>
      <rPr>
        <b/>
        <sz val="14"/>
        <color rgb="FFFF0000"/>
        <rFont val="Tahoma"/>
        <family val="2"/>
      </rPr>
      <t>er</t>
    </r>
    <r>
      <rPr>
        <b/>
        <sz val="14"/>
        <rFont val="Tahoma"/>
        <family val="2"/>
      </rPr>
      <t>ate</t>
    </r>
  </si>
  <si>
    <r>
      <t>mac</t>
    </r>
    <r>
      <rPr>
        <b/>
        <sz val="14"/>
        <color rgb="FFFF0000"/>
        <rFont val="Tahoma"/>
        <family val="2"/>
      </rPr>
      <t>ul</t>
    </r>
    <r>
      <rPr>
        <b/>
        <sz val="14"/>
        <rFont val="Tahoma"/>
        <family val="2"/>
      </rPr>
      <t>ate</t>
    </r>
  </si>
  <si>
    <t>A fold made by doubling cloth upon itself and stitching it in place.</t>
  </si>
  <si>
    <t>Cautious. Shrewd.</t>
  </si>
  <si>
    <t>https://www.merriam-webster.com/dictionary/acumen</t>
  </si>
  <si>
    <t>The rod on a spinning wheel upon which thread is wound.</t>
  </si>
  <si>
    <t>Disconnected elements. Short and choppy. Antonym: legato.</t>
  </si>
  <si>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roll</t>
    </r>
  </si>
  <si>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roll</t>
    </r>
  </si>
  <si>
    <t>One who meddles in the affairs of others.</t>
  </si>
  <si>
    <t>shanty</t>
  </si>
  <si>
    <t>https://www.dictionary.com/browse/shanty</t>
  </si>
  <si>
    <t>Crudely built hut, cabin, or house.</t>
  </si>
  <si>
    <t>2-masted vessel with a foremast and a mainmast placed nearly amidships.</t>
  </si>
  <si>
    <t>Suffering the death of a loved one. Deprived of. Lacking.</t>
  </si>
  <si>
    <t>comport</t>
  </si>
  <si>
    <t>https://www.dictionary.com/browse/comport</t>
  </si>
  <si>
    <t>architecture</t>
  </si>
  <si>
    <t>art</t>
  </si>
  <si>
    <t>ART</t>
  </si>
  <si>
    <t>ARCHITECTURE</t>
  </si>
  <si>
    <t>Very fast.</t>
  </si>
  <si>
    <t>Brisk tempo.</t>
  </si>
  <si>
    <t>Fretfully discontented; complain.</t>
  </si>
  <si>
    <r>
      <rPr>
        <b/>
        <sz val="14"/>
        <color rgb="FFFF0000"/>
        <rFont val="Tahoma"/>
        <family val="2"/>
      </rPr>
      <t>im</t>
    </r>
    <r>
      <rPr>
        <b/>
        <sz val="14"/>
        <rFont val="Tahoma"/>
        <family val="2"/>
      </rPr>
      <t>pend</t>
    </r>
  </si>
  <si>
    <r>
      <t>p</t>
    </r>
    <r>
      <rPr>
        <b/>
        <sz val="14"/>
        <color rgb="FFFF0000"/>
        <rFont val="Tahoma"/>
        <family val="2"/>
      </rPr>
      <t>ort</t>
    </r>
    <r>
      <rPr>
        <b/>
        <sz val="14"/>
        <rFont val="Tahoma"/>
        <family val="2"/>
      </rPr>
      <t>end</t>
    </r>
  </si>
  <si>
    <t>Restraint especially in eating food or drinking alcohol.</t>
  </si>
  <si>
    <t>Chaotic, unstable, erratic.</t>
  </si>
  <si>
    <t>Keen discernment in practical matters.</t>
  </si>
  <si>
    <t>https://www.dictionary.com/browse/ferment</t>
  </si>
  <si>
    <t>A tactile hallucination involving the belief that something is crawling on the body or under the skin. Paresthesia.</t>
  </si>
  <si>
    <t>alcove</t>
  </si>
  <si>
    <t>https://www.dictionary.com/browse/alcove</t>
  </si>
  <si>
    <r>
      <t>d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s</t>
    </r>
    <r>
      <rPr>
        <b/>
        <sz val="14"/>
        <color rgb="FFFF0000"/>
        <rFont val="Tahoma"/>
        <family val="2"/>
      </rPr>
      <t>q</t>
    </r>
    <r>
      <rPr>
        <b/>
        <sz val="14"/>
        <rFont val="Tahoma"/>
        <family val="2"/>
      </rPr>
      <t>u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etude</t>
    </r>
  </si>
  <si>
    <r>
      <t>d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suetude</t>
    </r>
  </si>
  <si>
    <t>Aluminum oxide (second hardest mineral after diamond). The transparent varieties are rubies and sapphires.</t>
  </si>
  <si>
    <t>Unruly. Readily angered; quarrelsome; peevish; irritable.</t>
  </si>
  <si>
    <r>
      <rPr>
        <b/>
        <sz val="14"/>
        <color rgb="FFFF0000"/>
        <rFont val="Tahoma"/>
        <family val="2"/>
      </rPr>
      <t>ni</t>
    </r>
    <r>
      <rPr>
        <b/>
        <sz val="14"/>
        <rFont val="Tahoma"/>
        <family val="2"/>
      </rPr>
      <t>miety</t>
    </r>
  </si>
  <si>
    <r>
      <t>m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iety</t>
    </r>
  </si>
  <si>
    <r>
      <t>m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rain</t>
    </r>
    <r>
      <rPr>
        <b/>
        <sz val="14"/>
        <color rgb="FFFF0000"/>
        <rFont val="Tahoma"/>
        <family val="2"/>
      </rPr>
      <t>e</t>
    </r>
  </si>
  <si>
    <r>
      <t>m</t>
    </r>
    <r>
      <rPr>
        <b/>
        <sz val="14"/>
        <color rgb="FFFF0000"/>
        <rFont val="Tahoma"/>
        <family val="2"/>
      </rPr>
      <t>ur</t>
    </r>
    <r>
      <rPr>
        <b/>
        <sz val="14"/>
        <rFont val="Tahoma"/>
        <family val="2"/>
      </rPr>
      <t>rain</t>
    </r>
  </si>
  <si>
    <r>
      <t>ontog</t>
    </r>
    <r>
      <rPr>
        <b/>
        <sz val="14"/>
        <color rgb="FFFF0000"/>
        <rFont val="Tahoma"/>
        <family val="2"/>
      </rPr>
      <t>en</t>
    </r>
    <r>
      <rPr>
        <b/>
        <sz val="14"/>
        <rFont val="Tahoma"/>
        <family val="2"/>
      </rPr>
      <t>y</t>
    </r>
  </si>
  <si>
    <r>
      <t>onto</t>
    </r>
    <r>
      <rPr>
        <b/>
        <sz val="14"/>
        <color rgb="FFFF0000"/>
        <rFont val="Tahoma"/>
        <family val="2"/>
      </rPr>
      <t>lo</t>
    </r>
    <r>
      <rPr>
        <b/>
        <sz val="14"/>
        <rFont val="Tahoma"/>
        <family val="2"/>
      </rPr>
      <t>gy</t>
    </r>
  </si>
  <si>
    <r>
      <t>ortho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py</t>
    </r>
  </si>
  <si>
    <r>
      <t>ortho</t>
    </r>
    <r>
      <rPr>
        <b/>
        <sz val="14"/>
        <color rgb="FFFF0000"/>
        <rFont val="Tahoma"/>
        <family val="2"/>
      </rPr>
      <t>gra</t>
    </r>
    <r>
      <rPr>
        <b/>
        <sz val="14"/>
        <rFont val="Tahoma"/>
        <family val="2"/>
      </rPr>
      <t>p</t>
    </r>
    <r>
      <rPr>
        <b/>
        <sz val="14"/>
        <color rgb="FFFF0000"/>
        <rFont val="Tahoma"/>
        <family val="2"/>
      </rPr>
      <t>h</t>
    </r>
    <r>
      <rPr>
        <b/>
        <sz val="14"/>
        <rFont val="Tahoma"/>
        <family val="2"/>
      </rPr>
      <t>y</t>
    </r>
  </si>
  <si>
    <r>
      <t>per</t>
    </r>
    <r>
      <rPr>
        <b/>
        <sz val="14"/>
        <color rgb="FFFF0000"/>
        <rFont val="Tahoma"/>
        <family val="2"/>
      </rPr>
      <t>sp</t>
    </r>
    <r>
      <rPr>
        <b/>
        <sz val="14"/>
        <rFont val="Tahoma"/>
        <family val="2"/>
      </rPr>
      <t>i</t>
    </r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acious</t>
    </r>
  </si>
  <si>
    <r>
      <t>per</t>
    </r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i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acious</t>
    </r>
  </si>
  <si>
    <t>Having keen mental perception and understanding. Acumen.</t>
  </si>
  <si>
    <r>
      <t>quiet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s</t>
    </r>
  </si>
  <si>
    <r>
      <t>quiet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s</t>
    </r>
    <r>
      <rPr>
        <b/>
        <sz val="14"/>
        <color rgb="FFFF0000"/>
        <rFont val="Tahoma"/>
        <family val="2"/>
      </rPr>
      <t>m</t>
    </r>
  </si>
  <si>
    <t>Religious mysticism advocating pacifism.</t>
  </si>
  <si>
    <t>COMMUNICATION (tricks)</t>
  </si>
  <si>
    <t>tricks</t>
  </si>
  <si>
    <t>Person who takes up an activity superficially; dabbler. Fan of art or science.</t>
  </si>
  <si>
    <t xml:space="preserve">Lima </t>
  </si>
  <si>
    <t>CAPITAL</t>
  </si>
  <si>
    <t>MISCELLANEOUS NOTES</t>
  </si>
  <si>
    <t>WHAT'S THE DIFFERENCE BETWEEN ...</t>
  </si>
  <si>
    <t>https://www.dictionary.com/browse/congeries</t>
  </si>
  <si>
    <t>LONGEST WORD</t>
  </si>
  <si>
    <t>pneumonoultramicroscopicsilicovolcanoconiosis (45 letters)</t>
  </si>
  <si>
    <t>Toughen by tempering (heating then cooling).</t>
  </si>
  <si>
    <t>https://www.dictionary.com/browse/comminate</t>
  </si>
  <si>
    <t>comminate</t>
  </si>
  <si>
    <r>
      <t>commin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te</t>
    </r>
  </si>
  <si>
    <r>
      <t>commin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te</t>
    </r>
  </si>
  <si>
    <t>Amusing in an odd way; offbeat humor. Jester; wag.</t>
  </si>
  <si>
    <t>Pertaining to tombs and funerals.</t>
  </si>
  <si>
    <r>
      <t>expedit</t>
    </r>
    <r>
      <rPr>
        <b/>
        <sz val="14"/>
        <color rgb="FFFF0000"/>
        <rFont val="Tahoma"/>
        <family val="2"/>
      </rPr>
      <t>ious</t>
    </r>
  </si>
  <si>
    <r>
      <t>expedi</t>
    </r>
    <r>
      <rPr>
        <b/>
        <sz val="14"/>
        <color rgb="FFFF0000"/>
        <rFont val="Tahoma"/>
        <family val="2"/>
      </rPr>
      <t>en</t>
    </r>
    <r>
      <rPr>
        <b/>
        <sz val="14"/>
        <rFont val="Tahoma"/>
        <family val="2"/>
      </rPr>
      <t>t</t>
    </r>
  </si>
  <si>
    <t>Disagree; argue.</t>
  </si>
  <si>
    <r>
      <rPr>
        <b/>
        <sz val="14"/>
        <color rgb="FFFF0000"/>
        <rFont val="Tahoma"/>
        <family val="2"/>
      </rPr>
      <t>sp</t>
    </r>
    <r>
      <rPr>
        <b/>
        <sz val="14"/>
        <rFont val="Tahoma"/>
        <family val="2"/>
      </rPr>
      <t>indle</t>
    </r>
  </si>
  <si>
    <r>
      <rPr>
        <b/>
        <sz val="14"/>
        <color rgb="FFFF0000"/>
        <rFont val="Tahoma"/>
        <family val="2"/>
      </rPr>
      <t>k</t>
    </r>
    <r>
      <rPr>
        <b/>
        <sz val="14"/>
        <rFont val="Tahoma"/>
        <family val="2"/>
      </rPr>
      <t>indle</t>
    </r>
  </si>
  <si>
    <t>Pithy; epigrammic. Self-righteous.</t>
  </si>
  <si>
    <t>https://www.dictionary.com/browse/superfluid</t>
  </si>
  <si>
    <t>The natural wavering of pitch while singing a note.</t>
  </si>
  <si>
    <t>https://www.dictionary.com/browse/vibrato</t>
  </si>
  <si>
    <t>vibrato</t>
  </si>
  <si>
    <t>A man who is excessively vain about his appearance and manners; a dandy.</t>
  </si>
  <si>
    <t>arms</t>
  </si>
  <si>
    <t>quartering of soldiers</t>
  </si>
  <si>
    <t>limits out-of-state lawsuits</t>
  </si>
  <si>
    <t>slavery abolished</t>
  </si>
  <si>
    <t>equal protection</t>
  </si>
  <si>
    <t>income tax</t>
  </si>
  <si>
    <t>prohibition</t>
  </si>
  <si>
    <t>repealed prohibition</t>
  </si>
  <si>
    <t>president limited to 2 terms</t>
  </si>
  <si>
    <t>D.C. added to Electoral College</t>
  </si>
  <si>
    <t>voting age lowered to 18</t>
  </si>
  <si>
    <t>prohibits congress from giving itself raises</t>
  </si>
  <si>
    <t>changed date of presidential ascendancy</t>
  </si>
  <si>
    <t>Straight up or down; vertically. Exactly.</t>
  </si>
  <si>
    <t>https://www.dictionary.com/browse/impertinent</t>
  </si>
  <si>
    <t>impertinent</t>
  </si>
  <si>
    <t>Presumptuous; insolently rude. Irrelevant.</t>
  </si>
  <si>
    <t>To charge with a crime.</t>
  </si>
  <si>
    <t>Boast.</t>
  </si>
  <si>
    <t>https://www.dictionary.com/browse/tryst</t>
  </si>
  <si>
    <t>Stall for time by being evasive or indecisive.</t>
  </si>
  <si>
    <t>Pray. Beg.</t>
  </si>
  <si>
    <r>
      <t>s</t>
    </r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ere</t>
    </r>
  </si>
  <si>
    <t>CUTOFF</t>
  </si>
  <si>
    <t>#</t>
  </si>
  <si>
    <t>U.S.</t>
  </si>
  <si>
    <t>West Point, New York</t>
  </si>
  <si>
    <t>Annapolis, Maryland</t>
  </si>
  <si>
    <t>Colorado Springs, Colorado</t>
  </si>
  <si>
    <t>New London, Connecticut</t>
  </si>
  <si>
    <t>Kings Point, New York</t>
  </si>
  <si>
    <t>France</t>
  </si>
  <si>
    <t>United Kingdom</t>
  </si>
  <si>
    <t>Netherlands</t>
  </si>
  <si>
    <t>Denmark</t>
  </si>
  <si>
    <t>New Zealand</t>
  </si>
  <si>
    <t>Decorated chain hanging between 2 points. Decorate.</t>
  </si>
  <si>
    <t>A curved diagonal vaulting rib or pointed arch. The distribution curve of a frequency distribution. The curved nose of a missile.</t>
  </si>
  <si>
    <t>https://www.dictionary.com/browse/topiary</t>
  </si>
  <si>
    <t>topiary</t>
  </si>
  <si>
    <t>https://www.dictionary.com/browse/expropriate</t>
  </si>
  <si>
    <t>expropriate</t>
  </si>
  <si>
    <t>To dispossess someone of ownership.</t>
  </si>
  <si>
    <t>Seize unreasonably; expropriate.</t>
  </si>
  <si>
    <t>precursor</t>
  </si>
  <si>
    <t>https://www.merriam-webster.com/dictionary/allemande</t>
  </si>
  <si>
    <t>https://www.merriam-webster.com/dictionary/skittish</t>
  </si>
  <si>
    <t>Pronounced the same but different in meaning or spelling (ex: to, too, and two). Homonym.</t>
  </si>
  <si>
    <t>Stimulate a nerve (or an organ) to activity. Supply with nerves. Energize.</t>
  </si>
  <si>
    <t>The substitution of a mild expression for a harsh one.</t>
  </si>
  <si>
    <t>https://www.google.com/search?client=firefox-b-1-d&amp;q=image+amphora</t>
  </si>
  <si>
    <r>
      <t>l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ngu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r</t>
    </r>
  </si>
  <si>
    <r>
      <t>l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ngu</t>
    </r>
    <r>
      <rPr>
        <b/>
        <sz val="14"/>
        <color rgb="FFFF0000"/>
        <rFont val="Tahoma"/>
        <family val="2"/>
      </rPr>
      <t>eu</t>
    </r>
    <r>
      <rPr>
        <b/>
        <sz val="14"/>
        <rFont val="Tahoma"/>
        <family val="2"/>
      </rPr>
      <t>r</t>
    </r>
  </si>
  <si>
    <t>To come out into the open; emerge.</t>
  </si>
  <si>
    <t>Fear. Trembling. Agitation.</t>
  </si>
  <si>
    <t>interquartile range</t>
  </si>
  <si>
    <t>equilateral parallelogram</t>
  </si>
  <si>
    <t>inverse variation</t>
  </si>
  <si>
    <t>twin primes</t>
  </si>
  <si>
    <t>mode</t>
  </si>
  <si>
    <t>Behave. Conform.</t>
  </si>
  <si>
    <t>A usually multilingual hotel employee who handles luggage and mail, makes reservations, and arranges tours.</t>
  </si>
  <si>
    <t>https://www.merriam-webster.com/dictionary/eschatology</t>
  </si>
  <si>
    <t>https://www.dictionary.com/browse/thanatology</t>
  </si>
  <si>
    <t>thanatology</t>
  </si>
  <si>
    <t>The study of death and its surrounding circumstances, as in forensic medicine.</t>
  </si>
  <si>
    <t>Central axis (spinal column) or chief support (book). Stiff, pointed process on a plant (cactus) or animal (spicule).</t>
  </si>
  <si>
    <t>Mythological animal: the head of an eagle with a lion's body.</t>
  </si>
  <si>
    <t>Surrounded. Harrassed.</t>
  </si>
  <si>
    <t>Starch from palm trees used to make pudding.</t>
  </si>
  <si>
    <t>The top 1,200' of sea water that receives enough sunlight for photosynthesis (aka: photic, epipelagic, or sunlight zone).</t>
  </si>
  <si>
    <t>https://www.dictionary.com/browse/estuary</t>
  </si>
  <si>
    <t>estuary</t>
  </si>
  <si>
    <t>Where the river meets the sea.</t>
  </si>
  <si>
    <t>Foresee and prevent.</t>
  </si>
  <si>
    <t>Ingenious. Skillful. (Mythology: Daedalus designed the Labyrinth).</t>
  </si>
  <si>
    <t>*Thee most commonly misspelled word. It has been misspelled so often</t>
  </si>
  <si>
    <t>that it is listed in some dictionaries as the word "ALRIGHT" (in other words ... they gave up).</t>
  </si>
  <si>
    <t>Abbreviation for "videlicet" meaning: That is to say; namely.</t>
  </si>
  <si>
    <t>viz</t>
  </si>
  <si>
    <t>N! / (N - K)!</t>
  </si>
  <si>
    <t>gravity</t>
  </si>
  <si>
    <t>inequalities</t>
  </si>
  <si>
    <t>president &amp; vp must campaign as a team</t>
  </si>
  <si>
    <t>prohibits cruel and unusual punishment</t>
  </si>
  <si>
    <t>federal power defined by constitution</t>
  </si>
  <si>
    <t>tryst</t>
  </si>
  <si>
    <t>Projection of a building with a domed roof (especially one at the end of a church).</t>
  </si>
  <si>
    <t>rhombus</t>
  </si>
  <si>
    <t>https://www.dictionary.com/browse/sommelier</t>
  </si>
  <si>
    <t>sommelier</t>
  </si>
  <si>
    <t>A waiter who is in charge of wines.</t>
  </si>
  <si>
    <t xml:space="preserve">Zeus </t>
  </si>
  <si>
    <t xml:space="preserve">Jupiter </t>
  </si>
  <si>
    <t xml:space="preserve">Hera </t>
  </si>
  <si>
    <t xml:space="preserve">Juno </t>
  </si>
  <si>
    <t xml:space="preserve">Poseidon </t>
  </si>
  <si>
    <t xml:space="preserve">Neptune </t>
  </si>
  <si>
    <t xml:space="preserve">Saturn </t>
  </si>
  <si>
    <t xml:space="preserve">Aphrodite </t>
  </si>
  <si>
    <t xml:space="preserve">Venus </t>
  </si>
  <si>
    <t xml:space="preserve">Hades </t>
  </si>
  <si>
    <t xml:space="preserve">Pluto </t>
  </si>
  <si>
    <t xml:space="preserve">Vulcan </t>
  </si>
  <si>
    <t xml:space="preserve">Demeter </t>
  </si>
  <si>
    <t xml:space="preserve">Ceres </t>
  </si>
  <si>
    <t xml:space="preserve">Apollo </t>
  </si>
  <si>
    <t xml:space="preserve">Athena </t>
  </si>
  <si>
    <t xml:space="preserve">Minerva </t>
  </si>
  <si>
    <t xml:space="preserve">Artemis </t>
  </si>
  <si>
    <t xml:space="preserve">Diana </t>
  </si>
  <si>
    <t xml:space="preserve">Mars </t>
  </si>
  <si>
    <t xml:space="preserve">Hermes </t>
  </si>
  <si>
    <t xml:space="preserve">Mercury </t>
  </si>
  <si>
    <t>Messenger of the Gods</t>
  </si>
  <si>
    <t xml:space="preserve">Bacchus </t>
  </si>
  <si>
    <t xml:space="preserve">Gaia </t>
  </si>
  <si>
    <r>
      <t>formica</t>
    </r>
    <r>
      <rPr>
        <b/>
        <sz val="14"/>
        <color rgb="FFFF0000"/>
        <rFont val="Tahoma"/>
        <family val="2"/>
      </rPr>
      <t>ry</t>
    </r>
  </si>
  <si>
    <r>
      <t>formica</t>
    </r>
    <r>
      <rPr>
        <b/>
        <sz val="14"/>
        <color rgb="FFFF0000"/>
        <rFont val="Tahoma"/>
        <family val="2"/>
      </rPr>
      <t>tion</t>
    </r>
  </si>
  <si>
    <t>A recessed space; nook.</t>
  </si>
  <si>
    <t>Small bathhouse or beach shelter. A lightweight structure with living facilities.</t>
  </si>
  <si>
    <t>https://www.dictionary.com/browse/argentiferous</t>
  </si>
  <si>
    <t>argentiferous</t>
  </si>
  <si>
    <t>Containing silver.</t>
  </si>
  <si>
    <t>https://www.archdaily.com/892595/capitals-of-classical-antiquity-understand-the-difference-between-the-5-orders</t>
  </si>
  <si>
    <t>Persephone</t>
  </si>
  <si>
    <t>Proserpine</t>
  </si>
  <si>
    <t>father</t>
  </si>
  <si>
    <t>son</t>
  </si>
  <si>
    <t>https://en.wikipedia.org/wiki/Family_tree_of_the_Greek_gods</t>
  </si>
  <si>
    <t>Compensate for loss. Insure.</t>
  </si>
  <si>
    <t>To Gather. Reject for inferiority.</t>
  </si>
  <si>
    <t>Plastic or metal tip of a shoelace.</t>
  </si>
  <si>
    <t>Fabric with diagonals on front and back.</t>
  </si>
  <si>
    <t>Use of light and dark in artwork. Black and white.</t>
  </si>
  <si>
    <t>Science of speech sounds and pronunciation.</t>
  </si>
  <si>
    <t>Something added that is subordinate and non-essential.</t>
  </si>
  <si>
    <t>Puzzle where words are represented by pictures and symbols.</t>
  </si>
  <si>
    <t>Male and female within the same body (animal or plant).</t>
  </si>
  <si>
    <t>Assuming various shapes and roles like Proteus. Versatile.</t>
  </si>
  <si>
    <t>Pertaining to rogues and rascals and their adventures.</t>
  </si>
  <si>
    <t>https://www.google.com/search?client=firefox-b-1-dandq=image+%22ogive%22</t>
  </si>
  <si>
    <t>https://www.google.com/search?client=firefox-b-1-dandq=image+sari</t>
  </si>
  <si>
    <t>https://www.google.com/search?client=firefox-b-1-dandq=image+amethyst</t>
  </si>
  <si>
    <t>https://www.google.com/search?q=image+kepi&amp;client=firefox-b-1-d&amp;sxsrf=ALeKk00yo3kftE1XfSbGJwwjqxx3SfjRnw:1628132262224&amp;tbm=isch&amp;source=iu&amp;ictx=1&amp;fir=CCwhdEKIhO3uPM%252CP-ep8K92FR4tfM%252C_&amp;vet=1&amp;usg=AI4_-kRWHv07ul2L28UVcyZtmOQ1t2bT0A&amp;sa=X&amp;ved=2ahUKEwizgoyp8ZjyAhVGsp4KHdbUBEQQ9QF6BAgNEAE#imgrc=CCwhdEKIhO3uPM</t>
  </si>
  <si>
    <t xml:space="preserve">' </t>
  </si>
  <si>
    <t>"</t>
  </si>
  <si>
    <t>≅</t>
  </si>
  <si>
    <t>https://en.wikipedia.org/wiki/Discriminant</t>
  </si>
  <si>
    <t>∑∑</t>
  </si>
  <si>
    <t>∏ capital pi</t>
  </si>
  <si>
    <t>product of all values in range or series</t>
  </si>
  <si>
    <t>e</t>
  </si>
  <si>
    <t>Euler's # = 2.718</t>
  </si>
  <si>
    <t>Digress. Wander about.</t>
  </si>
  <si>
    <t>probability of events A AND B</t>
  </si>
  <si>
    <t>probability of events A OR B</t>
  </si>
  <si>
    <t>P(A ⋂ B)</t>
  </si>
  <si>
    <t>P(A ⋃ B)</t>
  </si>
  <si>
    <t>⌈x⌉</t>
  </si>
  <si>
    <t>⌊x⌋</t>
  </si>
  <si>
    <t>Alpha</t>
  </si>
  <si>
    <t>Beta</t>
  </si>
  <si>
    <t>Gamma</t>
  </si>
  <si>
    <t>Delta</t>
  </si>
  <si>
    <t>Epsilon</t>
  </si>
  <si>
    <t>Zeta</t>
  </si>
  <si>
    <t>Eta</t>
  </si>
  <si>
    <t>Theta</t>
  </si>
  <si>
    <t>Iota</t>
  </si>
  <si>
    <t>Kappa</t>
  </si>
  <si>
    <t>Lambda</t>
  </si>
  <si>
    <t>Mu</t>
  </si>
  <si>
    <t>Nu</t>
  </si>
  <si>
    <t>Xi</t>
  </si>
  <si>
    <t>Omicron</t>
  </si>
  <si>
    <t>Pi</t>
  </si>
  <si>
    <t>Rho</t>
  </si>
  <si>
    <t>Sigma</t>
  </si>
  <si>
    <t>Tau</t>
  </si>
  <si>
    <t>Upsilon</t>
  </si>
  <si>
    <t>Phi</t>
  </si>
  <si>
    <t>Chi</t>
  </si>
  <si>
    <t>Psi</t>
  </si>
  <si>
    <t>Omega</t>
  </si>
  <si>
    <t>A ⊆ B</t>
  </si>
  <si>
    <t>A is a subset of B</t>
  </si>
  <si>
    <t>Ø</t>
  </si>
  <si>
    <t>empty set Ø = { }</t>
  </si>
  <si>
    <t>arcminute, 1° = 60' (a = 60°59')</t>
  </si>
  <si>
    <t>arcsecond, 1' = 60" (a = 60°59'59")</t>
  </si>
  <si>
    <t>rounds number to upper integer (⌈4.3⌉ = 5)</t>
  </si>
  <si>
    <t>SYMBOLS</t>
  </si>
  <si>
    <t>https://www.dictionary.com/browse/mulligan</t>
  </si>
  <si>
    <t>mulligan</t>
  </si>
  <si>
    <t>Golf: a "do over" after a bad shot. A stew.</t>
  </si>
  <si>
    <t>https://www.merriam-webster.com/dictionary/epitome</t>
  </si>
  <si>
    <t>nonplussed</t>
  </si>
  <si>
    <t>https://www.dictionary.com/browse/nonplussed</t>
  </si>
  <si>
    <t>freedom of speech, religion, press, and assembly</t>
  </si>
  <si>
    <t>civil trial by public jury</t>
  </si>
  <si>
    <t>criminal trial by public jury</t>
  </si>
  <si>
    <t>state election of senators</t>
  </si>
  <si>
    <t>women's suffrage</t>
  </si>
  <si>
    <t>tax delinquents suffrage</t>
  </si>
  <si>
    <t>Drift through the air or float over water.</t>
  </si>
  <si>
    <t>Second pair of wings on a fly that function as flight stabilizers.</t>
  </si>
  <si>
    <t>Puzzled or perplexed by something unexpected.</t>
  </si>
  <si>
    <t>bro</t>
  </si>
  <si>
    <t>mother</t>
  </si>
  <si>
    <t>Rhea</t>
  </si>
  <si>
    <t>dau</t>
  </si>
  <si>
    <t>Heracles</t>
  </si>
  <si>
    <t>Hercules</t>
  </si>
  <si>
    <t>Prometheus</t>
  </si>
  <si>
    <t>Dionysus</t>
  </si>
  <si>
    <t>Ares</t>
  </si>
  <si>
    <t>Terra</t>
  </si>
  <si>
    <t>Hephaestus</t>
  </si>
  <si>
    <t>https://en.wikipedia.org/wiki/Parthenogenesis</t>
  </si>
  <si>
    <t>https://www.dictionary.com/browse/parthenogenesis</t>
  </si>
  <si>
    <t>grandmother</t>
  </si>
  <si>
    <t>uncle</t>
  </si>
  <si>
    <t>grandfather</t>
  </si>
  <si>
    <t>Uranus</t>
  </si>
  <si>
    <t>Caelus</t>
  </si>
  <si>
    <t>Ops</t>
  </si>
  <si>
    <t>Paint. Depict in words.</t>
  </si>
  <si>
    <t>Half God</t>
  </si>
  <si>
    <t>sis/wife</t>
  </si>
  <si>
    <t>Communication with the dead.</t>
  </si>
  <si>
    <t>Difference. Dissimilar.</t>
  </si>
  <si>
    <t>rationalism</t>
  </si>
  <si>
    <t>collective unconscious</t>
  </si>
  <si>
    <t>gestalt</t>
  </si>
  <si>
    <t>psychosocial development</t>
  </si>
  <si>
    <t>PHILOSOPHY &amp; PSYCHOLOGY</t>
  </si>
  <si>
    <t>GREEK ALPHABET</t>
  </si>
  <si>
    <t>coquette</t>
  </si>
  <si>
    <t>https://www.merriam-webster.com/dictionary/coquette</t>
  </si>
  <si>
    <t>Something tawdry created to appeal to undiscriminating tastes.</t>
  </si>
  <si>
    <t>One who pretends to know but only has superficial knowledge.</t>
  </si>
  <si>
    <t>behaviorism</t>
  </si>
  <si>
    <t>Herbert Spencer.social darwinism</t>
  </si>
  <si>
    <t>https://en.wikipedia.org/wiki/Utilitarianism</t>
  </si>
  <si>
    <t>https://en.wikipedia.org/wiki/Functionalism_(philosophy_of_mind)</t>
  </si>
  <si>
    <t>https://en.wikipedia.org/wiki/Rationalism</t>
  </si>
  <si>
    <t>https://en.wikipedia.org/wiki/Stoicism</t>
  </si>
  <si>
    <t>https://en.wikipedia.org/wiki/Existentialism</t>
  </si>
  <si>
    <t>https://en.wikipedia.org/wiki/Absurdism</t>
  </si>
  <si>
    <t>https://en.wikipedia.org/wiki/Peripatetic_school</t>
  </si>
  <si>
    <t>https://en.wikipedia.org/wiki/Collective_unconscious</t>
  </si>
  <si>
    <t>Sigmund Freud.oedipus complex</t>
  </si>
  <si>
    <t>psychoanalysis</t>
  </si>
  <si>
    <t>https://en.wikipedia.org/wiki/Psychoanalysis</t>
  </si>
  <si>
    <t>https://en.wikipedia.org/wiki/Gestalt_psychology</t>
  </si>
  <si>
    <t>https://en.wikipedia.org/wiki/Experimental_psychology</t>
  </si>
  <si>
    <t>experimental psychology</t>
  </si>
  <si>
    <t>https://en.wikipedia.org/wiki/Piaget%27s_theory_of_cognitive_development</t>
  </si>
  <si>
    <t>https://en.wikipedia.org/wiki/Behaviorism</t>
  </si>
  <si>
    <t>https://en.wikipedia.org/wiki/Milton_H._Erickson</t>
  </si>
  <si>
    <t>https://en.wikipedia.org/wiki/List_of_phobias</t>
  </si>
  <si>
    <t>https://www.google.com/search?q=image+horst%2C+graben</t>
  </si>
  <si>
    <t>Rounded knoll. Bump in an ice field.</t>
  </si>
  <si>
    <t>Soil science. Study of children.</t>
  </si>
  <si>
    <t>A fine-grained igneous rock rich in silica: the volcanic equivalent of granite.</t>
  </si>
  <si>
    <t>https://en.wikipedia.org/wiki/Provinces_and_territories_of_Canada</t>
  </si>
  <si>
    <t>Northwest Territories</t>
  </si>
  <si>
    <t>Yukon</t>
  </si>
  <si>
    <t>Nunavut</t>
  </si>
  <si>
    <t>Alberta</t>
  </si>
  <si>
    <t>Manitoba</t>
  </si>
  <si>
    <t>Ontario</t>
  </si>
  <si>
    <t>Quebec</t>
  </si>
  <si>
    <t>Saskatchewan</t>
  </si>
  <si>
    <t>Purpose; intention; meaning. To claim (often falsely).</t>
  </si>
  <si>
    <t>Harmony or agreement among components. Repetition of consonants (vowels = assonance).</t>
  </si>
  <si>
    <t>germs, contamination, or dirt</t>
  </si>
  <si>
    <t>insects</t>
  </si>
  <si>
    <t>butterflies and moths</t>
  </si>
  <si>
    <t>bees</t>
  </si>
  <si>
    <t>ants</t>
  </si>
  <si>
    <t>worms</t>
  </si>
  <si>
    <t>rats</t>
  </si>
  <si>
    <t>cats</t>
  </si>
  <si>
    <t>dogs</t>
  </si>
  <si>
    <t>horses</t>
  </si>
  <si>
    <t>reptiles and amphibians</t>
  </si>
  <si>
    <t>snakes</t>
  </si>
  <si>
    <t>bats</t>
  </si>
  <si>
    <t>birds</t>
  </si>
  <si>
    <t>fish</t>
  </si>
  <si>
    <t>adult men</t>
  </si>
  <si>
    <t>being touched</t>
  </si>
  <si>
    <t>sexual intercourse</t>
  </si>
  <si>
    <t>nudity</t>
  </si>
  <si>
    <t>adult women</t>
  </si>
  <si>
    <t>pleasure</t>
  </si>
  <si>
    <t>erections</t>
  </si>
  <si>
    <t>love</t>
  </si>
  <si>
    <t>pornography</t>
  </si>
  <si>
    <t>invasive medical procedures</t>
  </si>
  <si>
    <t>radioactivity or X-rays</t>
  </si>
  <si>
    <t>medications</t>
  </si>
  <si>
    <t>hospitals</t>
  </si>
  <si>
    <t>illness</t>
  </si>
  <si>
    <t>dental procedures</t>
  </si>
  <si>
    <t>cancer</t>
  </si>
  <si>
    <t>yellow</t>
  </si>
  <si>
    <t>purple</t>
  </si>
  <si>
    <t>black</t>
  </si>
  <si>
    <t>red, or blushing</t>
  </si>
  <si>
    <t>foreigners</t>
  </si>
  <si>
    <t>babies or children</t>
  </si>
  <si>
    <t>A violent twist of a joint with tearing or stretching of ligaments.</t>
  </si>
  <si>
    <t>Document containing points of agreement.</t>
  </si>
  <si>
    <t>Love letter.</t>
  </si>
  <si>
    <t>https://ufi.ca.uky.edu/treetalk/trees-dendrophobia</t>
  </si>
  <si>
    <t>https://www.medicinenet.com/bathophobia/definition.htm</t>
  </si>
  <si>
    <t>100 kilograms. Hundredweight (100 pounds).</t>
  </si>
  <si>
    <t>injections, needles</t>
  </si>
  <si>
    <t>functionalism</t>
  </si>
  <si>
    <t>driving</t>
  </si>
  <si>
    <t>pain</t>
  </si>
  <si>
    <t>feces or defecation</t>
  </si>
  <si>
    <t>cataclysmic environmental change</t>
  </si>
  <si>
    <t>vomiting</t>
  </si>
  <si>
    <t>bad breath</t>
  </si>
  <si>
    <t>dying, death, or the dead</t>
  </si>
  <si>
    <t>newness, novelty, change or progress</t>
  </si>
  <si>
    <t>crossing streets</t>
  </si>
  <si>
    <t>imperfection</t>
  </si>
  <si>
    <t>depths</t>
  </si>
  <si>
    <t>happiness</t>
  </si>
  <si>
    <t>cemeteries</t>
  </si>
  <si>
    <t>clowns</t>
  </si>
  <si>
    <t>trees</t>
  </si>
  <si>
    <t>crowds</t>
  </si>
  <si>
    <t>being laughed at</t>
  </si>
  <si>
    <t>bridges</t>
  </si>
  <si>
    <t>balloons</t>
  </si>
  <si>
    <t>travel</t>
  </si>
  <si>
    <t>tornadoes or hurricanes</t>
  </si>
  <si>
    <t>being out of mobile phone contact</t>
  </si>
  <si>
    <t>darkness</t>
  </si>
  <si>
    <t>home surroundings and household appliances</t>
  </si>
  <si>
    <t>eyes</t>
  </si>
  <si>
    <t>dreams</t>
  </si>
  <si>
    <t>being stared at</t>
  </si>
  <si>
    <t>swallowing</t>
  </si>
  <si>
    <t>flying</t>
  </si>
  <si>
    <t>trains or railroads</t>
  </si>
  <si>
    <t>British Columbia</t>
  </si>
  <si>
    <t>New Brunswick</t>
  </si>
  <si>
    <t>Newfoundland and Labrador</t>
  </si>
  <si>
    <t>Nova Scotia</t>
  </si>
  <si>
    <t>Prince Edward Island</t>
  </si>
  <si>
    <t>ghosts</t>
  </si>
  <si>
    <t>the sun</t>
  </si>
  <si>
    <t>public speaking</t>
  </si>
  <si>
    <t>Cave dweller.</t>
  </si>
  <si>
    <t>https://www.dictionary.com/browse/shamble</t>
  </si>
  <si>
    <t>shamble</t>
  </si>
  <si>
    <t xml:space="preserve">tureen </t>
  </si>
  <si>
    <t>shallot</t>
  </si>
  <si>
    <t>scamp</t>
  </si>
  <si>
    <t>canter</t>
  </si>
  <si>
    <t>vamp</t>
  </si>
  <si>
    <t>spelt</t>
  </si>
  <si>
    <t>valise</t>
  </si>
  <si>
    <t>logorrhea</t>
  </si>
  <si>
    <t>folderol</t>
  </si>
  <si>
    <t>Repeated series of similiar responses. Repetition. Enumeration.</t>
  </si>
  <si>
    <t>clementine</t>
  </si>
  <si>
    <t>morel</t>
  </si>
  <si>
    <t>nosegay</t>
  </si>
  <si>
    <t>cordon</t>
  </si>
  <si>
    <t>duvet</t>
  </si>
  <si>
    <t>vestige</t>
  </si>
  <si>
    <t>Worldwide influence of the church. Cosmopolitan.</t>
  </si>
  <si>
    <t>vestibule</t>
  </si>
  <si>
    <t>cravat</t>
  </si>
  <si>
    <t>terrapin</t>
  </si>
  <si>
    <t>phenology</t>
  </si>
  <si>
    <t>cineast</t>
  </si>
  <si>
    <t>gastronome</t>
  </si>
  <si>
    <t>nib</t>
  </si>
  <si>
    <t>osier</t>
  </si>
  <si>
    <t>dither</t>
  </si>
  <si>
    <t>fret</t>
  </si>
  <si>
    <t>https://www.dictionary.com/browse/truckle</t>
  </si>
  <si>
    <t>Submissive. Move on rollers.</t>
  </si>
  <si>
    <t>https://www.dictionary.com/browse/stentorian</t>
  </si>
  <si>
    <t>giving birth to a disfigured fetus</t>
  </si>
  <si>
    <t>the ocean</t>
  </si>
  <si>
    <t>submarines</t>
  </si>
  <si>
    <t>people in masks or costumes, and mascots</t>
  </si>
  <si>
    <t>a real or imaginary body defect</t>
  </si>
  <si>
    <t>graves</t>
  </si>
  <si>
    <t>mirrors</t>
  </si>
  <si>
    <t>aging</t>
  </si>
  <si>
    <t>sharp objects</t>
  </si>
  <si>
    <t>Empty. Unintelligent.</t>
  </si>
  <si>
    <t>Sky</t>
  </si>
  <si>
    <t>Earth</t>
  </si>
  <si>
    <t>Harvest</t>
  </si>
  <si>
    <t>Mother of all Gods</t>
  </si>
  <si>
    <t>Sea</t>
  </si>
  <si>
    <t>Underworld</t>
  </si>
  <si>
    <t>King of all Gods</t>
  </si>
  <si>
    <t>Marriage</t>
  </si>
  <si>
    <t>Wisdom</t>
  </si>
  <si>
    <t>Hunting</t>
  </si>
  <si>
    <t>Sun, etc.</t>
  </si>
  <si>
    <t>War</t>
  </si>
  <si>
    <t>Wine</t>
  </si>
  <si>
    <t>The Forge</t>
  </si>
  <si>
    <t>hair loss</t>
  </si>
  <si>
    <t>Burdensome.</t>
  </si>
  <si>
    <t>George Washington</t>
  </si>
  <si>
    <t>James Madison</t>
  </si>
  <si>
    <t>John Quincy Adams</t>
  </si>
  <si>
    <t>Millard Fillmore</t>
  </si>
  <si>
    <t>Franklin Pierce</t>
  </si>
  <si>
    <t>James Buchanan</t>
  </si>
  <si>
    <t>Rutherford B. Hayes</t>
  </si>
  <si>
    <t>Donald J. Trump</t>
  </si>
  <si>
    <t xml:space="preserve">John Adams  </t>
  </si>
  <si>
    <t xml:space="preserve">Apr. 30, 1789–Mar. 3, 1797 </t>
  </si>
  <si>
    <t xml:space="preserve">John Adams </t>
  </si>
  <si>
    <t xml:space="preserve">Thomas Jefferson </t>
  </si>
  <si>
    <t xml:space="preserve">Mar. 4, 1797–Mar. 3, 1801 </t>
  </si>
  <si>
    <t xml:space="preserve">Aaron Burr </t>
  </si>
  <si>
    <t xml:space="preserve">Mar. 4, 1801–Mar. 3, 1805 </t>
  </si>
  <si>
    <t>George Clinton</t>
  </si>
  <si>
    <t xml:space="preserve">Mar. 4, 1805–Mar. 3, 1809 </t>
  </si>
  <si>
    <t xml:space="preserve">Mar. 4, 1809–Mar. 3, 1813 </t>
  </si>
  <si>
    <t xml:space="preserve">James Madison </t>
  </si>
  <si>
    <t xml:space="preserve">Mar. 4, 1813–Mar. 3, 1817 </t>
  </si>
  <si>
    <t>James Monroe</t>
  </si>
  <si>
    <t xml:space="preserve">Daniel D. Tompkins </t>
  </si>
  <si>
    <t xml:space="preserve">Mar. 4, 1817–Mar. 3, 1825 </t>
  </si>
  <si>
    <t xml:space="preserve">John C. Calhoun  </t>
  </si>
  <si>
    <t xml:space="preserve">Mar. 4, 1825–Mar. 3, 1829 </t>
  </si>
  <si>
    <t xml:space="preserve">Andrew Jackson  </t>
  </si>
  <si>
    <t xml:space="preserve">Mar. 4, 1829–Mar. 3, 1833 </t>
  </si>
  <si>
    <t xml:space="preserve">Andrew Jackson </t>
  </si>
  <si>
    <t xml:space="preserve">Martin Van Buren </t>
  </si>
  <si>
    <t xml:space="preserve">Mar. 4, 1833–Mar. 3, 1837 </t>
  </si>
  <si>
    <t xml:space="preserve">Richard M. Johnson </t>
  </si>
  <si>
    <t xml:space="preserve">Mar. 4, 1837–Mar. 3, 1841 </t>
  </si>
  <si>
    <t xml:space="preserve">John Tyler  </t>
  </si>
  <si>
    <t xml:space="preserve">Mar. 4, 1841–Apr. 4, 1841 </t>
  </si>
  <si>
    <t xml:space="preserve">............ </t>
  </si>
  <si>
    <t xml:space="preserve">Apr. 6, 1841–Mar. 3, 1845 </t>
  </si>
  <si>
    <t xml:space="preserve">George M. Dallas </t>
  </si>
  <si>
    <t xml:space="preserve">Mar. 4, 1845–Mar. 3, 1849 </t>
  </si>
  <si>
    <t xml:space="preserve">Mar. 5, 1849–July 9, 1850 </t>
  </si>
  <si>
    <t xml:space="preserve">July 10, 1850–Mar. 3, 1853 </t>
  </si>
  <si>
    <t xml:space="preserve">Mar. 4, 1853–Mar. 3, 1857 </t>
  </si>
  <si>
    <t>John C. Breckinridge</t>
  </si>
  <si>
    <t xml:space="preserve">Mar. 4, 1857–Mar. 3, 1861 </t>
  </si>
  <si>
    <t>Abraham Lincoln</t>
  </si>
  <si>
    <t xml:space="preserve">Hannibal Hamlin </t>
  </si>
  <si>
    <t>Mar. 4, 1861–Mar. 3, 1865</t>
  </si>
  <si>
    <t xml:space="preserve">Andrew Johnson </t>
  </si>
  <si>
    <t xml:space="preserve">Mar. 4, 1865–Apr. 15, 1865 </t>
  </si>
  <si>
    <t xml:space="preserve">Apr. 15, 1865–Mar. 3, 1869 </t>
  </si>
  <si>
    <t xml:space="preserve">Ulysses S. Grant </t>
  </si>
  <si>
    <t>Schuyler Colfax</t>
  </si>
  <si>
    <t xml:space="preserve">Mar. 4, 1869–Mar. 3, 1873 </t>
  </si>
  <si>
    <t xml:space="preserve">Mar. 4, 1873–Mar. 3, 1877 </t>
  </si>
  <si>
    <t xml:space="preserve">William A. Wheeler </t>
  </si>
  <si>
    <t xml:space="preserve">Mar. 4, 1877–Mar. 3, 1881 </t>
  </si>
  <si>
    <t xml:space="preserve">Chester A. Arthur </t>
  </si>
  <si>
    <t xml:space="preserve">Mar. 4, 1881–Sept. 19, 1881 </t>
  </si>
  <si>
    <t xml:space="preserve">Sept. 20, 1881–Mar. 3, 1885 </t>
  </si>
  <si>
    <t xml:space="preserve">Mar. 4, 1885–Mar. 3, 1889 </t>
  </si>
  <si>
    <t>Levi P. Morton</t>
  </si>
  <si>
    <t xml:space="preserve">Mar. 4, 1889–Mar. 3, 1893 </t>
  </si>
  <si>
    <t xml:space="preserve">Adlai E. Stevenson  </t>
  </si>
  <si>
    <t xml:space="preserve">Mar. 4, 1893–Mar. 3, 1897 </t>
  </si>
  <si>
    <t xml:space="preserve">Mar. 4, 1897–Mar. 3, 1901 </t>
  </si>
  <si>
    <t xml:space="preserve">Mar. 4, 1901–Sept. 14, 1901 </t>
  </si>
  <si>
    <t xml:space="preserve">Sept. 14, 1901–Mar. 3, 1905 </t>
  </si>
  <si>
    <t xml:space="preserve">Charles W. Fairbanks </t>
  </si>
  <si>
    <t xml:space="preserve">Mar. 4, 1905–Mar. 3, 1909 </t>
  </si>
  <si>
    <t xml:space="preserve">Mar. 4, 1909–Mar. 3, 1913 </t>
  </si>
  <si>
    <t xml:space="preserve">Thomas R. Marshall </t>
  </si>
  <si>
    <t xml:space="preserve">Calvin Coolidge </t>
  </si>
  <si>
    <t xml:space="preserve">Mar. 4, 1921–Aug. 2, 1923 </t>
  </si>
  <si>
    <t xml:space="preserve">Aug. 3, 1923–Mar. 3, 1925 </t>
  </si>
  <si>
    <t xml:space="preserve">Charles G. Dawes </t>
  </si>
  <si>
    <t xml:space="preserve">Mar. 4, 1925–Mar. 3, 1929 </t>
  </si>
  <si>
    <t xml:space="preserve">Herbert C. Hoover </t>
  </si>
  <si>
    <t xml:space="preserve">Charles Curtis </t>
  </si>
  <si>
    <t xml:space="preserve">Mar. 4, 1929–Mar. 3, 1933 </t>
  </si>
  <si>
    <t xml:space="preserve">John N. Garner </t>
  </si>
  <si>
    <t xml:space="preserve">Henry A. Wallace </t>
  </si>
  <si>
    <t xml:space="preserve">Jan. 20, 1941–Jan. 20, 1945 </t>
  </si>
  <si>
    <t xml:space="preserve">Harry S. Truman </t>
  </si>
  <si>
    <t xml:space="preserve">Jan. 20, 1945–Apr. 12, 1945 </t>
  </si>
  <si>
    <t xml:space="preserve">Apr. 12, 1945–Jan. 20, 1949 </t>
  </si>
  <si>
    <t>Alben W. Barkley</t>
  </si>
  <si>
    <t xml:space="preserve">Jan. 20, 1949–Jan. 20, 1953 </t>
  </si>
  <si>
    <t xml:space="preserve">Dwight D. Eisenhower </t>
  </si>
  <si>
    <t xml:space="preserve">Richard M. Nixon </t>
  </si>
  <si>
    <t>Lyndon B. Johnson</t>
  </si>
  <si>
    <t xml:space="preserve">Jan. 20, 1961–Nov. 22, 1963 </t>
  </si>
  <si>
    <t xml:space="preserve">Lyndon B. Johnson </t>
  </si>
  <si>
    <t xml:space="preserve">Nov. 22, 1963–Jan. 20, 1965 </t>
  </si>
  <si>
    <t xml:space="preserve">Hubert H. Humphrey </t>
  </si>
  <si>
    <t xml:space="preserve">Jan. 20, 1965–Jan. 20, 1969 </t>
  </si>
  <si>
    <t xml:space="preserve">Gerald R. Ford </t>
  </si>
  <si>
    <t xml:space="preserve">James Earl Carter </t>
  </si>
  <si>
    <t xml:space="preserve">Walter F. Mondale </t>
  </si>
  <si>
    <t xml:space="preserve">Jan. 20, 1977–Jan. 20, 1981 </t>
  </si>
  <si>
    <t xml:space="preserve">Ronald Reagan </t>
  </si>
  <si>
    <t xml:space="preserve">Dan Quayle </t>
  </si>
  <si>
    <t xml:space="preserve">Jan. 20, 1989–Jan. 20, 1993 </t>
  </si>
  <si>
    <t xml:space="preserve">William J. Clinton </t>
  </si>
  <si>
    <t xml:space="preserve">Albert Gore </t>
  </si>
  <si>
    <t xml:space="preserve">George W. Bush </t>
  </si>
  <si>
    <t>Dick Cheney</t>
  </si>
  <si>
    <t>Barack H. Obama</t>
  </si>
  <si>
    <t xml:space="preserve">Joseph R. Biden, Jr. </t>
  </si>
  <si>
    <t>Michael Pence</t>
  </si>
  <si>
    <t>Jan. 20, 2017–Jan. 20, 2021</t>
  </si>
  <si>
    <t>https://history.house.gov/Institution/Presidents-Coinciding/Presidents-Coinciding/</t>
  </si>
  <si>
    <t>Henry Wilson</t>
  </si>
  <si>
    <t>Thomas A. Hendricks</t>
  </si>
  <si>
    <t>https://wikidiff.com/pedophobia/ephebiphobia</t>
  </si>
  <si>
    <t>youth; adolescents.</t>
  </si>
  <si>
    <t>renaissance</t>
  </si>
  <si>
    <t>Giotto</t>
  </si>
  <si>
    <t>in order</t>
  </si>
  <si>
    <t>The wheel at the end of a spur.</t>
  </si>
  <si>
    <t>Combine. Confuse.</t>
  </si>
  <si>
    <t>A bond or unifying link. Math symbol representing repeating decimals.</t>
  </si>
  <si>
    <t>GOD/GODDESS OF ...</t>
  </si>
  <si>
    <t>RELATIONSHIP</t>
  </si>
  <si>
    <t>GREEK</t>
  </si>
  <si>
    <t>ROMAN</t>
  </si>
  <si>
    <t>Richard M. Nixon</t>
  </si>
  <si>
    <t>Spiro T. Agnew</t>
  </si>
  <si>
    <t>Gerald R. Ford</t>
  </si>
  <si>
    <t>Garret A. Hobart</t>
  </si>
  <si>
    <t>https://www.merriam-webster.com/dictionary/amour%20propre</t>
  </si>
  <si>
    <t>consternation</t>
  </si>
  <si>
    <t>A large, deep, covered dish for serving food.</t>
  </si>
  <si>
    <t>https://www.dictionary.com/browse/tureen</t>
  </si>
  <si>
    <t>https://www.dictionary.com/browse/coiffure</t>
  </si>
  <si>
    <t>coiffure</t>
  </si>
  <si>
    <t>Onion used in seasoning.</t>
  </si>
  <si>
    <t>https://www.merriam-webster.com/dictionary/shallot</t>
  </si>
  <si>
    <t>https://www.dictionary.com/browse/scamp</t>
  </si>
  <si>
    <t>https://www.dictionary.com/browse/canter</t>
  </si>
  <si>
    <t>https://www.merriam-webster.com/dictionary/vamp</t>
  </si>
  <si>
    <t>Ancient wheat (aka: farro).</t>
  </si>
  <si>
    <t>https://www.merriam-webster.com/dictionary/spelt</t>
  </si>
  <si>
    <t>https://www.dictionary.com/browse/valise</t>
  </si>
  <si>
    <t>Suitcase; traveling bag.</t>
  </si>
  <si>
    <t>Excessive and often incoherent talkativeness.</t>
  </si>
  <si>
    <t>https://www.merriam-webster.com/dictionary/logorrhea</t>
  </si>
  <si>
    <t>https://www.merriam-webster.com/dictionary/folderol</t>
  </si>
  <si>
    <t>https://www.merriam-webster.com/dictionary/clementine</t>
  </si>
  <si>
    <t>https://www.merriam-webster.com/dictionary/morel</t>
  </si>
  <si>
    <t>https://www.dictionary.com/browse/nosegay</t>
  </si>
  <si>
    <t>Bouquet; posy.</t>
  </si>
  <si>
    <t>https://www.dictionary.com/browse/cordon</t>
  </si>
  <si>
    <t>Evidence of something that is no longer present or in existence.</t>
  </si>
  <si>
    <t>https://www.dictionary.com/browse/vestige</t>
  </si>
  <si>
    <t>https://www.dictionary.com/browse/duvet</t>
  </si>
  <si>
    <t>Comforter for a bed.</t>
  </si>
  <si>
    <t>https://www.dictionary.com/browse/vestibule</t>
  </si>
  <si>
    <t>https://www.dictionary.com/browse/cravat</t>
  </si>
  <si>
    <t>Aquatic turtle.</t>
  </si>
  <si>
    <t>https://www.merriam-webster.com/dictionary/terrapin</t>
  </si>
  <si>
    <t>https://www.dictionary.com/browse/yeoman</t>
  </si>
  <si>
    <t>yeoman</t>
  </si>
  <si>
    <t>Naval clerical petty officer. Hardworking and loyal.</t>
  </si>
  <si>
    <t>https://www.dictionary.com/browse/phenology</t>
  </si>
  <si>
    <t>Study of periodic biological phenomena that are correlated with climate.</t>
  </si>
  <si>
    <t>https://www.dictionary.com/browse/cineaste</t>
  </si>
  <si>
    <t>Food connoisseur; gourmet.</t>
  </si>
  <si>
    <t>https://www.dictionary.com/browse/gastronome</t>
  </si>
  <si>
    <t>https://www.dictionary.com/browse/osier</t>
  </si>
  <si>
    <t>https://www.dictionary.com/browse/nib</t>
  </si>
  <si>
    <t>https://www.dictionary.com/browse/dither</t>
  </si>
  <si>
    <t>https://www.dictionary.com/browse/fret</t>
  </si>
  <si>
    <t>https://www.merriam-webster.com/dictionary/consternation</t>
  </si>
  <si>
    <t>GAMES/SPORTS</t>
  </si>
  <si>
    <t>games / sports</t>
  </si>
  <si>
    <t>3 Greek orders</t>
  </si>
  <si>
    <t>2 Roman orders</t>
  </si>
  <si>
    <t>https://en.wikipedia.org/wiki/List_of_presidents_of_the_United_States_who_died_in_office</t>
  </si>
  <si>
    <t>Servile obedience and excessive eagerness to please; sequacious.</t>
  </si>
  <si>
    <t>Poem with ingenious ending. Aphorism.</t>
  </si>
  <si>
    <t>Declare, assert, or affirm with certainty; aver.</t>
  </si>
  <si>
    <t>Inescapable; inevitable; inexorable; irresistible.</t>
  </si>
  <si>
    <t>https://www.dictionary.com/browse/feckless</t>
  </si>
  <si>
    <t>Tawdry. Spurious.</t>
  </si>
  <si>
    <t>Command. Prohibit.</t>
  </si>
  <si>
    <t>https://www.dictionary.com/browse/hortatory</t>
  </si>
  <si>
    <t>To brag. Braggadocio, grandiloquent, magniloquent, rodomontade, thrasonical, vainglory, vaunt.</t>
  </si>
  <si>
    <t>Brashly self-assertive.</t>
  </si>
  <si>
    <t>https://www.dictionary.com/browse/discursive</t>
  </si>
  <si>
    <t>Horse gait between a trot and a gallop.</t>
  </si>
  <si>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ull</t>
    </r>
  </si>
  <si>
    <r>
      <rPr>
        <b/>
        <sz val="14"/>
        <color rgb="FFFF0000"/>
        <rFont val="Tahoma"/>
        <family val="2"/>
      </rPr>
      <t>m</t>
    </r>
    <r>
      <rPr>
        <b/>
        <sz val="14"/>
        <rFont val="Tahoma"/>
        <family val="2"/>
      </rPr>
      <t>ull</t>
    </r>
  </si>
  <si>
    <r>
      <t>f</t>
    </r>
    <r>
      <rPr>
        <b/>
        <sz val="14"/>
        <color rgb="FFFF0000"/>
        <rFont val="Tahoma"/>
        <family val="2"/>
      </rPr>
      <t>er</t>
    </r>
    <r>
      <rPr>
        <b/>
        <sz val="14"/>
        <rFont val="Tahoma"/>
        <family val="2"/>
      </rPr>
      <t>ment</t>
    </r>
  </si>
  <si>
    <r>
      <t>f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ment</t>
    </r>
  </si>
  <si>
    <r>
      <rPr>
        <b/>
        <sz val="14"/>
        <color rgb="FFFF0000"/>
        <rFont val="Tahoma"/>
        <family val="2"/>
      </rPr>
      <t>fr</t>
    </r>
    <r>
      <rPr>
        <b/>
        <sz val="14"/>
        <rFont val="Tahoma"/>
        <family val="2"/>
      </rPr>
      <t>oward</t>
    </r>
  </si>
  <si>
    <r>
      <rPr>
        <b/>
        <sz val="14"/>
        <color rgb="FFFF0000"/>
        <rFont val="Tahoma"/>
        <family val="2"/>
      </rPr>
      <t>unt</t>
    </r>
    <r>
      <rPr>
        <b/>
        <sz val="14"/>
        <rFont val="Tahoma"/>
        <family val="2"/>
      </rPr>
      <t>oward</t>
    </r>
  </si>
  <si>
    <r>
      <t>ma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tic</t>
    </r>
  </si>
  <si>
    <r>
      <t>ma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tic</t>
    </r>
  </si>
  <si>
    <r>
      <t>pe</t>
    </r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ology</t>
    </r>
  </si>
  <si>
    <r>
      <t>pe</t>
    </r>
    <r>
      <rPr>
        <b/>
        <sz val="14"/>
        <color rgb="FFFF0000"/>
        <rFont val="Tahoma"/>
        <family val="2"/>
      </rPr>
      <t>tr</t>
    </r>
    <r>
      <rPr>
        <b/>
        <sz val="14"/>
        <rFont val="Tahoma"/>
        <family val="2"/>
      </rPr>
      <t>ology</t>
    </r>
  </si>
  <si>
    <r>
      <t>saturn</t>
    </r>
    <r>
      <rPr>
        <b/>
        <sz val="14"/>
        <color rgb="FFFF0000"/>
        <rFont val="Tahoma"/>
        <family val="2"/>
      </rPr>
      <t>al</t>
    </r>
    <r>
      <rPr>
        <b/>
        <sz val="14"/>
        <rFont val="Tahoma"/>
        <family val="2"/>
      </rPr>
      <t>i</t>
    </r>
    <r>
      <rPr>
        <b/>
        <sz val="14"/>
        <color rgb="FFFF0000"/>
        <rFont val="Tahoma"/>
        <family val="2"/>
      </rPr>
      <t>a</t>
    </r>
  </si>
  <si>
    <r>
      <t>saturni</t>
    </r>
    <r>
      <rPr>
        <b/>
        <sz val="14"/>
        <color rgb="FFFF0000"/>
        <rFont val="Tahoma"/>
        <family val="2"/>
      </rPr>
      <t>ne</t>
    </r>
  </si>
  <si>
    <t>VP</t>
  </si>
  <si>
    <t>PRESIDENT</t>
  </si>
  <si>
    <t>Elbridge Gerry</t>
  </si>
  <si>
    <t>John C. Calhoun</t>
  </si>
  <si>
    <t>William R. King</t>
  </si>
  <si>
    <r>
      <t>ph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enology</t>
    </r>
  </si>
  <si>
    <r>
      <rPr>
        <b/>
        <sz val="14"/>
        <color rgb="FFFF0000"/>
        <rFont val="Tahoma"/>
        <family val="2"/>
      </rPr>
      <t>sc</t>
    </r>
    <r>
      <rPr>
        <b/>
        <sz val="14"/>
        <rFont val="Tahoma"/>
        <family val="2"/>
      </rPr>
      <t>amp</t>
    </r>
  </si>
  <si>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amp</t>
    </r>
  </si>
  <si>
    <t>Neckwear. A temporary bandage.</t>
  </si>
  <si>
    <t>Edible mushroom having a conical cap with a highly pitted surface.</t>
  </si>
  <si>
    <t>John Tyler</t>
  </si>
  <si>
    <t>William Henry Harrison</t>
  </si>
  <si>
    <t>James K. Polk</t>
  </si>
  <si>
    <t>Zachary Taylor</t>
  </si>
  <si>
    <t>Andrew Johnson</t>
  </si>
  <si>
    <t>Ulysses S. Grant</t>
  </si>
  <si>
    <t>James A. Garfield</t>
  </si>
  <si>
    <t>Chester A. Arthur</t>
  </si>
  <si>
    <t>Grover Cleveland</t>
  </si>
  <si>
    <t>Benjamin Harrison</t>
  </si>
  <si>
    <t>William McKinley</t>
  </si>
  <si>
    <t>Theodore Roosevelt</t>
  </si>
  <si>
    <t>William H. Taft</t>
  </si>
  <si>
    <t>Woodrow Wilson</t>
  </si>
  <si>
    <t>Warren G. Harding</t>
  </si>
  <si>
    <t>Franklin D. Roosevelt</t>
  </si>
  <si>
    <t>John F. Kennedy</t>
  </si>
  <si>
    <t>To take back: renounce, repudiate, recant, or retract. To avoid or shun.</t>
  </si>
  <si>
    <t>Eager anticipation.</t>
  </si>
  <si>
    <t>Capillary congestion causing abnormal redness of the skin (Roseacea; Lyme disease).</t>
  </si>
  <si>
    <t>Throwback. Reversion.</t>
  </si>
  <si>
    <t>Dagger. Pointed instrument for making holes in cloth.</t>
  </si>
  <si>
    <t>Happy. Cheerful. Lacking due thought or consideration; insouciant.</t>
  </si>
  <si>
    <t>James S. Sherman</t>
  </si>
  <si>
    <t>Threaten with divine punishment. Curse.</t>
  </si>
  <si>
    <t>Proximity; nearness. Kinship.</t>
  </si>
  <si>
    <t>https://www.dictionary.com/browse/ataxia</t>
  </si>
  <si>
    <t>ataxia</t>
  </si>
  <si>
    <t>Loose fold of skin under the throat of animals (fowl: wattle).</t>
  </si>
  <si>
    <t>https://www.merriam-webster.com/dictionary/dewlap</t>
  </si>
  <si>
    <t>Female placental mammal in heat.</t>
  </si>
  <si>
    <t>Hole, into which fits a projection (tenon) to make a joint.</t>
  </si>
  <si>
    <r>
      <t>sext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n</t>
    </r>
  </si>
  <si>
    <r>
      <t>sext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n</t>
    </r>
    <r>
      <rPr>
        <b/>
        <sz val="14"/>
        <color rgb="FFFF0000"/>
        <rFont val="Tahoma"/>
        <family val="2"/>
      </rPr>
      <t>t</t>
    </r>
  </si>
  <si>
    <t>https://www.dictionary.com/browse/sextant</t>
  </si>
  <si>
    <t>Astronomical instrument used to determine latitude and longitude at sea by measuring angular distances.</t>
  </si>
  <si>
    <t>German dance. Movement in square dance in which 2 people lock arms and turn.</t>
  </si>
  <si>
    <t>A reference mark: double-dagger. Footnote.</t>
  </si>
  <si>
    <t>Sudden outpouring; inundation.</t>
  </si>
  <si>
    <t>https://www.google.com/search?client=firefox-b-1-d&amp;q=image+sarong</t>
  </si>
  <si>
    <t>https://www.google.com/search?client=firefox-b-1-d&amp;q=image+chignon</t>
  </si>
  <si>
    <t>Aristotle</t>
  </si>
  <si>
    <t>https://en.wikipedia.org/wiki/Empiricism</t>
  </si>
  <si>
    <t>Transparent. Completely calm.</t>
  </si>
  <si>
    <t>Chestnut color.</t>
  </si>
  <si>
    <t>Summarize; review.</t>
  </si>
  <si>
    <t>https://www.dictionary.com/browse/zoonosis</t>
  </si>
  <si>
    <t>zoonosis</t>
  </si>
  <si>
    <t>Showing seams. Unpleasant. Sordid.</t>
  </si>
  <si>
    <t>Elaborate inlaid work of woods, metals, tortoiseshell, ivory, etc.</t>
  </si>
  <si>
    <t>Inlaid woodwork forming a mosaic pattern.</t>
  </si>
  <si>
    <t>Poisonous. Contagious. Violently hostile or malicious.</t>
  </si>
  <si>
    <t>Craftiness or artful deception.</t>
  </si>
  <si>
    <r>
      <t>wa</t>
    </r>
    <r>
      <rPr>
        <b/>
        <sz val="14"/>
        <color rgb="FFFF0000"/>
        <rFont val="Tahoma"/>
        <family val="2"/>
      </rPr>
      <t>ff</t>
    </r>
    <r>
      <rPr>
        <b/>
        <sz val="14"/>
        <rFont val="Tahoma"/>
        <family val="2"/>
      </rPr>
      <t>le</t>
    </r>
  </si>
  <si>
    <r>
      <t>wa</t>
    </r>
    <r>
      <rPr>
        <b/>
        <sz val="14"/>
        <color rgb="FFFF0000"/>
        <rFont val="Tahoma"/>
        <family val="2"/>
      </rPr>
      <t>tt</t>
    </r>
    <r>
      <rPr>
        <b/>
        <sz val="14"/>
        <rFont val="Tahoma"/>
        <family val="2"/>
      </rPr>
      <t>le</t>
    </r>
  </si>
  <si>
    <t>Alcoholic beverage.</t>
  </si>
  <si>
    <t>Milton Erickson.hypnosis and neuro-linguistic programming</t>
  </si>
  <si>
    <t>Shooting marbles. Tan animal hides.</t>
  </si>
  <si>
    <t xml:space="preserve">Flerovium </t>
  </si>
  <si>
    <t xml:space="preserve">Moscovium </t>
  </si>
  <si>
    <t xml:space="preserve">Actinium </t>
  </si>
  <si>
    <t xml:space="preserve">Ac </t>
  </si>
  <si>
    <t xml:space="preserve">Aluminum </t>
  </si>
  <si>
    <t xml:space="preserve">Al </t>
  </si>
  <si>
    <t xml:space="preserve">Americium </t>
  </si>
  <si>
    <t xml:space="preserve">Am </t>
  </si>
  <si>
    <t xml:space="preserve">Antimony </t>
  </si>
  <si>
    <t xml:space="preserve">Sb </t>
  </si>
  <si>
    <t xml:space="preserve">Argon </t>
  </si>
  <si>
    <t xml:space="preserve">Ar </t>
  </si>
  <si>
    <t xml:space="preserve">Arsenic </t>
  </si>
  <si>
    <t xml:space="preserve">As </t>
  </si>
  <si>
    <t xml:space="preserve">Astatine </t>
  </si>
  <si>
    <t xml:space="preserve">At </t>
  </si>
  <si>
    <t xml:space="preserve">Barium </t>
  </si>
  <si>
    <t xml:space="preserve">Ba </t>
  </si>
  <si>
    <t xml:space="preserve">Berkelium </t>
  </si>
  <si>
    <t xml:space="preserve">Bk </t>
  </si>
  <si>
    <t xml:space="preserve">Beryllium </t>
  </si>
  <si>
    <t xml:space="preserve">Be </t>
  </si>
  <si>
    <t xml:space="preserve">Bismuth </t>
  </si>
  <si>
    <t xml:space="preserve">Bi </t>
  </si>
  <si>
    <t xml:space="preserve">Bohrium </t>
  </si>
  <si>
    <t xml:space="preserve">Bh </t>
  </si>
  <si>
    <t xml:space="preserve">Boron </t>
  </si>
  <si>
    <t xml:space="preserve">B </t>
  </si>
  <si>
    <t xml:space="preserve">Bromine </t>
  </si>
  <si>
    <t xml:space="preserve">Br </t>
  </si>
  <si>
    <t xml:space="preserve">Cadmium </t>
  </si>
  <si>
    <t xml:space="preserve">Cd </t>
  </si>
  <si>
    <t xml:space="preserve">Calcium </t>
  </si>
  <si>
    <t xml:space="preserve">Ca </t>
  </si>
  <si>
    <t xml:space="preserve">Californium </t>
  </si>
  <si>
    <t xml:space="preserve">Cf </t>
  </si>
  <si>
    <t xml:space="preserve">Carbon </t>
  </si>
  <si>
    <t xml:space="preserve">C </t>
  </si>
  <si>
    <t xml:space="preserve">Cerium </t>
  </si>
  <si>
    <t xml:space="preserve">Ce </t>
  </si>
  <si>
    <t xml:space="preserve">Cesium </t>
  </si>
  <si>
    <t xml:space="preserve">Cs </t>
  </si>
  <si>
    <t xml:space="preserve">Chlorine </t>
  </si>
  <si>
    <t xml:space="preserve">Cl </t>
  </si>
  <si>
    <t xml:space="preserve">Chromium </t>
  </si>
  <si>
    <t xml:space="preserve">Cr </t>
  </si>
  <si>
    <t xml:space="preserve">Cobalt </t>
  </si>
  <si>
    <t xml:space="preserve">Co </t>
  </si>
  <si>
    <t xml:space="preserve">Copernicium </t>
  </si>
  <si>
    <t xml:space="preserve">Cn </t>
  </si>
  <si>
    <t xml:space="preserve">Copper </t>
  </si>
  <si>
    <t xml:space="preserve">Cu </t>
  </si>
  <si>
    <t xml:space="preserve">Curium </t>
  </si>
  <si>
    <t xml:space="preserve">Cm </t>
  </si>
  <si>
    <t xml:space="preserve">Darmstadtium </t>
  </si>
  <si>
    <t xml:space="preserve">Ds </t>
  </si>
  <si>
    <t xml:space="preserve">Dubnium </t>
  </si>
  <si>
    <t xml:space="preserve">Db </t>
  </si>
  <si>
    <t xml:space="preserve">Dysprosium </t>
  </si>
  <si>
    <t xml:space="preserve">Dy </t>
  </si>
  <si>
    <t xml:space="preserve">Einsteinium </t>
  </si>
  <si>
    <t xml:space="preserve">Es </t>
  </si>
  <si>
    <t xml:space="preserve">Erbium </t>
  </si>
  <si>
    <t xml:space="preserve">Er </t>
  </si>
  <si>
    <t xml:space="preserve">Europium </t>
  </si>
  <si>
    <t xml:space="preserve">Eu </t>
  </si>
  <si>
    <t xml:space="preserve">Fermium </t>
  </si>
  <si>
    <t xml:space="preserve">Fm </t>
  </si>
  <si>
    <t xml:space="preserve">Fl </t>
  </si>
  <si>
    <t xml:space="preserve">Fluorine </t>
  </si>
  <si>
    <t xml:space="preserve">F </t>
  </si>
  <si>
    <t xml:space="preserve">Francium </t>
  </si>
  <si>
    <t xml:space="preserve">Fr </t>
  </si>
  <si>
    <t xml:space="preserve">Gadolinium </t>
  </si>
  <si>
    <t xml:space="preserve">Gd </t>
  </si>
  <si>
    <t xml:space="preserve">Gallium </t>
  </si>
  <si>
    <t xml:space="preserve">Ga </t>
  </si>
  <si>
    <t xml:space="preserve">Germanium </t>
  </si>
  <si>
    <t xml:space="preserve">Ge </t>
  </si>
  <si>
    <t xml:space="preserve">Gold </t>
  </si>
  <si>
    <t xml:space="preserve">Au </t>
  </si>
  <si>
    <t xml:space="preserve">Hafnium </t>
  </si>
  <si>
    <t xml:space="preserve">Hf </t>
  </si>
  <si>
    <t xml:space="preserve">Hassium </t>
  </si>
  <si>
    <t xml:space="preserve">Hs </t>
  </si>
  <si>
    <t xml:space="preserve">Helium </t>
  </si>
  <si>
    <t xml:space="preserve">He </t>
  </si>
  <si>
    <t xml:space="preserve">Holmium </t>
  </si>
  <si>
    <t xml:space="preserve">Ho </t>
  </si>
  <si>
    <t xml:space="preserve">Hydrogen </t>
  </si>
  <si>
    <t xml:space="preserve">H </t>
  </si>
  <si>
    <t xml:space="preserve">Indium </t>
  </si>
  <si>
    <t xml:space="preserve">In </t>
  </si>
  <si>
    <t xml:space="preserve">Iodine </t>
  </si>
  <si>
    <t xml:space="preserve">I </t>
  </si>
  <si>
    <t xml:space="preserve">Iridium </t>
  </si>
  <si>
    <t xml:space="preserve">Ir </t>
  </si>
  <si>
    <t xml:space="preserve">Iron </t>
  </si>
  <si>
    <t xml:space="preserve">Fe </t>
  </si>
  <si>
    <t xml:space="preserve">Krypton </t>
  </si>
  <si>
    <t xml:space="preserve">Kr </t>
  </si>
  <si>
    <t xml:space="preserve">Lanthanum </t>
  </si>
  <si>
    <t xml:space="preserve">La </t>
  </si>
  <si>
    <t xml:space="preserve">Lawrencium </t>
  </si>
  <si>
    <t xml:space="preserve">Lr </t>
  </si>
  <si>
    <t xml:space="preserve">Lead </t>
  </si>
  <si>
    <t xml:space="preserve">Pb </t>
  </si>
  <si>
    <t xml:space="preserve">Lithium </t>
  </si>
  <si>
    <t xml:space="preserve">Li </t>
  </si>
  <si>
    <t xml:space="preserve">Livermorium  </t>
  </si>
  <si>
    <t xml:space="preserve">Lv </t>
  </si>
  <si>
    <t xml:space="preserve">Lutetium </t>
  </si>
  <si>
    <t xml:space="preserve">Lu </t>
  </si>
  <si>
    <t xml:space="preserve">Magnesium </t>
  </si>
  <si>
    <t xml:space="preserve">Mg </t>
  </si>
  <si>
    <t xml:space="preserve">Manganese </t>
  </si>
  <si>
    <t xml:space="preserve">Mn </t>
  </si>
  <si>
    <t xml:space="preserve">Meitnerium </t>
  </si>
  <si>
    <t xml:space="preserve">Mt </t>
  </si>
  <si>
    <t xml:space="preserve">Mendelevium </t>
  </si>
  <si>
    <t xml:space="preserve">Md </t>
  </si>
  <si>
    <t xml:space="preserve">Hg </t>
  </si>
  <si>
    <t xml:space="preserve">Molybdenum </t>
  </si>
  <si>
    <t xml:space="preserve">Mo </t>
  </si>
  <si>
    <t xml:space="preserve">Mc </t>
  </si>
  <si>
    <t xml:space="preserve">Neodymium </t>
  </si>
  <si>
    <t xml:space="preserve">Nd </t>
  </si>
  <si>
    <t xml:space="preserve">Neon </t>
  </si>
  <si>
    <t xml:space="preserve">Ne </t>
  </si>
  <si>
    <t xml:space="preserve">Neptunium </t>
  </si>
  <si>
    <t xml:space="preserve">Np </t>
  </si>
  <si>
    <t xml:space="preserve">Nickel </t>
  </si>
  <si>
    <t xml:space="preserve">Ni </t>
  </si>
  <si>
    <t xml:space="preserve">Nh </t>
  </si>
  <si>
    <t xml:space="preserve">Niobium </t>
  </si>
  <si>
    <t xml:space="preserve">Nb </t>
  </si>
  <si>
    <t xml:space="preserve">Nitrogen </t>
  </si>
  <si>
    <t xml:space="preserve">N </t>
  </si>
  <si>
    <t xml:space="preserve">Nobelium </t>
  </si>
  <si>
    <t xml:space="preserve">No </t>
  </si>
  <si>
    <t xml:space="preserve">Oganesson  </t>
  </si>
  <si>
    <t xml:space="preserve">Og </t>
  </si>
  <si>
    <t xml:space="preserve">Osmium </t>
  </si>
  <si>
    <t xml:space="preserve">Os </t>
  </si>
  <si>
    <t xml:space="preserve">Oxygen </t>
  </si>
  <si>
    <t xml:space="preserve">O </t>
  </si>
  <si>
    <t xml:space="preserve">Palladium </t>
  </si>
  <si>
    <t xml:space="preserve">Pd </t>
  </si>
  <si>
    <t xml:space="preserve">Phosphorus </t>
  </si>
  <si>
    <t xml:space="preserve">P </t>
  </si>
  <si>
    <t xml:space="preserve">Platinum </t>
  </si>
  <si>
    <t xml:space="preserve">Pt </t>
  </si>
  <si>
    <t xml:space="preserve">Plutonium </t>
  </si>
  <si>
    <t xml:space="preserve">Pu </t>
  </si>
  <si>
    <t xml:space="preserve">Polonium </t>
  </si>
  <si>
    <t xml:space="preserve">Po </t>
  </si>
  <si>
    <t xml:space="preserve">Potassium </t>
  </si>
  <si>
    <t xml:space="preserve">K </t>
  </si>
  <si>
    <t xml:space="preserve">Praseodymium </t>
  </si>
  <si>
    <t xml:space="preserve">Pr </t>
  </si>
  <si>
    <t xml:space="preserve">Promethium </t>
  </si>
  <si>
    <t xml:space="preserve">Pm </t>
  </si>
  <si>
    <t xml:space="preserve">Protactinium </t>
  </si>
  <si>
    <t xml:space="preserve">Pa </t>
  </si>
  <si>
    <t xml:space="preserve">Radium </t>
  </si>
  <si>
    <t xml:space="preserve">Ra </t>
  </si>
  <si>
    <t xml:space="preserve">Radon </t>
  </si>
  <si>
    <t xml:space="preserve">Rn </t>
  </si>
  <si>
    <t xml:space="preserve">Rhenium </t>
  </si>
  <si>
    <t xml:space="preserve">Re </t>
  </si>
  <si>
    <t xml:space="preserve">Rhodium </t>
  </si>
  <si>
    <t xml:space="preserve">Rh </t>
  </si>
  <si>
    <t xml:space="preserve">Roentgenium </t>
  </si>
  <si>
    <t xml:space="preserve">Rg </t>
  </si>
  <si>
    <t xml:space="preserve">Rubidium </t>
  </si>
  <si>
    <t xml:space="preserve">Rb </t>
  </si>
  <si>
    <t xml:space="preserve">Ruthenium </t>
  </si>
  <si>
    <t xml:space="preserve">Ru </t>
  </si>
  <si>
    <t xml:space="preserve">Rutherfordium </t>
  </si>
  <si>
    <t xml:space="preserve">Rf </t>
  </si>
  <si>
    <t xml:space="preserve">Samarium </t>
  </si>
  <si>
    <t xml:space="preserve">Sm </t>
  </si>
  <si>
    <t xml:space="preserve">Scandium </t>
  </si>
  <si>
    <t xml:space="preserve">Sc </t>
  </si>
  <si>
    <t xml:space="preserve">Seaborgium </t>
  </si>
  <si>
    <t xml:space="preserve">Sg </t>
  </si>
  <si>
    <t xml:space="preserve">Selenium </t>
  </si>
  <si>
    <t xml:space="preserve">Se </t>
  </si>
  <si>
    <t xml:space="preserve">Silicon </t>
  </si>
  <si>
    <t xml:space="preserve">Si </t>
  </si>
  <si>
    <t xml:space="preserve">Silver </t>
  </si>
  <si>
    <t xml:space="preserve">Ag </t>
  </si>
  <si>
    <t xml:space="preserve">Sodium </t>
  </si>
  <si>
    <t xml:space="preserve">Na </t>
  </si>
  <si>
    <t xml:space="preserve">Strontium </t>
  </si>
  <si>
    <t xml:space="preserve">Sr </t>
  </si>
  <si>
    <t xml:space="preserve">Sulfur </t>
  </si>
  <si>
    <t xml:space="preserve">S </t>
  </si>
  <si>
    <t xml:space="preserve">Tantalum </t>
  </si>
  <si>
    <t xml:space="preserve">Ta </t>
  </si>
  <si>
    <t xml:space="preserve">Technetium </t>
  </si>
  <si>
    <t xml:space="preserve">Tc </t>
  </si>
  <si>
    <t xml:space="preserve">Tellurium </t>
  </si>
  <si>
    <t xml:space="preserve">Te </t>
  </si>
  <si>
    <t xml:space="preserve">Ts </t>
  </si>
  <si>
    <t xml:space="preserve">Terbium </t>
  </si>
  <si>
    <t xml:space="preserve">Tb </t>
  </si>
  <si>
    <t xml:space="preserve">Thallium </t>
  </si>
  <si>
    <t xml:space="preserve">Tl </t>
  </si>
  <si>
    <t xml:space="preserve">Thorium </t>
  </si>
  <si>
    <t xml:space="preserve">Th </t>
  </si>
  <si>
    <t xml:space="preserve">Thulium </t>
  </si>
  <si>
    <t xml:space="preserve">Tm </t>
  </si>
  <si>
    <t xml:space="preserve">Tin </t>
  </si>
  <si>
    <t xml:space="preserve">Sn </t>
  </si>
  <si>
    <t xml:space="preserve">Titanium </t>
  </si>
  <si>
    <t xml:space="preserve">Ti </t>
  </si>
  <si>
    <t xml:space="preserve">Tungsten </t>
  </si>
  <si>
    <t xml:space="preserve">W </t>
  </si>
  <si>
    <t xml:space="preserve">Uranium </t>
  </si>
  <si>
    <t xml:space="preserve">U </t>
  </si>
  <si>
    <t xml:space="preserve">Vanadium </t>
  </si>
  <si>
    <t xml:space="preserve">V </t>
  </si>
  <si>
    <t xml:space="preserve">Xenon </t>
  </si>
  <si>
    <t xml:space="preserve">Xe </t>
  </si>
  <si>
    <t xml:space="preserve">Ytterbium </t>
  </si>
  <si>
    <t xml:space="preserve">Yb </t>
  </si>
  <si>
    <t xml:space="preserve">Yttrium </t>
  </si>
  <si>
    <t xml:space="preserve">Y </t>
  </si>
  <si>
    <t xml:space="preserve">Zinc </t>
  </si>
  <si>
    <t xml:space="preserve">Zn </t>
  </si>
  <si>
    <t xml:space="preserve">Zirconium </t>
  </si>
  <si>
    <t xml:space="preserve">Zr </t>
  </si>
  <si>
    <t xml:space="preserve">George H.W. Bush </t>
  </si>
  <si>
    <t>Strong desire.</t>
  </si>
  <si>
    <t>Pleasant; peaceful; simple.</t>
  </si>
  <si>
    <t>Trembling; vibration. Vacillate. State of excitement or fear.</t>
  </si>
  <si>
    <t>To impose without request. Intrude. To thrust out (extrude).</t>
  </si>
  <si>
    <t>https://en.wikipedia.org/wiki/Periodic_table#Presentation_forms</t>
  </si>
  <si>
    <t>Joke. Mock.</t>
  </si>
  <si>
    <t>To attempt. Short, written composition.</t>
  </si>
  <si>
    <t>mental illness</t>
  </si>
  <si>
    <t>Reluctantly concede. To envy.</t>
  </si>
  <si>
    <t>https://www.merriam-webster.com/dictionary/purge</t>
  </si>
  <si>
    <t>To rid. Cause something to leave the body.</t>
  </si>
  <si>
    <t>Hairstyle. Headdress. To style the hair.</t>
  </si>
  <si>
    <t>sarcopenia</t>
  </si>
  <si>
    <t>Sung without instruments.</t>
  </si>
  <si>
    <t>A pair of small different-sized hand drums mainly used in India.</t>
  </si>
  <si>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m</t>
    </r>
    <r>
      <rPr>
        <b/>
        <sz val="14"/>
        <rFont val="Tahoma"/>
        <family val="2"/>
      </rPr>
      <t>onym</t>
    </r>
  </si>
  <si>
    <r>
      <t>e</t>
    </r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onym</t>
    </r>
  </si>
  <si>
    <t>Proper behavior. Appropriate. Pleasing appearance.</t>
  </si>
  <si>
    <t>Powerful.</t>
  </si>
  <si>
    <t>https://www.dictionary.com/browse/muezzin</t>
  </si>
  <si>
    <r>
      <t>d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ff</t>
    </r>
  </si>
  <si>
    <r>
      <t>d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ff</t>
    </r>
  </si>
  <si>
    <t>A servile self-serving flatterer. Bootlicker, brownnoser, lackey, lickspittle, minion, toady.</t>
  </si>
  <si>
    <t>A state of matter in which a fluid flows without friction.</t>
  </si>
  <si>
    <t>phillumenist</t>
  </si>
  <si>
    <t>mycophile</t>
  </si>
  <si>
    <t>Professionally associated with, or a fan of, filmmaking.</t>
  </si>
  <si>
    <t>A terse statement of principle or truth. Adage; apothegm; maxim.</t>
  </si>
  <si>
    <t>lightning and/or thunder</t>
  </si>
  <si>
    <t>chandler</t>
  </si>
  <si>
    <t>refringent</t>
  </si>
  <si>
    <t>tatami</t>
  </si>
  <si>
    <t>funicular</t>
  </si>
  <si>
    <t>https://www.merriam-webster.com/dictionary/mycophile</t>
  </si>
  <si>
    <t>Mushroom lover.</t>
  </si>
  <si>
    <t>A collector of matchbooks and matchboxes.</t>
  </si>
  <si>
    <t>https://www.dictionary.com/browse/phillumenist</t>
  </si>
  <si>
    <t>https://www.dictionary.com/browse/chandler</t>
  </si>
  <si>
    <t>https://www.dictionary.com/browse/refringent</t>
  </si>
  <si>
    <t>https://www.dictionary.com/browse/tatami</t>
  </si>
  <si>
    <t>Japanese woven straw mats.</t>
  </si>
  <si>
    <t>Pertaining to a rope. Hillside cable car.</t>
  </si>
  <si>
    <t>https://www.merriam-webster.com/dictionary/funicular</t>
  </si>
  <si>
    <t>Chewable wad not to be swallowed (ex: tobacco, gum). A pound sterling.</t>
  </si>
  <si>
    <t>Lethargy. Dullness.</t>
  </si>
  <si>
    <t>Is now acceptable (they gave in).</t>
  </si>
  <si>
    <t>AFTER ALL</t>
  </si>
  <si>
    <t xml:space="preserve">ALL RIGHT*     </t>
  </si>
  <si>
    <r>
      <t>H * ((B</t>
    </r>
    <r>
      <rPr>
        <b/>
        <vertAlign val="subscript"/>
        <sz val="12"/>
        <color theme="1"/>
        <rFont val="Tahoma"/>
        <family val="2"/>
      </rPr>
      <t xml:space="preserve">1 </t>
    </r>
    <r>
      <rPr>
        <b/>
        <sz val="12"/>
        <color theme="1"/>
        <rFont val="Tahoma"/>
        <family val="2"/>
      </rPr>
      <t>+ B</t>
    </r>
    <r>
      <rPr>
        <b/>
        <vertAlign val="sub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>) / 2)</t>
    </r>
  </si>
  <si>
    <t>https://www.google.com/search?channel=nus5&amp;client=firefox-b-1-d&amp;q=area+of+a+trapezoid</t>
  </si>
  <si>
    <t>Tear up by the roots. Destroy.</t>
  </si>
  <si>
    <t>Uproot. Remove from a native environment.</t>
  </si>
  <si>
    <t>A symbol placed upon a staff to indicate the name and pitch of the notes corresponding to its lines and spaces.</t>
  </si>
  <si>
    <t>https://www.dictionary.com/browse/clef</t>
  </si>
  <si>
    <t>clef</t>
  </si>
  <si>
    <t>concord</t>
  </si>
  <si>
    <t>https://www.dictionary.com/browse/concord</t>
  </si>
  <si>
    <t>Agreement. Harmony.</t>
  </si>
  <si>
    <t>Debate. Idiom.</t>
  </si>
  <si>
    <t>Rambling. Using reason rather than intuition.</t>
  </si>
  <si>
    <t>chorale</t>
  </si>
  <si>
    <t>https://www.dictionary.com/browse/chorale</t>
  </si>
  <si>
    <t>A hymn. Group specializing in singing church music; choir.</t>
  </si>
  <si>
    <t>parthenogenesis</t>
  </si>
  <si>
    <t>Small amount; modicum, scintilla.</t>
  </si>
  <si>
    <t>Beginning; incipient; nascent.</t>
  </si>
  <si>
    <t>Reserved in speech. Taciturn.</t>
  </si>
  <si>
    <t>Change completely; transform; transmute.</t>
  </si>
  <si>
    <t>https://www.merriam-webster.com/dictionary/gull</t>
  </si>
  <si>
    <t>To entertain; regale. Celebrate. A feast or festival.</t>
  </si>
  <si>
    <t>Generosity; largess(e).</t>
  </si>
  <si>
    <t>Small heron that lives in marshes and has a loud cry.</t>
  </si>
  <si>
    <t>Covered by bony or horny plates or large scales; armored. Shaped like a shield.</t>
  </si>
  <si>
    <t>Small, tree-climbing, chiefly insectivorous bird.</t>
  </si>
  <si>
    <t>Wooded area.</t>
  </si>
  <si>
    <t>One who frequents the woods. Pertaining to the forest.</t>
  </si>
  <si>
    <t>Large baboon with a bright blue and scarlet face.</t>
  </si>
  <si>
    <t>Orgy. Saturnalia.</t>
  </si>
  <si>
    <t xml:space="preserve">Short-lived; ephemeral. </t>
  </si>
  <si>
    <t>Foolish, loquacious nonsense. Commotion.</t>
  </si>
  <si>
    <t>https://www.dictionary.com/browse/bastion</t>
  </si>
  <si>
    <t>bastion</t>
  </si>
  <si>
    <t>Shelter. A facility designed to provide care to the terminally ill in a homelike setting.</t>
  </si>
  <si>
    <t>https://www.merriam-webster.com/dictionary/hackle</t>
  </si>
  <si>
    <t>Anger. Bristles on a dog's neck. Neck feathers. Comb with long metal teeth.</t>
  </si>
  <si>
    <t>Art that stresses abstract structure especially by fragmenting the subjects (ex: Picasso).</t>
  </si>
  <si>
    <t>2 times of year when the Sun is farthest from the equator.</t>
  </si>
  <si>
    <t>Reserve. Indicate. Give evidence of.</t>
  </si>
  <si>
    <t>A dancer's gliding step. A mountain climber sliding over snow.</t>
  </si>
  <si>
    <t>Inept. Clumsy.</t>
  </si>
  <si>
    <t>Awkward. Clumsy.</t>
  </si>
  <si>
    <t>A small, bright, sparkling object.</t>
  </si>
  <si>
    <t>Makes or sells candles. Sells specific items.</t>
  </si>
  <si>
    <t>A fortified place. A shelter.</t>
  </si>
  <si>
    <t>Remorseful.</t>
  </si>
  <si>
    <t>Deficient in color; pale.</t>
  </si>
  <si>
    <t>Contains all the letters of the alphabet.</t>
  </si>
  <si>
    <t>Belonging to the people; popular. Ancient Egyptian writing.</t>
  </si>
  <si>
    <t>To correct; revise.</t>
  </si>
  <si>
    <t>https://www.dictionary.com/browse/specie</t>
  </si>
  <si>
    <t>specie</t>
  </si>
  <si>
    <t>Coin money.</t>
  </si>
  <si>
    <t>Private conversation between 2 people. Face to face. Vis-a-vis.</t>
  </si>
  <si>
    <t>Omission of conjunctions (usually replaced by commas). Omission of cross references, especially from a catalog.</t>
  </si>
  <si>
    <t>Ambiguity in discourse, due to grammatical construction rather than of the meaning of the words.</t>
  </si>
  <si>
    <t>To wallow in. To be soaked or stained. Confusion; turmoil.</t>
  </si>
  <si>
    <t>Volition.</t>
  </si>
  <si>
    <t>https://www.merriam-webster.com/dictionary/malt</t>
  </si>
  <si>
    <t>malt</t>
  </si>
  <si>
    <t>https://www.merriam-webster.com/dictionary/geode</t>
  </si>
  <si>
    <t>geode</t>
  </si>
  <si>
    <t>Dangerous. Very clever and shrewd.</t>
  </si>
  <si>
    <t>A descent from the lofty to the deep or commonplace. Anticlimax. Overdone, absurd pathos. Triteness.</t>
  </si>
  <si>
    <t>Evoking pity or compassion.</t>
  </si>
  <si>
    <t>https://www.dictionary.com/browse/pathos</t>
  </si>
  <si>
    <r>
      <rPr>
        <b/>
        <sz val="14"/>
        <color rgb="FFFF0000"/>
        <rFont val="Tahoma"/>
        <family val="2"/>
      </rPr>
      <t>b</t>
    </r>
    <r>
      <rPr>
        <b/>
        <sz val="14"/>
        <rFont val="Tahoma"/>
        <family val="2"/>
      </rPr>
      <t>athos</t>
    </r>
  </si>
  <si>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athos</t>
    </r>
  </si>
  <si>
    <t>arrogant</t>
  </si>
  <si>
    <t>https://www.dictionary.com/browse/arrogant</t>
  </si>
  <si>
    <t>To create or tell stories filled with fantasy.</t>
  </si>
  <si>
    <t>Lampoon. Vicious satire. Burlesque.</t>
  </si>
  <si>
    <t>https://www.dictionary.com/browse/sere</t>
  </si>
  <si>
    <t>Spotted; mottled; dappled; pied.</t>
  </si>
  <si>
    <t>Dirty, ragged person; tatterdemalion.</t>
  </si>
  <si>
    <t>An overly forward, impudent woman; shrew; hussy; trollop. Prostitute.</t>
  </si>
  <si>
    <t>Untidy slovenly woman. Prostitute.</t>
  </si>
  <si>
    <t>A Prostitute.</t>
  </si>
  <si>
    <t>An ill-tempered or violent woman; shrew; termagant.</t>
  </si>
  <si>
    <t>Blameworthy. Reprehensible.</t>
  </si>
  <si>
    <t>Slander; aspersion.</t>
  </si>
  <si>
    <t>Spot; stain; imbrue.</t>
  </si>
  <si>
    <t>Capricious; unpredictable; whimsical.</t>
  </si>
  <si>
    <t>Unpredictable; whimsical.</t>
  </si>
  <si>
    <t>Verbal abuse; invective; condemnation. Diatribe; tirade.</t>
  </si>
  <si>
    <t>Convincing; compelling. Relevant.</t>
  </si>
  <si>
    <t>Without a doubt. Certain.</t>
  </si>
  <si>
    <t>Quack. Grifter.</t>
  </si>
  <si>
    <t>Assume without proof; presume. Posit.</t>
  </si>
  <si>
    <t>Slyly mocking. Dishonest. False; counterfeit.</t>
  </si>
  <si>
    <t>Criminal. Evildoer.</t>
  </si>
  <si>
    <r>
      <t>geode</t>
    </r>
    <r>
      <rPr>
        <b/>
        <sz val="14"/>
        <color rgb="FFFF0000"/>
        <rFont val="Tahoma"/>
        <family val="2"/>
      </rPr>
      <t>sic</t>
    </r>
  </si>
  <si>
    <t>Place of destruction or disorder. Walk awkwardly.</t>
  </si>
  <si>
    <t>https://www.dictionary.com/browse/magnanimous</t>
  </si>
  <si>
    <t>magnanimous</t>
  </si>
  <si>
    <t>Nobility of character. Forgiving; free from petty resentfulness or vindictiveness.</t>
  </si>
  <si>
    <t>A trifle. Nonsensical talk.</t>
  </si>
  <si>
    <t>https://www.dictionary.com/browse/vidya</t>
  </si>
  <si>
    <t>vidya</t>
  </si>
  <si>
    <t>Transcendental knowledge leading toward Brahman.</t>
  </si>
  <si>
    <t>https://www.dictionary.com/browse/couch</t>
  </si>
  <si>
    <t>couch</t>
  </si>
  <si>
    <t>aver</t>
  </si>
  <si>
    <r>
      <t>aver</t>
    </r>
    <r>
      <rPr>
        <b/>
        <sz val="14"/>
        <color rgb="FFFF0000"/>
        <rFont val="Tahoma"/>
        <family val="2"/>
      </rPr>
      <t>sion</t>
    </r>
  </si>
  <si>
    <t>https://www.dictionary.com/browse/aversion</t>
  </si>
  <si>
    <t>https://www.dictionary.com/browse/aver</t>
  </si>
  <si>
    <t>Assert; affirm with certainty.</t>
  </si>
  <si>
    <t>Thick and hardened. Insensitive.</t>
  </si>
  <si>
    <t>Open to view or knowledge.</t>
  </si>
  <si>
    <t>Attractive. Tending to create a favorable impression.</t>
  </si>
  <si>
    <t>Apparent. Plausible. Open to view.</t>
  </si>
  <si>
    <t>https://www.merriam-webster.com/dictionary/wattle</t>
  </si>
  <si>
    <t>Strongly biased; prejudiced.</t>
  </si>
  <si>
    <t>Orgy. Bacchanalia.</t>
  </si>
  <si>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ma</t>
    </r>
    <r>
      <rPr>
        <b/>
        <sz val="14"/>
        <rFont val="Tahoma"/>
        <family val="2"/>
      </rPr>
      <t>rche</t>
    </r>
  </si>
  <si>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che</t>
    </r>
    <r>
      <rPr>
        <b/>
        <sz val="14"/>
        <rFont val="Tahoma"/>
        <family val="2"/>
      </rPr>
      <t>rche</t>
    </r>
  </si>
  <si>
    <t>https://www.dictionary.com/browse/footlocker</t>
  </si>
  <si>
    <t>footlocker</t>
  </si>
  <si>
    <t>A small trunk kept at the foot of a bed, especially to contain a soldier's personal effects.</t>
  </si>
  <si>
    <t>Person's hold on something.</t>
  </si>
  <si>
    <t>Causing, or capable of, expansion. Exaggerated euphoria and delusions of self-importance. Prone to talking in a sociable manner.</t>
  </si>
  <si>
    <r>
      <t>perist</t>
    </r>
    <r>
      <rPr>
        <b/>
        <sz val="14"/>
        <color rgb="FFFF0000"/>
        <rFont val="Tahoma"/>
        <family val="2"/>
      </rPr>
      <t>y</t>
    </r>
    <r>
      <rPr>
        <b/>
        <sz val="14"/>
        <rFont val="Tahoma"/>
        <family val="2"/>
      </rPr>
      <t>l</t>
    </r>
    <r>
      <rPr>
        <b/>
        <sz val="14"/>
        <color rgb="FFFF0000"/>
        <rFont val="Tahoma"/>
        <family val="2"/>
      </rPr>
      <t>e</t>
    </r>
  </si>
  <si>
    <r>
      <t>perist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l</t>
    </r>
    <r>
      <rPr>
        <b/>
        <sz val="14"/>
        <color rgb="FFFF0000"/>
        <rFont val="Tahoma"/>
        <family val="2"/>
      </rPr>
      <t>sis</t>
    </r>
  </si>
  <si>
    <r>
      <t>di</t>
    </r>
    <r>
      <rPr>
        <b/>
        <sz val="14"/>
        <color rgb="FFFF0000"/>
        <rFont val="Tahoma"/>
        <family val="2"/>
      </rPr>
      <t>ur</t>
    </r>
    <r>
      <rPr>
        <b/>
        <sz val="14"/>
        <rFont val="Tahoma"/>
        <family val="2"/>
      </rPr>
      <t>esis</t>
    </r>
  </si>
  <si>
    <t>Malicious. Reckless. Sexually unrestrained.</t>
  </si>
  <si>
    <t>Moral or spiritual instruction.</t>
  </si>
  <si>
    <t>https://www.merriam-webster.com/dictionary/edification</t>
  </si>
  <si>
    <t>edification</t>
  </si>
  <si>
    <t>https://www.dictionary.com/browse/nepenthe</t>
  </si>
  <si>
    <t>Anything inducing a pleasurable sensation of forgetfulness.</t>
  </si>
  <si>
    <t>Antitoxin to venom.</t>
  </si>
  <si>
    <t>https://www.dictionary.com/browse/-cele</t>
  </si>
  <si>
    <t>Pain reliever.</t>
  </si>
  <si>
    <t>https://en.wikipedia.org/wiki/Transpose</t>
  </si>
  <si>
    <t>lento</t>
  </si>
  <si>
    <t>Slow.</t>
  </si>
  <si>
    <t>https://www.dictionary.com/browse/lento</t>
  </si>
  <si>
    <r>
      <t>le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to</t>
    </r>
  </si>
  <si>
    <r>
      <t>le</t>
    </r>
    <r>
      <rPr>
        <b/>
        <sz val="14"/>
        <color rgb="FFFF0000"/>
        <rFont val="Tahoma"/>
        <family val="2"/>
      </rPr>
      <t>ga</t>
    </r>
    <r>
      <rPr>
        <b/>
        <sz val="14"/>
        <rFont val="Tahoma"/>
        <family val="2"/>
      </rPr>
      <t>to</t>
    </r>
  </si>
  <si>
    <t>Stubbornly devoted to a doctrine. Dogmatic or authoritarian.</t>
  </si>
  <si>
    <t>https://www.merriam-webster.com/dictionary/feldspar</t>
  </si>
  <si>
    <t>feldspar</t>
  </si>
  <si>
    <t>Positively charged ion, atom, or molecule (negative = "anion").</t>
  </si>
  <si>
    <t>https://www.dictionary.com/browse/corpulent</t>
  </si>
  <si>
    <t>corpulent</t>
  </si>
  <si>
    <t>Portly; stout; fat.</t>
  </si>
  <si>
    <t>LOCATION</t>
  </si>
  <si>
    <t>Glowing, enthusiastic praise.</t>
  </si>
  <si>
    <t>https://www.dictionary.com/browse/prepossess</t>
  </si>
  <si>
    <t>Prejudice, especially favorably.</t>
  </si>
  <si>
    <r>
      <rPr>
        <b/>
        <sz val="14"/>
        <color rgb="FFFF0000"/>
        <rFont val="Tahoma"/>
        <family val="2"/>
      </rPr>
      <t>en</t>
    </r>
    <r>
      <rPr>
        <b/>
        <sz val="14"/>
        <rFont val="Tahoma"/>
        <family val="2"/>
      </rPr>
      <t>sconce</t>
    </r>
  </si>
  <si>
    <t>Hymn praising God.</t>
  </si>
  <si>
    <t>Measures electric current in amperes.</t>
  </si>
  <si>
    <t>Gather grain or information.</t>
  </si>
  <si>
    <t>https://www.merriam-webster.com/dictionary/epidemiology</t>
  </si>
  <si>
    <t>epidemiology</t>
  </si>
  <si>
    <t>https://www.dictionary.com/browse/misprision</t>
  </si>
  <si>
    <t>Bog. Marsh. Fen.</t>
  </si>
  <si>
    <t>Divided into 2 branches. Forked.</t>
  </si>
  <si>
    <t>bifurcated</t>
  </si>
  <si>
    <t>Separate; unrelated; distinct. Disparate.</t>
  </si>
  <si>
    <t>A small group of secret plotters. Intrigue; conspire; plot. An artistic, literary, or theatrical clique.</t>
  </si>
  <si>
    <t>An individual grown from a single somatic cell or cell nucleus and genetically identical to it. Duplicate. Twin.</t>
  </si>
  <si>
    <t>https://www.dictionary.com/browse/immerge</t>
  </si>
  <si>
    <t>Soaked; saturated.</t>
  </si>
  <si>
    <t>https://www.dictionary.com/browse/meiosis</t>
  </si>
  <si>
    <t>Animal disease communicable to humans.</t>
  </si>
  <si>
    <t>Smug but ignorant towards artistic and cultural values.</t>
  </si>
  <si>
    <t>Furrowed (wavelike folds). Wrinkled.</t>
  </si>
  <si>
    <t>Intricate. Spiralled. Convolute. Clear up; disappear.</t>
  </si>
  <si>
    <r>
      <t>sapp</t>
    </r>
    <r>
      <rPr>
        <b/>
        <sz val="14"/>
        <color rgb="FFFF0000"/>
        <rFont val="Tahoma"/>
        <family val="2"/>
      </rPr>
      <t>er</t>
    </r>
  </si>
  <si>
    <r>
      <t>sapp</t>
    </r>
    <r>
      <rPr>
        <b/>
        <sz val="14"/>
        <color rgb="FFFF0000"/>
        <rFont val="Tahoma"/>
        <family val="2"/>
      </rPr>
      <t>y</t>
    </r>
  </si>
  <si>
    <t>spiders, scorpions, etc.</t>
  </si>
  <si>
    <t>russia</t>
  </si>
  <si>
    <t>libya</t>
  </si>
  <si>
    <t>uganda</t>
  </si>
  <si>
    <t>chile</t>
  </si>
  <si>
    <t>mongolia</t>
  </si>
  <si>
    <t>north korea</t>
  </si>
  <si>
    <t>cambodia</t>
  </si>
  <si>
    <t>china</t>
  </si>
  <si>
    <t>Frozen.</t>
  </si>
  <si>
    <t>https://www.dictionary.com/browse/temporal</t>
  </si>
  <si>
    <t>Pertaining to time. Transitory. Worldly. Relating to the temples on the head.</t>
  </si>
  <si>
    <t>Formal ball presenting debutantes to society. Complicated dance led by one couple.</t>
  </si>
  <si>
    <t>Cuplike spoon with a long handle.</t>
  </si>
  <si>
    <t>Independent organizations that conspire to limit competition or fix prices. Political groups that work together for mutual benefit. A written agreement between belligerent nations.</t>
  </si>
  <si>
    <t>apoplexy</t>
  </si>
  <si>
    <t>https://www.dictionary.com/browse/wainwright</t>
  </si>
  <si>
    <t>wainwright</t>
  </si>
  <si>
    <t>Wagon maker.</t>
  </si>
  <si>
    <r>
      <t>p</t>
    </r>
    <r>
      <rPr>
        <b/>
        <sz val="14"/>
        <color rgb="FFFF0000"/>
        <rFont val="Tahoma"/>
        <family val="2"/>
      </rPr>
      <t>er</t>
    </r>
    <r>
      <rPr>
        <b/>
        <sz val="14"/>
        <rFont val="Tahoma"/>
        <family val="2"/>
      </rPr>
      <t>emptory</t>
    </r>
  </si>
  <si>
    <r>
      <t>p</t>
    </r>
    <r>
      <rPr>
        <b/>
        <sz val="14"/>
        <color rgb="FFFF0000"/>
        <rFont val="Tahoma"/>
        <family val="2"/>
      </rPr>
      <t>re</t>
    </r>
    <r>
      <rPr>
        <b/>
        <sz val="14"/>
        <rFont val="Tahoma"/>
        <family val="2"/>
      </rPr>
      <t>emptory</t>
    </r>
  </si>
  <si>
    <t>https://www.dictionary.com/browse/preempt</t>
  </si>
  <si>
    <t>Malicious enjoyment derived from the misfortune of others. Gloat.</t>
  </si>
  <si>
    <t>multiplicative inverse</t>
  </si>
  <si>
    <t>Study of disease in a population.</t>
  </si>
  <si>
    <t>Set apart for a special purpose. Deliver. Relegate or banish. Agree.</t>
  </si>
  <si>
    <t>Range of authority or knowledge.</t>
  </si>
  <si>
    <t>https://www.merriam-webster.com/dictionary/apoplexy</t>
  </si>
  <si>
    <t>https://www.dictionary.com/browse/parson</t>
  </si>
  <si>
    <t>parson</t>
  </si>
  <si>
    <t>Member of the clergy, especially a Protestant minister; pastor; rector.</t>
  </si>
  <si>
    <t>https://www.rapidtables.com/math/symbols/Basic_Math_Symbols.html</t>
  </si>
  <si>
    <t>Involuntary muscle contractions which force the contents of a tube forward (ex: esophagus or intestine).</t>
  </si>
  <si>
    <t>https://www.dictionary.com/browse/paresthesia</t>
  </si>
  <si>
    <r>
      <rPr>
        <b/>
        <sz val="14"/>
        <color rgb="FFFF0000"/>
        <rFont val="Tahoma"/>
        <family val="2"/>
      </rPr>
      <t>par</t>
    </r>
    <r>
      <rPr>
        <b/>
        <sz val="14"/>
        <rFont val="Tahoma"/>
        <family val="2"/>
      </rPr>
      <t>esthesia</t>
    </r>
  </si>
  <si>
    <t>vector|cross product   ×</t>
  </si>
  <si>
    <t>DEFINITIONS</t>
  </si>
  <si>
    <t>The most common number of a data set</t>
  </si>
  <si>
    <t xml:space="preserve">LINEAR ALGEBRA   </t>
  </si>
  <si>
    <t>Horseback riding.</t>
  </si>
  <si>
    <t>13.</t>
  </si>
  <si>
    <t>https://www.dictionary.com/browse/chafe</t>
  </si>
  <si>
    <t>chafe</t>
  </si>
  <si>
    <t>Wear away by abrasion. Irritate.</t>
  </si>
  <si>
    <t>Asiatic sheep.</t>
  </si>
  <si>
    <t>Leader of a flock of sheep. Any leader.</t>
  </si>
  <si>
    <t>http://www.differencebetween.net/science/difference-between-axons-and-dendrites/</t>
  </si>
  <si>
    <t>A neuron's receivers (the axon is the neuron's transmitter).</t>
  </si>
  <si>
    <t>dendrites</t>
  </si>
  <si>
    <t>https://www.worldatlas.com/articles/the-10-largest-cities-in-the-world.html</t>
  </si>
  <si>
    <t>Delhi</t>
  </si>
  <si>
    <t>Shanghai</t>
  </si>
  <si>
    <t>São Paulo</t>
  </si>
  <si>
    <t>Mexico</t>
  </si>
  <si>
    <t>Bangladesh</t>
  </si>
  <si>
    <t>Egypt</t>
  </si>
  <si>
    <t>Osaka</t>
  </si>
  <si>
    <t>Karachi</t>
  </si>
  <si>
    <t>Pakistan</t>
  </si>
  <si>
    <t>Chongqing</t>
  </si>
  <si>
    <t>Istanbul</t>
  </si>
  <si>
    <t>Turkey</t>
  </si>
  <si>
    <t>Argentina</t>
  </si>
  <si>
    <t>Lagos</t>
  </si>
  <si>
    <t>Nigeria</t>
  </si>
  <si>
    <t>DR Congo</t>
  </si>
  <si>
    <t>Philippines</t>
  </si>
  <si>
    <t>Tianjin</t>
  </si>
  <si>
    <t>Rio de Janeiro</t>
  </si>
  <si>
    <t>Russia</t>
  </si>
  <si>
    <t>Deserved; fitting.</t>
  </si>
  <si>
    <t>A round building. A large circular room in a building, especially one with a dome.</t>
  </si>
  <si>
    <t>penny</t>
  </si>
  <si>
    <t>nickel</t>
  </si>
  <si>
    <t>dime</t>
  </si>
  <si>
    <t>quarter</t>
  </si>
  <si>
    <t>lincoln</t>
  </si>
  <si>
    <t>jefferson</t>
  </si>
  <si>
    <t>fdr</t>
  </si>
  <si>
    <t>washington</t>
  </si>
  <si>
    <t>half dollar</t>
  </si>
  <si>
    <t>https://www.psecu.com/learn/financial-tips-for-every-stage-in-life/2018/04/27/whose-pictures-are-on-us-currency</t>
  </si>
  <si>
    <t>A side glance; obliquely. Suspicion; disapproval.</t>
  </si>
  <si>
    <t>Uncertain how to respond; undetermined; doubtful.</t>
  </si>
  <si>
    <t>https://www.mathsisfun.com/definitions/transpose-matrix-.html</t>
  </si>
  <si>
    <t>matrix transpose (each row becomes a column)</t>
  </si>
  <si>
    <t>Red. Heading. Instruction. Motto.</t>
  </si>
  <si>
    <t>Collection of miscellaneous information; one of those items.</t>
  </si>
  <si>
    <t>Linguistics.</t>
  </si>
  <si>
    <t>Thus; so; disagrees or points to an error in preceeding word or phrase. (without parens) to incite to attack.</t>
  </si>
  <si>
    <t>Transposing first letters of words in phrases.</t>
  </si>
  <si>
    <t>Mixing of languages (Spanglish). Jumbled.</t>
  </si>
  <si>
    <t>https://www.dictionary.com/browse/moor</t>
  </si>
  <si>
    <t>moor</t>
  </si>
  <si>
    <t>Wasteland. Secure a boat.</t>
  </si>
  <si>
    <t>Prologue. Preliminary remarks.</t>
  </si>
  <si>
    <t>Sudden outpouring. Inundation.</t>
  </si>
  <si>
    <t>Japan 1/2</t>
  </si>
  <si>
    <t>Japan 2/2</t>
  </si>
  <si>
    <t>India 1/3</t>
  </si>
  <si>
    <t>India 2/3</t>
  </si>
  <si>
    <t>India 3/3</t>
  </si>
  <si>
    <t>Brazil 2/2</t>
  </si>
  <si>
    <t>Brazil 1/2</t>
  </si>
  <si>
    <t>https://www.dictionary.com/browse/dastard</t>
  </si>
  <si>
    <t>https://www.math3ma.com/blog/the-tensor-product-demystified</t>
  </si>
  <si>
    <t>A⊗B   (tensor product)</t>
  </si>
  <si>
    <t>Debaucher. Religious freethinker.</t>
  </si>
  <si>
    <t>Decorate.</t>
  </si>
  <si>
    <t xml:space="preserve">Greenland (main island) </t>
  </si>
  <si>
    <t xml:space="preserve">Madagascar (main island) </t>
  </si>
  <si>
    <t xml:space="preserve">Honshu </t>
  </si>
  <si>
    <t xml:space="preserve">Great Britain </t>
  </si>
  <si>
    <t xml:space="preserve">Luzon </t>
  </si>
  <si>
    <t xml:space="preserve">Cuba (main island) </t>
  </si>
  <si>
    <t>SQUARE MILES</t>
  </si>
  <si>
    <t>Baffin Island.1</t>
  </si>
  <si>
    <t>Victoria Island.2</t>
  </si>
  <si>
    <t>Ellesmere Island.3</t>
  </si>
  <si>
    <t>Newfoundland.4</t>
  </si>
  <si>
    <t>South Island.1</t>
  </si>
  <si>
    <t>North Island.2</t>
  </si>
  <si>
    <t>New Guinea.1</t>
  </si>
  <si>
    <t>Borneo.2</t>
  </si>
  <si>
    <t>Sumatra.3</t>
  </si>
  <si>
    <t>Sulawesi.4</t>
  </si>
  <si>
    <t>defined presidential succession</t>
  </si>
  <si>
    <t>Military</t>
  </si>
  <si>
    <t>Air Force</t>
  </si>
  <si>
    <t>Naval</t>
  </si>
  <si>
    <t>Coast Guard</t>
  </si>
  <si>
    <t>Merchant Marine</t>
  </si>
  <si>
    <t>https://www.merriam-webster.com/dictionary/waffle</t>
  </si>
  <si>
    <t>Equivocate. Blather.</t>
  </si>
  <si>
    <t>Short news story, often used as filler for a column.</t>
  </si>
  <si>
    <t>Ornamental tuft on a helmet. Verve.</t>
  </si>
  <si>
    <t>https://www.dictionary.com/browse/arbitrage</t>
  </si>
  <si>
    <t>arbitrage</t>
  </si>
  <si>
    <t>Simultaneous purchase and sale of the same securities in different markets, to profit from unequal prices.</t>
  </si>
  <si>
    <t>Distance around something. Strap that encircles the body (ex: saddle). To encircle, measure, or fasten.</t>
  </si>
  <si>
    <t>Dirty; wretched. Meanly selfish.</t>
  </si>
  <si>
    <t>https://www.dictionary.com/browse/repast</t>
  </si>
  <si>
    <t>repast</t>
  </si>
  <si>
    <t>Light meal; repast.</t>
  </si>
  <si>
    <t>Menudo base (stomach tissue especially of a ruminant, eg: ox, used as food). Poor, worthless, or offensive.</t>
  </si>
  <si>
    <t>OWNER (regions)</t>
  </si>
  <si>
    <t>Stone having a cavity lined with crystals or minerals. The cavity in a geode.</t>
  </si>
  <si>
    <t>Tearful.</t>
  </si>
  <si>
    <t>Someone who deserts a faith or a cause or who rejects lawful or conventional behavior.</t>
  </si>
  <si>
    <t>https://www.dictionary.com/browse/hearth</t>
  </si>
  <si>
    <t>hearth</t>
  </si>
  <si>
    <t>https://www.dictionary.com/browse/tableau</t>
  </si>
  <si>
    <t>tableau</t>
  </si>
  <si>
    <t>Picture. Representation.</t>
  </si>
  <si>
    <t>https://www.dictionary.com/browse/anther</t>
  </si>
  <si>
    <t>anther</t>
  </si>
  <si>
    <t>The pollen-bearing part of a stamen.</t>
  </si>
  <si>
    <t>Hebrew: "Peace."</t>
  </si>
  <si>
    <t>To harden; inure. Insensitive; obdurate.</t>
  </si>
  <si>
    <t>Tendency or inclination; penchant.</t>
  </si>
  <si>
    <t>Inclination, especially towards something objectionable.</t>
  </si>
  <si>
    <t>https://www.dictionary.com/browse/proletariat</t>
  </si>
  <si>
    <t>proletariat</t>
  </si>
  <si>
    <t>Trust.</t>
  </si>
  <si>
    <t>Bracket on wall for holding candles. A fort. Provide shelter. A small fine.</t>
  </si>
  <si>
    <t>being alone</t>
  </si>
  <si>
    <t>Knight's attendant. Now used by lawyers.</t>
  </si>
  <si>
    <t>Dealer in fabrics (usually expensive).</t>
  </si>
  <si>
    <t>pedestrian</t>
  </si>
  <si>
    <r>
      <t>d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do</t>
    </r>
  </si>
  <si>
    <r>
      <t>d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do</t>
    </r>
  </si>
  <si>
    <t>https://www.dictionary.com/browse/dido</t>
  </si>
  <si>
    <t>Prank; antic. Bauble; trifle.</t>
  </si>
  <si>
    <t>https://www.dictionary.com/browse/phlegmatic</t>
  </si>
  <si>
    <t>Sluggish; apathetic. Calm; composed.</t>
  </si>
  <si>
    <t>Science of fermentation; zymology.</t>
  </si>
  <si>
    <t>Buttocks (American slang). Decaying vegetable matter on the forest floor. Coal dust.</t>
  </si>
  <si>
    <t>Inflamed swelling of a lymph gland caused by bubonic plague bacteria (Yersinia pestis). In the lungs it's called Pneumonic plague.</t>
  </si>
  <si>
    <t>Loss of bladder or bowel control. Unrestrained; licentious.</t>
  </si>
  <si>
    <t>https://www.merriam-webster.com/dictionary/sarcopenia</t>
  </si>
  <si>
    <t>Loss of skeletal muscle mass due to aging.</t>
  </si>
  <si>
    <t>Deficiency (sarcopenia).</t>
  </si>
  <si>
    <t>Breath; breathing (apnea).</t>
  </si>
  <si>
    <t>https://www.dictionary.com/browse/cuspidor</t>
  </si>
  <si>
    <t>cuspidor</t>
  </si>
  <si>
    <t>Spittoon.</t>
  </si>
  <si>
    <t>https://www.merriam-webster.com/dictionary/Rubicon</t>
  </si>
  <si>
    <t>Domination.</t>
  </si>
  <si>
    <t>suzerain</t>
  </si>
  <si>
    <t>https://www.dictionary.com/browse/suzerain</t>
  </si>
  <si>
    <t>Foreshadow. Predict. Foretell.</t>
  </si>
  <si>
    <t>Foreshadow. To signify.</t>
  </si>
  <si>
    <t>Unrestrained by law or sexual propriety.</t>
  </si>
  <si>
    <t>Make something appear by using magic. Imagine; contrive.</t>
  </si>
  <si>
    <t>https://www.dictionary.com/browse/defenestrate</t>
  </si>
  <si>
    <t>defenestrate</t>
  </si>
  <si>
    <t>To throw a person or thing out of a window. Suddenly remove someone from an important position.</t>
  </si>
  <si>
    <t>Complicated.</t>
  </si>
  <si>
    <t>Slave. Ancient Spartan slave.</t>
  </si>
  <si>
    <t>https://www.merriam-webster.com/dictionary/hygrometer</t>
  </si>
  <si>
    <t>hygrometer</t>
  </si>
  <si>
    <t>https://www.merriam-webster.com/dictionary/gaslighting</t>
  </si>
  <si>
    <t>gaslighting</t>
  </si>
  <si>
    <t>Handle of a weapon or tool; helve.</t>
  </si>
  <si>
    <t>https://www.dictionary.com/browse/molt</t>
  </si>
  <si>
    <t>molt</t>
  </si>
  <si>
    <t>Shed feathers, skin, etc., that will be replaced by a new growth.</t>
  </si>
  <si>
    <t>oviparous</t>
  </si>
  <si>
    <t>https://www.dictionary.com/browse/oviparous</t>
  </si>
  <si>
    <t>https://en.wikipedia.org/wiki/Transcendentalism</t>
  </si>
  <si>
    <t>https://www.merriam-webster.com/dictionary/spinneret</t>
  </si>
  <si>
    <t>spinneret</t>
  </si>
  <si>
    <t>https://www.dictionary.com/browse/bombastic</t>
  </si>
  <si>
    <t>https://www.dictionary.com/browse/pretentious</t>
  </si>
  <si>
    <t>pretentious</t>
  </si>
  <si>
    <t>Person who assumes superiority by imitating superiors and ignoring inferiors.</t>
  </si>
  <si>
    <t>Kill by fire. Sacrifice.</t>
  </si>
  <si>
    <t>To encroach or infringe. To have an effect; make an impression. To strike.</t>
  </si>
  <si>
    <t>Sortie. Sudden rush from a defensive position. Witty reply; quip. Short pleasure trip; jaunt.</t>
  </si>
  <si>
    <t>Assumption of importance, especially when exaggerated or undeserved; ostentatious.</t>
  </si>
  <si>
    <r>
      <rPr>
        <b/>
        <sz val="14"/>
        <color rgb="FFFF0000"/>
        <rFont val="Tahoma"/>
        <family val="2"/>
      </rPr>
      <t>en</t>
    </r>
    <r>
      <rPr>
        <b/>
        <sz val="14"/>
        <rFont val="Tahoma"/>
        <family val="2"/>
      </rPr>
      <t>filade</t>
    </r>
  </si>
  <si>
    <r>
      <t>f</t>
    </r>
    <r>
      <rPr>
        <b/>
        <sz val="14"/>
        <color rgb="FFFF0000"/>
        <rFont val="Tahoma"/>
        <family val="2"/>
      </rPr>
      <t>us</t>
    </r>
    <r>
      <rPr>
        <b/>
        <sz val="14"/>
        <rFont val="Tahoma"/>
        <family val="2"/>
      </rPr>
      <t>i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lade</t>
    </r>
  </si>
  <si>
    <t>Half note. Very minute.</t>
  </si>
  <si>
    <t>Hangouts; surroundings; purlieu.</t>
  </si>
  <si>
    <t>Something that recurs, like a theme or design. Dominant feature.</t>
  </si>
  <si>
    <t>Any pointed extremity such as a pen's point or a bird's beak.</t>
  </si>
  <si>
    <t>niggling</t>
  </si>
  <si>
    <t>Petty; trivial; inconsequential. Nugatory.</t>
  </si>
  <si>
    <t>Hangouts; milieu.</t>
  </si>
  <si>
    <t>Fatten; especially at the expense of others. Strengthen with wood.</t>
  </si>
  <si>
    <t>Accept or comply passively. Complaisant.</t>
  </si>
  <si>
    <t>The degree to which matter obstructs the transmission of light. Mentally obtuse.</t>
  </si>
  <si>
    <t>https://www.merriam-webster.com/dictionary/coxswain</t>
  </si>
  <si>
    <t>coxswain</t>
  </si>
  <si>
    <t>Sailor in charge of a ship's boat. Steersman who usually directs the rowers.</t>
  </si>
  <si>
    <t>https://www.dictionary.com/browse/diplopia</t>
  </si>
  <si>
    <t>diplopia</t>
  </si>
  <si>
    <t>Double vision.</t>
  </si>
  <si>
    <r>
      <t>spin</t>
    </r>
    <r>
      <rPr>
        <b/>
        <sz val="14"/>
        <color rgb="FFFF0000"/>
        <rFont val="Tahoma"/>
        <family val="2"/>
      </rPr>
      <t>ner</t>
    </r>
    <r>
      <rPr>
        <b/>
        <sz val="14"/>
        <rFont val="Tahoma"/>
        <family val="2"/>
      </rPr>
      <t>et</t>
    </r>
  </si>
  <si>
    <t>https://www.dictionary.com/browse/mausoleum</t>
  </si>
  <si>
    <t>mausoleum</t>
  </si>
  <si>
    <t>https://www.dictionary.com/browse/valediction</t>
  </si>
  <si>
    <t>valediction</t>
  </si>
  <si>
    <t>Egg-laying animals; including birds, monotremes, and most reptiles and fishes.</t>
  </si>
  <si>
    <t>The study of reptiles and amphibians.</t>
  </si>
  <si>
    <t>Kolkata (calcutta)</t>
  </si>
  <si>
    <t>Mumbai (bombay)</t>
  </si>
  <si>
    <t>sophistic</t>
  </si>
  <si>
    <r>
      <t>sophistic</t>
    </r>
    <r>
      <rPr>
        <b/>
        <sz val="14"/>
        <color rgb="FFFF0000"/>
        <rFont val="Tahoma"/>
        <family val="2"/>
      </rPr>
      <t>ated</t>
    </r>
  </si>
  <si>
    <t>https://www.dictionary.com/browse/sophisticated</t>
  </si>
  <si>
    <t>https://www.dictionary.com/browse/sophistic</t>
  </si>
  <si>
    <t>https://www.google.com/search?q=image+axon&amp;client=firefox-b-1-d&amp;channel=nus5&amp;sxsrf=AOaemvIo24dPB7s1yE08Qz4h5tHsThLjQQ:1638641261868&amp;tbm=isch&amp;source=iu&amp;ictx=1</t>
  </si>
  <si>
    <t>Floor of a fireplace, often extending a short distance into a room. Home. Lower part of a blast furnace where molten metal collects.</t>
  </si>
  <si>
    <t>Withered, usually due to age or illness.</t>
  </si>
  <si>
    <t>Reddish. Excessively ornate; flowery. Euphuistic.</t>
  </si>
  <si>
    <t>Multicolored.</t>
  </si>
  <si>
    <t>Orange-yellow. Plant from the Iris family used as a food additive.</t>
  </si>
  <si>
    <t>THE BRAIN</t>
  </si>
  <si>
    <t>axon</t>
  </si>
  <si>
    <t>dendrite</t>
  </si>
  <si>
    <t>myelin</t>
  </si>
  <si>
    <t>cerebrum</t>
  </si>
  <si>
    <t>cerebellum</t>
  </si>
  <si>
    <t>brain stem</t>
  </si>
  <si>
    <t>cerebral cortex</t>
  </si>
  <si>
    <t>corpus callosum</t>
  </si>
  <si>
    <t>meninges</t>
  </si>
  <si>
    <t>main part of the brain</t>
  </si>
  <si>
    <t>amygdala</t>
  </si>
  <si>
    <t>emotion center</t>
  </si>
  <si>
    <t>hippocampus</t>
  </si>
  <si>
    <t>blood supply</t>
  </si>
  <si>
    <t>cranial nerves</t>
  </si>
  <si>
    <t>Hard to understand. Ambiguous. Mysterious.</t>
  </si>
  <si>
    <t>Embodiment; typical or ideal example. Brief summary; an abstract.</t>
  </si>
  <si>
    <t>Psychological manipulation that causes the victim(s) to doubt reality.</t>
  </si>
  <si>
    <t>Organ that produces silk (ex: spider or caterpillar).</t>
  </si>
  <si>
    <r>
      <rPr>
        <b/>
        <sz val="14"/>
        <color rgb="FFFF0000"/>
        <rFont val="Tahoma"/>
        <family val="2"/>
      </rPr>
      <t>de</t>
    </r>
    <r>
      <rPr>
        <b/>
        <sz val="14"/>
        <rFont val="Tahoma"/>
        <family val="2"/>
      </rPr>
      <t>rogate</t>
    </r>
  </si>
  <si>
    <r>
      <rPr>
        <b/>
        <sz val="14"/>
        <color rgb="FFFF0000"/>
        <rFont val="Tahoma"/>
        <family val="2"/>
      </rPr>
      <t>ar</t>
    </r>
    <r>
      <rPr>
        <b/>
        <sz val="14"/>
        <rFont val="Tahoma"/>
        <family val="2"/>
      </rPr>
      <t>rogate</t>
    </r>
  </si>
  <si>
    <t>https://www.merriam-webster.com/dictionary/derogate</t>
  </si>
  <si>
    <t>Beguile. Persuade by trickery.</t>
  </si>
  <si>
    <r>
      <t>parl</t>
    </r>
    <r>
      <rPr>
        <b/>
        <sz val="14"/>
        <color rgb="FFFF0000"/>
        <rFont val="Tahoma"/>
        <family val="2"/>
      </rPr>
      <t>ous</t>
    </r>
  </si>
  <si>
    <r>
      <t>parl</t>
    </r>
    <r>
      <rPr>
        <b/>
        <sz val="14"/>
        <color rgb="FFFF0000"/>
        <rFont val="Tahoma"/>
        <family val="2"/>
      </rPr>
      <t>ance</t>
    </r>
  </si>
  <si>
    <t>Frantic. Violently agitated.</t>
  </si>
  <si>
    <t>https://www.dictionary.com/browse/cloy</t>
  </si>
  <si>
    <t>Hostile. Harmful; deleterious.</t>
  </si>
  <si>
    <t>https://www.nicabm.com/sample/nicabm-infographic-anger/</t>
  </si>
  <si>
    <t>Wilhelm Wundt.introspection.GOAT!</t>
  </si>
  <si>
    <t>https://en.wikipedia.org/wiki/Max_Weber</t>
  </si>
  <si>
    <t>Jean Piaget</t>
  </si>
  <si>
    <t>Albert Camus</t>
  </si>
  <si>
    <t>Remarkable.</t>
  </si>
  <si>
    <t>Calm, especially under stress. Well-balanced.</t>
  </si>
  <si>
    <t>https://www.hopkinsmedicine.org/health/conditions-and-diseases/anatomy-of-the-brain</t>
  </si>
  <si>
    <t>https://www.mayoclinic.org/diseases-conditions/heart-disease/multimedia/circulatory-system/vid-20084745</t>
  </si>
  <si>
    <t>https://medlineplus.gov/ency/imagepages/8747.htm</t>
  </si>
  <si>
    <t>sternocleidomastoid</t>
  </si>
  <si>
    <t>pectoralis major</t>
  </si>
  <si>
    <t>biceps</t>
  </si>
  <si>
    <t>external obliques</t>
  </si>
  <si>
    <t>gastrocnemius</t>
  </si>
  <si>
    <t>soleus</t>
  </si>
  <si>
    <t>gluteus maximus</t>
  </si>
  <si>
    <t>rhomboids</t>
  </si>
  <si>
    <t>triceps</t>
  </si>
  <si>
    <t>latissimus dorsi</t>
  </si>
  <si>
    <t>https://www.shutterstock.com/image-vector/anatomy-male-muscular-system-posterior-anterior-109588457</t>
  </si>
  <si>
    <t>https://www.shutterstock.com/image-vector/human-skeleton-front-profile-back-main-1092552572</t>
  </si>
  <si>
    <t>7 cervical vertebrae</t>
  </si>
  <si>
    <t>5 lumbar vertebrae</t>
  </si>
  <si>
    <t>clavicle</t>
  </si>
  <si>
    <t>scapula</t>
  </si>
  <si>
    <t>humerus</t>
  </si>
  <si>
    <t>ischium</t>
  </si>
  <si>
    <t>patella</t>
  </si>
  <si>
    <t>calcaneus</t>
  </si>
  <si>
    <t>tibia &amp; fibula</t>
  </si>
  <si>
    <t>FEDERAL SERVICE ACADEMIES</t>
  </si>
  <si>
    <t>Daniel Boone</t>
  </si>
  <si>
    <t>Kentucky pioneer</t>
  </si>
  <si>
    <t>Davey Crockett</t>
  </si>
  <si>
    <t>https://www.dictionary.com/browse/catawampus</t>
  </si>
  <si>
    <t>https://www.dictionary.com/browse/haberdasher</t>
  </si>
  <si>
    <t>haberdasher</t>
  </si>
  <si>
    <t>Sells men's clothing.</t>
  </si>
  <si>
    <r>
      <t>wen</t>
    </r>
    <r>
      <rPr>
        <b/>
        <sz val="14"/>
        <color rgb="FFFF0000"/>
        <rFont val="Tahoma"/>
        <family val="2"/>
      </rPr>
      <t>d</t>
    </r>
  </si>
  <si>
    <t>Microbial breakdown of an energy-rich compound. State of intense activity or agitation.</t>
  </si>
  <si>
    <t>https://www.google.com/search?channel=nus5&amp;client=firefox-b-1-d&amp;q=is+mastic+used+to+make+gum%3F</t>
  </si>
  <si>
    <t>Tree resin used in making varnish, cements, etc. and also chewing gum and incense.</t>
  </si>
  <si>
    <t>https://www.dictionary.com/browse/purveyor</t>
  </si>
  <si>
    <t>purveyor</t>
  </si>
  <si>
    <t>Caterer. Supplier.</t>
  </si>
  <si>
    <t>DATES</t>
  </si>
  <si>
    <r>
      <rPr>
        <b/>
        <sz val="14"/>
        <color rgb="FFFF0000"/>
        <rFont val="Tahoma"/>
        <family val="2"/>
      </rPr>
      <t>w</t>
    </r>
    <r>
      <rPr>
        <b/>
        <sz val="14"/>
        <rFont val="Tahoma"/>
        <family val="2"/>
      </rPr>
      <t>aif</t>
    </r>
  </si>
  <si>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aif</t>
    </r>
  </si>
  <si>
    <t>Treat as a pet. Pamper.</t>
  </si>
  <si>
    <t>Call to witness. Beseech. Protest.</t>
  </si>
  <si>
    <t>receiver.gray matter</t>
  </si>
  <si>
    <t>protective sheath for axons.white matter</t>
  </si>
  <si>
    <t>ulna &amp; radius</t>
  </si>
  <si>
    <t>oste-</t>
  </si>
  <si>
    <t>Pi * D * (R + H)</t>
  </si>
  <si>
    <t>Contagious disease. Poison. Any influence that spreads rapidly.</t>
  </si>
  <si>
    <t>Sudden attack: convulsion, stroke, or seizure. Rhythmical or metrical stress or accent.</t>
  </si>
  <si>
    <t>https://www.dictionary.com/browse/goiter</t>
  </si>
  <si>
    <t>goiter</t>
  </si>
  <si>
    <t>Hand (chiropractic).</t>
  </si>
  <si>
    <t>Rib (costoclavicular).</t>
  </si>
  <si>
    <t>Skin (dermatology).</t>
  </si>
  <si>
    <t>Intestines (enteritis).</t>
  </si>
  <si>
    <t>Oxygen-poor blood from the body returns through the Vena Cava veins and enters the right atrium,</t>
  </si>
  <si>
    <t>Sugar (hypoglycemic).</t>
  </si>
  <si>
    <t>Eye. (also: ophthalm-)</t>
  </si>
  <si>
    <t>dot (scalar) product   ·</t>
  </si>
  <si>
    <t>gout</t>
  </si>
  <si>
    <t>https://www.mayoclinic.org/diseases-conditions/gout/symptoms-causes/syc-20372897</t>
  </si>
  <si>
    <r>
      <rPr>
        <b/>
        <sz val="14"/>
        <rFont val="Tahoma"/>
        <family val="2"/>
      </rPr>
      <t>go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t</t>
    </r>
    <r>
      <rPr>
        <b/>
        <sz val="14"/>
        <color rgb="FFFF0000"/>
        <rFont val="Tahoma"/>
        <family val="2"/>
      </rPr>
      <t>er</t>
    </r>
  </si>
  <si>
    <r>
      <rPr>
        <b/>
        <sz val="14"/>
        <rFont val="Tahoma"/>
        <family val="2"/>
      </rPr>
      <t>go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t</t>
    </r>
  </si>
  <si>
    <t>https://www.dictionary.com/browse/waif</t>
  </si>
  <si>
    <t>A chalcedony with blended colors.</t>
  </si>
  <si>
    <t>Dull silvery-gray alloy of tin with brass, copper, or lead.</t>
  </si>
  <si>
    <t>https://www.youtube.com/watch?v=6fU9ZgwbU74</t>
  </si>
  <si>
    <t>Boil (cluster of boils = carbuncle).</t>
  </si>
  <si>
    <t>MIND &amp; MYTH</t>
  </si>
  <si>
    <t>Deserving of hate and contempt.</t>
  </si>
  <si>
    <t>Bitter, vindictive malice. Malevolent; enmity.</t>
  </si>
  <si>
    <t>Name or designation.</t>
  </si>
  <si>
    <t>Touch. Border.</t>
  </si>
  <si>
    <t>https://www.dictionary.com/browse/refraction</t>
  </si>
  <si>
    <t>Change of direction.</t>
  </si>
  <si>
    <r>
      <t>refract</t>
    </r>
    <r>
      <rPr>
        <b/>
        <sz val="14"/>
        <color rgb="FFFF0000"/>
        <rFont val="Tahoma"/>
        <family val="2"/>
      </rPr>
      <t>ory</t>
    </r>
  </si>
  <si>
    <r>
      <t>refract</t>
    </r>
    <r>
      <rPr>
        <b/>
        <sz val="14"/>
        <color rgb="FFFF0000"/>
        <rFont val="Tahoma"/>
        <family val="2"/>
      </rPr>
      <t>ive</t>
    </r>
  </si>
  <si>
    <t>Abrupt or blunt refusal.</t>
  </si>
  <si>
    <t>Rural; pastoral.</t>
  </si>
  <si>
    <t>bullion</t>
  </si>
  <si>
    <t>https://www.dictionary.com/browse/bullion</t>
  </si>
  <si>
    <t>Winnipeg</t>
  </si>
  <si>
    <t>acquiescent</t>
  </si>
  <si>
    <t>Inappropriate. Unfortunate. Unhappy.</t>
  </si>
  <si>
    <t>https://www.dictionary.com/browse/fen</t>
  </si>
  <si>
    <t>Bog; marsh; quag.</t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</si>
  <si>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en</t>
    </r>
  </si>
  <si>
    <r>
      <rPr>
        <b/>
        <sz val="14"/>
        <color rgb="FFFF0000"/>
        <rFont val="Tahoma"/>
        <family val="2"/>
      </rPr>
      <t>k</t>
    </r>
    <r>
      <rPr>
        <b/>
        <sz val="14"/>
        <rFont val="Tahoma"/>
        <family val="2"/>
      </rPr>
      <t>en</t>
    </r>
  </si>
  <si>
    <t>Tennessine</t>
  </si>
  <si>
    <t>Nihonium</t>
  </si>
  <si>
    <t>https://www.dictionary.com/browse/cassock</t>
  </si>
  <si>
    <r>
      <t>X</t>
    </r>
    <r>
      <rPr>
        <b/>
        <vertAlign val="superscript"/>
        <sz val="12"/>
        <rFont val="Tahoma"/>
        <family val="2"/>
      </rPr>
      <t>0</t>
    </r>
    <r>
      <rPr>
        <b/>
        <sz val="12"/>
        <rFont val="Tahoma"/>
        <family val="2"/>
      </rPr>
      <t xml:space="preserve"> = </t>
    </r>
  </si>
  <si>
    <r>
      <t>X</t>
    </r>
    <r>
      <rPr>
        <b/>
        <vertAlign val="superscript"/>
        <sz val="12"/>
        <rFont val="Tahoma"/>
        <family val="2"/>
      </rPr>
      <t>-A</t>
    </r>
    <r>
      <rPr>
        <b/>
        <sz val="12"/>
        <rFont val="Tahoma"/>
        <family val="2"/>
      </rPr>
      <t xml:space="preserve"> = </t>
    </r>
  </si>
  <si>
    <r>
      <t>(X</t>
    </r>
    <r>
      <rPr>
        <b/>
        <vertAlign val="superscript"/>
        <sz val="12"/>
        <rFont val="Tahoma"/>
        <family val="2"/>
      </rPr>
      <t>A</t>
    </r>
    <r>
      <rPr>
        <b/>
        <sz val="12"/>
        <rFont val="Tahoma"/>
        <family val="2"/>
      </rPr>
      <t>)</t>
    </r>
    <r>
      <rPr>
        <b/>
        <vertAlign val="superscript"/>
        <sz val="12"/>
        <rFont val="Tahoma"/>
        <family val="2"/>
      </rPr>
      <t>B</t>
    </r>
    <r>
      <rPr>
        <b/>
        <sz val="12"/>
        <rFont val="Tahoma"/>
        <family val="2"/>
      </rPr>
      <t xml:space="preserve"> = </t>
    </r>
  </si>
  <si>
    <r>
      <t>X</t>
    </r>
    <r>
      <rPr>
        <b/>
        <vertAlign val="superscript"/>
        <sz val="12"/>
        <rFont val="Tahoma"/>
        <family val="2"/>
      </rPr>
      <t>A</t>
    </r>
    <r>
      <rPr>
        <b/>
        <sz val="12"/>
        <rFont val="Tahoma"/>
        <family val="2"/>
      </rPr>
      <t xml:space="preserve"> * X</t>
    </r>
    <r>
      <rPr>
        <b/>
        <vertAlign val="superscript"/>
        <sz val="12"/>
        <rFont val="Tahoma"/>
        <family val="2"/>
      </rPr>
      <t>B</t>
    </r>
    <r>
      <rPr>
        <b/>
        <sz val="12"/>
        <rFont val="Tahoma"/>
        <family val="2"/>
      </rPr>
      <t xml:space="preserve"> = </t>
    </r>
  </si>
  <si>
    <r>
      <t>X</t>
    </r>
    <r>
      <rPr>
        <b/>
        <vertAlign val="superscript"/>
        <sz val="12"/>
        <rFont val="Tahoma"/>
        <family val="2"/>
      </rPr>
      <t>A</t>
    </r>
    <r>
      <rPr>
        <b/>
        <sz val="12"/>
        <rFont val="Tahoma"/>
        <family val="2"/>
      </rPr>
      <t xml:space="preserve"> / X</t>
    </r>
    <r>
      <rPr>
        <b/>
        <vertAlign val="superscript"/>
        <sz val="12"/>
        <rFont val="Tahoma"/>
        <family val="2"/>
      </rPr>
      <t>B</t>
    </r>
    <r>
      <rPr>
        <b/>
        <sz val="12"/>
        <rFont val="Tahoma"/>
        <family val="2"/>
      </rPr>
      <t xml:space="preserve"> = </t>
    </r>
  </si>
  <si>
    <r>
      <t>X</t>
    </r>
    <r>
      <rPr>
        <b/>
        <vertAlign val="superscript"/>
        <sz val="12"/>
        <rFont val="Tahoma"/>
        <family val="2"/>
      </rPr>
      <t>A</t>
    </r>
    <r>
      <rPr>
        <b/>
        <sz val="12"/>
        <rFont val="Tahoma"/>
        <family val="2"/>
      </rPr>
      <t xml:space="preserve"> * Y</t>
    </r>
    <r>
      <rPr>
        <b/>
        <vertAlign val="superscript"/>
        <sz val="12"/>
        <rFont val="Tahoma"/>
        <family val="2"/>
      </rPr>
      <t>A</t>
    </r>
    <r>
      <rPr>
        <b/>
        <sz val="12"/>
        <rFont val="Tahoma"/>
        <family val="2"/>
      </rPr>
      <t xml:space="preserve"> = </t>
    </r>
  </si>
  <si>
    <r>
      <t>X</t>
    </r>
    <r>
      <rPr>
        <b/>
        <vertAlign val="superscript"/>
        <sz val="12"/>
        <rFont val="Tahoma"/>
        <family val="2"/>
      </rPr>
      <t>A</t>
    </r>
    <r>
      <rPr>
        <b/>
        <sz val="12"/>
        <rFont val="Tahoma"/>
        <family val="2"/>
      </rPr>
      <t xml:space="preserve"> / Y</t>
    </r>
    <r>
      <rPr>
        <b/>
        <vertAlign val="superscript"/>
        <sz val="12"/>
        <rFont val="Tahoma"/>
        <family val="2"/>
      </rPr>
      <t>A</t>
    </r>
    <r>
      <rPr>
        <b/>
        <sz val="12"/>
        <rFont val="Tahoma"/>
        <family val="2"/>
      </rPr>
      <t xml:space="preserve"> = </t>
    </r>
  </si>
  <si>
    <r>
      <t>A</t>
    </r>
    <r>
      <rPr>
        <b/>
        <vertAlign val="superscript"/>
        <sz val="12"/>
        <rFont val="Tahoma"/>
        <family val="2"/>
      </rPr>
      <t>T</t>
    </r>
  </si>
  <si>
    <t>Remove offensive passages; censor; expunge. Cleanse.</t>
  </si>
  <si>
    <t>https://www.dictionary.com/browse/reify</t>
  </si>
  <si>
    <t>https://www.dictionary.com/browse/intercede</t>
  </si>
  <si>
    <t>intercede</t>
  </si>
  <si>
    <t>Act on behalf of someone in difficulty or trouble; intervene. Attempt to reconcile differences between people; mediate.</t>
  </si>
  <si>
    <t>transponder</t>
  </si>
  <si>
    <t>Rendezvous, especially one made by lovers.</t>
  </si>
  <si>
    <t>https://www.dictionary.com/browse/transponder</t>
  </si>
  <si>
    <t>U.S. TERRITORIES</t>
  </si>
  <si>
    <t>https://www.dictionary.com/browse/accoutrements</t>
  </si>
  <si>
    <t>Personal clothing, accessories, etc. The equipment of a soldier, excluding weapons and clothing.</t>
  </si>
  <si>
    <t>TOOLS (machines)</t>
  </si>
  <si>
    <t>TOOLS (parts)</t>
  </si>
  <si>
    <t>TOOLS (devices)</t>
  </si>
  <si>
    <t>machines</t>
  </si>
  <si>
    <t>parts</t>
  </si>
  <si>
    <t>devices</t>
  </si>
  <si>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ub</t>
    </r>
  </si>
  <si>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ub</t>
    </r>
  </si>
  <si>
    <t>Cause to waste away. Break apart from soaking in liquid.</t>
  </si>
  <si>
    <t>Sing with many variations. Swelling caused by maggots or warble flies.</t>
  </si>
  <si>
    <t>Gooselike. Stupid. Silly.</t>
  </si>
  <si>
    <t>https://www.mapsofworld.com/answers/united-states/what-are-the-us-territories/</t>
  </si>
  <si>
    <r>
      <t>o</t>
    </r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eros</t>
    </r>
    <r>
      <rPr>
        <b/>
        <sz val="14"/>
        <color rgb="FFFF0000"/>
        <rFont val="Tahoma"/>
        <family val="2"/>
      </rPr>
      <t>e</t>
    </r>
  </si>
  <si>
    <r>
      <t>o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ero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s</t>
    </r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</si>
  <si>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op</t>
    </r>
  </si>
  <si>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op</t>
    </r>
  </si>
  <si>
    <t>Instruction. Under protection. Hegemony over a foreign territory.</t>
  </si>
  <si>
    <t>Mechanism that keeps one part in a certain position relative to that of another.</t>
  </si>
  <si>
    <t>20 years (from vicenary: the number 20).</t>
  </si>
  <si>
    <t>A transceiver that, upon reception of a designated incoming signal, automatically transmits a signal.</t>
  </si>
  <si>
    <t>https://www.alamy.com/stock-photo/ratchet-and-pawl.html</t>
  </si>
  <si>
    <t>https://www.dreamstime.com/spring-loaded-detent-mechanism-rotary-switch-isolated-white-spring-loaded-detent-mechanism-rotary-switch-isolated-image105863655</t>
  </si>
  <si>
    <t>Shortwave antenna.</t>
  </si>
  <si>
    <t>Old, worn out, obsolete (said figuratively of a person). Superannuated.</t>
  </si>
  <si>
    <t>Sacred and holy. Consecrated.</t>
  </si>
  <si>
    <t>hamilton</t>
  </si>
  <si>
    <t>grant</t>
  </si>
  <si>
    <t>franklin</t>
  </si>
  <si>
    <r>
      <rPr>
        <b/>
        <sz val="14"/>
        <color rgb="FFFF0000"/>
        <rFont val="Tahoma"/>
        <family val="2"/>
      </rPr>
      <t>b</t>
    </r>
    <r>
      <rPr>
        <b/>
        <sz val="14"/>
        <rFont val="Tahoma"/>
        <family val="2"/>
      </rPr>
      <t>oor</t>
    </r>
  </si>
  <si>
    <r>
      <rPr>
        <b/>
        <sz val="14"/>
        <color rgb="FFFF0000"/>
        <rFont val="Tahoma"/>
        <family val="2"/>
      </rPr>
      <t>m</t>
    </r>
    <r>
      <rPr>
        <b/>
        <sz val="14"/>
        <rFont val="Tahoma"/>
        <family val="2"/>
      </rPr>
      <t>oor</t>
    </r>
  </si>
  <si>
    <t>Talkative; glib; garrulous. Rotating.</t>
  </si>
  <si>
    <t>Strip off the skin. Criticize severely. Rob. Cheat.</t>
  </si>
  <si>
    <r>
      <t>l</t>
    </r>
    <r>
      <rPr>
        <b/>
        <sz val="14"/>
        <color rgb="FFFF0000"/>
        <rFont val="Tahoma"/>
        <family val="2"/>
      </rPr>
      <t>ug</t>
    </r>
    <r>
      <rPr>
        <b/>
        <sz val="14"/>
        <rFont val="Tahoma"/>
        <family val="2"/>
      </rPr>
      <t>ubrious</t>
    </r>
  </si>
  <si>
    <t>Quarrelsome or combative. Bellicose; pugnacious.</t>
  </si>
  <si>
    <t>https://www.purplemath.com/modules/grphquad2.htm</t>
  </si>
  <si>
    <t>https://greprepclub.com/forum/in-parallelogram-abcd-below-nd-the-following-a-area-of-13675.html</t>
  </si>
  <si>
    <t>Arousing sexual desire; lascivious; lecherous; libidinous; lubricious; concupiscence; prurient, randy.</t>
  </si>
  <si>
    <t>Bitingly critical; sarcastic.</t>
  </si>
  <si>
    <t>Countries on shoreline</t>
  </si>
  <si>
    <t>Superior</t>
  </si>
  <si>
    <t>Victoria</t>
  </si>
  <si>
    <t>Huron</t>
  </si>
  <si>
    <t>Michigan</t>
  </si>
  <si>
    <t>Tanganyika</t>
  </si>
  <si>
    <t>Baikal</t>
  </si>
  <si>
    <t>Great Bear Lake</t>
  </si>
  <si>
    <t>Malawi</t>
  </si>
  <si>
    <t>Great Slave Lake</t>
  </si>
  <si>
    <t>Erie</t>
  </si>
  <si>
    <t>Ladoga</t>
  </si>
  <si>
    <t>Vostok</t>
  </si>
  <si>
    <t>Onega</t>
  </si>
  <si>
    <t>Titicaca</t>
  </si>
  <si>
    <t>Athabasca</t>
  </si>
  <si>
    <t>https://www.mathsisfun.com/algebra/vectors-dot-product.html</t>
  </si>
  <si>
    <t>https://www.mathsisfun.com/algebra/vectors-cross-product.html</t>
  </si>
  <si>
    <t>https://www.dictionary.com/browse/cromulent</t>
  </si>
  <si>
    <t>https://www.dictionary.com/browse/embiggen</t>
  </si>
  <si>
    <t>cromulent</t>
  </si>
  <si>
    <t>embiggen</t>
  </si>
  <si>
    <t>To make or become bigger.</t>
  </si>
  <si>
    <t>Bacterial asexual reproduction.</t>
  </si>
  <si>
    <t>XY = K (find K for each XY combo) (given X, solve for Y)</t>
  </si>
  <si>
    <t>Classification system that determines relationships between species by comparing traits.</t>
  </si>
  <si>
    <r>
      <t>10 to the 100</t>
    </r>
    <r>
      <rPr>
        <b/>
        <vertAlign val="superscript"/>
        <sz val="14"/>
        <rFont val="Tahoma"/>
        <family val="2"/>
      </rPr>
      <t>th</t>
    </r>
    <r>
      <rPr>
        <b/>
        <sz val="14"/>
        <rFont val="Tahoma"/>
        <family val="2"/>
      </rPr>
      <t xml:space="preserve"> power. Any gigantic number.</t>
    </r>
  </si>
  <si>
    <t>https://www.varsitytutors.com/gre_math-help/how-to-find-the-least-common-multiple</t>
  </si>
  <si>
    <t>https://www.singingturtle.com/2010/09/how-to-find-the-lcm-fast/</t>
  </si>
  <si>
    <t>https://www.google.com/search?channel=nus5&amp;client=firefox-b-1-d&amp;q=what+does+congruent+mean+in+math</t>
  </si>
  <si>
    <t>spain</t>
  </si>
  <si>
    <t>portugal</t>
  </si>
  <si>
    <t>brazil</t>
  </si>
  <si>
    <t>China.1</t>
  </si>
  <si>
    <t>Denmark.2</t>
  </si>
  <si>
    <t>France.9</t>
  </si>
  <si>
    <t>Netherlands.4</t>
  </si>
  <si>
    <t>New Zealand.3</t>
  </si>
  <si>
    <t>United Kingdom.11</t>
  </si>
  <si>
    <t>falling asleep</t>
  </si>
  <si>
    <t>(video - 3:04)</t>
  </si>
  <si>
    <r>
      <rPr>
        <b/>
        <sz val="14"/>
        <color rgb="FFFF0000"/>
        <rFont val="Tahoma"/>
        <family val="2"/>
      </rPr>
      <t>c</t>
    </r>
    <r>
      <rPr>
        <b/>
        <sz val="14"/>
        <rFont val="Tahoma"/>
        <family val="2"/>
      </rPr>
      <t>hary</t>
    </r>
  </si>
  <si>
    <r>
      <t>h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ary</t>
    </r>
  </si>
  <si>
    <t>https://www.dictionary.com/browse/changeling</t>
  </si>
  <si>
    <t>To show or convince someone that their belief is incorrect.</t>
  </si>
  <si>
    <t>Knot of hair at the back of the head worn by women.</t>
  </si>
  <si>
    <t>https://www.google.com/search?channel=nus5&amp;client=firefox-b-1-d&amp;q=image+%22fez%22</t>
  </si>
  <si>
    <t>Red hat (shaped like the bottom half of a cone) with a tassel, worn by Middle Eastern men.</t>
  </si>
  <si>
    <t>https://quickmath.com/webMathematica3/quickmath/matrices/determinant/basic.jsp#c=determinant_matricesdeterminant</t>
  </si>
  <si>
    <t>Purplish Quartz. Purplish tint.</t>
  </si>
  <si>
    <t>Rapid changes in light intensity and color. A dreamlike blurring of reality and imagination.</t>
  </si>
  <si>
    <r>
      <rPr>
        <b/>
        <sz val="14"/>
        <color rgb="FFFF0000"/>
        <rFont val="Tahoma"/>
        <family val="2"/>
      </rPr>
      <t>an</t>
    </r>
    <r>
      <rPr>
        <b/>
        <sz val="14"/>
        <rFont val="Tahoma"/>
        <family val="2"/>
      </rPr>
      <t>notation</t>
    </r>
  </si>
  <si>
    <r>
      <rPr>
        <b/>
        <sz val="14"/>
        <color rgb="FFFF0000"/>
        <rFont val="Tahoma"/>
        <family val="2"/>
      </rPr>
      <t>con</t>
    </r>
    <r>
      <rPr>
        <b/>
        <sz val="14"/>
        <rFont val="Tahoma"/>
        <family val="2"/>
      </rPr>
      <t>notation</t>
    </r>
  </si>
  <si>
    <t xml:space="preserve">A written message; a letter, note, or memo. </t>
  </si>
  <si>
    <t>12 thoracic vertebrae</t>
  </si>
  <si>
    <t>flexor carpi radialis</t>
  </si>
  <si>
    <t>extensor carpi radialis</t>
  </si>
  <si>
    <t>utilitarianism.hedonism</t>
  </si>
  <si>
    <t>cognitive development.epistemology</t>
  </si>
  <si>
    <t>transcendentalism</t>
  </si>
  <si>
    <t>Educated. World-wise. Complex. Deceptive.</t>
  </si>
  <si>
    <t>Concise summary. Précis.</t>
  </si>
  <si>
    <r>
      <t>per</t>
    </r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oration</t>
    </r>
  </si>
  <si>
    <r>
      <t>hologra</t>
    </r>
    <r>
      <rPr>
        <b/>
        <sz val="14"/>
        <color rgb="FFFF0000"/>
        <rFont val="Tahoma"/>
        <family val="2"/>
      </rPr>
      <t>m</t>
    </r>
  </si>
  <si>
    <r>
      <t>hologra</t>
    </r>
    <r>
      <rPr>
        <b/>
        <sz val="14"/>
        <color rgb="FFFF0000"/>
        <rFont val="Tahoma"/>
        <family val="2"/>
      </rPr>
      <t>ph</t>
    </r>
  </si>
  <si>
    <t>https://www.merriam-webster.com/dictionary/hologram</t>
  </si>
  <si>
    <t>3-D image reproduced from a pattern of interference. The pattern of interference itself.</t>
  </si>
  <si>
    <t>https://www.whitehouse.gov/administration/cabinet/</t>
  </si>
  <si>
    <t>Agriculture</t>
  </si>
  <si>
    <t>Commerce</t>
  </si>
  <si>
    <t>Defense</t>
  </si>
  <si>
    <t>Education</t>
  </si>
  <si>
    <t>Energy</t>
  </si>
  <si>
    <t>Health and Human Services</t>
  </si>
  <si>
    <t>Homeland Security</t>
  </si>
  <si>
    <t>Interior</t>
  </si>
  <si>
    <t>Labor</t>
  </si>
  <si>
    <t>State</t>
  </si>
  <si>
    <t>Transportation</t>
  </si>
  <si>
    <t>Treasury</t>
  </si>
  <si>
    <t>Veterans Affairs</t>
  </si>
  <si>
    <t>White House Chief of Staff</t>
  </si>
  <si>
    <t>Director of National Intelligence</t>
  </si>
  <si>
    <t>US Trade Representative</t>
  </si>
  <si>
    <t>Environmental Protection Agency</t>
  </si>
  <si>
    <t>Office of Management and Budget</t>
  </si>
  <si>
    <t>Council of Economic Advisers</t>
  </si>
  <si>
    <t>Office of Science and Technology</t>
  </si>
  <si>
    <t>Small Business Administration</t>
  </si>
  <si>
    <t>Housing &amp; Urban Development</t>
  </si>
  <si>
    <t>San Juan</t>
  </si>
  <si>
    <t>Puerto Rico</t>
  </si>
  <si>
    <t>U.S. Virgin Islands</t>
  </si>
  <si>
    <t>American Samoa</t>
  </si>
  <si>
    <t>Guam</t>
  </si>
  <si>
    <t>Northern Mariana Islands</t>
  </si>
  <si>
    <t>Charlotte Amalie</t>
  </si>
  <si>
    <t>Saipan</t>
  </si>
  <si>
    <t>To turn inside out or outward.</t>
  </si>
  <si>
    <t>Enlargement of the thyroid gland due to an iodine deficiency.</t>
  </si>
  <si>
    <t>Tennessee politician; the alamo</t>
  </si>
  <si>
    <t>kennedy (replaced franklin)</t>
  </si>
  <si>
    <t>HERO</t>
  </si>
  <si>
    <t>OTHER HEROES</t>
  </si>
  <si>
    <t>gray matter position</t>
  </si>
  <si>
    <t>https://theislander.net/the-quadriceps/</t>
  </si>
  <si>
    <t>https://www.shutterstock.com/image-illustration/female-hip-leg-muscles-labeled-posterior-1401137150</t>
  </si>
  <si>
    <t>CURRENCY</t>
  </si>
  <si>
    <t>COINS</t>
  </si>
  <si>
    <t>Indirect reflection on character. Insinuation.</t>
  </si>
  <si>
    <t>frontal &amp; cranium</t>
  </si>
  <si>
    <t>nasal &amp; zygomatic</t>
  </si>
  <si>
    <t>maxilla &amp; mandible</t>
  </si>
  <si>
    <t>HEAD</t>
  </si>
  <si>
    <t>TRUNK</t>
  </si>
  <si>
    <t>PELVIC GIRDLE</t>
  </si>
  <si>
    <t>BONES</t>
  </si>
  <si>
    <t>MUSCLES.FRONT</t>
  </si>
  <si>
    <t>MUSCLES.BACK</t>
  </si>
  <si>
    <t>ARMS</t>
  </si>
  <si>
    <t>Recoil in fear; cower.</t>
  </si>
  <si>
    <t>Grain (such as barley) used in brewing and distilling.</t>
  </si>
  <si>
    <t>Badminton racquet used to strike the "shuttlecock." A long handle with a square end that is used for placing loaves in an oven; or in glassworking to flatten the bottoms of vessels.</t>
  </si>
  <si>
    <r>
      <rPr>
        <b/>
        <sz val="14"/>
        <color rgb="FFFF0000"/>
        <rFont val="Tahoma"/>
        <family val="2"/>
      </rPr>
      <t>in</t>
    </r>
    <r>
      <rPr>
        <b/>
        <sz val="14"/>
        <rFont val="Tahoma"/>
        <family val="2"/>
      </rPr>
      <t>clement</t>
    </r>
  </si>
  <si>
    <t>stanza</t>
  </si>
  <si>
    <t>quatrain</t>
  </si>
  <si>
    <t>Sedimentary rock formed by the consolidation of clay, mud, or silt, and is composed of minerals.</t>
  </si>
  <si>
    <t>éclat</t>
  </si>
  <si>
    <t>Disgust or repugnance. Aversion.</t>
  </si>
  <si>
    <t>Nimble; agile.</t>
  </si>
  <si>
    <t>Conceited but poorly informed and immature.</t>
  </si>
  <si>
    <t>Forbidding manner; somber. Ascetic. Simple; unadorned.</t>
  </si>
  <si>
    <t>Capricorn</t>
  </si>
  <si>
    <t>Aquarius</t>
  </si>
  <si>
    <t>Pisces</t>
  </si>
  <si>
    <t>Aries</t>
  </si>
  <si>
    <t>Taurus</t>
  </si>
  <si>
    <t>Gemini</t>
  </si>
  <si>
    <t>Cancer</t>
  </si>
  <si>
    <t>Leo</t>
  </si>
  <si>
    <t>Virgo</t>
  </si>
  <si>
    <t>Libra</t>
  </si>
  <si>
    <t>Scorpio</t>
  </si>
  <si>
    <t>Sagittarius</t>
  </si>
  <si>
    <t>ZODIAC</t>
  </si>
  <si>
    <t>Private (Recruit)</t>
  </si>
  <si>
    <t>Private</t>
  </si>
  <si>
    <t>Private First Class</t>
  </si>
  <si>
    <t>Corporal</t>
  </si>
  <si>
    <t>Sergeant</t>
  </si>
  <si>
    <t>Staff Sergeant</t>
  </si>
  <si>
    <t>Sergeant First Class</t>
  </si>
  <si>
    <t>2nd Lieutenant</t>
  </si>
  <si>
    <t>1st Lieutenant</t>
  </si>
  <si>
    <t>Captain</t>
  </si>
  <si>
    <t>Major</t>
  </si>
  <si>
    <t>Lieutenant Colonel</t>
  </si>
  <si>
    <t>Colonel</t>
  </si>
  <si>
    <t>Brigadier General</t>
  </si>
  <si>
    <t>Major General</t>
  </si>
  <si>
    <t>Lieutenant General</t>
  </si>
  <si>
    <t>Airman Basic</t>
  </si>
  <si>
    <t>Airman</t>
  </si>
  <si>
    <t>Airman First Class</t>
  </si>
  <si>
    <t>Technical Sergeant</t>
  </si>
  <si>
    <t>First Sergeant (Master Sergeant)</t>
  </si>
  <si>
    <t>First Sergeant (Senior Master Sergeant)</t>
  </si>
  <si>
    <t>First Sergeant (Chief Master Sergeant)</t>
  </si>
  <si>
    <t>Lance Corporal</t>
  </si>
  <si>
    <t>Gunnery Sergeant</t>
  </si>
  <si>
    <t>Seaman Recruit</t>
  </si>
  <si>
    <t>Seaman Apprentice</t>
  </si>
  <si>
    <t>Seaman</t>
  </si>
  <si>
    <t>Petty Officer Second Class</t>
  </si>
  <si>
    <t>Senior Chief Petty Officer</t>
  </si>
  <si>
    <t>Master Chief Petty Officer</t>
  </si>
  <si>
    <t>Ensign</t>
  </si>
  <si>
    <t>Lieutenant, Junior Grade</t>
  </si>
  <si>
    <t>Lieutenant</t>
  </si>
  <si>
    <t>Lieutenant Commander</t>
  </si>
  <si>
    <t>Commander</t>
  </si>
  <si>
    <t>Rear Admiral (Commodore)</t>
  </si>
  <si>
    <t>Rear Admiral (Upper Half)</t>
  </si>
  <si>
    <t>Vice Admiral</t>
  </si>
  <si>
    <t>First Sergeant, Master Sergeant</t>
  </si>
  <si>
    <t>AIR FORCE</t>
  </si>
  <si>
    <t>MARINE CORPS</t>
  </si>
  <si>
    <t>NAVY</t>
  </si>
  <si>
    <t>ENLISTED</t>
  </si>
  <si>
    <t>COMMISSIONED</t>
  </si>
  <si>
    <t>outer covering of the cerebrum.gray matter</t>
  </si>
  <si>
    <t>enables hemispheric communication in cerebrum</t>
  </si>
  <si>
    <t>when the ventricles relax (diastole), blood is allowed through the mitral valve into the left ventricle.</t>
  </si>
  <si>
    <t>when the ventricles relax, blood is allowed through the tricuspid valve into the right ventricle.</t>
  </si>
  <si>
    <r>
      <t>t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n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ure</t>
    </r>
  </si>
  <si>
    <r>
      <t>t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nure</t>
    </r>
  </si>
  <si>
    <t>Sergeant Major</t>
  </si>
  <si>
    <t>General, Chief of Staff</t>
  </si>
  <si>
    <t>General, Commandant</t>
  </si>
  <si>
    <t>https://www.dictionary.com/browse/cuticle</t>
  </si>
  <si>
    <t>Outer coat of certain fruits, cheeses, and meats. Bark of a tree.</t>
  </si>
  <si>
    <t>The chief constituent of an alloy. Cheap metal.</t>
  </si>
  <si>
    <t>https://www.heritagebarns.com/glossary/</t>
  </si>
  <si>
    <t>https://www.dictionary.com/browse/nave</t>
  </si>
  <si>
    <r>
      <t>tabl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a</t>
    </r>
    <r>
      <rPr>
        <b/>
        <sz val="14"/>
        <color rgb="FFFF0000"/>
        <rFont val="Tahoma"/>
        <family val="2"/>
      </rPr>
      <t>u</t>
    </r>
  </si>
  <si>
    <t>https://www.dictionary.com/browse/stanza</t>
  </si>
  <si>
    <t>A division of a poem.</t>
  </si>
  <si>
    <t>https://www.dictionary.com/browse/quatrain</t>
  </si>
  <si>
    <t>Stanza with 4 lines, usually with alternating rhymes.</t>
  </si>
  <si>
    <t>Decree; dictate. Authorization; sanction.</t>
  </si>
  <si>
    <t>Slow; graceful. Circus routine.</t>
  </si>
  <si>
    <t>Fallacious reasoning.</t>
  </si>
  <si>
    <t>dau.twin</t>
  </si>
  <si>
    <t>son.twin</t>
  </si>
  <si>
    <t>PERIODIC TABLE</t>
  </si>
  <si>
    <t>(elements and symbols)</t>
  </si>
  <si>
    <t>Convert an abstraction into a concrete thing. Regard an abstraction as a concrete thing.</t>
  </si>
  <si>
    <t>Light joking or teasing. Badinage; banter; raillery.</t>
  </si>
  <si>
    <t>south africa</t>
  </si>
  <si>
    <t>mozambique</t>
  </si>
  <si>
    <t>madagasgar</t>
  </si>
  <si>
    <t>kenya</t>
  </si>
  <si>
    <t>somalia</t>
  </si>
  <si>
    <t>eritrea</t>
  </si>
  <si>
    <t>sudan</t>
  </si>
  <si>
    <t>egypt</t>
  </si>
  <si>
    <t>tunisia</t>
  </si>
  <si>
    <t>algeria</t>
  </si>
  <si>
    <t>mauritania</t>
  </si>
  <si>
    <t>morocco</t>
  </si>
  <si>
    <t>senegal</t>
  </si>
  <si>
    <t>guinea</t>
  </si>
  <si>
    <t>sierra leone</t>
  </si>
  <si>
    <t>liberia</t>
  </si>
  <si>
    <t>ivory coast</t>
  </si>
  <si>
    <t>togo</t>
  </si>
  <si>
    <t>nigeria</t>
  </si>
  <si>
    <t>cameroon</t>
  </si>
  <si>
    <t>gabon</t>
  </si>
  <si>
    <t>congo</t>
  </si>
  <si>
    <t>angola</t>
  </si>
  <si>
    <t>nimibia</t>
  </si>
  <si>
    <t>zambia</t>
  </si>
  <si>
    <t>malawi</t>
  </si>
  <si>
    <t>burundi</t>
  </si>
  <si>
    <t>rwanda</t>
  </si>
  <si>
    <t>niger</t>
  </si>
  <si>
    <t>chad</t>
  </si>
  <si>
    <t>south sudan</t>
  </si>
  <si>
    <r>
      <t>cacopho</t>
    </r>
    <r>
      <rPr>
        <b/>
        <sz val="14"/>
        <color rgb="FFFF0000"/>
        <rFont val="Tahoma"/>
        <family val="2"/>
      </rPr>
      <t>ny</t>
    </r>
  </si>
  <si>
    <r>
      <t>cacopho</t>
    </r>
    <r>
      <rPr>
        <b/>
        <sz val="14"/>
        <color rgb="FFFF0000"/>
        <rFont val="Tahoma"/>
        <family val="2"/>
      </rPr>
      <t>bia</t>
    </r>
  </si>
  <si>
    <t>https://www.dictionary.com/browse/cacophony</t>
  </si>
  <si>
    <t>cacophony</t>
  </si>
  <si>
    <t>https://en.wiktionary.org/wiki/cacophobia</t>
  </si>
  <si>
    <t>Mock by using sarcasm, irony, etc. Ridicule; derision.</t>
  </si>
  <si>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ug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acious</t>
    </r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</si>
  <si>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ugacious</t>
    </r>
  </si>
  <si>
    <t>catholic</t>
  </si>
  <si>
    <t>https://www.dictionary.com/browse/catholic</t>
  </si>
  <si>
    <t>Broad-minded; liberal. Universal in extent.</t>
  </si>
  <si>
    <t>Condescend.</t>
  </si>
  <si>
    <t>Overly proud. Arrogant. Hauteur.</t>
  </si>
  <si>
    <t>One who demands precise conformity; especially in a self-righteous or irritating manner.</t>
  </si>
  <si>
    <t>Dice into very small pieces. Soften one's words. Walk with short steps.</t>
  </si>
  <si>
    <t>https://www.dictionary.com/browse/fenestrated</t>
  </si>
  <si>
    <t>https://www.dictionary.com/browse/postprandial</t>
  </si>
  <si>
    <t>postprandial</t>
  </si>
  <si>
    <t>After a meal, especially after dinner.</t>
  </si>
  <si>
    <t>DEFINITION</t>
  </si>
  <si>
    <t>https://www.dictionary.com/browse/ford</t>
  </si>
  <si>
    <t>A place where a body of water is shallow enough to be crossed by wading. To cross at a ford.</t>
  </si>
  <si>
    <t>precept</t>
  </si>
  <si>
    <t>thesis</t>
  </si>
  <si>
    <t>OTHER SCIENCE</t>
  </si>
  <si>
    <t>MUSIC (instruments)</t>
  </si>
  <si>
    <t>instruments</t>
  </si>
  <si>
    <t>https://www.dictionary.com/browse/precept</t>
  </si>
  <si>
    <t>Commandment or rule. Writ or warrant.</t>
  </si>
  <si>
    <t>GEOLOGY (land)</t>
  </si>
  <si>
    <t>GEOLOGY (water)</t>
  </si>
  <si>
    <t>MUSIC (generally)</t>
  </si>
  <si>
    <t>PLACES / POSITION / LOCATION</t>
  </si>
  <si>
    <t>https://www.dictionary.com/browse/thesis</t>
  </si>
  <si>
    <t>Proposition put forward for consideration. Subject for an essay. Dissertation.</t>
  </si>
  <si>
    <t>COMMUNICATION (statements)</t>
  </si>
  <si>
    <t>nave</t>
  </si>
  <si>
    <r>
      <rPr>
        <b/>
        <sz val="14"/>
        <color rgb="FFFF0000"/>
        <rFont val="Tahoma"/>
        <family val="2"/>
      </rPr>
      <t>k</t>
    </r>
    <r>
      <rPr>
        <b/>
        <sz val="14"/>
        <rFont val="Tahoma"/>
        <family val="2"/>
      </rPr>
      <t>nave</t>
    </r>
  </si>
  <si>
    <t>https://www.dictionary.com/browse/lunula</t>
  </si>
  <si>
    <t>lunula</t>
  </si>
  <si>
    <t>Quick, witty reply. Riposte (French: a parry followed by a quick thrust).</t>
  </si>
  <si>
    <t>Allegiance. Loyalty; leal.</t>
  </si>
  <si>
    <t>-plegia</t>
  </si>
  <si>
    <t>https://www.dictionary.com/browse/elegy</t>
  </si>
  <si>
    <t>elegy</t>
  </si>
  <si>
    <t>https://www.dictionary.com/browse/-plegia</t>
  </si>
  <si>
    <t>cuneiform</t>
  </si>
  <si>
    <t>https://www.dictionary.com/browse/cuneiform</t>
  </si>
  <si>
    <t>Wedge-shaped.</t>
  </si>
  <si>
    <t>exigent</t>
  </si>
  <si>
    <t>https://www.dictionary.com/browse/exigent</t>
  </si>
  <si>
    <t>Urgent. Requiring more than is reasonable; demanding.</t>
  </si>
  <si>
    <t>https://www.dictionary.com/browse/cleave</t>
  </si>
  <si>
    <t>https://www.dictionary.com/browse/etiolate</t>
  </si>
  <si>
    <t>etiolate</t>
  </si>
  <si>
    <t>Pulverize. Triturate.</t>
  </si>
  <si>
    <t>allegory</t>
  </si>
  <si>
    <t>simile</t>
  </si>
  <si>
    <t>metaphor</t>
  </si>
  <si>
    <t>analogy</t>
  </si>
  <si>
    <t>https://www.merriam-webster.com/dictionary/allegory</t>
  </si>
  <si>
    <t>https://www.merriam-webster.com/dictionary/analogy</t>
  </si>
  <si>
    <t>https://www.merriam-webster.com/dictionary/metaphor</t>
  </si>
  <si>
    <t>https://www.merriam-webster.com/dictionary/simile</t>
  </si>
  <si>
    <t>semaphore</t>
  </si>
  <si>
    <t>https://www.dictionary.com/browse/semaphore</t>
  </si>
  <si>
    <t>Conveying information by using visual signals such as lights or flags.</t>
  </si>
  <si>
    <t>A shed for small domestic animals. Surpass.</t>
  </si>
  <si>
    <t>Israeli commune.</t>
  </si>
  <si>
    <t>Every 5 years (decennial = every 10 years).</t>
  </si>
  <si>
    <t>https://www.dictionary.com/browse/mete</t>
  </si>
  <si>
    <t>mete</t>
  </si>
  <si>
    <t>Allot; dole. Limit; boundary.</t>
  </si>
  <si>
    <t>https://en.wikipedia.org/wiki/Quartz</t>
  </si>
  <si>
    <t>quartz</t>
  </si>
  <si>
    <t>convoke</t>
  </si>
  <si>
    <t>extenuate</t>
  </si>
  <si>
    <t>loll</t>
  </si>
  <si>
    <r>
      <t>s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ew</t>
    </r>
  </si>
  <si>
    <r>
      <t>s</t>
    </r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ew</t>
    </r>
  </si>
  <si>
    <t>https://www.dictionary.com/browse/sultry</t>
  </si>
  <si>
    <t>sultry</t>
  </si>
  <si>
    <t>Oppressively hot; sweltering. Arousing passion.</t>
  </si>
  <si>
    <t>Upper part of a shoe. A seductress. Short introductory musical passage repeated before a solo or between verses.</t>
  </si>
  <si>
    <t>clapper</t>
  </si>
  <si>
    <t xml:space="preserve">Alfa </t>
  </si>
  <si>
    <t xml:space="preserve">Bravo </t>
  </si>
  <si>
    <t xml:space="preserve">Charlie </t>
  </si>
  <si>
    <t xml:space="preserve">Delta </t>
  </si>
  <si>
    <t xml:space="preserve">Echo </t>
  </si>
  <si>
    <t xml:space="preserve">Foxtrot </t>
  </si>
  <si>
    <t xml:space="preserve">Golf </t>
  </si>
  <si>
    <t xml:space="preserve">Hotel </t>
  </si>
  <si>
    <t xml:space="preserve">India </t>
  </si>
  <si>
    <t xml:space="preserve">Juliett </t>
  </si>
  <si>
    <t xml:space="preserve">Kilo </t>
  </si>
  <si>
    <t xml:space="preserve">Mike </t>
  </si>
  <si>
    <t xml:space="preserve">November </t>
  </si>
  <si>
    <t xml:space="preserve">Oscar </t>
  </si>
  <si>
    <t xml:space="preserve">Papa </t>
  </si>
  <si>
    <t xml:space="preserve">Quebec </t>
  </si>
  <si>
    <t xml:space="preserve">Romeo </t>
  </si>
  <si>
    <t xml:space="preserve">Sierra </t>
  </si>
  <si>
    <t xml:space="preserve">Tango </t>
  </si>
  <si>
    <t xml:space="preserve">Uniform </t>
  </si>
  <si>
    <t xml:space="preserve">Victor </t>
  </si>
  <si>
    <t xml:space="preserve">Whiskey </t>
  </si>
  <si>
    <t xml:space="preserve">X-ray </t>
  </si>
  <si>
    <t xml:space="preserve">Yankee </t>
  </si>
  <si>
    <t>Zulu</t>
  </si>
  <si>
    <t>NATO PHONETIC ALPHABET</t>
  </si>
  <si>
    <t>https://www.dictionary.com/browse/clapper</t>
  </si>
  <si>
    <t>ewe</t>
  </si>
  <si>
    <t>https://www.dictionary.com/browse/ewe</t>
  </si>
  <si>
    <t>A female sheep, especially when fully mature.</t>
  </si>
  <si>
    <t>Doric.simple</t>
  </si>
  <si>
    <t>Ionic.feminine</t>
  </si>
  <si>
    <t>Corinthian.decorative</t>
  </si>
  <si>
    <t>Tuscan.~doric</t>
  </si>
  <si>
    <t>Composite.elaborate</t>
  </si>
  <si>
    <t>neoclassical</t>
  </si>
  <si>
    <t>romantic</t>
  </si>
  <si>
    <t>Drain of color. Weaken.</t>
  </si>
  <si>
    <t>vexillology</t>
  </si>
  <si>
    <t>Study of flags.</t>
  </si>
  <si>
    <t>https://www.dictionary.com/browse/vexillology</t>
  </si>
  <si>
    <t>Chronological misplacement; belonging to an earlier time. Prolepsis.</t>
  </si>
  <si>
    <t>https://www.dictionary.com/browse/sonata</t>
  </si>
  <si>
    <t>sonata</t>
  </si>
  <si>
    <t>A composition for 1 or 2 instruments.</t>
  </si>
  <si>
    <t>latent</t>
  </si>
  <si>
    <t>https://www.dictionary.com/browse/latent</t>
  </si>
  <si>
    <t>scuttle</t>
  </si>
  <si>
    <t>ministration</t>
  </si>
  <si>
    <t>sinuous</t>
  </si>
  <si>
    <t>heady</t>
  </si>
  <si>
    <t>superlative</t>
  </si>
  <si>
    <t>cloture</t>
  </si>
  <si>
    <t>auxiliary</t>
  </si>
  <si>
    <t>Displays statistical correlations.</t>
  </si>
  <si>
    <t>Words/phrases formed by rearranging the letters.</t>
  </si>
  <si>
    <t>Confused. Lost in thought.</t>
  </si>
  <si>
    <t>natty</t>
  </si>
  <si>
    <t>https://www.dictionary.com/browse/incessant</t>
  </si>
  <si>
    <t>incessant</t>
  </si>
  <si>
    <t>seminal</t>
  </si>
  <si>
    <t>https://www.dictionary.com/browse/sinuous</t>
  </si>
  <si>
    <t>timocracy</t>
  </si>
  <si>
    <t>Government in which property is required as a qualification for office or love of honor is the dominant motive of the rulers.</t>
  </si>
  <si>
    <t>https://www.dictionary.com/browse/timocracy</t>
  </si>
  <si>
    <t>perennial</t>
  </si>
  <si>
    <r>
      <rPr>
        <b/>
        <sz val="14"/>
        <color rgb="FFFF0000"/>
        <rFont val="Tahoma"/>
        <family val="2"/>
      </rPr>
      <t>de</t>
    </r>
    <r>
      <rPr>
        <b/>
        <sz val="14"/>
        <rFont val="Tahoma"/>
        <family val="2"/>
      </rPr>
      <t>clivity</t>
    </r>
  </si>
  <si>
    <t>spectroscopy</t>
  </si>
  <si>
    <t>https://www.dictionary.com/browse/pedology</t>
  </si>
  <si>
    <t>Large number. Killed; destroyed.</t>
  </si>
  <si>
    <t>bryology</t>
  </si>
  <si>
    <t>bubaline</t>
  </si>
  <si>
    <t>https://www.dictionary.com/browse/bryology</t>
  </si>
  <si>
    <t>Gall (bile), secreted by the liver and stored in the gallbladder, to aid digestion of fats (cholesterol).</t>
  </si>
  <si>
    <t>https://www.dictionary.com/browse/bubaline</t>
  </si>
  <si>
    <t>kufi</t>
  </si>
  <si>
    <t>brogue</t>
  </si>
  <si>
    <t>Close-fitting, brimless, cylindrical or round, hat.</t>
  </si>
  <si>
    <t>https://www.merriam-webster.com/dictionary/kufi</t>
  </si>
  <si>
    <t>https://www.google.com/search?channel=nus5&amp;client=firefox-b-1-d&amp;q=image%2C+kufi</t>
  </si>
  <si>
    <t>https://www.dictionary.com/browse/brogue</t>
  </si>
  <si>
    <t>Irish accent. Type of shoe.</t>
  </si>
  <si>
    <t>https://www.google.com/search?channel=nus5&amp;client=firefox-b-1-d&amp;q=image%2C+brogue+shoes</t>
  </si>
  <si>
    <t>https://www.merriam-webster.com/dictionary/basi</t>
  </si>
  <si>
    <t>basi</t>
  </si>
  <si>
    <t>Fermented beverage in the Philippines.</t>
  </si>
  <si>
    <t>https://www.merriam-webster.com/dictionary/quean</t>
  </si>
  <si>
    <t>Blame; upbraid; rebuke; disgrace.</t>
  </si>
  <si>
    <t>Acrimonious; bitter; caustic.</t>
  </si>
  <si>
    <t>https://en.wikipedia.org/wiki/Vedas</t>
  </si>
  <si>
    <t>Decline. Deterioration. Deviation. Polite refusal.</t>
  </si>
  <si>
    <t>Deceive; cheat. One who is easily deceived; dupe.</t>
  </si>
  <si>
    <t>Enlarge. Speak or write in detail; expatiate.</t>
  </si>
  <si>
    <t>Coward. Traitor. Deserter.</t>
  </si>
  <si>
    <t>Cowardly. Craven; poltroon.</t>
  </si>
  <si>
    <t>bivouac</t>
  </si>
  <si>
    <t>albacore</t>
  </si>
  <si>
    <t>https://www.dictionary.com/browse/albacore</t>
  </si>
  <si>
    <t>https://www.dictionary.com/browse/colt</t>
  </si>
  <si>
    <t>colt</t>
  </si>
  <si>
    <t>https://www.dictionary.com/browse/haiku</t>
  </si>
  <si>
    <t>haiku</t>
  </si>
  <si>
    <t>Japanese poetry.</t>
  </si>
  <si>
    <t>https://www.dictionary.com/browse/truffle</t>
  </si>
  <si>
    <t>truffle</t>
  </si>
  <si>
    <t>Fungi. Chocolate candy.</t>
  </si>
  <si>
    <t>https://www.dictionary.com/browse/legume</t>
  </si>
  <si>
    <t>legume</t>
  </si>
  <si>
    <t>https://www.dictionary.com/browse/groom</t>
  </si>
  <si>
    <t>groom</t>
  </si>
  <si>
    <t>https://www.dictionary.com/browse/glade</t>
  </si>
  <si>
    <t>glade</t>
  </si>
  <si>
    <t>An open space in a forest.</t>
  </si>
  <si>
    <t>Speak against; abase; animadvert; decry; derogate; disparage.</t>
  </si>
  <si>
    <t>Finding unreasonable fault. Carp; cavil.</t>
  </si>
  <si>
    <t>TOOLS.DEVICES</t>
  </si>
  <si>
    <t>The tongue of a bell.</t>
  </si>
  <si>
    <t>https://www.merriam-webster.com/dictionary/burka</t>
  </si>
  <si>
    <t>https://www.google.com/search?channel=nus5&amp;client=firefox-b-1-d&amp;q=IMAGE%2C+BURKA</t>
  </si>
  <si>
    <t>To lie at rest. Crouch. To express indirectly.</t>
  </si>
  <si>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hank</t>
    </r>
  </si>
  <si>
    <t>Sequester an area. Line of troops. Insignia.</t>
  </si>
  <si>
    <t>https://www.dictionary.com/browse/bon-mot</t>
  </si>
  <si>
    <t>https://www.dictionary.com/browse/bivouac</t>
  </si>
  <si>
    <t>Splendor; brilliant success. Burst of applause; acclaim.</t>
  </si>
  <si>
    <t>https://www.dictionary.com/browse/couloir</t>
  </si>
  <si>
    <t>couloir</t>
  </si>
  <si>
    <t>test#</t>
  </si>
  <si>
    <t>#right</t>
  </si>
  <si>
    <t>#wrong</t>
  </si>
  <si>
    <t>syncretism</t>
  </si>
  <si>
    <t>Hate; abhor, abominate.</t>
  </si>
  <si>
    <t>Retention of immature traits in adulthood (pedogenesis).</t>
  </si>
  <si>
    <t>carousel</t>
  </si>
  <si>
    <t>hydric</t>
  </si>
  <si>
    <t>mulch</t>
  </si>
  <si>
    <t>garnish</t>
  </si>
  <si>
    <t>https://www.dictionary.com/browse/convoke</t>
  </si>
  <si>
    <t>https://www.dictionary.com/browse/extenuate</t>
  </si>
  <si>
    <t>https://www.dictionary.com/browse/loll</t>
  </si>
  <si>
    <t>https://www.dictionary.com/browse/stygian</t>
  </si>
  <si>
    <t>Stygian</t>
  </si>
  <si>
    <t>A lobby between the outer door and the interior of a building; foyer. Anatomy: a cavity forming an entrance to another space.</t>
  </si>
  <si>
    <t>https://www.dictionary.com/browse/carousel</t>
  </si>
  <si>
    <t>Merry-go-round. A continuously revolving device on which items are placed for later retrieval. Circular rotating tray displaying photographic transparencies.</t>
  </si>
  <si>
    <t>https://www.dictionary.com/browse/hydric</t>
  </si>
  <si>
    <t>https://www.dictionary.com/browse/mulch</t>
  </si>
  <si>
    <t>https://www.dictionary.com/browse/garnish</t>
  </si>
  <si>
    <t>finesse</t>
  </si>
  <si>
    <t>https://www.merriam-webster.com/dictionary/finesse</t>
  </si>
  <si>
    <t>https://www.dictionary.com/browse/keen</t>
  </si>
  <si>
    <t>keen</t>
  </si>
  <si>
    <t>To reason with someone against something that person intends to do; remonstrate; dissuade.</t>
  </si>
  <si>
    <t>mohs scale</t>
  </si>
  <si>
    <t>https://www.merriam-webster.com/dictionary/Mohs%27%20scale</t>
  </si>
  <si>
    <t>Canada</t>
  </si>
  <si>
    <t>https://en.wikipedia.org/wiki/List_of_ratites</t>
  </si>
  <si>
    <t>https://www.dictionary.com/browse/syncretism</t>
  </si>
  <si>
    <t>https://en.wikipedia.org/wiki/Amelia_Earhart</t>
  </si>
  <si>
    <t>Healthy; retaining vigor. Haul; pull. Hawaiian thatched-roof dwelling.</t>
  </si>
  <si>
    <t>https://www.dictionary.com/browse/hale</t>
  </si>
  <si>
    <t>To secretly induce someone to commit a crime (ex: perjury). Conspire.</t>
  </si>
  <si>
    <t>Marriage after death of the first wife; digamy.</t>
  </si>
  <si>
    <r>
      <rPr>
        <b/>
        <sz val="14"/>
        <color rgb="FFFF0000"/>
        <rFont val="Tahoma"/>
        <family val="2"/>
      </rPr>
      <t>em</t>
    </r>
    <r>
      <rPr>
        <b/>
        <sz val="14"/>
        <rFont val="Tahoma"/>
        <family val="2"/>
      </rPr>
      <t>bosom</t>
    </r>
  </si>
  <si>
    <t>https://www.dictionary.com/browse/oxbow</t>
  </si>
  <si>
    <t>https://www.nationalgeographic.org/encyclopedia/oxbow-lake/</t>
  </si>
  <si>
    <t>Call together for a meeting; convene.</t>
  </si>
  <si>
    <t>https://www.merriam-webster.com/medical/pneumonoultramicroscopicsilicovolcanoconiosis</t>
  </si>
  <si>
    <t>https://www.dictionary.com/browse/scuttle</t>
  </si>
  <si>
    <t>Provide care or assistance.</t>
  </si>
  <si>
    <t>Exciting; stimulating. Impetuous. Clever. Destructive.</t>
  </si>
  <si>
    <t>https://www.dictionary.com/browse/heady</t>
  </si>
  <si>
    <t>https://www.dictionary.com/browse/superlative</t>
  </si>
  <si>
    <t>Surpassing all else; supreme.</t>
  </si>
  <si>
    <t>https://www.dictionary.com/browse/ambrosia</t>
  </si>
  <si>
    <t>ambrosia</t>
  </si>
  <si>
    <t>Mythology: food of the gods. Fruit dessert made of oranges, shredded coconut, and sometimes pineapple.</t>
  </si>
  <si>
    <t>https://www.dictionary.com/browse/archetype</t>
  </si>
  <si>
    <t>A perfect model; archetype.</t>
  </si>
  <si>
    <t>lathe</t>
  </si>
  <si>
    <t>https://www.istockphoto.com/vector/human-larynx-and-internal-pharynx-anatomy-head-illustration-close-ideal-for-gm1204429898-346557196</t>
  </si>
  <si>
    <t>https://en.wikipedia.org/wiki/Celiac_plexus</t>
  </si>
  <si>
    <t>solar plexus</t>
  </si>
  <si>
    <t>Complex network of nerves located in the abdomen (aka: celiac plexus).</t>
  </si>
  <si>
    <t>https://www.dictionary.com/browse/ministration</t>
  </si>
  <si>
    <t>https://www.dictionary.com/browse/lathe</t>
  </si>
  <si>
    <t>Machine that holds the material and rotates it about a horizontal axis against a tool that shapes it.</t>
  </si>
  <si>
    <t>https://www.merriam-webster.com/dictionary/lymph%20node</t>
  </si>
  <si>
    <t>lymph node</t>
  </si>
  <si>
    <t>https://www.dictionary.com/browse/cloture</t>
  </si>
  <si>
    <t>Ending a debate to vote on it.</t>
  </si>
  <si>
    <t>https://www.dictionary.com/browse/auxiliary</t>
  </si>
  <si>
    <t>https://www.dictionary.com/browse/natty</t>
  </si>
  <si>
    <t>Keen sense of style; fashionable; dapper.</t>
  </si>
  <si>
    <t>https://www.dictionary.com/browse/perennial</t>
  </si>
  <si>
    <t>Long-finned tuna.</t>
  </si>
  <si>
    <t>https://www.atascientific.com.au/spectrometry/</t>
  </si>
  <si>
    <t>2) for each #: square the distance from the mean</t>
  </si>
  <si>
    <t>1) Calculate the mean</t>
  </si>
  <si>
    <t>difference of 2 squares</t>
  </si>
  <si>
    <t>difference of 2 cubes</t>
  </si>
  <si>
    <t>Compounded Annually</t>
  </si>
  <si>
    <t>Compounded N times per year</t>
  </si>
  <si>
    <t>180 * (N - 2)</t>
  </si>
  <si>
    <t>(B * H) / 2   (In 2 similar triangles, the ratio of their areas = ratio of their sides squared)</t>
  </si>
  <si>
    <t>sine=opp/hypot, cosine=adj/hypot, tangent=opp/adj</t>
  </si>
  <si>
    <r>
      <t>A</t>
    </r>
    <r>
      <rPr>
        <b/>
        <vertAlign val="superscript"/>
        <sz val="12"/>
        <color theme="1"/>
        <rFont val="Tahoma"/>
        <family val="2"/>
      </rPr>
      <t xml:space="preserve">2 </t>
    </r>
    <r>
      <rPr>
        <b/>
        <sz val="12"/>
        <color theme="1"/>
        <rFont val="Tahoma"/>
        <family val="2"/>
      </rPr>
      <t>+ B</t>
    </r>
    <r>
      <rPr>
        <b/>
        <vertAlign val="superscript"/>
        <sz val="12"/>
        <color theme="1"/>
        <rFont val="Tahoma"/>
        <family val="2"/>
      </rPr>
      <t xml:space="preserve">2 </t>
    </r>
    <r>
      <rPr>
        <b/>
        <sz val="12"/>
        <color theme="1"/>
        <rFont val="Tahoma"/>
        <family val="2"/>
      </rPr>
      <t>= C</t>
    </r>
    <r>
      <rPr>
        <b/>
        <vertAlign val="superscript"/>
        <sz val="12"/>
        <color theme="1"/>
        <rFont val="Tahoma"/>
        <family val="2"/>
      </rPr>
      <t>2</t>
    </r>
  </si>
  <si>
    <t>GRE MATH by VARSITY TUTORS</t>
  </si>
  <si>
    <t>GRE MATH by MAGOOSH</t>
  </si>
  <si>
    <t>sine &amp; cosecant, cosine &amp; secant, tangent &amp; cotangent</t>
  </si>
  <si>
    <t>each member of A (times) each member of B, resulting in a new set of products</t>
  </si>
  <si>
    <t>vector A length * vector B length * cosine of the angle between them</t>
  </si>
  <si>
    <t>2 prime numbers separated by 1 number (ex: 17 &amp; 19)</t>
  </si>
  <si>
    <t>6F. use quadratic formula</t>
  </si>
  <si>
    <t>17E. pick any point on line and insert into quadratic equation</t>
  </si>
  <si>
    <t>Paralysis (quadriplegia).</t>
  </si>
  <si>
    <t>gorget</t>
  </si>
  <si>
    <t>keratin</t>
  </si>
  <si>
    <t>Anything regarded as a safeguard. Element #46 (Pd).</t>
  </si>
  <si>
    <t>A device that makes repeated clicking sounds at an adjustable pace, used for marking rhythm, especially in music.</t>
  </si>
  <si>
    <t>https://www.dictionary.com/browse/metronome</t>
  </si>
  <si>
    <t>https://www.dictionary.com/browse/gorget</t>
  </si>
  <si>
    <t>Fibrous protein that is the principal constituent of hoofs, nails, claws, talons, bills, horn, hair, feathers, etc.</t>
  </si>
  <si>
    <t>https://www.dictionary.com/browse/keratin</t>
  </si>
  <si>
    <t>The incarnation of a Hindu deity. Computer user's electronic image.</t>
  </si>
  <si>
    <t>MENTAL TRAINING DIRECTORY</t>
  </si>
  <si>
    <t>https://www.dictionary.com/browse/naiad</t>
  </si>
  <si>
    <t>The side of a vessel away from the wind (opposed to aweather).</t>
  </si>
  <si>
    <t>Someone for whom something is named.</t>
  </si>
  <si>
    <t>chitin</t>
  </si>
  <si>
    <t>https://www.dictionary.com/browse/chitin</t>
  </si>
  <si>
    <t>Exact about details. Scrupulous.</t>
  </si>
  <si>
    <t>https://www.healthline.com/nutrition/are-nuts-fruits</t>
  </si>
  <si>
    <t>pipette</t>
  </si>
  <si>
    <t>Cirrus</t>
  </si>
  <si>
    <t>Cirrostratus</t>
  </si>
  <si>
    <t>Cirrocumulus</t>
  </si>
  <si>
    <t>Altostratus</t>
  </si>
  <si>
    <t>Altocumulus</t>
  </si>
  <si>
    <t>Stratus</t>
  </si>
  <si>
    <t>Stratocumulus</t>
  </si>
  <si>
    <t>Cumulus</t>
  </si>
  <si>
    <t>https://www.infoplease.com/math-science/weather/weather-ten-major-cloud-types</t>
  </si>
  <si>
    <t>https://www.dictionary.com/browse/pipette</t>
  </si>
  <si>
    <t>To become, or make, bigger.</t>
  </si>
  <si>
    <r>
      <t>de</t>
    </r>
    <r>
      <rPr>
        <b/>
        <sz val="14"/>
        <rFont val="Tahoma"/>
        <family val="2"/>
      </rPr>
      <t>sult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ry</t>
    </r>
  </si>
  <si>
    <t>Cut through. Cling to.</t>
  </si>
  <si>
    <t>yajur</t>
  </si>
  <si>
    <t>sama</t>
  </si>
  <si>
    <t>rig</t>
  </si>
  <si>
    <t>atharva</t>
  </si>
  <si>
    <t>5 Layers</t>
  </si>
  <si>
    <t>4 Cloud groups</t>
  </si>
  <si>
    <t>floor</t>
  </si>
  <si>
    <t>canopy</t>
  </si>
  <si>
    <t>emergent layer</t>
  </si>
  <si>
    <t>gneiss</t>
  </si>
  <si>
    <t>slate</t>
  </si>
  <si>
    <t>marble</t>
  </si>
  <si>
    <t>schist</t>
  </si>
  <si>
    <t>quartzite</t>
  </si>
  <si>
    <t>https://www.dictionary.com/browse/parapet</t>
  </si>
  <si>
    <t>https://www.google.com/search?channel=nus5&amp;client=firefox-b-1-d&amp;q=image%2C+parapet</t>
  </si>
  <si>
    <t>Remove; discard. Salute.</t>
  </si>
  <si>
    <t>Tokyo*</t>
  </si>
  <si>
    <t>Mexico City*</t>
  </si>
  <si>
    <t>Dhaka*</t>
  </si>
  <si>
    <t>Cairo*</t>
  </si>
  <si>
    <t>Beijing*</t>
  </si>
  <si>
    <t>Buenos Aires*</t>
  </si>
  <si>
    <t>Kinshasa*</t>
  </si>
  <si>
    <t>Manila*</t>
  </si>
  <si>
    <t>MOST POPULOUS WORLD CITIES (*capitals)</t>
  </si>
  <si>
    <t>https://www.britannica.com/story/is-the-piano-a-percussion-or-a-stringed-instrument</t>
  </si>
  <si>
    <t xml:space="preserve">            Chief Petty Officer</t>
  </si>
  <si>
    <t>Petty Officer Third    Class</t>
  </si>
  <si>
    <t>Petty Officer First      Class</t>
  </si>
  <si>
    <t>https://www.google.com/search?channel=nus5&amp;client=firefox-b-1-d&amp;q=WHAT+RANK+IS+E4+IN+THE+AIR+FORCE+CALLED%3F</t>
  </si>
  <si>
    <t>Senior Airman</t>
  </si>
  <si>
    <t>P(A) + P(B)     (ex: 0.5 + 0.2 = 0.7)</t>
  </si>
  <si>
    <t>PROBLEM WORDS</t>
  </si>
  <si>
    <t>Plunge into.</t>
  </si>
  <si>
    <t>VOCABULARY TEST RESULTS (2020)</t>
  </si>
  <si>
    <t>error reduction rate</t>
  </si>
  <si>
    <t>mighty hunter</t>
  </si>
  <si>
    <t>idiot</t>
  </si>
  <si>
    <t>triangles.Ceva</t>
  </si>
  <si>
    <t>geometric formula for polyhedrons.Euler</t>
  </si>
  <si>
    <t>OTHER FORMULAS</t>
  </si>
  <si>
    <t>famous mathematicians</t>
  </si>
  <si>
    <t>a bar over the letter means to multiply it by 1,000</t>
  </si>
  <si>
    <t>Roman numerals</t>
  </si>
  <si>
    <t>Chi-squared test</t>
  </si>
  <si>
    <t>negation</t>
  </si>
  <si>
    <t>¬ or ~</t>
  </si>
  <si>
    <t>https://en.wikipedia.org/wiki/Abscissa_and_ordinate</t>
  </si>
  <si>
    <t>x = abscissa</t>
  </si>
  <si>
    <t>y = ordinate</t>
  </si>
  <si>
    <t>Math = deduction</t>
  </si>
  <si>
    <t>Science = induction</t>
  </si>
  <si>
    <t>math/science difference</t>
  </si>
  <si>
    <t>https://math-from-scratch.com/basic-laws-of-math</t>
  </si>
  <si>
    <t>subtraction</t>
  </si>
  <si>
    <t>division</t>
  </si>
  <si>
    <t>https://www.mathsisfun.com/definitions/subtrahend.html</t>
  </si>
  <si>
    <t>laws</t>
  </si>
  <si>
    <t>https://www.dictionary.com/browse/quizzical</t>
  </si>
  <si>
    <t>arch</t>
  </si>
  <si>
    <t>https://www.dictionary.com/browse/arch</t>
  </si>
  <si>
    <t>Odd or comical. Puzzled. Disbelieving. Derisively questioning.</t>
  </si>
  <si>
    <t>https://www.dictionary.com/browse/pungent</t>
  </si>
  <si>
    <t>fester</t>
  </si>
  <si>
    <t>https://www.dictionary.com/browse/fester</t>
  </si>
  <si>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m</t>
    </r>
    <r>
      <rPr>
        <b/>
        <sz val="14"/>
        <rFont val="Tahoma"/>
        <family val="2"/>
      </rPr>
      <t>agogue</t>
    </r>
  </si>
  <si>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agogue</t>
    </r>
  </si>
  <si>
    <t>https://www.dictionary.com/browse/impending</t>
  </si>
  <si>
    <t>impending</t>
  </si>
  <si>
    <t>Person who makes clocks or watches.</t>
  </si>
  <si>
    <t>horologist</t>
  </si>
  <si>
    <t>https://www.dictionary.com/browse/horologist</t>
  </si>
  <si>
    <t>https://www.dictionary.com/browse/dank</t>
  </si>
  <si>
    <t>dank</t>
  </si>
  <si>
    <t>Unpleasantly humid and often chilly. Slang: 1) High quality marijuana. 2) Internet meme that is passé or clichéd.</t>
  </si>
  <si>
    <r>
      <rPr>
        <b/>
        <sz val="14"/>
        <color rgb="FFFF0000"/>
        <rFont val="Tahoma"/>
        <family val="2"/>
      </rPr>
      <t>prof</t>
    </r>
    <r>
      <rPr>
        <b/>
        <sz val="14"/>
        <rFont val="Tahoma"/>
        <family val="2"/>
      </rPr>
      <t>ligate</t>
    </r>
  </si>
  <si>
    <t>Art: applying small dots of color so that from a distance they blend together.</t>
  </si>
  <si>
    <t>Include within a larger group.</t>
  </si>
  <si>
    <t>https://www.dictionary.com/browse/entreat</t>
  </si>
  <si>
    <t>entreat</t>
  </si>
  <si>
    <t>Self-esteem (French: "self love"). Conceit.</t>
  </si>
  <si>
    <t>bulkhead</t>
  </si>
  <si>
    <t>https://www.dictionary.com/browse/bulkhead</t>
  </si>
  <si>
    <t>Articulate; clear-cut; effective.</t>
  </si>
  <si>
    <t>Flow. Change. Confusion about what should be done (usually following some important event).</t>
  </si>
  <si>
    <t>parapet</t>
  </si>
  <si>
    <t>oxbow</t>
  </si>
  <si>
    <t>Preclude; prevent.</t>
  </si>
  <si>
    <t>https://www.dictionary.com/browse/aubergine</t>
  </si>
  <si>
    <t>aubergine</t>
  </si>
  <si>
    <t>https://www.dictionary.com/browse/russet</t>
  </si>
  <si>
    <t>russet</t>
  </si>
  <si>
    <t>https://www.dictionary.com/browse/brimstone</t>
  </si>
  <si>
    <t>brimstone</t>
  </si>
  <si>
    <t>Sulfur. Virago; shrew.</t>
  </si>
  <si>
    <t>A dark purplish color (like eggplant).</t>
  </si>
  <si>
    <t>Buffalolike.</t>
  </si>
  <si>
    <t>Military encampment made with tents or improvised shelters, usually without protection from enemy fire.</t>
  </si>
  <si>
    <t>Silicon dioxide (SiO2; aka: silica): second most common mineral (behind feldspar).</t>
  </si>
  <si>
    <r>
      <t>Silicon dioxide (SiO</t>
    </r>
    <r>
      <rPr>
        <b/>
        <vertAlign val="subscript"/>
        <sz val="14"/>
        <rFont val="Tahoma"/>
        <family val="2"/>
      </rPr>
      <t>2</t>
    </r>
    <r>
      <rPr>
        <b/>
        <sz val="14"/>
        <rFont val="Tahoma"/>
        <family val="2"/>
      </rPr>
      <t>; aka: silica): second most common mineral (behind feldspar).</t>
    </r>
  </si>
  <si>
    <t>Mournful poem or musical composition (usually at funerals).</t>
  </si>
  <si>
    <t>tercel, tiercel</t>
  </si>
  <si>
    <t>nictate, nictitate</t>
  </si>
  <si>
    <t>burka, burqa</t>
  </si>
  <si>
    <t>lissom, lissome</t>
  </si>
  <si>
    <t>ibid.</t>
  </si>
  <si>
    <t>Abbreviation for "ibidem" used to indicate that a reference is from the same source as a previous reference.</t>
  </si>
  <si>
    <t>ostracon, ostrakon</t>
  </si>
  <si>
    <t>lambast, lambaste</t>
  </si>
  <si>
    <t>taradiddle, tarradiddle</t>
  </si>
  <si>
    <t>quoits</t>
  </si>
  <si>
    <t>https://www.merriam-webster.com/dictionary/quoits</t>
  </si>
  <si>
    <t>gest, geste</t>
  </si>
  <si>
    <t>gibe, jibe</t>
  </si>
  <si>
    <t>aerie, eyrie</t>
  </si>
  <si>
    <t>https://www.dictionary.com/browse/dottle</t>
  </si>
  <si>
    <t>dottle, dottel</t>
  </si>
  <si>
    <t>Brownish color (potatoes, cloth, etc.). Brownish, roughened area on spoiled fruit.</t>
  </si>
  <si>
    <t>Low protective wall at the edge of a balcony or roof, etc.; or raised above the rampart of a fortification.</t>
  </si>
  <si>
    <t>Study of bryophytes (mosses and liverworts).</t>
  </si>
  <si>
    <t>Bow-shaped bend in a river. Oxbow lakes form if river finds a shorter route. U-shaped piece of wood placed around the neck of an ox.</t>
  </si>
  <si>
    <t>Coal scuttle: bucket that has a pole handle and is carried on the shoulder.</t>
  </si>
  <si>
    <t>Deliberately sink a vessel. Abandon. Small hatch on a vessel or on a roof or ceiling. Bucket for carrying coal. Hurry.</t>
  </si>
  <si>
    <t>Pertaining to hydrogen or to a wet environment.</t>
  </si>
  <si>
    <t>Skill and cleverness in handling situations, problems, etc.</t>
  </si>
  <si>
    <t>Wall-like partition inside a vessel or an airplane. Partition preventing the passage of air, water, or mud; boxlike structure, as on a roof, covering a stairwell.</t>
  </si>
  <si>
    <t>Uses "like" or "as" to link 2 dissimilar things.</t>
  </si>
  <si>
    <t>Semitransparent exoskeleton of crustaceans, insects, and arachnids.</t>
  </si>
  <si>
    <t>Class of vegetable including: bean, soybean, pea, peanut, acacia, alfalfa, clover, indigo, lentil, mesquite, and mimosa.</t>
  </si>
  <si>
    <t>Symbolic representation of abstract principles; fable; parable; apologue (moral fable).</t>
  </si>
  <si>
    <t>Additional; supplementary; reserve. Person who gives aid of any kind; helper; assistant.</t>
  </si>
  <si>
    <t>Mineral hardness scale.</t>
  </si>
  <si>
    <t>An expression which replaces another in order to stress a similarity; symbol.</t>
  </si>
  <si>
    <t>acorns</t>
  </si>
  <si>
    <t>chestnuts</t>
  </si>
  <si>
    <t>Biology.nucleotides</t>
  </si>
  <si>
    <t>adenine &amp; thymine (RNA=uracil).</t>
  </si>
  <si>
    <t>https://www.icty.org/en/about/what-former-yugoslavia</t>
  </si>
  <si>
    <t>gather</t>
  </si>
  <si>
    <t>reject</t>
  </si>
  <si>
    <r>
      <t>expat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iate</t>
    </r>
  </si>
  <si>
    <t>privateer</t>
  </si>
  <si>
    <t>Independent. Unbranded range animal.</t>
  </si>
  <si>
    <t>Pertaining to bulls.</t>
  </si>
  <si>
    <t>Small piano.</t>
  </si>
  <si>
    <t>Privately owned armed ship, commissioned by a government to fight or harass enemy ships.</t>
  </si>
  <si>
    <t>https://www.dictionary.com/browse/privateer</t>
  </si>
  <si>
    <t>One who wanders idly from place to place and has no established residence or visible means of support. Vagabond.</t>
  </si>
  <si>
    <t>https://www.merriam-webster.com/dictionary/zebu</t>
  </si>
  <si>
    <t>https://www.google.com/search?channel=nus5&amp;client=firefox-b-1-d&amp;q=image+zebu</t>
  </si>
  <si>
    <t>Domestic ox in India with a large hump over the shoulders and a dewlap.</t>
  </si>
  <si>
    <t>Wall-like partition inside a vessel or plane. Partition preventing the passage of air, water, or mud; boxlike structure, as on a roof, covering a stairwell.</t>
  </si>
  <si>
    <t>A small structure (with one or more open sides) that is used for vending.</t>
  </si>
  <si>
    <t>Center aisle of a church. Center of a barn.</t>
  </si>
  <si>
    <t>Laze; loaf; lounge. Hang loosely; droop; dangle.</t>
  </si>
  <si>
    <t>Cumulonimbus (lightning &amp; thunder)</t>
  </si>
  <si>
    <t>bolero</t>
  </si>
  <si>
    <t>4 seasons</t>
  </si>
  <si>
    <t>madame butterfly</t>
  </si>
  <si>
    <t>rigoletto</t>
  </si>
  <si>
    <t>messiah</t>
  </si>
  <si>
    <t>https://www.merriam-webster.com/dictionary/seminal</t>
  </si>
  <si>
    <t>Architectual overhead curve. Playfully mischievous. Cunning; sly.</t>
  </si>
  <si>
    <t>david</t>
  </si>
  <si>
    <t>perseus</t>
  </si>
  <si>
    <t>mobiles</t>
  </si>
  <si>
    <t>the kiss</t>
  </si>
  <si>
    <t>the scream</t>
  </si>
  <si>
    <t>frescoes</t>
  </si>
  <si>
    <t>Study of the absorption and emission of electromagnetic radiation by matter.</t>
  </si>
  <si>
    <t>sandstone</t>
  </si>
  <si>
    <t>limestone</t>
  </si>
  <si>
    <t>coal</t>
  </si>
  <si>
    <t>basalt</t>
  </si>
  <si>
    <t>obsidian</t>
  </si>
  <si>
    <t>pumice</t>
  </si>
  <si>
    <t>Geology.igneous</t>
  </si>
  <si>
    <t>High (cirrus)</t>
  </si>
  <si>
    <t>Middle (alto)</t>
  </si>
  <si>
    <t>Low (stratus)</t>
  </si>
  <si>
    <t>Vertical (cumulus)</t>
  </si>
  <si>
    <t>https://www.dummies.com/article/academics-the-arts/math/calculus/how-to-graph-a-circle-190930</t>
  </si>
  <si>
    <t>AREA &amp; VOLUME</t>
  </si>
  <si>
    <t>TRIGONOMETRY</t>
  </si>
  <si>
    <t>Reciprocals</t>
  </si>
  <si>
    <t>Definitions</t>
  </si>
  <si>
    <t>TRIANGLES</t>
  </si>
  <si>
    <t>Area</t>
  </si>
  <si>
    <t>Pythagorean Theorem</t>
  </si>
  <si>
    <t>Slope</t>
  </si>
  <si>
    <t>Slope-Intercept</t>
  </si>
  <si>
    <t>Slope Direction</t>
  </si>
  <si>
    <t>PARABOLAS</t>
  </si>
  <si>
    <t>INTEREST</t>
  </si>
  <si>
    <t>CIRCLES</t>
  </si>
  <si>
    <t>Circumference</t>
  </si>
  <si>
    <t>Graph</t>
  </si>
  <si>
    <t>Vertex</t>
  </si>
  <si>
    <t>Set of all natural numbers beginning with zero</t>
  </si>
  <si>
    <t>Standard Deviation</t>
  </si>
  <si>
    <t>(standard deviation note)</t>
  </si>
  <si>
    <t>Permutations (order)</t>
  </si>
  <si>
    <t>Combinations (no order)</t>
  </si>
  <si>
    <t>Mutually Exclusive</t>
  </si>
  <si>
    <t>Independent</t>
  </si>
  <si>
    <t>Simple</t>
  </si>
  <si>
    <t>Heavy pullover jacket with a hood worn in the arctic.</t>
  </si>
  <si>
    <t>cryptozoology</t>
  </si>
  <si>
    <t>Samoan apparel worn like a kilt or skirt.</t>
  </si>
  <si>
    <t>German leather shorts, usually worn with suspenders.</t>
  </si>
  <si>
    <t>Germann leather shorts, usually worn with suspenders.</t>
  </si>
  <si>
    <t>Japanese sash.</t>
  </si>
  <si>
    <t>Hindu or Southeast Asian female attire: one end is a skirt, the other end covers the head or shoulder.</t>
  </si>
  <si>
    <t>Loose Malaysian skirt worn by both men and women.</t>
  </si>
  <si>
    <t>https://www.dictionary.com/browse/cryptozoology</t>
  </si>
  <si>
    <t>Study of mythical creatures (ex: Loch Ness monster).</t>
  </si>
  <si>
    <t>Loose garment worn by Muslim women covering the face and body, leaving an opening for the eyes. Compare: hijab (headscarf).</t>
  </si>
  <si>
    <t>Rich and sumptuous clothing or equipment. A decorative covering for a horse; trappings.</t>
  </si>
  <si>
    <t>Official robe for specific ceremonies. Outer garment.</t>
  </si>
  <si>
    <t>Very sheer and light; semitransparent or translucent.</t>
  </si>
  <si>
    <t>cytosine &amp; guanine</t>
  </si>
  <si>
    <t>Immensity. Outrageous. Heinous.</t>
  </si>
  <si>
    <t>Mean, sneaky coward.</t>
  </si>
  <si>
    <t>shard, sherd</t>
  </si>
  <si>
    <t>Fragment; shell; residue.</t>
  </si>
  <si>
    <t>China</t>
  </si>
  <si>
    <t>Scold severely. Upbraid; berate; inveigh.</t>
  </si>
  <si>
    <t>Sarcastic. Derisively mocking.</t>
  </si>
  <si>
    <t>rock gypsum (white)</t>
  </si>
  <si>
    <t>Study related to death; especially religious "End Times."</t>
  </si>
  <si>
    <t>the gambia</t>
  </si>
  <si>
    <t>territories</t>
  </si>
  <si>
    <t>cuba</t>
  </si>
  <si>
    <t>jamaica</t>
  </si>
  <si>
    <t>A leader who uses popular prejudices, lies, and promises to gain power. Originally: a leader who was a champion of the common people.</t>
  </si>
  <si>
    <t>israel</t>
  </si>
  <si>
    <t>jordan</t>
  </si>
  <si>
    <t>saudi arabia</t>
  </si>
  <si>
    <t>yemen</t>
  </si>
  <si>
    <t>oman</t>
  </si>
  <si>
    <t>united arab emirates</t>
  </si>
  <si>
    <t>iraq</t>
  </si>
  <si>
    <t>syria</t>
  </si>
  <si>
    <t>georgia</t>
  </si>
  <si>
    <t>armenia</t>
  </si>
  <si>
    <t>iran</t>
  </si>
  <si>
    <t>afghanistan</t>
  </si>
  <si>
    <t>pakistan</t>
  </si>
  <si>
    <t>india</t>
  </si>
  <si>
    <t>nepal</t>
  </si>
  <si>
    <t>bangladesh</t>
  </si>
  <si>
    <t>thailand</t>
  </si>
  <si>
    <t>malaysia</t>
  </si>
  <si>
    <t>vietnam</t>
  </si>
  <si>
    <t>laos</t>
  </si>
  <si>
    <t>kyrgyzstan</t>
  </si>
  <si>
    <t>kazakhstan</t>
  </si>
  <si>
    <t>tajikistan</t>
  </si>
  <si>
    <t>uzbekistan</t>
  </si>
  <si>
    <t>turkmenistan</t>
  </si>
  <si>
    <t>south korea</t>
  </si>
  <si>
    <t>azerbaijan</t>
  </si>
  <si>
    <t>WORLD'S LARGEST ISLANDS</t>
  </si>
  <si>
    <t>canada</t>
  </si>
  <si>
    <t>united states</t>
  </si>
  <si>
    <t>mexico</t>
  </si>
  <si>
    <t>guatamala</t>
  </si>
  <si>
    <t>el salvador</t>
  </si>
  <si>
    <t>honduras</t>
  </si>
  <si>
    <t>nicaragua</t>
  </si>
  <si>
    <t>costa rica</t>
  </si>
  <si>
    <t>panama</t>
  </si>
  <si>
    <t>colombia</t>
  </si>
  <si>
    <t>venezuela</t>
  </si>
  <si>
    <t>uruguay</t>
  </si>
  <si>
    <t>argentina</t>
  </si>
  <si>
    <t>paraguay</t>
  </si>
  <si>
    <t>bolivia</t>
  </si>
  <si>
    <t>peru</t>
  </si>
  <si>
    <t>ecuador</t>
  </si>
  <si>
    <t>ireland</t>
  </si>
  <si>
    <t>norway</t>
  </si>
  <si>
    <t xml:space="preserve">sweden </t>
  </si>
  <si>
    <t>finland</t>
  </si>
  <si>
    <t>lithuania</t>
  </si>
  <si>
    <t>belarus</t>
  </si>
  <si>
    <t>ukraine</t>
  </si>
  <si>
    <t>https://en.wikipedia.org/wiki/Craps#Names_of_rolls</t>
  </si>
  <si>
    <t>thermopylae</t>
  </si>
  <si>
    <t>japan</t>
  </si>
  <si>
    <t>moldova</t>
  </si>
  <si>
    <t>romania</t>
  </si>
  <si>
    <t>hungary</t>
  </si>
  <si>
    <t>slovakia</t>
  </si>
  <si>
    <t>poland</t>
  </si>
  <si>
    <t>germany</t>
  </si>
  <si>
    <t>denmark</t>
  </si>
  <si>
    <t>netherlands</t>
  </si>
  <si>
    <t>belgium</t>
  </si>
  <si>
    <t>france</t>
  </si>
  <si>
    <t>switzerland</t>
  </si>
  <si>
    <t>italy</t>
  </si>
  <si>
    <t>austria</t>
  </si>
  <si>
    <t>slovenia</t>
  </si>
  <si>
    <t>croatia</t>
  </si>
  <si>
    <t>bosnia &amp; herzegovina</t>
  </si>
  <si>
    <t>serbia</t>
  </si>
  <si>
    <t>bulgaria</t>
  </si>
  <si>
    <t>albania</t>
  </si>
  <si>
    <t>greece</t>
  </si>
  <si>
    <t>north macedonia</t>
  </si>
  <si>
    <t>singapore</t>
  </si>
  <si>
    <t>australia</t>
  </si>
  <si>
    <t>philippines</t>
  </si>
  <si>
    <t>new zealand</t>
  </si>
  <si>
    <t>papua new guinea</t>
  </si>
  <si>
    <t>granite</t>
  </si>
  <si>
    <t>lebanon</t>
  </si>
  <si>
    <t>Slang: Sexy; voluptuous. Outstanding. Audacious; bold or brazen.</t>
  </si>
  <si>
    <t>https://www.niddk.nih.gov/health-information/digestive-diseases/digestive-system-how-it-works</t>
  </si>
  <si>
    <t>To intimidate. Slang: contemptible woman.</t>
  </si>
  <si>
    <t>Hector (bully). Intimidate.</t>
  </si>
  <si>
    <t>kuwait</t>
  </si>
  <si>
    <t>qatar</t>
  </si>
  <si>
    <t>Armor for the throat. Military neck chain showing rank. Colored patch on the throat of an animal.</t>
  </si>
  <si>
    <t>https://en.wikipedia.org/wiki/List_of_sovereign_states</t>
  </si>
  <si>
    <t>Loss of hair; baldness.</t>
  </si>
  <si>
    <t>alopecia</t>
  </si>
  <si>
    <t>https://www.dictionary.com/browse/alopecia</t>
  </si>
  <si>
    <t>Margerine.</t>
  </si>
  <si>
    <t>https://www.dictionary.com/browse/oleo</t>
  </si>
  <si>
    <t>oleo</t>
  </si>
  <si>
    <t>pertussis</t>
  </si>
  <si>
    <t>Whooping cough.</t>
  </si>
  <si>
    <t>https://www.dictionary.com/browse/pertussis</t>
  </si>
  <si>
    <t>rubeola</t>
  </si>
  <si>
    <t>https://www.dictionary.com/browse/rubeola</t>
  </si>
  <si>
    <t>https://www.dictionary.com/browse/odious</t>
  </si>
  <si>
    <t>odious</t>
  </si>
  <si>
    <t>https://www.dictionary.com/browse/drivel</t>
  </si>
  <si>
    <t>drivel</t>
  </si>
  <si>
    <t>https://www.dictionary.com/browse/bosh</t>
  </si>
  <si>
    <t>bosh</t>
  </si>
  <si>
    <t>Prominent. Striking. Jetting upward.</t>
  </si>
  <si>
    <r>
      <rPr>
        <b/>
        <sz val="14"/>
        <color rgb="FFFF0000"/>
        <rFont val="Tahoma"/>
        <family val="2"/>
      </rPr>
      <t>con</t>
    </r>
    <r>
      <rPr>
        <b/>
        <sz val="14"/>
        <rFont val="Tahoma"/>
        <family val="2"/>
      </rPr>
      <t>fection</t>
    </r>
  </si>
  <si>
    <r>
      <rPr>
        <b/>
        <sz val="14"/>
        <color rgb="FFFF0000"/>
        <rFont val="Tahoma"/>
        <family val="2"/>
      </rPr>
      <t>re</t>
    </r>
    <r>
      <rPr>
        <b/>
        <sz val="14"/>
        <rFont val="Tahoma"/>
        <family val="2"/>
      </rPr>
      <t>fection</t>
    </r>
  </si>
  <si>
    <t>Mild; gentle. Merciful.</t>
  </si>
  <si>
    <t>haiti</t>
  </si>
  <si>
    <t xml:space="preserve">dominican republic </t>
  </si>
  <si>
    <t>uk</t>
  </si>
  <si>
    <t>Solidify by cooling. To become fixed, like an idea.</t>
  </si>
  <si>
    <t>Solidify by cooling. To become fixed like an idea.</t>
  </si>
  <si>
    <t>Spiteful or malevolent ill will. Moving spirit; disposition.</t>
  </si>
  <si>
    <t>Become like bone. Opposed to change.</t>
  </si>
  <si>
    <t>Lithe. Suave.</t>
  </si>
  <si>
    <t>Limber. Slender.</t>
  </si>
  <si>
    <t>small intestine.doudenum, jejunum, ileum</t>
  </si>
  <si>
    <t>https://www.dictionary.com/browse/jejunum</t>
  </si>
  <si>
    <t>Middle portion of the small intestine, between the duodenum and the ileum.</t>
  </si>
  <si>
    <r>
      <t>jejun</t>
    </r>
    <r>
      <rPr>
        <b/>
        <sz val="14"/>
        <color rgb="FFFF0000"/>
        <rFont val="Tahoma"/>
        <family val="2"/>
      </rPr>
      <t>um</t>
    </r>
  </si>
  <si>
    <r>
      <t>jejun</t>
    </r>
    <r>
      <rPr>
        <b/>
        <sz val="14"/>
        <color rgb="FFFF0000"/>
        <rFont val="Tahoma"/>
        <family val="2"/>
      </rPr>
      <t>e</t>
    </r>
  </si>
  <si>
    <t>Preference.</t>
  </si>
  <si>
    <t>Insolence; impertinence. Temerity; audacity.</t>
  </si>
  <si>
    <t>https://www.dictionary.com/browse/obnoxious</t>
  </si>
  <si>
    <t>Offensive; odious. Annoying show-off.</t>
  </si>
  <si>
    <t>coryphée</t>
  </si>
  <si>
    <r>
      <t>cor</t>
    </r>
    <r>
      <rPr>
        <b/>
        <sz val="14"/>
        <color rgb="FFFF0000"/>
        <rFont val="Tahoma"/>
        <family val="2"/>
      </rPr>
      <t>yph</t>
    </r>
    <r>
      <rPr>
        <b/>
        <sz val="14"/>
        <rFont val="Tahoma"/>
        <family val="2"/>
      </rPr>
      <t>ée</t>
    </r>
  </si>
  <si>
    <t>A bridegroom. Person in charge of horses. Officers of the English royal household.</t>
  </si>
  <si>
    <t>czech republic</t>
  </si>
  <si>
    <t>NORTH AMERICA</t>
  </si>
  <si>
    <t>CENTRAL AMERICA</t>
  </si>
  <si>
    <t>SOUTH AMERICA.WEST</t>
  </si>
  <si>
    <t>SOUTH AMERICA.EAST</t>
  </si>
  <si>
    <t>WEST INDIES</t>
  </si>
  <si>
    <t>HORN OF AFRICA</t>
  </si>
  <si>
    <t>SOUTHEAST AFRICA</t>
  </si>
  <si>
    <t>SOUTHWEST AFRICA</t>
  </si>
  <si>
    <t>MIDDLE EAST</t>
  </si>
  <si>
    <t>EURASIA</t>
  </si>
  <si>
    <t>SOUTHEAST ASIA</t>
  </si>
  <si>
    <t>OCEANIA</t>
  </si>
  <si>
    <t>SIBERIA</t>
  </si>
  <si>
    <t>EASTERN EUROPE</t>
  </si>
  <si>
    <t>CENTRAL EUROPE</t>
  </si>
  <si>
    <t>NORTHERN EUROPE</t>
  </si>
  <si>
    <t>REGION</t>
  </si>
  <si>
    <t>SOUTHEAST EUROPE</t>
  </si>
  <si>
    <t>FORMER YUGOSLAVIA</t>
  </si>
  <si>
    <t>"STAN" LANDS</t>
  </si>
  <si>
    <t>Lazy. Idle. Sloth. Insensitive.</t>
  </si>
  <si>
    <r>
      <rPr>
        <b/>
        <sz val="14"/>
        <color rgb="FFFF0000"/>
        <rFont val="Tahoma"/>
        <family val="2"/>
      </rPr>
      <t>in</t>
    </r>
    <r>
      <rPr>
        <b/>
        <sz val="14"/>
        <rFont val="Tahoma"/>
        <family val="2"/>
      </rPr>
      <t>dolent</t>
    </r>
  </si>
  <si>
    <r>
      <rPr>
        <b/>
        <sz val="14"/>
        <color rgb="FFFF0000"/>
        <rFont val="Tahoma"/>
        <family val="2"/>
      </rPr>
      <t>re</t>
    </r>
    <r>
      <rPr>
        <b/>
        <sz val="14"/>
        <rFont val="Tahoma"/>
        <family val="2"/>
      </rPr>
      <t>dolent</t>
    </r>
  </si>
  <si>
    <t>Unemotional.</t>
  </si>
  <si>
    <t>Sworn written statement. Remove from authority.</t>
  </si>
  <si>
    <t>CONTROLLED BY ...</t>
  </si>
  <si>
    <t>Caspian Sea (saline)</t>
  </si>
  <si>
    <t>LARGEST LAKES</t>
  </si>
  <si>
    <t>Balkhash (saline)</t>
  </si>
  <si>
    <t>Canada (Newfoundland and Labrador)</t>
  </si>
  <si>
    <t>Cuba</t>
  </si>
  <si>
    <t>Iceland</t>
  </si>
  <si>
    <t>Indonesia</t>
  </si>
  <si>
    <t>Canada (Nunavut)</t>
  </si>
  <si>
    <t>Canada (Northwest Territories and Nunavut)</t>
  </si>
  <si>
    <t>Japan</t>
  </si>
  <si>
    <t>Madagascar</t>
  </si>
  <si>
    <t>Indonesia and Papua New Guinea</t>
  </si>
  <si>
    <t>United States</t>
  </si>
  <si>
    <t>Java.5</t>
  </si>
  <si>
    <t>A government conferred right or privilege. License granted by a company to market its products.</t>
  </si>
  <si>
    <t>Confiscate and return to original owner.</t>
  </si>
  <si>
    <t>Liver secretion (bile), stored in the gallbladder. Brazen boldness coupled with impudence. Irritate; vex.</t>
  </si>
  <si>
    <t xml:space="preserve">Cronus </t>
  </si>
  <si>
    <t>Implosion; breaking or bursting in. Violent invasion. Sudden increase in an animal population.</t>
  </si>
  <si>
    <t>https://en.wikipedia.org/wiki/Boroughs_of_New_York_City#/media/File:5_Boroughs_Labels_New_York_City_Map.svg</t>
  </si>
  <si>
    <t>Klimt</t>
  </si>
  <si>
    <t>Munch</t>
  </si>
  <si>
    <t>ravel</t>
  </si>
  <si>
    <t>pucchini</t>
  </si>
  <si>
    <t>handel</t>
  </si>
  <si>
    <t>vivaldi</t>
  </si>
  <si>
    <t>verdi</t>
  </si>
  <si>
    <t>Amelia Earhart</t>
  </si>
  <si>
    <t>Severe sudden attack; convulsion. Emotional outburst.</t>
  </si>
  <si>
    <t>MISCELLANEOUS</t>
  </si>
  <si>
    <t>Listening to sounds arising within organs as an aid to diagnosis and treatment.</t>
  </si>
  <si>
    <t>tchaikovsky</t>
  </si>
  <si>
    <t>swan lake</t>
  </si>
  <si>
    <t>1812 overture</t>
  </si>
  <si>
    <t>nutcracker</t>
  </si>
  <si>
    <t>Improvement of hereditary traits by breeding.</t>
  </si>
  <si>
    <t>https://www.dictionary.com/browse/carpe-diem</t>
  </si>
  <si>
    <t>carpe diem</t>
  </si>
  <si>
    <t>Relieves pain. Inoffensive; innocuous.</t>
  </si>
  <si>
    <t>Dormant. Lethargic; apathetic.</t>
  </si>
  <si>
    <t>https://www.dictionary.com/browse/cauterize</t>
  </si>
  <si>
    <t>cauterize</t>
  </si>
  <si>
    <t>Bars or ingots of gold or silver (bullion fringe is gold or silver thread used to decorate uniforms).</t>
  </si>
  <si>
    <t>Syrup made from pomegranate juice. Fabric.</t>
  </si>
  <si>
    <t>Eyelid or eyelash. Cilium; flagellum.</t>
  </si>
  <si>
    <t>pia mater</t>
  </si>
  <si>
    <t>arachnoid mater.ventricles produce CSF</t>
  </si>
  <si>
    <t>dura mater</t>
  </si>
  <si>
    <t xml:space="preserve">guinea-bissau </t>
  </si>
  <si>
    <t>puerto rico (u.s.)</t>
  </si>
  <si>
    <t xml:space="preserve">latvia </t>
  </si>
  <si>
    <t xml:space="preserve">bahrain </t>
  </si>
  <si>
    <t xml:space="preserve">trinidad and tobago </t>
  </si>
  <si>
    <t xml:space="preserve">equatorial guinea </t>
  </si>
  <si>
    <t xml:space="preserve">estonia </t>
  </si>
  <si>
    <t>mauritius</t>
  </si>
  <si>
    <t>cyprus</t>
  </si>
  <si>
    <t xml:space="preserve">djibouti </t>
  </si>
  <si>
    <t>Female lawyer.</t>
  </si>
  <si>
    <t>central african republic</t>
  </si>
  <si>
    <t>NORTHERN SAHARA</t>
  </si>
  <si>
    <t>SOUTHERN SAHARA</t>
  </si>
  <si>
    <t>parkour</t>
  </si>
  <si>
    <t>xerography</t>
  </si>
  <si>
    <t>https://www.dictionary.com/browse/parkour</t>
  </si>
  <si>
    <t>https://www.dictionary.com/browse/xerography</t>
  </si>
  <si>
    <t>Inkless, electrostatic printing process for copying text or graphics.</t>
  </si>
  <si>
    <t>https://www.dictionary.com/browse/caliph</t>
  </si>
  <si>
    <t>caliph</t>
  </si>
  <si>
    <t>Spiritual leader of Islam, claiming succession from Muhammad (sultan is the political leader).</t>
  </si>
  <si>
    <t>CENTRAL AFRICA</t>
  </si>
  <si>
    <t>Debris at sea; wreckage.</t>
  </si>
  <si>
    <t>Pertaining to children.</t>
  </si>
  <si>
    <t>Power. The product of work done and the number of electrons passing through the circuit in unit time.</t>
  </si>
  <si>
    <t>Current. The amount of charge passing through the circuit in unit time.</t>
  </si>
  <si>
    <t>Capacity. The standard unit of work or energy.</t>
  </si>
  <si>
    <t>Resistance. Offered by the flow of current in the circuit.</t>
  </si>
  <si>
    <t>loupe</t>
  </si>
  <si>
    <t>https://en.wikipedia.org/wiki/Loupe</t>
  </si>
  <si>
    <t>Fiji</t>
  </si>
  <si>
    <t>Comoros</t>
  </si>
  <si>
    <t>Guyana</t>
  </si>
  <si>
    <t>Bhutan</t>
  </si>
  <si>
    <t>Montenegro</t>
  </si>
  <si>
    <t>Luxembourg</t>
  </si>
  <si>
    <t>Suriname</t>
  </si>
  <si>
    <t>CapeVerde</t>
  </si>
  <si>
    <t>Maldives</t>
  </si>
  <si>
    <t>Malta</t>
  </si>
  <si>
    <t>Brunei</t>
  </si>
  <si>
    <t>Bahamas</t>
  </si>
  <si>
    <t>Barbados</t>
  </si>
  <si>
    <t>SaintLucia</t>
  </si>
  <si>
    <t>Kiribati</t>
  </si>
  <si>
    <t>Micronesia</t>
  </si>
  <si>
    <t>Grenada</t>
  </si>
  <si>
    <t>Tonga</t>
  </si>
  <si>
    <t>Seychelles</t>
  </si>
  <si>
    <t>Andorra</t>
  </si>
  <si>
    <t>Dominica</t>
  </si>
  <si>
    <t>Monaco</t>
  </si>
  <si>
    <t>Liechtenstein</t>
  </si>
  <si>
    <t>SanMarino</t>
  </si>
  <si>
    <t>Palau</t>
  </si>
  <si>
    <t>Tuvalu</t>
  </si>
  <si>
    <t>Nauru</t>
  </si>
  <si>
    <t>Réunion</t>
  </si>
  <si>
    <t>Macau</t>
  </si>
  <si>
    <t>Guadeloupe</t>
  </si>
  <si>
    <t>Martinique</t>
  </si>
  <si>
    <t>Mayotte</t>
  </si>
  <si>
    <t>Curaçao</t>
  </si>
  <si>
    <t>Aruba</t>
  </si>
  <si>
    <t>Bermuda</t>
  </si>
  <si>
    <t>Greenland</t>
  </si>
  <si>
    <t>Gibraltar</t>
  </si>
  <si>
    <t>Anguilla</t>
  </si>
  <si>
    <t>Montserrat</t>
  </si>
  <si>
    <t>Niue</t>
  </si>
  <si>
    <t>Tokelau</t>
  </si>
  <si>
    <t>Solomon Islands</t>
  </si>
  <si>
    <t>Western Sahara</t>
  </si>
  <si>
    <t>São Tomé and Príncipe</t>
  </si>
  <si>
    <t>Saint Vincent and the Grenadines</t>
  </si>
  <si>
    <t>Antigua and Barbuda</t>
  </si>
  <si>
    <t>Marshall Islands</t>
  </si>
  <si>
    <t>Saint Kitts and Nevis</t>
  </si>
  <si>
    <t>Vatican City</t>
  </si>
  <si>
    <t>New Caledonia</t>
  </si>
  <si>
    <t>French Guiana</t>
  </si>
  <si>
    <t>Channel Islands</t>
  </si>
  <si>
    <t>Isle of Man</t>
  </si>
  <si>
    <t>Cayman Islands</t>
  </si>
  <si>
    <t>Faroe Islands</t>
  </si>
  <si>
    <t>Sint Maarten</t>
  </si>
  <si>
    <t>Turks and Caicos Islands</t>
  </si>
  <si>
    <t>British Virgin Islands</t>
  </si>
  <si>
    <t>Caribbean Netherlands</t>
  </si>
  <si>
    <t>Cook Islands</t>
  </si>
  <si>
    <t>Wallis and Futuna</t>
  </si>
  <si>
    <t>Saint Helena</t>
  </si>
  <si>
    <t>Saint Pierre and Miquelon</t>
  </si>
  <si>
    <t>Falkland Islands</t>
  </si>
  <si>
    <t>Kazakhstan</t>
  </si>
  <si>
    <t>Antarctica</t>
  </si>
  <si>
    <t>Dictatorship. Absolute sovereinty. Self-sufficient.</t>
  </si>
  <si>
    <t>NORTHEAST</t>
  </si>
  <si>
    <t>SOUTHEAST COAST</t>
  </si>
  <si>
    <t>EAST CENTRAL</t>
  </si>
  <si>
    <t>WEST CENTRAL</t>
  </si>
  <si>
    <t>NORTHWEST</t>
  </si>
  <si>
    <t>SOUTHWEST</t>
  </si>
  <si>
    <t>CENTRAL EAST</t>
  </si>
  <si>
    <t>GREAT LAKES</t>
  </si>
  <si>
    <t>DEEP SOUTH</t>
  </si>
  <si>
    <t>Praise. Official approval; imprimatur.</t>
  </si>
  <si>
    <t>NORTHWEST AFRICAN COAST</t>
  </si>
  <si>
    <t>Prohibit.</t>
  </si>
  <si>
    <t>CENTRAL AFRICAN COAST</t>
  </si>
  <si>
    <t>Cloying sentimental speech. (British) Molasses.</t>
  </si>
  <si>
    <t>https://wikidiff.com/refraction/diffraction</t>
  </si>
  <si>
    <t>Crucifix. Various units of measurement (land, length, etc.).</t>
  </si>
  <si>
    <t>https://www.dictionary.com/browse/afforest</t>
  </si>
  <si>
    <t>afforest</t>
  </si>
  <si>
    <t>To convert land into forest.</t>
  </si>
  <si>
    <t>https://en.wikipedia.org/wiki/List_of_largest_cities</t>
  </si>
  <si>
    <t>Density</t>
  </si>
  <si>
    <t>Country</t>
  </si>
  <si>
    <t>Definition</t>
  </si>
  <si>
    <t>Population</t>
  </si>
  <si>
    <t>Tokyo</t>
  </si>
  <si>
    <t>Metropolis prefecture</t>
  </si>
  <si>
    <t>Capital City</t>
  </si>
  <si>
    <t>Municipality</t>
  </si>
  <si>
    <t>N/A</t>
  </si>
  <si>
    <t>Mexico City</t>
  </si>
  <si>
    <t>City-state</t>
  </si>
  <si>
    <t>Cairo</t>
  </si>
  <si>
    <t>Urban governorate</t>
  </si>
  <si>
    <t>Mumbai</t>
  </si>
  <si>
    <t>Beijing</t>
  </si>
  <si>
    <t>Dhaka</t>
  </si>
  <si>
    <t>Capital city</t>
  </si>
  <si>
    <t>Designated city</t>
  </si>
  <si>
    <t>New York</t>
  </si>
  <si>
    <t>City</t>
  </si>
  <si>
    <t>Metropolitan city</t>
  </si>
  <si>
    <t>Buenos Aires</t>
  </si>
  <si>
    <t>Autonomous city</t>
  </si>
  <si>
    <t>Metropolitan municipality</t>
  </si>
  <si>
    <t>Kolkata</t>
  </si>
  <si>
    <t>Manila</t>
  </si>
  <si>
    <t>City proper</t>
  </si>
  <si>
    <t>UN 2018 (est)</t>
  </si>
  <si>
    <t>Metropolitan</t>
  </si>
  <si>
    <t>Urban</t>
  </si>
  <si>
    <t>India</t>
  </si>
  <si>
    <t>Brazil</t>
  </si>
  <si>
    <t>CAN'T DELETE FLAGS!</t>
  </si>
  <si>
    <t>Sexually neutral. Flaccid; feeble.</t>
  </si>
  <si>
    <t>https://www.dictionary.com/browse/lubricious</t>
  </si>
  <si>
    <t>Arousing sexual desire; lustful; lecherous.</t>
  </si>
  <si>
    <r>
      <t>lubr</t>
    </r>
    <r>
      <rPr>
        <b/>
        <sz val="14"/>
        <color rgb="FFFF0000"/>
        <rFont val="Tahoma"/>
        <family val="2"/>
      </rPr>
      <t>ic</t>
    </r>
    <r>
      <rPr>
        <b/>
        <sz val="14"/>
        <rFont val="Tahoma"/>
        <family val="2"/>
      </rPr>
      <t>ious</t>
    </r>
  </si>
  <si>
    <t>Crescent-shaped.</t>
  </si>
  <si>
    <t>Add sound effects to media. Give a title to someone. Hit gently. Clumsy or inept.</t>
  </si>
  <si>
    <t>jeté</t>
  </si>
  <si>
    <t>https://www.dictionary.com/browse/jete</t>
  </si>
  <si>
    <t>A jump from one foot to the other.</t>
  </si>
  <si>
    <t>gunwhale</t>
  </si>
  <si>
    <t>plebeian</t>
  </si>
  <si>
    <t>https://en.wikipedia.org/wiki/Gunwale</t>
  </si>
  <si>
    <t>Tribunal, committee, or court, which proceeds by arbitrary or unfair methods.</t>
  </si>
  <si>
    <t>https://www.dictionary.com/browse/star-chamber</t>
  </si>
  <si>
    <t>star-chamber</t>
  </si>
  <si>
    <t>https://www.dictionary.com/browse/plebeian</t>
  </si>
  <si>
    <t>Pertaining to the common people; ancient Roman plebs. Common or vulgar.</t>
  </si>
  <si>
    <t>Words that represent sounds (honk, boom, etc.).</t>
  </si>
  <si>
    <t>https://www.merriam-webster.com/dictionary/trephine</t>
  </si>
  <si>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rep</t>
    </r>
    <r>
      <rPr>
        <b/>
        <sz val="14"/>
        <color rgb="FFFF0000"/>
        <rFont val="Tahoma"/>
        <family val="2"/>
      </rPr>
      <t>h</t>
    </r>
    <r>
      <rPr>
        <b/>
        <sz val="14"/>
        <rFont val="Tahoma"/>
        <family val="2"/>
      </rPr>
      <t>ine</t>
    </r>
  </si>
  <si>
    <t>horseracing triple crown</t>
  </si>
  <si>
    <t>https://www.dictionary.com/browse/trapezius</t>
  </si>
  <si>
    <r>
      <t>trapeziu</t>
    </r>
    <r>
      <rPr>
        <b/>
        <sz val="14"/>
        <color rgb="FFFF0000"/>
        <rFont val="Tahoma"/>
        <family val="2"/>
      </rPr>
      <t>s</t>
    </r>
  </si>
  <si>
    <r>
      <t>trapeziu</t>
    </r>
    <r>
      <rPr>
        <b/>
        <sz val="14"/>
        <color rgb="FFFF0000"/>
        <rFont val="Tahoma"/>
        <family val="2"/>
      </rPr>
      <t>m</t>
    </r>
  </si>
  <si>
    <t>Muscle on each side of the upper and back part of the neck, shoulders, and back.</t>
  </si>
  <si>
    <t>Transparently clear; easily understood.</t>
  </si>
  <si>
    <t>Ponder. To chew repeatedly.</t>
  </si>
  <si>
    <t>Eternity.</t>
  </si>
  <si>
    <t>yukon</t>
  </si>
  <si>
    <t>mackenzie</t>
  </si>
  <si>
    <t>columbia</t>
  </si>
  <si>
    <t>colorado</t>
  </si>
  <si>
    <t>rio grande</t>
  </si>
  <si>
    <t>st. lawrence</t>
  </si>
  <si>
    <t>orinoco</t>
  </si>
  <si>
    <t>nile</t>
  </si>
  <si>
    <t>SOUTH AMERICA</t>
  </si>
  <si>
    <t>AFRICA</t>
  </si>
  <si>
    <t>ASIA</t>
  </si>
  <si>
    <t>indus</t>
  </si>
  <si>
    <t>ganges</t>
  </si>
  <si>
    <t>brahmaputra</t>
  </si>
  <si>
    <t>mekong</t>
  </si>
  <si>
    <t>dnieper</t>
  </si>
  <si>
    <t>danube</t>
  </si>
  <si>
    <t>AUSTRALIA</t>
  </si>
  <si>
    <t>EUROPE</t>
  </si>
  <si>
    <t>SOUTHERN ASIA</t>
  </si>
  <si>
    <t>DESERTS</t>
  </si>
  <si>
    <t>Cut down. Conform.</t>
  </si>
  <si>
    <t>Defeat; overthrow. Render null and void. Quash.</t>
  </si>
  <si>
    <t>A meal; refection.</t>
  </si>
  <si>
    <t>Howl; yowl.</t>
  </si>
  <si>
    <t>Kidney. Nephrology.</t>
  </si>
  <si>
    <t>An accumulation of earth and stones carried and finally deposited by a glacier. Kame.</t>
  </si>
  <si>
    <t>moraine</t>
  </si>
  <si>
    <t>https://www.dictionary.com/browse/zoetrope</t>
  </si>
  <si>
    <t>zoetrope</t>
  </si>
  <si>
    <t>Device for giving an illusion of motion (ex: cartoons).</t>
  </si>
  <si>
    <t>https://gobiproject.weebly.com/maps.html</t>
  </si>
  <si>
    <t>https://en.wikipedia.org/wiki/List_of_rivers_by_length</t>
  </si>
  <si>
    <t>RIVERS</t>
  </si>
  <si>
    <r>
      <t>ol</t>
    </r>
    <r>
      <rPr>
        <b/>
        <sz val="14"/>
        <color rgb="FFFF0000"/>
        <rFont val="Tahoma"/>
        <family val="2"/>
      </rPr>
      <t>e</t>
    </r>
    <r>
      <rPr>
        <b/>
        <sz val="14"/>
        <color theme="1"/>
        <rFont val="Tahoma"/>
        <family val="2"/>
      </rPr>
      <t>o</t>
    </r>
  </si>
  <si>
    <r>
      <t>ol</t>
    </r>
    <r>
      <rPr>
        <b/>
        <sz val="14"/>
        <color rgb="FFFF0000"/>
        <rFont val="Tahoma"/>
        <family val="2"/>
      </rPr>
      <t>i</t>
    </r>
    <r>
      <rPr>
        <b/>
        <sz val="14"/>
        <rFont val="Tahoma"/>
        <family val="2"/>
      </rPr>
      <t>o</t>
    </r>
  </si>
  <si>
    <t>Absurd or foolish talk; nonsense. Hottest section of a blast furnace between the hearth and stack.</t>
  </si>
  <si>
    <t>Perfumed hair ointment.</t>
  </si>
  <si>
    <t>Imminent. Imminently threatening.</t>
  </si>
  <si>
    <t>Measles. (rubella - German measles).</t>
  </si>
  <si>
    <t>Geographical nickname for a person (such as "Hoosier" in Indiana).</t>
  </si>
  <si>
    <t>german</t>
  </si>
  <si>
    <t>russian</t>
  </si>
  <si>
    <t>Wiltshire.Stonehenge</t>
  </si>
  <si>
    <t>abstraction</t>
  </si>
  <si>
    <t>https://en.wikipedia.org/wiki/Wassily_Kandinsky</t>
  </si>
  <si>
    <t>stoicism (destroyed by christianity)</t>
  </si>
  <si>
    <t>Zeno.founder</t>
  </si>
  <si>
    <t>Seneca</t>
  </si>
  <si>
    <t>Marcus Aurelius</t>
  </si>
  <si>
    <t>Francis Bacon</t>
  </si>
  <si>
    <t>John Locke</t>
  </si>
  <si>
    <t>David Hume</t>
  </si>
  <si>
    <t>Rene Descartes</t>
  </si>
  <si>
    <t>Baruch Spinoza</t>
  </si>
  <si>
    <t>Gottfried Leibniz</t>
  </si>
  <si>
    <t>Jeremy Bentham.founder</t>
  </si>
  <si>
    <t>John Stuart Mill</t>
  </si>
  <si>
    <t>Ralph Waldo Emerson</t>
  </si>
  <si>
    <t>Henry David Thoreau</t>
  </si>
  <si>
    <t>Carl Jung</t>
  </si>
  <si>
    <t>Emile Durkheim</t>
  </si>
  <si>
    <t>Max Weber.created sociology</t>
  </si>
  <si>
    <t>Max Wertheimer</t>
  </si>
  <si>
    <t>Wolfgang Kohler</t>
  </si>
  <si>
    <t>Kurt Koffka</t>
  </si>
  <si>
    <t>John Watson</t>
  </si>
  <si>
    <t>Soren Kierkegaard</t>
  </si>
  <si>
    <t>Jean-Paul Sartre</t>
  </si>
  <si>
    <t>Friedrich Nietzsche</t>
  </si>
  <si>
    <t>Fyodor Dostoevsky</t>
  </si>
  <si>
    <t>capital</t>
  </si>
  <si>
    <t>largest city</t>
  </si>
  <si>
    <t>embossed</t>
  </si>
  <si>
    <t>Laugh loudly; guffaw.</t>
  </si>
  <si>
    <t>https://www.dictionary.com/browse/embossed</t>
  </si>
  <si>
    <t>alaska</t>
  </si>
  <si>
    <t>texas</t>
  </si>
  <si>
    <t>quebec</t>
  </si>
  <si>
    <t>northwest africa</t>
  </si>
  <si>
    <t>d.r. congo</t>
  </si>
  <si>
    <t>southeast africa</t>
  </si>
  <si>
    <t>colorado -&gt; california</t>
  </si>
  <si>
    <t>lake victoria -&gt; mediterranean</t>
  </si>
  <si>
    <t>bangladesh, india, china</t>
  </si>
  <si>
    <t>southeast asia</t>
  </si>
  <si>
    <t>NORTHERN ASIA</t>
  </si>
  <si>
    <t>belarus, ukraine</t>
  </si>
  <si>
    <t>southeastern europe</t>
  </si>
  <si>
    <t>Visionary. Campy. Crazy. A dandy.</t>
  </si>
  <si>
    <t>atomic clocks</t>
  </si>
  <si>
    <t>Decoration that is raised above the surface.</t>
  </si>
  <si>
    <t>Present but not visible; underlying; dormant.</t>
  </si>
  <si>
    <t>vastus medialis</t>
  </si>
  <si>
    <t>vastus lateralis</t>
  </si>
  <si>
    <t>vastus intermedius</t>
  </si>
  <si>
    <t>rectus femoris</t>
  </si>
  <si>
    <t>biceps femoris</t>
  </si>
  <si>
    <t>adductor magnus</t>
  </si>
  <si>
    <t>gracilis</t>
  </si>
  <si>
    <t>sartorius</t>
  </si>
  <si>
    <t>semitendinosus</t>
  </si>
  <si>
    <t>semimembranosus</t>
  </si>
  <si>
    <t>Quadratic Formula (X intercepts)</t>
  </si>
  <si>
    <t>If both sides are divided by a negative number, then the direction of the inequality is reversed.</t>
  </si>
  <si>
    <t>% ,  ‰</t>
  </si>
  <si>
    <t>compute median; then medians of Q1 &amp; Q3. range=Q3-Q1</t>
  </si>
  <si>
    <t>Calculus.Derivative|Integral</t>
  </si>
  <si>
    <t>derivitive: the slope of the curve at any given point</t>
  </si>
  <si>
    <t>integral: the area under the curve</t>
  </si>
  <si>
    <t>Top edge of a vessel's hull.</t>
  </si>
  <si>
    <t>noxious</t>
  </si>
  <si>
    <t>brain.outer</t>
  </si>
  <si>
    <t>spine.inner</t>
  </si>
  <si>
    <t>cedar</t>
  </si>
  <si>
    <t>cypress</t>
  </si>
  <si>
    <t>fir</t>
  </si>
  <si>
    <t>pine</t>
  </si>
  <si>
    <t>spruce</t>
  </si>
  <si>
    <t>O</t>
  </si>
  <si>
    <t>Si</t>
  </si>
  <si>
    <t>Al</t>
  </si>
  <si>
    <t>Fe</t>
  </si>
  <si>
    <t>83.Bi</t>
  </si>
  <si>
    <t>90.Th</t>
  </si>
  <si>
    <t>92.U</t>
  </si>
  <si>
    <t>https://www.dictionary.com/browse/noxious</t>
  </si>
  <si>
    <t>pontiac</t>
  </si>
  <si>
    <t>ottawa</t>
  </si>
  <si>
    <t>tecumsah</t>
  </si>
  <si>
    <t>shawnee</t>
  </si>
  <si>
    <t>shoshone</t>
  </si>
  <si>
    <t>geronimo</t>
  </si>
  <si>
    <t>cochise</t>
  </si>
  <si>
    <t>john ross</t>
  </si>
  <si>
    <t>quanah parker</t>
  </si>
  <si>
    <t>sequoyah</t>
  </si>
  <si>
    <t>manuelito</t>
  </si>
  <si>
    <t>billy bowlegs</t>
  </si>
  <si>
    <t>sacagawea.guide</t>
  </si>
  <si>
    <t>washakie</t>
  </si>
  <si>
    <t>sitting bull</t>
  </si>
  <si>
    <t>crazy horse</t>
  </si>
  <si>
    <t>Legitimate. Acceptable.</t>
  </si>
  <si>
    <t>apache</t>
  </si>
  <si>
    <t>cherokee</t>
  </si>
  <si>
    <t>comanche</t>
  </si>
  <si>
    <t>navajo</t>
  </si>
  <si>
    <t>seminole</t>
  </si>
  <si>
    <t>Shady place created by a latticework (trellis) of trees, shrubs, or vines.</t>
  </si>
  <si>
    <t>johann strauss</t>
  </si>
  <si>
    <t>Comte.positivism</t>
  </si>
  <si>
    <t>Immanuel Kant</t>
  </si>
  <si>
    <r>
      <t>(X - H)</t>
    </r>
    <r>
      <rPr>
        <b/>
        <vertAlign val="super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 xml:space="preserve"> + (Y - V)</t>
    </r>
    <r>
      <rPr>
        <b/>
        <vertAlign val="super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 xml:space="preserve"> = R</t>
    </r>
    <r>
      <rPr>
        <b/>
        <vertAlign val="superscript"/>
        <sz val="12"/>
        <color theme="1"/>
        <rFont val="Tahoma"/>
        <family val="2"/>
      </rPr>
      <t xml:space="preserve">2 </t>
    </r>
    <r>
      <rPr>
        <b/>
        <sz val="12"/>
        <color theme="1"/>
        <rFont val="Tahoma"/>
        <family val="2"/>
      </rPr>
      <t>(center = H,V with signs reversed)</t>
    </r>
  </si>
  <si>
    <t>X = -B / 2A   then   Y = use X in original equation</t>
  </si>
  <si>
    <t>Quadratic Equation; discriminant</t>
  </si>
  <si>
    <r>
      <t>(-B (+ or -) ( SQRT(B</t>
    </r>
    <r>
      <rPr>
        <b/>
        <vertAlign val="superscript"/>
        <sz val="12"/>
        <color theme="1"/>
        <rFont val="Tahoma"/>
        <family val="2"/>
      </rPr>
      <t xml:space="preserve">2 </t>
    </r>
    <r>
      <rPr>
        <b/>
        <sz val="12"/>
        <color theme="1"/>
        <rFont val="Tahoma"/>
        <family val="2"/>
      </rPr>
      <t>- 4AC) ) )  /  2A</t>
    </r>
  </si>
  <si>
    <r>
      <t>P * (1 + R)</t>
    </r>
    <r>
      <rPr>
        <b/>
        <vertAlign val="superscript"/>
        <sz val="12"/>
        <color theme="1"/>
        <rFont val="Tahoma"/>
        <family val="2"/>
      </rPr>
      <t>T</t>
    </r>
  </si>
  <si>
    <r>
      <t>P * (1 + (R/N) )</t>
    </r>
    <r>
      <rPr>
        <b/>
        <vertAlign val="superscript"/>
        <sz val="12"/>
        <color theme="1"/>
        <rFont val="Tahoma"/>
        <family val="2"/>
      </rPr>
      <t>NT</t>
    </r>
  </si>
  <si>
    <t>~2/3 of distribution curve is +|- 1 standard deviation</t>
  </si>
  <si>
    <t>Commotion; uproar. A suffocating cloud of smoke or dust. Verb: bother.</t>
  </si>
  <si>
    <t>caldera</t>
  </si>
  <si>
    <t>heath</t>
  </si>
  <si>
    <t>https://www.dictionary.com/browse/caldera</t>
  </si>
  <si>
    <t>Basinlike depression resulting from the explosion or collapse of a volcano.</t>
  </si>
  <si>
    <t>https://www.dictionary.com/browse/heath</t>
  </si>
  <si>
    <t>Uncultivated land; wasteland overgrown with shrubs.</t>
  </si>
  <si>
    <t>https://en.wikipedia.org/wiki/Deserts_of_Australia</t>
  </si>
  <si>
    <t>Displays a similarity between 2 things.</t>
  </si>
  <si>
    <t>https://www.dictionary.com/browse/auteur</t>
  </si>
  <si>
    <t>auteur</t>
  </si>
  <si>
    <t>Filmmaker whose individual style and complete control over all elements of production give a film its personal and unique stamp.</t>
  </si>
  <si>
    <t>EXPONENTS &amp; LOGARITHMS</t>
  </si>
  <si>
    <t>rounds number to lower integer (⌊4.7⌋ = 4)</t>
  </si>
  <si>
    <r>
      <t>G=gravitational constant 6.674*10</t>
    </r>
    <r>
      <rPr>
        <b/>
        <vertAlign val="superscript"/>
        <sz val="12"/>
        <color theme="1"/>
        <rFont val="Tahoma"/>
        <family val="2"/>
      </rPr>
      <t>−11</t>
    </r>
  </si>
  <si>
    <t>determines if a statistically significant difference exists between expected &amp; observed frequencies</t>
  </si>
  <si>
    <r>
      <t>hea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th</t>
    </r>
  </si>
  <si>
    <t>The trachea brings air into the lungs.</t>
  </si>
  <si>
    <t>Destructive. Consuming. Tuberculosis (Consumption).</t>
  </si>
  <si>
    <t>Shamefully wicked.</t>
  </si>
  <si>
    <t>Disgraceful. Obscure.</t>
  </si>
  <si>
    <t>Disgraceful. Contemptible.</t>
  </si>
  <si>
    <t>Mildly disreputable or nonconformist. Immoral; rakish. Tawdry.</t>
  </si>
  <si>
    <t>5 BOROUGHS OF NEW YORK</t>
  </si>
  <si>
    <t>switch x and y then solve for y</t>
  </si>
  <si>
    <t>evoke</t>
  </si>
  <si>
    <t>https://www.dictionary.com/browse/evoke</t>
  </si>
  <si>
    <t xml:space="preserve">Summon. Elicit. </t>
  </si>
  <si>
    <t>Hypocrisy. Insincere religious talk. Whining speech. Jargon.</t>
  </si>
  <si>
    <t>Decorate. Add flavor, color, etc. to food. To withhold money from a debtor.</t>
  </si>
  <si>
    <t>Boreal forest located between the temperate forest and the tundra. It's the largest land biome and is dominated by conifers.</t>
  </si>
  <si>
    <t>Irrefutable; indisputable; incontrovertible.</t>
  </si>
  <si>
    <t>latrogenic</t>
  </si>
  <si>
    <t>frisson</t>
  </si>
  <si>
    <t>https://www.dictionary.com/browse/iatrogenic</t>
  </si>
  <si>
    <t>Medical disorder caused by the diagnosis, manner, or treatment of a physician.</t>
  </si>
  <si>
    <t>https://www.dictionary.com/browse/boho</t>
  </si>
  <si>
    <t>boho</t>
  </si>
  <si>
    <t>Bohemian; unconventional.</t>
  </si>
  <si>
    <t>https://www.dictionary.com/browse/frisson</t>
  </si>
  <si>
    <t>https://plus.maths.org/content/maths-minute-triangular-numbers</t>
  </si>
  <si>
    <t>triangular number</t>
  </si>
  <si>
    <t>monopsony</t>
  </si>
  <si>
    <t>https://www.dictionary.com/browse/monopsony</t>
  </si>
  <si>
    <t>Market condition when there is only one buyer.</t>
  </si>
  <si>
    <t>Sudden, passing sensation of excitement; thrill. Shudder of emotion.</t>
  </si>
  <si>
    <t>Paris.Louvre</t>
  </si>
  <si>
    <t>The returns arising from employment or office usually in the form of compensation or perquisites.</t>
  </si>
  <si>
    <t>Literary character who sold his soul to the devil for power.</t>
  </si>
  <si>
    <t>https://www.dictionary.com/browse/truss</t>
  </si>
  <si>
    <t>truss</t>
  </si>
  <si>
    <t>Retention of immature traits in adulthood; pedogenesis.</t>
  </si>
  <si>
    <t>Meaningless talk; nonsense. Slaver: saliva flowing from the mouth, or mucus from the nose.</t>
  </si>
  <si>
    <t>Foolish, empty talk; chatter; babble; gabble; jabberwocky; twaddle.</t>
  </si>
  <si>
    <t>https://www.dictionary.com/browse/philatelist</t>
  </si>
  <si>
    <t>philatelist</t>
  </si>
  <si>
    <t>Stamp collector.</t>
  </si>
  <si>
    <t>Prophesy. Predict.</t>
  </si>
  <si>
    <t>Characteristic spirit and morals of a person or group.</t>
  </si>
  <si>
    <t>Scarcity; paucity.</t>
  </si>
  <si>
    <t>Judging character through skull-reading.</t>
  </si>
  <si>
    <t>https://www.google.com/search?channel=nus5&amp;sxsrf=APq-WBs-mbu-wSuFEWFbQfwqQy75J4erxw:1650301812528&amp;source=univ&amp;tbm=isch&amp;q=image+miter+cap</t>
  </si>
  <si>
    <t>Counteract. Compensate.</t>
  </si>
  <si>
    <t>de jure</t>
  </si>
  <si>
    <t>boudoir</t>
  </si>
  <si>
    <t>https://www.dictionary.com/browse/de-jure</t>
  </si>
  <si>
    <t>According to law (de facto refers to the actual situation, regardless of the law).</t>
  </si>
  <si>
    <t>https://www.dictionary.com/browse/boudoir</t>
  </si>
  <si>
    <t>Woman's bedroom or private sitting room.</t>
  </si>
  <si>
    <t>https://www.merriam-webster.com/dictionary/dichotomy</t>
  </si>
  <si>
    <t>horticulture</t>
  </si>
  <si>
    <t>https://www.dictionary.com/browse/horticulture</t>
  </si>
  <si>
    <t>Loud, harsh, grating sound.</t>
  </si>
  <si>
    <t>Tie, bind, or fasten. A support.</t>
  </si>
  <si>
    <t>Madrid.Prado</t>
  </si>
  <si>
    <t>Berlin.Pergamon</t>
  </si>
  <si>
    <t>Bonn.Koenig</t>
  </si>
  <si>
    <t>https://en.wikipedia.org/wiki/List_of_best-selling_books</t>
  </si>
  <si>
    <t xml:space="preserve">Charles Dickens </t>
  </si>
  <si>
    <t xml:space="preserve">The Little Prince </t>
  </si>
  <si>
    <t xml:space="preserve">J. K. Rowling </t>
  </si>
  <si>
    <t xml:space="preserve">Dream of the Red Chamber </t>
  </si>
  <si>
    <t xml:space="preserve">Cao Xueqin </t>
  </si>
  <si>
    <t xml:space="preserve">The Hobbit </t>
  </si>
  <si>
    <t xml:space="preserve">J. R. R. Tolkien </t>
  </si>
  <si>
    <t xml:space="preserve">The Lion, the Witch and the Wardrobe </t>
  </si>
  <si>
    <t xml:space="preserve">C. S. Lewis </t>
  </si>
  <si>
    <t xml:space="preserve">She: A History of Adventure </t>
  </si>
  <si>
    <t xml:space="preserve">H. Rider Haggard </t>
  </si>
  <si>
    <t xml:space="preserve">Carlo Collodi </t>
  </si>
  <si>
    <t xml:space="preserve">The Da Vinci Code </t>
  </si>
  <si>
    <t xml:space="preserve">Dan Brown </t>
  </si>
  <si>
    <t xml:space="preserve">Paulo Coelho </t>
  </si>
  <si>
    <t xml:space="preserve">The Catcher in the Rye </t>
  </si>
  <si>
    <t xml:space="preserve">J. D. Salinger </t>
  </si>
  <si>
    <t xml:space="preserve">The Bridges of Madison County </t>
  </si>
  <si>
    <t xml:space="preserve">Ben-Hur: A Tale of the Christ </t>
  </si>
  <si>
    <t xml:space="preserve">Lew Wallace </t>
  </si>
  <si>
    <t xml:space="preserve">You Can Heal Your Life </t>
  </si>
  <si>
    <t xml:space="preserve">Louise Hay </t>
  </si>
  <si>
    <t xml:space="preserve">Lolita </t>
  </si>
  <si>
    <t xml:space="preserve">Vladimir Nabokov </t>
  </si>
  <si>
    <t xml:space="preserve">Heidi </t>
  </si>
  <si>
    <t xml:space="preserve">Johanna Spyri </t>
  </si>
  <si>
    <t xml:space="preserve">The Common Sense Book of Baby and Child Care </t>
  </si>
  <si>
    <t xml:space="preserve">Benjamin Spock </t>
  </si>
  <si>
    <t xml:space="preserve">Anne of Green Gables </t>
  </si>
  <si>
    <t xml:space="preserve">Black Beauty </t>
  </si>
  <si>
    <t xml:space="preserve">Anna Sewell </t>
  </si>
  <si>
    <t xml:space="preserve">Umberto Eco </t>
  </si>
  <si>
    <t xml:space="preserve">The Eagle Has Landed </t>
  </si>
  <si>
    <t xml:space="preserve">Jack Higgins </t>
  </si>
  <si>
    <t xml:space="preserve">Watership Down </t>
  </si>
  <si>
    <t xml:space="preserve">Richard Adams </t>
  </si>
  <si>
    <t xml:space="preserve">Charlotte's Web </t>
  </si>
  <si>
    <t xml:space="preserve">The Ginger Man </t>
  </si>
  <si>
    <t xml:space="preserve">J. P. Donleavy </t>
  </si>
  <si>
    <t>The Adventures of Pinocchio</t>
  </si>
  <si>
    <t>The Name of the Rose</t>
  </si>
  <si>
    <t>The Alchemist</t>
  </si>
  <si>
    <t>E. B. White</t>
  </si>
  <si>
    <t>divot</t>
  </si>
  <si>
    <t>spoon</t>
  </si>
  <si>
    <t>https://www.merriam-webster.com/dictionary/divot</t>
  </si>
  <si>
    <t>https://www.dictionary.com/browse/spoon</t>
  </si>
  <si>
    <t>2 people nestling, lying on their sides with the back of one tucked into the front of the other. Utensil.</t>
  </si>
  <si>
    <t>female pilot</t>
  </si>
  <si>
    <t>https://www.dictionary.com/browse/jib</t>
  </si>
  <si>
    <t>jib</t>
  </si>
  <si>
    <t>https://thesaurus.plus/related/detent/pawl</t>
  </si>
  <si>
    <t>Mechanism that keeps one part in a certain position relative to that of another; pawl.</t>
  </si>
  <si>
    <t>A bar that engages a ratchet wheel so as to prevent or impart movement; detent.</t>
  </si>
  <si>
    <t>Small dent, depression, hollow, or loose piece of turf (like one made by a golf shot).</t>
  </si>
  <si>
    <t>Faust</t>
  </si>
  <si>
    <t>The Prince</t>
  </si>
  <si>
    <t>Middlemarch</t>
  </si>
  <si>
    <t>The Rime of the Ancient Mariner</t>
  </si>
  <si>
    <t>Winnie the Pooh</t>
  </si>
  <si>
    <t>Plato</t>
  </si>
  <si>
    <t>The Republic</t>
  </si>
  <si>
    <t>Sun Tzu</t>
  </si>
  <si>
    <t>Michel Foucault</t>
  </si>
  <si>
    <t>Henrik Ibsen</t>
  </si>
  <si>
    <t>Peer Gynt</t>
  </si>
  <si>
    <t xml:space="preserve">Robert Waller </t>
  </si>
  <si>
    <t>Johann von Goethe</t>
  </si>
  <si>
    <t>George Eliot-Mary Ann Evans</t>
  </si>
  <si>
    <t>Samuel Coleridge</t>
  </si>
  <si>
    <t>https://www.dictionary.com/browse/entourage</t>
  </si>
  <si>
    <t>entourage</t>
  </si>
  <si>
    <t>Group of attendants or associates. Surroundings; environment.</t>
  </si>
  <si>
    <t>https://www.google.com/search?q=map+japanese+islands&amp;client=firefox-b-1-d&amp;channel=nus5&amp;sxsrf=APq-WBt8nBDxwgM_DsJ-F8aW6yBu7_DCGw:1650659939458</t>
  </si>
  <si>
    <t>hokkaido</t>
  </si>
  <si>
    <t>honshu</t>
  </si>
  <si>
    <t>shikoku</t>
  </si>
  <si>
    <t>kyushu</t>
  </si>
  <si>
    <t>JAPANESE ISLANDS</t>
  </si>
  <si>
    <t>Hodgepodge. Arts: motifs or techniques taken from other sources.</t>
  </si>
  <si>
    <t>Pompous or pretentious.</t>
  </si>
  <si>
    <t>population</t>
  </si>
  <si>
    <t>northern territory</t>
  </si>
  <si>
    <t>queensland</t>
  </si>
  <si>
    <t>new south wales</t>
  </si>
  <si>
    <t>victoria</t>
  </si>
  <si>
    <t>perth</t>
  </si>
  <si>
    <t>darwin</t>
  </si>
  <si>
    <t>adelaide</t>
  </si>
  <si>
    <t>melbourne</t>
  </si>
  <si>
    <t>brisbane</t>
  </si>
  <si>
    <t>Plundering; pillaging. Despoil, rapine; spoliation.</t>
  </si>
  <si>
    <t>cosmopolitanism   &amp;   absurdism</t>
  </si>
  <si>
    <t>Vajrayana</t>
  </si>
  <si>
    <t>Mahayana</t>
  </si>
  <si>
    <t>Theravada</t>
  </si>
  <si>
    <t>Mutually destructive. Conflict within a group; infighting.</t>
  </si>
  <si>
    <t>least common multiple</t>
  </si>
  <si>
    <t xml:space="preserve">   lcm practice sites-&gt;</t>
  </si>
  <si>
    <t>https://www.dictionary.com/browse/distal</t>
  </si>
  <si>
    <t>distal</t>
  </si>
  <si>
    <t>https://www.google.com/search?channel=nus5&amp;client=firefox-b-1-d&amp;q=WHY+DO+THEY+CALL+IT+MATHS</t>
  </si>
  <si>
    <t>is it "math" or "maths"?</t>
  </si>
  <si>
    <t>Malignant tumor of connective tissue.</t>
  </si>
  <si>
    <r>
      <t>c</t>
    </r>
    <r>
      <rPr>
        <b/>
        <sz val="14"/>
        <color rgb="FFFF0000"/>
        <rFont val="Tahoma"/>
        <family val="2"/>
      </rPr>
      <t>hi</t>
    </r>
    <r>
      <rPr>
        <b/>
        <sz val="14"/>
        <rFont val="Tahoma"/>
        <family val="2"/>
      </rPr>
      <t>romancy</t>
    </r>
  </si>
  <si>
    <r>
      <rPr>
        <b/>
        <sz val="14"/>
        <color rgb="FFFF0000"/>
        <rFont val="Tahoma"/>
        <family val="2"/>
      </rPr>
      <t>ne</t>
    </r>
    <r>
      <rPr>
        <b/>
        <sz val="14"/>
        <rFont val="Tahoma"/>
        <family val="2"/>
      </rPr>
      <t>cromancy</t>
    </r>
  </si>
  <si>
    <r>
      <t>e</t>
    </r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he</t>
    </r>
    <r>
      <rPr>
        <b/>
        <sz val="14"/>
        <color rgb="FFFF0000"/>
        <rFont val="Tahoma"/>
        <family val="2"/>
      </rPr>
      <t>m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al</t>
    </r>
  </si>
  <si>
    <r>
      <t>e</t>
    </r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he</t>
    </r>
    <r>
      <rPr>
        <b/>
        <sz val="14"/>
        <color rgb="FFFF0000"/>
        <rFont val="Tahoma"/>
        <family val="2"/>
      </rPr>
      <t>r</t>
    </r>
    <r>
      <rPr>
        <b/>
        <sz val="14"/>
        <rFont val="Tahoma"/>
        <family val="2"/>
      </rPr>
      <t>eal</t>
    </r>
  </si>
  <si>
    <r>
      <t>vira</t>
    </r>
    <r>
      <rPr>
        <b/>
        <sz val="14"/>
        <color rgb="FFFF0000"/>
        <rFont val="Tahoma"/>
        <family val="2"/>
      </rPr>
      <t>go</t>
    </r>
  </si>
  <si>
    <r>
      <t>vir</t>
    </r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a</t>
    </r>
  </si>
  <si>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ib</t>
    </r>
  </si>
  <si>
    <r>
      <rPr>
        <b/>
        <sz val="14"/>
        <color rgb="FFFF0000"/>
        <rFont val="Tahoma"/>
        <family val="2"/>
      </rPr>
      <t>j</t>
    </r>
    <r>
      <rPr>
        <b/>
        <sz val="14"/>
        <color theme="1"/>
        <rFont val="Tahoma"/>
        <family val="2"/>
      </rPr>
      <t>ib</t>
    </r>
  </si>
  <si>
    <t>https://randomwordgenerator.com/number.php</t>
  </si>
  <si>
    <t>Shaped like.</t>
  </si>
  <si>
    <t>https://www.dictionary.com/browse/atoll</t>
  </si>
  <si>
    <t>atoll</t>
  </si>
  <si>
    <t>Ring-shaped coral reef enclosing a shallow lagoon.</t>
  </si>
  <si>
    <t>hazelnuts (filberts)</t>
  </si>
  <si>
    <t>Love (2 martian moons named for her kids: phobos &amp; deimos)</t>
  </si>
  <si>
    <t>Clear. Cogent.</t>
  </si>
  <si>
    <r>
      <rPr>
        <b/>
        <sz val="14"/>
        <color rgb="FFFF0000"/>
        <rFont val="Tahoma"/>
        <family val="2"/>
      </rPr>
      <t>f</t>
    </r>
    <r>
      <rPr>
        <b/>
        <sz val="14"/>
        <rFont val="Tahoma"/>
        <family val="2"/>
      </rPr>
      <t>l</t>
    </r>
    <r>
      <rPr>
        <b/>
        <sz val="14"/>
        <color rgb="FFFF0000"/>
        <rFont val="Tahoma"/>
        <family val="2"/>
      </rPr>
      <t>oc</t>
    </r>
    <r>
      <rPr>
        <b/>
        <sz val="14"/>
        <rFont val="Tahoma"/>
        <family val="2"/>
      </rPr>
      <t>culent</t>
    </r>
  </si>
  <si>
    <r>
      <t>l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>culent</t>
    </r>
  </si>
  <si>
    <t>Urge. Command; behest.</t>
  </si>
  <si>
    <r>
      <t>v</t>
    </r>
    <r>
      <rPr>
        <b/>
        <sz val="14"/>
        <color rgb="FFFF0000"/>
        <rFont val="Tahoma"/>
        <family val="2"/>
      </rPr>
      <t>ag</t>
    </r>
    <r>
      <rPr>
        <b/>
        <sz val="14"/>
        <rFont val="Tahoma"/>
        <family val="2"/>
      </rPr>
      <t>ary</t>
    </r>
  </si>
  <si>
    <r>
      <t>v</t>
    </r>
    <r>
      <rPr>
        <b/>
        <sz val="14"/>
        <color rgb="FFFF0000"/>
        <rFont val="Tahoma"/>
        <family val="2"/>
      </rPr>
      <t>ot</t>
    </r>
    <r>
      <rPr>
        <b/>
        <sz val="14"/>
        <rFont val="Tahoma"/>
        <family val="2"/>
      </rPr>
      <t>ary</t>
    </r>
  </si>
  <si>
    <t>An abnormal sensation such as itching. Formication.</t>
  </si>
  <si>
    <t>zambezi (victoria falls)</t>
  </si>
  <si>
    <t>China 1/4</t>
  </si>
  <si>
    <t>China 2/4</t>
  </si>
  <si>
    <t>China 3/4</t>
  </si>
  <si>
    <t>China 4/4</t>
  </si>
  <si>
    <t>Brunei, Indonesia, and Malaysia</t>
  </si>
  <si>
    <t>Kazakhstan, Russia, Turkmenistan, Azerbaijan, Iran</t>
  </si>
  <si>
    <t>Canada, United States</t>
  </si>
  <si>
    <t>Uganda, Kenya, Tanzania</t>
  </si>
  <si>
    <t>Burundi, Tanzania, Zambia, D.R.Congo</t>
  </si>
  <si>
    <t>Malawi, Mozambique, Tanzania</t>
  </si>
  <si>
    <t>Bolivia, Peru</t>
  </si>
  <si>
    <t>https://www.youtube.com/watch?v=DGAXeX42eoE</t>
  </si>
  <si>
    <t>Softening of an organ or tissue (chondromalacia). An abnormal craving for spicy food.</t>
  </si>
  <si>
    <t>hendeca-.11</t>
  </si>
  <si>
    <t>dodeca-.12</t>
  </si>
  <si>
    <t>sedenary.16</t>
  </si>
  <si>
    <t>B.F. Skinner.determinism.walden 2</t>
  </si>
  <si>
    <t>1) Find the GC Factor 2) Divide it into either number 3) Multiply quotient by the other number.</t>
  </si>
  <si>
    <t>https://www.calculatorsoup.com/calculators/math/lcm.php</t>
  </si>
  <si>
    <t>Change of direction; refractive.</t>
  </si>
  <si>
    <t>Flightless birds (ex: moa, ostrich, cassowary, kiwi, emu, rhea).</t>
  </si>
  <si>
    <t>Magnificent tomb. Large depressing building.</t>
  </si>
  <si>
    <r>
      <t>discriminant = B</t>
    </r>
    <r>
      <rPr>
        <b/>
        <vertAlign val="super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 xml:space="preserve"> - 4AC</t>
    </r>
  </si>
  <si>
    <r>
      <t>4 * Pi * R</t>
    </r>
    <r>
      <rPr>
        <b/>
        <vertAlign val="superscript"/>
        <sz val="12"/>
        <color theme="1"/>
        <rFont val="Tahoma"/>
        <family val="2"/>
      </rPr>
      <t>2</t>
    </r>
  </si>
  <si>
    <t>row1=a1,a2,a3. row2=b1,b2,b3. row3=a2*b3 - a3*b2, a1*b3 - a3*b1, a1*b2 - a2*b1 (same as determinant)</t>
  </si>
  <si>
    <t>MATH ANALYSIS</t>
  </si>
  <si>
    <t>Apostles of Jesus</t>
  </si>
  <si>
    <t>Prophets</t>
  </si>
  <si>
    <t>Judas</t>
  </si>
  <si>
    <t>Simon</t>
  </si>
  <si>
    <t>Peter</t>
  </si>
  <si>
    <t>Andrew</t>
  </si>
  <si>
    <t>John</t>
  </si>
  <si>
    <t>Philip</t>
  </si>
  <si>
    <t>Bartholomew</t>
  </si>
  <si>
    <t>Thomas aka "Doubting Thomas"</t>
  </si>
  <si>
    <t>Matthew</t>
  </si>
  <si>
    <t>Gulliver's Travels</t>
  </si>
  <si>
    <t>Jonathon Swift</t>
  </si>
  <si>
    <t>oxymoron</t>
  </si>
  <si>
    <t>Judas Iscariot</t>
  </si>
  <si>
    <t>Matthias</t>
  </si>
  <si>
    <t>James</t>
  </si>
  <si>
    <t>Others</t>
  </si>
  <si>
    <t>Barnabas</t>
  </si>
  <si>
    <t>Herod</t>
  </si>
  <si>
    <t>Pontius Pilate</t>
  </si>
  <si>
    <t>Isaiah</t>
  </si>
  <si>
    <t>Jeremiah</t>
  </si>
  <si>
    <t>Ezekiel</t>
  </si>
  <si>
    <t>Rulers</t>
  </si>
  <si>
    <t>David</t>
  </si>
  <si>
    <t>Solomon</t>
  </si>
  <si>
    <t>The Merchant of Venice</t>
  </si>
  <si>
    <t>The Tempest</t>
  </si>
  <si>
    <t>Much Ado About Nothing</t>
  </si>
  <si>
    <t>Othello</t>
  </si>
  <si>
    <t>Macbeth</t>
  </si>
  <si>
    <t>Romeo and Juliet</t>
  </si>
  <si>
    <t>The Merry Wives of Windsor</t>
  </si>
  <si>
    <t>The Taming of the Shrew</t>
  </si>
  <si>
    <t>A Midsummer Night’s Dream</t>
  </si>
  <si>
    <t>As You Like It</t>
  </si>
  <si>
    <t>Henry VI</t>
  </si>
  <si>
    <t>Twelfth Night</t>
  </si>
  <si>
    <t>Antonio</t>
  </si>
  <si>
    <t>Beatrice</t>
  </si>
  <si>
    <t>Benedick</t>
  </si>
  <si>
    <t>Cordelia</t>
  </si>
  <si>
    <t>Desdemona</t>
  </si>
  <si>
    <t>Duncan</t>
  </si>
  <si>
    <t>Sir John Falstaff</t>
  </si>
  <si>
    <t>Friar Laurence</t>
  </si>
  <si>
    <t>Goneril</t>
  </si>
  <si>
    <t>Iago</t>
  </si>
  <si>
    <t>Malcolm</t>
  </si>
  <si>
    <t>Ophelia</t>
  </si>
  <si>
    <t>Orlando</t>
  </si>
  <si>
    <t>Petruchio</t>
  </si>
  <si>
    <t>Portia</t>
  </si>
  <si>
    <t>Prospero</t>
  </si>
  <si>
    <t>Puck</t>
  </si>
  <si>
    <t>Regan</t>
  </si>
  <si>
    <t>Richard III</t>
  </si>
  <si>
    <t>Rosalind</t>
  </si>
  <si>
    <t>Shylock</t>
  </si>
  <si>
    <t>Viola</t>
  </si>
  <si>
    <t>Y = MX + B</t>
  </si>
  <si>
    <t>graph axis</t>
  </si>
  <si>
    <t>https://wikidiff.com/natty/modish</t>
  </si>
  <si>
    <t>War and Peace</t>
  </si>
  <si>
    <t>Anna Karenina</t>
  </si>
  <si>
    <t>Leo Tolstoy</t>
  </si>
  <si>
    <t>SHAKESPEARE PLAYS</t>
  </si>
  <si>
    <t>CHARACTERS</t>
  </si>
  <si>
    <t>ELEMENTS WITH SIMILAR SYMBOLS</t>
  </si>
  <si>
    <t>ANATOMY</t>
  </si>
  <si>
    <t>WORLD TOTAL</t>
  </si>
  <si>
    <t>A. A. Milne</t>
  </si>
  <si>
    <t>Genesis</t>
  </si>
  <si>
    <t>Exodus</t>
  </si>
  <si>
    <t>Leviticus</t>
  </si>
  <si>
    <t>Numbers</t>
  </si>
  <si>
    <t>Deuteronomy</t>
  </si>
  <si>
    <t>Joshua</t>
  </si>
  <si>
    <t>Judges</t>
  </si>
  <si>
    <t>Ruth</t>
  </si>
  <si>
    <t>1 Samuel</t>
  </si>
  <si>
    <t>2 Samuel</t>
  </si>
  <si>
    <t>1 Kings</t>
  </si>
  <si>
    <t>2 Kings</t>
  </si>
  <si>
    <t>1 Chronicles</t>
  </si>
  <si>
    <t>2 Chronicles</t>
  </si>
  <si>
    <t>Ezra</t>
  </si>
  <si>
    <t>Nehemiah</t>
  </si>
  <si>
    <t>Esther</t>
  </si>
  <si>
    <t>Job</t>
  </si>
  <si>
    <t>Psalms</t>
  </si>
  <si>
    <t>Proverbs</t>
  </si>
  <si>
    <t>Ecclesiastes</t>
  </si>
  <si>
    <t>Song of Solomon</t>
  </si>
  <si>
    <t>Lamentations</t>
  </si>
  <si>
    <t>Daniel</t>
  </si>
  <si>
    <t>Hosea</t>
  </si>
  <si>
    <t>Joel</t>
  </si>
  <si>
    <t>Amos</t>
  </si>
  <si>
    <t>Obadiah</t>
  </si>
  <si>
    <t>Jonah</t>
  </si>
  <si>
    <t>Micah</t>
  </si>
  <si>
    <t>Nahum</t>
  </si>
  <si>
    <t>Habakkuk</t>
  </si>
  <si>
    <t>Zephaniah</t>
  </si>
  <si>
    <t>Haggai</t>
  </si>
  <si>
    <t>Zechariah</t>
  </si>
  <si>
    <t>Malachi</t>
  </si>
  <si>
    <t>Mark</t>
  </si>
  <si>
    <t>Luke</t>
  </si>
  <si>
    <t>Acts</t>
  </si>
  <si>
    <t>Romans</t>
  </si>
  <si>
    <t>1 Corinthians</t>
  </si>
  <si>
    <t>2 Corinthians</t>
  </si>
  <si>
    <t>Galatians</t>
  </si>
  <si>
    <t>Ephesians</t>
  </si>
  <si>
    <t>Philippians</t>
  </si>
  <si>
    <t>Colossians</t>
  </si>
  <si>
    <t>1 Thessalonians</t>
  </si>
  <si>
    <t>2 Thessalonians</t>
  </si>
  <si>
    <t>1 Timothy</t>
  </si>
  <si>
    <t>2 Timothy</t>
  </si>
  <si>
    <t>Titus</t>
  </si>
  <si>
    <t>Philemon</t>
  </si>
  <si>
    <t>Hebrews</t>
  </si>
  <si>
    <t>1 Peter</t>
  </si>
  <si>
    <t>2 Peter</t>
  </si>
  <si>
    <t>1 John</t>
  </si>
  <si>
    <t>2 John</t>
  </si>
  <si>
    <t>3 John</t>
  </si>
  <si>
    <t>Jude</t>
  </si>
  <si>
    <t>Revelation</t>
  </si>
  <si>
    <t>OLD TESTAMENT BOOKS</t>
  </si>
  <si>
    <t>NEW TESTAMENT BOOKS</t>
  </si>
  <si>
    <t>Associative ( (2+3)+5=2+(3+5) ), Commutative (2+3=3+2), and Distributive ( 3(4+5)=3(4)+3(5) )</t>
  </si>
  <si>
    <t>1, 3, 6, 10 ... add position to get next number (fifth position = 10 + 5 = 15)</t>
  </si>
  <si>
    <t>Mao Zedong (Tse-tung)</t>
  </si>
  <si>
    <t>The Art of War</t>
  </si>
  <si>
    <t>The History of Sexuality</t>
  </si>
  <si>
    <t>Wicked. Prodigal; spendthrift.</t>
  </si>
  <si>
    <t>https://en.wikipedia.org/wiki/Metatarsal_bones</t>
  </si>
  <si>
    <t>Persuade by flattery. Deceive with promises. Weedle.</t>
  </si>
  <si>
    <t>Political propaganda disseminated through the arts; especially Communist. An organization or person engaged in such propaganda.</t>
  </si>
  <si>
    <t>Alice in Wonderland</t>
  </si>
  <si>
    <t>BIBLE CHARACTERS</t>
  </si>
  <si>
    <t>Math: proposition incidentally proven by proving another proposition. An easily drawn conclusion. Natural consequence.</t>
  </si>
  <si>
    <t>kabuki</t>
  </si>
  <si>
    <t>Steep gorge or gully on the side of a mountain.</t>
  </si>
  <si>
    <t>Crystalline mineral of aluminum silicate (with either potassium, calcium, barium, or sodium) comprising 60% of Earth's crust.</t>
  </si>
  <si>
    <t>Stern. Gloomy. Stubborn.</t>
  </si>
  <si>
    <t>pure gold: 24 karats</t>
  </si>
  <si>
    <t>Anniversary celebration. Jubilation.</t>
  </si>
  <si>
    <t>aida</t>
  </si>
  <si>
    <t>https://www.istockphoto.com/vector/geometric-shapes-with-labels-set-of-12-basic-shapes-simple-flat-vector-illustration-gm1268592382-372409960</t>
  </si>
  <si>
    <t>https://www.google.com/search?q=does+the+trapezium+have+any+parallel+sides</t>
  </si>
  <si>
    <t>https://www.dictionary.com/browse/trapezium</t>
  </si>
  <si>
    <t>Inflammation and swelling of joints (mainly: hands, feet, and big toes) caused by urate crystals (uric acid) in the blood.</t>
  </si>
  <si>
    <t>parlay</t>
  </si>
  <si>
    <t>Paradise Lost</t>
  </si>
  <si>
    <t>John Milton</t>
  </si>
  <si>
    <t>becquerel</t>
  </si>
  <si>
    <t>John the Baptist (father: Zechariah)</t>
  </si>
  <si>
    <t>U.S.4</t>
  </si>
  <si>
    <t>French Polynesia</t>
  </si>
  <si>
    <t>Virgin Islands</t>
  </si>
  <si>
    <t>south australia</t>
  </si>
  <si>
    <t>western australia</t>
  </si>
  <si>
    <t>To cut out (as a tumor). To expunge (as a passage from a text). An internal tax on commodities.</t>
  </si>
  <si>
    <t>lingua franca</t>
  </si>
  <si>
    <t>https://en.wikipedia.org/wiki/Metaphysics</t>
  </si>
  <si>
    <t>Branches of philosophy.4</t>
  </si>
  <si>
    <t>Acclamation.</t>
  </si>
  <si>
    <t>Mournful; sorrowful. Painful. Grievous.</t>
  </si>
  <si>
    <t>Loud and powerful sound. Fortissimo.</t>
  </si>
  <si>
    <t>https://www.google.com/search?channel=nus5&amp;client=firefox-b-1-d&amp;q=image+rhombus</t>
  </si>
  <si>
    <t>Measures humidity.</t>
  </si>
  <si>
    <t>epistemology.knowledge</t>
  </si>
  <si>
    <t>RUSSIA</t>
  </si>
  <si>
    <t>FAR EAST</t>
  </si>
  <si>
    <t>SOUTHERN OCEAN</t>
  </si>
  <si>
    <t>INDIAN OCEAN</t>
  </si>
  <si>
    <t>SOUTHERN EUROPE</t>
  </si>
  <si>
    <t>WESTERN ASIA</t>
  </si>
  <si>
    <t>SEAS, BAYS, &amp; GULFS</t>
  </si>
  <si>
    <t>ATLANTIC OCEAN</t>
  </si>
  <si>
    <t>EASTERN PACIFIC</t>
  </si>
  <si>
    <t>Julius Caesar</t>
  </si>
  <si>
    <t>Brutus</t>
  </si>
  <si>
    <t>Cassius</t>
  </si>
  <si>
    <t>King Lear.3 daughters</t>
  </si>
  <si>
    <t>Henry IV</t>
  </si>
  <si>
    <t>Hermia</t>
  </si>
  <si>
    <t>Pertaining to twilight. Gloaming.</t>
  </si>
  <si>
    <t>https://www.dictionary.com/browse/lingua-franca</t>
  </si>
  <si>
    <t>Language widely used by speakers of other languages.</t>
  </si>
  <si>
    <t>https://www.merriam-webster.com/dictionary/becquerel</t>
  </si>
  <si>
    <t>Unit of radioactivity of a given sample of material equal to one atomic decay per second.</t>
  </si>
  <si>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lee</t>
    </r>
  </si>
  <si>
    <r>
      <t>lee</t>
    </r>
    <r>
      <rPr>
        <b/>
        <sz val="14"/>
        <color rgb="FFFF0000"/>
        <rFont val="Tahoma"/>
        <family val="2"/>
      </rPr>
      <t>s</t>
    </r>
  </si>
  <si>
    <r>
      <t>cenot</t>
    </r>
    <r>
      <rPr>
        <b/>
        <sz val="14"/>
        <color rgb="FFFF0000"/>
        <rFont val="Tahoma"/>
        <family val="2"/>
      </rPr>
      <t>aph</t>
    </r>
  </si>
  <si>
    <r>
      <t>ceno</t>
    </r>
    <r>
      <rPr>
        <b/>
        <sz val="14"/>
        <color rgb="FFFF0000"/>
        <rFont val="Tahoma"/>
        <family val="2"/>
      </rPr>
      <t>bi</t>
    </r>
    <r>
      <rPr>
        <b/>
        <sz val="14"/>
        <rFont val="Tahoma"/>
        <family val="2"/>
      </rPr>
      <t>t</t>
    </r>
    <r>
      <rPr>
        <b/>
        <sz val="14"/>
        <color rgb="FFFF0000"/>
        <rFont val="Tahoma"/>
        <family val="2"/>
      </rPr>
      <t>e</t>
    </r>
  </si>
  <si>
    <r>
      <rPr>
        <b/>
        <sz val="14"/>
        <color rgb="FFFF0000"/>
        <rFont val="Tahoma"/>
        <family val="2"/>
      </rPr>
      <t>cr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n</t>
    </r>
    <r>
      <rPr>
        <b/>
        <sz val="14"/>
        <rFont val="Tahoma"/>
        <family val="2"/>
      </rPr>
      <t>ellated</t>
    </r>
  </si>
  <si>
    <r>
      <rPr>
        <b/>
        <sz val="14"/>
        <color rgb="FFFF0000"/>
        <rFont val="Tahoma"/>
        <family val="2"/>
      </rPr>
      <t>t</t>
    </r>
    <r>
      <rPr>
        <b/>
        <sz val="14"/>
        <rFont val="Tahoma"/>
        <family val="2"/>
      </rPr>
      <t>e</t>
    </r>
    <r>
      <rPr>
        <b/>
        <sz val="14"/>
        <color rgb="FFFF0000"/>
        <rFont val="Tahoma"/>
        <family val="2"/>
      </rPr>
      <t>ss</t>
    </r>
    <r>
      <rPr>
        <b/>
        <sz val="14"/>
        <rFont val="Tahoma"/>
        <family val="2"/>
      </rPr>
      <t>ellated</t>
    </r>
  </si>
  <si>
    <r>
      <t>tr</t>
    </r>
    <r>
      <rPr>
        <b/>
        <sz val="14"/>
        <color rgb="FFFF0000"/>
        <rFont val="Tahoma"/>
        <family val="2"/>
      </rPr>
      <t>e</t>
    </r>
    <r>
      <rPr>
        <b/>
        <sz val="14"/>
        <rFont val="Tahoma"/>
        <family val="2"/>
      </rPr>
      <t>ss</t>
    </r>
  </si>
  <si>
    <r>
      <t>tr</t>
    </r>
    <r>
      <rPr>
        <b/>
        <sz val="14"/>
        <color rgb="FFFF0000"/>
        <rFont val="Tahoma"/>
        <family val="2"/>
      </rPr>
      <t>u</t>
    </r>
    <r>
      <rPr>
        <b/>
        <sz val="14"/>
        <color theme="1"/>
        <rFont val="Tahoma"/>
        <family val="2"/>
      </rPr>
      <t>ss</t>
    </r>
  </si>
  <si>
    <r>
      <rPr>
        <b/>
        <sz val="14"/>
        <color rgb="FFFF0000"/>
        <rFont val="Tahoma"/>
        <family val="2"/>
      </rPr>
      <t>fo</t>
    </r>
    <r>
      <rPr>
        <b/>
        <sz val="14"/>
        <rFont val="Tahoma"/>
        <family val="2"/>
      </rPr>
      <t>rtuitous</t>
    </r>
  </si>
  <si>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r</t>
    </r>
    <r>
      <rPr>
        <b/>
        <sz val="14"/>
        <color rgb="FFFF0000"/>
        <rFont val="Tahoma"/>
        <family val="2"/>
      </rPr>
      <t>a</t>
    </r>
    <r>
      <rPr>
        <b/>
        <sz val="14"/>
        <rFont val="Tahoma"/>
        <family val="2"/>
      </rPr>
      <t>tuitous</t>
    </r>
  </si>
  <si>
    <r>
      <t>interd</t>
    </r>
    <r>
      <rPr>
        <b/>
        <sz val="14"/>
        <color rgb="FFFF0000"/>
        <rFont val="Tahoma"/>
        <family val="2"/>
      </rPr>
      <t>ict</t>
    </r>
  </si>
  <si>
    <r>
      <t>inter</t>
    </r>
    <r>
      <rPr>
        <b/>
        <sz val="14"/>
        <color rgb="FFFF0000"/>
        <rFont val="Tahoma"/>
        <family val="2"/>
      </rPr>
      <t>ce</t>
    </r>
    <r>
      <rPr>
        <b/>
        <sz val="14"/>
        <rFont val="Tahoma"/>
        <family val="2"/>
      </rPr>
      <t>d</t>
    </r>
    <r>
      <rPr>
        <b/>
        <sz val="14"/>
        <color rgb="FFFF0000"/>
        <rFont val="Tahoma"/>
        <family val="2"/>
      </rPr>
      <t>e</t>
    </r>
  </si>
  <si>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inte</t>
    </r>
    <r>
      <rPr>
        <b/>
        <sz val="14"/>
        <color rgb="FFFF0000"/>
        <rFont val="Tahoma"/>
        <family val="2"/>
      </rPr>
      <t>l</t>
    </r>
  </si>
  <si>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int</t>
    </r>
    <r>
      <rPr>
        <b/>
        <sz val="14"/>
        <color rgb="FFFF0000"/>
        <rFont val="Tahoma"/>
        <family val="2"/>
      </rPr>
      <t>l</t>
    </r>
    <r>
      <rPr>
        <b/>
        <sz val="14"/>
        <rFont val="Tahoma"/>
        <family val="2"/>
      </rPr>
      <t>e</t>
    </r>
  </si>
  <si>
    <t>Rods or stakes interwoven with twigs or branches for making fences, walls, etc. Pendulous flesh on a fowl's head or neck.</t>
  </si>
  <si>
    <t>Hedonist. Excessive pursuit of sensual pleasures and luxury.</t>
  </si>
  <si>
    <t>https://www.dictionary.com/browse/oxymoron</t>
  </si>
  <si>
    <t>https://www.dictionary.com/browse/kabuki</t>
  </si>
  <si>
    <t>Popular drama of Japan, characterized by music and dancing. Male actors only.</t>
  </si>
  <si>
    <t>https://www.dictionary.com/browse/parlay</t>
  </si>
  <si>
    <t>https://www.google.com/search?q=WHAT+DOES+THE+DEPT+OF+STATE+DO</t>
  </si>
  <si>
    <t>https://www.google.com/search?q=WHAT+DOES+THE+U.S.+DOJ+DO</t>
  </si>
  <si>
    <t>https://www.google.com/search?q=WHAT+DOES+THE+DEPT+OF+THE+INTERIOR+DO</t>
  </si>
  <si>
    <t>The attempted reconciliation of philosophical or religious differences.</t>
  </si>
  <si>
    <t>Marcel Proust</t>
  </si>
  <si>
    <t>Ulysses</t>
  </si>
  <si>
    <t>James Joyce</t>
  </si>
  <si>
    <t>Don Quixote</t>
  </si>
  <si>
    <t>Miguel de Cervantes</t>
  </si>
  <si>
    <t>The Great Gatsby</t>
  </si>
  <si>
    <t>F. Scott Fitzgerald</t>
  </si>
  <si>
    <t>Moby Dick</t>
  </si>
  <si>
    <t>Herman Melville</t>
  </si>
  <si>
    <t>The Odyssey</t>
  </si>
  <si>
    <t>Homer</t>
  </si>
  <si>
    <t>Madame Bovary</t>
  </si>
  <si>
    <t>Gustave Flaubert</t>
  </si>
  <si>
    <t>Dante Alighieri</t>
  </si>
  <si>
    <t>The Brothers Karamazov</t>
  </si>
  <si>
    <t>Crime and Punishment</t>
  </si>
  <si>
    <t>Wuthering Heights</t>
  </si>
  <si>
    <t>Pride and Prejudice</t>
  </si>
  <si>
    <t>Jane Austen</t>
  </si>
  <si>
    <t>The Adventures of Huckleberry Finn</t>
  </si>
  <si>
    <t>The Iliad</t>
  </si>
  <si>
    <t>To the Lighthouse</t>
  </si>
  <si>
    <t>Virginia Woolf</t>
  </si>
  <si>
    <t>Catch-22</t>
  </si>
  <si>
    <t>Joseph Heller</t>
  </si>
  <si>
    <t>Heart of Darkness</t>
  </si>
  <si>
    <t>Joseph Conrad</t>
  </si>
  <si>
    <t>The Sound and the Fury</t>
  </si>
  <si>
    <t>William Faulkner</t>
  </si>
  <si>
    <t>George Orwell</t>
  </si>
  <si>
    <t>Great Expectations</t>
  </si>
  <si>
    <t>The Grapes of Wrath</t>
  </si>
  <si>
    <t>John Steinbeck</t>
  </si>
  <si>
    <t>Absalom, Absalom!</t>
  </si>
  <si>
    <t>Ralph Ellison</t>
  </si>
  <si>
    <t>To Kill a Mockingbird</t>
  </si>
  <si>
    <t>Harper Lee</t>
  </si>
  <si>
    <t>The Trial</t>
  </si>
  <si>
    <t>Franz Kafka</t>
  </si>
  <si>
    <t>The Red and the Black</t>
  </si>
  <si>
    <t>Stendhal</t>
  </si>
  <si>
    <t>Beloved</t>
  </si>
  <si>
    <t>Toni Morrison</t>
  </si>
  <si>
    <t>Mrs. Dalloway</t>
  </si>
  <si>
    <t>The Stranger</t>
  </si>
  <si>
    <t>Jane Eyre</t>
  </si>
  <si>
    <t>The Aeneid</t>
  </si>
  <si>
    <t>Virgil</t>
  </si>
  <si>
    <t>The Sun Also Rises</t>
  </si>
  <si>
    <t>Ernest Hemingway</t>
  </si>
  <si>
    <t>David Copperfield</t>
  </si>
  <si>
    <t>Tristram Shandy</t>
  </si>
  <si>
    <t>Laurence Sterne</t>
  </si>
  <si>
    <t>Leaves of Grass</t>
  </si>
  <si>
    <t>Walt Whitman</t>
  </si>
  <si>
    <t>The Magic Mountain</t>
  </si>
  <si>
    <t>Thomas Mann</t>
  </si>
  <si>
    <t>Midnight's Children</t>
  </si>
  <si>
    <t>Salman Rushdie</t>
  </si>
  <si>
    <t>Oedipus the King</t>
  </si>
  <si>
    <t>Sophocles</t>
  </si>
  <si>
    <t>Candide</t>
  </si>
  <si>
    <t>Voltaire</t>
  </si>
  <si>
    <t>The Lord of the Rings</t>
  </si>
  <si>
    <t>The Idiot</t>
  </si>
  <si>
    <t>Victor Hugo</t>
  </si>
  <si>
    <t>A Passage to India</t>
  </si>
  <si>
    <t>E. M. Forster</t>
  </si>
  <si>
    <t>The Old Man and the Sea</t>
  </si>
  <si>
    <t>Things Fall Apart</t>
  </si>
  <si>
    <t>Chinua Achebe</t>
  </si>
  <si>
    <t>Emma</t>
  </si>
  <si>
    <t>For Whom the Bell Tolls</t>
  </si>
  <si>
    <t>The Metamorphosis</t>
  </si>
  <si>
    <t>The Portrait of a Lady</t>
  </si>
  <si>
    <t>Henry James</t>
  </si>
  <si>
    <t>Frankenstein</t>
  </si>
  <si>
    <t>Mary Shelley</t>
  </si>
  <si>
    <t>Pale Fire</t>
  </si>
  <si>
    <t>Antigone</t>
  </si>
  <si>
    <t>As I Lay Dying</t>
  </si>
  <si>
    <t>The Color Purple</t>
  </si>
  <si>
    <t>Alice Walker</t>
  </si>
  <si>
    <t>The Possessed</t>
  </si>
  <si>
    <t>Gone With the Wind</t>
  </si>
  <si>
    <t>Margaret Mitchell</t>
  </si>
  <si>
    <t>Lord of the Flies</t>
  </si>
  <si>
    <t>William Golding</t>
  </si>
  <si>
    <t>Brave New World</t>
  </si>
  <si>
    <t>Aldous Huxley</t>
  </si>
  <si>
    <t>The Age of Innocence</t>
  </si>
  <si>
    <t>Edith Wharton</t>
  </si>
  <si>
    <t>Dead Souls</t>
  </si>
  <si>
    <t>Nikolai Gogol</t>
  </si>
  <si>
    <t>On the Road</t>
  </si>
  <si>
    <t>Jack Kerouac</t>
  </si>
  <si>
    <t>The Good Soldier</t>
  </si>
  <si>
    <t>Ford Madox Ford</t>
  </si>
  <si>
    <t>Animal Farm</t>
  </si>
  <si>
    <t>Orlando: A Biography</t>
  </si>
  <si>
    <t>The Canterbury Tales</t>
  </si>
  <si>
    <t>Geoffrey Chaucer</t>
  </si>
  <si>
    <t>Vanity Fair</t>
  </si>
  <si>
    <t>William Makepeace Thackeray</t>
  </si>
  <si>
    <t>Under the Volcano</t>
  </si>
  <si>
    <t>Malcolm Lowry</t>
  </si>
  <si>
    <t>The Waste Land</t>
  </si>
  <si>
    <t>T. S. Eliot</t>
  </si>
  <si>
    <t>A Farewell to Arms</t>
  </si>
  <si>
    <t>The Castle</t>
  </si>
  <si>
    <t>A Sentimental Education</t>
  </si>
  <si>
    <t>The Scarlet Letter</t>
  </si>
  <si>
    <t>Nathaniel Hawthorne</t>
  </si>
  <si>
    <t>Kurt Vonnegut</t>
  </si>
  <si>
    <t>The Handmaid's Tale</t>
  </si>
  <si>
    <t>Margaret Atwood</t>
  </si>
  <si>
    <t>Of Mice and Men</t>
  </si>
  <si>
    <t>The Satanic Verses</t>
  </si>
  <si>
    <t xml:space="preserve">Pleasing or agreeable. Sweet to the taste. Pleasant to the ear. </t>
  </si>
  <si>
    <t>A seemingly self-contradictory figure of speech.</t>
  </si>
  <si>
    <t xml:space="preserve">A Tale of 2 Cities </t>
  </si>
  <si>
    <t>Rebecca</t>
  </si>
  <si>
    <t>Daphne du Maurier</t>
  </si>
  <si>
    <t>Waiting for Godot</t>
  </si>
  <si>
    <t>Samuel Beckett</t>
  </si>
  <si>
    <t>Divine Comedy</t>
  </si>
  <si>
    <t>Tom Jones</t>
  </si>
  <si>
    <t>Henry Fielding</t>
  </si>
  <si>
    <t>A Clockwork Orange</t>
  </si>
  <si>
    <t>Anthony Burgess</t>
  </si>
  <si>
    <t>Journey to the End of the Night</t>
  </si>
  <si>
    <t>Slaughterhouse-5</t>
  </si>
  <si>
    <t>https://www.merriam-webster.com/words-at-play/ie-vs-eg-abbreviation-meaning-usage-difference</t>
  </si>
  <si>
    <t>Tortilla Flat</t>
  </si>
  <si>
    <t>I have created "traveling maps" for both the U.S. and the world.</t>
  </si>
  <si>
    <t>This is my vocabulary list without the categories.</t>
  </si>
  <si>
    <t>A small piece snipped off; scrap; fragment.</t>
  </si>
  <si>
    <t>I blacken the definitions (but they can be seen in the box at the top of the page).</t>
  </si>
  <si>
    <t>I made the line height 38 pixels so that 20 lines fit on each page.</t>
  </si>
  <si>
    <t>This allows me to move through pages without the mouse (I use page up or down).</t>
  </si>
  <si>
    <t>and click paste to replace theirs with the one you copied.</t>
  </si>
  <si>
    <t>The answer is now waiting for the slow human.</t>
  </si>
  <si>
    <t>wagner</t>
  </si>
  <si>
    <t>ride of the valkyries</t>
  </si>
  <si>
    <t>Range of view or knowledge.</t>
  </si>
  <si>
    <t>Little Women</t>
  </si>
  <si>
    <t>Louisa May Alcott</t>
  </si>
  <si>
    <t>The Iceman Cometh</t>
  </si>
  <si>
    <t>Long Day's Journey Into Night</t>
  </si>
  <si>
    <t>Eugene O'Neill</t>
  </si>
  <si>
    <t>Admiral, Chief of Naval Ops</t>
  </si>
  <si>
    <t>Predecessor.</t>
  </si>
  <si>
    <t>Lord Jim</t>
  </si>
  <si>
    <t>XXX</t>
  </si>
  <si>
    <t>Achluo</t>
  </si>
  <si>
    <t>Lygo</t>
  </si>
  <si>
    <t>Scoto</t>
  </si>
  <si>
    <t>Aphenphosm</t>
  </si>
  <si>
    <t>Melisso</t>
  </si>
  <si>
    <t>Tonitro</t>
  </si>
  <si>
    <t>Mono</t>
  </si>
  <si>
    <t>Belone</t>
  </si>
  <si>
    <t>Catoptro</t>
  </si>
  <si>
    <t>Spectro</t>
  </si>
  <si>
    <t>Coito</t>
  </si>
  <si>
    <t xml:space="preserve">Odonto </t>
  </si>
  <si>
    <t>Hippo</t>
  </si>
  <si>
    <t>Geronto</t>
  </si>
  <si>
    <t>Hypochondria</t>
  </si>
  <si>
    <t>Vermino</t>
  </si>
  <si>
    <t>Necro</t>
  </si>
  <si>
    <t>Ophthalmo</t>
  </si>
  <si>
    <t>Scopto</t>
  </si>
  <si>
    <t>Numbers.latin</t>
  </si>
  <si>
    <t>Blood red. Pale pink.</t>
  </si>
  <si>
    <t>Oppose. Infringe.</t>
  </si>
  <si>
    <t>Confine. Compel.</t>
  </si>
  <si>
    <t>Leaving a thought or sentence incomplete.</t>
  </si>
  <si>
    <t>Slender, graduated tube used in a laboratory for measuring and transferring liquids between containers.</t>
  </si>
  <si>
    <t>To hurt someone's feelings or wound their pride. Arouse or excite.</t>
  </si>
  <si>
    <t>John Updike</t>
  </si>
  <si>
    <t>Rabbit, Run</t>
  </si>
  <si>
    <t>Tasteless food or drink. Uninteresting. Dull.</t>
  </si>
  <si>
    <t>https://www.google.com/search?channel=nus5&amp;client=firefox-b-1-d&amp;q=image+hassock</t>
  </si>
  <si>
    <t>Physically or morally harmful.</t>
  </si>
  <si>
    <t>tasmania</t>
  </si>
  <si>
    <t>hobart</t>
  </si>
  <si>
    <t>EON</t>
  </si>
  <si>
    <t>ERA</t>
  </si>
  <si>
    <t>PERIOD</t>
  </si>
  <si>
    <t>BEGAN</t>
  </si>
  <si>
    <t>phanerozoic</t>
  </si>
  <si>
    <t>cenozoic</t>
  </si>
  <si>
    <t>neogene</t>
  </si>
  <si>
    <t>paleogene</t>
  </si>
  <si>
    <t>mesozoic</t>
  </si>
  <si>
    <t>cretaceous</t>
  </si>
  <si>
    <t>jurassic</t>
  </si>
  <si>
    <t>triassic</t>
  </si>
  <si>
    <t>paleozoic</t>
  </si>
  <si>
    <t>permian</t>
  </si>
  <si>
    <t>carboniferous.pennsylvanian</t>
  </si>
  <si>
    <t>carboniferous.mississippian</t>
  </si>
  <si>
    <t>devonian</t>
  </si>
  <si>
    <t>silurian</t>
  </si>
  <si>
    <t>ordovician</t>
  </si>
  <si>
    <t>cambrian</t>
  </si>
  <si>
    <t>proterozoic</t>
  </si>
  <si>
    <t>neoproterozoic</t>
  </si>
  <si>
    <t>ediacaran</t>
  </si>
  <si>
    <t>cryogenian</t>
  </si>
  <si>
    <t>tonian</t>
  </si>
  <si>
    <t>mesoproterozoic</t>
  </si>
  <si>
    <t>stenian</t>
  </si>
  <si>
    <t>ectasian</t>
  </si>
  <si>
    <t>calymmian</t>
  </si>
  <si>
    <t>paleoproterozoic</t>
  </si>
  <si>
    <t>statherian</t>
  </si>
  <si>
    <t>orosirian</t>
  </si>
  <si>
    <t>rhyacian</t>
  </si>
  <si>
    <t>siderian</t>
  </si>
  <si>
    <t>archean</t>
  </si>
  <si>
    <t>neoarchean</t>
  </si>
  <si>
    <t>mesoarchean</t>
  </si>
  <si>
    <t>paleoarchean</t>
  </si>
  <si>
    <t>eoarchean</t>
  </si>
  <si>
    <t>lower imbrian</t>
  </si>
  <si>
    <t>nectarian</t>
  </si>
  <si>
    <t>basin groups</t>
  </si>
  <si>
    <t>link</t>
  </si>
  <si>
    <t>(KP boundary)</t>
  </si>
  <si>
    <t>hadean</t>
  </si>
  <si>
    <t>(snowball earth)</t>
  </si>
  <si>
    <t>Bidding farewell. (greeting = salutation).</t>
  </si>
  <si>
    <t>mankiller</t>
  </si>
  <si>
    <t>(PT boundary)</t>
  </si>
  <si>
    <t>Vice President</t>
  </si>
  <si>
    <t>The World According To Garp</t>
  </si>
  <si>
    <t>John Irving</t>
  </si>
  <si>
    <t>The Cider House Rules</t>
  </si>
  <si>
    <t>wolfram</t>
  </si>
  <si>
    <t>Deserving hatred; abominable; repugnant; disgusting.</t>
  </si>
  <si>
    <t>Neck. Lower part of the uterus.</t>
  </si>
  <si>
    <t>minotaur</t>
  </si>
  <si>
    <t>centaur</t>
  </si>
  <si>
    <t>bindi</t>
  </si>
  <si>
    <t>https://www.dictionary.com/browse/bindi</t>
  </si>
  <si>
    <t>Decorative dot worn in the middle of the forehead, esp by married Hindu women.</t>
  </si>
  <si>
    <t>Mentally compute the root and then hit find to see if you got it right.</t>
  </si>
  <si>
    <t>Ancient Persian governor. Ruler who is subordinate to another; petty tyrant.</t>
  </si>
  <si>
    <t>https://www.dictionary.com/browse/satrap</t>
  </si>
  <si>
    <t>Unyielding. Legendary stone of unbreakable hardness.</t>
  </si>
  <si>
    <t>10. carbon (diamond)</t>
  </si>
  <si>
    <t>9. aluminum oxide (corundum)</t>
  </si>
  <si>
    <t>8. aluminum silicate (feldspar) most common</t>
  </si>
  <si>
    <t>7. silicon dioxide (quartz) 2nd most common</t>
  </si>
  <si>
    <t>hiawatha</t>
  </si>
  <si>
    <t>iroquois</t>
  </si>
  <si>
    <t>Now click "determinant" in the lower right hand corner.</t>
  </si>
  <si>
    <t>There are numerous links, including links to GRE practice tests.</t>
  </si>
  <si>
    <t>I do 5 pages each day (=100 words) so it takes me 25 days to make a complete pass.</t>
  </si>
  <si>
    <t>2 of 3   (squares)</t>
  </si>
  <si>
    <t>I created a dictionary arranged by category rather than alphabetically.</t>
  </si>
  <si>
    <t>Each word has at least one link to either Webster's or Dictionary.com (roughly half to each).</t>
  </si>
  <si>
    <t>(if you want yours the same as mine, you may have to choose a different row height).</t>
  </si>
  <si>
    <t>half man and half ...</t>
  </si>
  <si>
    <t>goat</t>
  </si>
  <si>
    <t>horse</t>
  </si>
  <si>
    <r>
      <t>Y = AX</t>
    </r>
    <r>
      <rPr>
        <b/>
        <vertAlign val="superscript"/>
        <sz val="12"/>
        <color theme="1"/>
        <rFont val="Tahoma"/>
        <family val="2"/>
      </rPr>
      <t xml:space="preserve">2 </t>
    </r>
    <r>
      <rPr>
        <b/>
        <sz val="12"/>
        <color theme="1"/>
        <rFont val="Tahoma"/>
        <family val="2"/>
      </rPr>
      <t>+ BX + C   (+A opens upward; C = Y intercept)</t>
    </r>
  </si>
  <si>
    <t>(left-&gt;right): down=neg; horiz=0; up=pos; vert=infinite</t>
  </si>
  <si>
    <t>1% = 1/100     &amp;     1‰ = 1/1,000</t>
  </si>
  <si>
    <t>congruent to (same size and shape)</t>
  </si>
  <si>
    <t>It is nearly impossible to practice something without improving.</t>
  </si>
  <si>
    <t>cut through</t>
  </si>
  <si>
    <t>cling to</t>
  </si>
  <si>
    <t>P * (1 + RT)</t>
  </si>
  <si>
    <t>beethoven</t>
  </si>
  <si>
    <t>eroica</t>
  </si>
  <si>
    <t>3) compute the mean of all the squares</t>
  </si>
  <si>
    <t>4) compute the square root of the mean</t>
  </si>
  <si>
    <t>difference = minuend - subtrahend</t>
  </si>
  <si>
    <t>quotient = dividend / divisor</t>
  </si>
  <si>
    <r>
      <t>N</t>
    </r>
    <r>
      <rPr>
        <b/>
        <vertAlign val="subscript"/>
        <sz val="12"/>
        <color theme="1"/>
        <rFont val="Tahoma"/>
        <family val="2"/>
      </rPr>
      <t>0</t>
    </r>
  </si>
  <si>
    <t>4 &amp; 7. prime factorization (record divisor and quotient for each)</t>
  </si>
  <si>
    <t>15. method?</t>
  </si>
  <si>
    <t>11C. create a right triangle</t>
  </si>
  <si>
    <t>CHINESE DYNASTIES</t>
  </si>
  <si>
    <t>Qing</t>
  </si>
  <si>
    <t>1636-1912</t>
  </si>
  <si>
    <t>Ming</t>
  </si>
  <si>
    <t>1368-1644</t>
  </si>
  <si>
    <t>Yuan</t>
  </si>
  <si>
    <t>manchu</t>
  </si>
  <si>
    <t>han</t>
  </si>
  <si>
    <t>mongol</t>
  </si>
  <si>
    <t xml:space="preserve">  618-  907</t>
  </si>
  <si>
    <t>Tang</t>
  </si>
  <si>
    <t>Liao</t>
  </si>
  <si>
    <t>khitan</t>
  </si>
  <si>
    <t xml:space="preserve">  916-1218</t>
  </si>
  <si>
    <t>Song</t>
  </si>
  <si>
    <t xml:space="preserve">  960-1279</t>
  </si>
  <si>
    <t>1271-1635</t>
  </si>
  <si>
    <t>Xia</t>
  </si>
  <si>
    <t>tangut</t>
  </si>
  <si>
    <t>1038-1227</t>
  </si>
  <si>
    <t>1115-1234</t>
  </si>
  <si>
    <t>Jin</t>
  </si>
  <si>
    <t>jurchen</t>
  </si>
  <si>
    <t>NON-CONTIGUOUS</t>
  </si>
  <si>
    <t>WEST COAST</t>
  </si>
  <si>
    <t>GEOGRAPHY</t>
  </si>
  <si>
    <t>SCIENCE</t>
  </si>
  <si>
    <t>UNITED STATES</t>
  </si>
  <si>
    <t>Robert Louis Stevenson</t>
  </si>
  <si>
    <t>Treasure Island</t>
  </si>
  <si>
    <t>The Strange Case of Dr. Jekyll and Mr. Hyde</t>
  </si>
  <si>
    <t>bassoon</t>
  </si>
  <si>
    <t>clarinet</t>
  </si>
  <si>
    <t>flute</t>
  </si>
  <si>
    <t>oboe</t>
  </si>
  <si>
    <t>piccolo</t>
  </si>
  <si>
    <t>saxophone</t>
  </si>
  <si>
    <t>woodwind</t>
  </si>
  <si>
    <t>cornet</t>
  </si>
  <si>
    <t>horn</t>
  </si>
  <si>
    <t>trombone</t>
  </si>
  <si>
    <t>trumpet</t>
  </si>
  <si>
    <t>tuba</t>
  </si>
  <si>
    <t>brass</t>
  </si>
  <si>
    <t>string (chordophones)</t>
  </si>
  <si>
    <t>cello</t>
  </si>
  <si>
    <t>viola</t>
  </si>
  <si>
    <t>violin</t>
  </si>
  <si>
    <t>percussion</t>
  </si>
  <si>
    <t>drums</t>
  </si>
  <si>
    <t>gong</t>
  </si>
  <si>
    <t>tambourine</t>
  </si>
  <si>
    <t>triangle</t>
  </si>
  <si>
    <t>xylophone</t>
  </si>
  <si>
    <t>ART MUSEUMS</t>
  </si>
  <si>
    <t>ARMY RANKS</t>
  </si>
  <si>
    <t>NON-COM</t>
  </si>
  <si>
    <t>Howard's End</t>
  </si>
  <si>
    <t>Pearl Buck</t>
  </si>
  <si>
    <t>The Good Earth</t>
  </si>
  <si>
    <t>Truman Capote</t>
  </si>
  <si>
    <t>In Cold Blood</t>
  </si>
  <si>
    <t>Breakfast at Tiffany's</t>
  </si>
  <si>
    <t>Glass bottle for holding vinegar, oil, etc.</t>
  </si>
  <si>
    <t>ETHNICITY</t>
  </si>
  <si>
    <t>TOTAL YEARS</t>
  </si>
  <si>
    <t>NOTES</t>
  </si>
  <si>
    <t>It's also a good idea to occasionally switch the blackouts and test your memory from the other side.</t>
  </si>
  <si>
    <t>https://www.google.com/search?channel=nus5&amp;client=firefox-b-1-d&amp;q=image+barouche</t>
  </si>
  <si>
    <t>Lacking purpose. Incompetent.</t>
  </si>
  <si>
    <t>What motivates me the most, is that the scores I record - always improve (up to a point).</t>
  </si>
  <si>
    <t>This page gives the square roots for numbers between 1,024-9,999.</t>
  </si>
  <si>
    <t>I wish I had a memory like some people that I read about, but I don't. I have to constantly refresh my memory.</t>
  </si>
  <si>
    <t>step 1: I memorized squares for multiples of 5 (from 15 to 100).</t>
  </si>
  <si>
    <t xml:space="preserve">             In this case, the closest multiple is 35. Squared = 1,225.</t>
  </si>
  <si>
    <t xml:space="preserve">             I need 370 so i must add 36*4 to 1,225 to get 1,369. So my first subtotal is 136,900 (or 136.9).</t>
  </si>
  <si>
    <t xml:space="preserve">             In this case I must subtract it from the first subtotal to get the second subtotal of 133,940</t>
  </si>
  <si>
    <t>step 3: Finally, I simply add the 4 squared to get the final answer of 133,956.</t>
  </si>
  <si>
    <t>Here is my method using "366" as an example: I set it up thusly (370-4)(370-4).</t>
  </si>
  <si>
    <t>step 2: Next, I add the cross products by doubling the 4 and multiplying that times 370 (to get 2,960).</t>
  </si>
  <si>
    <t>A collection of important concepts (beyond the basics) plus many useful formulas.</t>
  </si>
  <si>
    <t>Interesting notes such as grammar crimes, a spelling list, and Janus words.</t>
  </si>
  <si>
    <t>The object was to create a path from one place to the next involving as little backtracking as possible.</t>
  </si>
  <si>
    <t>I wanted to simply go around the U.S. and the world, visiting all the capitals in an orderly, easily-memorizable fashion.</t>
  </si>
  <si>
    <t>Phobias, philosophers, mythology, bible, etc.</t>
  </si>
  <si>
    <t>If I asked you the date that Columbus discovered America,</t>
  </si>
  <si>
    <t>you would retrieve the answer from your stored memories (hard drive).</t>
  </si>
  <si>
    <t>If I asked you the product that results from multiplying 25 times 56,</t>
  </si>
  <si>
    <t>You would have to retrieve the instructions for multiplication from your stored memory</t>
  </si>
  <si>
    <t>and then you would have to calculate the answer using your "working memory"</t>
  </si>
  <si>
    <t>(which is equivalent to your computer's central processing unit or "cpu").</t>
  </si>
  <si>
    <t>In addition to stored and working memories, you also have audio and visual memory networks.</t>
  </si>
  <si>
    <t>"Stupidity is doing the same thing over and over again and expecting a different result."</t>
  </si>
  <si>
    <t>I fell for that one too ... at first. But like most catchy sayings, it falls apart upon closer inspection.</t>
  </si>
  <si>
    <t>a great description of "practice" which is the main way that we learn things.</t>
  </si>
  <si>
    <t>But practice is a funny thing: improvement isn't linear.</t>
  </si>
  <si>
    <t>Though it may seem logical, you don't just get better every day.</t>
  </si>
  <si>
    <t>I would improve and then fall back; sometimes for a long time.</t>
  </si>
  <si>
    <t>Your cpu would have to decide which instructions to use depending on the particular problem.</t>
  </si>
  <si>
    <t>Doing the same thing over and over and hoping for a different result, just happens to be ...</t>
  </si>
  <si>
    <t>For example: When I switched the blackout from the famous works to the authors,</t>
  </si>
  <si>
    <t>MENTAL CALCULATION</t>
  </si>
  <si>
    <t>MATH</t>
  </si>
  <si>
    <t>DIFFERENCES</t>
  </si>
  <si>
    <t>DUAL N-BACK</t>
  </si>
  <si>
    <t>LANGUAGE</t>
  </si>
  <si>
    <t>VOCABULARY</t>
  </si>
  <si>
    <t>FACTS</t>
  </si>
  <si>
    <t>GRE PREP</t>
  </si>
  <si>
    <t>"SPECIFIC" TRAINING INSTRUCTIONS</t>
  </si>
  <si>
    <t>A better description is: that a graph of practice results would look similar to a graph of the Stock Market.</t>
  </si>
  <si>
    <t>But as my records prove, like the Stock Market ... the overall trend is up.</t>
  </si>
  <si>
    <t>For example: in this case, you might decide to first multiply 56 by 100 and then divide by 4.</t>
  </si>
  <si>
    <t>(but by placing the cursor on the answer, you can read it in the box near the top of the page)</t>
  </si>
  <si>
    <t>For training purposes, I black-out most of the answers</t>
  </si>
  <si>
    <t>I was stunned at how many I was unable to remember; and you never know from which side you will be asked to answer.</t>
  </si>
  <si>
    <t>THE END</t>
  </si>
  <si>
    <t>There are many different types of memory. A computer provides a good analogy.</t>
  </si>
  <si>
    <t>Perhaps you have heard the expression:</t>
  </si>
  <si>
    <t>I have studied some vocabulary words dozens of times ... and still got them wrong.</t>
  </si>
  <si>
    <t>I wasn't trying any less hard. It is simply the way that the mind works.</t>
  </si>
  <si>
    <t>Keep your nose to the grindstone. Try to stay positive (difficult at times).</t>
  </si>
  <si>
    <t>As I proceed downward, any answers that I miss are marked with a "XXX" so that I can focus on them later.</t>
  </si>
  <si>
    <t>(btw, I have never switched the blackouts on this training)</t>
  </si>
  <si>
    <t xml:space="preserve">20% of all my words have confusing counterparts: words spelled similarly but with different meanings. </t>
  </si>
  <si>
    <t>These require extra attention; hence, they get their own page.</t>
  </si>
  <si>
    <t>Under "problem words" I list any words each day that give me problems so that I can give those special attention.</t>
  </si>
  <si>
    <t>periodic table element names and abbreviations, anatomy, atmosphere, geologic time, and miscellaneous facts.</t>
  </si>
  <si>
    <t>Greek and NATO alphabets, architecture, art, military ranks, music, famous people, etc.</t>
  </si>
  <si>
    <t>gilbert &amp; sullivan</t>
  </si>
  <si>
    <t>Pteromerhano</t>
  </si>
  <si>
    <t>Astrapo</t>
  </si>
  <si>
    <t>Bronto</t>
  </si>
  <si>
    <t>Kerauno</t>
  </si>
  <si>
    <t>h.m.s. pinafore</t>
  </si>
  <si>
    <t>the pirates of penzance</t>
  </si>
  <si>
    <t>the mikado</t>
  </si>
  <si>
    <t>starry night</t>
  </si>
  <si>
    <t>the sunflowers</t>
  </si>
  <si>
    <t>botswana (bechuanaland)</t>
  </si>
  <si>
    <t>sierra nevadas</t>
  </si>
  <si>
    <t>rockies</t>
  </si>
  <si>
    <t>appalachians</t>
  </si>
  <si>
    <t>sierra madre</t>
  </si>
  <si>
    <t>andes</t>
  </si>
  <si>
    <t>apennines</t>
  </si>
  <si>
    <t>alps</t>
  </si>
  <si>
    <t>scandes</t>
  </si>
  <si>
    <t>UNITED STATES.50</t>
  </si>
  <si>
    <t>Oscar Wilde</t>
  </si>
  <si>
    <t>The Picture of Dorian Gray</t>
  </si>
  <si>
    <t>The Importance of Being Earnest</t>
  </si>
  <si>
    <t>england</t>
  </si>
  <si>
    <t>Vincent van Gogh</t>
  </si>
  <si>
    <t>Donatello</t>
  </si>
  <si>
    <t>Cellini</t>
  </si>
  <si>
    <t>Angelico</t>
  </si>
  <si>
    <t>Tool that cuts out circular sections of the skull.</t>
  </si>
  <si>
    <t>impressionism</t>
  </si>
  <si>
    <t>Dried-up; without moisture. Series of ecological stages.</t>
  </si>
  <si>
    <t>harp</t>
  </si>
  <si>
    <t>https://www.connollymusic.com/stringovation/instruments-in-orchestral-string-family</t>
  </si>
  <si>
    <t>double bass</t>
  </si>
  <si>
    <t>"lcm practice sites" has 2 links: a random number generator and a lowest common multiple calculator.</t>
  </si>
  <si>
    <t>I generate 2 numbers between 1 and 100 and then put those numbers in the calculator.</t>
  </si>
  <si>
    <t>Starting with the smaller number, I begin at the middle and work my way down</t>
  </si>
  <si>
    <t>(e.g. 45 and 69: I start at 22 and go down until I find a factor for 45 that is also a factor for 69).</t>
  </si>
  <si>
    <t>and then multiply that quotient times the larger number.</t>
  </si>
  <si>
    <t>When I find a match (in this case 3), I then divide that factor into the smaller number</t>
  </si>
  <si>
    <t>Dressing in the latest fashion.</t>
  </si>
  <si>
    <t>Flowers for Algernon</t>
  </si>
  <si>
    <t>Daniel Keyes</t>
  </si>
  <si>
    <t>The Prime of Miss Jean Brodie</t>
  </si>
  <si>
    <t>Muriel Spark</t>
  </si>
  <si>
    <t>democratic republic of the congo (zaire)</t>
  </si>
  <si>
    <t>duke</t>
  </si>
  <si>
    <t>marquis</t>
  </si>
  <si>
    <t>earl</t>
  </si>
  <si>
    <t>baron</t>
  </si>
  <si>
    <t>prince</t>
  </si>
  <si>
    <t>ethiopia (abyssinia)</t>
  </si>
  <si>
    <t>Christopher Marlowe</t>
  </si>
  <si>
    <t>Doctor Faustus</t>
  </si>
  <si>
    <t>socrates</t>
  </si>
  <si>
    <t>plato</t>
  </si>
  <si>
    <t>aristotle</t>
  </si>
  <si>
    <t>The Agony and the Ecstasy</t>
  </si>
  <si>
    <t>Lust for Life</t>
  </si>
  <si>
    <t>Irving Stone</t>
  </si>
  <si>
    <t>There are 2,500 words, but when you add in the synonyms in the definitions, it is probably closer to 3,000.</t>
  </si>
  <si>
    <t>LOSING CANDIDATE</t>
  </si>
  <si>
    <t>Thomas Jefferson</t>
  </si>
  <si>
    <t>John Adams</t>
  </si>
  <si>
    <t>Charles C. Pinckney</t>
  </si>
  <si>
    <t>DeWitt Clinton</t>
  </si>
  <si>
    <t>Rufus King</t>
  </si>
  <si>
    <t>Henry Clay</t>
  </si>
  <si>
    <t>Lewis Cass</t>
  </si>
  <si>
    <t>Winfield Scott</t>
  </si>
  <si>
    <t>John C. Frémont</t>
  </si>
  <si>
    <t>Stephen A. Douglas</t>
  </si>
  <si>
    <t>George B. McClellan</t>
  </si>
  <si>
    <t>Horatio Seymour</t>
  </si>
  <si>
    <t>Horace Greeley</t>
  </si>
  <si>
    <t>Samuel J. Tilden</t>
  </si>
  <si>
    <t>Winfield Scott Hancock</t>
  </si>
  <si>
    <t>James G. Blaine</t>
  </si>
  <si>
    <t>William Jennings Bryan</t>
  </si>
  <si>
    <t>Alton B. Parker</t>
  </si>
  <si>
    <t>Mar. 4, 1917–Mar. 3, 1921</t>
  </si>
  <si>
    <t xml:space="preserve">Mar. 4, 1913–Mar. 3, 1917 </t>
  </si>
  <si>
    <t>Charles Evans Hughes</t>
  </si>
  <si>
    <t>James M. Cox</t>
  </si>
  <si>
    <t>John W. Davis</t>
  </si>
  <si>
    <t>Al Smith</t>
  </si>
  <si>
    <t>Mar. 4, 1933–Jan. 20, 1937</t>
  </si>
  <si>
    <t>Jan. 20, 1937–Jan. 20, 1941</t>
  </si>
  <si>
    <t>Alf Landon</t>
  </si>
  <si>
    <t>Wendell Willkie</t>
  </si>
  <si>
    <t>Thomas E. Dewey</t>
  </si>
  <si>
    <t>Adlai Stevenson</t>
  </si>
  <si>
    <t>Jan. 20, 1953–Jan. 20, 1957</t>
  </si>
  <si>
    <t>Jan. 20, 1957–Jan. 20, 1961</t>
  </si>
  <si>
    <t>Barry Goldwater</t>
  </si>
  <si>
    <t>Hubert Humphrey</t>
  </si>
  <si>
    <t>George McGovern</t>
  </si>
  <si>
    <t>Jan. 20, 1981–Jan. 20, 1985</t>
  </si>
  <si>
    <t>Walter Mondale</t>
  </si>
  <si>
    <t>Michael Dukakis</t>
  </si>
  <si>
    <t>Jan. 20, 1993–Jan. 20, 1997</t>
  </si>
  <si>
    <t>Bob Dole</t>
  </si>
  <si>
    <t>Jan. 20, 2001–Jan. 20, 2005</t>
  </si>
  <si>
    <t>John Kerry</t>
  </si>
  <si>
    <t>Jan. 20, 2009–Jan. 20, 2013</t>
  </si>
  <si>
    <t>John McCain</t>
  </si>
  <si>
    <t>Mitt Romney</t>
  </si>
  <si>
    <t>Jan. 20, 2013–Jan. 20, 2017</t>
  </si>
  <si>
    <t>Hillary Clinton</t>
  </si>
  <si>
    <t>Jan. 20, 2021–Jan. 20, 2025</t>
  </si>
  <si>
    <t>Kamala Harris</t>
  </si>
  <si>
    <t xml:space="preserve">Aug. 9, 1974–Jan. 20, 1977 </t>
  </si>
  <si>
    <t>Nelson A. Rockefeller (12/20/74)</t>
  </si>
  <si>
    <t>Jan. 20, 1985–Jan. 20, 1989</t>
  </si>
  <si>
    <t>Jan. 20, 1997–Jan. 20, 2001</t>
  </si>
  <si>
    <t>Jan. 20, 2005–Jan. 20, 2009</t>
  </si>
  <si>
    <t xml:space="preserve">Jan. 20, 1969–Jan. 20, 1973 </t>
  </si>
  <si>
    <t xml:space="preserve">Jan. 20, 1973–Aug. 9, 1974 </t>
  </si>
  <si>
    <t>Believes without evidence. Gullible.</t>
  </si>
  <si>
    <t>https://www.dictionary.com/browse/mawkish</t>
  </si>
  <si>
    <t>Sickeningly sentimental; maudlin. Slightly nauseating.</t>
  </si>
  <si>
    <t>William Howard Taft</t>
  </si>
  <si>
    <t>DOJ (attorney general)</t>
  </si>
  <si>
    <t>Upton Sinclair</t>
  </si>
  <si>
    <t>The Jungle</t>
  </si>
  <si>
    <t>I am legend</t>
  </si>
  <si>
    <t>Richard Matheson</t>
  </si>
  <si>
    <t>The Count of Monte Cristo</t>
  </si>
  <si>
    <t>Alexandre Dumas</t>
  </si>
  <si>
    <t>Neil Simon</t>
  </si>
  <si>
    <t>Plaza Suite</t>
  </si>
  <si>
    <t>Barefoot in the Park</t>
  </si>
  <si>
    <t>The Odd Couple</t>
  </si>
  <si>
    <t>(note: if one number divides evenly into the other, simply choose the larger number. e.g. 12 and 72 = 72)</t>
  </si>
  <si>
    <t>AUTHORS &amp; THEIR WORKS</t>
  </si>
  <si>
    <r>
      <rPr>
        <b/>
        <sz val="14"/>
        <color rgb="FFFF0000"/>
        <rFont val="Tahoma"/>
        <family val="2"/>
      </rPr>
      <t>ob</t>
    </r>
    <r>
      <rPr>
        <b/>
        <sz val="14"/>
        <rFont val="Tahoma"/>
        <family val="2"/>
      </rPr>
      <t>noxious</t>
    </r>
  </si>
  <si>
    <t>(forms triangle: with miami and puerto rico)</t>
  </si>
  <si>
    <t>Twilight</t>
  </si>
  <si>
    <t>Stephenie Meyer</t>
  </si>
  <si>
    <t>Destroy tissue by burning for curative purposes. Deaden.</t>
  </si>
  <si>
    <r>
      <t>ag</t>
    </r>
    <r>
      <rPr>
        <b/>
        <sz val="14"/>
        <color rgb="FFFF0000"/>
        <rFont val="Tahoma"/>
        <family val="2"/>
      </rPr>
      <t>og</t>
    </r>
  </si>
  <si>
    <r>
      <rPr>
        <b/>
        <sz val="14"/>
        <color rgb="FFFF0000"/>
        <rFont val="Tahoma"/>
        <family val="2"/>
      </rPr>
      <t>g</t>
    </r>
    <r>
      <rPr>
        <b/>
        <sz val="14"/>
        <rFont val="Tahoma"/>
        <family val="2"/>
      </rPr>
      <t>ag</t>
    </r>
    <r>
      <rPr>
        <b/>
        <sz val="14"/>
        <color rgb="FFFF0000"/>
        <rFont val="Tahoma"/>
        <family val="2"/>
      </rPr>
      <t>a</t>
    </r>
  </si>
  <si>
    <t>Happening soon.</t>
  </si>
  <si>
    <t>Bass</t>
  </si>
  <si>
    <t>Baritone</t>
  </si>
  <si>
    <t>Tenor</t>
  </si>
  <si>
    <t>Soprano</t>
  </si>
  <si>
    <t>count (viscount)</t>
  </si>
  <si>
    <t>Herman Wouk</t>
  </si>
  <si>
    <t>The Caine Mutiny</t>
  </si>
  <si>
    <t>The Winds of War</t>
  </si>
  <si>
    <t>The House of the Seven Gables</t>
  </si>
  <si>
    <t>Seagull</t>
  </si>
  <si>
    <t>Three Sisters</t>
  </si>
  <si>
    <t>Cherry Orchard</t>
  </si>
  <si>
    <t>Anton Chekhov</t>
  </si>
  <si>
    <t>Jonathan Livingston Seagull</t>
  </si>
  <si>
    <t>Richard Bach</t>
  </si>
  <si>
    <t>Frank McCourt</t>
  </si>
  <si>
    <t>Angela's Ashes</t>
  </si>
  <si>
    <t>Oliver Twist</t>
  </si>
  <si>
    <t>E. L. James</t>
  </si>
  <si>
    <t>Fifty Shades of Grey</t>
  </si>
  <si>
    <t>https://www.dictionary.com/browse/flatulent</t>
  </si>
  <si>
    <t>Gas in the alimentary canal (mouth to anus). Pompous; pretentious.</t>
  </si>
  <si>
    <t>The Three Musketeers</t>
  </si>
  <si>
    <t>Collect; accumulate.</t>
  </si>
  <si>
    <t>the death of socrates</t>
  </si>
  <si>
    <t>Plant from the mint family with many uses including making perfume.</t>
  </si>
  <si>
    <t>Blundering petty official. The fruit of various plants.</t>
  </si>
  <si>
    <t>Jules Verne</t>
  </si>
  <si>
    <t>Journey to the Centre of the Earth</t>
  </si>
  <si>
    <t>From the Earth to the Moon</t>
  </si>
  <si>
    <t>Glasslike.</t>
  </si>
  <si>
    <t>Incapable of being weighed or evaluated with exactness.</t>
  </si>
  <si>
    <t>sonnet</t>
  </si>
  <si>
    <t>https://www.dictionary.com/browse/sonnet</t>
  </si>
  <si>
    <t>Poem of 14 lines, usually in iambic pentameter.</t>
  </si>
  <si>
    <t>Radiance. Splendor. Refulgent.</t>
  </si>
  <si>
    <t>Something that is feared. Bugbear.</t>
  </si>
  <si>
    <t xml:space="preserve">Jacques-Louis David </t>
  </si>
  <si>
    <t>benin (dahomey)</t>
  </si>
  <si>
    <t>burkino faso (upper volta)</t>
  </si>
  <si>
    <t>Harriet Beecher Stowe</t>
  </si>
  <si>
    <t>Uncle Tom's Cabin</t>
  </si>
  <si>
    <t>Either of the tenth pair cranial nerves that originate in the medulla oblongata</t>
  </si>
  <si>
    <t>https://www.nasa.gov/mission_pages/sunearth/science/atmosphere-layers2.html</t>
  </si>
  <si>
    <t>https://www.google.com/search?client=firefox-b-1-d&amp;q=how+many+cranial+nerves+are+there</t>
  </si>
  <si>
    <t>(piano = both percussion and string)</t>
  </si>
  <si>
    <t>cymbals</t>
  </si>
  <si>
    <t>day of the virgin</t>
  </si>
  <si>
    <t>sri lanka (ceylon)</t>
  </si>
  <si>
    <t>myanmar (burma)</t>
  </si>
  <si>
    <t>https://www.dictionary.com/browse/succor</t>
  </si>
  <si>
    <t>succor</t>
  </si>
  <si>
    <t>Help; aid; assistance.</t>
  </si>
  <si>
    <t>P(A) + P(B) - ( P(A) * P(B) )|(ex: 0.5+0.2-(0.5*0.2)=0.6)</t>
  </si>
  <si>
    <r>
      <t>(G * M</t>
    </r>
    <r>
      <rPr>
        <b/>
        <vertAlign val="subscript"/>
        <sz val="12"/>
        <color theme="1"/>
        <rFont val="Tahoma"/>
        <family val="2"/>
      </rPr>
      <t>1</t>
    </r>
    <r>
      <rPr>
        <b/>
        <sz val="12"/>
        <color theme="1"/>
        <rFont val="Tahoma"/>
        <family val="2"/>
      </rPr>
      <t xml:space="preserve"> * M</t>
    </r>
    <r>
      <rPr>
        <b/>
        <vertAlign val="sub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>) / D</t>
    </r>
    <r>
      <rPr>
        <b/>
        <vertAlign val="superscript"/>
        <sz val="12"/>
        <color theme="1"/>
        <rFont val="Tahoma"/>
        <family val="2"/>
      </rPr>
      <t xml:space="preserve">2  </t>
    </r>
    <r>
      <rPr>
        <b/>
        <sz val="12"/>
        <color theme="1"/>
        <rFont val="Tahoma"/>
        <family val="2"/>
      </rPr>
      <t xml:space="preserve">   (D=distance between the masses)</t>
    </r>
  </si>
  <si>
    <t>Deadly. Pernicious.</t>
  </si>
  <si>
    <t>Provocative. Stimulating.</t>
  </si>
  <si>
    <t>An arbor flanked by columns.</t>
  </si>
  <si>
    <t>noun</t>
  </si>
  <si>
    <t>pronoun</t>
  </si>
  <si>
    <t>verb</t>
  </si>
  <si>
    <t>adjective</t>
  </si>
  <si>
    <t>adverb</t>
  </si>
  <si>
    <t>preposition</t>
  </si>
  <si>
    <t>conjunction</t>
  </si>
  <si>
    <t>interjection</t>
  </si>
  <si>
    <t>Name of a person, place, or thing.</t>
  </si>
  <si>
    <t>Used in place of a noun.</t>
  </si>
  <si>
    <t>Expresses action or being.</t>
  </si>
  <si>
    <t>Placed before a noun or pronoun to form a phrase modifying another word.</t>
  </si>
  <si>
    <t>Joins words, phrases, or clauses.</t>
  </si>
  <si>
    <t>Used to express emotion.</t>
  </si>
  <si>
    <t>8 PARTS OF SPEECH</t>
  </si>
  <si>
    <t>Describes a noun or pronoun (usually includes articles 'a', 'an', 'the').</t>
  </si>
  <si>
    <t>https://www.dictionary.com/browse/bissextile</t>
  </si>
  <si>
    <t>bissextile</t>
  </si>
  <si>
    <t>Paris.Marmottan</t>
  </si>
  <si>
    <t>Stuart Little</t>
  </si>
  <si>
    <t>Peter Benchley</t>
  </si>
  <si>
    <t>Jaws</t>
  </si>
  <si>
    <t>And Then There Were None</t>
  </si>
  <si>
    <t>The Adventures of Tom Sawyer</t>
  </si>
  <si>
    <t>A Connecticut Yankee in King Arthur's Court</t>
  </si>
  <si>
    <t>The Celebrated Jumping Frog of Calaveras County</t>
  </si>
  <si>
    <t>Tennessee Williams</t>
  </si>
  <si>
    <t>A Streetcar Named Desire</t>
  </si>
  <si>
    <t>Containing the extra day of leap year. Leap year.</t>
  </si>
  <si>
    <t>(X - Y) (X + Y)</t>
  </si>
  <si>
    <r>
      <t>(X - Y) (X</t>
    </r>
    <r>
      <rPr>
        <b/>
        <vertAlign val="super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 xml:space="preserve"> + XY + Y</t>
    </r>
    <r>
      <rPr>
        <b/>
        <vertAlign val="superscript"/>
        <sz val="12"/>
        <color theme="1"/>
        <rFont val="Tahoma"/>
        <family val="2"/>
      </rPr>
      <t>2</t>
    </r>
    <r>
      <rPr>
        <b/>
        <sz val="12"/>
        <color theme="1"/>
        <rFont val="Tahoma"/>
        <family val="2"/>
      </rPr>
      <t>)</t>
    </r>
  </si>
  <si>
    <t>Extremely wicked or villainous.</t>
  </si>
  <si>
    <t>bursar</t>
  </si>
  <si>
    <t>https://www.dictionary.com/browse/bursar</t>
  </si>
  <si>
    <t>Henry Miller</t>
  </si>
  <si>
    <t>Tropic of Cancer</t>
  </si>
  <si>
    <t>Tropic of Capricorn</t>
  </si>
  <si>
    <t>Arthur Miller</t>
  </si>
  <si>
    <t>Death of a Salesman</t>
  </si>
  <si>
    <t>The Crucible</t>
  </si>
  <si>
    <t>The Gift of the Magi</t>
  </si>
  <si>
    <t>O. Henry</t>
  </si>
  <si>
    <t>Hindu custom in which a woman is immolated so she can join her dead husband.</t>
  </si>
  <si>
    <t>Rembrandt</t>
  </si>
  <si>
    <t>the night watch</t>
  </si>
  <si>
    <t>Leonardo da Vinci</t>
  </si>
  <si>
    <t>the last supper</t>
  </si>
  <si>
    <t>Marc Chagall</t>
  </si>
  <si>
    <t>i and the village</t>
  </si>
  <si>
    <t>Salome</t>
  </si>
  <si>
    <t>Morally depraved.</t>
  </si>
  <si>
    <t>Ivanhoe</t>
  </si>
  <si>
    <t>Rob Roy</t>
  </si>
  <si>
    <t>Beg; implore; beseech.</t>
  </si>
  <si>
    <t>Sensations; feelings.</t>
  </si>
  <si>
    <t>nassau</t>
  </si>
  <si>
    <t>Jean-Jacques Rousseau</t>
  </si>
  <si>
    <t>A Discourse on the Origins of Inequality</t>
  </si>
  <si>
    <t>The Social Contract</t>
  </si>
  <si>
    <t>https://www.dictionary.com/browse/quickening</t>
  </si>
  <si>
    <t>quickening</t>
  </si>
  <si>
    <t>The Call of Cthulhu</t>
  </si>
  <si>
    <t>H.P. Lovecraft</t>
  </si>
  <si>
    <t>A rock containing of feldspar crystals embedded in a compact purplish groundmass.</t>
  </si>
  <si>
    <t>Bones in the ankle, heel, and arch that support the foot.</t>
  </si>
  <si>
    <t>D. H. Lawrence</t>
  </si>
  <si>
    <t>Sons and Lovers</t>
  </si>
  <si>
    <t>Women in Love</t>
  </si>
  <si>
    <t>Lady Chatterley's Lover</t>
  </si>
  <si>
    <t>Of Human Bondage</t>
  </si>
  <si>
    <t>The Razor's Edge</t>
  </si>
  <si>
    <t>Norman Mailer</t>
  </si>
  <si>
    <t>The Executioner's Song</t>
  </si>
  <si>
    <t>Stephen King</t>
  </si>
  <si>
    <t>The Shining</t>
  </si>
  <si>
    <t>Carrie</t>
  </si>
  <si>
    <t>The Running Man</t>
  </si>
  <si>
    <t>Maurice Sendak</t>
  </si>
  <si>
    <t>Where the Wild Things Are</t>
  </si>
  <si>
    <t>Putrefy or rot. Ulcerate. Suppurate. Rankle. A sore.</t>
  </si>
  <si>
    <t>Sir Walter Scott</t>
  </si>
  <si>
    <t>William Somerset Maugham</t>
  </si>
  <si>
    <t>Blister. Bubble. Cyst. Cavity or sac.</t>
  </si>
  <si>
    <t>mona lisa</t>
  </si>
  <si>
    <t>Botticelli</t>
  </si>
  <si>
    <t>primavera</t>
  </si>
  <si>
    <t>the persistence of memory</t>
  </si>
  <si>
    <t>Picasso</t>
  </si>
  <si>
    <t>guernica</t>
  </si>
  <si>
    <t>B</t>
  </si>
  <si>
    <t>Michael Crichton</t>
  </si>
  <si>
    <t>The Andromeda Strain</t>
  </si>
  <si>
    <t>Edna Ferber</t>
  </si>
  <si>
    <t>Cimarron</t>
  </si>
  <si>
    <t>Giant</t>
  </si>
  <si>
    <t>So Big</t>
  </si>
  <si>
    <t>Jurassic Park</t>
  </si>
  <si>
    <t>Westworld</t>
  </si>
  <si>
    <t>Isaac Asimov</t>
  </si>
  <si>
    <t>Foundation</t>
  </si>
  <si>
    <t>I, Robot</t>
  </si>
  <si>
    <t>Impairment of language learning ability, especially reading or writing.</t>
  </si>
  <si>
    <t>due process, eminent domain, double jeopardy, self-incrimination</t>
  </si>
  <si>
    <t>Madeleine L'Engle</t>
  </si>
  <si>
    <t>A Wrinkle in Time</t>
  </si>
  <si>
    <t>Sinclair Lewis</t>
  </si>
  <si>
    <t>Elmer Gantry</t>
  </si>
  <si>
    <t>Main Street</t>
  </si>
  <si>
    <t>Arrowsmith</t>
  </si>
  <si>
    <t>Dragon's Teeth</t>
  </si>
  <si>
    <t>Laura Hillenbrand</t>
  </si>
  <si>
    <t>Unbroken</t>
  </si>
  <si>
    <t>Hole(s) that facilitate separation (ex: postage stamps on a sheet).</t>
  </si>
  <si>
    <t>The Ambassadors</t>
  </si>
  <si>
    <t>Wings of the Dove</t>
  </si>
  <si>
    <t>Practicing strict self-discipline.</t>
  </si>
  <si>
    <t>John Jay Osborn</t>
  </si>
  <si>
    <t>The Paper Chase</t>
  </si>
  <si>
    <t>Evelyn Waugh</t>
  </si>
  <si>
    <t>The Loved One</t>
  </si>
  <si>
    <t>Brideshead Revisited</t>
  </si>
  <si>
    <t>https://www.dictionary.com/browse/tallow</t>
  </si>
  <si>
    <t>tallow</t>
  </si>
  <si>
    <t>Animal fat.</t>
  </si>
  <si>
    <t>Envision; imagine.</t>
  </si>
  <si>
    <t>icosahedron.20</t>
  </si>
  <si>
    <t>Sharp; intense; perceptive. Mourning the dead.</t>
  </si>
  <si>
    <t>Headgear controlling a horse. Lines controlling a kite. Restrain. React with anger or take offense.</t>
  </si>
  <si>
    <t>Recite. Speak pompously or rhetorically.</t>
  </si>
  <si>
    <t>Gamble an original amount and its winnings on a subsequent contest.</t>
  </si>
  <si>
    <t>(usually answers why, when, where, how, under what conditions, to what degree; often ends in "ly")</t>
  </si>
  <si>
    <t>everyday=adjective. "every day"=adverb (ex: "Remember to do your everyday chores every day.")</t>
  </si>
  <si>
    <t>staten island</t>
  </si>
  <si>
    <t>manhatten island</t>
  </si>
  <si>
    <t>bronx</t>
  </si>
  <si>
    <t>william tell overture</t>
  </si>
  <si>
    <t>rossini</t>
  </si>
  <si>
    <t>first Christian martyr</t>
  </si>
  <si>
    <t>Stephen</t>
  </si>
  <si>
    <t>aerostat - aerodyne</t>
  </si>
  <si>
    <t>archetype - prototype</t>
  </si>
  <si>
    <t>assume - presume</t>
  </si>
  <si>
    <t>callus - callous</t>
  </si>
  <si>
    <t>diffraction - refraction</t>
  </si>
  <si>
    <t>e.g. - i.e.</t>
  </si>
  <si>
    <t>excrete - secrete</t>
  </si>
  <si>
    <t>metacarpus - metatarsus</t>
  </si>
  <si>
    <t>mucus - mucous</t>
  </si>
  <si>
    <t>stepfather - father-in-law</t>
  </si>
  <si>
    <t>https://www.dictionary.com/browse/mucus</t>
  </si>
  <si>
    <t>https://www.dictionary.com/browse/stepfather</t>
  </si>
  <si>
    <t>Monet</t>
  </si>
  <si>
    <t>Renoir</t>
  </si>
  <si>
    <t>Mary Cassatt</t>
  </si>
  <si>
    <t>Kandinsky</t>
  </si>
  <si>
    <t>Kline</t>
  </si>
  <si>
    <t>Braque</t>
  </si>
  <si>
    <t>ulysses (odysseus) kin</t>
  </si>
  <si>
    <t>Mary Magdalene</t>
  </si>
  <si>
    <t>discovered Jesus’ empty tomb</t>
  </si>
  <si>
    <t>Nimbostratus (nimbus means rain)</t>
  </si>
  <si>
    <t>Around the World in 80 Days</t>
  </si>
  <si>
    <t>20,000 Leagues Under the Sea</t>
  </si>
  <si>
    <t>Istanbul.Constantinople.Byzantium</t>
  </si>
  <si>
    <t>Improper. Infelicitous.</t>
  </si>
  <si>
    <t>Medley. Hodgepodge. Olla-podrida.</t>
  </si>
  <si>
    <t>https://www.newser.com/story/324782/zoo-worker-gored-to-death-by-giant-antelope.html</t>
  </si>
  <si>
    <t>Homeless child. Stray animal. Small young woman.</t>
  </si>
  <si>
    <t>Politeness, civility, or gallantry.</t>
  </si>
  <si>
    <t>Richard Condon</t>
  </si>
  <si>
    <t>The Manchurian Candidate</t>
  </si>
  <si>
    <t>U.N. Ambassador</t>
  </si>
  <si>
    <t>Finnegans Wake</t>
  </si>
  <si>
    <t>Hermann Hesse</t>
  </si>
  <si>
    <t>Siddhartha</t>
  </si>
  <si>
    <t>Steppenwolf</t>
  </si>
  <si>
    <t>A witty remark; bon mot. A spoof. A variation on something. A repeated instrumental melody line in a song.</t>
  </si>
  <si>
    <t>Handwritten document written entirely by the author.</t>
  </si>
  <si>
    <t>Stephen Crane</t>
  </si>
  <si>
    <t>The Red Badge of Courage</t>
  </si>
  <si>
    <t>https://www.dictionary.com/browse/cape</t>
  </si>
  <si>
    <t>cape</t>
  </si>
  <si>
    <t>Abraham</t>
  </si>
  <si>
    <t>Esau</t>
  </si>
  <si>
    <t>Isaac</t>
  </si>
  <si>
    <t>add sums (don't multiply)</t>
  </si>
  <si>
    <t>kentucky derby.louisville</t>
  </si>
  <si>
    <t>preakness.baltimore</t>
  </si>
  <si>
    <t>belmont stakes.ny</t>
  </si>
  <si>
    <t>Kahlil Gibran</t>
  </si>
  <si>
    <t>The Prophet</t>
  </si>
  <si>
    <t>Place for keeping small animals or breeding rabbits. Crowded tenement or district.</t>
  </si>
  <si>
    <t>Chrysippus</t>
  </si>
  <si>
    <t>Brief and to the point; concise; pithy; terse.</t>
  </si>
  <si>
    <t>Small, humble dwelling house; a wretched hut. An open shed for sheltering cattle or storing tools.</t>
  </si>
  <si>
    <t>Passing over with brief mention in order to stress that point (e.g.: "not to mention the expense").</t>
  </si>
  <si>
    <t>Criticize severely. Beat or thrash.</t>
  </si>
  <si>
    <t>https://www.merriam-webster.com/dictionary/supervenient</t>
  </si>
  <si>
    <t>Punish by fine; amerce. Defraud or swindle.</t>
  </si>
  <si>
    <t>Vitality. Vivacious.</t>
  </si>
  <si>
    <t>Food supply; pantry.</t>
  </si>
  <si>
    <t>To excuse bad behavior.</t>
  </si>
  <si>
    <t>Sport where athletes navigate an obstacle course.</t>
  </si>
  <si>
    <t>Resistant.</t>
  </si>
  <si>
    <t>Rebellious; disobedient.</t>
  </si>
  <si>
    <t>Offended; indignant; dudgeon. Shade.</t>
  </si>
  <si>
    <t>Mario Puzo</t>
  </si>
  <si>
    <t>The Godfather</t>
  </si>
  <si>
    <t>Coming from outside. Extraneous.</t>
  </si>
  <si>
    <t>Dwelling within. Inherent.</t>
  </si>
  <si>
    <t>Cause pain or anger.</t>
  </si>
  <si>
    <t>Insolent. Peevish.</t>
  </si>
  <si>
    <t>Piece of land jutting into a large body of water; peninsula. Sleeveless garment, fastened around the neck.</t>
  </si>
  <si>
    <t>guitar.6 strings</t>
  </si>
  <si>
    <t xml:space="preserve">The Sea Wolf </t>
  </si>
  <si>
    <t>Jack London</t>
  </si>
  <si>
    <t>https://www.dictionary.com/browse/perdure</t>
  </si>
  <si>
    <t>perdure</t>
  </si>
  <si>
    <t xml:space="preserve">Last permanently; endure. </t>
  </si>
  <si>
    <t>Glandlike tissue where lymphocytes remove bacteria and viruses. White blood cells then arrive to fight the infection.</t>
  </si>
  <si>
    <t>https://www.merriam-webster.com/dictionary/excrescence</t>
  </si>
  <si>
    <t>Kidnapped</t>
  </si>
  <si>
    <t>leif ericson</t>
  </si>
  <si>
    <t>north america</t>
  </si>
  <si>
    <t>pedro cabral</t>
  </si>
  <si>
    <t>Playful prank; dido. Grotesque or ludicrous act.</t>
  </si>
  <si>
    <t>Mezzo-Soprano</t>
  </si>
  <si>
    <t>Countertenor/Alto</t>
  </si>
  <si>
    <t>https://www.dictionary.com/browse/basilisk</t>
  </si>
  <si>
    <t>Mythical lizard with a fatal stare and breath (~cockatrice). Tropical American lizards that can run on their hind legs.</t>
  </si>
  <si>
    <t>(Latin) "Seize the day"; enjoy the present, as opposed to placing all hope in the future.</t>
  </si>
  <si>
    <t>A covering (compost, etc.), spread around plants to protect them and encourage growth.</t>
  </si>
  <si>
    <t>Politician claiming to represent the common people.</t>
  </si>
  <si>
    <t>Prophetic. Fortune teller.</t>
  </si>
  <si>
    <t>https://www.dictionary.com/browse/agape</t>
  </si>
  <si>
    <t>Love. Mouth wide open.</t>
  </si>
  <si>
    <t>Heart-shaped; cordiform.</t>
  </si>
  <si>
    <t>pinniped</t>
  </si>
  <si>
    <t>https://www.merriam-webster.com/dictionary/pinniped</t>
  </si>
  <si>
    <t>East of Eden</t>
  </si>
  <si>
    <t>Stresses details. Lacks sense of proportion and priority.</t>
  </si>
  <si>
    <t>Realization of the essential meaning of something. (Capitalized) Christian festival on January 6 (12th day).</t>
  </si>
  <si>
    <t>(Japanese): "May you live 10,000 years." Forever.</t>
  </si>
  <si>
    <t>Ancient. Trite.</t>
  </si>
  <si>
    <t>Neverending.</t>
  </si>
  <si>
    <t>Shortest line (between 2 points) in a given surface. Buckminster Fuller's dome.</t>
  </si>
  <si>
    <t>A sense of superiority.</t>
  </si>
  <si>
    <t>Use of longer phrasing in place of shorter phrasing.</t>
  </si>
  <si>
    <t>https://www.dictionary.com/browse/nymph</t>
  </si>
  <si>
    <t>nymph</t>
  </si>
  <si>
    <t>Treasurer or business officer, especially at a university.</t>
  </si>
  <si>
    <t>Fertile. Producing abundantly; fruitful. Prolific; fecund.</t>
  </si>
  <si>
    <t>Mixture of miscellaneous things; olio; olla-podrida. Medley.</t>
  </si>
  <si>
    <t>Domineering. Dictatorial. Magisterial.</t>
  </si>
  <si>
    <t>Using an unnecessarily large number of words to express an idea. Equivocation.</t>
  </si>
  <si>
    <t>To speak in a patronizing manner, especially at length. Bloviate.</t>
  </si>
  <si>
    <t>Meaningless mixture of sounds; discordance; dissonance.</t>
  </si>
  <si>
    <r>
      <t>quoi</t>
    </r>
    <r>
      <rPr>
        <b/>
        <sz val="14"/>
        <color rgb="FFFF0000"/>
        <rFont val="Tahoma"/>
        <family val="2"/>
      </rPr>
      <t>ts</t>
    </r>
  </si>
  <si>
    <t>Strongly affecting the emotions or senses; pungent.</t>
  </si>
  <si>
    <t>Hamlet (to be or not to be)</t>
  </si>
  <si>
    <t>Associated by chance rather than as an integral part; extrinsic. Supervenient.</t>
  </si>
  <si>
    <t>The Call of the Wild</t>
  </si>
  <si>
    <t>https://en.wikipedia.org/wiki/Voice_type</t>
  </si>
  <si>
    <t>voice types.male</t>
  </si>
  <si>
    <t>voice types.female</t>
  </si>
  <si>
    <t>Horizontal, parallel supports used to support floors and ceilings. Studs are the vertical equivalent used to support walls.</t>
  </si>
  <si>
    <t>pyrenees</t>
  </si>
  <si>
    <t>great escarpment</t>
  </si>
  <si>
    <t>rwenzori</t>
  </si>
  <si>
    <t>atlas</t>
  </si>
  <si>
    <t>macdonnell ranges</t>
  </si>
  <si>
    <t>great dividing range</t>
  </si>
  <si>
    <t>Australia</t>
  </si>
  <si>
    <t>Eastern Asia</t>
  </si>
  <si>
    <t>Western Asia</t>
  </si>
  <si>
    <t>Europe</t>
  </si>
  <si>
    <t>Africa</t>
  </si>
  <si>
    <t>Western Hemisphere</t>
  </si>
  <si>
    <t>MOUNTAIN RANGES</t>
  </si>
  <si>
    <t>PA</t>
  </si>
  <si>
    <t>VA</t>
  </si>
  <si>
    <t>KY</t>
  </si>
  <si>
    <t>MA</t>
  </si>
  <si>
    <t>COMMONWEALTH states</t>
  </si>
  <si>
    <t>state's rights: rights unenumerated in the constitution belong to the people</t>
  </si>
  <si>
    <t>Conduct; behavior; demeanor; mien.</t>
  </si>
  <si>
    <t>Initial signs of fetal movement felt by the mother.</t>
  </si>
  <si>
    <t>missouri</t>
  </si>
  <si>
    <t>mississippi</t>
  </si>
  <si>
    <t>they meet in st. louis</t>
  </si>
  <si>
    <t>amazon</t>
  </si>
  <si>
    <t>sao francisco</t>
  </si>
  <si>
    <t>parana</t>
  </si>
  <si>
    <t>euphrates</t>
  </si>
  <si>
    <t>tigris</t>
  </si>
  <si>
    <t>the "stans"</t>
  </si>
  <si>
    <t>amu darya</t>
  </si>
  <si>
    <t>syr darya</t>
  </si>
  <si>
    <t>darling</t>
  </si>
  <si>
    <t>murray</t>
  </si>
  <si>
    <t>yangtze</t>
  </si>
  <si>
    <t>amur</t>
  </si>
  <si>
    <t>lena</t>
  </si>
  <si>
    <t>yenisei(y)</t>
  </si>
  <si>
    <t>ob</t>
  </si>
  <si>
    <t>volga</t>
  </si>
  <si>
    <t>rhine</t>
  </si>
  <si>
    <t>elbe</t>
  </si>
  <si>
    <t>rhone</t>
  </si>
  <si>
    <t>loire</t>
  </si>
  <si>
    <t>COMMONWEALTH territories</t>
  </si>
  <si>
    <t>Cause; actuate. Bring about.</t>
  </si>
  <si>
    <t>Wary. Shy. Frugal.</t>
  </si>
  <si>
    <t>Nervous; wary. Lively; playful. Fickle.</t>
  </si>
  <si>
    <t>Yarn wound around a reel. Flock of wild fowl. Series of related things.</t>
  </si>
  <si>
    <t>London.British Museum</t>
  </si>
  <si>
    <t>Braid of hair hanging down the back (eg: Chinese). Line of people or vehicles. FIFO data structure.</t>
  </si>
  <si>
    <t>Analyze each part of a sentence.</t>
  </si>
  <si>
    <t>Understatement in which an affirmative is expressed by the negative of its contrary, as in “Hey, not bad at all.” Meiosis.</t>
  </si>
  <si>
    <t>https://www.merriam-webster.com/dictionary/dissolute</t>
  </si>
  <si>
    <t>Insect. (slang) Mean; contemptible. Spoil; botch.</t>
  </si>
  <si>
    <t>The "working class" who usually possess no property. (Bourgeois is the more affluent upper middle class).</t>
  </si>
  <si>
    <t>https://dictionary.reverso.net/english-definition/bourgeois+mentality</t>
  </si>
  <si>
    <t>Disgraceful, peremptory dismissal.</t>
  </si>
  <si>
    <t>424-348 (high 300's)</t>
  </si>
  <si>
    <t>384-322 (low 300's)</t>
  </si>
  <si>
    <t>IN OFFICE (red=8 died in office)</t>
  </si>
  <si>
    <t>Additional benefit to which one is entitled.</t>
  </si>
  <si>
    <t>Authorize. Guarantee.</t>
  </si>
  <si>
    <t>Large liquor bottle. Container for holding liquids, especially one with a handle, a spout, and usually a lid.</t>
  </si>
  <si>
    <t>Gruesome and ghastly. Grimmer aspects of death.</t>
  </si>
  <si>
    <t>To become smaller toward one end. Long, slender wax candle. Person who works with media tapes.</t>
  </si>
  <si>
    <t>Relating to the river Styx or to Hades. Devilish. Hellish. Dark; gloomy.</t>
  </si>
  <si>
    <t>So great, as to elicit awe. Monstrous.</t>
  </si>
  <si>
    <t>(Slang): okay.</t>
  </si>
  <si>
    <t>spleen</t>
  </si>
  <si>
    <r>
      <t xml:space="preserve">Oxygen-rich blood from the lungs travels through the pulmonary </t>
    </r>
    <r>
      <rPr>
        <b/>
        <sz val="14"/>
        <color rgb="FFFF0000"/>
        <rFont val="Tahoma"/>
        <family val="2"/>
      </rPr>
      <t>veins</t>
    </r>
    <r>
      <rPr>
        <b/>
        <sz val="14"/>
        <rFont val="Tahoma"/>
        <family val="2"/>
      </rPr>
      <t xml:space="preserve"> and enters the left atrium,</t>
    </r>
  </si>
  <si>
    <r>
      <t xml:space="preserve">When the ventricles contract, blood is forced through the pulmonary </t>
    </r>
    <r>
      <rPr>
        <b/>
        <sz val="14"/>
        <color rgb="FFFF0000"/>
        <rFont val="Tahoma"/>
        <family val="2"/>
      </rPr>
      <t>arteries</t>
    </r>
    <r>
      <rPr>
        <b/>
        <sz val="14"/>
        <rFont val="Tahoma"/>
        <family val="2"/>
      </rPr>
      <t>, out to the lungs.</t>
    </r>
  </si>
  <si>
    <t>kidneys</t>
  </si>
  <si>
    <t>gallbladder</t>
  </si>
  <si>
    <t>most expensive</t>
  </si>
  <si>
    <t>Wrist bone at the base of the thumb. Quadrilateral with either 0 or 2 parallel sides (aka: trapezoid).</t>
  </si>
  <si>
    <t>Loss of muscular coordination as a result of damage to the central nervous system.</t>
  </si>
  <si>
    <t>94 natural elements: 80 stable, 11 decay quickly, &amp; 3 are radioactive</t>
  </si>
  <si>
    <t>470-399 (low 400's)</t>
  </si>
  <si>
    <t>Written acknowledgment of debt. Bond.</t>
  </si>
  <si>
    <t>Derived from one's father. Inheritance. Heritage.</t>
  </si>
  <si>
    <t>caucasus.russia</t>
  </si>
  <si>
    <t>zagros.iran</t>
  </si>
  <si>
    <t>urals.russia</t>
  </si>
  <si>
    <t>ghats.india</t>
  </si>
  <si>
    <t>himalayas.india</t>
  </si>
  <si>
    <t>hindu kush.afghanistan</t>
  </si>
  <si>
    <t>eastern tian shan.china</t>
  </si>
  <si>
    <t>Mischievous giant or dwarf. Antagonize by posting invidious comments. To fish with a moving line. Roll; revolve.</t>
  </si>
  <si>
    <t>https://www.mayoclinic.org/diseases-conditions/primary-progressive-aphasia/symptoms-causes/syc-20350499</t>
  </si>
  <si>
    <t>deontology.ethics</t>
  </si>
  <si>
    <t>https://www.dictionary.com/browse/ontology</t>
  </si>
  <si>
    <t>Selling church offices or other sacred things.</t>
  </si>
  <si>
    <t>Patho</t>
  </si>
  <si>
    <t>mali (french sudan)</t>
  </si>
  <si>
    <t>Beautiful mythological maidens inhabiting hills (oread), forests (dryad), streams (naiad), etc. Beautiful young maiden. Young insect that undergoes incomplete metamorphosis.</t>
  </si>
  <si>
    <t>Insincere or excessive flattery.</t>
  </si>
  <si>
    <t>LEADERS</t>
  </si>
  <si>
    <t>AMERICAN INDIAN TRIBE</t>
  </si>
  <si>
    <t>Destitute; indigent.</t>
  </si>
  <si>
    <t>trapezius</t>
  </si>
  <si>
    <t>deltoids</t>
  </si>
  <si>
    <t>Sympathize.</t>
  </si>
  <si>
    <t>To dig up. Food. Menial tedious work. Insect larvae.</t>
  </si>
  <si>
    <t>*periods are broken down into "epochs" which are broken down into "ages"</t>
  </si>
  <si>
    <t>Marine mammals with flippers for feet (walrus, seals, and sea lions).</t>
  </si>
  <si>
    <t>Critical moment; turning point. Connection; joint.</t>
  </si>
  <si>
    <t>Center; focus. Connection; link.</t>
  </si>
  <si>
    <t>fruit seeds</t>
  </si>
  <si>
    <t>Chemistry</t>
  </si>
  <si>
    <t xml:space="preserve">  radioactive</t>
  </si>
  <si>
    <t>hectare</t>
  </si>
  <si>
    <t>2.5 acres</t>
  </si>
  <si>
    <t>liquor butt</t>
  </si>
  <si>
    <t>126 gallons</t>
  </si>
  <si>
    <t>63 gallons</t>
  </si>
  <si>
    <t>hogshead</t>
  </si>
  <si>
    <t>barrel</t>
  </si>
  <si>
    <t>31 gallons</t>
  </si>
  <si>
    <t>ounce</t>
  </si>
  <si>
    <t>2 tablespoons</t>
  </si>
  <si>
    <t>tablespoon</t>
  </si>
  <si>
    <t>3 teaspoons</t>
  </si>
  <si>
    <t>teaspoon</t>
  </si>
  <si>
    <t>8/3 drams</t>
  </si>
  <si>
    <t>fathom</t>
  </si>
  <si>
    <t>6'</t>
  </si>
  <si>
    <t>cable</t>
  </si>
  <si>
    <t>120 fathoms</t>
  </si>
  <si>
    <t>nautical mile</t>
  </si>
  <si>
    <t>league</t>
  </si>
  <si>
    <t>3 miles</t>
  </si>
  <si>
    <t>pica</t>
  </si>
  <si>
    <t>12 points</t>
  </si>
  <si>
    <t>inch</t>
  </si>
  <si>
    <t>8 inches</t>
  </si>
  <si>
    <t>rod</t>
  </si>
  <si>
    <t>16.5'</t>
  </si>
  <si>
    <t>chain</t>
  </si>
  <si>
    <t>4 rods</t>
  </si>
  <si>
    <t>furlong</t>
  </si>
  <si>
    <t>1/8 miles</t>
  </si>
  <si>
    <t>parsec</t>
  </si>
  <si>
    <t>3.3 light years</t>
  </si>
  <si>
    <t>6 picas</t>
  </si>
  <si>
    <t>Describes a verb, an adjective, or another adverb</t>
  </si>
  <si>
    <t>random generate 2 numbers, put them in the calculator and try to compute the lcm.</t>
  </si>
  <si>
    <t>U.S. CABINET.15</t>
  </si>
  <si>
    <t>https://www.reddit.com/r/MapPorn/comments/aotvgo/mountain_ranges_of_the_world_has_anyone_ever/</t>
  </si>
  <si>
    <t>karakoram.china</t>
  </si>
  <si>
    <t>altai.mongolia</t>
  </si>
  <si>
    <t>https://www.enchantedlearning.com/geography/rivers/majorrivers.shtml</t>
  </si>
  <si>
    <t>https://www.researchgate.net/figure/World-Map-showing-the-World-Oceans-and-Seas_fig9_234320186</t>
  </si>
  <si>
    <t>LINK BELOW:</t>
  </si>
  <si>
    <t>3x3 MATRIX-&gt;</t>
  </si>
  <si>
    <t>NUMBER-&gt;</t>
  </si>
  <si>
    <t>SQUARE-&gt;</t>
  </si>
  <si>
    <t>Mouse-select the 3x3 table and copy it.</t>
  </si>
  <si>
    <t>MEASUREMENT</t>
  </si>
  <si>
    <t>SQ.ROOT</t>
  </si>
  <si>
    <t>SQUARES</t>
  </si>
  <si>
    <t>Amazement or dismay leading to confusion.</t>
  </si>
  <si>
    <t>Change of opinion. Desert a cause or position. Equivocation.</t>
  </si>
  <si>
    <t>Barabbas</t>
  </si>
  <si>
    <t>murderer freed by crowd</t>
  </si>
  <si>
    <t>ghana (gold coast)</t>
  </si>
  <si>
    <t>LINKS TO MILLER ANALOGY PRACTICE TESTS</t>
  </si>
  <si>
    <t>https://elearning.shisu.edu.cn/pluginfile.php/36509/mod_resource/content/1/ANALOGIES.pdf</t>
  </si>
  <si>
    <t>https://www.studyguidezone.com/mattest.htm</t>
  </si>
  <si>
    <t>https://www.majortests.com/mat/miller-analogies-test-practice.php</t>
  </si>
  <si>
    <t>https://uniontestprep.com/mat/practice-test</t>
  </si>
  <si>
    <t>https://gre.magoosh.com/flashcards/miller-analogies/decks</t>
  </si>
  <si>
    <t>http://www.west.net/~stewart/mat/practice_questions.htm</t>
  </si>
  <si>
    <t>http://www.testprepreview.com/mat_practice.htm</t>
  </si>
  <si>
    <t>https://practicequiz.com/mat-practice-analogy-questions</t>
  </si>
  <si>
    <t>https://practicequiz.com/mat-practice-analogy-questions/s/51/nwOb9jTWo7exRLs29V7F9UpN5PmdpEUE?q=4918</t>
  </si>
  <si>
    <t>https://practicequiz.com/mat-practice-analogy-questions/s/101/nwOb9jTWo7exRLs29V7F9UpN5PmdpEUE?q=4968</t>
  </si>
  <si>
    <t>https://practicequiz.com/mat-practice-analogy-questions/s/151/nwOb9jTWo7exRLs29V7F9UpN5PmdpEUE?q=5018</t>
  </si>
  <si>
    <t>https://www.dummies.com/test-prep/miller-analogies-test-mat-practice-questions-1/</t>
  </si>
  <si>
    <t>https://www.dummies.com/test-prep/miller-analogies-test-mat-practice-questions-2/</t>
  </si>
  <si>
    <t>https://www.dummies.com/test-prep/miller-analogies-test-mat-practice-questions-3/</t>
  </si>
  <si>
    <t>https://www.dummies.com/test-prep/miller-analogies-test-mat-practice-questions-4/</t>
  </si>
  <si>
    <t>Ochlo</t>
  </si>
  <si>
    <t>heights</t>
  </si>
  <si>
    <t>Mark Twain (Samuel Clemens)</t>
  </si>
  <si>
    <t>Lewis Carroll (Charles Dodgson)</t>
  </si>
  <si>
    <t>bohemia</t>
  </si>
  <si>
    <t>czech region</t>
  </si>
  <si>
    <t>polar</t>
  </si>
  <si>
    <t>sub-tropical</t>
  </si>
  <si>
    <t>coastal</t>
  </si>
  <si>
    <t>cold winter</t>
  </si>
  <si>
    <t>Legal proceeding brought by one party in the absence of, and without representation of, or notification to, the other party. Partisan point of view.</t>
  </si>
  <si>
    <t>Secondary meaning. Implication; suggestion.</t>
  </si>
  <si>
    <t>fiscal year</t>
  </si>
  <si>
    <t>Claudius.king</t>
  </si>
  <si>
    <t>aircraft: lighter-than-air (balloon) V. heavier-than-air (plane).</t>
  </si>
  <si>
    <t>paradigm V. initial (and possibly flawed) version.</t>
  </si>
  <si>
    <t>thick protective growth V insensitive.</t>
  </si>
  <si>
    <t>breaking up of an electromagnetic wave V the bending of a light or sound wave.</t>
  </si>
  <si>
    <t>"for example" V "in other words."</t>
  </si>
  <si>
    <t>excretion removes waste V secretion moves materials for metabolism.</t>
  </si>
  <si>
    <t>Part of the hand/foot between the wrist/tarsus V the fingers/toes (phalanges).</t>
  </si>
  <si>
    <t>mucus is the noun V mucous is an adjective.</t>
  </si>
  <si>
    <t>A man, not your father, who is married to your mother V The father of your spouse.</t>
  </si>
  <si>
    <t>presume: based on some evidence or probability V assume which isn't.</t>
  </si>
  <si>
    <t>fewer V less</t>
  </si>
  <si>
    <t>Agatha Christie</t>
  </si>
  <si>
    <t>Air. Lung. Respiration (pneumonia).</t>
  </si>
  <si>
    <t>Dali.surrealism</t>
  </si>
  <si>
    <t>Letting in light but not the image (eg: frosted glass). Clear; transparent.</t>
  </si>
  <si>
    <t>pasteur</t>
  </si>
  <si>
    <t>rabies</t>
  </si>
  <si>
    <t>begins: october</t>
  </si>
  <si>
    <t>nobility</t>
  </si>
  <si>
    <t>craps.names of rolls</t>
  </si>
  <si>
    <t>Plastic surgery (rhinoplasty).</t>
  </si>
  <si>
    <t>Playing the notes of a chord in succession rather than simultaneously.</t>
  </si>
  <si>
    <t>Nickname. Epithet.</t>
  </si>
  <si>
    <t>WORDS-TRAINING</t>
  </si>
  <si>
    <t>PHILOSOPHY &amp; PSYCHOLOGY (mind)</t>
  </si>
  <si>
    <t>MISCELLANEOUS TRIVIA</t>
  </si>
  <si>
    <t>MATH SECTION</t>
  </si>
  <si>
    <t>LANGUAGE SECTION</t>
  </si>
  <si>
    <t>FACTS SECTION</t>
  </si>
  <si>
    <t>TRAINING (WORDS)</t>
  </si>
  <si>
    <t>https://brainscale.net/app/dual-n-back/training</t>
  </si>
  <si>
    <t>you would not be able to retrieve the answer from your memory because it isn't there.</t>
  </si>
  <si>
    <t>The training aid "Dual N-back" exercises both your audio and visual memories.</t>
  </si>
  <si>
    <t>(I only included countries with a population greater than 1 million = 158 countries).</t>
  </si>
  <si>
    <t>Constitution, top universities, military academies, heroes, indian leaders, presidents, cabinet, etc.</t>
  </si>
  <si>
    <t>(they fed the aral sea)</t>
  </si>
  <si>
    <t>Personal opinion:</t>
  </si>
  <si>
    <t>Don't take take away their childhood. Let them be kids.</t>
  </si>
  <si>
    <t>Former. Whilom.</t>
  </si>
  <si>
    <t>erstwhile</t>
  </si>
  <si>
    <t>https://www.dictionary.com/browse/erstwhile</t>
  </si>
  <si>
    <t>Inner court. A court surrounded by columns.</t>
  </si>
  <si>
    <t>the barber of seville.figaro</t>
  </si>
  <si>
    <t>Pertaining to semen. Creative; original. Influencial.</t>
  </si>
  <si>
    <t>LITERATURE</t>
  </si>
  <si>
    <t>Body movement showing respect; bow. Homage.</t>
  </si>
  <si>
    <t>Body movement showing respect;bow. Homage.</t>
  </si>
  <si>
    <t>The Inferno</t>
  </si>
  <si>
    <t xml:space="preserve">  Earth's crust.most common elements</t>
  </si>
  <si>
    <r>
      <t>chaf</t>
    </r>
    <r>
      <rPr>
        <b/>
        <sz val="14"/>
        <color rgb="FFFF0000"/>
        <rFont val="Tahoma"/>
        <family val="2"/>
      </rPr>
      <t>e</t>
    </r>
  </si>
  <si>
    <r>
      <t>chaf</t>
    </r>
    <r>
      <rPr>
        <b/>
        <sz val="14"/>
        <color rgb="FFFF0000"/>
        <rFont val="Tahoma"/>
        <family val="2"/>
      </rPr>
      <t>f</t>
    </r>
  </si>
  <si>
    <t>Study of the nature of existence (metaphysics).</t>
  </si>
  <si>
    <t>https://www.dictionary.com/browse/hauteur</t>
  </si>
  <si>
    <r>
      <rPr>
        <b/>
        <sz val="14"/>
        <color rgb="FFFF0000"/>
        <rFont val="Tahoma"/>
        <family val="2"/>
      </rPr>
      <t>h</t>
    </r>
    <r>
      <rPr>
        <b/>
        <sz val="14"/>
        <rFont val="Tahoma"/>
        <family val="2"/>
      </rPr>
      <t>auteur</t>
    </r>
  </si>
  <si>
    <t>Arrogance.</t>
  </si>
  <si>
    <r>
      <t>carouse</t>
    </r>
    <r>
      <rPr>
        <b/>
        <sz val="14"/>
        <color rgb="FFFF0000"/>
        <rFont val="Tahoma"/>
        <family val="2"/>
      </rPr>
      <t>l</t>
    </r>
  </si>
  <si>
    <r>
      <rPr>
        <b/>
        <sz val="14"/>
        <color rgb="FFFF0000"/>
        <rFont val="Tahoma"/>
        <family val="2"/>
      </rPr>
      <t>p</t>
    </r>
    <r>
      <rPr>
        <b/>
        <sz val="14"/>
        <rFont val="Tahoma"/>
        <family val="2"/>
      </rPr>
      <t>erdure</t>
    </r>
  </si>
  <si>
    <r>
      <rPr>
        <b/>
        <sz val="14"/>
        <color rgb="FFFF0000"/>
        <rFont val="Tahoma"/>
        <family val="2"/>
      </rPr>
      <t>v</t>
    </r>
    <r>
      <rPr>
        <b/>
        <sz val="14"/>
        <rFont val="Tahoma"/>
        <family val="2"/>
      </rPr>
      <t>erdure</t>
    </r>
  </si>
  <si>
    <t>https://www.dictionary.com/browse/scintillate</t>
  </si>
  <si>
    <t>https://www.dictionary.com/browse/scintilla</t>
  </si>
  <si>
    <t>scintilla</t>
  </si>
  <si>
    <r>
      <t>scintilla</t>
    </r>
    <r>
      <rPr>
        <b/>
        <sz val="14"/>
        <color rgb="FFFF0000"/>
        <rFont val="Tahoma"/>
        <family val="2"/>
      </rPr>
      <t>te</t>
    </r>
  </si>
  <si>
    <t>A minute particle; trace.</t>
  </si>
  <si>
    <t>Sparkle.</t>
  </si>
  <si>
    <t>Send. Kill. Prompt and efficient.</t>
  </si>
  <si>
    <t>named for japan</t>
  </si>
  <si>
    <t>(French) "Who goes there?" To be on the alert.</t>
  </si>
  <si>
    <t>Paul (apostle of the Gentiles)</t>
  </si>
  <si>
    <t>Praise. Promote; publicize.</t>
  </si>
  <si>
    <t>NEPHOLOGY</t>
  </si>
  <si>
    <t>places or situations</t>
  </si>
  <si>
    <t>transparent</t>
  </si>
  <si>
    <t>only allows light</t>
  </si>
  <si>
    <t>Complete assortment of printing types. Productive source. Receptacle for Baptismal or holy water. Reservoir for oil in a lamp.</t>
  </si>
  <si>
    <t>https://www.google.com/search?client=firefox-b-1-d&amp;q=SPLEEN</t>
  </si>
  <si>
    <t>Russian or eastern European script.</t>
  </si>
  <si>
    <t>indonesia (dutch east indies)</t>
  </si>
  <si>
    <t>Eroto</t>
  </si>
  <si>
    <t>To treat as less serious; minimize; excuse; mitigate. Underestimate.</t>
  </si>
  <si>
    <t>Scoff. Reject. Reconnoiter.</t>
  </si>
  <si>
    <t>Contradict. Argue. Dispute.</t>
  </si>
  <si>
    <t>answer: private property</t>
  </si>
  <si>
    <t>Our public school system does a pretty good job of educating children.</t>
  </si>
  <si>
    <t>IQ SECTION</t>
  </si>
  <si>
    <t>IQ</t>
  </si>
  <si>
    <t>MISCONCEPTIONS REGARDING IQ</t>
  </si>
  <si>
    <t>And it certainly doesn’t mean you are “smarter” than others.</t>
  </si>
  <si>
    <t>So I applied to take the test to get transferred.</t>
  </si>
  <si>
    <t>At that time I had a Mensa-level IQ.</t>
  </si>
  <si>
    <t>I got a score that was about the same as I would have received</t>
  </si>
  <si>
    <t>had I closed my eyes and randomly guessed at the answers.</t>
  </si>
  <si>
    <t>If IQ were based on the types of knowledge required in that test,</t>
  </si>
  <si>
    <t>they wouldn’t have allowed me to leave the testing site without assistants to help me out to my car.</t>
  </si>
  <si>
    <t>The point is: scoring high on an IQ test ONLY means</t>
  </si>
  <si>
    <t>IMMUTABLE IQ’s</t>
  </si>
  <si>
    <t>It is a common misconception that IQ is immutable (#4 &amp; #5):</t>
  </si>
  <si>
    <t>https://www.vox.com/2016/5/24/11723182/iq-test-intelligence</t>
  </si>
  <si>
    <t>It is a fact that IQ’s have risen about 30 points in the last century:</t>
  </si>
  <si>
    <t>https://www.apa.org/monitor/2013/03/smarter</t>
  </si>
  <si>
    <t>Here is one explanation for why so many people falsely assume that IQ is unchangeable:</t>
  </si>
  <si>
    <t xml:space="preserve">So it is not the IQ which is stagnant, </t>
  </si>
  <si>
    <t>which gives this false impression to many people.</t>
  </si>
  <si>
    <t>https://en.wikipedia.org/wiki/Flynn_effect</t>
  </si>
  <si>
    <t>HIGH IQ PEOPLE WHO CALL THEMSELVES “GIFTED”</t>
  </si>
  <si>
    <t>The only “gifts” you received were the lucky guesses that you made when you didn’t know the answers.</t>
  </si>
  <si>
    <t>You are not “gifted.”</t>
  </si>
  <si>
    <t>SUMMARY</t>
  </si>
  <si>
    <t>To regard people as less intelligent based on IQ</t>
  </si>
  <si>
    <t>as regarding people as inferior based on sex, race, or religion.</t>
  </si>
  <si>
    <t>So be proud that your hard work has paid off;</t>
  </si>
  <si>
    <t>you have committed a major blunder.</t>
  </si>
  <si>
    <t>The human mind is far too complex to be reduced to a single number.</t>
  </si>
  <si>
    <t>IQ only measures a small subset of knowledge.</t>
  </si>
  <si>
    <t>and it seemed like a better alternative than being drafted into the army.</t>
  </si>
  <si>
    <t xml:space="preserve">They required a 6-year commitment of which 2 years were to be spent on active duty. </t>
  </si>
  <si>
    <t>Before shipping overseas, I learned that the Naval Air Reserve only required 6 months of active duty.</t>
  </si>
  <si>
    <t>When I was a young man I joined the U.S. Naval Reserve because the Vietnam War was in full swing</t>
  </si>
  <si>
    <t>The test I took was all about tools, the trades, mechanics, etc. (subjects, about which, I knew nothing).</t>
  </si>
  <si>
    <t>that you are smart in those areas that were tested;</t>
  </si>
  <si>
    <t>and there are literally millions and millions of things that are not tested.</t>
  </si>
  <si>
    <t>Say a person scores 100 on an IQ test. 20 years later, the average IQ will have increased to 106.</t>
  </si>
  <si>
    <t>If that same person again scores 100, that doesn’t mean that their IQ remained stagnant;</t>
  </si>
  <si>
    <t>it means that their IQ increased at the same rate as the average person.</t>
  </si>
  <si>
    <t>The 100 they scored on the recent test is equivalent to a 106 score on the test they took 20 years earlier.</t>
  </si>
  <si>
    <t>would need to score just to maintain their current IQ:</t>
  </si>
  <si>
    <t>A score of 140 indicates that they scored 1.4 times higher than the average.</t>
  </si>
  <si>
    <t>If the average goes up 6 points, the Mensan will have to improve 8.4 points to maintain their 140 IQ.</t>
  </si>
  <si>
    <t xml:space="preserve">This is because the average person, who went up 6 points, will receive a score of 100, </t>
  </si>
  <si>
    <t>and therefore, the Mensan who went up 8.4 points will receive a score of 140 (148.4/106*100).</t>
  </si>
  <si>
    <t>An increasing IQ score means that you are improving at a faster rate than the average person.</t>
  </si>
  <si>
    <t>but the method used that remains constant at 100 = average</t>
  </si>
  <si>
    <t>No matter what hereditary traits you may believe were gifted to you by your ancestors,</t>
  </si>
  <si>
    <t>none of those answers appeared in your head because of DNA transference.</t>
  </si>
  <si>
    <t>“The human mind is far too complex to be reduced to a single number.”</t>
  </si>
  <si>
    <t>Let me give you an example from my own experience:</t>
  </si>
  <si>
    <t>Similarly, let’s compute what someone in the middle of the Mensa classification (140)</t>
  </si>
  <si>
    <t>As stated at the beginning, and bears repeating:</t>
  </si>
  <si>
    <t>TEST</t>
  </si>
  <si>
    <t>AGE</t>
  </si>
  <si>
    <t>GRADE</t>
  </si>
  <si>
    <t>school</t>
  </si>
  <si>
    <t>1st</t>
  </si>
  <si>
    <t>3rd</t>
  </si>
  <si>
    <t>5th</t>
  </si>
  <si>
    <t>7th</t>
  </si>
  <si>
    <t>8th</t>
  </si>
  <si>
    <t>11th</t>
  </si>
  <si>
    <t>trying to find a way to add girls into my lonely sex life.</t>
  </si>
  <si>
    <t>?</t>
  </si>
  <si>
    <t>college</t>
  </si>
  <si>
    <t>Accepted into Mensa.</t>
  </si>
  <si>
    <t>GRE #1</t>
  </si>
  <si>
    <t>SCORES</t>
  </si>
  <si>
    <t>math</t>
  </si>
  <si>
    <t>verbal</t>
  </si>
  <si>
    <t>combined</t>
  </si>
  <si>
    <t>https://www.iqcomparisonsite.com/greiq.aspx</t>
  </si>
  <si>
    <t>GRE #2</t>
  </si>
  <si>
    <t>Qualified for the "Triple Nine Society" (but didn't join until 2021).</t>
  </si>
  <si>
    <t>http://www.triplenine.org/HowtoJoin/TestScores.aspx</t>
  </si>
  <si>
    <t>+analytical</t>
  </si>
  <si>
    <t>-&gt;</t>
  </si>
  <si>
    <t>Due to poor time management, I had to guess the last 10 answers.</t>
  </si>
  <si>
    <t>total score</t>
  </si>
  <si>
    <t>Accepted into the Masters program in computer science (4/93).</t>
  </si>
  <si>
    <t>Miller Analogies</t>
  </si>
  <si>
    <t>percentile</t>
  </si>
  <si>
    <t>rarity</t>
  </si>
  <si>
    <t>Mensa</t>
  </si>
  <si>
    <t>Triple Nine</t>
  </si>
  <si>
    <t>99.9</t>
  </si>
  <si>
    <t>99.997</t>
  </si>
  <si>
    <t>1/30,000</t>
  </si>
  <si>
    <t>Mega</t>
  </si>
  <si>
    <t>176</t>
  </si>
  <si>
    <t>99.9999</t>
  </si>
  <si>
    <t>1/1,000,000</t>
  </si>
  <si>
    <t>Very eager and enthusiastic. Greedy. Fervent.</t>
  </si>
  <si>
    <t>Make sure you read the "IQ" page first so that you will be able to put the IQ scores into perspective.</t>
  </si>
  <si>
    <t>"IQ.scores" is a record of my lifetime test results.</t>
  </si>
  <si>
    <t>(Before visiting a topic in this workbook, click "link" to read the "specific" training instructions below)</t>
  </si>
  <si>
    <t>Indecisive; wishy-washy. Lacking in character; insipid.</t>
  </si>
  <si>
    <t>Food. Supplies. Provisions.</t>
  </si>
  <si>
    <t>3 of 3   (determinant of a 3x3 matrix)</t>
  </si>
  <si>
    <t>1 of 3   (square roots)</t>
  </si>
  <si>
    <t>eswatini (swaziland)</t>
  </si>
  <si>
    <t>https://wikidiff.com/trepan/trephine</t>
  </si>
  <si>
    <t>A heavy tool used in boring mine shafts. To cut out circular sections on the skull using a trephine.</t>
  </si>
  <si>
    <t>#wives</t>
  </si>
  <si>
    <t>https://wikidiff.com/</t>
  </si>
  <si>
    <t>http://theskepticarena.com/default.aspx</t>
  </si>
  <si>
    <t>OTHER IMPORTANT LINKS</t>
  </si>
  <si>
    <t>as I went into it with more knowledge than I have ever possessed.</t>
  </si>
  <si>
    <t>Charitable. Lenient. Merciful.</t>
  </si>
  <si>
    <t>ACRONYMS</t>
  </si>
  <si>
    <t>AWOL</t>
  </si>
  <si>
    <t>Absent WithOut Leave</t>
  </si>
  <si>
    <t>SCUBA</t>
  </si>
  <si>
    <t>SONAR</t>
  </si>
  <si>
    <t>SEa, Air, Land (team)</t>
  </si>
  <si>
    <t>SEAL</t>
  </si>
  <si>
    <t>Self-Contained Underwater Breathing Apparatus</t>
  </si>
  <si>
    <t>Special Weapons And Tactics</t>
  </si>
  <si>
    <t>SWAT</t>
  </si>
  <si>
    <t>SNAFU</t>
  </si>
  <si>
    <t>Graphics Interchange Format</t>
  </si>
  <si>
    <t>GIF</t>
  </si>
  <si>
    <t>Light Amplification by Stimulated Emission of Radiation</t>
  </si>
  <si>
    <t>LASER</t>
  </si>
  <si>
    <t>Zone Improvement Plan</t>
  </si>
  <si>
    <t>ZIP</t>
  </si>
  <si>
    <t>RADAR</t>
  </si>
  <si>
    <t>Cooperative for Assistance and Relief Everywhere</t>
  </si>
  <si>
    <t>CARE (package)</t>
  </si>
  <si>
    <t>As Soon As Possible</t>
  </si>
  <si>
    <t>ASAP</t>
  </si>
  <si>
    <t>National Aeronautics and Space Administration</t>
  </si>
  <si>
    <t>NASA</t>
  </si>
  <si>
    <t>North Atlantic Treaty Organization</t>
  </si>
  <si>
    <t>NATO</t>
  </si>
  <si>
    <t xml:space="preserve">Intangible. Spiritual. Empyreal. Unusually refined; delicate. </t>
  </si>
  <si>
    <t>https://www.sciencedaily.com/releases/2023/01/230117110452.htm</t>
  </si>
  <si>
    <t>One who minds horses and mules or services locomotives.</t>
  </si>
  <si>
    <t xml:space="preserve">                    GENERAL TRAINING INSTRUCTIONS -&gt;</t>
  </si>
  <si>
    <t>"GENERAL" TRAINING INSTRUCTIONS</t>
  </si>
  <si>
    <t>This file should significantly improve their chances for admission into a graduate program (Masters or PHD), law school, or medical school.</t>
  </si>
  <si>
    <t>After 30 years I had to find out ... and I was very disappointed,</t>
  </si>
  <si>
    <t>I attribute my first drop (5 points) to my obsession with</t>
  </si>
  <si>
    <t>Pun. Play on words; double entendre.</t>
  </si>
  <si>
    <t>A feudal tenant; serf. One in a subservient or subordinate position.</t>
  </si>
  <si>
    <t>Accepted to law school (1977).</t>
  </si>
  <si>
    <t>I would recommend giving them this file as a high school graduation gift that they can study during their college years.</t>
  </si>
  <si>
    <t>They will have plenty of time to prepare for life in their late teens.</t>
  </si>
  <si>
    <t>commits the same lazy generalization fallacy</t>
  </si>
  <si>
    <t>Lawful act, but in an unlawful manner.</t>
  </si>
  <si>
    <t>Skin. Nonliving epidermis surrounding fingernails or toenails. Outer layer. Integument.</t>
  </si>
  <si>
    <t>Soak in liquid; drench. A conciliatory bribe.</t>
  </si>
  <si>
    <t>Throw out. Vomit.</t>
  </si>
  <si>
    <t>Accepted to the Masters program in history (7/76).</t>
  </si>
  <si>
    <t>Blood pressure reading example: 120 (systole) / 70 (diastole).</t>
  </si>
  <si>
    <t>10 Cloud types</t>
  </si>
  <si>
    <t xml:space="preserve">  conifers</t>
  </si>
  <si>
    <t xml:space="preserve">  true nuts = fruits</t>
  </si>
  <si>
    <t xml:space="preserve">  legumes (veges)</t>
  </si>
  <si>
    <t xml:space="preserve">  all other nuts</t>
  </si>
  <si>
    <t>black male suffrage</t>
  </si>
  <si>
    <t>blue danube (waltz)</t>
  </si>
  <si>
    <t>Situation Normal All Fouled Up</t>
  </si>
  <si>
    <t>Instigate. Apply relief to a pain (warm water, medicated liquid, ointments, etc.).</t>
  </si>
  <si>
    <t>Candy. Frivolous artistic or literary work. Process of making something.</t>
  </si>
  <si>
    <t>logic.reasoning</t>
  </si>
  <si>
    <t>https://plato.stanford.edu/contents.html</t>
  </si>
  <si>
    <t>I recommend that this file not be given to children.</t>
  </si>
  <si>
    <t>Stanford Encyclopedia of Philosophy (*fallacies)</t>
  </si>
  <si>
    <r>
      <t xml:space="preserve">*it is extremely important for your mental development, that you </t>
    </r>
    <r>
      <rPr>
        <b/>
        <i/>
        <sz val="12"/>
        <rFont val="Tahoma"/>
        <family val="2"/>
      </rPr>
      <t>master</t>
    </r>
    <r>
      <rPr>
        <b/>
        <sz val="12"/>
        <rFont val="Tahoma"/>
        <family val="2"/>
      </rPr>
      <t xml:space="preserve"> the logical fallacies. They will provide your armor.</t>
    </r>
  </si>
  <si>
    <t>This armor will not make you invincible, but it will make it extremely difficult for people to manipulate you.</t>
  </si>
  <si>
    <t>Relieve without curing. Soften. Excuse. Abate.</t>
  </si>
  <si>
    <t>The Skeptic Arena (my personal website)</t>
  </si>
  <si>
    <t>Without this armor ... you will be a sitting duck; like a warrior fighting in the dark ... butt naked.</t>
  </si>
  <si>
    <t>Mental processes.</t>
  </si>
  <si>
    <t>zimbabwe (rhodesia)</t>
  </si>
  <si>
    <t>Tumor. Protrusion; hernia.</t>
  </si>
  <si>
    <t>Aluminum silicate (feldspar). South American hummingbird.</t>
  </si>
  <si>
    <t>Ridges on a guitar, etc., which help the fingers stop the strings at the correct points. Interlaced angular design. Worry. Wear away.</t>
  </si>
  <si>
    <t xml:space="preserve">The sudden, intense pain of broken heart syndrome is sometimes misdiagnosed as a heart attack. </t>
  </si>
  <si>
    <t>Caused by sudden release of stress hormones causing dramatic changes to the heart's rhythm.</t>
  </si>
  <si>
    <t>heart</t>
  </si>
  <si>
    <t>(broken heart syndrome)</t>
  </si>
  <si>
    <t>oxytocin</t>
  </si>
  <si>
    <t>hugging has been shown to increase the amount of oxytocin in the blood.</t>
  </si>
  <si>
    <t>Critical for stimulating uterine contractions during childbirth &amp; breast tissue during milk production.</t>
  </si>
  <si>
    <t>miscellaneous</t>
  </si>
  <si>
    <t>A formidable rival who is usually victorious. One who inflicts retribution.</t>
  </si>
  <si>
    <t>LIDAR</t>
  </si>
  <si>
    <t>LIght Detection And Ranging</t>
  </si>
  <si>
    <t>https://en.wikipedia.org/wiki/Tongva</t>
  </si>
  <si>
    <t>Tongva</t>
  </si>
  <si>
    <t>Indigenous people of So. Calif.</t>
  </si>
  <si>
    <t>jackson (replaced cleveland)</t>
  </si>
  <si>
    <t>An Arab boat that is low in front, high in back, and usually has 1 or 2 jibs (sails that are triangular).</t>
  </si>
  <si>
    <t>Additionally, based on a series of life-crippling decisions</t>
  </si>
  <si>
    <t>I have proven repeatedly that a high IQ is not a guarantee of intelligence</t>
  </si>
  <si>
    <t>(outside of those specific areas that were tested).</t>
  </si>
  <si>
    <t>(that even most morons could have avoided),</t>
  </si>
  <si>
    <t>I will not go into specifics, as that would merely be, yet another stupid mistake;</t>
  </si>
  <si>
    <t>and I've already far surpassed my quota.</t>
  </si>
  <si>
    <t>ontology.metaphysics</t>
  </si>
  <si>
    <t>https://www.britannica.com/quiz/name-even-more-colors</t>
  </si>
  <si>
    <t>powhatan</t>
  </si>
  <si>
    <t>pocahontas</t>
  </si>
  <si>
    <t>https://www.womenshistory.org/education-resources/biographies/pocahontas</t>
  </si>
  <si>
    <t>Love In The Time Of Cholera</t>
  </si>
  <si>
    <t>100 Years Of Solitude</t>
  </si>
  <si>
    <t>Evergreen trees (ex: cedar, cypress, fir, pine, spruce, etc.).</t>
  </si>
  <si>
    <t>Being everywhere at once. Widespread.</t>
  </si>
  <si>
    <t>Reigning. Dominant.</t>
  </si>
  <si>
    <t>Comstockery</t>
  </si>
  <si>
    <t>Protective barrier; bulwark. Protection.</t>
  </si>
  <si>
    <t>Support for an embankment or rampart.</t>
  </si>
  <si>
    <t>Procrastinate; delay. Tardy.</t>
  </si>
  <si>
    <t>Declined both when my police career "smoothed out."</t>
  </si>
  <si>
    <t>Party noisily. Drink liquor excessively. Engage in dissolute behavior.</t>
  </si>
  <si>
    <t>AUSTRALIA.state capitals</t>
  </si>
  <si>
    <t>sydney (national capital.canberra)</t>
  </si>
  <si>
    <t>Simmer. Seep. Spread out.</t>
  </si>
  <si>
    <t>Winding. Devious.</t>
  </si>
  <si>
    <t>https://www.dictionary.com/browse/erne</t>
  </si>
  <si>
    <t>erne, ern</t>
  </si>
  <si>
    <t>clock (Dead BodieS MAP)</t>
  </si>
  <si>
    <t>A strong offensive smell. Type of jazz. Dread. Depression.</t>
  </si>
  <si>
    <t>ugliness</t>
  </si>
  <si>
    <t>Artificially set, high-pitched voice.</t>
  </si>
  <si>
    <t>Felino</t>
  </si>
  <si>
    <t>https://allthatsinteresting.com/who-invented-the-internet</t>
  </si>
  <si>
    <t>my favorite blue (ultramarine)</t>
  </si>
  <si>
    <t>internet inventors</t>
  </si>
  <si>
    <t>Insensitive. Unfeeling. Brutal. Stupid.</t>
  </si>
  <si>
    <t>Impartial. Wise. Politic.</t>
  </si>
  <si>
    <t>Not foreseeing and providing for the future; prodigal.</t>
  </si>
  <si>
    <t>Edge of a chisel. Jewelry: the base to which gems are attached. Automotive: the housing around a light.</t>
  </si>
  <si>
    <t>Remove toxins from the blood and transform the waste into urine.</t>
  </si>
  <si>
    <t>Stores bile from the liver and releases it into the duodenum.</t>
  </si>
  <si>
    <t>prohibits unreasonable searches and seizures</t>
  </si>
  <si>
    <t>Sharp; perceptive; intense. Mourning the dead.</t>
  </si>
  <si>
    <t>Sir John Falstaff (a knight)</t>
  </si>
  <si>
    <t>Humiliate. Negate.</t>
  </si>
  <si>
    <t>Instrument for determining the bearing, distance, and elevation of distant objects. Speed indicator.</t>
  </si>
  <si>
    <t>Magnifying glass.</t>
  </si>
  <si>
    <t>4-wheeled carriage with a high driver's seat in front, 2 double seats inside facing each other, and a folding top over the back seat.</t>
  </si>
  <si>
    <t>So I study new material at night and then review that material in the morning.</t>
  </si>
  <si>
    <t xml:space="preserve">When we sleep our brains reorganize and strengthen things that we learned that day. </t>
  </si>
  <si>
    <t>Let them enjoy that incredible, once-in-a-lifetime, experience of ... being kids.</t>
  </si>
  <si>
    <t>Attentiveness to, or anticipation of, other's needs; empathy.</t>
  </si>
  <si>
    <t>quicksilver</t>
  </si>
  <si>
    <t>Small divisions (like the Swiss states). To divide.</t>
  </si>
  <si>
    <t>An animal's mouth, throat, or stomach.</t>
  </si>
  <si>
    <t>https://www.neurolab360.com/blog/vestibular-system-and-balance</t>
  </si>
  <si>
    <t>C*1.8+32</t>
  </si>
  <si>
    <t>Physics.Celsius-&gt;F</t>
  </si>
  <si>
    <t xml:space="preserve">              Kelvin -&gt;C</t>
  </si>
  <si>
    <t xml:space="preserve">              Kelvin -&gt;F</t>
  </si>
  <si>
    <t>K-273</t>
  </si>
  <si>
    <t>(K-273)*1.8+32</t>
  </si>
  <si>
    <t>Diluted; lessened, moderated. Treated by tempering. Having a specified temper.</t>
  </si>
  <si>
    <t>Commanding respect and admiration. Ancient; obsolete.</t>
  </si>
  <si>
    <t>Nickname. Surname.</t>
  </si>
  <si>
    <t xml:space="preserve">Antigua and Barbuda, Australia, The Bahamas, Belize, Canada, </t>
  </si>
  <si>
    <t xml:space="preserve">Grenada, Jamaica, New Zealand, Papua New Guinea, Saint Kitts and Nevis, </t>
  </si>
  <si>
    <t>Saint Lucia, Saint Vincent and the Grenadines, Solomon Islands, Tuvalu, and the United Kingdom.</t>
  </si>
  <si>
    <t>British Commonwealth realms</t>
  </si>
  <si>
    <t>https://www.farandwide.com/s/geography-facts-people-get-wrong-0d8d732d98134f79</t>
  </si>
  <si>
    <t>holland</t>
  </si>
  <si>
    <t>statue of liberty</t>
  </si>
  <si>
    <t>farthest southern state</t>
  </si>
  <si>
    <t>Hawaii</t>
  </si>
  <si>
    <t>farthest western state</t>
  </si>
  <si>
    <t>farthest eastern state</t>
  </si>
  <si>
    <t>Alaska</t>
  </si>
  <si>
    <t>world's largest pyramid</t>
  </si>
  <si>
    <t>south V north pole</t>
  </si>
  <si>
    <t>largest desert</t>
  </si>
  <si>
    <t>longest coastline</t>
  </si>
  <si>
    <t>most earthquakes in U.S.</t>
  </si>
  <si>
    <t>most pyramids</t>
  </si>
  <si>
    <t>Sudan</t>
  </si>
  <si>
    <t>North and South Holland are states within the Netherlands</t>
  </si>
  <si>
    <t>oldest continuously inhabited city</t>
  </si>
  <si>
    <t>WORLD</t>
  </si>
  <si>
    <t>INTERESTING GEOGRAPHICAL FACTS</t>
  </si>
  <si>
    <t>most caves on earth</t>
  </si>
  <si>
    <t>Kentucky</t>
  </si>
  <si>
    <t>most lakes</t>
  </si>
  <si>
    <t>tallest tree on earth</t>
  </si>
  <si>
    <t>California redwood</t>
  </si>
  <si>
    <t>largest country</t>
  </si>
  <si>
    <t>Russia (1/8 the world's landmass)</t>
  </si>
  <si>
    <t>Penguins in the south - Polar Bears in the north</t>
  </si>
  <si>
    <t>Sprout; bloom; flourish.</t>
  </si>
  <si>
    <t>take by force.</t>
  </si>
  <si>
    <t>allocate.</t>
  </si>
  <si>
    <t>commanding respect and admiration</t>
  </si>
  <si>
    <t>ancient; obsolete</t>
  </si>
  <si>
    <t>lesotho (basutoland)</t>
  </si>
  <si>
    <t>http://theskepticarena.com/science.aspx/miller analogies tests.xlsx</t>
  </si>
  <si>
    <t>The Hunchback of Notre Dame</t>
  </si>
  <si>
    <t>Inform; advise.</t>
  </si>
  <si>
    <t>Discourse. Treatise.</t>
  </si>
  <si>
    <t>Child switched for another (purposely or not). Postage stamp whose color has been chemically altered (by accident or intention).</t>
  </si>
  <si>
    <t>Thick-skinned ungulates (hoofed) including elephants, rhinos, and hippos.</t>
  </si>
  <si>
    <t>https://www.dictionary.com/browse/ungulate</t>
  </si>
  <si>
    <t>Bilbao.Guggenheim (also in NY)</t>
  </si>
  <si>
    <t>Lower leg. Stem or stalk. Straight, narrow part between other parts. Knife.</t>
  </si>
  <si>
    <t>carpathians</t>
  </si>
  <si>
    <t>Located in New Jersey, but, in 1987 the SCOTUS "deemed it" part of New York</t>
  </si>
  <si>
    <t xml:space="preserve">   metamorphic</t>
  </si>
  <si>
    <t xml:space="preserve">   sedimentary</t>
  </si>
  <si>
    <t xml:space="preserve">   mohs scale</t>
  </si>
  <si>
    <t xml:space="preserve">   forest</t>
  </si>
  <si>
    <t xml:space="preserve">   deserts</t>
  </si>
  <si>
    <t>bull.head</t>
  </si>
  <si>
    <t>Criticize. Scratch or cut the skin. Loosen soil without turning it.</t>
  </si>
  <si>
    <t>Vanuatu (New Hebrides)</t>
  </si>
  <si>
    <t>Take off the skin. Skin someone verbally; philippic.</t>
  </si>
  <si>
    <t>catawampus, cattywampus</t>
  </si>
  <si>
    <t>Askew; awry. Diagonally; obliquely.</t>
  </si>
  <si>
    <t>Untruthful. False.</t>
  </si>
  <si>
    <t>Alex Calder</t>
  </si>
  <si>
    <t>democratic republic of timor-leste (east timor)</t>
  </si>
  <si>
    <t>Drink a beverage, especially an intoxicating one, with gusto.</t>
  </si>
  <si>
    <t>Here is the formula:   A1*[(B2*C3)-(B3*C2)] - B1*[(A2*C3)-(A3*C2)] + C1*[(A2*B3)-(A3*B2)]</t>
  </si>
  <si>
    <t>When you arrive, mouse-select the 3x3 matrix that appears in their calculator.</t>
  </si>
  <si>
    <t>When you think you have it, simply hit "page down" to see if you got it.</t>
  </si>
  <si>
    <t>Citrus fruit that is probably a hybrid between a tangerine and an orange.</t>
  </si>
  <si>
    <t>A 3-toed sloth.</t>
  </si>
  <si>
    <t>Only known by, an enlightened inner circle.</t>
  </si>
  <si>
    <t>Damascus, Syria</t>
  </si>
  <si>
    <t>Alaska (also farthest north)</t>
  </si>
  <si>
    <t>RAdio Detection And Ranging</t>
  </si>
  <si>
    <t>SOund Navigation And Ranging</t>
  </si>
  <si>
    <t>To dwindle. Covering producing a cheerless, dark effect like a cloth over a coffin.</t>
  </si>
  <si>
    <t>Marshy, muddy place. To shed.</t>
  </si>
  <si>
    <t>Masterpiece in the arts. Magnum opus.</t>
  </si>
  <si>
    <t>To plead. "beg the question": 1) a response that elicits a question. 2) premises which assume the conclusion.</t>
  </si>
  <si>
    <t>Chat. Psychiatry: create false memories.</t>
  </si>
  <si>
    <t>TOTAL</t>
  </si>
  <si>
    <t>+</t>
  </si>
  <si>
    <t>Development of an egg without fertilization; virgin birth.</t>
  </si>
  <si>
    <t>Irritable; peevish. Harsh. Malicious.</t>
  </si>
  <si>
    <t>taiwan (formosa)</t>
  </si>
  <si>
    <t>One who asks for contributions (ex: charities). Chief legal officer. British lawyer.</t>
  </si>
  <si>
    <t>Spendthrift.</t>
  </si>
  <si>
    <t>https://en.wikipedia.org/wiki/Intertel</t>
  </si>
  <si>
    <t>Intertel</t>
  </si>
  <si>
    <t>135</t>
  </si>
  <si>
    <t>99.0</t>
  </si>
  <si>
    <t>1/100</t>
  </si>
  <si>
    <t>https://en.wikipedia.org/wiki/Mensa_International</t>
  </si>
  <si>
    <t>98.0</t>
  </si>
  <si>
    <t>1/50</t>
  </si>
  <si>
    <t>long island.brooklyn</t>
  </si>
  <si>
    <t>long island.queens (la guardia.north &amp; jfk.south)</t>
  </si>
  <si>
    <t>walnuts</t>
  </si>
  <si>
    <t>CANADA.provinces</t>
  </si>
  <si>
    <t>(other names)</t>
  </si>
  <si>
    <t>Gato</t>
  </si>
  <si>
    <t>Elurophobia</t>
  </si>
  <si>
    <t>Fear of ugliness.</t>
  </si>
  <si>
    <t>Germo</t>
  </si>
  <si>
    <t>Lady with a Fan</t>
  </si>
  <si>
    <t>Cat on a Hot Tin Roof</t>
  </si>
  <si>
    <t>The Glass Menagerie</t>
  </si>
  <si>
    <t>Larynx (laryngitis). Voice Box; Adam's Apple.</t>
  </si>
  <si>
    <t>When you sat for your IQ test you earned a high score</t>
  </si>
  <si>
    <t>by diligently studying the material that you would be tested on.</t>
  </si>
  <si>
    <t>A set of 24 uniform sheets of paper (ream = 500).</t>
  </si>
  <si>
    <t>Mythology: aquatic nymph. Female swimmer. Freshwater mussel. Juvenile form of the dragonfly, damselfly, or mayfly. Plant.</t>
  </si>
  <si>
    <t>Vertical drum which turns a cable used to move heavy weights (like an anchor); winch; windlass. Rotating shaft that drives recording tape at a constant speed.</t>
  </si>
  <si>
    <t>Triangular sail. The projecting arm of a boom or crane of a derrick. Balk; procrastinate.</t>
  </si>
  <si>
    <t>Teacher (usually pedantic and dogmatic).</t>
  </si>
  <si>
    <t>Musical, artistic, or literary work. Oeuvre (complete collection).</t>
  </si>
  <si>
    <t>Faun or centaur who reveled with Dionysus. Leacherous old man.</t>
  </si>
  <si>
    <t>Willows having pliable twigs that are used for wickerwork.</t>
  </si>
  <si>
    <t>Ceremony. Award. Praise.</t>
  </si>
  <si>
    <t>Consolation: qualified for "Intertel Society" but did not apply.</t>
  </si>
  <si>
    <t>and conclude that you are mentally superior to those with lower IQ's ...</t>
  </si>
  <si>
    <t>but if you let that go to your head (pride turns into conceit)</t>
  </si>
  <si>
    <t>https://en.wikipedia.org/wiki/High-IQ_society</t>
  </si>
  <si>
    <t>Qualified for Mensa.</t>
  </si>
  <si>
    <t>1/1,000</t>
  </si>
  <si>
    <t>132</t>
  </si>
  <si>
    <t>SOCIETY</t>
  </si>
  <si>
    <t>(min=1 million)</t>
  </si>
  <si>
    <t>F</t>
  </si>
  <si>
    <t>Fluorine</t>
  </si>
  <si>
    <t>Tellurium</t>
  </si>
  <si>
    <t>Te</t>
  </si>
  <si>
    <t>Thorium</t>
  </si>
  <si>
    <t>Th</t>
  </si>
  <si>
    <t>Francium</t>
  </si>
  <si>
    <t>Fr</t>
  </si>
  <si>
    <t>Praseodymium</t>
  </si>
  <si>
    <t>Pr</t>
  </si>
  <si>
    <t>Flerovium</t>
  </si>
  <si>
    <t>Fl</t>
  </si>
  <si>
    <t>Technetium</t>
  </si>
  <si>
    <t>Tc</t>
  </si>
  <si>
    <t>Ts</t>
  </si>
  <si>
    <t>Thallium</t>
  </si>
  <si>
    <t>Tl</t>
  </si>
  <si>
    <t>Thulium</t>
  </si>
  <si>
    <t>Tm</t>
  </si>
  <si>
    <t>Fermium</t>
  </si>
  <si>
    <t>Fm</t>
  </si>
  <si>
    <t>Iron</t>
  </si>
  <si>
    <t>Promethium</t>
  </si>
  <si>
    <t>Pm</t>
  </si>
  <si>
    <t>Pa</t>
  </si>
  <si>
    <t>Protactinium</t>
  </si>
  <si>
    <t>P</t>
  </si>
  <si>
    <t>K</t>
  </si>
  <si>
    <t>Ar</t>
  </si>
  <si>
    <t>Argon</t>
  </si>
  <si>
    <t>Arsenic</t>
  </si>
  <si>
    <t>As</t>
  </si>
  <si>
    <t>Actinium</t>
  </si>
  <si>
    <t>Ac</t>
  </si>
  <si>
    <t>Astatine</t>
  </si>
  <si>
    <t>At</t>
  </si>
  <si>
    <t>Phosphorus</t>
  </si>
  <si>
    <t>Potassium</t>
  </si>
  <si>
    <t>Calcium</t>
  </si>
  <si>
    <t>Ca</t>
  </si>
  <si>
    <t>Cadmium</t>
  </si>
  <si>
    <t>Cd</t>
  </si>
  <si>
    <t>Cerium</t>
  </si>
  <si>
    <t>Ce</t>
  </si>
  <si>
    <t>Cesium</t>
  </si>
  <si>
    <t>Cs</t>
  </si>
  <si>
    <t>Rhodium</t>
  </si>
  <si>
    <t>Rh</t>
  </si>
  <si>
    <t>Rhenium</t>
  </si>
  <si>
    <t>Re</t>
  </si>
  <si>
    <t>Radium</t>
  </si>
  <si>
    <t>Radon</t>
  </si>
  <si>
    <t>Ruthenium</t>
  </si>
  <si>
    <t>Ru</t>
  </si>
  <si>
    <t>Rubidium</t>
  </si>
  <si>
    <t>Rb</t>
  </si>
  <si>
    <t>Erbium</t>
  </si>
  <si>
    <t>Er</t>
  </si>
  <si>
    <t>Terbium</t>
  </si>
  <si>
    <t>Tb</t>
  </si>
  <si>
    <t>Magnesium</t>
  </si>
  <si>
    <t>Mg</t>
  </si>
  <si>
    <t>Manganese</t>
  </si>
  <si>
    <t>Mn</t>
  </si>
  <si>
    <t>Zinc</t>
  </si>
  <si>
    <t>Zn</t>
  </si>
  <si>
    <t>Zirconium</t>
  </si>
  <si>
    <t>Zr</t>
  </si>
  <si>
    <t>Chlorine</t>
  </si>
  <si>
    <t>Cl</t>
  </si>
  <si>
    <t>Chromium</t>
  </si>
  <si>
    <t>Cr</t>
  </si>
  <si>
    <t>Platinum</t>
  </si>
  <si>
    <t>Pt</t>
  </si>
  <si>
    <t>Palladium</t>
  </si>
  <si>
    <t>Pd</t>
  </si>
  <si>
    <t>Ra</t>
  </si>
  <si>
    <t>Rn</t>
  </si>
  <si>
    <t>xerxes</t>
  </si>
  <si>
    <t>Biting to one's taste or smell; acrid. Caustic. Biology: sharply pointed. Mentally stimulating. Poignant.</t>
  </si>
  <si>
    <t>Having one or more holes. Windows.</t>
  </si>
  <si>
    <t>Jacqueline Susann</t>
  </si>
  <si>
    <t>Valley of the Dolls</t>
  </si>
  <si>
    <t>Shel Silverstein</t>
  </si>
  <si>
    <t>Where the Sidewalk Ends</t>
  </si>
  <si>
    <t>XXXX</t>
  </si>
  <si>
    <t>Distracted; absent-minded.</t>
  </si>
  <si>
    <t>rhyolite.volcanic equivalent of granite</t>
  </si>
  <si>
    <t>https://www.merriam-webster.com/dictionary/sempiternal</t>
  </si>
  <si>
    <t>Perpetual. Continuous.</t>
  </si>
  <si>
    <t>canary islands</t>
  </si>
  <si>
    <t>https://www.google.com/search?client=firefox-b-1-d&amp;q=Broken+heart+syndrome</t>
  </si>
  <si>
    <t>https://www.dictionary.com/browse/legerdemain</t>
  </si>
  <si>
    <t>NATIONS.159</t>
  </si>
  <si>
    <t>sacrum &amp; ilium</t>
  </si>
  <si>
    <r>
      <t>en</t>
    </r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ue</t>
    </r>
  </si>
  <si>
    <r>
      <t>en</t>
    </r>
    <r>
      <rPr>
        <b/>
        <sz val="14"/>
        <color rgb="FFFF0000"/>
        <rFont val="Tahoma"/>
        <family val="2"/>
      </rPr>
      <t>s</t>
    </r>
    <r>
      <rPr>
        <b/>
        <sz val="14"/>
        <rFont val="Tahoma"/>
        <family val="2"/>
      </rPr>
      <t>ue</t>
    </r>
  </si>
  <si>
    <t>https://www.dictionary.com/browse/ensue</t>
  </si>
  <si>
    <t>Ponder. Pulverize.</t>
  </si>
  <si>
    <t>pons (bridge)</t>
  </si>
  <si>
    <t>midbrain</t>
  </si>
  <si>
    <t>medulla (connects to spinal cord)</t>
  </si>
  <si>
    <t>transmitter: myelated.white matter; unmyelated.gray matter</t>
  </si>
  <si>
    <t>balance center</t>
  </si>
  <si>
    <t xml:space="preserve">  vagus nerve</t>
  </si>
  <si>
    <t xml:space="preserve">  Misc</t>
  </si>
  <si>
    <t>1.15 miles (~6,000')</t>
  </si>
  <si>
    <t>The hormone is also associated with trust, sexual arousal, and relationship building;</t>
  </si>
  <si>
    <t>leonidas (battle, foe)</t>
  </si>
  <si>
    <t>https://www.sciencedaily.com/releases/2023/09/230904104620.htm</t>
  </si>
  <si>
    <t>Male falcon, hawk, or eagle, used in falconry.</t>
  </si>
  <si>
    <t>Egg-laying mammals including the platypuses and echidnas in Australia and New Guinea.</t>
  </si>
  <si>
    <t>https://www.google.com/search?q=image+apse</t>
  </si>
  <si>
    <t>Ridge between the shoulder bones of a quadruped.</t>
  </si>
  <si>
    <t>Samoa</t>
  </si>
  <si>
    <t>NEW YEAR'S</t>
  </si>
  <si>
    <t>American</t>
  </si>
  <si>
    <t>Jewish</t>
  </si>
  <si>
    <t>Persian</t>
  </si>
  <si>
    <t>Andean</t>
  </si>
  <si>
    <t>~autumn equinox</t>
  </si>
  <si>
    <t>spring equinox</t>
  </si>
  <si>
    <t>jun 21 (summer solstice)</t>
  </si>
  <si>
    <t>jan 1 (~winter solstice)</t>
  </si>
  <si>
    <t>Orson Welles</t>
  </si>
  <si>
    <t>Citizen Kane</t>
  </si>
  <si>
    <t>The "working class" who usually possess no property (Bourgeois is the more affluent upper middle class).</t>
  </si>
  <si>
    <t>One who walks. Pertaining to walking. Commonplace.</t>
  </si>
  <si>
    <t>https://www.merriam-webster.com/dictionary/pedestrian</t>
  </si>
  <si>
    <t>Polaris (triple system); North Star; polestar; lodestar. Center of attention. A guide.</t>
  </si>
  <si>
    <t>Flowering. Erupting. Developing. Deposit left after water evaporates.</t>
  </si>
  <si>
    <t>Bromine compound. A trite or obvious remark. A boring person.</t>
  </si>
  <si>
    <t>Thread; yarn. Fabric.</t>
  </si>
  <si>
    <t>To follow.</t>
  </si>
  <si>
    <t>https://www.merriam-webster.com/dictionary/talus</t>
  </si>
  <si>
    <t>https://www.dictionary.com/browse/caitiff</t>
  </si>
  <si>
    <t>Despicable person.</t>
  </si>
  <si>
    <t>thalamus gland</t>
  </si>
  <si>
    <t>produces melatonin</t>
  </si>
  <si>
    <t>pineal gland</t>
  </si>
  <si>
    <t>pituitary gland</t>
  </si>
  <si>
    <t>controls temp, hunger, fatigue, and metabolism; controls Pituitary gland.</t>
  </si>
  <si>
    <t>Male horse or donkey under age 4 (filly=female). Young or inexperienced person.</t>
  </si>
  <si>
    <t>https://www.dictionary.com/browse/filly</t>
  </si>
  <si>
    <t>Language containing abuse, obscenities, or slander. Vulgar and evil.</t>
  </si>
  <si>
    <t>Trickery; deception; subterfuge. Legerdemain; sleight of hand.</t>
  </si>
  <si>
    <t>Daniel Defoe</t>
  </si>
  <si>
    <t>Robinson Crusoe</t>
  </si>
  <si>
    <t>Mischievous, unscrupulous person; rascal. Perform in a careless or hasty manner.</t>
  </si>
  <si>
    <t>https://www.google.com/search?client=firefox-b-1-d&amp;q=diff+betw+iris+and+pupil</t>
  </si>
  <si>
    <t>mouth &amp; salivary glands, esophagus &amp; stomach, liver, gall bladder, pancreas</t>
  </si>
  <si>
    <t>veins: jugular &amp; vena cava</t>
  </si>
  <si>
    <t>arteries: carotid &amp; aorta</t>
  </si>
  <si>
    <t>cardiovascular system</t>
  </si>
  <si>
    <t>circulatory System</t>
  </si>
  <si>
    <t>digestive System</t>
  </si>
  <si>
    <t>vision</t>
  </si>
  <si>
    <t>organs</t>
  </si>
  <si>
    <t>When the ventricles contract (systole), blood is forced through the aortic valve, to the body.</t>
  </si>
  <si>
    <t>Dull; uninteresting. Childish. Unnourishing.</t>
  </si>
  <si>
    <t>3 highest mountains</t>
  </si>
  <si>
    <t>rectus abdominus &amp; serratus anterior</t>
  </si>
  <si>
    <t>(&lt;-2)</t>
  </si>
  <si>
    <t>femur</t>
  </si>
  <si>
    <t>quadriceps:</t>
  </si>
  <si>
    <t>Charles Darwin</t>
  </si>
  <si>
    <t>On the Origin of Species</t>
  </si>
  <si>
    <t>Anne Frank</t>
  </si>
  <si>
    <t>The Diary of a Young Girl</t>
  </si>
  <si>
    <t>Stephen Hawking</t>
  </si>
  <si>
    <t>A Brief History of Time</t>
  </si>
  <si>
    <t>hamstrings:</t>
  </si>
  <si>
    <t>AREA</t>
  </si>
  <si>
    <t>(the most translated non-religious work)</t>
  </si>
  <si>
    <r>
      <t>a</t>
    </r>
    <r>
      <rPr>
        <b/>
        <sz val="14"/>
        <color rgb="FFFF0000"/>
        <rFont val="Tahoma"/>
        <family val="2"/>
      </rPr>
      <t>d</t>
    </r>
    <r>
      <rPr>
        <b/>
        <sz val="14"/>
        <rFont val="Tahoma"/>
        <family val="2"/>
      </rPr>
      <t>duce</t>
    </r>
  </si>
  <si>
    <r>
      <rPr>
        <b/>
        <sz val="14"/>
        <color rgb="FFFF0000"/>
        <rFont val="Tahoma"/>
        <family val="2"/>
      </rPr>
      <t>tr</t>
    </r>
    <r>
      <rPr>
        <b/>
        <sz val="14"/>
        <rFont val="Tahoma"/>
        <family val="2"/>
      </rPr>
      <t>aduce</t>
    </r>
  </si>
  <si>
    <t>https://www.google.com/search?client=firefox-b-1-d&amp;q=are+odysseus+and+ulysses+the+same</t>
  </si>
  <si>
    <t>2 vertebral arteries</t>
  </si>
  <si>
    <t>2 carotid arteries</t>
  </si>
  <si>
    <t>thoracolumbar fascia</t>
  </si>
  <si>
    <t>https://www.google.com/search?client=firefox-b-1-d&amp;q=thoraco-lumbar+fascia#vhid=ZsxaorVqHy6XKM&amp;vssid=l</t>
  </si>
  <si>
    <t>Too much of a good thing (food, sweetness, pleasure, etc.); surfeit.</t>
  </si>
  <si>
    <t>Buddhism.3 types</t>
  </si>
  <si>
    <t>Religion</t>
  </si>
  <si>
    <t>Hinduism.4 vedas</t>
  </si>
  <si>
    <t>Hinduism.3 main gods &amp; their wives</t>
  </si>
  <si>
    <t>https://www.youtube.com/watch?v=ktwsaeI26xI</t>
  </si>
  <si>
    <t>brahma &amp; saraswati</t>
  </si>
  <si>
    <t>vishnu &amp; lakshmi</t>
  </si>
  <si>
    <t>shiva &amp; parvati</t>
  </si>
  <si>
    <t>Greek Philosophers</t>
  </si>
  <si>
    <t>Arthur C. Clarke</t>
  </si>
  <si>
    <t>2001: A Space Odyssey</t>
  </si>
  <si>
    <t>The Man in the Iron Mask</t>
  </si>
  <si>
    <t>Ken Kesey</t>
  </si>
  <si>
    <t>One Flew Over the Cuckoo's Nest</t>
  </si>
  <si>
    <t>tanzania (tanganyika &amp; zanzibar)</t>
  </si>
  <si>
    <t>Strong feeling of dislike; antipathy.</t>
  </si>
  <si>
    <t>Their Eyes Were Watching God</t>
  </si>
  <si>
    <t>Zora Neale Hurston</t>
  </si>
  <si>
    <t>Mythology</t>
  </si>
  <si>
    <t>Edith Hamilton</t>
  </si>
  <si>
    <t>I Know Why the Caged Bird Sings</t>
  </si>
  <si>
    <t>Maya Angelou</t>
  </si>
  <si>
    <t>The Outsiders</t>
  </si>
  <si>
    <t>Elie Wiesel</t>
  </si>
  <si>
    <t>Lois Lowry</t>
  </si>
  <si>
    <t>Fahrenheit 451</t>
  </si>
  <si>
    <t>Ray Bradbury</t>
  </si>
  <si>
    <t>The Giver</t>
  </si>
  <si>
    <t>Night</t>
  </si>
  <si>
    <t>Invest with mental or emotional energy.</t>
  </si>
  <si>
    <t>sioux.lakota</t>
  </si>
  <si>
    <t>Viktor E. Frankl</t>
  </si>
  <si>
    <t>Man's Search for Meaning</t>
  </si>
  <si>
    <t>Frank Herbert</t>
  </si>
  <si>
    <t>Dune</t>
  </si>
  <si>
    <t>Dave Eggers</t>
  </si>
  <si>
    <t>A Heartbreaking Work of Staggering Genius</t>
  </si>
  <si>
    <t>Alice Munro</t>
  </si>
  <si>
    <t>Selected Stories, 1968–1994</t>
  </si>
  <si>
    <t>John Green</t>
  </si>
  <si>
    <t>The Fault in Our Stars</t>
  </si>
  <si>
    <t>Marjane Satrapi</t>
  </si>
  <si>
    <t>The Autobiography of Malcolm X</t>
  </si>
  <si>
    <t>Alex Haley</t>
  </si>
  <si>
    <t>Fear and Loathing in Las Vegas</t>
  </si>
  <si>
    <t>Hunter S. Thompson</t>
  </si>
  <si>
    <t>Persepolis</t>
  </si>
  <si>
    <t>Louise Eldrich</t>
  </si>
  <si>
    <t>Love Medicine</t>
  </si>
  <si>
    <t>David Sedaris</t>
  </si>
  <si>
    <t>Me Talk Pretty One Day</t>
  </si>
  <si>
    <t>Moneyball</t>
  </si>
  <si>
    <t>Michael Lewis</t>
  </si>
  <si>
    <t>Isak Dinesen</t>
  </si>
  <si>
    <t>Out of Africa</t>
  </si>
  <si>
    <t>Philip Roth</t>
  </si>
  <si>
    <t>Portnoy's Complaint</t>
  </si>
  <si>
    <t>Rachel Carson</t>
  </si>
  <si>
    <t>Silent Spring</t>
  </si>
  <si>
    <t>Team of Rivals</t>
  </si>
  <si>
    <t>Doris Kearns Goodwin</t>
  </si>
  <si>
    <t>Yaa Gyasi</t>
  </si>
  <si>
    <t>Homegoing</t>
  </si>
  <si>
    <t>Michael Chabon</t>
  </si>
  <si>
    <t>The Amazing Adventures of Kavalier &amp; Clay</t>
  </si>
  <si>
    <t>Markus Zusak</t>
  </si>
  <si>
    <t>The Book Thief</t>
  </si>
  <si>
    <t>Rita Mae Brown</t>
  </si>
  <si>
    <t>Rubyfruit Jungle</t>
  </si>
  <si>
    <t>The Color of Water</t>
  </si>
  <si>
    <t>James McBride</t>
  </si>
  <si>
    <t>Amy Tan</t>
  </si>
  <si>
    <t>The Joy Luck Club</t>
  </si>
  <si>
    <t>Jonathan Franzen</t>
  </si>
  <si>
    <t>The Corrections</t>
  </si>
  <si>
    <t>The Devil in the White City</t>
  </si>
  <si>
    <t>Erik Larson</t>
  </si>
  <si>
    <t>Philip Pullman</t>
  </si>
  <si>
    <t>The Golden Compass</t>
  </si>
  <si>
    <t>The War of the Worlds</t>
  </si>
  <si>
    <t>The Time Machine</t>
  </si>
  <si>
    <t>The Invisible Man</t>
  </si>
  <si>
    <t>The Island of Doctor Moreau</t>
  </si>
  <si>
    <t>Edgar Rice Burroughs</t>
  </si>
  <si>
    <t>Tarzan</t>
  </si>
  <si>
    <t>John Carter of Mars</t>
  </si>
  <si>
    <t>Arthur Conan Doyle</t>
  </si>
  <si>
    <t>Sherlock Holmes</t>
  </si>
  <si>
    <t>Roots</t>
  </si>
  <si>
    <t>AUTHORS =</t>
  </si>
  <si>
    <t>FAMOUS WORKS =</t>
  </si>
  <si>
    <t>Death on the Nile</t>
  </si>
  <si>
    <t>Invisible Man</t>
  </si>
  <si>
    <t>(V The Invisible Man by H.G. Wells)</t>
  </si>
  <si>
    <t>In Search of Lost Time</t>
  </si>
  <si>
    <t>Quotations from Chairman Mao</t>
  </si>
  <si>
    <t>(little red book)</t>
  </si>
  <si>
    <t>Paula Hawkins</t>
  </si>
  <si>
    <t>The Girl on the Train</t>
  </si>
  <si>
    <t>The Chronicles of Narnia</t>
  </si>
  <si>
    <t>aka: Remembrance of Things Past</t>
  </si>
  <si>
    <t>Cat's Cradle</t>
  </si>
  <si>
    <t>Foucault's Pendulum</t>
  </si>
  <si>
    <t>Appease; ease; pacify; mollify.</t>
  </si>
  <si>
    <t>Strong feeling of dislike.</t>
  </si>
  <si>
    <r>
      <t>d</t>
    </r>
    <r>
      <rPr>
        <b/>
        <sz val="14"/>
        <color rgb="FFFF0000"/>
        <rFont val="Tahoma"/>
        <family val="2"/>
      </rPr>
      <t>e</t>
    </r>
    <r>
      <rPr>
        <b/>
        <sz val="14"/>
        <color theme="1"/>
        <rFont val="Tahoma"/>
        <family val="2"/>
      </rPr>
      <t xml:space="preserve"> jur</t>
    </r>
    <r>
      <rPr>
        <b/>
        <sz val="14"/>
        <color rgb="FFFF0000"/>
        <rFont val="Tahoma"/>
        <family val="2"/>
      </rPr>
      <t>e</t>
    </r>
  </si>
  <si>
    <r>
      <t>d</t>
    </r>
    <r>
      <rPr>
        <b/>
        <sz val="14"/>
        <color rgb="FFFF0000"/>
        <rFont val="Tahoma"/>
        <family val="2"/>
      </rPr>
      <t>u</t>
    </r>
    <r>
      <rPr>
        <b/>
        <sz val="14"/>
        <rFont val="Tahoma"/>
        <family val="2"/>
      </rPr>
      <t xml:space="preserve"> j</t>
    </r>
    <r>
      <rPr>
        <b/>
        <sz val="14"/>
        <color rgb="FFFF0000"/>
        <rFont val="Tahoma"/>
        <family val="2"/>
      </rPr>
      <t>o</t>
    </r>
    <r>
      <rPr>
        <b/>
        <sz val="14"/>
        <rFont val="Tahoma"/>
        <family val="2"/>
      </rPr>
      <t>ur</t>
    </r>
  </si>
  <si>
    <t>As prepared on the particular day. Fashionable; current.</t>
  </si>
  <si>
    <t>https://www.dictionary.com/browse/du-jour</t>
  </si>
  <si>
    <t>coast guard &amp; secret service</t>
  </si>
  <si>
    <t>St.Petersburg.Hermitage</t>
  </si>
  <si>
    <t>https://en.wikipedia.org/wiki/Clef</t>
  </si>
  <si>
    <t>reading music.clefs</t>
  </si>
  <si>
    <t>wife.penelope</t>
  </si>
  <si>
    <t>son.telemachus</t>
  </si>
  <si>
    <t>ulysses=roman (odysseus=greek)</t>
  </si>
  <si>
    <t>TRAGEDIES</t>
  </si>
  <si>
    <t>COMEDIES</t>
  </si>
  <si>
    <t>HISTORIES</t>
  </si>
  <si>
    <t>hypothalamus</t>
  </si>
  <si>
    <t>vestibular system</t>
  </si>
  <si>
    <t>LOWER LEGS</t>
  </si>
  <si>
    <t>UPPER LEGS</t>
  </si>
  <si>
    <t>pubis &amp; coccyx</t>
  </si>
  <si>
    <t>pupil is in the center of the iris</t>
  </si>
  <si>
    <t>Controls the level of white and red blood cells, and platelets (which form blood clots);</t>
  </si>
  <si>
    <t>and removes old or damaged red blood cells.</t>
  </si>
  <si>
    <t>troposphere.0-10 Miles</t>
  </si>
  <si>
    <t>stratosphere.10-30 Miles</t>
  </si>
  <si>
    <t>exosphere.370-6,000 Miles</t>
  </si>
  <si>
    <t>thermosphere.50-370 Miles</t>
  </si>
  <si>
    <t>mesosphere.30-50 Miles (ionosphere ends at 600 miles)</t>
  </si>
  <si>
    <t>NOW-0.54</t>
  </si>
  <si>
    <t>0.54-2.50</t>
  </si>
  <si>
    <t>3.80-4.55</t>
  </si>
  <si>
    <t>2.50-3.80</t>
  </si>
  <si>
    <t>0.75B</t>
  </si>
  <si>
    <t>1.30B</t>
  </si>
  <si>
    <t>1.96B</t>
  </si>
  <si>
    <t>0.54B</t>
  </si>
  <si>
    <t>LENGTH</t>
  </si>
  <si>
    <t>quaternary</t>
  </si>
  <si>
    <t>lines begin at E &amp; spaces begin at F</t>
  </si>
  <si>
    <t>lines begin at F &amp; spaces begin at G</t>
  </si>
  <si>
    <t>lines begin at G &amp; spaces begin at A</t>
  </si>
  <si>
    <t>EXPLANATION &amp; RESULTS</t>
  </si>
  <si>
    <t>geog</t>
  </si>
  <si>
    <t>lit</t>
  </si>
  <si>
    <t>mind</t>
  </si>
  <si>
    <t>misc</t>
  </si>
  <si>
    <t>diffs</t>
  </si>
  <si>
    <t>science</t>
  </si>
  <si>
    <t>u.s.</t>
  </si>
  <si>
    <t>CATEGORY SUMMARY</t>
  </si>
  <si>
    <t>200 famous authors and their most well-known works + half of Shakespeare's plays.</t>
  </si>
  <si>
    <t>elide</t>
  </si>
  <si>
    <t>https://www.dictionary.com/browse/elide</t>
  </si>
  <si>
    <t>Attentiveness to, or anticipation of, other's needs; empathy. Prevenience.</t>
  </si>
  <si>
    <t>Everest.nepal/china</t>
  </si>
  <si>
    <t>Mauna Kea.hawaii</t>
  </si>
  <si>
    <t>Chimborazo.ecuador</t>
  </si>
  <si>
    <t>12 pairs inside cranium</t>
  </si>
  <si>
    <t>Polonius</t>
  </si>
  <si>
    <t xml:space="preserve"> (aka:Leningrad)</t>
  </si>
  <si>
    <t>Deviation. Atypical. Anomaly.</t>
  </si>
  <si>
    <t>Scattering of people from their homelands to other regions. Exodus; hegira.</t>
  </si>
  <si>
    <t>Omit.</t>
  </si>
  <si>
    <t>INTERESTING NOTE</t>
  </si>
  <si>
    <t>rizz</t>
  </si>
  <si>
    <t>https://www.dictionary.com/browse/rizz</t>
  </si>
  <si>
    <t>Attractiveness or charm that allows one to attract romantic partners.</t>
  </si>
  <si>
    <t/>
  </si>
  <si>
    <t>treble</t>
  </si>
  <si>
    <t>alto</t>
  </si>
  <si>
    <t>bass</t>
  </si>
  <si>
    <t>Joking. Jocund.</t>
  </si>
  <si>
    <t>Mistake; misunderstanding. Official misconduct. Sedition.</t>
  </si>
  <si>
    <t>(2) 1975</t>
  </si>
  <si>
    <t>https://en.wikipedia.org/wiki/List_of_United_States_presidential_assassination_attempts_and_plots</t>
  </si>
  <si>
    <t>Charles Dickens</t>
  </si>
  <si>
    <t>Antoine de Saint-Exupery</t>
  </si>
  <si>
    <t>Cao Xueqin</t>
  </si>
  <si>
    <t>H. Rider Haggard</t>
  </si>
  <si>
    <t>Dan Brown</t>
  </si>
  <si>
    <t>Napoleon Hill</t>
  </si>
  <si>
    <t>Paulo Coelho</t>
  </si>
  <si>
    <t>Vladimir Nabokov</t>
  </si>
  <si>
    <t>Lucy Maud Montgomery</t>
  </si>
  <si>
    <t>E.B. White</t>
  </si>
  <si>
    <t>Anna Sewell</t>
  </si>
  <si>
    <t>AUTHOR</t>
  </si>
  <si>
    <t>TITLE</t>
  </si>
  <si>
    <t>COPIES SOLD</t>
  </si>
  <si>
    <t>500 million</t>
  </si>
  <si>
    <t>A Tale of Two Cities</t>
  </si>
  <si>
    <t>200 million</t>
  </si>
  <si>
    <t>J. R. R. Tolkien</t>
  </si>
  <si>
    <t>150 million</t>
  </si>
  <si>
    <t>The Little Prince</t>
  </si>
  <si>
    <t>142 million</t>
  </si>
  <si>
    <t>107 million</t>
  </si>
  <si>
    <t>Harry Potter and the Sorcerer's Stone</t>
  </si>
  <si>
    <t>J. K. Rowling</t>
  </si>
  <si>
    <t>100 million</t>
  </si>
  <si>
    <t>The Hobbit</t>
  </si>
  <si>
    <t>She: A History of Adventure</t>
  </si>
  <si>
    <t>The Lion, the Witch and the Wardrobe</t>
  </si>
  <si>
    <t>85 million</t>
  </si>
  <si>
    <t>The Da Vinci Code</t>
  </si>
  <si>
    <t>80 million</t>
  </si>
  <si>
    <t>Think and Grow Rich</t>
  </si>
  <si>
    <t>70 million</t>
  </si>
  <si>
    <t>Harry Potter and the Half-Blood Prince</t>
  </si>
  <si>
    <t>65 million</t>
  </si>
  <si>
    <t>The Catcher in the Rye</t>
  </si>
  <si>
    <t>Harry Potter and the Chamber of Secrets</t>
  </si>
  <si>
    <t>60 million</t>
  </si>
  <si>
    <t>Harry Potter and the Prisoner of Azkaban</t>
  </si>
  <si>
    <t>55 million</t>
  </si>
  <si>
    <t>Harry Potter and the Goblet of Fire</t>
  </si>
  <si>
    <t>Harry Potter and the Order of the Phoenix</t>
  </si>
  <si>
    <t>Harry Potter and the Deathly Hallows</t>
  </si>
  <si>
    <t>50 million</t>
  </si>
  <si>
    <t>One Hundred Years of Solitude</t>
  </si>
  <si>
    <t>Lolita</t>
  </si>
  <si>
    <t>Anne of Green Gables</t>
  </si>
  <si>
    <t>J. D. Salinger</t>
  </si>
  <si>
    <t>C. S. Lewis</t>
  </si>
  <si>
    <t>Charlotte's Web</t>
  </si>
  <si>
    <t>Black Beauty</t>
  </si>
  <si>
    <t>John Grisham</t>
  </si>
  <si>
    <t>The Firm</t>
  </si>
  <si>
    <t>The Street Lawyer</t>
  </si>
  <si>
    <t>The Runaway Jury</t>
  </si>
  <si>
    <t>The Testament</t>
  </si>
  <si>
    <t xml:space="preserve">Lucy Montgomery </t>
  </si>
  <si>
    <t>Computing instructions can be found in the link above.</t>
  </si>
  <si>
    <t>skiff</t>
  </si>
  <si>
    <t>https://www.dictionary.com/browse/skiff</t>
  </si>
  <si>
    <t>Boat small enough for one person.</t>
  </si>
  <si>
    <t xml:space="preserve">Situated away from the point of origin or attachment; terminal (V. proximal). </t>
  </si>
  <si>
    <t>numbers between 1024 and 9999</t>
  </si>
  <si>
    <t>actual square root</t>
  </si>
  <si>
    <t>my subtotal after step 2 (division)</t>
  </si>
  <si>
    <t>actual deviation</t>
  </si>
  <si>
    <t>answers agree</t>
  </si>
  <si>
    <t>my calculation was under by 0.0001</t>
  </si>
  <si>
    <t>my calculation was over by 0.0001 or 0.0002</t>
  </si>
  <si>
    <t>The 6 numbers that are high by 2 are flagged by this color.</t>
  </si>
  <si>
    <t>King Coal</t>
  </si>
  <si>
    <t>Robert Heinlein</t>
  </si>
  <si>
    <t>Starship Troopers</t>
  </si>
  <si>
    <t>The Moon Is A Harsh Mistress</t>
  </si>
  <si>
    <t>Stranger In A Strange Land</t>
  </si>
  <si>
    <t>Murder On The Orient Express</t>
  </si>
  <si>
    <t>The Communist Manifesto</t>
  </si>
  <si>
    <t>Das Kapital</t>
  </si>
  <si>
    <t>Karl Marx</t>
  </si>
  <si>
    <t>25 BEST-SELLING BOOKS OF ALL-TIME (through 2023)</t>
  </si>
  <si>
    <t>taurus.turkiye</t>
  </si>
  <si>
    <t>Stroke due to rupture or occlusion of a blood vessel. State of extreme anger.</t>
  </si>
  <si>
    <t>https://www.google.com/search?q=image+minaret&amp;client=firefox-b-1-d</t>
  </si>
  <si>
    <t>Susan B. Anthony &amp; Elizabeth Cady Stanton</t>
  </si>
  <si>
    <t>suffragettes</t>
  </si>
  <si>
    <t>https://www.google.com/search?q=Susan+B.+Anthony+%26+Elizabeth+Cady+Stanton</t>
  </si>
  <si>
    <t>(epochs: pleistocene 2.6m; holocene 11.7k)</t>
  </si>
  <si>
    <t>It's the only sea which doesn't touch land; it's defined by currents.</t>
  </si>
  <si>
    <r>
      <t>Alaska! (the Aleutians cross the 180</t>
    </r>
    <r>
      <rPr>
        <b/>
        <vertAlign val="superscript"/>
        <sz val="12"/>
        <rFont val="Tahoma"/>
        <family val="2"/>
      </rPr>
      <t>th</t>
    </r>
    <r>
      <rPr>
        <b/>
        <sz val="12"/>
        <rFont val="Tahoma"/>
        <family val="2"/>
      </rPr>
      <t xml:space="preserve"> meridian)</t>
    </r>
  </si>
  <si>
    <t>~#QUESTIONS</t>
  </si>
  <si>
    <t>https://en.m.wikipedia.org/wiki/File:Map_of_the_Boroughs_of_New_York_City_and_the_counties_of_Long_Island.png</t>
  </si>
  <si>
    <t>A person who has suddenly become wealthy, but not socially accepted as part of a higher class. Nouveau riche.</t>
  </si>
  <si>
    <t>https://www.dictionary.com/browse/nouveau%20riche</t>
  </si>
  <si>
    <t>Study of currency.</t>
  </si>
  <si>
    <t>Money; riches.</t>
  </si>
  <si>
    <t>https://www.britannica.com/quiz/what-are-you-wearing-clothing-quiz</t>
  </si>
  <si>
    <t>Agatha Christie (the most widely published author of all time)</t>
  </si>
  <si>
    <t>ARTISTS</t>
  </si>
  <si>
    <t>SCULPTORS</t>
  </si>
  <si>
    <t>COMPOSERS</t>
  </si>
  <si>
    <t>HEROES</t>
  </si>
  <si>
    <t>4+18 assass's</t>
  </si>
  <si>
    <t># OF PHOBIAS =</t>
  </si>
  <si>
    <t>acro</t>
  </si>
  <si>
    <t>agora</t>
  </si>
  <si>
    <t xml:space="preserve">agyro </t>
  </si>
  <si>
    <t xml:space="preserve">aichmo </t>
  </si>
  <si>
    <t xml:space="preserve">ailuro </t>
  </si>
  <si>
    <t xml:space="preserve">algo </t>
  </si>
  <si>
    <t xml:space="preserve">andro </t>
  </si>
  <si>
    <t>api</t>
  </si>
  <si>
    <t>aqua</t>
  </si>
  <si>
    <t xml:space="preserve">arachno </t>
  </si>
  <si>
    <t>astra</t>
  </si>
  <si>
    <t xml:space="preserve">atelo </t>
  </si>
  <si>
    <t>auto</t>
  </si>
  <si>
    <t>avio</t>
  </si>
  <si>
    <t>batho</t>
  </si>
  <si>
    <t>caco</t>
  </si>
  <si>
    <t xml:space="preserve">carcino </t>
  </si>
  <si>
    <t xml:space="preserve">chero </t>
  </si>
  <si>
    <t xml:space="preserve">chiropto </t>
  </si>
  <si>
    <t>chromo</t>
  </si>
  <si>
    <t xml:space="preserve">chrono </t>
  </si>
  <si>
    <t xml:space="preserve">coimetro </t>
  </si>
  <si>
    <t xml:space="preserve">copro </t>
  </si>
  <si>
    <t xml:space="preserve">coulro </t>
  </si>
  <si>
    <t xml:space="preserve">cyno </t>
  </si>
  <si>
    <t>dendro</t>
  </si>
  <si>
    <t>dento</t>
  </si>
  <si>
    <t>dysmorpho</t>
  </si>
  <si>
    <t xml:space="preserve">eco </t>
  </si>
  <si>
    <t>eisoptro</t>
  </si>
  <si>
    <t xml:space="preserve">emeto </t>
  </si>
  <si>
    <t xml:space="preserve">enochlo </t>
  </si>
  <si>
    <t xml:space="preserve">entomo </t>
  </si>
  <si>
    <t xml:space="preserve">ephebi </t>
  </si>
  <si>
    <t>equino</t>
  </si>
  <si>
    <t>erythro</t>
  </si>
  <si>
    <t xml:space="preserve">gamo </t>
  </si>
  <si>
    <t xml:space="preserve">geloto </t>
  </si>
  <si>
    <t>geno</t>
  </si>
  <si>
    <t xml:space="preserve">gephyro </t>
  </si>
  <si>
    <t>gerasco</t>
  </si>
  <si>
    <t xml:space="preserve">globo </t>
  </si>
  <si>
    <t xml:space="preserve">glosso </t>
  </si>
  <si>
    <t xml:space="preserve">gymno </t>
  </si>
  <si>
    <t xml:space="preserve">gyno </t>
  </si>
  <si>
    <t xml:space="preserve">halito </t>
  </si>
  <si>
    <t>haphe</t>
  </si>
  <si>
    <t xml:space="preserve">hedono </t>
  </si>
  <si>
    <t xml:space="preserve">helio </t>
  </si>
  <si>
    <t xml:space="preserve">herpeto </t>
  </si>
  <si>
    <t xml:space="preserve">hodo </t>
  </si>
  <si>
    <t>hypno</t>
  </si>
  <si>
    <t xml:space="preserve">ichthyo </t>
  </si>
  <si>
    <t xml:space="preserve">lepidoptero </t>
  </si>
  <si>
    <t xml:space="preserve">lilapso </t>
  </si>
  <si>
    <t xml:space="preserve">masklo </t>
  </si>
  <si>
    <t xml:space="preserve">melano </t>
  </si>
  <si>
    <t>muso</t>
  </si>
  <si>
    <t xml:space="preserve">myrmeco </t>
  </si>
  <si>
    <t>myso</t>
  </si>
  <si>
    <t>neo</t>
  </si>
  <si>
    <t>nycto</t>
  </si>
  <si>
    <t xml:space="preserve">nomo </t>
  </si>
  <si>
    <t>noso</t>
  </si>
  <si>
    <t xml:space="preserve">nosocome </t>
  </si>
  <si>
    <t xml:space="preserve">oiko </t>
  </si>
  <si>
    <t xml:space="preserve">ommeta </t>
  </si>
  <si>
    <t xml:space="preserve">oneiro </t>
  </si>
  <si>
    <t xml:space="preserve">ophidio </t>
  </si>
  <si>
    <t xml:space="preserve">ornitho </t>
  </si>
  <si>
    <t xml:space="preserve">pedo </t>
  </si>
  <si>
    <t xml:space="preserve">phago </t>
  </si>
  <si>
    <t xml:space="preserve">phallo </t>
  </si>
  <si>
    <t xml:space="preserve">pharmaco </t>
  </si>
  <si>
    <t xml:space="preserve">phasmo </t>
  </si>
  <si>
    <t xml:space="preserve">philo </t>
  </si>
  <si>
    <t xml:space="preserve">porno </t>
  </si>
  <si>
    <t xml:space="preserve">porphyro </t>
  </si>
  <si>
    <t xml:space="preserve">psycho </t>
  </si>
  <si>
    <t xml:space="preserve">radio </t>
  </si>
  <si>
    <t>scopo</t>
  </si>
  <si>
    <t xml:space="preserve">siderodromo </t>
  </si>
  <si>
    <t>sito</t>
  </si>
  <si>
    <t xml:space="preserve">submechano </t>
  </si>
  <si>
    <t>tapho</t>
  </si>
  <si>
    <t xml:space="preserve">terato </t>
  </si>
  <si>
    <t xml:space="preserve">tetra </t>
  </si>
  <si>
    <t xml:space="preserve">thalasso </t>
  </si>
  <si>
    <t>thanato</t>
  </si>
  <si>
    <t xml:space="preserve">tomo </t>
  </si>
  <si>
    <t xml:space="preserve">tricho </t>
  </si>
  <si>
    <t>triskaideka</t>
  </si>
  <si>
    <t>trypano</t>
  </si>
  <si>
    <t xml:space="preserve">veho </t>
  </si>
  <si>
    <t xml:space="preserve">vermi </t>
  </si>
  <si>
    <t xml:space="preserve">xantho </t>
  </si>
  <si>
    <t>xeno</t>
  </si>
  <si>
    <t>peanuts</t>
  </si>
  <si>
    <t xml:space="preserve">ottawa </t>
  </si>
  <si>
    <t>washington dc</t>
  </si>
  <si>
    <t xml:space="preserve">mexico city </t>
  </si>
  <si>
    <t xml:space="preserve">guatemala city </t>
  </si>
  <si>
    <t xml:space="preserve">san salvador </t>
  </si>
  <si>
    <t xml:space="preserve">tegucigalpa </t>
  </si>
  <si>
    <t xml:space="preserve">managua </t>
  </si>
  <si>
    <t xml:space="preserve">panama city </t>
  </si>
  <si>
    <t xml:space="preserve">bogotá </t>
  </si>
  <si>
    <t xml:space="preserve">quito </t>
  </si>
  <si>
    <t xml:space="preserve">lima </t>
  </si>
  <si>
    <t>santiago</t>
  </si>
  <si>
    <t>la paz</t>
  </si>
  <si>
    <t xml:space="preserve">asunción </t>
  </si>
  <si>
    <t xml:space="preserve">buenos aires </t>
  </si>
  <si>
    <t xml:space="preserve">montevideo </t>
  </si>
  <si>
    <t xml:space="preserve">caracas </t>
  </si>
  <si>
    <t>port of spain</t>
  </si>
  <si>
    <t>san juan</t>
  </si>
  <si>
    <t xml:space="preserve">santo domingo </t>
  </si>
  <si>
    <t xml:space="preserve">port-au-prince </t>
  </si>
  <si>
    <t xml:space="preserve">kingston </t>
  </si>
  <si>
    <t xml:space="preserve">havana </t>
  </si>
  <si>
    <t xml:space="preserve">banjul </t>
  </si>
  <si>
    <t xml:space="preserve">dakar </t>
  </si>
  <si>
    <t>bissau</t>
  </si>
  <si>
    <t>conakry</t>
  </si>
  <si>
    <t xml:space="preserve">freetown </t>
  </si>
  <si>
    <t xml:space="preserve">monrovia </t>
  </si>
  <si>
    <t>yamoussoukro</t>
  </si>
  <si>
    <t xml:space="preserve">accra </t>
  </si>
  <si>
    <t>porto-novo</t>
  </si>
  <si>
    <t xml:space="preserve">abuja </t>
  </si>
  <si>
    <t>malabo</t>
  </si>
  <si>
    <t xml:space="preserve">libreville </t>
  </si>
  <si>
    <t xml:space="preserve">brazzaville </t>
  </si>
  <si>
    <t xml:space="preserve">bangui </t>
  </si>
  <si>
    <t xml:space="preserve">juba </t>
  </si>
  <si>
    <t xml:space="preserve">kampala </t>
  </si>
  <si>
    <t xml:space="preserve">kigali </t>
  </si>
  <si>
    <t>gitega</t>
  </si>
  <si>
    <t xml:space="preserve">kinshasa </t>
  </si>
  <si>
    <t xml:space="preserve">luanda </t>
  </si>
  <si>
    <t xml:space="preserve">windhoek </t>
  </si>
  <si>
    <t xml:space="preserve">gaborone </t>
  </si>
  <si>
    <t>pretoria</t>
  </si>
  <si>
    <t xml:space="preserve">maseru </t>
  </si>
  <si>
    <t>mbabane</t>
  </si>
  <si>
    <t xml:space="preserve">harare </t>
  </si>
  <si>
    <t xml:space="preserve">lusaka </t>
  </si>
  <si>
    <t xml:space="preserve">lilongwe </t>
  </si>
  <si>
    <t xml:space="preserve">maputo </t>
  </si>
  <si>
    <t xml:space="preserve">antananarivo </t>
  </si>
  <si>
    <t>port louis</t>
  </si>
  <si>
    <t>dodoma</t>
  </si>
  <si>
    <t xml:space="preserve">nairobi </t>
  </si>
  <si>
    <t xml:space="preserve">mogadishu </t>
  </si>
  <si>
    <t xml:space="preserve">asmara </t>
  </si>
  <si>
    <t xml:space="preserve">addis ababa </t>
  </si>
  <si>
    <t xml:space="preserve">khartoum </t>
  </si>
  <si>
    <t xml:space="preserve">n'djamena </t>
  </si>
  <si>
    <t xml:space="preserve">niamey </t>
  </si>
  <si>
    <t>ouagadougou</t>
  </si>
  <si>
    <t xml:space="preserve">bamako </t>
  </si>
  <si>
    <t xml:space="preserve">nouakchott </t>
  </si>
  <si>
    <t xml:space="preserve">rabat </t>
  </si>
  <si>
    <t xml:space="preserve">algiers </t>
  </si>
  <si>
    <t>tunis (carthage)</t>
  </si>
  <si>
    <t xml:space="preserve">tripoli </t>
  </si>
  <si>
    <t xml:space="preserve">cairo </t>
  </si>
  <si>
    <t>jerusalem</t>
  </si>
  <si>
    <t xml:space="preserve">amman </t>
  </si>
  <si>
    <t xml:space="preserve">riyadh </t>
  </si>
  <si>
    <t>sana'a</t>
  </si>
  <si>
    <t xml:space="preserve">muscat </t>
  </si>
  <si>
    <t xml:space="preserve">abu dhabi </t>
  </si>
  <si>
    <t xml:space="preserve">doha </t>
  </si>
  <si>
    <t>manama</t>
  </si>
  <si>
    <t xml:space="preserve">kuwait city </t>
  </si>
  <si>
    <t xml:space="preserve">baghdad </t>
  </si>
  <si>
    <t xml:space="preserve">damascus </t>
  </si>
  <si>
    <t xml:space="preserve">beirut </t>
  </si>
  <si>
    <t>nicosia</t>
  </si>
  <si>
    <t xml:space="preserve">ankara </t>
  </si>
  <si>
    <t xml:space="preserve">tbilisi </t>
  </si>
  <si>
    <t xml:space="preserve">yerevan </t>
  </si>
  <si>
    <t xml:space="preserve">baku </t>
  </si>
  <si>
    <t xml:space="preserve">tehran </t>
  </si>
  <si>
    <t xml:space="preserve">ashgabat </t>
  </si>
  <si>
    <t xml:space="preserve">tashkent </t>
  </si>
  <si>
    <t>astana</t>
  </si>
  <si>
    <t xml:space="preserve">bishkek </t>
  </si>
  <si>
    <t xml:space="preserve">dushanbe </t>
  </si>
  <si>
    <t xml:space="preserve">kabul </t>
  </si>
  <si>
    <t xml:space="preserve">islamabad </t>
  </si>
  <si>
    <t xml:space="preserve">new delhi </t>
  </si>
  <si>
    <t xml:space="preserve">kathmandu </t>
  </si>
  <si>
    <t xml:space="preserve">dhaka </t>
  </si>
  <si>
    <t>colombo</t>
  </si>
  <si>
    <t xml:space="preserve">naypyidaw </t>
  </si>
  <si>
    <t xml:space="preserve">vientiane </t>
  </si>
  <si>
    <t xml:space="preserve">hanoi </t>
  </si>
  <si>
    <t xml:space="preserve">phnom penh </t>
  </si>
  <si>
    <t xml:space="preserve">bangkok </t>
  </si>
  <si>
    <t>kuala lumpur</t>
  </si>
  <si>
    <t>jakarta / nusantara</t>
  </si>
  <si>
    <t>dili</t>
  </si>
  <si>
    <t xml:space="preserve">canberra </t>
  </si>
  <si>
    <t xml:space="preserve">wellington </t>
  </si>
  <si>
    <t>port moresby</t>
  </si>
  <si>
    <t xml:space="preserve">manila </t>
  </si>
  <si>
    <t>taipei</t>
  </si>
  <si>
    <t>tokyo (edo)</t>
  </si>
  <si>
    <t xml:space="preserve">seoul </t>
  </si>
  <si>
    <t xml:space="preserve">pyongyang </t>
  </si>
  <si>
    <t>beijing (peking)</t>
  </si>
  <si>
    <t xml:space="preserve">ulaanbaatar </t>
  </si>
  <si>
    <t xml:space="preserve">moscow </t>
  </si>
  <si>
    <t>tallinn</t>
  </si>
  <si>
    <t>riga</t>
  </si>
  <si>
    <t xml:space="preserve">vilnius </t>
  </si>
  <si>
    <t xml:space="preserve">minsk </t>
  </si>
  <si>
    <t xml:space="preserve">warsaw </t>
  </si>
  <si>
    <t xml:space="preserve">prague </t>
  </si>
  <si>
    <t xml:space="preserve">bratislava </t>
  </si>
  <si>
    <t xml:space="preserve">vienna </t>
  </si>
  <si>
    <t xml:space="preserve">budapest </t>
  </si>
  <si>
    <t>kyiv ("keeve")</t>
  </si>
  <si>
    <t xml:space="preserve">bucharest </t>
  </si>
  <si>
    <t xml:space="preserve">sofia </t>
  </si>
  <si>
    <t xml:space="preserve">athens </t>
  </si>
  <si>
    <t xml:space="preserve">tirana </t>
  </si>
  <si>
    <t xml:space="preserve">skopje </t>
  </si>
  <si>
    <t xml:space="preserve">belgrade </t>
  </si>
  <si>
    <t xml:space="preserve">sarajevo </t>
  </si>
  <si>
    <t xml:space="preserve">zagreb </t>
  </si>
  <si>
    <t xml:space="preserve">ljubljana </t>
  </si>
  <si>
    <t xml:space="preserve">rome </t>
  </si>
  <si>
    <t>bern</t>
  </si>
  <si>
    <t xml:space="preserve">paris </t>
  </si>
  <si>
    <t xml:space="preserve">brussels </t>
  </si>
  <si>
    <t>amsterdam</t>
  </si>
  <si>
    <t xml:space="preserve">berlin </t>
  </si>
  <si>
    <t xml:space="preserve">copenhagen </t>
  </si>
  <si>
    <t xml:space="preserve">helsinki </t>
  </si>
  <si>
    <t xml:space="preserve">stockholm </t>
  </si>
  <si>
    <t xml:space="preserve">oslo </t>
  </si>
  <si>
    <t xml:space="preserve">london </t>
  </si>
  <si>
    <t xml:space="preserve">dublin </t>
  </si>
  <si>
    <t xml:space="preserve">madrid </t>
  </si>
  <si>
    <t xml:space="preserve">lisbon </t>
  </si>
  <si>
    <t>tenerife</t>
  </si>
  <si>
    <t>chisinau</t>
  </si>
  <si>
    <t>vancouver</t>
  </si>
  <si>
    <t>edmonton</t>
  </si>
  <si>
    <t>calgary</t>
  </si>
  <si>
    <t>regina</t>
  </si>
  <si>
    <t>saskatoon</t>
  </si>
  <si>
    <t>winnipeg</t>
  </si>
  <si>
    <t>toronto</t>
  </si>
  <si>
    <t>quebec city</t>
  </si>
  <si>
    <t>montreal</t>
  </si>
  <si>
    <t>fredericton</t>
  </si>
  <si>
    <t>halifax</t>
  </si>
  <si>
    <t>charlottetown</t>
  </si>
  <si>
    <t>st. johns</t>
  </si>
  <si>
    <t>whitehorse</t>
  </si>
  <si>
    <t>yellowknife</t>
  </si>
  <si>
    <t>iqaluit</t>
  </si>
  <si>
    <t>chukchi sea</t>
  </si>
  <si>
    <t>beaufort sea</t>
  </si>
  <si>
    <t>hudson bay</t>
  </si>
  <si>
    <t>baffin bay</t>
  </si>
  <si>
    <t>labrador sea</t>
  </si>
  <si>
    <t>sargasso sea</t>
  </si>
  <si>
    <t>gulf of mexico</t>
  </si>
  <si>
    <t>carribean sea</t>
  </si>
  <si>
    <t>bay of biscay</t>
  </si>
  <si>
    <t>north sea</t>
  </si>
  <si>
    <t>baltic sea</t>
  </si>
  <si>
    <t>greenland sea</t>
  </si>
  <si>
    <t>barents sea</t>
  </si>
  <si>
    <t>kara sea</t>
  </si>
  <si>
    <t>laptev sea</t>
  </si>
  <si>
    <t>east siberian sea</t>
  </si>
  <si>
    <t>bering sea</t>
  </si>
  <si>
    <t>sea of okhotsk</t>
  </si>
  <si>
    <t>sea of japan</t>
  </si>
  <si>
    <t>yellow sea</t>
  </si>
  <si>
    <t>east china sea</t>
  </si>
  <si>
    <t>south china sea</t>
  </si>
  <si>
    <t>philippine sea</t>
  </si>
  <si>
    <t>coral sea</t>
  </si>
  <si>
    <t>tasman sea</t>
  </si>
  <si>
    <t>timor sea</t>
  </si>
  <si>
    <t>java sea</t>
  </si>
  <si>
    <t>bay of bengal</t>
  </si>
  <si>
    <t>arabian sea</t>
  </si>
  <si>
    <t>gulf of oman</t>
  </si>
  <si>
    <t>persian gulf</t>
  </si>
  <si>
    <t>aral sea</t>
  </si>
  <si>
    <t>caspian sea</t>
  </si>
  <si>
    <t>black sea</t>
  </si>
  <si>
    <t>adriatic sea</t>
  </si>
  <si>
    <t>mediterranean sea</t>
  </si>
  <si>
    <t>red sea</t>
  </si>
  <si>
    <t>gulf of aden</t>
  </si>
  <si>
    <t>gulf of guinea</t>
  </si>
  <si>
    <t>scotia sea</t>
  </si>
  <si>
    <t>weddell sea</t>
  </si>
  <si>
    <t>amundsen sea</t>
  </si>
  <si>
    <t>ross sea</t>
  </si>
  <si>
    <t>chilean sea</t>
  </si>
  <si>
    <t>gulf of alaska</t>
  </si>
  <si>
    <t>great basin</t>
  </si>
  <si>
    <t>mojave</t>
  </si>
  <si>
    <t>sonoran</t>
  </si>
  <si>
    <t>chihuahuan</t>
  </si>
  <si>
    <t>atacama</t>
  </si>
  <si>
    <t>patagonian</t>
  </si>
  <si>
    <t>namib</t>
  </si>
  <si>
    <t>kalahari</t>
  </si>
  <si>
    <t>sahara</t>
  </si>
  <si>
    <t>arabian</t>
  </si>
  <si>
    <t>thar</t>
  </si>
  <si>
    <t>gobi</t>
  </si>
  <si>
    <t>great victoria</t>
  </si>
  <si>
    <t xml:space="preserve">maine </t>
  </si>
  <si>
    <t xml:space="preserve">augusta </t>
  </si>
  <si>
    <t xml:space="preserve"> new hampshire </t>
  </si>
  <si>
    <t xml:space="preserve">concord </t>
  </si>
  <si>
    <t xml:space="preserve"> vermont </t>
  </si>
  <si>
    <t xml:space="preserve">montpelier </t>
  </si>
  <si>
    <t xml:space="preserve"> massachusetts </t>
  </si>
  <si>
    <t xml:space="preserve">boston </t>
  </si>
  <si>
    <t xml:space="preserve"> rhode island </t>
  </si>
  <si>
    <t xml:space="preserve">providence </t>
  </si>
  <si>
    <t xml:space="preserve"> connecticut </t>
  </si>
  <si>
    <t xml:space="preserve">hartford </t>
  </si>
  <si>
    <t xml:space="preserve"> new york </t>
  </si>
  <si>
    <t xml:space="preserve">albany </t>
  </si>
  <si>
    <t xml:space="preserve"> pennsylvania </t>
  </si>
  <si>
    <t xml:space="preserve">harrisburg </t>
  </si>
  <si>
    <t xml:space="preserve"> new jersey </t>
  </si>
  <si>
    <t xml:space="preserve">trenton </t>
  </si>
  <si>
    <t xml:space="preserve"> delaware </t>
  </si>
  <si>
    <t xml:space="preserve">dover </t>
  </si>
  <si>
    <t xml:space="preserve"> maryland </t>
  </si>
  <si>
    <t xml:space="preserve">annapolis </t>
  </si>
  <si>
    <t xml:space="preserve"> west virginia </t>
  </si>
  <si>
    <t xml:space="preserve">charleston </t>
  </si>
  <si>
    <t xml:space="preserve"> virginia </t>
  </si>
  <si>
    <t xml:space="preserve">richmond </t>
  </si>
  <si>
    <t xml:space="preserve"> north carolina </t>
  </si>
  <si>
    <t xml:space="preserve">raleigh </t>
  </si>
  <si>
    <t xml:space="preserve"> south carolina </t>
  </si>
  <si>
    <t xml:space="preserve">columbia </t>
  </si>
  <si>
    <t xml:space="preserve"> georgia </t>
  </si>
  <si>
    <t xml:space="preserve">atlanta </t>
  </si>
  <si>
    <t xml:space="preserve"> florida </t>
  </si>
  <si>
    <t xml:space="preserve">tallahassee </t>
  </si>
  <si>
    <t xml:space="preserve"> alabama </t>
  </si>
  <si>
    <t xml:space="preserve">montgomery </t>
  </si>
  <si>
    <t xml:space="preserve"> mississippi </t>
  </si>
  <si>
    <t xml:space="preserve">jackson </t>
  </si>
  <si>
    <t xml:space="preserve"> tennessee </t>
  </si>
  <si>
    <t xml:space="preserve">nashville </t>
  </si>
  <si>
    <t xml:space="preserve"> kentucky </t>
  </si>
  <si>
    <t xml:space="preserve">frankfort </t>
  </si>
  <si>
    <t xml:space="preserve"> ohio </t>
  </si>
  <si>
    <t xml:space="preserve">columbus </t>
  </si>
  <si>
    <t xml:space="preserve"> michigan </t>
  </si>
  <si>
    <t xml:space="preserve">lansing </t>
  </si>
  <si>
    <t xml:space="preserve"> indiana </t>
  </si>
  <si>
    <t xml:space="preserve">indianapolis </t>
  </si>
  <si>
    <t xml:space="preserve"> illinois </t>
  </si>
  <si>
    <t xml:space="preserve">springfield </t>
  </si>
  <si>
    <t xml:space="preserve"> wisconsin </t>
  </si>
  <si>
    <t xml:space="preserve">madison </t>
  </si>
  <si>
    <t xml:space="preserve"> minnesota </t>
  </si>
  <si>
    <t xml:space="preserve">saint paul </t>
  </si>
  <si>
    <t xml:space="preserve"> iowa </t>
  </si>
  <si>
    <t xml:space="preserve">des moines </t>
  </si>
  <si>
    <t xml:space="preserve"> missouri </t>
  </si>
  <si>
    <t xml:space="preserve">jefferson city </t>
  </si>
  <si>
    <t xml:space="preserve"> arkansas </t>
  </si>
  <si>
    <t xml:space="preserve">little rock </t>
  </si>
  <si>
    <t xml:space="preserve"> louisiana </t>
  </si>
  <si>
    <t xml:space="preserve">baton rouge </t>
  </si>
  <si>
    <t xml:space="preserve"> texas </t>
  </si>
  <si>
    <t xml:space="preserve">austin </t>
  </si>
  <si>
    <t xml:space="preserve"> oklahoma </t>
  </si>
  <si>
    <t xml:space="preserve">oklahoma city </t>
  </si>
  <si>
    <t xml:space="preserve"> kansas </t>
  </si>
  <si>
    <t xml:space="preserve">topeka </t>
  </si>
  <si>
    <t xml:space="preserve"> nebraska </t>
  </si>
  <si>
    <t xml:space="preserve">lincoln </t>
  </si>
  <si>
    <t xml:space="preserve"> south dakota </t>
  </si>
  <si>
    <t xml:space="preserve">pierre </t>
  </si>
  <si>
    <t xml:space="preserve"> north dakota </t>
  </si>
  <si>
    <t xml:space="preserve">bismarck </t>
  </si>
  <si>
    <t xml:space="preserve"> montana </t>
  </si>
  <si>
    <t xml:space="preserve">helena </t>
  </si>
  <si>
    <t xml:space="preserve"> wyoming </t>
  </si>
  <si>
    <t xml:space="preserve">cheyenne </t>
  </si>
  <si>
    <t xml:space="preserve"> idaho </t>
  </si>
  <si>
    <t xml:space="preserve">boise </t>
  </si>
  <si>
    <t xml:space="preserve"> nevada </t>
  </si>
  <si>
    <t xml:space="preserve">carson city </t>
  </si>
  <si>
    <t xml:space="preserve"> utah </t>
  </si>
  <si>
    <t xml:space="preserve">salt lake city </t>
  </si>
  <si>
    <t xml:space="preserve"> colorado </t>
  </si>
  <si>
    <t xml:space="preserve">denver </t>
  </si>
  <si>
    <t xml:space="preserve"> new mexico </t>
  </si>
  <si>
    <t xml:space="preserve">santa fe </t>
  </si>
  <si>
    <t xml:space="preserve"> arizona </t>
  </si>
  <si>
    <t xml:space="preserve">phoenix </t>
  </si>
  <si>
    <t xml:space="preserve"> california </t>
  </si>
  <si>
    <t xml:space="preserve">sacramento </t>
  </si>
  <si>
    <t xml:space="preserve"> oregon </t>
  </si>
  <si>
    <t xml:space="preserve">salem </t>
  </si>
  <si>
    <t xml:space="preserve"> washington </t>
  </si>
  <si>
    <t xml:space="preserve">olympia </t>
  </si>
  <si>
    <t xml:space="preserve"> alaska </t>
  </si>
  <si>
    <t xml:space="preserve">juneau </t>
  </si>
  <si>
    <t xml:space="preserve"> hawaii (formerly: sandwich islands)</t>
  </si>
  <si>
    <t>honolulu</t>
  </si>
  <si>
    <t>https://www.google.com/search?client=firefox-b-1-d&amp;q=is+girdle+and+corset+the+same+thing</t>
  </si>
  <si>
    <t>mainly shapes below the waist V below the chest</t>
  </si>
  <si>
    <t>girdle - corset</t>
  </si>
  <si>
    <t>An isolated hill with steep sides and a summit smaller than a mesa.</t>
  </si>
  <si>
    <t>Thomas Piketty</t>
  </si>
  <si>
    <t>Capital in the Twenty-First Century</t>
  </si>
  <si>
    <t>https://www.google.com/search?client=firefox-b-1-d&amp;q=what+do+adrenal+glands+secrete</t>
  </si>
  <si>
    <t>regulate the thyroid (which produces hormones) and adrenal glands (which produce steroids &amp; epinephrine).</t>
  </si>
  <si>
    <t>Pago Pago</t>
  </si>
  <si>
    <t>Guns, Germs, and Steel</t>
  </si>
  <si>
    <t>Jared Diamond</t>
  </si>
  <si>
    <t>Fruits including the cucumber, melon, squash, and pumpkin. Out of one's mind; crazy.</t>
  </si>
  <si>
    <t>Layer of trees, plants, etc., between the forest floor and the canopy.</t>
  </si>
  <si>
    <t>Garden of plants cut into fantastic shapes.</t>
  </si>
  <si>
    <t>Potential. The amount of work required in moving an electric charge from one point to the other. Circular movement of a horse. Fencing: movement to avoid a thrust.</t>
  </si>
  <si>
    <t>Seeing images in patterns.</t>
  </si>
  <si>
    <t>eulogy</t>
  </si>
  <si>
    <t>https://www.dictionary.com/browse/eulogy</t>
  </si>
  <si>
    <t>Tribute (usually to the dead); panegyric. Extol.</t>
  </si>
  <si>
    <t>Henry V (Hal)</t>
  </si>
  <si>
    <t>large intestine (colon): cecum &amp; rectum (-&gt;anus)</t>
  </si>
  <si>
    <t>appendix</t>
  </si>
  <si>
    <t>https://www.npr.org/sections/health-shots/2024/02/02/1228474984/appendix-function-appendicitis-gut-health</t>
  </si>
  <si>
    <t>Noxious vapors arising from rotting organic matter. An influence or atmosphere that tends to corrupt or deplete.</t>
  </si>
  <si>
    <t>https://theskepticarena.com/neoScience.aspx#2089</t>
  </si>
  <si>
    <t>Broad valley. Vale.</t>
  </si>
  <si>
    <t>Ancestor. Precursor.</t>
  </si>
  <si>
    <t xml:space="preserve">Unaffiliated </t>
  </si>
  <si>
    <t xml:space="preserve">Federalist </t>
  </si>
  <si>
    <t>Republican</t>
  </si>
  <si>
    <t>Whig</t>
  </si>
  <si>
    <t>Whig/Unaffiliated</t>
  </si>
  <si>
    <t>Republican/National Union</t>
  </si>
  <si>
    <t>Democrat-Republican</t>
  </si>
  <si>
    <t>Democrat-Republican/National Republican</t>
  </si>
  <si>
    <t>Democrat</t>
  </si>
  <si>
    <t>National Union/Democrat</t>
  </si>
  <si>
    <t>PARTY</t>
  </si>
  <si>
    <t>Created humans from clay &amp; gave them fire</t>
  </si>
  <si>
    <t>zeus punishment: a bird ate his liver daily</t>
  </si>
  <si>
    <t>https://www.thesaurus.com/browse/befuddle?adobe_mc=MCMID%3D01949213190519573841203942492294111311%7CMCORGID%3DAA9D3B6A630E2C2A0A495C40%2540AdobeOrg%7CTS%3D1708314894</t>
  </si>
  <si>
    <t>Astound. Befuddle. To make stupid or dull.</t>
  </si>
  <si>
    <t>ALSO INCLUDES.11</t>
  </si>
  <si>
    <t>peregrinate~peripatetic</t>
  </si>
  <si>
    <t>doughty~plucky</t>
  </si>
  <si>
    <t>REPLACE?</t>
  </si>
  <si>
    <t>(smh eo)</t>
  </si>
  <si>
    <t>Chronic fatigue syndrome. Myalgic encephalomyelitis.</t>
  </si>
  <si>
    <t>https://www.merriam-webster.com/dictionary/myalgic%20encephalomyelitis</t>
  </si>
  <si>
    <t>ecdysis~molt</t>
  </si>
  <si>
    <t>Unpredictable; whimsical; capricious.</t>
  </si>
  <si>
    <t>https://www.dictionary.com/browse/lido</t>
  </si>
  <si>
    <t>Beach resort. Public swimming pool. Swimming pool aboard an ocean liner.</t>
  </si>
  <si>
    <t xml:space="preserve">Gabriel Marquez </t>
  </si>
  <si>
    <t>Gabriel Marquez</t>
  </si>
  <si>
    <t>Katherina</t>
  </si>
  <si>
    <t>Paul Cezanne</t>
  </si>
  <si>
    <t>https://www.thesaurus.com/e/grammar/what-are-the-major-punctuation-marks/</t>
  </si>
  <si>
    <t>PUNCTUATION MARKS</t>
  </si>
  <si>
    <t>ellipses</t>
  </si>
  <si>
    <t>3 dots with a space on each side to denote missing text</t>
  </si>
  <si>
    <t>Poise. Self-possession.</t>
  </si>
  <si>
    <t>ISLAM</t>
  </si>
  <si>
    <t>Ramadan</t>
  </si>
  <si>
    <t>https://www.google.com/search?client=firefox-b-1-d&amp;q=when+is+ramadan</t>
  </si>
  <si>
    <t>https://www.google.com/search?q=when+is+ramadan+2025</t>
  </si>
  <si>
    <t>9th month of Islamic year which can begin anytime in March.</t>
  </si>
  <si>
    <t>https://www.dictionary.com/browse/curtail</t>
  </si>
  <si>
    <t>To pack down by pounding. Curtail, lessen, reduce.</t>
  </si>
  <si>
    <t>Athens.Parthenon (pantheon=Rome &amp; Paris)</t>
  </si>
  <si>
    <t>Belize (british honduras)</t>
  </si>
  <si>
    <t>https://www.gettyimages.com/photos/burnoose</t>
  </si>
  <si>
    <t>Emily Bronte</t>
  </si>
  <si>
    <t>Charlotte Bronte</t>
  </si>
  <si>
    <t>Niccolo Machiavelli</t>
  </si>
  <si>
    <t xml:space="preserve">Antoine de Saint-Exupery </t>
  </si>
  <si>
    <t>thymus gland</t>
  </si>
  <si>
    <t>https://my.clevelandclinic.org/health/body/23016-thymus</t>
  </si>
  <si>
    <t>regulates sleep. controls pineal and thymus glands.</t>
  </si>
  <si>
    <t>Set of clothes. Personal belongings.</t>
  </si>
  <si>
    <t>la boheme</t>
  </si>
  <si>
    <t>modish~natty</t>
  </si>
  <si>
    <t>Disparage.</t>
  </si>
  <si>
    <t>san jose</t>
  </si>
  <si>
    <t xml:space="preserve">brasilia </t>
  </si>
  <si>
    <t>lome</t>
  </si>
  <si>
    <t>yaounde</t>
  </si>
  <si>
    <t>turkiye (turkey)</t>
  </si>
  <si>
    <t>Hagatna</t>
  </si>
  <si>
    <t>Nb</t>
  </si>
  <si>
    <t>Niobium</t>
  </si>
  <si>
    <t>memory center (library)</t>
  </si>
  <si>
    <t>produces cells that fight infections til puberty</t>
  </si>
  <si>
    <t>Fights harmful bacteria and protects "good" bacteria. projects from the cecum.</t>
  </si>
  <si>
    <t>Tim Berners-Lee.World Wide Web</t>
  </si>
  <si>
    <t>Dream of the Red Chamber</t>
  </si>
  <si>
    <t>MISSED AT ROY'S</t>
  </si>
  <si>
    <t>Declaration. Confession. Admission.</t>
  </si>
  <si>
    <t>S. E. Hinton</t>
  </si>
  <si>
    <t>H. G. Wells</t>
  </si>
  <si>
    <t>Walden</t>
  </si>
  <si>
    <t>geo</t>
  </si>
  <si>
    <t>sci</t>
  </si>
  <si>
    <t>dif</t>
  </si>
  <si>
    <t>us</t>
  </si>
  <si>
    <t>sternum &amp; ribcage</t>
  </si>
  <si>
    <t>Les Miserables</t>
  </si>
  <si>
    <t>Louis-Ferdinand Celine</t>
  </si>
  <si>
    <t>X</t>
  </si>
  <si>
    <t>LISTED ABOVE</t>
  </si>
  <si>
    <t>Put into a state of perplexity and embarrassment; discombobulate; disconcert. Frustrate; thwart.</t>
  </si>
  <si>
    <t>Inconsistency between principles or laws.</t>
  </si>
  <si>
    <t>Hard to understand; abstruse. Obscure.</t>
  </si>
  <si>
    <t>A potentially embarrassing situation. Scandal.</t>
  </si>
  <si>
    <t>constitutional amendments</t>
  </si>
  <si>
    <t>2019 census</t>
  </si>
  <si>
    <t>To make unclear, especially deliberately; confuse; obscure.</t>
  </si>
  <si>
    <t>Coexistence of contrary feelings; cognitive dissonance.</t>
  </si>
  <si>
    <t>quean~slattern~strumpet</t>
  </si>
  <si>
    <t>Gardening. Cultivation of a garden, orchard, or nursery, of flowers, fruits, vegetables, or ornamental plants.</t>
  </si>
  <si>
    <t>NEW CANDIDATES</t>
  </si>
  <si>
    <t>https://www.dictionary.com/browse/immiserate</t>
  </si>
  <si>
    <t>immiserate</t>
  </si>
  <si>
    <t>Make miserable. Cause to become impoverished.</t>
  </si>
  <si>
    <t>Underground cemetery with connecting burial rooms.</t>
  </si>
  <si>
    <t>Random number generator for square roots:</t>
  </si>
  <si>
    <t>col B =</t>
  </si>
  <si>
    <t>col E =</t>
  </si>
  <si>
    <t>my calculated deviation (step 3)</t>
  </si>
  <si>
    <t>col J =</t>
  </si>
  <si>
    <t>col K =</t>
  </si>
  <si>
    <t>They are: 1,286 ; 2,331 ; 2,560 ; 2,573 ; 3,282 ; 7,347</t>
  </si>
  <si>
    <t>NOTES FOR SQUARE ROOTS</t>
  </si>
  <si>
    <t>ALSO</t>
  </si>
  <si>
    <t>MY ROOT</t>
  </si>
  <si>
    <t>MY DEV</t>
  </si>
  <si>
    <t>REAL DEV</t>
  </si>
  <si>
    <t>cell C2 =</t>
  </si>
  <si>
    <t>col C =</t>
  </si>
  <si>
    <t>col F =</t>
  </si>
  <si>
    <t>col H =</t>
  </si>
  <si>
    <t>col L =</t>
  </si>
  <si>
    <t>C2 contains the number. Type it into the search box. Mouse-select column B.</t>
  </si>
  <si>
    <t>to "get it right" you need to correctly compute the 2 answers found in columns E and F (my root &amp; my deviation).</t>
  </si>
  <si>
    <t>O2 contains a number to be squared. If it is a multiple of 10 (too easy), ignore it and use P2 instead.</t>
  </si>
  <si>
    <t>If it too is a multiple of 10, put cursor on any column header border and when you see the cross icon - click to refresh numbers.</t>
  </si>
  <si>
    <t>The answers are in line 4 below each number.</t>
  </si>
  <si>
    <t>Then click the link to the online calculator (R4).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</si>
</sst>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0.0"/>
  </numFmts>
  <fonts count="33" x14ac:knownFonts="1">
    <font>
      <sz val="12"/>
      <name val="Arial"/>
    </font>
    <font>
      <u/>
      <sz val="12"/>
      <color theme="10"/>
      <name val="Arial"/>
      <family val="2"/>
    </font>
    <font>
      <b/>
      <sz val="12"/>
      <name val="Tahoma"/>
      <family val="2"/>
    </font>
    <font>
      <b/>
      <u/>
      <sz val="12"/>
      <color theme="10"/>
      <name val="Tahoma"/>
      <family val="2"/>
    </font>
    <font>
      <sz val="8"/>
      <name val="Arial"/>
      <family val="2"/>
    </font>
    <font>
      <b/>
      <sz val="12"/>
      <color theme="1"/>
      <name val="Tahoma"/>
      <family val="2"/>
    </font>
    <font>
      <b/>
      <vertAlign val="superscript"/>
      <sz val="12"/>
      <color theme="1"/>
      <name val="Tahoma"/>
      <family val="2"/>
    </font>
    <font>
      <b/>
      <vertAlign val="subscript"/>
      <sz val="12"/>
      <color theme="1"/>
      <name val="Tahoma"/>
      <family val="2"/>
    </font>
    <font>
      <sz val="8"/>
      <name val="Arial"/>
      <family val="2"/>
    </font>
    <font>
      <b/>
      <sz val="14"/>
      <name val="Tahoma"/>
      <family val="2"/>
    </font>
    <font>
      <b/>
      <sz val="14"/>
      <color theme="1"/>
      <name val="Tahoma"/>
      <family val="2"/>
    </font>
    <font>
      <b/>
      <u/>
      <sz val="14"/>
      <color theme="10"/>
      <name val="Tahoma"/>
      <family val="2"/>
    </font>
    <font>
      <b/>
      <sz val="14"/>
      <color rgb="FFFF0000"/>
      <name val="Tahoma"/>
      <family val="2"/>
    </font>
    <font>
      <b/>
      <vertAlign val="superscript"/>
      <sz val="14"/>
      <name val="Tahoma"/>
      <family val="2"/>
    </font>
    <font>
      <b/>
      <sz val="14"/>
      <color rgb="FFFFFF00"/>
      <name val="Tahoma"/>
      <family val="2"/>
    </font>
    <font>
      <b/>
      <sz val="12"/>
      <color rgb="FFFF0000"/>
      <name val="Tahoma"/>
      <family val="2"/>
    </font>
    <font>
      <b/>
      <vertAlign val="superscript"/>
      <sz val="12"/>
      <name val="Tahoma"/>
      <family val="2"/>
    </font>
    <font>
      <b/>
      <vertAlign val="subscript"/>
      <sz val="14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u/>
      <sz val="12"/>
      <color theme="10"/>
      <name val="Arial"/>
      <family val="2"/>
    </font>
    <font>
      <b/>
      <sz val="12"/>
      <color rgb="FF2C2C2C"/>
      <name val="Arial"/>
      <family val="2"/>
    </font>
    <font>
      <b/>
      <i/>
      <sz val="12"/>
      <name val="Tahoma"/>
      <family val="2"/>
    </font>
    <font>
      <sz val="8"/>
      <name val="Arial"/>
      <family val="2"/>
    </font>
    <font>
      <u/>
      <sz val="12"/>
      <color theme="10"/>
      <name val="Tahoma"/>
      <family val="2"/>
    </font>
    <font>
      <sz val="8"/>
      <name val="Arial"/>
      <family val="2"/>
    </font>
    <font>
      <b/>
      <sz val="10"/>
      <name val="Tahoma"/>
      <family val="2"/>
    </font>
    <font>
      <b/>
      <u/>
      <sz val="10"/>
      <color theme="10"/>
      <name val="Tahoma"/>
      <family val="2"/>
    </font>
    <font>
      <u/>
      <sz val="10"/>
      <color rgb="FF0000FF"/>
      <name val="Arial"/>
      <family val="2"/>
    </font>
    <font>
      <b/>
      <sz val="14"/>
      <color rgb="FF000000"/>
      <name val="Tahoma"/>
      <family val="2"/>
    </font>
    <font>
      <sz val="12"/>
      <name val="Arial"/>
      <family val="2"/>
    </font>
    <font>
      <sz val="14"/>
      <name val="Arial"/>
      <family val="2"/>
    </font>
    <font>
      <u/>
      <sz val="14"/>
      <color theme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8" fillId="0" borderId="0"/>
    <xf numFmtId="9" fontId="30" fillId="0" borderId="0" applyFont="0" applyFill="0" applyBorder="0" applyAlignment="0" applyProtection="0"/>
  </cellStyleXfs>
  <cellXfs count="245">
    <xf numFmtId="0" fontId="0" fillId="0" borderId="0" xfId="0"/>
    <xf numFmtId="0" fontId="2" fillId="3" borderId="1" xfId="0" applyFont="1" applyFill="1" applyBorder="1"/>
    <xf numFmtId="0" fontId="2" fillId="0" borderId="1" xfId="0" applyFont="1" applyBorder="1"/>
    <xf numFmtId="0" fontId="3" fillId="0" borderId="1" xfId="1" applyFont="1" applyBorder="1"/>
    <xf numFmtId="49" fontId="2" fillId="0" borderId="1" xfId="0" applyNumberFormat="1" applyFont="1" applyBorder="1"/>
    <xf numFmtId="0" fontId="2" fillId="4" borderId="1" xfId="0" applyFont="1" applyFill="1" applyBorder="1"/>
    <xf numFmtId="0" fontId="1" fillId="0" borderId="1" xfId="1" applyBorder="1"/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/>
    <xf numFmtId="0" fontId="5" fillId="0" borderId="1" xfId="0" applyFont="1" applyBorder="1"/>
    <xf numFmtId="0" fontId="5" fillId="4" borderId="1" xfId="0" applyFont="1" applyFill="1" applyBorder="1"/>
    <xf numFmtId="0" fontId="5" fillId="5" borderId="1" xfId="0" applyFont="1" applyFill="1" applyBorder="1"/>
    <xf numFmtId="165" fontId="5" fillId="0" borderId="1" xfId="0" applyNumberFormat="1" applyFont="1" applyBorder="1"/>
    <xf numFmtId="0" fontId="9" fillId="3" borderId="1" xfId="0" applyFont="1" applyFill="1" applyBorder="1"/>
    <xf numFmtId="0" fontId="5" fillId="3" borderId="1" xfId="0" applyFont="1" applyFill="1" applyBorder="1" applyAlignment="1">
      <alignment horizontal="left"/>
    </xf>
    <xf numFmtId="165" fontId="5" fillId="3" borderId="1" xfId="0" applyNumberFormat="1" applyFont="1" applyFill="1" applyBorder="1" applyAlignment="1">
      <alignment horizontal="left"/>
    </xf>
    <xf numFmtId="165" fontId="5" fillId="5" borderId="1" xfId="0" applyNumberFormat="1" applyFont="1" applyFill="1" applyBorder="1"/>
    <xf numFmtId="166" fontId="5" fillId="5" borderId="1" xfId="0" applyNumberFormat="1" applyFont="1" applyFill="1" applyBorder="1"/>
    <xf numFmtId="166" fontId="5" fillId="0" borderId="1" xfId="0" applyNumberFormat="1" applyFont="1" applyBorder="1"/>
    <xf numFmtId="1" fontId="5" fillId="0" borderId="1" xfId="0" applyNumberFormat="1" applyFont="1" applyBorder="1"/>
    <xf numFmtId="0" fontId="9" fillId="0" borderId="1" xfId="0" applyFont="1" applyBorder="1"/>
    <xf numFmtId="49" fontId="5" fillId="0" borderId="1" xfId="0" applyNumberFormat="1" applyFont="1" applyBorder="1"/>
    <xf numFmtId="49" fontId="5" fillId="4" borderId="1" xfId="0" applyNumberFormat="1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49" fontId="2" fillId="9" borderId="1" xfId="0" applyNumberFormat="1" applyFont="1" applyFill="1" applyBorder="1"/>
    <xf numFmtId="0" fontId="3" fillId="0" borderId="1" xfId="1" applyFont="1" applyBorder="1" applyAlignment="1" applyProtection="1"/>
    <xf numFmtId="0" fontId="10" fillId="0" borderId="1" xfId="0" applyFont="1" applyBorder="1"/>
    <xf numFmtId="0" fontId="9" fillId="0" borderId="1" xfId="0" quotePrefix="1" applyFont="1" applyBorder="1"/>
    <xf numFmtId="0" fontId="11" fillId="0" borderId="1" xfId="1" applyFont="1" applyBorder="1"/>
    <xf numFmtId="0" fontId="9" fillId="3" borderId="1" xfId="0" applyFont="1" applyFill="1" applyBorder="1" applyAlignment="1">
      <alignment horizontal="center"/>
    </xf>
    <xf numFmtId="0" fontId="9" fillId="4" borderId="1" xfId="0" applyFont="1" applyFill="1" applyBorder="1"/>
    <xf numFmtId="3" fontId="9" fillId="3" borderId="1" xfId="0" applyNumberFormat="1" applyFont="1" applyFill="1" applyBorder="1" applyAlignment="1">
      <alignment horizontal="right"/>
    </xf>
    <xf numFmtId="0" fontId="9" fillId="3" borderId="1" xfId="0" applyFont="1" applyFill="1" applyBorder="1" applyAlignment="1">
      <alignment horizontal="left"/>
    </xf>
    <xf numFmtId="0" fontId="9" fillId="6" borderId="1" xfId="0" applyFont="1" applyFill="1" applyBorder="1"/>
    <xf numFmtId="49" fontId="9" fillId="0" borderId="1" xfId="0" applyNumberFormat="1" applyFont="1" applyBorder="1"/>
    <xf numFmtId="0" fontId="14" fillId="4" borderId="1" xfId="0" applyFont="1" applyFill="1" applyBorder="1"/>
    <xf numFmtId="0" fontId="11" fillId="0" borderId="1" xfId="1" applyFont="1" applyFill="1" applyBorder="1"/>
    <xf numFmtId="0" fontId="9" fillId="0" borderId="0" xfId="0" applyFont="1"/>
    <xf numFmtId="0" fontId="11" fillId="0" borderId="0" xfId="1" applyFont="1"/>
    <xf numFmtId="20" fontId="11" fillId="0" borderId="1" xfId="1" applyNumberFormat="1" applyFont="1" applyBorder="1"/>
    <xf numFmtId="0" fontId="9" fillId="5" borderId="1" xfId="0" applyFont="1" applyFill="1" applyBorder="1"/>
    <xf numFmtId="3" fontId="2" fillId="0" borderId="1" xfId="0" applyNumberFormat="1" applyFont="1" applyBorder="1"/>
    <xf numFmtId="0" fontId="9" fillId="2" borderId="1" xfId="0" applyFont="1" applyFill="1" applyBorder="1" applyAlignment="1">
      <alignment horizontal="left"/>
    </xf>
    <xf numFmtId="49" fontId="9" fillId="5" borderId="1" xfId="0" applyNumberFormat="1" applyFont="1" applyFill="1" applyBorder="1"/>
    <xf numFmtId="0" fontId="9" fillId="5" borderId="1" xfId="0" applyFont="1" applyFill="1" applyBorder="1" applyAlignment="1">
      <alignment horizontal="left"/>
    </xf>
    <xf numFmtId="0" fontId="10" fillId="5" borderId="1" xfId="0" applyFont="1" applyFill="1" applyBorder="1"/>
    <xf numFmtId="0" fontId="9" fillId="5" borderId="0" xfId="0" applyFont="1" applyFill="1"/>
    <xf numFmtId="0" fontId="2" fillId="6" borderId="1" xfId="0" applyFont="1" applyFill="1" applyBorder="1"/>
    <xf numFmtId="0" fontId="2" fillId="7" borderId="1" xfId="0" applyFont="1" applyFill="1" applyBorder="1"/>
    <xf numFmtId="0" fontId="2" fillId="0" borderId="1" xfId="0" applyFont="1" applyBorder="1" applyAlignment="1">
      <alignment vertical="center"/>
    </xf>
    <xf numFmtId="0" fontId="2" fillId="8" borderId="1" xfId="0" applyFont="1" applyFill="1" applyBorder="1"/>
    <xf numFmtId="0" fontId="3" fillId="0" borderId="1" xfId="1" applyFont="1" applyBorder="1" applyAlignment="1"/>
    <xf numFmtId="0" fontId="3" fillId="0" borderId="1" xfId="1" applyFont="1" applyFill="1" applyBorder="1"/>
    <xf numFmtId="20" fontId="9" fillId="0" borderId="1" xfId="0" applyNumberFormat="1" applyFont="1" applyBorder="1"/>
    <xf numFmtId="20" fontId="9" fillId="5" borderId="1" xfId="0" applyNumberFormat="1" applyFont="1" applyFill="1" applyBorder="1"/>
    <xf numFmtId="0" fontId="1" fillId="0" borderId="1" xfId="1" applyFill="1" applyBorder="1"/>
    <xf numFmtId="0" fontId="2" fillId="9" borderId="1" xfId="0" applyFont="1" applyFill="1" applyBorder="1"/>
    <xf numFmtId="0" fontId="2" fillId="10" borderId="1" xfId="0" applyFont="1" applyFill="1" applyBorder="1"/>
    <xf numFmtId="3" fontId="2" fillId="6" borderId="1" xfId="0" applyNumberFormat="1" applyFont="1" applyFill="1" applyBorder="1"/>
    <xf numFmtId="3" fontId="2" fillId="10" borderId="1" xfId="0" applyNumberFormat="1" applyFont="1" applyFill="1" applyBorder="1"/>
    <xf numFmtId="3" fontId="2" fillId="8" borderId="1" xfId="0" applyNumberFormat="1" applyFont="1" applyFill="1" applyBorder="1"/>
    <xf numFmtId="3" fontId="2" fillId="11" borderId="1" xfId="0" applyNumberFormat="1" applyFont="1" applyFill="1" applyBorder="1"/>
    <xf numFmtId="3" fontId="2" fillId="7" borderId="1" xfId="0" applyNumberFormat="1" applyFont="1" applyFill="1" applyBorder="1"/>
    <xf numFmtId="0" fontId="15" fillId="0" borderId="1" xfId="0" applyFont="1" applyBorder="1"/>
    <xf numFmtId="49" fontId="5" fillId="5" borderId="1" xfId="0" applyNumberFormat="1" applyFont="1" applyFill="1" applyBorder="1"/>
    <xf numFmtId="49" fontId="5" fillId="4" borderId="1" xfId="0" applyNumberFormat="1" applyFont="1" applyFill="1" applyBorder="1"/>
    <xf numFmtId="0" fontId="2" fillId="0" borderId="1" xfId="0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1" fontId="5" fillId="3" borderId="1" xfId="0" applyNumberFormat="1" applyFont="1" applyFill="1" applyBorder="1"/>
    <xf numFmtId="49" fontId="5" fillId="0" borderId="1" xfId="0" quotePrefix="1" applyNumberFormat="1" applyFont="1" applyBorder="1"/>
    <xf numFmtId="3" fontId="2" fillId="3" borderId="1" xfId="0" applyNumberFormat="1" applyFont="1" applyFill="1" applyBorder="1"/>
    <xf numFmtId="1" fontId="5" fillId="13" borderId="1" xfId="0" applyNumberFormat="1" applyFont="1" applyFill="1" applyBorder="1"/>
    <xf numFmtId="0" fontId="5" fillId="13" borderId="1" xfId="0" applyFont="1" applyFill="1" applyBorder="1"/>
    <xf numFmtId="165" fontId="5" fillId="3" borderId="1" xfId="0" applyNumberFormat="1" applyFont="1" applyFill="1" applyBorder="1"/>
    <xf numFmtId="1" fontId="5" fillId="5" borderId="1" xfId="0" applyNumberFormat="1" applyFont="1" applyFill="1" applyBorder="1"/>
    <xf numFmtId="3" fontId="5" fillId="0" borderId="1" xfId="0" applyNumberFormat="1" applyFont="1" applyBorder="1"/>
    <xf numFmtId="165" fontId="5" fillId="13" borderId="1" xfId="0" applyNumberFormat="1" applyFont="1" applyFill="1" applyBorder="1"/>
    <xf numFmtId="49" fontId="10" fillId="0" borderId="1" xfId="0" applyNumberFormat="1" applyFont="1" applyBorder="1"/>
    <xf numFmtId="49" fontId="11" fillId="0" borderId="1" xfId="1" applyNumberFormat="1" applyFont="1" applyBorder="1"/>
    <xf numFmtId="49" fontId="10" fillId="5" borderId="1" xfId="0" applyNumberFormat="1" applyFont="1" applyFill="1" applyBorder="1"/>
    <xf numFmtId="0" fontId="10" fillId="0" borderId="1" xfId="0" quotePrefix="1" applyFont="1" applyBorder="1"/>
    <xf numFmtId="0" fontId="5" fillId="5" borderId="1" xfId="0" quotePrefix="1" applyFont="1" applyFill="1" applyBorder="1" applyAlignment="1">
      <alignment horizontal="left"/>
    </xf>
    <xf numFmtId="166" fontId="10" fillId="0" borderId="1" xfId="0" applyNumberFormat="1" applyFont="1" applyBorder="1"/>
    <xf numFmtId="0" fontId="9" fillId="0" borderId="2" xfId="0" applyFont="1" applyBorder="1"/>
    <xf numFmtId="0" fontId="9" fillId="0" borderId="3" xfId="0" applyFont="1" applyBorder="1"/>
    <xf numFmtId="0" fontId="9" fillId="0" borderId="4" xfId="0" applyFont="1" applyBorder="1"/>
    <xf numFmtId="0" fontId="12" fillId="0" borderId="2" xfId="0" applyFont="1" applyBorder="1"/>
    <xf numFmtId="0" fontId="10" fillId="0" borderId="3" xfId="0" applyFont="1" applyBorder="1"/>
    <xf numFmtId="0" fontId="12" fillId="0" borderId="3" xfId="0" applyFont="1" applyBorder="1"/>
    <xf numFmtId="0" fontId="10" fillId="0" borderId="2" xfId="0" applyFont="1" applyBorder="1"/>
    <xf numFmtId="0" fontId="2" fillId="5" borderId="1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left"/>
    </xf>
    <xf numFmtId="0" fontId="2" fillId="14" borderId="1" xfId="0" applyFont="1" applyFill="1" applyBorder="1"/>
    <xf numFmtId="0" fontId="2" fillId="14" borderId="1" xfId="0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3" fontId="9" fillId="0" borderId="1" xfId="0" applyNumberFormat="1" applyFont="1" applyBorder="1"/>
    <xf numFmtId="164" fontId="9" fillId="0" borderId="1" xfId="0" applyNumberFormat="1" applyFont="1" applyBorder="1"/>
    <xf numFmtId="0" fontId="10" fillId="0" borderId="1" xfId="0" quotePrefix="1" applyFont="1" applyBorder="1" applyAlignment="1">
      <alignment horizontal="right"/>
    </xf>
    <xf numFmtId="9" fontId="9" fillId="0" borderId="1" xfId="0" applyNumberFormat="1" applyFont="1" applyBorder="1"/>
    <xf numFmtId="0" fontId="10" fillId="0" borderId="1" xfId="0" applyFont="1" applyBorder="1" applyAlignment="1">
      <alignment horizontal="left"/>
    </xf>
    <xf numFmtId="3" fontId="10" fillId="0" borderId="1" xfId="0" applyNumberFormat="1" applyFont="1" applyBorder="1"/>
    <xf numFmtId="164" fontId="10" fillId="0" borderId="1" xfId="0" applyNumberFormat="1" applyFont="1" applyBorder="1"/>
    <xf numFmtId="9" fontId="10" fillId="0" borderId="1" xfId="0" applyNumberFormat="1" applyFont="1" applyBorder="1"/>
    <xf numFmtId="166" fontId="10" fillId="5" borderId="1" xfId="0" applyNumberFormat="1" applyFont="1" applyFill="1" applyBorder="1"/>
    <xf numFmtId="166" fontId="11" fillId="0" borderId="1" xfId="1" applyNumberFormat="1" applyFont="1" applyBorder="1"/>
    <xf numFmtId="0" fontId="9" fillId="5" borderId="1" xfId="0" applyFont="1" applyFill="1" applyBorder="1" applyAlignment="1">
      <alignment wrapText="1"/>
    </xf>
    <xf numFmtId="3" fontId="2" fillId="5" borderId="1" xfId="0" applyNumberFormat="1" applyFont="1" applyFill="1" applyBorder="1"/>
    <xf numFmtId="0" fontId="19" fillId="0" borderId="1" xfId="0" applyFont="1" applyBorder="1"/>
    <xf numFmtId="3" fontId="19" fillId="0" borderId="1" xfId="0" applyNumberFormat="1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0" fontId="19" fillId="0" borderId="1" xfId="0" applyFont="1" applyBorder="1" applyAlignment="1">
      <alignment wrapText="1"/>
    </xf>
    <xf numFmtId="0" fontId="20" fillId="0" borderId="1" xfId="1" applyFont="1" applyBorder="1" applyAlignment="1">
      <alignment horizontal="right" vertical="center" wrapText="1"/>
    </xf>
    <xf numFmtId="0" fontId="2" fillId="0" borderId="1" xfId="0" applyFont="1" applyBorder="1" applyAlignment="1">
      <alignment wrapText="1"/>
    </xf>
    <xf numFmtId="0" fontId="2" fillId="7" borderId="1" xfId="0" applyFont="1" applyFill="1" applyBorder="1" applyAlignment="1">
      <alignment wrapText="1"/>
    </xf>
    <xf numFmtId="3" fontId="2" fillId="6" borderId="1" xfId="0" applyNumberFormat="1" applyFont="1" applyFill="1" applyBorder="1" applyAlignment="1">
      <alignment wrapText="1"/>
    </xf>
    <xf numFmtId="49" fontId="2" fillId="5" borderId="1" xfId="0" applyNumberFormat="1" applyFont="1" applyFill="1" applyBorder="1"/>
    <xf numFmtId="3" fontId="10" fillId="5" borderId="1" xfId="0" applyNumberFormat="1" applyFont="1" applyFill="1" applyBorder="1"/>
    <xf numFmtId="0" fontId="2" fillId="3" borderId="1" xfId="0" applyFont="1" applyFill="1" applyBorder="1" applyAlignment="1">
      <alignment horizontal="right"/>
    </xf>
    <xf numFmtId="0" fontId="5" fillId="5" borderId="1" xfId="0" quotePrefix="1" applyFont="1" applyFill="1" applyBorder="1"/>
    <xf numFmtId="0" fontId="19" fillId="3" borderId="1" xfId="0" applyFont="1" applyFill="1" applyBorder="1"/>
    <xf numFmtId="0" fontId="19" fillId="3" borderId="1" xfId="0" applyFont="1" applyFill="1" applyBorder="1" applyAlignment="1">
      <alignment horizontal="center" wrapText="1"/>
    </xf>
    <xf numFmtId="0" fontId="19" fillId="8" borderId="1" xfId="0" applyFont="1" applyFill="1" applyBorder="1" applyAlignment="1">
      <alignment wrapText="1"/>
    </xf>
    <xf numFmtId="3" fontId="19" fillId="8" borderId="1" xfId="0" applyNumberFormat="1" applyFont="1" applyFill="1" applyBorder="1" applyAlignment="1">
      <alignment vertical="center" wrapText="1"/>
    </xf>
    <xf numFmtId="3" fontId="19" fillId="8" borderId="1" xfId="0" applyNumberFormat="1" applyFont="1" applyFill="1" applyBorder="1" applyAlignment="1">
      <alignment horizontal="right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right" vertical="center" wrapText="1"/>
    </xf>
    <xf numFmtId="0" fontId="19" fillId="4" borderId="1" xfId="0" applyFont="1" applyFill="1" applyBorder="1"/>
    <xf numFmtId="3" fontId="19" fillId="4" borderId="1" xfId="0" applyNumberFormat="1" applyFont="1" applyFill="1" applyBorder="1" applyAlignment="1">
      <alignment vertical="center" wrapText="1"/>
    </xf>
    <xf numFmtId="3" fontId="19" fillId="4" borderId="1" xfId="0" applyNumberFormat="1" applyFont="1" applyFill="1" applyBorder="1" applyAlignment="1">
      <alignment horizontal="right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wrapText="1"/>
    </xf>
    <xf numFmtId="0" fontId="2" fillId="15" borderId="1" xfId="0" applyFont="1" applyFill="1" applyBorder="1"/>
    <xf numFmtId="3" fontId="19" fillId="15" borderId="1" xfId="0" applyNumberFormat="1" applyFont="1" applyFill="1" applyBorder="1" applyAlignment="1">
      <alignment vertical="center" wrapText="1"/>
    </xf>
    <xf numFmtId="3" fontId="19" fillId="15" borderId="1" xfId="0" applyNumberFormat="1" applyFont="1" applyFill="1" applyBorder="1" applyAlignment="1">
      <alignment horizontal="right" vertical="center" wrapText="1"/>
    </xf>
    <xf numFmtId="0" fontId="21" fillId="15" borderId="1" xfId="0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horizontal="right" vertical="center" wrapText="1"/>
    </xf>
    <xf numFmtId="0" fontId="9" fillId="0" borderId="5" xfId="0" applyFont="1" applyBorder="1"/>
    <xf numFmtId="3" fontId="2" fillId="4" borderId="1" xfId="0" applyNumberFormat="1" applyFont="1" applyFill="1" applyBorder="1"/>
    <xf numFmtId="164" fontId="10" fillId="5" borderId="1" xfId="0" applyNumberFormat="1" applyFont="1" applyFill="1" applyBorder="1"/>
    <xf numFmtId="49" fontId="2" fillId="8" borderId="1" xfId="0" applyNumberFormat="1" applyFont="1" applyFill="1" applyBorder="1"/>
    <xf numFmtId="49" fontId="2" fillId="7" borderId="1" xfId="0" applyNumberFormat="1" applyFont="1" applyFill="1" applyBorder="1"/>
    <xf numFmtId="3" fontId="9" fillId="3" borderId="1" xfId="0" applyNumberFormat="1" applyFont="1" applyFill="1" applyBorder="1" applyAlignment="1">
      <alignment horizontal="center"/>
    </xf>
    <xf numFmtId="0" fontId="2" fillId="12" borderId="1" xfId="0" applyFont="1" applyFill="1" applyBorder="1"/>
    <xf numFmtId="0" fontId="9" fillId="8" borderId="1" xfId="0" applyFont="1" applyFill="1" applyBorder="1"/>
    <xf numFmtId="3" fontId="9" fillId="8" borderId="1" xfId="0" applyNumberFormat="1" applyFont="1" applyFill="1" applyBorder="1"/>
    <xf numFmtId="0" fontId="9" fillId="4" borderId="1" xfId="0" applyFont="1" applyFill="1" applyBorder="1" applyAlignment="1">
      <alignment horizontal="left" vertical="top"/>
    </xf>
    <xf numFmtId="0" fontId="9" fillId="5" borderId="1" xfId="0" applyFont="1" applyFill="1" applyBorder="1" applyAlignment="1">
      <alignment horizontal="left" vertical="top"/>
    </xf>
    <xf numFmtId="0" fontId="9" fillId="8" borderId="1" xfId="0" applyFont="1" applyFill="1" applyBorder="1" applyAlignment="1">
      <alignment horizontal="left" vertical="top"/>
    </xf>
    <xf numFmtId="49" fontId="2" fillId="12" borderId="1" xfId="0" applyNumberFormat="1" applyFont="1" applyFill="1" applyBorder="1"/>
    <xf numFmtId="49" fontId="3" fillId="9" borderId="1" xfId="1" applyNumberFormat="1" applyFont="1" applyFill="1" applyBorder="1"/>
    <xf numFmtId="0" fontId="10" fillId="0" borderId="1" xfId="0" applyFont="1" applyBorder="1" applyAlignment="1">
      <alignment vertical="center"/>
    </xf>
    <xf numFmtId="49" fontId="2" fillId="4" borderId="1" xfId="0" applyNumberFormat="1" applyFont="1" applyFill="1" applyBorder="1"/>
    <xf numFmtId="0" fontId="2" fillId="0" borderId="1" xfId="0" applyFont="1" applyBorder="1" applyAlignment="1">
      <alignment horizontal="right"/>
    </xf>
    <xf numFmtId="0" fontId="2" fillId="0" borderId="1" xfId="0" quotePrefix="1" applyFont="1" applyBorder="1"/>
    <xf numFmtId="0" fontId="22" fillId="0" borderId="1" xfId="0" applyFont="1" applyBorder="1"/>
    <xf numFmtId="49" fontId="3" fillId="8" borderId="1" xfId="1" applyNumberFormat="1" applyFont="1" applyFill="1" applyBorder="1"/>
    <xf numFmtId="49" fontId="2" fillId="11" borderId="1" xfId="0" applyNumberFormat="1" applyFont="1" applyFill="1" applyBorder="1"/>
    <xf numFmtId="0" fontId="2" fillId="11" borderId="1" xfId="0" applyFont="1" applyFill="1" applyBorder="1"/>
    <xf numFmtId="0" fontId="12" fillId="0" borderId="1" xfId="0" applyFont="1" applyBorder="1"/>
    <xf numFmtId="0" fontId="10" fillId="8" borderId="1" xfId="0" applyFont="1" applyFill="1" applyBorder="1"/>
    <xf numFmtId="0" fontId="5" fillId="0" borderId="1" xfId="0" quotePrefix="1" applyFont="1" applyBorder="1"/>
    <xf numFmtId="0" fontId="24" fillId="0" borderId="1" xfId="1" applyFont="1" applyBorder="1"/>
    <xf numFmtId="0" fontId="2" fillId="5" borderId="0" xfId="0" applyFont="1" applyFill="1"/>
    <xf numFmtId="0" fontId="10" fillId="3" borderId="1" xfId="0" applyFont="1" applyFill="1" applyBorder="1"/>
    <xf numFmtId="0" fontId="11" fillId="0" borderId="1" xfId="1" applyFont="1" applyBorder="1" applyAlignment="1"/>
    <xf numFmtId="0" fontId="11" fillId="0" borderId="1" xfId="1" applyFont="1" applyBorder="1" applyAlignment="1" applyProtection="1"/>
    <xf numFmtId="0" fontId="9" fillId="7" borderId="1" xfId="0" applyFont="1" applyFill="1" applyBorder="1"/>
    <xf numFmtId="0" fontId="10" fillId="4" borderId="1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left"/>
    </xf>
    <xf numFmtId="0" fontId="10" fillId="5" borderId="2" xfId="0" applyFont="1" applyFill="1" applyBorder="1"/>
    <xf numFmtId="0" fontId="9" fillId="10" borderId="1" xfId="0" applyFont="1" applyFill="1" applyBorder="1"/>
    <xf numFmtId="3" fontId="5" fillId="3" borderId="1" xfId="0" applyNumberFormat="1" applyFont="1" applyFill="1" applyBorder="1"/>
    <xf numFmtId="49" fontId="3" fillId="4" borderId="1" xfId="1" applyNumberFormat="1" applyFont="1" applyFill="1" applyBorder="1"/>
    <xf numFmtId="1" fontId="3" fillId="0" borderId="1" xfId="1" applyNumberFormat="1" applyFont="1" applyBorder="1" applyAlignment="1">
      <alignment horizontal="left"/>
    </xf>
    <xf numFmtId="0" fontId="3" fillId="0" borderId="0" xfId="1" applyFont="1"/>
    <xf numFmtId="49" fontId="2" fillId="3" borderId="1" xfId="0" applyNumberFormat="1" applyFont="1" applyFill="1" applyBorder="1"/>
    <xf numFmtId="20" fontId="5" fillId="0" borderId="1" xfId="0" applyNumberFormat="1" applyFont="1" applyBorder="1"/>
    <xf numFmtId="0" fontId="9" fillId="4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right"/>
    </xf>
    <xf numFmtId="0" fontId="2" fillId="5" borderId="6" xfId="0" applyFont="1" applyFill="1" applyBorder="1"/>
    <xf numFmtId="49" fontId="2" fillId="0" borderId="1" xfId="0" applyNumberFormat="1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49" fontId="2" fillId="0" borderId="3" xfId="0" applyNumberFormat="1" applyFont="1" applyBorder="1" applyAlignment="1">
      <alignment horizontal="right"/>
    </xf>
    <xf numFmtId="0" fontId="2" fillId="0" borderId="3" xfId="0" applyFont="1" applyBorder="1"/>
    <xf numFmtId="0" fontId="2" fillId="0" borderId="3" xfId="0" applyFont="1" applyBorder="1" applyAlignment="1">
      <alignment horizontal="right"/>
    </xf>
    <xf numFmtId="0" fontId="26" fillId="0" borderId="1" xfId="0" applyFont="1" applyBorder="1"/>
    <xf numFmtId="0" fontId="2" fillId="0" borderId="2" xfId="0" applyFont="1" applyBorder="1" applyAlignment="1">
      <alignment horizontal="right"/>
    </xf>
    <xf numFmtId="49" fontId="2" fillId="0" borderId="2" xfId="0" applyNumberFormat="1" applyFont="1" applyBorder="1" applyAlignment="1">
      <alignment horizontal="right"/>
    </xf>
    <xf numFmtId="0" fontId="2" fillId="0" borderId="2" xfId="0" applyFont="1" applyBorder="1"/>
    <xf numFmtId="0" fontId="27" fillId="0" borderId="1" xfId="1" applyFont="1" applyBorder="1"/>
    <xf numFmtId="0" fontId="2" fillId="5" borderId="2" xfId="0" applyFont="1" applyFill="1" applyBorder="1"/>
    <xf numFmtId="0" fontId="26" fillId="5" borderId="1" xfId="0" applyFont="1" applyFill="1" applyBorder="1"/>
    <xf numFmtId="0" fontId="2" fillId="0" borderId="7" xfId="0" applyFont="1" applyBorder="1" applyAlignment="1">
      <alignment horizontal="right"/>
    </xf>
    <xf numFmtId="49" fontId="2" fillId="0" borderId="7" xfId="0" applyNumberFormat="1" applyFont="1" applyBorder="1" applyAlignment="1">
      <alignment horizontal="right"/>
    </xf>
    <xf numFmtId="0" fontId="2" fillId="0" borderId="7" xfId="0" applyFont="1" applyBorder="1"/>
    <xf numFmtId="0" fontId="2" fillId="0" borderId="3" xfId="0" quotePrefix="1" applyFont="1" applyBorder="1" applyAlignment="1">
      <alignment horizontal="left"/>
    </xf>
    <xf numFmtId="0" fontId="2" fillId="0" borderId="3" xfId="0" quotePrefix="1" applyFont="1" applyBorder="1"/>
    <xf numFmtId="0" fontId="2" fillId="5" borderId="8" xfId="0" applyFont="1" applyFill="1" applyBorder="1"/>
    <xf numFmtId="0" fontId="11" fillId="0" borderId="1" xfId="1" applyFont="1" applyFill="1" applyBorder="1" applyAlignment="1" applyProtection="1"/>
    <xf numFmtId="0" fontId="5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3" fillId="0" borderId="1" xfId="1" applyFont="1" applyFill="1" applyBorder="1" applyAlignment="1" applyProtection="1"/>
    <xf numFmtId="0" fontId="11" fillId="0" borderId="1" xfId="1" applyFont="1" applyBorder="1" applyAlignment="1">
      <alignment vertical="center"/>
    </xf>
    <xf numFmtId="3" fontId="5" fillId="5" borderId="1" xfId="0" applyNumberFormat="1" applyFont="1" applyFill="1" applyBorder="1"/>
    <xf numFmtId="9" fontId="11" fillId="0" borderId="1" xfId="1" applyNumberFormat="1" applyFont="1" applyBorder="1"/>
    <xf numFmtId="3" fontId="15" fillId="3" borderId="1" xfId="0" applyNumberFormat="1" applyFont="1" applyFill="1" applyBorder="1"/>
    <xf numFmtId="3" fontId="15" fillId="3" borderId="1" xfId="0" applyNumberFormat="1" applyFont="1" applyFill="1" applyBorder="1" applyAlignment="1">
      <alignment horizontal="right"/>
    </xf>
    <xf numFmtId="0" fontId="29" fillId="0" borderId="1" xfId="0" applyFont="1" applyBorder="1"/>
    <xf numFmtId="0" fontId="1" fillId="0" borderId="1" xfId="1" applyBorder="1" applyAlignment="1" applyProtection="1"/>
    <xf numFmtId="49" fontId="5" fillId="0" borderId="1" xfId="0" applyNumberFormat="1" applyFont="1" applyBorder="1" applyAlignment="1">
      <alignment horizontal="left"/>
    </xf>
    <xf numFmtId="9" fontId="9" fillId="8" borderId="1" xfId="3" applyFont="1" applyFill="1" applyBorder="1"/>
    <xf numFmtId="9" fontId="9" fillId="5" borderId="1" xfId="3" applyFont="1" applyFill="1" applyBorder="1"/>
    <xf numFmtId="9" fontId="9" fillId="0" borderId="1" xfId="3" applyFont="1" applyBorder="1"/>
    <xf numFmtId="0" fontId="9" fillId="0" borderId="1" xfId="0" applyFont="1" applyBorder="1" applyAlignment="1">
      <alignment horizontal="left"/>
    </xf>
    <xf numFmtId="0" fontId="10" fillId="4" borderId="1" xfId="0" applyFont="1" applyFill="1" applyBorder="1"/>
    <xf numFmtId="0" fontId="10" fillId="8" borderId="1" xfId="0" applyFont="1" applyFill="1" applyBorder="1" applyAlignment="1">
      <alignment horizontal="left"/>
    </xf>
    <xf numFmtId="49" fontId="2" fillId="7" borderId="1" xfId="0" applyNumberFormat="1" applyFont="1" applyFill="1" applyBorder="1" applyAlignment="1">
      <alignment horizontal="right"/>
    </xf>
    <xf numFmtId="0" fontId="9" fillId="3" borderId="1" xfId="0" quotePrefix="1" applyFont="1" applyFill="1" applyBorder="1"/>
    <xf numFmtId="0" fontId="2" fillId="9" borderId="1" xfId="0" quotePrefix="1" applyFont="1" applyFill="1" applyBorder="1"/>
    <xf numFmtId="0" fontId="2" fillId="4" borderId="1" xfId="0" applyFont="1" applyFill="1" applyBorder="1" applyAlignment="1">
      <alignment horizontal="right"/>
    </xf>
    <xf numFmtId="0" fontId="1" fillId="11" borderId="1" xfId="1" applyFill="1" applyBorder="1"/>
    <xf numFmtId="0" fontId="31" fillId="0" borderId="0" xfId="0" applyFont="1"/>
    <xf numFmtId="0" fontId="32" fillId="0" borderId="1" xfId="1" applyFont="1" applyBorder="1"/>
    <xf numFmtId="0" fontId="1" fillId="0" borderId="1" xfId="1" applyBorder="1" applyAlignment="1"/>
    <xf numFmtId="0" fontId="2" fillId="8" borderId="1" xfId="0" quotePrefix="1" applyFont="1" applyFill="1" applyBorder="1"/>
    <xf numFmtId="0" fontId="2" fillId="4" borderId="1" xfId="0" quotePrefix="1" applyFont="1" applyFill="1" applyBorder="1"/>
    <xf numFmtId="0" fontId="2" fillId="7" borderId="1" xfId="0" quotePrefix="1" applyFont="1" applyFill="1" applyBorder="1"/>
    <xf numFmtId="0" fontId="10" fillId="0" borderId="1" xfId="0" quotePrefix="1" applyFont="1" applyBorder="1" applyAlignment="1">
      <alignment horizontal="left"/>
    </xf>
    <xf numFmtId="0" fontId="2" fillId="16" borderId="1" xfId="0" applyFont="1" applyFill="1" applyBorder="1"/>
    <xf numFmtId="0" fontId="3" fillId="16" borderId="1" xfId="1" applyFont="1" applyFill="1" applyBorder="1"/>
    <xf numFmtId="49" fontId="2" fillId="6" borderId="1" xfId="0" applyNumberFormat="1" applyFont="1" applyFill="1" applyBorder="1"/>
    <xf numFmtId="3" fontId="15" fillId="0" borderId="1" xfId="0" applyNumberFormat="1" applyFont="1" applyBorder="1"/>
    <xf numFmtId="0" fontId="9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right"/>
    </xf>
    <xf numFmtId="0" fontId="9" fillId="0" borderId="6" xfId="0" applyFont="1" applyBorder="1"/>
    <xf numFmtId="0" fontId="9" fillId="5" borderId="8" xfId="0" applyFont="1" applyFill="1" applyBorder="1"/>
    <xf numFmtId="0" fontId="9" fillId="0" borderId="9" xfId="0" applyFont="1" applyBorder="1"/>
    <xf numFmtId="0" fontId="2" fillId="7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3" fontId="2" fillId="0" borderId="2" xfId="0" applyNumberFormat="1" applyFont="1" applyBorder="1"/>
  </cellXfs>
  <cellStyles count="4">
    <cellStyle name="Excel_BuiltIn_Hyperlink" xfId="2" xr:uid="{3D92E499-9EF8-474E-B8E7-28FEC2820B13}"/>
    <cellStyle name="Hyperlink" xfId="1" builtinId="8"/>
    <cellStyle name="Normal" xfId="0" builtinId="0"/>
    <cellStyle name="Percent" xfId="3" builtinId="5"/>
  </cellStyles>
  <dxfs count="9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FFCCFF"/>
      <color rgb="FFFFFF99"/>
      <color rgb="FFCC3300"/>
      <color rgb="FFFF99FF"/>
      <color rgb="FFFF6699"/>
      <color rgb="FFFFFF66"/>
      <color rgb="FFF9FB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260</xdr:row>
      <xdr:rowOff>0</xdr:rowOff>
    </xdr:from>
    <xdr:to>
      <xdr:col>27</xdr:col>
      <xdr:colOff>222250</xdr:colOff>
      <xdr:row>260</xdr:row>
      <xdr:rowOff>146050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617474-B897-4860-BDEE-0B87A00DD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897128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261</xdr:row>
      <xdr:rowOff>0</xdr:rowOff>
    </xdr:from>
    <xdr:to>
      <xdr:col>27</xdr:col>
      <xdr:colOff>222250</xdr:colOff>
      <xdr:row>261</xdr:row>
      <xdr:rowOff>146050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5C7955-7943-4680-8D9B-82F179E44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444615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262</xdr:row>
      <xdr:rowOff>0</xdr:rowOff>
    </xdr:from>
    <xdr:to>
      <xdr:col>27</xdr:col>
      <xdr:colOff>222250</xdr:colOff>
      <xdr:row>262</xdr:row>
      <xdr:rowOff>146050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D2E25A-A86C-4B3F-8CDD-FA841536D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492875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263</xdr:row>
      <xdr:rowOff>0</xdr:rowOff>
    </xdr:from>
    <xdr:to>
      <xdr:col>27</xdr:col>
      <xdr:colOff>209550</xdr:colOff>
      <xdr:row>263</xdr:row>
      <xdr:rowOff>146050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C80487-58AF-49A7-AE68-C2C20E8C7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5411350"/>
          <a:ext cx="2095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264</xdr:row>
      <xdr:rowOff>0</xdr:rowOff>
    </xdr:from>
    <xdr:to>
      <xdr:col>27</xdr:col>
      <xdr:colOff>222250</xdr:colOff>
      <xdr:row>264</xdr:row>
      <xdr:rowOff>127000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91945D-CA8E-4783-BEA0-494DA5D05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5893950"/>
          <a:ext cx="2222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265</xdr:row>
      <xdr:rowOff>0</xdr:rowOff>
    </xdr:from>
    <xdr:to>
      <xdr:col>27</xdr:col>
      <xdr:colOff>222250</xdr:colOff>
      <xdr:row>265</xdr:row>
      <xdr:rowOff>146050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466DD8-042B-4EB9-8720-2069F207A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637655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266</xdr:row>
      <xdr:rowOff>0</xdr:rowOff>
    </xdr:from>
    <xdr:to>
      <xdr:col>27</xdr:col>
      <xdr:colOff>222250</xdr:colOff>
      <xdr:row>266</xdr:row>
      <xdr:rowOff>146050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2077A0-4BAA-479C-9F29-561628B5E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69671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267</xdr:row>
      <xdr:rowOff>0</xdr:rowOff>
    </xdr:from>
    <xdr:to>
      <xdr:col>27</xdr:col>
      <xdr:colOff>222250</xdr:colOff>
      <xdr:row>267</xdr:row>
      <xdr:rowOff>146050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5892BEE-4168-44B1-B0E4-FABD70B59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74497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268</xdr:row>
      <xdr:rowOff>0</xdr:rowOff>
    </xdr:from>
    <xdr:to>
      <xdr:col>27</xdr:col>
      <xdr:colOff>222250</xdr:colOff>
      <xdr:row>268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38E6A93-76F3-4F18-A93A-8BCFE9649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7932300"/>
          <a:ext cx="222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269</xdr:row>
      <xdr:rowOff>0</xdr:rowOff>
    </xdr:from>
    <xdr:to>
      <xdr:col>27</xdr:col>
      <xdr:colOff>222250</xdr:colOff>
      <xdr:row>269</xdr:row>
      <xdr:rowOff>146050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4AE2EF-9177-4D8E-8AF4-4744F56D9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84149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270</xdr:row>
      <xdr:rowOff>0</xdr:rowOff>
    </xdr:from>
    <xdr:to>
      <xdr:col>27</xdr:col>
      <xdr:colOff>222250</xdr:colOff>
      <xdr:row>270</xdr:row>
      <xdr:rowOff>114300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985B97D-A4B6-4866-96A9-EAB6362E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8897500"/>
          <a:ext cx="2222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271</xdr:row>
      <xdr:rowOff>0</xdr:rowOff>
    </xdr:from>
    <xdr:to>
      <xdr:col>27</xdr:col>
      <xdr:colOff>222250</xdr:colOff>
      <xdr:row>271</xdr:row>
      <xdr:rowOff>146050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8006235-C14F-4EA6-B713-945D6203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93801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272</xdr:row>
      <xdr:rowOff>0</xdr:rowOff>
    </xdr:from>
    <xdr:to>
      <xdr:col>27</xdr:col>
      <xdr:colOff>222250</xdr:colOff>
      <xdr:row>272</xdr:row>
      <xdr:rowOff>133350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F4CBEB-4B22-452B-9136-4C5B00663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69862700"/>
          <a:ext cx="222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273</xdr:row>
      <xdr:rowOff>0</xdr:rowOff>
    </xdr:from>
    <xdr:to>
      <xdr:col>27</xdr:col>
      <xdr:colOff>222250</xdr:colOff>
      <xdr:row>273</xdr:row>
      <xdr:rowOff>146050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E9B2E78-AF17-4F12-98AD-C43F6CF5A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703453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274</xdr:row>
      <xdr:rowOff>0</xdr:rowOff>
    </xdr:from>
    <xdr:to>
      <xdr:col>27</xdr:col>
      <xdr:colOff>222250</xdr:colOff>
      <xdr:row>274</xdr:row>
      <xdr:rowOff>146050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4F3002D-0475-4A20-89AA-EF45495FD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708279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275</xdr:row>
      <xdr:rowOff>0</xdr:rowOff>
    </xdr:from>
    <xdr:to>
      <xdr:col>27</xdr:col>
      <xdr:colOff>222250</xdr:colOff>
      <xdr:row>275</xdr:row>
      <xdr:rowOff>146050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29D09F6-5CCB-4666-BA19-2E202469D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71615300"/>
          <a:ext cx="2222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276</xdr:row>
      <xdr:rowOff>0</xdr:rowOff>
    </xdr:from>
    <xdr:to>
      <xdr:col>27</xdr:col>
      <xdr:colOff>222250</xdr:colOff>
      <xdr:row>276</xdr:row>
      <xdr:rowOff>114300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EB0039A-BC70-4C58-9AD6-004C356FA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72097900"/>
          <a:ext cx="2222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277</xdr:row>
      <xdr:rowOff>0</xdr:rowOff>
    </xdr:from>
    <xdr:to>
      <xdr:col>27</xdr:col>
      <xdr:colOff>222250</xdr:colOff>
      <xdr:row>277</xdr:row>
      <xdr:rowOff>114300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A2ADE73-49E4-4AC6-83A6-0D2706C75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72580500"/>
          <a:ext cx="2222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278</xdr:row>
      <xdr:rowOff>0</xdr:rowOff>
    </xdr:from>
    <xdr:to>
      <xdr:col>27</xdr:col>
      <xdr:colOff>209550</xdr:colOff>
      <xdr:row>278</xdr:row>
      <xdr:rowOff>146050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664946E-ADEA-4E10-A49D-25EE8C724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73063100"/>
          <a:ext cx="2095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7%20HOBBIES\GAMES\games.xlsx" TargetMode="External"/><Relationship Id="rId1" Type="http://schemas.openxmlformats.org/officeDocument/2006/relationships/externalLinkPath" Target="file:///E:\7%20HOBBIES\GAMES\gam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rectory"/>
      <sheetName val="battleship"/>
      <sheetName val="billiards"/>
      <sheetName val="bowling"/>
      <sheetName val="cards"/>
      <sheetName val="chess"/>
      <sheetName val="mini golf"/>
      <sheetName val="jeopardy"/>
      <sheetName val="klotski"/>
      <sheetName val="mines"/>
      <sheetName val="monopoly"/>
      <sheetName val="n-back"/>
      <sheetName val="nim"/>
      <sheetName val="oddball"/>
      <sheetName val="puzzles"/>
      <sheetName val="simon"/>
    </sheetNames>
    <sheetDataSet>
      <sheetData sheetId="0">
        <row r="19">
          <cell r="A19" t="str">
            <v>CHESS</v>
          </cell>
        </row>
        <row r="22">
          <cell r="A22" t="str">
            <v>DUAL N-BACK</v>
          </cell>
        </row>
        <row r="27">
          <cell r="A27" t="str">
            <v>JEOPARDY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rial Black-Arial">
      <a:majorFont>
        <a:latin typeface="Arial Black" panose="020B0A0402010202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racticequiz.com/mat-practice-analogy-questions/s/101/nwOb9jTWo7exRLs29V7F9UpN5PmdpEUE?q=4968" TargetMode="External"/><Relationship Id="rId13" Type="http://schemas.openxmlformats.org/officeDocument/2006/relationships/hyperlink" Target="https://www.dummies.com/test-prep/miller-analogies-test-mat-practice-questions-3/" TargetMode="External"/><Relationship Id="rId18" Type="http://schemas.openxmlformats.org/officeDocument/2006/relationships/hyperlink" Target="https://theskepticarena.com/neoScience.aspx" TargetMode="External"/><Relationship Id="rId3" Type="http://schemas.openxmlformats.org/officeDocument/2006/relationships/hyperlink" Target="https://uniontestprep.com/mat/practice-test" TargetMode="External"/><Relationship Id="rId7" Type="http://schemas.openxmlformats.org/officeDocument/2006/relationships/hyperlink" Target="https://www.dummies.com/test-prep/miller-analogies-test-mat-practice-questions-1/" TargetMode="External"/><Relationship Id="rId12" Type="http://schemas.openxmlformats.org/officeDocument/2006/relationships/hyperlink" Target="https://www.dummies.com/test-prep/miller-analogies-test-mat-practice-questions-2/" TargetMode="External"/><Relationship Id="rId17" Type="http://schemas.openxmlformats.org/officeDocument/2006/relationships/hyperlink" Target="http://theskepticarena.com/default.aspx" TargetMode="External"/><Relationship Id="rId2" Type="http://schemas.openxmlformats.org/officeDocument/2006/relationships/hyperlink" Target="http://www.west.net/~stewart/mat/practice_questions.htm" TargetMode="External"/><Relationship Id="rId16" Type="http://schemas.openxmlformats.org/officeDocument/2006/relationships/hyperlink" Target="https://plato.stanford.edu/contents.html" TargetMode="External"/><Relationship Id="rId1" Type="http://schemas.openxmlformats.org/officeDocument/2006/relationships/hyperlink" Target="https://www.majortests.com/mat/miller-analogies-test-practice.php" TargetMode="External"/><Relationship Id="rId6" Type="http://schemas.openxmlformats.org/officeDocument/2006/relationships/hyperlink" Target="https://practicequiz.com/mat-practice-analogy-questions" TargetMode="External"/><Relationship Id="rId11" Type="http://schemas.openxmlformats.org/officeDocument/2006/relationships/hyperlink" Target="https://www.studyguidezone.com/mattest.htm" TargetMode="External"/><Relationship Id="rId5" Type="http://schemas.openxmlformats.org/officeDocument/2006/relationships/hyperlink" Target="http://www.testprepreview.com/mat_practice.htm" TargetMode="External"/><Relationship Id="rId15" Type="http://schemas.openxmlformats.org/officeDocument/2006/relationships/hyperlink" Target="https://elearning.shisu.edu.cn/pluginfile.php/36509/mod_resource/content/1/ANALOGIES.pdf" TargetMode="External"/><Relationship Id="rId10" Type="http://schemas.openxmlformats.org/officeDocument/2006/relationships/hyperlink" Target="https://practicequiz.com/mat-practice-analogy-questions/s/151/nwOb9jTWo7exRLs29V7F9UpN5PmdpEUE?q=5018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gre.magoosh.com/flashcards/miller-analogies/decks" TargetMode="External"/><Relationship Id="rId9" Type="http://schemas.openxmlformats.org/officeDocument/2006/relationships/hyperlink" Target="https://practicequiz.com/mat-practice-analogy-questions/s/51/nwOb9jTWo7exRLs29V7F9UpN5PmdpEUE?q=4918" TargetMode="External"/><Relationship Id="rId14" Type="http://schemas.openxmlformats.org/officeDocument/2006/relationships/hyperlink" Target="https://www.dummies.com/test-prep/miller-analogies-test-mat-practice-questions-4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n.wikipedia.org/wiki/Deserts_of_Australia" TargetMode="External"/><Relationship Id="rId13" Type="http://schemas.openxmlformats.org/officeDocument/2006/relationships/hyperlink" Target="https://www.enchantedlearning.com/geography/rivers/majorrivers.shtml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en.wikipedia.org/wiki/List_of_sovereign_states" TargetMode="External"/><Relationship Id="rId7" Type="http://schemas.openxmlformats.org/officeDocument/2006/relationships/hyperlink" Target="https://en.wikipedia.org/wiki/List_of_rivers_by_length" TargetMode="External"/><Relationship Id="rId12" Type="http://schemas.openxmlformats.org/officeDocument/2006/relationships/hyperlink" Target="https://www.reddit.com/r/MapPorn/comments/aotvgo/mountain_ranges_of_the_world_has_anyone_ever/" TargetMode="External"/><Relationship Id="rId17" Type="http://schemas.openxmlformats.org/officeDocument/2006/relationships/printerSettings" Target="../printerSettings/printerSettings9.bin"/><Relationship Id="rId2" Type="http://schemas.openxmlformats.org/officeDocument/2006/relationships/hyperlink" Target="https://www.icty.org/en/about/what-former-yugoslavia" TargetMode="External"/><Relationship Id="rId16" Type="http://schemas.openxmlformats.org/officeDocument/2006/relationships/hyperlink" Target="https://en.m.wikipedia.org/wiki/File:Map_of_the_Boroughs_of_New_York_City_and_the_counties_of_Long_Island.png" TargetMode="External"/><Relationship Id="rId1" Type="http://schemas.openxmlformats.org/officeDocument/2006/relationships/hyperlink" Target="https://en.wikipedia.org/wiki/Provinces_and_territories_of_Canada" TargetMode="External"/><Relationship Id="rId6" Type="http://schemas.openxmlformats.org/officeDocument/2006/relationships/hyperlink" Target="https://gobiproject.weebly.com/maps.html" TargetMode="External"/><Relationship Id="rId11" Type="http://schemas.openxmlformats.org/officeDocument/2006/relationships/hyperlink" Target="https://www.mapsofworld.com/answers/united-states/what-are-the-us-territories/" TargetMode="External"/><Relationship Id="rId5" Type="http://schemas.openxmlformats.org/officeDocument/2006/relationships/hyperlink" Target="https://www.worldatlas.com/articles/the-10-largest-cities-in-the-world.html" TargetMode="External"/><Relationship Id="rId15" Type="http://schemas.openxmlformats.org/officeDocument/2006/relationships/hyperlink" Target="https://www.farandwide.com/s/geography-facts-people-get-wrong-0d8d732d98134f79" TargetMode="External"/><Relationship Id="rId10" Type="http://schemas.openxmlformats.org/officeDocument/2006/relationships/hyperlink" Target="https://en.wikipedia.org/wiki/Boroughs_of_New_York_City" TargetMode="External"/><Relationship Id="rId4" Type="http://schemas.openxmlformats.org/officeDocument/2006/relationships/hyperlink" Target="https://en.wikipedia.org/wiki/List_of_largest_cities" TargetMode="External"/><Relationship Id="rId9" Type="http://schemas.openxmlformats.org/officeDocument/2006/relationships/hyperlink" Target="https://www.google.com/search?q=map+japanese+islands&amp;client=firefox-b-1-d&amp;channel=nus5&amp;sxsrf=APq-WBt8nBDxwgM_DsJ-F8aW6yBu7_DCGw:1650659939458" TargetMode="External"/><Relationship Id="rId14" Type="http://schemas.openxmlformats.org/officeDocument/2006/relationships/hyperlink" Target="https://www.researchgate.net/figure/World-Map-showing-the-World-Oceans-and-Seas_fig9_234320186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theislander.net/the-quadriceps/" TargetMode="External"/><Relationship Id="rId13" Type="http://schemas.openxmlformats.org/officeDocument/2006/relationships/hyperlink" Target="https://www.nasa.gov/mission_pages/sunearth/science/atmosphere-layers2.html" TargetMode="External"/><Relationship Id="rId18" Type="http://schemas.openxmlformats.org/officeDocument/2006/relationships/hyperlink" Target="https://www.google.com/search?client=firefox-b-1-d&amp;q=diff+betw+iris+and+pupil" TargetMode="External"/><Relationship Id="rId3" Type="http://schemas.openxmlformats.org/officeDocument/2006/relationships/hyperlink" Target="https://www.hopkinsmedicine.org/health/conditions-and-diseases/anatomy-of-the-brain" TargetMode="External"/><Relationship Id="rId21" Type="http://schemas.openxmlformats.org/officeDocument/2006/relationships/hyperlink" Target="https://www.npr.org/sections/health-shots/2024/02/02/1228474984/appendix-function-appendicitis-gut-health" TargetMode="External"/><Relationship Id="rId7" Type="http://schemas.openxmlformats.org/officeDocument/2006/relationships/hyperlink" Target="https://www.shutterstock.com/image-vector/human-skeleton-front-profile-back-main-1092552572" TargetMode="External"/><Relationship Id="rId12" Type="http://schemas.openxmlformats.org/officeDocument/2006/relationships/hyperlink" Target="https://en.wikipedia.org/wiki/Metatarsal_bones" TargetMode="External"/><Relationship Id="rId17" Type="http://schemas.openxmlformats.org/officeDocument/2006/relationships/hyperlink" Target="https://www.google.com/search?client=firefox-b-1-d&amp;q=Broken+heart+syndrome" TargetMode="External"/><Relationship Id="rId2" Type="http://schemas.openxmlformats.org/officeDocument/2006/relationships/hyperlink" Target="https://www.nicabm.com/sample/nicabm-infographic-anger/" TargetMode="External"/><Relationship Id="rId16" Type="http://schemas.openxmlformats.org/officeDocument/2006/relationships/hyperlink" Target="https://www.neurolab360.com/blog/vestibular-system-and-balance" TargetMode="External"/><Relationship Id="rId20" Type="http://schemas.openxmlformats.org/officeDocument/2006/relationships/hyperlink" Target="https://www.google.com/search?client=firefox-b-1-d&amp;q=what+do+adrenal+glands+secrete" TargetMode="External"/><Relationship Id="rId1" Type="http://schemas.openxmlformats.org/officeDocument/2006/relationships/hyperlink" Target="https://en.wikipedia.org/wiki/Periodic_table" TargetMode="External"/><Relationship Id="rId6" Type="http://schemas.openxmlformats.org/officeDocument/2006/relationships/hyperlink" Target="https://www.shutterstock.com/image-vector/anatomy-male-muscular-system-posterior-anterior-109588457" TargetMode="External"/><Relationship Id="rId11" Type="http://schemas.openxmlformats.org/officeDocument/2006/relationships/hyperlink" Target="https://www.infoplease.com/math-science/weather/weather-ten-major-cloud-types" TargetMode="External"/><Relationship Id="rId5" Type="http://schemas.openxmlformats.org/officeDocument/2006/relationships/hyperlink" Target="https://medlineplus.gov/ency/imagepages/8747.htm" TargetMode="External"/><Relationship Id="rId15" Type="http://schemas.openxmlformats.org/officeDocument/2006/relationships/hyperlink" Target="https://www.google.com/search?client=firefox-b-1-d&amp;q=SPLEEN" TargetMode="External"/><Relationship Id="rId23" Type="http://schemas.openxmlformats.org/officeDocument/2006/relationships/printerSettings" Target="../printerSettings/printerSettings10.bin"/><Relationship Id="rId10" Type="http://schemas.openxmlformats.org/officeDocument/2006/relationships/hyperlink" Target="https://www.niddk.nih.gov/health-information/digestive-diseases/digestive-system-how-it-works" TargetMode="External"/><Relationship Id="rId19" Type="http://schemas.openxmlformats.org/officeDocument/2006/relationships/hyperlink" Target="https://www.google.com/search?client=firefox-b-1-d&amp;q=thoraco-lumbar+fascia" TargetMode="External"/><Relationship Id="rId4" Type="http://schemas.openxmlformats.org/officeDocument/2006/relationships/hyperlink" Target="https://www.mayoclinic.org/diseases-conditions/heart-disease/multimedia/circulatory-system/vid-20084745" TargetMode="External"/><Relationship Id="rId9" Type="http://schemas.openxmlformats.org/officeDocument/2006/relationships/hyperlink" Target="https://www.shutterstock.com/image-illustration/female-hip-leg-muscles-labeled-posterior-1401137150" TargetMode="External"/><Relationship Id="rId14" Type="http://schemas.openxmlformats.org/officeDocument/2006/relationships/hyperlink" Target="https://www.google.com/search?client=firefox-b-1-d&amp;q=how+many+cranial+nerves+are+there" TargetMode="External"/><Relationship Id="rId22" Type="http://schemas.openxmlformats.org/officeDocument/2006/relationships/hyperlink" Target="https://my.clevelandclinic.org/health/body/23016-thymu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en.wikipedia.org/wiki/List_of_best-selling_books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n.wikipedia.org/wiki/Collective_unconscious" TargetMode="External"/><Relationship Id="rId13" Type="http://schemas.openxmlformats.org/officeDocument/2006/relationships/hyperlink" Target="https://en.wikipedia.org/wiki/Behaviorism" TargetMode="External"/><Relationship Id="rId18" Type="http://schemas.openxmlformats.org/officeDocument/2006/relationships/hyperlink" Target="https://wikidiff.com/pedophobia/ephebiphobia" TargetMode="External"/><Relationship Id="rId26" Type="http://schemas.openxmlformats.org/officeDocument/2006/relationships/hyperlink" Target="https://www.google.com/search?client=firefox-b-1-d&amp;q=when+is+ramadan" TargetMode="External"/><Relationship Id="rId3" Type="http://schemas.openxmlformats.org/officeDocument/2006/relationships/hyperlink" Target="https://en.wikipedia.org/wiki/Rationalism" TargetMode="External"/><Relationship Id="rId21" Type="http://schemas.openxmlformats.org/officeDocument/2006/relationships/hyperlink" Target="https://en.wikipedia.org/wiki/List_of_phobias" TargetMode="External"/><Relationship Id="rId7" Type="http://schemas.openxmlformats.org/officeDocument/2006/relationships/hyperlink" Target="https://en.wikipedia.org/wiki/Peripatetic_school" TargetMode="External"/><Relationship Id="rId12" Type="http://schemas.openxmlformats.org/officeDocument/2006/relationships/hyperlink" Target="https://en.wikipedia.org/wiki/Piaget%27s_theory_of_cognitive_development" TargetMode="External"/><Relationship Id="rId17" Type="http://schemas.openxmlformats.org/officeDocument/2006/relationships/hyperlink" Target="https://en.wikipedia.org/wiki/Max_Weber" TargetMode="External"/><Relationship Id="rId25" Type="http://schemas.openxmlformats.org/officeDocument/2006/relationships/hyperlink" Target="https://www.youtube.com/watch?v=ktwsaeI26xI" TargetMode="External"/><Relationship Id="rId2" Type="http://schemas.openxmlformats.org/officeDocument/2006/relationships/hyperlink" Target="https://en.wikipedia.org/wiki/Functionalism_(philosophy_of_mind)" TargetMode="External"/><Relationship Id="rId16" Type="http://schemas.openxmlformats.org/officeDocument/2006/relationships/hyperlink" Target="https://en.wikipedia.org/wiki/Transcendentalism" TargetMode="External"/><Relationship Id="rId20" Type="http://schemas.openxmlformats.org/officeDocument/2006/relationships/hyperlink" Target="https://ufi.ca.uky.edu/treetalk/trees-dendrophobia" TargetMode="External"/><Relationship Id="rId1" Type="http://schemas.openxmlformats.org/officeDocument/2006/relationships/hyperlink" Target="https://en.wikipedia.org/wiki/Utilitarianism" TargetMode="External"/><Relationship Id="rId6" Type="http://schemas.openxmlformats.org/officeDocument/2006/relationships/hyperlink" Target="https://en.wikipedia.org/wiki/Absurdism" TargetMode="External"/><Relationship Id="rId11" Type="http://schemas.openxmlformats.org/officeDocument/2006/relationships/hyperlink" Target="https://en.wikipedia.org/wiki/Experimental_psychology" TargetMode="External"/><Relationship Id="rId24" Type="http://schemas.openxmlformats.org/officeDocument/2006/relationships/hyperlink" Target="https://en.wikipedia.org/wiki/Metaphysics" TargetMode="External"/><Relationship Id="rId5" Type="http://schemas.openxmlformats.org/officeDocument/2006/relationships/hyperlink" Target="https://en.wikipedia.org/wiki/Existentialism" TargetMode="External"/><Relationship Id="rId15" Type="http://schemas.openxmlformats.org/officeDocument/2006/relationships/hyperlink" Target="https://en.wikipedia.org/wiki/Empiricism" TargetMode="External"/><Relationship Id="rId23" Type="http://schemas.openxmlformats.org/officeDocument/2006/relationships/hyperlink" Target="https://en.wikipedia.org/wiki/Family_tree_of_the_Greek_gods" TargetMode="External"/><Relationship Id="rId28" Type="http://schemas.openxmlformats.org/officeDocument/2006/relationships/printerSettings" Target="../printerSettings/printerSettings12.bin"/><Relationship Id="rId10" Type="http://schemas.openxmlformats.org/officeDocument/2006/relationships/hyperlink" Target="https://en.wikipedia.org/wiki/Gestalt_psychology" TargetMode="External"/><Relationship Id="rId19" Type="http://schemas.openxmlformats.org/officeDocument/2006/relationships/hyperlink" Target="https://www.medicinenet.com/bathophobia/definition.htm" TargetMode="External"/><Relationship Id="rId4" Type="http://schemas.openxmlformats.org/officeDocument/2006/relationships/hyperlink" Target="https://en.wikipedia.org/wiki/Stoicism" TargetMode="External"/><Relationship Id="rId9" Type="http://schemas.openxmlformats.org/officeDocument/2006/relationships/hyperlink" Target="https://en.wikipedia.org/wiki/Psychoanalysis" TargetMode="External"/><Relationship Id="rId14" Type="http://schemas.openxmlformats.org/officeDocument/2006/relationships/hyperlink" Target="https://en.wikipedia.org/wiki/Milton_H._Erickson" TargetMode="External"/><Relationship Id="rId22" Type="http://schemas.openxmlformats.org/officeDocument/2006/relationships/hyperlink" Target="https://en.wikipedia.org/wiki/Vedas" TargetMode="External"/><Relationship Id="rId27" Type="http://schemas.openxmlformats.org/officeDocument/2006/relationships/hyperlink" Target="https://www.google.com/search?q=when+is+ramadan+2025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/search?q=Susan+B.+Anthony+%26+Elizabeth+Cady+Stanton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psecu.com/learn/financial-tips-for-every-stage-in-life/2018/04/27/whose-pictures-are-on-us-currency" TargetMode="External"/><Relationship Id="rId7" Type="http://schemas.openxmlformats.org/officeDocument/2006/relationships/hyperlink" Target="https://en.wikipedia.org/wiki/List_of_United_States_presidential_assassination_attempts_and_plots" TargetMode="External"/><Relationship Id="rId12" Type="http://schemas.openxmlformats.org/officeDocument/2006/relationships/hyperlink" Target="https://www.whitehouse.gov/administration/cabinet/" TargetMode="External"/><Relationship Id="rId2" Type="http://schemas.openxmlformats.org/officeDocument/2006/relationships/hyperlink" Target="https://history.house.gov/Institution/Presidents-Coinciding/Presidents-Coinciding/" TargetMode="External"/><Relationship Id="rId1" Type="http://schemas.openxmlformats.org/officeDocument/2006/relationships/hyperlink" Target="https://en.wikipedia.org/wiki/List_of_presidents_of_the_United_States_who_died_in_office" TargetMode="External"/><Relationship Id="rId6" Type="http://schemas.openxmlformats.org/officeDocument/2006/relationships/hyperlink" Target="https://www.womenshistory.org/education-resources/biographies/pocahontas" TargetMode="External"/><Relationship Id="rId11" Type="http://schemas.openxmlformats.org/officeDocument/2006/relationships/hyperlink" Target="https://www.google.com/search?q=WHAT+DOES+THE+DEPT+OF+THE+INTERIOR+DO" TargetMode="External"/><Relationship Id="rId5" Type="http://schemas.openxmlformats.org/officeDocument/2006/relationships/hyperlink" Target="https://en.wikipedia.org/wiki/Tongva" TargetMode="External"/><Relationship Id="rId10" Type="http://schemas.openxmlformats.org/officeDocument/2006/relationships/hyperlink" Target="https://www.google.com/search?q=WHAT+DOES+THE+DEPT+OF+STATE+DO" TargetMode="External"/><Relationship Id="rId4" Type="http://schemas.openxmlformats.org/officeDocument/2006/relationships/hyperlink" Target="https://en.wikipedia.org/wiki/Amelia_Earhart" TargetMode="External"/><Relationship Id="rId9" Type="http://schemas.openxmlformats.org/officeDocument/2006/relationships/hyperlink" Target="https://www.google.com/search?q=WHAT+DOES+THE+U.S.+DOJ+DO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ciencedaily.com/releases/2023/01/230117110452.htm" TargetMode="External"/><Relationship Id="rId13" Type="http://schemas.openxmlformats.org/officeDocument/2006/relationships/hyperlink" Target="https://en.wikipedia.org/wiki/Clef" TargetMode="External"/><Relationship Id="rId3" Type="http://schemas.openxmlformats.org/officeDocument/2006/relationships/hyperlink" Target="https://www.google.com/search?channel=nus5&amp;client=firefox-b-1-d&amp;q=WHAT+RANK+IS+E4+IN+THE+AIR+FORCE+CALLED%3F" TargetMode="External"/><Relationship Id="rId7" Type="http://schemas.openxmlformats.org/officeDocument/2006/relationships/hyperlink" Target="https://en.wikipedia.org/wiki/Voice_type" TargetMode="External"/><Relationship Id="rId12" Type="http://schemas.openxmlformats.org/officeDocument/2006/relationships/hyperlink" Target="https://www.google.com/search?client=firefox-b-1-d&amp;q=are+odysseus+and+ulysses+the+same" TargetMode="External"/><Relationship Id="rId2" Type="http://schemas.openxmlformats.org/officeDocument/2006/relationships/hyperlink" Target="https://www.britannica.com/story/is-the-piano-a-percussion-or-a-stringed-instrument" TargetMode="External"/><Relationship Id="rId1" Type="http://schemas.openxmlformats.org/officeDocument/2006/relationships/hyperlink" Target="https://www.archdaily.com/892595/capitals-of-classical-antiquity-understand-the-difference-between-the-5-orders" TargetMode="External"/><Relationship Id="rId6" Type="http://schemas.openxmlformats.org/officeDocument/2006/relationships/hyperlink" Target="https://www.connollymusic.com/stringovation/instruments-in-orchestral-string-family" TargetMode="External"/><Relationship Id="rId11" Type="http://schemas.openxmlformats.org/officeDocument/2006/relationships/hyperlink" Target="https://www.sciencedaily.com/releases/2023/09/230904104620.htm" TargetMode="External"/><Relationship Id="rId5" Type="http://schemas.openxmlformats.org/officeDocument/2006/relationships/hyperlink" Target="https://en.wikipedia.org/wiki/Wassily_Kandinsky" TargetMode="External"/><Relationship Id="rId10" Type="http://schemas.openxmlformats.org/officeDocument/2006/relationships/hyperlink" Target="https://allthatsinteresting.com/who-invented-the-internet" TargetMode="External"/><Relationship Id="rId4" Type="http://schemas.openxmlformats.org/officeDocument/2006/relationships/hyperlink" Target="https://en.wikipedia.org/wiki/Craps" TargetMode="External"/><Relationship Id="rId9" Type="http://schemas.openxmlformats.org/officeDocument/2006/relationships/hyperlink" Target="https://www.britannica.com/quiz/name-even-more-colors" TargetMode="External"/><Relationship Id="rId1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Flynn_effect" TargetMode="External"/><Relationship Id="rId2" Type="http://schemas.openxmlformats.org/officeDocument/2006/relationships/hyperlink" Target="https://www.apa.org/monitor/2013/03/smarter" TargetMode="External"/><Relationship Id="rId1" Type="http://schemas.openxmlformats.org/officeDocument/2006/relationships/hyperlink" Target="https://www.vox.com/2016/5/24/11723182/iq-test-intelligence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theskepticarena.com/science.aspx/miller%20analogies%20tests.xlsx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://www.triplenine.org/HowtoJoin/TestScores.aspx" TargetMode="External"/><Relationship Id="rId1" Type="http://schemas.openxmlformats.org/officeDocument/2006/relationships/hyperlink" Target="https://www.iqcomparisonsite.com/greiq.aspx" TargetMode="External"/><Relationship Id="rId6" Type="http://schemas.openxmlformats.org/officeDocument/2006/relationships/hyperlink" Target="https://en.wikipedia.org/wiki/High-IQ_society" TargetMode="External"/><Relationship Id="rId5" Type="http://schemas.openxmlformats.org/officeDocument/2006/relationships/hyperlink" Target="https://en.wikipedia.org/wiki/Mensa_International" TargetMode="External"/><Relationship Id="rId4" Type="http://schemas.openxmlformats.org/officeDocument/2006/relationships/hyperlink" Target="https://en.wikipedia.org/wiki/Interte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-bDeMAmSqQA" TargetMode="External"/><Relationship Id="rId13" Type="http://schemas.openxmlformats.org/officeDocument/2006/relationships/hyperlink" Target="https://www.varsitytutors.com/dashboard" TargetMode="External"/><Relationship Id="rId18" Type="http://schemas.openxmlformats.org/officeDocument/2006/relationships/hyperlink" Target="https://www.purplemath.com/modules/grphquad2.htm" TargetMode="External"/><Relationship Id="rId26" Type="http://schemas.openxmlformats.org/officeDocument/2006/relationships/hyperlink" Target="https://math-from-scratch.com/basic-laws-of-math" TargetMode="External"/><Relationship Id="rId3" Type="http://schemas.openxmlformats.org/officeDocument/2006/relationships/hyperlink" Target="https://gre.magoosh.com/forum/3694" TargetMode="External"/><Relationship Id="rId21" Type="http://schemas.openxmlformats.org/officeDocument/2006/relationships/hyperlink" Target="https://www.varsitytutors.com/gre_math-help/how-to-find-inverse-variation" TargetMode="External"/><Relationship Id="rId34" Type="http://schemas.openxmlformats.org/officeDocument/2006/relationships/hyperlink" Target="https://www.google.com/search?channel=nus5&amp;client=firefox-b-1-d&amp;q=image+rhombus" TargetMode="External"/><Relationship Id="rId7" Type="http://schemas.openxmlformats.org/officeDocument/2006/relationships/hyperlink" Target="https://www.mathsisfun.com/data/standard-deviation-calculator.html" TargetMode="External"/><Relationship Id="rId12" Type="http://schemas.openxmlformats.org/officeDocument/2006/relationships/hyperlink" Target="https://www.rapidtables.com/math/symbols/Basic_Math_Symbols.html" TargetMode="External"/><Relationship Id="rId17" Type="http://schemas.openxmlformats.org/officeDocument/2006/relationships/hyperlink" Target="https://www.youtube.com/watch?v=6fU9ZgwbU74" TargetMode="External"/><Relationship Id="rId25" Type="http://schemas.openxmlformats.org/officeDocument/2006/relationships/hyperlink" Target="https://en.wikipedia.org/wiki/Abscissa_and_ordinate" TargetMode="External"/><Relationship Id="rId33" Type="http://schemas.openxmlformats.org/officeDocument/2006/relationships/hyperlink" Target="https://www.calculatorsoup.com/calculators/math/lcm.php" TargetMode="External"/><Relationship Id="rId2" Type="http://schemas.openxmlformats.org/officeDocument/2006/relationships/hyperlink" Target="https://www.mathplanet.com/education/algebra-1/formulating-linear-equations/writing-linear-equations-using-the-slope-intercept-form" TargetMode="External"/><Relationship Id="rId16" Type="http://schemas.openxmlformats.org/officeDocument/2006/relationships/hyperlink" Target="https://en.wikipedia.org/wiki/Discriminant" TargetMode="External"/><Relationship Id="rId20" Type="http://schemas.openxmlformats.org/officeDocument/2006/relationships/hyperlink" Target="https://www.mathsisfun.com/algebra/vectors-cross-product.html" TargetMode="External"/><Relationship Id="rId29" Type="http://schemas.openxmlformats.org/officeDocument/2006/relationships/hyperlink" Target="https://plus.maths.org/content/maths-minute-triangular-numbers" TargetMode="External"/><Relationship Id="rId1" Type="http://schemas.openxmlformats.org/officeDocument/2006/relationships/hyperlink" Target="https://www.mathsisfun.com/sine-cosine-tangent.html" TargetMode="External"/><Relationship Id="rId6" Type="http://schemas.openxmlformats.org/officeDocument/2006/relationships/hyperlink" Target="https://www.ets.org/s/gre/pdf/gre_math_review.pdf" TargetMode="External"/><Relationship Id="rId11" Type="http://schemas.openxmlformats.org/officeDocument/2006/relationships/hyperlink" Target="https://en.wikipedia.org/wiki/Transpose" TargetMode="External"/><Relationship Id="rId24" Type="http://schemas.openxmlformats.org/officeDocument/2006/relationships/hyperlink" Target="https://www.google.com/search?channel=nus5&amp;client=firefox-b-1-d&amp;q=what+does+congruent+mean+in+math" TargetMode="External"/><Relationship Id="rId32" Type="http://schemas.openxmlformats.org/officeDocument/2006/relationships/hyperlink" Target="https://www.youtube.com/watch?v=DGAXeX42eoE" TargetMode="External"/><Relationship Id="rId5" Type="http://schemas.openxmlformats.org/officeDocument/2006/relationships/hyperlink" Target="https://www.ets.org/s/gre/pdf/gre_math_review.pdf" TargetMode="External"/><Relationship Id="rId15" Type="http://schemas.openxmlformats.org/officeDocument/2006/relationships/hyperlink" Target="https://www.math3ma.com/blog/the-tensor-product-demystified" TargetMode="External"/><Relationship Id="rId23" Type="http://schemas.openxmlformats.org/officeDocument/2006/relationships/hyperlink" Target="https://www.singingturtle.com/2010/09/how-to-find-the-lcm-fast/" TargetMode="External"/><Relationship Id="rId28" Type="http://schemas.openxmlformats.org/officeDocument/2006/relationships/hyperlink" Target="https://www.dummies.com/article/academics-the-arts/math/calculus/how-to-graph-a-circle-190930" TargetMode="External"/><Relationship Id="rId36" Type="http://schemas.openxmlformats.org/officeDocument/2006/relationships/printerSettings" Target="../printerSettings/printerSettings4.bin"/><Relationship Id="rId10" Type="http://schemas.openxmlformats.org/officeDocument/2006/relationships/hyperlink" Target="https://www.google.com/search?channel=nus5&amp;client=firefox-b-1-d&amp;q=area+of+a+trapezoid" TargetMode="External"/><Relationship Id="rId19" Type="http://schemas.openxmlformats.org/officeDocument/2006/relationships/hyperlink" Target="https://www.mathsisfun.com/algebra/vectors-dot-product.html" TargetMode="External"/><Relationship Id="rId31" Type="http://schemas.openxmlformats.org/officeDocument/2006/relationships/hyperlink" Target="https://randomwordgenerator.com/number.php" TargetMode="External"/><Relationship Id="rId4" Type="http://schemas.openxmlformats.org/officeDocument/2006/relationships/hyperlink" Target="https://www.mathopenref.com/coordslope.html" TargetMode="External"/><Relationship Id="rId9" Type="http://schemas.openxmlformats.org/officeDocument/2006/relationships/hyperlink" Target="https://www.ck12.org/na/area-surface-area-of-right-circular-cylinder-1/lesson/Area-Surface-Area-of-Right-Circular-Cylinder-ix-maths/" TargetMode="External"/><Relationship Id="rId14" Type="http://schemas.openxmlformats.org/officeDocument/2006/relationships/hyperlink" Target="https://www.mathsisfun.com/definitions/transpose-matrix-.html" TargetMode="External"/><Relationship Id="rId22" Type="http://schemas.openxmlformats.org/officeDocument/2006/relationships/hyperlink" Target="https://www.varsitytutors.com/gre_math-help/how-to-find-the-least-common-multiple" TargetMode="External"/><Relationship Id="rId27" Type="http://schemas.openxmlformats.org/officeDocument/2006/relationships/hyperlink" Target="https://www.mathsisfun.com/definitions/subtrahend.html" TargetMode="External"/><Relationship Id="rId30" Type="http://schemas.openxmlformats.org/officeDocument/2006/relationships/hyperlink" Target="https://www.google.com/search?channel=nus5&amp;client=firefox-b-1-d&amp;q=WHY+DO+THEY+CALL+IT+MATHS" TargetMode="External"/><Relationship Id="rId35" Type="http://schemas.openxmlformats.org/officeDocument/2006/relationships/hyperlink" Target="https://greprepclub.com/forum/in-parallelogram-abcd-below-nd-the-following-a-area-of-13675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brainscale.net/app/dual-n-back/training" TargetMode="External"/><Relationship Id="rId1" Type="http://schemas.openxmlformats.org/officeDocument/2006/relationships/hyperlink" Target="https://quickmath.com/webMathematica3/quickmath/matrices/determinant/basic.jsp" TargetMode="Externa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dictionary.com/browse/mantilla?s=t" TargetMode="External"/><Relationship Id="rId1827" Type="http://schemas.openxmlformats.org/officeDocument/2006/relationships/hyperlink" Target="https://www.dictionary.com/browse/perspicacious?s=t" TargetMode="External"/><Relationship Id="rId21" Type="http://schemas.openxmlformats.org/officeDocument/2006/relationships/hyperlink" Target="https://www.dictionary.com/browse/propriety?s=t" TargetMode="External"/><Relationship Id="rId2089" Type="http://schemas.openxmlformats.org/officeDocument/2006/relationships/hyperlink" Target="https://www.dictionary.com/browse/malefactor" TargetMode="External"/><Relationship Id="rId170" Type="http://schemas.openxmlformats.org/officeDocument/2006/relationships/hyperlink" Target="https://www.dictionary.com/browse/anent?s=t" TargetMode="External"/><Relationship Id="rId2296" Type="http://schemas.openxmlformats.org/officeDocument/2006/relationships/hyperlink" Target="https://www.merriam-webster.com/dictionary/Yagi" TargetMode="External"/><Relationship Id="rId268" Type="http://schemas.openxmlformats.org/officeDocument/2006/relationships/hyperlink" Target="https://www.dictionary.com/browse/redoubtable?s=t" TargetMode="External"/><Relationship Id="rId475" Type="http://schemas.openxmlformats.org/officeDocument/2006/relationships/hyperlink" Target="https://www.merriam-webster.com/dictionary/battledore" TargetMode="External"/><Relationship Id="rId682" Type="http://schemas.openxmlformats.org/officeDocument/2006/relationships/hyperlink" Target="https://www.merriam-webster.com/dictionary/sartorial" TargetMode="External"/><Relationship Id="rId2156" Type="http://schemas.openxmlformats.org/officeDocument/2006/relationships/hyperlink" Target="https://www.merriam-webster.com/dictionary/terrapin" TargetMode="External"/><Relationship Id="rId2363" Type="http://schemas.openxmlformats.org/officeDocument/2006/relationships/hyperlink" Target="https://www.dictionary.com/browse/albacore" TargetMode="External"/><Relationship Id="rId128" Type="http://schemas.openxmlformats.org/officeDocument/2006/relationships/hyperlink" Target="https://www.dictionary.com/browse/fabian?s=t" TargetMode="External"/><Relationship Id="rId335" Type="http://schemas.openxmlformats.org/officeDocument/2006/relationships/hyperlink" Target="https://www.dictionary.com/browse/mead?s=t" TargetMode="External"/><Relationship Id="rId542" Type="http://schemas.openxmlformats.org/officeDocument/2006/relationships/hyperlink" Target="https://www.merriam-webster.com/dictionary/weltschmerz" TargetMode="External"/><Relationship Id="rId987" Type="http://schemas.openxmlformats.org/officeDocument/2006/relationships/hyperlink" Target="https://www.merriam-webster.com/dictionary/yegg" TargetMode="External"/><Relationship Id="rId1172" Type="http://schemas.openxmlformats.org/officeDocument/2006/relationships/hyperlink" Target="https://www.merriam-webster.com/dictionary/surmise" TargetMode="External"/><Relationship Id="rId2016" Type="http://schemas.openxmlformats.org/officeDocument/2006/relationships/hyperlink" Target="https://www.dictionary.com/browse/rejoinder" TargetMode="External"/><Relationship Id="rId2223" Type="http://schemas.openxmlformats.org/officeDocument/2006/relationships/hyperlink" Target="https://www.merriam-webster.com/dictionary/feldspar" TargetMode="External"/><Relationship Id="rId2430" Type="http://schemas.openxmlformats.org/officeDocument/2006/relationships/hyperlink" Target="https://www.merriam-webster.com/dictionary/zebu" TargetMode="External"/><Relationship Id="rId402" Type="http://schemas.openxmlformats.org/officeDocument/2006/relationships/hyperlink" Target="https://www.dictionary.com/browse/factitious?s=t" TargetMode="External"/><Relationship Id="rId847" Type="http://schemas.openxmlformats.org/officeDocument/2006/relationships/hyperlink" Target="https://www.merriam-webster.com/dictionary/alloy" TargetMode="External"/><Relationship Id="rId1032" Type="http://schemas.openxmlformats.org/officeDocument/2006/relationships/hyperlink" Target="https://www.merriam-webster.com/dictionary/phototropism" TargetMode="External"/><Relationship Id="rId1477" Type="http://schemas.openxmlformats.org/officeDocument/2006/relationships/hyperlink" Target="https://www.merriam-webster.com/dictionary/incursion" TargetMode="External"/><Relationship Id="rId1684" Type="http://schemas.openxmlformats.org/officeDocument/2006/relationships/hyperlink" Target="https://www.dictionary.com/browse/flocculent?s=t" TargetMode="External"/><Relationship Id="rId1891" Type="http://schemas.openxmlformats.org/officeDocument/2006/relationships/hyperlink" Target="https://www.merriam-webster.com/dictionary/festoon" TargetMode="External"/><Relationship Id="rId2528" Type="http://schemas.openxmlformats.org/officeDocument/2006/relationships/hyperlink" Target="https://wikidiff.com/trepan/trephine" TargetMode="External"/><Relationship Id="rId707" Type="http://schemas.openxmlformats.org/officeDocument/2006/relationships/hyperlink" Target="https://www.merriam-webster.com/dictionary/indolent" TargetMode="External"/><Relationship Id="rId914" Type="http://schemas.openxmlformats.org/officeDocument/2006/relationships/hyperlink" Target="https://www.merriam-webster.com/dictionary/cognomen" TargetMode="External"/><Relationship Id="rId1337" Type="http://schemas.openxmlformats.org/officeDocument/2006/relationships/hyperlink" Target="https://www.merriam-webster.com/dictionary/viscid" TargetMode="External"/><Relationship Id="rId1544" Type="http://schemas.openxmlformats.org/officeDocument/2006/relationships/hyperlink" Target="https://www.dictionary.com/browse/tatting?s=t" TargetMode="External"/><Relationship Id="rId1751" Type="http://schemas.openxmlformats.org/officeDocument/2006/relationships/hyperlink" Target="https://www.merriam-webster.com/dictionary/psych-" TargetMode="External"/><Relationship Id="rId1989" Type="http://schemas.openxmlformats.org/officeDocument/2006/relationships/hyperlink" Target="https://www.merriam-webster.com/dictionary/muscarine" TargetMode="External"/><Relationship Id="rId43" Type="http://schemas.openxmlformats.org/officeDocument/2006/relationships/hyperlink" Target="https://www.dictionary.com/browse/rococo?s=t" TargetMode="External"/><Relationship Id="rId1404" Type="http://schemas.openxmlformats.org/officeDocument/2006/relationships/hyperlink" Target="https://www.merriam-webster.com/dictionary/diurnal" TargetMode="External"/><Relationship Id="rId1611" Type="http://schemas.openxmlformats.org/officeDocument/2006/relationships/hyperlink" Target="https://www.dictionary.com/browse/rune?s=t" TargetMode="External"/><Relationship Id="rId1849" Type="http://schemas.openxmlformats.org/officeDocument/2006/relationships/hyperlink" Target="https://www.dictionary.com/browse/philistine?s=t" TargetMode="External"/><Relationship Id="rId192" Type="http://schemas.openxmlformats.org/officeDocument/2006/relationships/hyperlink" Target="https://www.dictionary.com/browse/bemused?s=t" TargetMode="External"/><Relationship Id="rId1709" Type="http://schemas.openxmlformats.org/officeDocument/2006/relationships/hyperlink" Target="https://www.merriam-webster.com/dictionary/-algia" TargetMode="External"/><Relationship Id="rId1916" Type="http://schemas.openxmlformats.org/officeDocument/2006/relationships/hyperlink" Target="https://www.merriam-webster.com/dictionary/opacity" TargetMode="External"/><Relationship Id="rId497" Type="http://schemas.openxmlformats.org/officeDocument/2006/relationships/hyperlink" Target="https://www.merriam-webster.com/dictionary/quag" TargetMode="External"/><Relationship Id="rId2080" Type="http://schemas.openxmlformats.org/officeDocument/2006/relationships/hyperlink" Target="https://www.dictionary.com/browse/harbinger" TargetMode="External"/><Relationship Id="rId2178" Type="http://schemas.openxmlformats.org/officeDocument/2006/relationships/hyperlink" Target="https://www.dictionary.com/browse/sommelier" TargetMode="External"/><Relationship Id="rId2385" Type="http://schemas.openxmlformats.org/officeDocument/2006/relationships/hyperlink" Target="https://www.merriam-webster.com/dictionary/basi" TargetMode="External"/><Relationship Id="rId357" Type="http://schemas.openxmlformats.org/officeDocument/2006/relationships/hyperlink" Target="https://www.dictionary.com/browse/flagitious?s=t" TargetMode="External"/><Relationship Id="rId1194" Type="http://schemas.openxmlformats.org/officeDocument/2006/relationships/hyperlink" Target="https://www.merriam-webster.com/dictionary/bacchanalia" TargetMode="External"/><Relationship Id="rId2038" Type="http://schemas.openxmlformats.org/officeDocument/2006/relationships/hyperlink" Target="https://www.dictionary.com/browse/maculate" TargetMode="External"/><Relationship Id="rId217" Type="http://schemas.openxmlformats.org/officeDocument/2006/relationships/hyperlink" Target="https://www.dictionary.com/browse/ragamuffin?s=t" TargetMode="External"/><Relationship Id="rId564" Type="http://schemas.openxmlformats.org/officeDocument/2006/relationships/hyperlink" Target="https://www.dictionary.com/browse/overt?s=t" TargetMode="External"/><Relationship Id="rId771" Type="http://schemas.openxmlformats.org/officeDocument/2006/relationships/hyperlink" Target="https://www.merriam-webster.com/dictionary/sarcoma" TargetMode="External"/><Relationship Id="rId869" Type="http://schemas.openxmlformats.org/officeDocument/2006/relationships/hyperlink" Target="https://www.merriam-webster.com/dictionary/morganatic" TargetMode="External"/><Relationship Id="rId1499" Type="http://schemas.openxmlformats.org/officeDocument/2006/relationships/hyperlink" Target="https://www.merriam-webster.com/dictionary/segue" TargetMode="External"/><Relationship Id="rId2245" Type="http://schemas.openxmlformats.org/officeDocument/2006/relationships/hyperlink" Target="https://www.dictionary.com/browse/moor" TargetMode="External"/><Relationship Id="rId2452" Type="http://schemas.openxmlformats.org/officeDocument/2006/relationships/hyperlink" Target="https://en.wikipedia.org/wiki/Gunwale" TargetMode="External"/><Relationship Id="rId424" Type="http://schemas.openxmlformats.org/officeDocument/2006/relationships/hyperlink" Target="https://www.dictionary.com/browse/trepidation?s=t" TargetMode="External"/><Relationship Id="rId631" Type="http://schemas.openxmlformats.org/officeDocument/2006/relationships/hyperlink" Target="https://www.merriam-webster.com/dictionary/extrinsic" TargetMode="External"/><Relationship Id="rId729" Type="http://schemas.openxmlformats.org/officeDocument/2006/relationships/hyperlink" Target="https://www.merriam-webster.com/dictionary/hymeneal" TargetMode="External"/><Relationship Id="rId1054" Type="http://schemas.openxmlformats.org/officeDocument/2006/relationships/hyperlink" Target="https://www.dictionary.com/browse/polity?s=t" TargetMode="External"/><Relationship Id="rId1261" Type="http://schemas.openxmlformats.org/officeDocument/2006/relationships/hyperlink" Target="https://www.dictionary.com/browse/fain?s=t" TargetMode="External"/><Relationship Id="rId1359" Type="http://schemas.openxmlformats.org/officeDocument/2006/relationships/hyperlink" Target="https://www.merriam-webster.com/dictionary/pedagogue" TargetMode="External"/><Relationship Id="rId2105" Type="http://schemas.openxmlformats.org/officeDocument/2006/relationships/hyperlink" Target="https://www.dictionary.com/browse/nictate" TargetMode="External"/><Relationship Id="rId2312" Type="http://schemas.openxmlformats.org/officeDocument/2006/relationships/hyperlink" Target="https://www.dictionary.com/browse/intercede" TargetMode="External"/><Relationship Id="rId936" Type="http://schemas.openxmlformats.org/officeDocument/2006/relationships/hyperlink" Target="https://www.merriam-webster.com/dictionary/prate" TargetMode="External"/><Relationship Id="rId1121" Type="http://schemas.openxmlformats.org/officeDocument/2006/relationships/hyperlink" Target="https://www.merriam-webster.com/dictionary/benison" TargetMode="External"/><Relationship Id="rId1219" Type="http://schemas.openxmlformats.org/officeDocument/2006/relationships/hyperlink" Target="https://www.merriam-webster.com/dictionary/orb" TargetMode="External"/><Relationship Id="rId1566" Type="http://schemas.openxmlformats.org/officeDocument/2006/relationships/hyperlink" Target="https://www.dictionary.com/browse/deposition?s=t" TargetMode="External"/><Relationship Id="rId1773" Type="http://schemas.openxmlformats.org/officeDocument/2006/relationships/hyperlink" Target="https://www.merriam-webster.com/dictionary/-scopy" TargetMode="External"/><Relationship Id="rId1980" Type="http://schemas.openxmlformats.org/officeDocument/2006/relationships/hyperlink" Target="https://www.dictionary.com/browse/staccato" TargetMode="External"/><Relationship Id="rId65" Type="http://schemas.openxmlformats.org/officeDocument/2006/relationships/hyperlink" Target="https://www.dictionary.com/browse/venerable?s=t" TargetMode="External"/><Relationship Id="rId1426" Type="http://schemas.openxmlformats.org/officeDocument/2006/relationships/hyperlink" Target="https://www.merriam-webster.com/dictionary/traipse" TargetMode="External"/><Relationship Id="rId1633" Type="http://schemas.openxmlformats.org/officeDocument/2006/relationships/hyperlink" Target="https://www.dictionary.com/browse/layette?s=t" TargetMode="External"/><Relationship Id="rId1840" Type="http://schemas.openxmlformats.org/officeDocument/2006/relationships/hyperlink" Target="https://www.merriam-webster.com/dictionary/gumption" TargetMode="External"/><Relationship Id="rId1700" Type="http://schemas.openxmlformats.org/officeDocument/2006/relationships/hyperlink" Target="https://www.merriam-webster.com/dictionary/conation" TargetMode="External"/><Relationship Id="rId1938" Type="http://schemas.openxmlformats.org/officeDocument/2006/relationships/hyperlink" Target="https://www.merriam-webster.com/dictionary/skulk" TargetMode="External"/><Relationship Id="rId281" Type="http://schemas.openxmlformats.org/officeDocument/2006/relationships/hyperlink" Target="https://www.dictionary.com/browse/demur?s=t" TargetMode="External"/><Relationship Id="rId141" Type="http://schemas.openxmlformats.org/officeDocument/2006/relationships/hyperlink" Target="https://www.dictionary.com/browse/welkin?s=t" TargetMode="External"/><Relationship Id="rId379" Type="http://schemas.openxmlformats.org/officeDocument/2006/relationships/hyperlink" Target="https://www.dictionary.com/browse/perquisite?s=t" TargetMode="External"/><Relationship Id="rId586" Type="http://schemas.openxmlformats.org/officeDocument/2006/relationships/hyperlink" Target="https://www.dictionary.com/browse/contemn?s=t" TargetMode="External"/><Relationship Id="rId793" Type="http://schemas.openxmlformats.org/officeDocument/2006/relationships/hyperlink" Target="https://www.merriam-webster.com/dictionary/depilate" TargetMode="External"/><Relationship Id="rId2267" Type="http://schemas.openxmlformats.org/officeDocument/2006/relationships/hyperlink" Target="https://www.merriam-webster.com/dictionary/ansate" TargetMode="External"/><Relationship Id="rId2474" Type="http://schemas.openxmlformats.org/officeDocument/2006/relationships/hyperlink" Target="https://www.dictionary.com/browse/horticulture" TargetMode="External"/><Relationship Id="rId7" Type="http://schemas.openxmlformats.org/officeDocument/2006/relationships/hyperlink" Target="https://www.dictionary.com/browse/taurine?s=t" TargetMode="External"/><Relationship Id="rId239" Type="http://schemas.openxmlformats.org/officeDocument/2006/relationships/hyperlink" Target="https://www.dictionary.com/browse/calumny?s=t" TargetMode="External"/><Relationship Id="rId446" Type="http://schemas.openxmlformats.org/officeDocument/2006/relationships/hyperlink" Target="https://www.dictionary.com/browse/trencherman?s=t" TargetMode="External"/><Relationship Id="rId653" Type="http://schemas.openxmlformats.org/officeDocument/2006/relationships/hyperlink" Target="https://www.merriam-webster.com/dictionary/amanuensis" TargetMode="External"/><Relationship Id="rId1076" Type="http://schemas.openxmlformats.org/officeDocument/2006/relationships/hyperlink" Target="https://www.merriam-webster.com/dictionary/Cassandra" TargetMode="External"/><Relationship Id="rId1283" Type="http://schemas.openxmlformats.org/officeDocument/2006/relationships/hyperlink" Target="https://www.merriam-webster.com/dictionary/clarion" TargetMode="External"/><Relationship Id="rId1490" Type="http://schemas.openxmlformats.org/officeDocument/2006/relationships/hyperlink" Target="https://www.merriam-webster.com/dictionary/yerk" TargetMode="External"/><Relationship Id="rId2127" Type="http://schemas.openxmlformats.org/officeDocument/2006/relationships/hyperlink" Target="https://www.dictionary.com/browse/cenotaph?s=t" TargetMode="External"/><Relationship Id="rId2334" Type="http://schemas.openxmlformats.org/officeDocument/2006/relationships/hyperlink" Target="https://www.dictionary.com/browse/elegy" TargetMode="External"/><Relationship Id="rId306" Type="http://schemas.openxmlformats.org/officeDocument/2006/relationships/hyperlink" Target="https://www.dictionary.com/browse/cajole?s=t" TargetMode="External"/><Relationship Id="rId860" Type="http://schemas.openxmlformats.org/officeDocument/2006/relationships/hyperlink" Target="https://www.merriam-webster.com/dictionary/baksheesh" TargetMode="External"/><Relationship Id="rId958" Type="http://schemas.openxmlformats.org/officeDocument/2006/relationships/hyperlink" Target="https://www.merriam-webster.com/dictionary/sanguine" TargetMode="External"/><Relationship Id="rId1143" Type="http://schemas.openxmlformats.org/officeDocument/2006/relationships/hyperlink" Target="https://www.merriam-webster.com/dictionary/synod" TargetMode="External"/><Relationship Id="rId1588" Type="http://schemas.openxmlformats.org/officeDocument/2006/relationships/hyperlink" Target="https://www.dictionary.com/browse/nuncupative?s=t" TargetMode="External"/><Relationship Id="rId1795" Type="http://schemas.openxmlformats.org/officeDocument/2006/relationships/hyperlink" Target="https://www.merriam-webster.com/dictionary/kinetic" TargetMode="External"/><Relationship Id="rId2541" Type="http://schemas.openxmlformats.org/officeDocument/2006/relationships/hyperlink" Target="https://www.dictionary.com/browse/rizz" TargetMode="External"/><Relationship Id="rId87" Type="http://schemas.openxmlformats.org/officeDocument/2006/relationships/hyperlink" Target="https://www.dictionary.com/browse/capriole?s=t" TargetMode="External"/><Relationship Id="rId513" Type="http://schemas.openxmlformats.org/officeDocument/2006/relationships/hyperlink" Target="https://www.merriam-webster.com/dictionary/hummock" TargetMode="External"/><Relationship Id="rId720" Type="http://schemas.openxmlformats.org/officeDocument/2006/relationships/hyperlink" Target="https://www.merriam-webster.com/dictionary/philander" TargetMode="External"/><Relationship Id="rId818" Type="http://schemas.openxmlformats.org/officeDocument/2006/relationships/hyperlink" Target="https://www.dictionary.com/browse/malacia?s=t" TargetMode="External"/><Relationship Id="rId1350" Type="http://schemas.openxmlformats.org/officeDocument/2006/relationships/hyperlink" Target="https://www.merriam-webster.com/dictionary/abecedarian" TargetMode="External"/><Relationship Id="rId1448" Type="http://schemas.openxmlformats.org/officeDocument/2006/relationships/hyperlink" Target="https://www.merriam-webster.com/dictionary/diffuse" TargetMode="External"/><Relationship Id="rId1655" Type="http://schemas.openxmlformats.org/officeDocument/2006/relationships/hyperlink" Target="https://www.dictionary.com/browse/stere?s=t" TargetMode="External"/><Relationship Id="rId2401" Type="http://schemas.openxmlformats.org/officeDocument/2006/relationships/hyperlink" Target="https://en.wikipedia.org/wiki/Celiac_plexus" TargetMode="External"/><Relationship Id="rId1003" Type="http://schemas.openxmlformats.org/officeDocument/2006/relationships/hyperlink" Target="https://www.merriam-webster.com/dictionary/jetty" TargetMode="External"/><Relationship Id="rId1210" Type="http://schemas.openxmlformats.org/officeDocument/2006/relationships/hyperlink" Target="https://www.merriam-webster.com/dictionary/gibbous" TargetMode="External"/><Relationship Id="rId1308" Type="http://schemas.openxmlformats.org/officeDocument/2006/relationships/hyperlink" Target="https://www.merriam-webster.com/dictionary/parsimonious" TargetMode="External"/><Relationship Id="rId1862" Type="http://schemas.openxmlformats.org/officeDocument/2006/relationships/hyperlink" Target="https://www.merriam-webster.com/dictionary/impecunious" TargetMode="External"/><Relationship Id="rId1515" Type="http://schemas.openxmlformats.org/officeDocument/2006/relationships/hyperlink" Target="https://www.merriam-webster.com/dictionary/shard" TargetMode="External"/><Relationship Id="rId1722" Type="http://schemas.openxmlformats.org/officeDocument/2006/relationships/hyperlink" Target="https://www.merriam-webster.com/dictionary/cyst-" TargetMode="External"/><Relationship Id="rId14" Type="http://schemas.openxmlformats.org/officeDocument/2006/relationships/hyperlink" Target="https://www.dictionary.com/browse/limpet?s=t" TargetMode="External"/><Relationship Id="rId2191" Type="http://schemas.openxmlformats.org/officeDocument/2006/relationships/hyperlink" Target="https://www.dictionary.com/browse/zoonosis" TargetMode="External"/><Relationship Id="rId163" Type="http://schemas.openxmlformats.org/officeDocument/2006/relationships/hyperlink" Target="https://www.dictionary.com/browse/sloe-eyed?s=ts" TargetMode="External"/><Relationship Id="rId370" Type="http://schemas.openxmlformats.org/officeDocument/2006/relationships/hyperlink" Target="https://www.dictionary.com/browse/denude?s=t" TargetMode="External"/><Relationship Id="rId2051" Type="http://schemas.openxmlformats.org/officeDocument/2006/relationships/hyperlink" Target="https://www.dictionary.com/browse/jubilee" TargetMode="External"/><Relationship Id="rId2289" Type="http://schemas.openxmlformats.org/officeDocument/2006/relationships/hyperlink" Target="https://www.merriam-webster.com/dictionary/quern" TargetMode="External"/><Relationship Id="rId2496" Type="http://schemas.openxmlformats.org/officeDocument/2006/relationships/hyperlink" Target="https://www.dictionary.com/browse/crepuscular?s=t" TargetMode="External"/><Relationship Id="rId230" Type="http://schemas.openxmlformats.org/officeDocument/2006/relationships/hyperlink" Target="https://www.dictionary.com/browse/cruet?s=t" TargetMode="External"/><Relationship Id="rId468" Type="http://schemas.openxmlformats.org/officeDocument/2006/relationships/hyperlink" Target="https://www.merriam-webster.com/dictionary/rurales" TargetMode="External"/><Relationship Id="rId675" Type="http://schemas.openxmlformats.org/officeDocument/2006/relationships/hyperlink" Target="https://www.merriam-webster.com/dictionary/mendicant" TargetMode="External"/><Relationship Id="rId882" Type="http://schemas.openxmlformats.org/officeDocument/2006/relationships/hyperlink" Target="https://www.merriam-webster.com/dictionary/vigorish" TargetMode="External"/><Relationship Id="rId1098" Type="http://schemas.openxmlformats.org/officeDocument/2006/relationships/hyperlink" Target="https://www.merriam-webster.com/dictionary/chimera" TargetMode="External"/><Relationship Id="rId2149" Type="http://schemas.openxmlformats.org/officeDocument/2006/relationships/hyperlink" Target="https://www.dictionary.com/browse/truckle" TargetMode="External"/><Relationship Id="rId2356" Type="http://schemas.openxmlformats.org/officeDocument/2006/relationships/hyperlink" Target="https://www.dictionary.com/browse/quizzical" TargetMode="External"/><Relationship Id="rId328" Type="http://schemas.openxmlformats.org/officeDocument/2006/relationships/hyperlink" Target="https://www.dictionary.com/browse/besotted?s=t" TargetMode="External"/><Relationship Id="rId535" Type="http://schemas.openxmlformats.org/officeDocument/2006/relationships/hyperlink" Target="https://www.merriam-webster.com/dictionary/dour" TargetMode="External"/><Relationship Id="rId742" Type="http://schemas.openxmlformats.org/officeDocument/2006/relationships/hyperlink" Target="https://www.merriam-webster.com/dictionary/moribund" TargetMode="External"/><Relationship Id="rId1165" Type="http://schemas.openxmlformats.org/officeDocument/2006/relationships/hyperlink" Target="https://www.merriam-webster.com/dictionary/manumit" TargetMode="External"/><Relationship Id="rId1372" Type="http://schemas.openxmlformats.org/officeDocument/2006/relationships/hyperlink" Target="https://www.merriam-webster.com/dictionary/implicit" TargetMode="External"/><Relationship Id="rId2009" Type="http://schemas.openxmlformats.org/officeDocument/2006/relationships/hyperlink" Target="https://www.merriam-webster.com/dictionary/topaz" TargetMode="External"/><Relationship Id="rId2216" Type="http://schemas.openxmlformats.org/officeDocument/2006/relationships/hyperlink" Target="https://www.dictionary.com/browse/footlocker" TargetMode="External"/><Relationship Id="rId2423" Type="http://schemas.openxmlformats.org/officeDocument/2006/relationships/hyperlink" Target="https://www.dictionary.com/browse/carousel" TargetMode="External"/><Relationship Id="rId602" Type="http://schemas.openxmlformats.org/officeDocument/2006/relationships/hyperlink" Target="https://www.merriam-webster.com/dictionary/veracious" TargetMode="External"/><Relationship Id="rId1025" Type="http://schemas.openxmlformats.org/officeDocument/2006/relationships/hyperlink" Target="https://www.merriam-webster.com/dictionary/penultimate" TargetMode="External"/><Relationship Id="rId1232" Type="http://schemas.openxmlformats.org/officeDocument/2006/relationships/hyperlink" Target="https://www.merriam-webster.com/dictionary/diffident" TargetMode="External"/><Relationship Id="rId1677" Type="http://schemas.openxmlformats.org/officeDocument/2006/relationships/hyperlink" Target="https://www.dictionary.com/browse/ai?s=t" TargetMode="External"/><Relationship Id="rId1884" Type="http://schemas.openxmlformats.org/officeDocument/2006/relationships/hyperlink" Target="https://www.dictionary.com/browse/dilettante?s=t" TargetMode="External"/><Relationship Id="rId907" Type="http://schemas.openxmlformats.org/officeDocument/2006/relationships/hyperlink" Target="https://www.dictionary.com/browse/portia?s=t" TargetMode="External"/><Relationship Id="rId1537" Type="http://schemas.openxmlformats.org/officeDocument/2006/relationships/hyperlink" Target="https://www.dictionary.com/browse/reticule?s=t" TargetMode="External"/><Relationship Id="rId1744" Type="http://schemas.openxmlformats.org/officeDocument/2006/relationships/hyperlink" Target="https://www.merriam-webster.com/dictionary/pharyng-" TargetMode="External"/><Relationship Id="rId1951" Type="http://schemas.openxmlformats.org/officeDocument/2006/relationships/hyperlink" Target="https://www.dictionary.com/browse/flagon" TargetMode="External"/><Relationship Id="rId36" Type="http://schemas.openxmlformats.org/officeDocument/2006/relationships/hyperlink" Target="https://www.dictionary.com/browse/ogive" TargetMode="External"/><Relationship Id="rId1604" Type="http://schemas.openxmlformats.org/officeDocument/2006/relationships/hyperlink" Target="https://www.dictionary.com/browse/proem?s=t" TargetMode="External"/><Relationship Id="rId185" Type="http://schemas.openxmlformats.org/officeDocument/2006/relationships/hyperlink" Target="https://www.dictionary.com/browse/snob?s=t" TargetMode="External"/><Relationship Id="rId1811" Type="http://schemas.openxmlformats.org/officeDocument/2006/relationships/hyperlink" Target="https://www.google.com/search?client=firefox-b-1-d&amp;q=image+sari" TargetMode="External"/><Relationship Id="rId1909" Type="http://schemas.openxmlformats.org/officeDocument/2006/relationships/hyperlink" Target="https://www.merriam-webster.com/dictionary/videlicet" TargetMode="External"/><Relationship Id="rId392" Type="http://schemas.openxmlformats.org/officeDocument/2006/relationships/hyperlink" Target="https://www.dictionary.com/browse/lemma?s=t" TargetMode="External"/><Relationship Id="rId697" Type="http://schemas.openxmlformats.org/officeDocument/2006/relationships/hyperlink" Target="https://www.merriam-webster.com/dictionary/persiflage" TargetMode="External"/><Relationship Id="rId2073" Type="http://schemas.openxmlformats.org/officeDocument/2006/relationships/hyperlink" Target="https://www.dictionary.com/browse/dint" TargetMode="External"/><Relationship Id="rId2280" Type="http://schemas.openxmlformats.org/officeDocument/2006/relationships/hyperlink" Target="https://www.merriam-webster.com/dictionary/hod" TargetMode="External"/><Relationship Id="rId2378" Type="http://schemas.openxmlformats.org/officeDocument/2006/relationships/hyperlink" Target="https://www.merriam-webster.com/dictionary/metaphor" TargetMode="External"/><Relationship Id="rId252" Type="http://schemas.openxmlformats.org/officeDocument/2006/relationships/hyperlink" Target="https://www.dictionary.com/browse/pasquinade?s=t" TargetMode="External"/><Relationship Id="rId1187" Type="http://schemas.openxmlformats.org/officeDocument/2006/relationships/hyperlink" Target="https://www.merriam-webster.com/dictionary/sequester" TargetMode="External"/><Relationship Id="rId2140" Type="http://schemas.openxmlformats.org/officeDocument/2006/relationships/hyperlink" Target="https://www.dictionary.com/browse/expropriate" TargetMode="External"/><Relationship Id="rId112" Type="http://schemas.openxmlformats.org/officeDocument/2006/relationships/hyperlink" Target="https://www.dictionary.com/browse/burnish?s=t" TargetMode="External"/><Relationship Id="rId557" Type="http://schemas.openxmlformats.org/officeDocument/2006/relationships/hyperlink" Target="https://www.merriam-webster.com/dictionary/salient" TargetMode="External"/><Relationship Id="rId764" Type="http://schemas.openxmlformats.org/officeDocument/2006/relationships/hyperlink" Target="https://www.merriam-webster.com/dictionary/malady" TargetMode="External"/><Relationship Id="rId971" Type="http://schemas.openxmlformats.org/officeDocument/2006/relationships/hyperlink" Target="https://www.merriam-webster.com/dictionary/quadroon" TargetMode="External"/><Relationship Id="rId1394" Type="http://schemas.openxmlformats.org/officeDocument/2006/relationships/hyperlink" Target="https://www.merriam-webster.com/dictionary/fugacious" TargetMode="External"/><Relationship Id="rId1699" Type="http://schemas.openxmlformats.org/officeDocument/2006/relationships/hyperlink" Target="https://www.merriam-webster.com/dictionary/petard" TargetMode="External"/><Relationship Id="rId2000" Type="http://schemas.openxmlformats.org/officeDocument/2006/relationships/hyperlink" Target="https://www.merriam-webster.com/dictionary/plucky" TargetMode="External"/><Relationship Id="rId2238" Type="http://schemas.openxmlformats.org/officeDocument/2006/relationships/hyperlink" Target="https://www.dictionary.com/browse/oviparous" TargetMode="External"/><Relationship Id="rId2445" Type="http://schemas.openxmlformats.org/officeDocument/2006/relationships/hyperlink" Target="https://www.dictionary.com/browse/star-chamber" TargetMode="External"/><Relationship Id="rId417" Type="http://schemas.openxmlformats.org/officeDocument/2006/relationships/hyperlink" Target="https://www.dictionary.com/browse/faux-pas?s=t" TargetMode="External"/><Relationship Id="rId624" Type="http://schemas.openxmlformats.org/officeDocument/2006/relationships/hyperlink" Target="https://www.merriam-webster.com/dictionary/endemic" TargetMode="External"/><Relationship Id="rId831" Type="http://schemas.openxmlformats.org/officeDocument/2006/relationships/hyperlink" Target="https://www.merriam-webster.com/dictionary/tachycardia" TargetMode="External"/><Relationship Id="rId1047" Type="http://schemas.openxmlformats.org/officeDocument/2006/relationships/hyperlink" Target="https://www.merriam-webster.com/dictionary/investiture" TargetMode="External"/><Relationship Id="rId1254" Type="http://schemas.openxmlformats.org/officeDocument/2006/relationships/hyperlink" Target="https://www.dictionary.com/browse/acclimation?s=t" TargetMode="External"/><Relationship Id="rId1461" Type="http://schemas.openxmlformats.org/officeDocument/2006/relationships/hyperlink" Target="https://www.merriam-webster.com/dictionary/consumptive" TargetMode="External"/><Relationship Id="rId2305" Type="http://schemas.openxmlformats.org/officeDocument/2006/relationships/hyperlink" Target="https://www.dictionary.com/browse/nib" TargetMode="External"/><Relationship Id="rId2512" Type="http://schemas.openxmlformats.org/officeDocument/2006/relationships/hyperlink" Target="https://www.newser.com/story/324782/zoo-worker-gored-to-death-by-giant-antelope.html" TargetMode="External"/><Relationship Id="rId929" Type="http://schemas.openxmlformats.org/officeDocument/2006/relationships/hyperlink" Target="https://www.merriam-webster.com/dictionary/seine" TargetMode="External"/><Relationship Id="rId1114" Type="http://schemas.openxmlformats.org/officeDocument/2006/relationships/hyperlink" Target="https://www.merriam-webster.com/dictionary/requital" TargetMode="External"/><Relationship Id="rId1321" Type="http://schemas.openxmlformats.org/officeDocument/2006/relationships/hyperlink" Target="https://www.merriam-webster.com/dictionary/supple" TargetMode="External"/><Relationship Id="rId1559" Type="http://schemas.openxmlformats.org/officeDocument/2006/relationships/hyperlink" Target="https://www.dictionary.com/browse/asyndeton?s=t" TargetMode="External"/><Relationship Id="rId1766" Type="http://schemas.openxmlformats.org/officeDocument/2006/relationships/hyperlink" Target="https://www.merriam-webster.com/dictionary/-megaly" TargetMode="External"/><Relationship Id="rId1973" Type="http://schemas.openxmlformats.org/officeDocument/2006/relationships/hyperlink" Target="https://www.merriam-webster.com/dictionary/innervate" TargetMode="External"/><Relationship Id="rId58" Type="http://schemas.openxmlformats.org/officeDocument/2006/relationships/hyperlink" Target="https://www.dictionary.com/browse/perigee?s=t" TargetMode="External"/><Relationship Id="rId1419" Type="http://schemas.openxmlformats.org/officeDocument/2006/relationships/hyperlink" Target="https://www.merriam-webster.com/dictionary/offal" TargetMode="External"/><Relationship Id="rId1626" Type="http://schemas.openxmlformats.org/officeDocument/2006/relationships/hyperlink" Target="https://www.merriam-webster.com/dictionary/antipathy" TargetMode="External"/><Relationship Id="rId1833" Type="http://schemas.openxmlformats.org/officeDocument/2006/relationships/hyperlink" Target="https://www.merriam-webster.com/dictionary/flag" TargetMode="External"/><Relationship Id="rId1900" Type="http://schemas.openxmlformats.org/officeDocument/2006/relationships/hyperlink" Target="https://www.merriam-webster.com/dictionary/Cyrillic" TargetMode="External"/><Relationship Id="rId2095" Type="http://schemas.openxmlformats.org/officeDocument/2006/relationships/hyperlink" Target="https://www.dictionary.com/browse/tenet" TargetMode="External"/><Relationship Id="rId274" Type="http://schemas.openxmlformats.org/officeDocument/2006/relationships/hyperlink" Target="https://www.dictionary.com/browse/noyade?s=t" TargetMode="External"/><Relationship Id="rId481" Type="http://schemas.openxmlformats.org/officeDocument/2006/relationships/hyperlink" Target="https://www.merriam-webster.com/dictionary/hiatus" TargetMode="External"/><Relationship Id="rId2162" Type="http://schemas.openxmlformats.org/officeDocument/2006/relationships/hyperlink" Target="https://www.dictionary.com/browse/scamp" TargetMode="External"/><Relationship Id="rId134" Type="http://schemas.openxmlformats.org/officeDocument/2006/relationships/hyperlink" Target="https://www.dictionary.com/browse/cull?s=t" TargetMode="External"/><Relationship Id="rId579" Type="http://schemas.openxmlformats.org/officeDocument/2006/relationships/hyperlink" Target="https://www.merriam-webster.com/dictionary/callous" TargetMode="External"/><Relationship Id="rId786" Type="http://schemas.openxmlformats.org/officeDocument/2006/relationships/hyperlink" Target="https://www.merriam-webster.com/dictionary/analgesic" TargetMode="External"/><Relationship Id="rId993" Type="http://schemas.openxmlformats.org/officeDocument/2006/relationships/hyperlink" Target="https://www.merriam-webster.com/dictionary/teleology" TargetMode="External"/><Relationship Id="rId2467" Type="http://schemas.openxmlformats.org/officeDocument/2006/relationships/hyperlink" Target="https://www.dictionary.com/browse/accoutrements" TargetMode="External"/><Relationship Id="rId341" Type="http://schemas.openxmlformats.org/officeDocument/2006/relationships/hyperlink" Target="https://www.dictionary.com/browse/agog?s=t" TargetMode="External"/><Relationship Id="rId439" Type="http://schemas.openxmlformats.org/officeDocument/2006/relationships/hyperlink" Target="https://www.dictionary.com/browse/provender?s=t" TargetMode="External"/><Relationship Id="rId646" Type="http://schemas.openxmlformats.org/officeDocument/2006/relationships/hyperlink" Target="https://www.merriam-webster.com/dictionary/tetchy" TargetMode="External"/><Relationship Id="rId1069" Type="http://schemas.openxmlformats.org/officeDocument/2006/relationships/hyperlink" Target="https://www.merriam-webster.com/dictionary/interdict" TargetMode="External"/><Relationship Id="rId1276" Type="http://schemas.openxmlformats.org/officeDocument/2006/relationships/hyperlink" Target="https://www.dictionary.com/browse/turbid?s=t" TargetMode="External"/><Relationship Id="rId1483" Type="http://schemas.openxmlformats.org/officeDocument/2006/relationships/hyperlink" Target="https://www.merriam-webster.com/dictionary/rankle" TargetMode="External"/><Relationship Id="rId2022" Type="http://schemas.openxmlformats.org/officeDocument/2006/relationships/hyperlink" Target="https://www.dictionary.com/browse/disingenuous" TargetMode="External"/><Relationship Id="rId2327" Type="http://schemas.openxmlformats.org/officeDocument/2006/relationships/hyperlink" Target="https://www.dictionary.com/browse/quatrain" TargetMode="External"/><Relationship Id="rId201" Type="http://schemas.openxmlformats.org/officeDocument/2006/relationships/hyperlink" Target="https://www.dictionary.com/browse/shunt?s=t" TargetMode="External"/><Relationship Id="rId506" Type="http://schemas.openxmlformats.org/officeDocument/2006/relationships/hyperlink" Target="https://www.merriam-webster.com/dictionary/copse" TargetMode="External"/><Relationship Id="rId853" Type="http://schemas.openxmlformats.org/officeDocument/2006/relationships/hyperlink" Target="https://www.merriam-webster.com/dictionary/pewter" TargetMode="External"/><Relationship Id="rId1136" Type="http://schemas.openxmlformats.org/officeDocument/2006/relationships/hyperlink" Target="https://www.merriam-webster.com/dictionary/fakir" TargetMode="External"/><Relationship Id="rId1690" Type="http://schemas.openxmlformats.org/officeDocument/2006/relationships/hyperlink" Target="https://www.dictionary.com/browse/adventitious?s=t" TargetMode="External"/><Relationship Id="rId1788" Type="http://schemas.openxmlformats.org/officeDocument/2006/relationships/hyperlink" Target="https://www.dictionary.com/browse/farthingale?s=t" TargetMode="External"/><Relationship Id="rId1995" Type="http://schemas.openxmlformats.org/officeDocument/2006/relationships/hyperlink" Target="https://www.dictionary.com/browse/doxology" TargetMode="External"/><Relationship Id="rId2534" Type="http://schemas.openxmlformats.org/officeDocument/2006/relationships/hyperlink" Target="https://www.merriam-webster.com/dictionary/withers" TargetMode="External"/><Relationship Id="rId713" Type="http://schemas.openxmlformats.org/officeDocument/2006/relationships/hyperlink" Target="https://www.merriam-webster.com/dictionary/roister" TargetMode="External"/><Relationship Id="rId920" Type="http://schemas.openxmlformats.org/officeDocument/2006/relationships/hyperlink" Target="https://www.merriam-webster.com/dictionary/barge" TargetMode="External"/><Relationship Id="rId1343" Type="http://schemas.openxmlformats.org/officeDocument/2006/relationships/hyperlink" Target="https://www.merriam-webster.com/dictionary/operose" TargetMode="External"/><Relationship Id="rId1550" Type="http://schemas.openxmlformats.org/officeDocument/2006/relationships/hyperlink" Target="https://www.merriam-webster.com/dictionary/sabot" TargetMode="External"/><Relationship Id="rId1648" Type="http://schemas.openxmlformats.org/officeDocument/2006/relationships/hyperlink" Target="https://www.dictionary.com/browse/snippet?s=t" TargetMode="External"/><Relationship Id="rId1203" Type="http://schemas.openxmlformats.org/officeDocument/2006/relationships/hyperlink" Target="https://www.merriam-webster.com/dictionary/annular" TargetMode="External"/><Relationship Id="rId1410" Type="http://schemas.openxmlformats.org/officeDocument/2006/relationships/hyperlink" Target="https://www.merriam-webster.com/dictionary/matutinal" TargetMode="External"/><Relationship Id="rId1508" Type="http://schemas.openxmlformats.org/officeDocument/2006/relationships/hyperlink" Target="https://www.dictionary.com/browse/euphemism?s=t" TargetMode="External"/><Relationship Id="rId1855" Type="http://schemas.openxmlformats.org/officeDocument/2006/relationships/hyperlink" Target="https://www.dictionary.com/browse/hagiography?s=t" TargetMode="External"/><Relationship Id="rId1715" Type="http://schemas.openxmlformats.org/officeDocument/2006/relationships/hyperlink" Target="https://www.merriam-webster.com/dictionary/cardi-" TargetMode="External"/><Relationship Id="rId1922" Type="http://schemas.openxmlformats.org/officeDocument/2006/relationships/hyperlink" Target="https://www.merriam-webster.com/dictionary/minim" TargetMode="External"/><Relationship Id="rId296" Type="http://schemas.openxmlformats.org/officeDocument/2006/relationships/hyperlink" Target="https://www.dictionary.com/browse/euthenics?s=t" TargetMode="External"/><Relationship Id="rId2184" Type="http://schemas.openxmlformats.org/officeDocument/2006/relationships/hyperlink" Target="https://www.dictionary.com/browse/muezzin" TargetMode="External"/><Relationship Id="rId2391" Type="http://schemas.openxmlformats.org/officeDocument/2006/relationships/hyperlink" Target="https://en.wikipedia.org/wiki/Quartz" TargetMode="External"/><Relationship Id="rId156" Type="http://schemas.openxmlformats.org/officeDocument/2006/relationships/hyperlink" Target="https://www.dictionary.com/browse/phantasmagoric?s=t" TargetMode="External"/><Relationship Id="rId363" Type="http://schemas.openxmlformats.org/officeDocument/2006/relationships/hyperlink" Target="https://www.dictionary.com/browse/frenetic?s=t" TargetMode="External"/><Relationship Id="rId570" Type="http://schemas.openxmlformats.org/officeDocument/2006/relationships/hyperlink" Target="https://www.merriam-webster.com/dictionary/convivial" TargetMode="External"/><Relationship Id="rId2044" Type="http://schemas.openxmlformats.org/officeDocument/2006/relationships/hyperlink" Target="https://www.dictionary.com/browse/deliquesce" TargetMode="External"/><Relationship Id="rId2251" Type="http://schemas.openxmlformats.org/officeDocument/2006/relationships/hyperlink" Target="https://www.dictionary.com/browse/proletariat" TargetMode="External"/><Relationship Id="rId2489" Type="http://schemas.openxmlformats.org/officeDocument/2006/relationships/hyperlink" Target="https://www.dictionary.com/browse/atoll" TargetMode="External"/><Relationship Id="rId223" Type="http://schemas.openxmlformats.org/officeDocument/2006/relationships/hyperlink" Target="https://www.dictionary.com/browse/unconscionable?s=t" TargetMode="External"/><Relationship Id="rId430" Type="http://schemas.openxmlformats.org/officeDocument/2006/relationships/hyperlink" Target="https://www.dictionary.com/browse/deglutition?s=t" TargetMode="External"/><Relationship Id="rId668" Type="http://schemas.openxmlformats.org/officeDocument/2006/relationships/hyperlink" Target="https://www.merriam-webster.com/dictionary/exeunt" TargetMode="External"/><Relationship Id="rId875" Type="http://schemas.openxmlformats.org/officeDocument/2006/relationships/hyperlink" Target="https://www.merriam-webster.com/dictionary/remuneration" TargetMode="External"/><Relationship Id="rId1060" Type="http://schemas.openxmlformats.org/officeDocument/2006/relationships/hyperlink" Target="https://www.merriam-webster.com/dictionary/encomium" TargetMode="External"/><Relationship Id="rId1298" Type="http://schemas.openxmlformats.org/officeDocument/2006/relationships/hyperlink" Target="https://www.merriam-webster.com/dictionary/tacit" TargetMode="External"/><Relationship Id="rId2111" Type="http://schemas.openxmlformats.org/officeDocument/2006/relationships/hyperlink" Target="https://www.dictionary.com/browse/desquamate" TargetMode="External"/><Relationship Id="rId2349" Type="http://schemas.openxmlformats.org/officeDocument/2006/relationships/hyperlink" Target="https://en.wikipedia.org/wiki/List_of_ratites" TargetMode="External"/><Relationship Id="rId528" Type="http://schemas.openxmlformats.org/officeDocument/2006/relationships/hyperlink" Target="https://www.merriam-webster.com/dictionary/tor" TargetMode="External"/><Relationship Id="rId735" Type="http://schemas.openxmlformats.org/officeDocument/2006/relationships/hyperlink" Target="https://www.merriam-webster.com/dictionary/buccal" TargetMode="External"/><Relationship Id="rId942" Type="http://schemas.openxmlformats.org/officeDocument/2006/relationships/hyperlink" Target="https://www.merriam-webster.com/dictionary/concordat" TargetMode="External"/><Relationship Id="rId1158" Type="http://schemas.openxmlformats.org/officeDocument/2006/relationships/hyperlink" Target="https://www.merriam-webster.com/dictionary/countervail" TargetMode="External"/><Relationship Id="rId1365" Type="http://schemas.openxmlformats.org/officeDocument/2006/relationships/hyperlink" Target="https://www.merriam-webster.com/dictionary/apperceive" TargetMode="External"/><Relationship Id="rId1572" Type="http://schemas.openxmlformats.org/officeDocument/2006/relationships/hyperlink" Target="https://www.merriam-webster.com/dictionary/elocution" TargetMode="External"/><Relationship Id="rId2209" Type="http://schemas.openxmlformats.org/officeDocument/2006/relationships/hyperlink" Target="https://www.merriam-webster.com/dictionary/geode" TargetMode="External"/><Relationship Id="rId2416" Type="http://schemas.openxmlformats.org/officeDocument/2006/relationships/hyperlink" Target="https://www.dictionary.com/browse/auxiliary" TargetMode="External"/><Relationship Id="rId1018" Type="http://schemas.openxmlformats.org/officeDocument/2006/relationships/hyperlink" Target="https://www.merriam-webster.com/dictionary/Canossa" TargetMode="External"/><Relationship Id="rId1225" Type="http://schemas.openxmlformats.org/officeDocument/2006/relationships/hyperlink" Target="https://www.merriam-webster.com/dictionary/tandem" TargetMode="External"/><Relationship Id="rId1432" Type="http://schemas.openxmlformats.org/officeDocument/2006/relationships/hyperlink" Target="https://www.merriam-webster.com/dictionary/coterie" TargetMode="External"/><Relationship Id="rId1877" Type="http://schemas.openxmlformats.org/officeDocument/2006/relationships/hyperlink" Target="https://www.merriam-webster.com/dictionary/begrudge" TargetMode="External"/><Relationship Id="rId71" Type="http://schemas.openxmlformats.org/officeDocument/2006/relationships/hyperlink" Target="https://www.dictionary.com/browse/effectuate?s=t" TargetMode="External"/><Relationship Id="rId802" Type="http://schemas.openxmlformats.org/officeDocument/2006/relationships/hyperlink" Target="https://www.merriam-webster.com/dictionary/trepan" TargetMode="External"/><Relationship Id="rId1737" Type="http://schemas.openxmlformats.org/officeDocument/2006/relationships/hyperlink" Target="https://www.merriam-webster.com/dictionary/neur-" TargetMode="External"/><Relationship Id="rId1944" Type="http://schemas.openxmlformats.org/officeDocument/2006/relationships/hyperlink" Target="https://www.merriam-webster.com/dictionary/inclement" TargetMode="External"/><Relationship Id="rId29" Type="http://schemas.openxmlformats.org/officeDocument/2006/relationships/hyperlink" Target="https://www.dictionary.com/browse/furbelow?s=t" TargetMode="External"/><Relationship Id="rId178" Type="http://schemas.openxmlformats.org/officeDocument/2006/relationships/hyperlink" Target="https://www.dictionary.com/browse/imperious?s=t" TargetMode="External"/><Relationship Id="rId1804" Type="http://schemas.openxmlformats.org/officeDocument/2006/relationships/hyperlink" Target="https://www.dictionary.com/browse/hypothecate?s=t" TargetMode="External"/><Relationship Id="rId385" Type="http://schemas.openxmlformats.org/officeDocument/2006/relationships/hyperlink" Target="https://www.dictionary.com/browse/arrant?s=t" TargetMode="External"/><Relationship Id="rId592" Type="http://schemas.openxmlformats.org/officeDocument/2006/relationships/hyperlink" Target="https://www.merriam-webster.com/dictionary/umbrage" TargetMode="External"/><Relationship Id="rId2066" Type="http://schemas.openxmlformats.org/officeDocument/2006/relationships/hyperlink" Target="https://www.dictionary.com/browse/purport" TargetMode="External"/><Relationship Id="rId2273" Type="http://schemas.openxmlformats.org/officeDocument/2006/relationships/hyperlink" Target="https://www.merriam-webster.com/dictionary/bodkin" TargetMode="External"/><Relationship Id="rId2480" Type="http://schemas.openxmlformats.org/officeDocument/2006/relationships/hyperlink" Target="https://www.dictionary.com/browse/monopsony" TargetMode="External"/><Relationship Id="rId245" Type="http://schemas.openxmlformats.org/officeDocument/2006/relationships/hyperlink" Target="https://www.dictionary.com/browse/gravamen?s=t" TargetMode="External"/><Relationship Id="rId452" Type="http://schemas.openxmlformats.org/officeDocument/2006/relationships/hyperlink" Target="https://www.dictionary.com/browse/demarche?s=ts" TargetMode="External"/><Relationship Id="rId897" Type="http://schemas.openxmlformats.org/officeDocument/2006/relationships/hyperlink" Target="https://www.merriam-webster.com/dictionary/avatar" TargetMode="External"/><Relationship Id="rId1082" Type="http://schemas.openxmlformats.org/officeDocument/2006/relationships/hyperlink" Target="https://www.merriam-webster.com/dictionary/prevenience" TargetMode="External"/><Relationship Id="rId2133" Type="http://schemas.openxmlformats.org/officeDocument/2006/relationships/hyperlink" Target="https://www.merriam-webster.com/dictionary/allemande" TargetMode="External"/><Relationship Id="rId2340" Type="http://schemas.openxmlformats.org/officeDocument/2006/relationships/hyperlink" Target="https://www.dictionary.com/browse/pedology" TargetMode="External"/><Relationship Id="rId105" Type="http://schemas.openxmlformats.org/officeDocument/2006/relationships/hyperlink" Target="https://www.dictionary.com/browse/aggrandize?s=t" TargetMode="External"/><Relationship Id="rId312" Type="http://schemas.openxmlformats.org/officeDocument/2006/relationships/hyperlink" Target="https://www.dictionary.com/browse/foist?s=t" TargetMode="External"/><Relationship Id="rId757" Type="http://schemas.openxmlformats.org/officeDocument/2006/relationships/hyperlink" Target="https://www.merriam-webster.com/dictionary/costive" TargetMode="External"/><Relationship Id="rId964" Type="http://schemas.openxmlformats.org/officeDocument/2006/relationships/hyperlink" Target="https://www.merriam-webster.com/dictionary/boniface" TargetMode="External"/><Relationship Id="rId1387" Type="http://schemas.openxmlformats.org/officeDocument/2006/relationships/hyperlink" Target="https://www.merriam-webster.com/dictionary/archaic" TargetMode="External"/><Relationship Id="rId1594" Type="http://schemas.openxmlformats.org/officeDocument/2006/relationships/hyperlink" Target="https://www.dictionary.com/browse/pandect?s=t" TargetMode="External"/><Relationship Id="rId2200" Type="http://schemas.openxmlformats.org/officeDocument/2006/relationships/hyperlink" Target="https://www.dictionary.com/browse/parthenogenesis" TargetMode="External"/><Relationship Id="rId2438" Type="http://schemas.openxmlformats.org/officeDocument/2006/relationships/hyperlink" Target="https://www.merriam-webster.com/dictionary/yowl" TargetMode="External"/><Relationship Id="rId93" Type="http://schemas.openxmlformats.org/officeDocument/2006/relationships/hyperlink" Target="https://www.dictionary.com/browse/lilt?s=t" TargetMode="External"/><Relationship Id="rId617" Type="http://schemas.openxmlformats.org/officeDocument/2006/relationships/hyperlink" Target="https://www.dictionary.com/browse/complaisant?s=t" TargetMode="External"/><Relationship Id="rId824" Type="http://schemas.openxmlformats.org/officeDocument/2006/relationships/hyperlink" Target="https://www.merriam-webster.com/dictionary/dyspnea" TargetMode="External"/><Relationship Id="rId1247" Type="http://schemas.openxmlformats.org/officeDocument/2006/relationships/hyperlink" Target="https://www.merriam-webster.com/dictionary/perfuse" TargetMode="External"/><Relationship Id="rId1454" Type="http://schemas.openxmlformats.org/officeDocument/2006/relationships/hyperlink" Target="https://www.merriam-webster.com/dictionary/prolix" TargetMode="External"/><Relationship Id="rId1661" Type="http://schemas.openxmlformats.org/officeDocument/2006/relationships/hyperlink" Target="https://www.dictionary.com/browse/maw?s=t" TargetMode="External"/><Relationship Id="rId1899" Type="http://schemas.openxmlformats.org/officeDocument/2006/relationships/hyperlink" Target="https://www.dictionary.com/browse/perforation" TargetMode="External"/><Relationship Id="rId2505" Type="http://schemas.openxmlformats.org/officeDocument/2006/relationships/hyperlink" Target="https://www.dictionary.com/browse/oxymoron" TargetMode="External"/><Relationship Id="rId1107" Type="http://schemas.openxmlformats.org/officeDocument/2006/relationships/hyperlink" Target="https://www.merriam-webster.com/dictionary/diapason" TargetMode="External"/><Relationship Id="rId1314" Type="http://schemas.openxmlformats.org/officeDocument/2006/relationships/hyperlink" Target="https://www.merriam-webster.com/dictionary/fey" TargetMode="External"/><Relationship Id="rId1521" Type="http://schemas.openxmlformats.org/officeDocument/2006/relationships/hyperlink" Target="https://www.dictionary.com/browse/dundrearies?s=t" TargetMode="External"/><Relationship Id="rId1759" Type="http://schemas.openxmlformats.org/officeDocument/2006/relationships/hyperlink" Target="https://www.merriam-webster.com/dictionary/trachel-" TargetMode="External"/><Relationship Id="rId1966" Type="http://schemas.openxmlformats.org/officeDocument/2006/relationships/hyperlink" Target="https://www.merriam-webster.com/dictionary/consonance" TargetMode="External"/><Relationship Id="rId1619" Type="http://schemas.openxmlformats.org/officeDocument/2006/relationships/hyperlink" Target="https://www.dictionary.com/browse/stet?s=t" TargetMode="External"/><Relationship Id="rId1826" Type="http://schemas.openxmlformats.org/officeDocument/2006/relationships/hyperlink" Target="https://www.merriam-webster.com/dictionary/prepossessing" TargetMode="External"/><Relationship Id="rId20" Type="http://schemas.openxmlformats.org/officeDocument/2006/relationships/hyperlink" Target="https://www.dictionary.com/browse/prim?s=t" TargetMode="External"/><Relationship Id="rId2088" Type="http://schemas.openxmlformats.org/officeDocument/2006/relationships/hyperlink" Target="https://www.dictionary.com/browse/licentious" TargetMode="External"/><Relationship Id="rId2295" Type="http://schemas.openxmlformats.org/officeDocument/2006/relationships/hyperlink" Target="https://www.merriam-webster.com/dictionary/tines" TargetMode="External"/><Relationship Id="rId267" Type="http://schemas.openxmlformats.org/officeDocument/2006/relationships/hyperlink" Target="https://www.dictionary.com/browse/parlous?s=t" TargetMode="External"/><Relationship Id="rId474" Type="http://schemas.openxmlformats.org/officeDocument/2006/relationships/hyperlink" Target="https://www.merriam-webster.com/dictionary/zaibatsu" TargetMode="External"/><Relationship Id="rId2155" Type="http://schemas.openxmlformats.org/officeDocument/2006/relationships/hyperlink" Target="https://www.dictionary.com/browse/canter" TargetMode="External"/><Relationship Id="rId127" Type="http://schemas.openxmlformats.org/officeDocument/2006/relationships/hyperlink" Target="https://www.dictionary.com/browse/circumspect?s=t" TargetMode="External"/><Relationship Id="rId681" Type="http://schemas.openxmlformats.org/officeDocument/2006/relationships/hyperlink" Target="https://www.merriam-webster.com/dictionary/sapper" TargetMode="External"/><Relationship Id="rId779" Type="http://schemas.openxmlformats.org/officeDocument/2006/relationships/hyperlink" Target="https://www.merriam-webster.com/dictionary/syncope" TargetMode="External"/><Relationship Id="rId986" Type="http://schemas.openxmlformats.org/officeDocument/2006/relationships/hyperlink" Target="https://www.merriam-webster.com/dictionary/yahoo" TargetMode="External"/><Relationship Id="rId2362" Type="http://schemas.openxmlformats.org/officeDocument/2006/relationships/hyperlink" Target="https://www.dictionary.com/browse/colt" TargetMode="External"/><Relationship Id="rId334" Type="http://schemas.openxmlformats.org/officeDocument/2006/relationships/hyperlink" Target="https://www.dictionary.com/browse/libation?s=t" TargetMode="External"/><Relationship Id="rId541" Type="http://schemas.openxmlformats.org/officeDocument/2006/relationships/hyperlink" Target="https://www.merriam-webster.com/dictionary/tenebrous" TargetMode="External"/><Relationship Id="rId639" Type="http://schemas.openxmlformats.org/officeDocument/2006/relationships/hyperlink" Target="https://www.merriam-webster.com/dictionary/acerbic" TargetMode="External"/><Relationship Id="rId1171" Type="http://schemas.openxmlformats.org/officeDocument/2006/relationships/hyperlink" Target="https://www.merriam-webster.com/dictionary/fossick" TargetMode="External"/><Relationship Id="rId1269" Type="http://schemas.openxmlformats.org/officeDocument/2006/relationships/hyperlink" Target="https://www.dictionary.com/misspelling?term=indict&amp;s=t" TargetMode="External"/><Relationship Id="rId1476" Type="http://schemas.openxmlformats.org/officeDocument/2006/relationships/hyperlink" Target="https://www.merriam-webster.com/dictionary/impinge" TargetMode="External"/><Relationship Id="rId2015" Type="http://schemas.openxmlformats.org/officeDocument/2006/relationships/hyperlink" Target="https://www.merriam-webster.com/dictionary/disquietude" TargetMode="External"/><Relationship Id="rId2222" Type="http://schemas.openxmlformats.org/officeDocument/2006/relationships/hyperlink" Target="https://www.dictionary.com/browse/temporal" TargetMode="External"/><Relationship Id="rId401" Type="http://schemas.openxmlformats.org/officeDocument/2006/relationships/hyperlink" Target="https://www.dictionary.com/browse/ersatz?s=t" TargetMode="External"/><Relationship Id="rId846" Type="http://schemas.openxmlformats.org/officeDocument/2006/relationships/hyperlink" Target="https://www.merriam-webster.com/dictionary/chalcedony" TargetMode="External"/><Relationship Id="rId1031" Type="http://schemas.openxmlformats.org/officeDocument/2006/relationships/hyperlink" Target="https://www.merriam-webster.com/dictionary/yonder" TargetMode="External"/><Relationship Id="rId1129" Type="http://schemas.openxmlformats.org/officeDocument/2006/relationships/hyperlink" Target="https://www.merriam-webster.com/dictionary/offertory" TargetMode="External"/><Relationship Id="rId1683" Type="http://schemas.openxmlformats.org/officeDocument/2006/relationships/hyperlink" Target="https://www.dictionary.com/browse/flews?s=t" TargetMode="External"/><Relationship Id="rId1890" Type="http://schemas.openxmlformats.org/officeDocument/2006/relationships/hyperlink" Target="https://www.dictionary.com/browse/equivocal?s=t" TargetMode="External"/><Relationship Id="rId1988" Type="http://schemas.openxmlformats.org/officeDocument/2006/relationships/hyperlink" Target="https://www.merriam-webster.com/dictionary/epistemology" TargetMode="External"/><Relationship Id="rId2527" Type="http://schemas.openxmlformats.org/officeDocument/2006/relationships/hyperlink" Target="https://www.dictionary.com/browse/erstwhile" TargetMode="External"/><Relationship Id="rId706" Type="http://schemas.openxmlformats.org/officeDocument/2006/relationships/hyperlink" Target="https://www.merriam-webster.com/dictionary/ennui" TargetMode="External"/><Relationship Id="rId913" Type="http://schemas.openxmlformats.org/officeDocument/2006/relationships/hyperlink" Target="https://www.merriam-webster.com/dictionary/appellation" TargetMode="External"/><Relationship Id="rId1336" Type="http://schemas.openxmlformats.org/officeDocument/2006/relationships/hyperlink" Target="https://www.merriam-webster.com/dictionary/spume" TargetMode="External"/><Relationship Id="rId1543" Type="http://schemas.openxmlformats.org/officeDocument/2006/relationships/hyperlink" Target="https://www.dictionary.com/browse/skein?s=t" TargetMode="External"/><Relationship Id="rId1750" Type="http://schemas.openxmlformats.org/officeDocument/2006/relationships/hyperlink" Target="https://www.merriam-webster.com/dictionary/proct-" TargetMode="External"/><Relationship Id="rId42" Type="http://schemas.openxmlformats.org/officeDocument/2006/relationships/hyperlink" Target="https://www.dictionary.com/browse/quoin?s=t" TargetMode="External"/><Relationship Id="rId1403" Type="http://schemas.openxmlformats.org/officeDocument/2006/relationships/hyperlink" Target="https://www.merriam-webster.com/dictionary/precipitate" TargetMode="External"/><Relationship Id="rId1610" Type="http://schemas.openxmlformats.org/officeDocument/2006/relationships/hyperlink" Target="https://www.dictionary.com/browse/riff?s=t" TargetMode="External"/><Relationship Id="rId1848" Type="http://schemas.openxmlformats.org/officeDocument/2006/relationships/hyperlink" Target="https://www.merriam-webster.com/dictionary/hoary" TargetMode="External"/><Relationship Id="rId191" Type="http://schemas.openxmlformats.org/officeDocument/2006/relationships/hyperlink" Target="https://www.dictionary.com/browse/dilemma?s=t" TargetMode="External"/><Relationship Id="rId1708" Type="http://schemas.openxmlformats.org/officeDocument/2006/relationships/hyperlink" Target="https://www.merriam-webster.com/dictionary/aden-" TargetMode="External"/><Relationship Id="rId1915" Type="http://schemas.openxmlformats.org/officeDocument/2006/relationships/hyperlink" Target="https://www.dictionary.com/browse/ameliorate" TargetMode="External"/><Relationship Id="rId289" Type="http://schemas.openxmlformats.org/officeDocument/2006/relationships/hyperlink" Target="https://www.dictionary.com/browse/disparity?s=t" TargetMode="External"/><Relationship Id="rId496" Type="http://schemas.openxmlformats.org/officeDocument/2006/relationships/hyperlink" Target="https://www.merriam-webster.com/dictionary/polynya" TargetMode="External"/><Relationship Id="rId2177" Type="http://schemas.openxmlformats.org/officeDocument/2006/relationships/hyperlink" Target="https://www.dictionary.com/browse/mulligan" TargetMode="External"/><Relationship Id="rId2384" Type="http://schemas.openxmlformats.org/officeDocument/2006/relationships/hyperlink" Target="https://www.dictionary.com/browse/extenuate" TargetMode="External"/><Relationship Id="rId149" Type="http://schemas.openxmlformats.org/officeDocument/2006/relationships/hyperlink" Target="https://www.dictionary.com/browse/florid?s=t" TargetMode="External"/><Relationship Id="rId356" Type="http://schemas.openxmlformats.org/officeDocument/2006/relationships/hyperlink" Target="https://www.dictionary.com/browse/execrable?s=t" TargetMode="External"/><Relationship Id="rId563" Type="http://schemas.openxmlformats.org/officeDocument/2006/relationships/hyperlink" Target="https://www.dictionary.com/browse/evert?s=t" TargetMode="External"/><Relationship Id="rId770" Type="http://schemas.openxmlformats.org/officeDocument/2006/relationships/hyperlink" Target="https://www.merriam-webster.com/dictionary/rugose" TargetMode="External"/><Relationship Id="rId1193" Type="http://schemas.openxmlformats.org/officeDocument/2006/relationships/hyperlink" Target="https://www.merriam-webster.com/dictionary/sycophant" TargetMode="External"/><Relationship Id="rId2037" Type="http://schemas.openxmlformats.org/officeDocument/2006/relationships/hyperlink" Target="https://www.dictionary.com/browse/modish" TargetMode="External"/><Relationship Id="rId2244" Type="http://schemas.openxmlformats.org/officeDocument/2006/relationships/hyperlink" Target="https://www.dictionary.com/browse/repast" TargetMode="External"/><Relationship Id="rId2451" Type="http://schemas.openxmlformats.org/officeDocument/2006/relationships/hyperlink" Target="https://www.dictionary.com/browse/privateer" TargetMode="External"/><Relationship Id="rId216" Type="http://schemas.openxmlformats.org/officeDocument/2006/relationships/hyperlink" Target="https://www.dictionary.com/browse/raffish?s=t" TargetMode="External"/><Relationship Id="rId423" Type="http://schemas.openxmlformats.org/officeDocument/2006/relationships/hyperlink" Target="https://www.dictionary.com/browse/macabre?s=t" TargetMode="External"/><Relationship Id="rId868" Type="http://schemas.openxmlformats.org/officeDocument/2006/relationships/hyperlink" Target="https://www.merriam-webster.com/dictionary/lucre" TargetMode="External"/><Relationship Id="rId1053" Type="http://schemas.openxmlformats.org/officeDocument/2006/relationships/hyperlink" Target="https://www.merriam-webster.com/dictionary/plutocracy" TargetMode="External"/><Relationship Id="rId1260" Type="http://schemas.openxmlformats.org/officeDocument/2006/relationships/hyperlink" Target="https://www.dictionary.com/browse/fractious?s=t" TargetMode="External"/><Relationship Id="rId1498" Type="http://schemas.openxmlformats.org/officeDocument/2006/relationships/hyperlink" Target="https://www.merriam-webster.com/dictionary/rive" TargetMode="External"/><Relationship Id="rId2104" Type="http://schemas.openxmlformats.org/officeDocument/2006/relationships/hyperlink" Target="https://www.dictionary.com/browse/mite" TargetMode="External"/><Relationship Id="rId2549" Type="http://schemas.openxmlformats.org/officeDocument/2006/relationships/hyperlink" Target="https://www.dictionary.com/browse/lido" TargetMode="External"/><Relationship Id="rId630" Type="http://schemas.openxmlformats.org/officeDocument/2006/relationships/hyperlink" Target="https://www.merriam-webster.com/dictionary/putative" TargetMode="External"/><Relationship Id="rId728" Type="http://schemas.openxmlformats.org/officeDocument/2006/relationships/hyperlink" Target="https://www.merriam-webster.com/dictionary/exogamy" TargetMode="External"/><Relationship Id="rId935" Type="http://schemas.openxmlformats.org/officeDocument/2006/relationships/hyperlink" Target="https://www.merriam-webster.com/dictionary/maunder" TargetMode="External"/><Relationship Id="rId1358" Type="http://schemas.openxmlformats.org/officeDocument/2006/relationships/hyperlink" Target="https://www.merriam-webster.com/dictionary/heuristic" TargetMode="External"/><Relationship Id="rId1565" Type="http://schemas.openxmlformats.org/officeDocument/2006/relationships/hyperlink" Target="https://www.dictionary.com/browse/denouement?s=t" TargetMode="External"/><Relationship Id="rId1772" Type="http://schemas.openxmlformats.org/officeDocument/2006/relationships/hyperlink" Target="https://www.merriam-webster.com/dictionary/-rrhea" TargetMode="External"/><Relationship Id="rId2311" Type="http://schemas.openxmlformats.org/officeDocument/2006/relationships/hyperlink" Target="https://www.dictionary.com/browse/catawampus" TargetMode="External"/><Relationship Id="rId2409" Type="http://schemas.openxmlformats.org/officeDocument/2006/relationships/hyperlink" Target="https://www.dictionary.com/browse/mulch" TargetMode="External"/><Relationship Id="rId64" Type="http://schemas.openxmlformats.org/officeDocument/2006/relationships/hyperlink" Target="https://www.dictionary.com/browse/pulchritude?s=t" TargetMode="External"/><Relationship Id="rId1120" Type="http://schemas.openxmlformats.org/officeDocument/2006/relationships/hyperlink" Target="https://www.merriam-webster.com/dictionary/aureole" TargetMode="External"/><Relationship Id="rId1218" Type="http://schemas.openxmlformats.org/officeDocument/2006/relationships/hyperlink" Target="https://www.merriam-webster.com/dictionary/nub" TargetMode="External"/><Relationship Id="rId1425" Type="http://schemas.openxmlformats.org/officeDocument/2006/relationships/hyperlink" Target="https://www.merriam-webster.com/dictionary/rife" TargetMode="External"/><Relationship Id="rId1632" Type="http://schemas.openxmlformats.org/officeDocument/2006/relationships/hyperlink" Target="https://www.dictionary.com/browse/hassock?s=t" TargetMode="External"/><Relationship Id="rId1937" Type="http://schemas.openxmlformats.org/officeDocument/2006/relationships/hyperlink" Target="https://www.merriam-webster.com/dictionary/lithosphere" TargetMode="External"/><Relationship Id="rId2199" Type="http://schemas.openxmlformats.org/officeDocument/2006/relationships/hyperlink" Target="https://www.dictionary.com/browse/cordon" TargetMode="External"/><Relationship Id="rId280" Type="http://schemas.openxmlformats.org/officeDocument/2006/relationships/hyperlink" Target="https://www.dictionary.com/browse/controvert?s=t" TargetMode="External"/><Relationship Id="rId140" Type="http://schemas.openxmlformats.org/officeDocument/2006/relationships/hyperlink" Target="https://www.dictionary.com/browse/trade--winds?s=t" TargetMode="External"/><Relationship Id="rId378" Type="http://schemas.openxmlformats.org/officeDocument/2006/relationships/hyperlink" Target="https://www.dictionary.com/browse/nimiety?s=t" TargetMode="External"/><Relationship Id="rId585" Type="http://schemas.openxmlformats.org/officeDocument/2006/relationships/hyperlink" Target="https://www.merriam-webster.com/dictionary/animus" TargetMode="External"/><Relationship Id="rId792" Type="http://schemas.openxmlformats.org/officeDocument/2006/relationships/hyperlink" Target="https://www.merriam-webster.com/dictionary/cicatrix" TargetMode="External"/><Relationship Id="rId2059" Type="http://schemas.openxmlformats.org/officeDocument/2006/relationships/hyperlink" Target="https://www.dictionary.com/browse/joule" TargetMode="External"/><Relationship Id="rId2266" Type="http://schemas.openxmlformats.org/officeDocument/2006/relationships/hyperlink" Target="https://www.dictionary.com/browse/reify" TargetMode="External"/><Relationship Id="rId2473" Type="http://schemas.openxmlformats.org/officeDocument/2006/relationships/hyperlink" Target="https://www.dictionary.com/browse/spoon" TargetMode="External"/><Relationship Id="rId6" Type="http://schemas.openxmlformats.org/officeDocument/2006/relationships/hyperlink" Target="https://www.dictionary.com/browse/rut?s=t" TargetMode="External"/><Relationship Id="rId238" Type="http://schemas.openxmlformats.org/officeDocument/2006/relationships/hyperlink" Target="https://www.dictionary.com/browse/brickbat?s=t" TargetMode="External"/><Relationship Id="rId445" Type="http://schemas.openxmlformats.org/officeDocument/2006/relationships/hyperlink" Target="https://www.dictionary.com/browse/swill?s=t" TargetMode="External"/><Relationship Id="rId652" Type="http://schemas.openxmlformats.org/officeDocument/2006/relationships/hyperlink" Target="https://www.dictionary.com/browse/ensconce?s=t" TargetMode="External"/><Relationship Id="rId1075" Type="http://schemas.openxmlformats.org/officeDocument/2006/relationships/hyperlink" Target="https://www.merriam-webster.com/dictionary/adumbrate" TargetMode="External"/><Relationship Id="rId1282" Type="http://schemas.openxmlformats.org/officeDocument/2006/relationships/hyperlink" Target="https://www.merriam-webster.com/dictionary/cachinnate" TargetMode="External"/><Relationship Id="rId2126" Type="http://schemas.openxmlformats.org/officeDocument/2006/relationships/hyperlink" Target="https://www.dictionary.com/browse/caryatid?s=t" TargetMode="External"/><Relationship Id="rId2333" Type="http://schemas.openxmlformats.org/officeDocument/2006/relationships/hyperlink" Target="https://www.dictionary.com/browse/postprandial" TargetMode="External"/><Relationship Id="rId2540" Type="http://schemas.openxmlformats.org/officeDocument/2006/relationships/hyperlink" Target="https://www.dictionary.com/browse/elide" TargetMode="External"/><Relationship Id="rId305" Type="http://schemas.openxmlformats.org/officeDocument/2006/relationships/hyperlink" Target="https://www.dictionary.com/browse/blandishment?s=t" TargetMode="External"/><Relationship Id="rId512" Type="http://schemas.openxmlformats.org/officeDocument/2006/relationships/hyperlink" Target="https://www.merriam-webster.com/dictionary/horst" TargetMode="External"/><Relationship Id="rId957" Type="http://schemas.openxmlformats.org/officeDocument/2006/relationships/hyperlink" Target="https://www.merriam-webster.com/dictionary/sangfroid" TargetMode="External"/><Relationship Id="rId1142" Type="http://schemas.openxmlformats.org/officeDocument/2006/relationships/hyperlink" Target="https://www.merriam-webster.com/dictionary/sexton" TargetMode="External"/><Relationship Id="rId1587" Type="http://schemas.openxmlformats.org/officeDocument/2006/relationships/hyperlink" Target="https://www.dictionary.com/browse/neologism?s=t" TargetMode="External"/><Relationship Id="rId1794" Type="http://schemas.openxmlformats.org/officeDocument/2006/relationships/hyperlink" Target="https://www.merriam-webster.com/dictionary/evince" TargetMode="External"/><Relationship Id="rId2400" Type="http://schemas.openxmlformats.org/officeDocument/2006/relationships/hyperlink" Target="https://www.dictionary.com/browse/loll" TargetMode="External"/><Relationship Id="rId86" Type="http://schemas.openxmlformats.org/officeDocument/2006/relationships/hyperlink" Target="https://www.dictionary.com/browse/akimbo?s=t" TargetMode="External"/><Relationship Id="rId817" Type="http://schemas.openxmlformats.org/officeDocument/2006/relationships/hyperlink" Target="https://www.merriam-webster.com/medical/ectasia" TargetMode="External"/><Relationship Id="rId1002" Type="http://schemas.openxmlformats.org/officeDocument/2006/relationships/hyperlink" Target="https://www.merriam-webster.com/dictionary/hospice" TargetMode="External"/><Relationship Id="rId1447" Type="http://schemas.openxmlformats.org/officeDocument/2006/relationships/hyperlink" Target="https://www.merriam-webster.com/dictionary/circumlocution" TargetMode="External"/><Relationship Id="rId1654" Type="http://schemas.openxmlformats.org/officeDocument/2006/relationships/hyperlink" Target="https://www.dictionary.com/browse/moiety?s=t" TargetMode="External"/><Relationship Id="rId1861" Type="http://schemas.openxmlformats.org/officeDocument/2006/relationships/hyperlink" Target="https://www.dictionary.com/browse/blinkered?s=t" TargetMode="External"/><Relationship Id="rId1307" Type="http://schemas.openxmlformats.org/officeDocument/2006/relationships/hyperlink" Target="https://www.merriam-webster.com/dictionary/purloin" TargetMode="External"/><Relationship Id="rId1514" Type="http://schemas.openxmlformats.org/officeDocument/2006/relationships/hyperlink" Target="https://www.merriam-webster.com/dictionary/noisome" TargetMode="External"/><Relationship Id="rId1721" Type="http://schemas.openxmlformats.org/officeDocument/2006/relationships/hyperlink" Target="https://www.dictionary.com/browse/costo-?s=t" TargetMode="External"/><Relationship Id="rId1959" Type="http://schemas.openxmlformats.org/officeDocument/2006/relationships/hyperlink" Target="https://www.dictionary.com/browse/consign" TargetMode="External"/><Relationship Id="rId13" Type="http://schemas.openxmlformats.org/officeDocument/2006/relationships/hyperlink" Target="https://www.dictionary.com/browse/ichthyology?s=t" TargetMode="External"/><Relationship Id="rId1819" Type="http://schemas.openxmlformats.org/officeDocument/2006/relationships/hyperlink" Target="https://www.dictionary.com/browse/virga?s=t" TargetMode="External"/><Relationship Id="rId2190" Type="http://schemas.openxmlformats.org/officeDocument/2006/relationships/hyperlink" Target="https://www.dictionary.com/browse/ataxia" TargetMode="External"/><Relationship Id="rId2288" Type="http://schemas.openxmlformats.org/officeDocument/2006/relationships/hyperlink" Target="https://www.merriam-webster.com/dictionary/pestle" TargetMode="External"/><Relationship Id="rId2495" Type="http://schemas.openxmlformats.org/officeDocument/2006/relationships/hyperlink" Target="https://www.dictionary.com/browse/trapezium" TargetMode="External"/><Relationship Id="rId162" Type="http://schemas.openxmlformats.org/officeDocument/2006/relationships/hyperlink" Target="https://www.dictionary.com/browse/sepia?s=t" TargetMode="External"/><Relationship Id="rId467" Type="http://schemas.openxmlformats.org/officeDocument/2006/relationships/hyperlink" Target="https://www.merriam-webster.com/dictionary/RSVP" TargetMode="External"/><Relationship Id="rId1097" Type="http://schemas.openxmlformats.org/officeDocument/2006/relationships/hyperlink" Target="https://www.merriam-webster.com/dictionary/autism" TargetMode="External"/><Relationship Id="rId2050" Type="http://schemas.openxmlformats.org/officeDocument/2006/relationships/hyperlink" Target="https://www.dictionary.com/browse/haunch" TargetMode="External"/><Relationship Id="rId2148" Type="http://schemas.openxmlformats.org/officeDocument/2006/relationships/hyperlink" Target="https://www.google.com/search?q=image+horst%2C+graben" TargetMode="External"/><Relationship Id="rId674" Type="http://schemas.openxmlformats.org/officeDocument/2006/relationships/hyperlink" Target="https://www.merriam-webster.com/dictionary/lapidary" TargetMode="External"/><Relationship Id="rId881" Type="http://schemas.openxmlformats.org/officeDocument/2006/relationships/hyperlink" Target="https://www.dictionary.com/browse/usance?s=t" TargetMode="External"/><Relationship Id="rId979" Type="http://schemas.openxmlformats.org/officeDocument/2006/relationships/hyperlink" Target="https://www.merriam-webster.com/dictionary/rapscallion" TargetMode="External"/><Relationship Id="rId2355" Type="http://schemas.openxmlformats.org/officeDocument/2006/relationships/hyperlink" Target="https://www.dictionary.com/browse/ostracon" TargetMode="External"/><Relationship Id="rId327" Type="http://schemas.openxmlformats.org/officeDocument/2006/relationships/hyperlink" Target="https://www.dictionary.com/browse/unctuous?s=t" TargetMode="External"/><Relationship Id="rId534" Type="http://schemas.openxmlformats.org/officeDocument/2006/relationships/hyperlink" Target="https://www.merriam-webster.com/dictionary/churlish" TargetMode="External"/><Relationship Id="rId741" Type="http://schemas.openxmlformats.org/officeDocument/2006/relationships/hyperlink" Target="https://www.merriam-webster.com/dictionary/hermaphrodite" TargetMode="External"/><Relationship Id="rId839" Type="http://schemas.openxmlformats.org/officeDocument/2006/relationships/hyperlink" Target="https://www.merriam-webster.com/dictionary/dysuria" TargetMode="External"/><Relationship Id="rId1164" Type="http://schemas.openxmlformats.org/officeDocument/2006/relationships/hyperlink" Target="https://www.merriam-webster.com/dictionary/jettison" TargetMode="External"/><Relationship Id="rId1371" Type="http://schemas.openxmlformats.org/officeDocument/2006/relationships/hyperlink" Target="https://www.merriam-webster.com/dictionary/illation" TargetMode="External"/><Relationship Id="rId1469" Type="http://schemas.openxmlformats.org/officeDocument/2006/relationships/hyperlink" Target="https://www.merriam-webster.com/dictionary/feral" TargetMode="External"/><Relationship Id="rId2008" Type="http://schemas.openxmlformats.org/officeDocument/2006/relationships/hyperlink" Target="https://www.dictionary.com/browse/anachronism" TargetMode="External"/><Relationship Id="rId2215" Type="http://schemas.openxmlformats.org/officeDocument/2006/relationships/hyperlink" Target="https://www.dictionary.com/browse/vidya" TargetMode="External"/><Relationship Id="rId2422" Type="http://schemas.openxmlformats.org/officeDocument/2006/relationships/hyperlink" Target="https://www.dictionary.com/browse/lathe" TargetMode="External"/><Relationship Id="rId601" Type="http://schemas.openxmlformats.org/officeDocument/2006/relationships/hyperlink" Target="https://www.merriam-webster.com/dictionary/troth" TargetMode="External"/><Relationship Id="rId1024" Type="http://schemas.openxmlformats.org/officeDocument/2006/relationships/hyperlink" Target="https://www.merriam-webster.com/dictionary/nadir" TargetMode="External"/><Relationship Id="rId1231" Type="http://schemas.openxmlformats.org/officeDocument/2006/relationships/hyperlink" Target="https://www.merriam-webster.com/dictionary/coquette" TargetMode="External"/><Relationship Id="rId1676" Type="http://schemas.openxmlformats.org/officeDocument/2006/relationships/hyperlink" Target="https://www.dictionary.com/browse/nit?s=t" TargetMode="External"/><Relationship Id="rId1883" Type="http://schemas.openxmlformats.org/officeDocument/2006/relationships/hyperlink" Target="https://www.merriam-webster.com/dictionary/inveterate" TargetMode="External"/><Relationship Id="rId906" Type="http://schemas.openxmlformats.org/officeDocument/2006/relationships/hyperlink" Target="https://www.merriam-webster.com/dictionary/poltergeist" TargetMode="External"/><Relationship Id="rId1329" Type="http://schemas.openxmlformats.org/officeDocument/2006/relationships/hyperlink" Target="https://www.merriam-webster.com/dictionary/purblind" TargetMode="External"/><Relationship Id="rId1536" Type="http://schemas.openxmlformats.org/officeDocument/2006/relationships/hyperlink" Target="https://www.dictionary.com/browse/prink?s=t" TargetMode="External"/><Relationship Id="rId1743" Type="http://schemas.openxmlformats.org/officeDocument/2006/relationships/hyperlink" Target="https://www.merriam-webster.com/dictionary/ped-" TargetMode="External"/><Relationship Id="rId1950" Type="http://schemas.openxmlformats.org/officeDocument/2006/relationships/hyperlink" Target="https://www.merriam-webster.com/dictionary/homophone" TargetMode="External"/><Relationship Id="rId35" Type="http://schemas.openxmlformats.org/officeDocument/2006/relationships/hyperlink" Target="https://www.dictionary.com/browse/ogee?s=t" TargetMode="External"/><Relationship Id="rId1603" Type="http://schemas.openxmlformats.org/officeDocument/2006/relationships/hyperlink" Target="https://www.dictionary.com/browse/preciosity?s=t" TargetMode="External"/><Relationship Id="rId1810" Type="http://schemas.openxmlformats.org/officeDocument/2006/relationships/hyperlink" Target="https://www.pinterest.com/gingerproper/baldric/" TargetMode="External"/><Relationship Id="rId184" Type="http://schemas.openxmlformats.org/officeDocument/2006/relationships/hyperlink" Target="https://www.dictionary.com/browse/sanctimonious?s=t" TargetMode="External"/><Relationship Id="rId391" Type="http://schemas.openxmlformats.org/officeDocument/2006/relationships/hyperlink" Target="https://www.dictionary.com/browse/indubitable?s=t" TargetMode="External"/><Relationship Id="rId1908" Type="http://schemas.openxmlformats.org/officeDocument/2006/relationships/hyperlink" Target="https://www.merriam-webster.com/dictionary/taiga?src=search-dict-hed" TargetMode="External"/><Relationship Id="rId2072" Type="http://schemas.openxmlformats.org/officeDocument/2006/relationships/hyperlink" Target="https://www.dictionary.com/browse/desultory" TargetMode="External"/><Relationship Id="rId251" Type="http://schemas.openxmlformats.org/officeDocument/2006/relationships/hyperlink" Target="https://www.dictionary.com/browse/opprobrium?s=t" TargetMode="External"/><Relationship Id="rId489" Type="http://schemas.openxmlformats.org/officeDocument/2006/relationships/hyperlink" Target="https://www.merriam-webster.com/dictionary/effluent" TargetMode="External"/><Relationship Id="rId696" Type="http://schemas.openxmlformats.org/officeDocument/2006/relationships/hyperlink" Target="https://www.merriam-webster.com/dictionary/paronomasia" TargetMode="External"/><Relationship Id="rId2377" Type="http://schemas.openxmlformats.org/officeDocument/2006/relationships/hyperlink" Target="https://www.merriam-webster.com/dictionary/analogy" TargetMode="External"/><Relationship Id="rId349" Type="http://schemas.openxmlformats.org/officeDocument/2006/relationships/hyperlink" Target="https://www.dictionary.com/browse/dilate?s=t" TargetMode="External"/><Relationship Id="rId556" Type="http://schemas.openxmlformats.org/officeDocument/2006/relationships/hyperlink" Target="https://www.merriam-webster.com/dictionary/quintessence" TargetMode="External"/><Relationship Id="rId763" Type="http://schemas.openxmlformats.org/officeDocument/2006/relationships/hyperlink" Target="https://www.merriam-webster.com/dictionary/ischemia" TargetMode="External"/><Relationship Id="rId1186" Type="http://schemas.openxmlformats.org/officeDocument/2006/relationships/hyperlink" Target="https://www.merriam-webster.com/dictionary/percolate" TargetMode="External"/><Relationship Id="rId1393" Type="http://schemas.openxmlformats.org/officeDocument/2006/relationships/hyperlink" Target="https://www.merriam-webster.com/dictionary/abeyance" TargetMode="External"/><Relationship Id="rId2237" Type="http://schemas.openxmlformats.org/officeDocument/2006/relationships/hyperlink" Target="https://www.dictionary.com/browse/molt" TargetMode="External"/><Relationship Id="rId2444" Type="http://schemas.openxmlformats.org/officeDocument/2006/relationships/hyperlink" Target="https://www.dictionary.com/browse/afforest" TargetMode="External"/><Relationship Id="rId111" Type="http://schemas.openxmlformats.org/officeDocument/2006/relationships/hyperlink" Target="https://www.dictionary.com/browse/bravura?s=t" TargetMode="External"/><Relationship Id="rId209" Type="http://schemas.openxmlformats.org/officeDocument/2006/relationships/hyperlink" Target="https://www.dictionary.com/browse/egregious?s=t" TargetMode="External"/><Relationship Id="rId416" Type="http://schemas.openxmlformats.org/officeDocument/2006/relationships/hyperlink" Target="https://www.dictionary.com/browse/bete-noire?s=t" TargetMode="External"/><Relationship Id="rId970" Type="http://schemas.openxmlformats.org/officeDocument/2006/relationships/hyperlink" Target="https://www.merriam-webster.com/dictionary/proselyte" TargetMode="External"/><Relationship Id="rId1046" Type="http://schemas.openxmlformats.org/officeDocument/2006/relationships/hyperlink" Target="https://www.merriam-webster.com/dictionary/interpellate" TargetMode="External"/><Relationship Id="rId1253" Type="http://schemas.openxmlformats.org/officeDocument/2006/relationships/hyperlink" Target="https://www.dictionary.com/browse/acclamation?s=t" TargetMode="External"/><Relationship Id="rId1698" Type="http://schemas.openxmlformats.org/officeDocument/2006/relationships/hyperlink" Target="https://www.dictionary.com/browse/pissant?s=t" TargetMode="External"/><Relationship Id="rId623" Type="http://schemas.openxmlformats.org/officeDocument/2006/relationships/hyperlink" Target="https://www.merriam-webster.com/dictionary/autochthonous" TargetMode="External"/><Relationship Id="rId830" Type="http://schemas.openxmlformats.org/officeDocument/2006/relationships/hyperlink" Target="https://www.merriam-webster.com/dictionary/bradycardia" TargetMode="External"/><Relationship Id="rId928" Type="http://schemas.openxmlformats.org/officeDocument/2006/relationships/hyperlink" Target="https://www.merriam-webster.com/dictionary/loxodromic" TargetMode="External"/><Relationship Id="rId1460" Type="http://schemas.openxmlformats.org/officeDocument/2006/relationships/hyperlink" Target="https://www.merriam-webster.com/dictionary/comminute" TargetMode="External"/><Relationship Id="rId1558" Type="http://schemas.openxmlformats.org/officeDocument/2006/relationships/hyperlink" Target="https://www.merriam-webster.com/dictionary/argot" TargetMode="External"/><Relationship Id="rId1765" Type="http://schemas.openxmlformats.org/officeDocument/2006/relationships/hyperlink" Target="https://www.merriam-webster.com/dictionary/-logy" TargetMode="External"/><Relationship Id="rId2304" Type="http://schemas.openxmlformats.org/officeDocument/2006/relationships/hyperlink" Target="https://www.dictionary.com/browse/valise" TargetMode="External"/><Relationship Id="rId2511" Type="http://schemas.openxmlformats.org/officeDocument/2006/relationships/hyperlink" Target="https://www.dictionary.com/browse/quickening" TargetMode="External"/><Relationship Id="rId57" Type="http://schemas.openxmlformats.org/officeDocument/2006/relationships/hyperlink" Target="https://www.dictionary.com/browse/parallax?s=t" TargetMode="External"/><Relationship Id="rId1113" Type="http://schemas.openxmlformats.org/officeDocument/2006/relationships/hyperlink" Target="https://www.merriam-webster.com/dictionary/unwonted" TargetMode="External"/><Relationship Id="rId1320" Type="http://schemas.openxmlformats.org/officeDocument/2006/relationships/hyperlink" Target="https://www.merriam-webster.com/dictionary/puissant" TargetMode="External"/><Relationship Id="rId1418" Type="http://schemas.openxmlformats.org/officeDocument/2006/relationships/hyperlink" Target="https://www.merriam-webster.com/dictionary/brummagem" TargetMode="External"/><Relationship Id="rId1972" Type="http://schemas.openxmlformats.org/officeDocument/2006/relationships/hyperlink" Target="https://www.merriam-webster.com/dictionary/peristalsis" TargetMode="External"/><Relationship Id="rId1625" Type="http://schemas.openxmlformats.org/officeDocument/2006/relationships/hyperlink" Target="https://www.merriam-webster.com/dictionary/appurtenance" TargetMode="External"/><Relationship Id="rId1832" Type="http://schemas.openxmlformats.org/officeDocument/2006/relationships/hyperlink" Target="https://www.merriam-webster.com/dictionary/dissolution" TargetMode="External"/><Relationship Id="rId2094" Type="http://schemas.openxmlformats.org/officeDocument/2006/relationships/hyperlink" Target="https://www.dictionary.com/browse/sect" TargetMode="External"/><Relationship Id="rId273" Type="http://schemas.openxmlformats.org/officeDocument/2006/relationships/hyperlink" Target="https://www.dictionary.com/browse/necromancy?s=t" TargetMode="External"/><Relationship Id="rId480" Type="http://schemas.openxmlformats.org/officeDocument/2006/relationships/hyperlink" Target="https://www.merriam-webster.com/dictionary/whist" TargetMode="External"/><Relationship Id="rId2161" Type="http://schemas.openxmlformats.org/officeDocument/2006/relationships/hyperlink" Target="https://www.merriam-webster.com/dictionary/consternation" TargetMode="External"/><Relationship Id="rId2399" Type="http://schemas.openxmlformats.org/officeDocument/2006/relationships/hyperlink" Target="https://www.dictionary.com/browse/horologist" TargetMode="External"/><Relationship Id="rId133" Type="http://schemas.openxmlformats.org/officeDocument/2006/relationships/hyperlink" Target="https://www.dictionary.com/browse/mastic?s=t" TargetMode="External"/><Relationship Id="rId340" Type="http://schemas.openxmlformats.org/officeDocument/2006/relationships/hyperlink" Target="https://www.dictionary.com/browse/zymurgy?s=t" TargetMode="External"/><Relationship Id="rId578" Type="http://schemas.openxmlformats.org/officeDocument/2006/relationships/hyperlink" Target="https://www.merriam-webster.com/dictionary/anneal" TargetMode="External"/><Relationship Id="rId785" Type="http://schemas.openxmlformats.org/officeDocument/2006/relationships/hyperlink" Target="https://www.merriam-webster.com/dictionary/caduceus" TargetMode="External"/><Relationship Id="rId992" Type="http://schemas.openxmlformats.org/officeDocument/2006/relationships/hyperlink" Target="https://www.merriam-webster.com/dictionary/quietism" TargetMode="External"/><Relationship Id="rId2021" Type="http://schemas.openxmlformats.org/officeDocument/2006/relationships/hyperlink" Target="https://www.merriam-webster.com/dictionary/wend" TargetMode="External"/><Relationship Id="rId2259" Type="http://schemas.openxmlformats.org/officeDocument/2006/relationships/hyperlink" Target="https://www.dictionary.com/browse/cloy" TargetMode="External"/><Relationship Id="rId2466" Type="http://schemas.openxmlformats.org/officeDocument/2006/relationships/hyperlink" Target="https://www.merriam-webster.com/dictionary/dichotomy" TargetMode="External"/><Relationship Id="rId200" Type="http://schemas.openxmlformats.org/officeDocument/2006/relationships/hyperlink" Target="https://www.dictionary.com/browse/recondite?s=t" TargetMode="External"/><Relationship Id="rId438" Type="http://schemas.openxmlformats.org/officeDocument/2006/relationships/hyperlink" Target="https://www.dictionary.com/browse/larder?s=t" TargetMode="External"/><Relationship Id="rId645" Type="http://schemas.openxmlformats.org/officeDocument/2006/relationships/hyperlink" Target="https://www.merriam-webster.com/dictionary/swivet" TargetMode="External"/><Relationship Id="rId852" Type="http://schemas.openxmlformats.org/officeDocument/2006/relationships/hyperlink" Target="https://www.merriam-webster.com/dictionary/palladium" TargetMode="External"/><Relationship Id="rId1068" Type="http://schemas.openxmlformats.org/officeDocument/2006/relationships/hyperlink" Target="https://www.merriam-webster.com/dictionary/immure" TargetMode="External"/><Relationship Id="rId1275" Type="http://schemas.openxmlformats.org/officeDocument/2006/relationships/hyperlink" Target="https://www.dictionary.com/browse/talesman?s=t" TargetMode="External"/><Relationship Id="rId1482" Type="http://schemas.openxmlformats.org/officeDocument/2006/relationships/hyperlink" Target="https://www.merriam-webster.com/dictionary/procrustean" TargetMode="External"/><Relationship Id="rId2119" Type="http://schemas.openxmlformats.org/officeDocument/2006/relationships/hyperlink" Target="https://www.dictionary.com/browse/dogberry?s=t" TargetMode="External"/><Relationship Id="rId2326" Type="http://schemas.openxmlformats.org/officeDocument/2006/relationships/hyperlink" Target="https://www.dictionary.com/browse/stanza" TargetMode="External"/><Relationship Id="rId2533" Type="http://schemas.openxmlformats.org/officeDocument/2006/relationships/hyperlink" Target="https://www.dictionary.com/browse/legerdemain" TargetMode="External"/><Relationship Id="rId505" Type="http://schemas.openxmlformats.org/officeDocument/2006/relationships/hyperlink" Target="https://www.merriam-webster.com/dictionary/conflagration" TargetMode="External"/><Relationship Id="rId712" Type="http://schemas.openxmlformats.org/officeDocument/2006/relationships/hyperlink" Target="https://www.merriam-webster.com/dictionary/obstreperous" TargetMode="External"/><Relationship Id="rId1135" Type="http://schemas.openxmlformats.org/officeDocument/2006/relationships/hyperlink" Target="https://www.merriam-webster.com/dictionary/arhat" TargetMode="External"/><Relationship Id="rId1342" Type="http://schemas.openxmlformats.org/officeDocument/2006/relationships/hyperlink" Target="https://www.merriam-webster.com/dictionary/onerous" TargetMode="External"/><Relationship Id="rId1787" Type="http://schemas.openxmlformats.org/officeDocument/2006/relationships/hyperlink" Target="https://www.dictionary.com/browse/cincture?s=t" TargetMode="External"/><Relationship Id="rId1994" Type="http://schemas.openxmlformats.org/officeDocument/2006/relationships/hyperlink" Target="https://www.dictionary.com/browse/poignant" TargetMode="External"/><Relationship Id="rId79" Type="http://schemas.openxmlformats.org/officeDocument/2006/relationships/hyperlink" Target="https://www.dictionary.com/browse/precursor?s=t" TargetMode="External"/><Relationship Id="rId1202" Type="http://schemas.openxmlformats.org/officeDocument/2006/relationships/hyperlink" Target="https://www.merriam-webster.com/dictionary/anfractuous" TargetMode="External"/><Relationship Id="rId1647" Type="http://schemas.openxmlformats.org/officeDocument/2006/relationships/hyperlink" Target="https://www.dictionary.com/browse/slew?s=t" TargetMode="External"/><Relationship Id="rId1854" Type="http://schemas.openxmlformats.org/officeDocument/2006/relationships/hyperlink" Target="https://www.dictionary.com/browse/improvident?s=t" TargetMode="External"/><Relationship Id="rId1507" Type="http://schemas.openxmlformats.org/officeDocument/2006/relationships/hyperlink" Target="https://www.merriam-webster.com/dictionary/velleity" TargetMode="External"/><Relationship Id="rId1714" Type="http://schemas.openxmlformats.org/officeDocument/2006/relationships/hyperlink" Target="https://www.merriam-webster.com/dictionary/bronch-" TargetMode="External"/><Relationship Id="rId295" Type="http://schemas.openxmlformats.org/officeDocument/2006/relationships/hyperlink" Target="https://www.dictionary.com/browse/declension?s=t" TargetMode="External"/><Relationship Id="rId1921" Type="http://schemas.openxmlformats.org/officeDocument/2006/relationships/hyperlink" Target="https://www.merriam-webster.com/dictionary/girth" TargetMode="External"/><Relationship Id="rId2183" Type="http://schemas.openxmlformats.org/officeDocument/2006/relationships/hyperlink" Target="https://www.dictionary.com/browse/mendacious" TargetMode="External"/><Relationship Id="rId2390" Type="http://schemas.openxmlformats.org/officeDocument/2006/relationships/hyperlink" Target="https://www.dictionary.com/browse/mete" TargetMode="External"/><Relationship Id="rId2488" Type="http://schemas.openxmlformats.org/officeDocument/2006/relationships/hyperlink" Target="https://www.dictionary.com/browse/iatrogenic" TargetMode="External"/><Relationship Id="rId155" Type="http://schemas.openxmlformats.org/officeDocument/2006/relationships/hyperlink" Target="https://www.dictionary.com/browse/pallid?s=t" TargetMode="External"/><Relationship Id="rId362" Type="http://schemas.openxmlformats.org/officeDocument/2006/relationships/hyperlink" Target="https://www.dictionary.com/browse/ado?s=t" TargetMode="External"/><Relationship Id="rId1297" Type="http://schemas.openxmlformats.org/officeDocument/2006/relationships/hyperlink" Target="https://www.merriam-webster.com/dictionary/susurrant" TargetMode="External"/><Relationship Id="rId2043" Type="http://schemas.openxmlformats.org/officeDocument/2006/relationships/hyperlink" Target="https://www.dictionary.com/browse/cagey" TargetMode="External"/><Relationship Id="rId2250" Type="http://schemas.openxmlformats.org/officeDocument/2006/relationships/hyperlink" Target="https://www.dictionary.com/browse/anther" TargetMode="External"/><Relationship Id="rId222" Type="http://schemas.openxmlformats.org/officeDocument/2006/relationships/hyperlink" Target="https://www.dictionary.com/browse/turpitude?s=t" TargetMode="External"/><Relationship Id="rId667" Type="http://schemas.openxmlformats.org/officeDocument/2006/relationships/hyperlink" Target="https://www.merriam-webster.com/dictionary/esquire" TargetMode="External"/><Relationship Id="rId874" Type="http://schemas.openxmlformats.org/officeDocument/2006/relationships/hyperlink" Target="https://www.merriam-webster.com/dictionary/procuracy" TargetMode="External"/><Relationship Id="rId2110" Type="http://schemas.openxmlformats.org/officeDocument/2006/relationships/hyperlink" Target="https://www.merriam-webster.com/dictionary/languor" TargetMode="External"/><Relationship Id="rId2348" Type="http://schemas.openxmlformats.org/officeDocument/2006/relationships/hyperlink" Target="https://www.dictionary.com/browse/groom" TargetMode="External"/><Relationship Id="rId527" Type="http://schemas.openxmlformats.org/officeDocument/2006/relationships/hyperlink" Target="https://www.merriam-webster.com/dictionary/sylvan" TargetMode="External"/><Relationship Id="rId734" Type="http://schemas.openxmlformats.org/officeDocument/2006/relationships/hyperlink" Target="https://www.merriam-webster.com/dictionary/bosom" TargetMode="External"/><Relationship Id="rId941" Type="http://schemas.openxmlformats.org/officeDocument/2006/relationships/hyperlink" Target="https://www.merriam-webster.com/dictionary/beatific" TargetMode="External"/><Relationship Id="rId1157" Type="http://schemas.openxmlformats.org/officeDocument/2006/relationships/hyperlink" Target="https://www.merriam-webster.com/dictionary/abrogate" TargetMode="External"/><Relationship Id="rId1364" Type="http://schemas.openxmlformats.org/officeDocument/2006/relationships/hyperlink" Target="https://www.merriam-webster.com/dictionary/tepid" TargetMode="External"/><Relationship Id="rId1571" Type="http://schemas.openxmlformats.org/officeDocument/2006/relationships/hyperlink" Target="https://www.dictionary.com/browse/effable?s=t" TargetMode="External"/><Relationship Id="rId2208" Type="http://schemas.openxmlformats.org/officeDocument/2006/relationships/hyperlink" Target="https://www.merriam-webster.com/dictionary/malt" TargetMode="External"/><Relationship Id="rId2415" Type="http://schemas.openxmlformats.org/officeDocument/2006/relationships/hyperlink" Target="https://www.dictionary.com/browse/ministration" TargetMode="External"/><Relationship Id="rId70" Type="http://schemas.openxmlformats.org/officeDocument/2006/relationships/hyperlink" Target="https://www.dictionary.com/browse/constrain?s=t" TargetMode="External"/><Relationship Id="rId801" Type="http://schemas.openxmlformats.org/officeDocument/2006/relationships/hyperlink" Target="https://www.merriam-webster.com/dictionary/sudorific" TargetMode="External"/><Relationship Id="rId1017" Type="http://schemas.openxmlformats.org/officeDocument/2006/relationships/hyperlink" Target="https://www.merriam-webster.com/dictionary/bucolic" TargetMode="External"/><Relationship Id="rId1224" Type="http://schemas.openxmlformats.org/officeDocument/2006/relationships/hyperlink" Target="https://www.merriam-webster.com/dictionary/reticulation" TargetMode="External"/><Relationship Id="rId1431" Type="http://schemas.openxmlformats.org/officeDocument/2006/relationships/hyperlink" Target="https://www.merriam-webster.com/dictionary/cortege" TargetMode="External"/><Relationship Id="rId1669" Type="http://schemas.openxmlformats.org/officeDocument/2006/relationships/hyperlink" Target="https://www.dictionary.com/browse/eider?s=t" TargetMode="External"/><Relationship Id="rId1876" Type="http://schemas.openxmlformats.org/officeDocument/2006/relationships/hyperlink" Target="https://www.dictionary.com/browse/irascible?s=t" TargetMode="External"/><Relationship Id="rId1529" Type="http://schemas.openxmlformats.org/officeDocument/2006/relationships/hyperlink" Target="https://www.dictionary.com/browse/bedizen?s=t" TargetMode="External"/><Relationship Id="rId1736" Type="http://schemas.openxmlformats.org/officeDocument/2006/relationships/hyperlink" Target="https://www.merriam-webster.com/dictionary/nephr-" TargetMode="External"/><Relationship Id="rId1943" Type="http://schemas.openxmlformats.org/officeDocument/2006/relationships/hyperlink" Target="https://www.dictionary.com/browse/nephology" TargetMode="External"/><Relationship Id="rId28" Type="http://schemas.openxmlformats.org/officeDocument/2006/relationships/hyperlink" Target="https://www.dictionary.com/browse/ell?s=t" TargetMode="External"/><Relationship Id="rId1803" Type="http://schemas.openxmlformats.org/officeDocument/2006/relationships/hyperlink" Target="https://www.dictionary.com/browse/shill?s=t" TargetMode="External"/><Relationship Id="rId177" Type="http://schemas.openxmlformats.org/officeDocument/2006/relationships/hyperlink" Target="https://www.dictionary.com/browse/hubris?s=t" TargetMode="External"/><Relationship Id="rId384" Type="http://schemas.openxmlformats.org/officeDocument/2006/relationships/hyperlink" Target="https://www.dictionary.com/browse/apodictic?s=t" TargetMode="External"/><Relationship Id="rId591" Type="http://schemas.openxmlformats.org/officeDocument/2006/relationships/hyperlink" Target="https://www.merriam-webster.com/dictionary/rancor" TargetMode="External"/><Relationship Id="rId2065" Type="http://schemas.openxmlformats.org/officeDocument/2006/relationships/hyperlink" Target="https://en.wikipedia.org/wiki/Analects" TargetMode="External"/><Relationship Id="rId2272" Type="http://schemas.openxmlformats.org/officeDocument/2006/relationships/hyperlink" Target="https://www.merriam-webster.com/dictionary/bilboes" TargetMode="External"/><Relationship Id="rId244" Type="http://schemas.openxmlformats.org/officeDocument/2006/relationships/hyperlink" Target="https://www.dictionary.com/browse/fusillade?s=t" TargetMode="External"/><Relationship Id="rId689" Type="http://schemas.openxmlformats.org/officeDocument/2006/relationships/hyperlink" Target="https://www.merriam-webster.com/dictionary/vintner" TargetMode="External"/><Relationship Id="rId896" Type="http://schemas.openxmlformats.org/officeDocument/2006/relationships/hyperlink" Target="https://www.dictionary.com/browse/indigence?s=t" TargetMode="External"/><Relationship Id="rId1081" Type="http://schemas.openxmlformats.org/officeDocument/2006/relationships/hyperlink" Target="https://www.merriam-webster.com/dictionary/presentiment" TargetMode="External"/><Relationship Id="rId451" Type="http://schemas.openxmlformats.org/officeDocument/2006/relationships/hyperlink" Target="https://www.dictionary.com/browse/creche?s=ts" TargetMode="External"/><Relationship Id="rId549" Type="http://schemas.openxmlformats.org/officeDocument/2006/relationships/hyperlink" Target="https://www.merriam-webster.com/dictionary/chef%20d'oeuvre" TargetMode="External"/><Relationship Id="rId756" Type="http://schemas.openxmlformats.org/officeDocument/2006/relationships/hyperlink" Target="https://www.merriam-webster.com/dictionary/contagion" TargetMode="External"/><Relationship Id="rId1179" Type="http://schemas.openxmlformats.org/officeDocument/2006/relationships/hyperlink" Target="https://www.merriam-webster.com/dictionary/namby-pamby" TargetMode="External"/><Relationship Id="rId1386" Type="http://schemas.openxmlformats.org/officeDocument/2006/relationships/hyperlink" Target="https://www.merriam-webster.com/dictionary/atavism" TargetMode="External"/><Relationship Id="rId1593" Type="http://schemas.openxmlformats.org/officeDocument/2006/relationships/hyperlink" Target="https://www.dictionary.com/browse/palindrome?s=t" TargetMode="External"/><Relationship Id="rId2132" Type="http://schemas.openxmlformats.org/officeDocument/2006/relationships/hyperlink" Target="https://www.dictionary.com/browse/cissing?s=t" TargetMode="External"/><Relationship Id="rId2437" Type="http://schemas.openxmlformats.org/officeDocument/2006/relationships/hyperlink" Target="https://www.merriam-webster.com/dictionary/assiduous" TargetMode="External"/><Relationship Id="rId104" Type="http://schemas.openxmlformats.org/officeDocument/2006/relationships/hyperlink" Target="https://www.dictionary.com/browse/longueur?s=t" TargetMode="External"/><Relationship Id="rId311" Type="http://schemas.openxmlformats.org/officeDocument/2006/relationships/hyperlink" Target="https://www.dictionary.com/browse/fabulate?s=t" TargetMode="External"/><Relationship Id="rId409" Type="http://schemas.openxmlformats.org/officeDocument/2006/relationships/hyperlink" Target="https://www.dictionary.com/browse/plausible?s=t" TargetMode="External"/><Relationship Id="rId963" Type="http://schemas.openxmlformats.org/officeDocument/2006/relationships/hyperlink" Target="https://www.merriam-webster.com/dictionary/urbane" TargetMode="External"/><Relationship Id="rId1039" Type="http://schemas.openxmlformats.org/officeDocument/2006/relationships/hyperlink" Target="https://www.merriam-webster.com/dictionary/autarchy" TargetMode="External"/><Relationship Id="rId1246" Type="http://schemas.openxmlformats.org/officeDocument/2006/relationships/hyperlink" Target="https://www.merriam-webster.com/dictionary/piquant" TargetMode="External"/><Relationship Id="rId1898" Type="http://schemas.openxmlformats.org/officeDocument/2006/relationships/hyperlink" Target="https://www.merriam-webster.com/dictionary/gourd" TargetMode="External"/><Relationship Id="rId92" Type="http://schemas.openxmlformats.org/officeDocument/2006/relationships/hyperlink" Target="https://www.dictionary.com/browse/glissade?s=t" TargetMode="External"/><Relationship Id="rId616" Type="http://schemas.openxmlformats.org/officeDocument/2006/relationships/hyperlink" Target="https://www.dictionary.com/browse/comity?s=t" TargetMode="External"/><Relationship Id="rId823" Type="http://schemas.openxmlformats.org/officeDocument/2006/relationships/hyperlink" Target="https://www.merriam-webster.com/dictionary/apnea" TargetMode="External"/><Relationship Id="rId1453" Type="http://schemas.openxmlformats.org/officeDocument/2006/relationships/hyperlink" Target="https://www.merriam-webster.com/dictionary/pontificate" TargetMode="External"/><Relationship Id="rId1660" Type="http://schemas.openxmlformats.org/officeDocument/2006/relationships/hyperlink" Target="https://www.dictionary.com/browse/estrus" TargetMode="External"/><Relationship Id="rId1758" Type="http://schemas.openxmlformats.org/officeDocument/2006/relationships/hyperlink" Target="https://www.merriam-webster.com/dictionary/thyr-" TargetMode="External"/><Relationship Id="rId2504" Type="http://schemas.openxmlformats.org/officeDocument/2006/relationships/hyperlink" Target="https://www.dictionary.com/browse/flatulent" TargetMode="External"/><Relationship Id="rId1106" Type="http://schemas.openxmlformats.org/officeDocument/2006/relationships/hyperlink" Target="https://www.merriam-webster.com/dictionary/physiognomy" TargetMode="External"/><Relationship Id="rId1313" Type="http://schemas.openxmlformats.org/officeDocument/2006/relationships/hyperlink" Target="https://www.merriam-webster.com/dictionary/eldritch" TargetMode="External"/><Relationship Id="rId1520" Type="http://schemas.openxmlformats.org/officeDocument/2006/relationships/hyperlink" Target="https://www.dictionary.com/browse/chignon?s=t" TargetMode="External"/><Relationship Id="rId1965" Type="http://schemas.openxmlformats.org/officeDocument/2006/relationships/hyperlink" Target="https://www.merriam-webster.com/dictionary/ascendancy" TargetMode="External"/><Relationship Id="rId1618" Type="http://schemas.openxmlformats.org/officeDocument/2006/relationships/hyperlink" Target="https://www.dictionary.com/browse/squib?s=t" TargetMode="External"/><Relationship Id="rId1825" Type="http://schemas.openxmlformats.org/officeDocument/2006/relationships/hyperlink" Target="https://www.merriam-webster.com/dictionary/vicissitude" TargetMode="External"/><Relationship Id="rId199" Type="http://schemas.openxmlformats.org/officeDocument/2006/relationships/hyperlink" Target="https://www.dictionary.com/browse/rebus?s=t" TargetMode="External"/><Relationship Id="rId2087" Type="http://schemas.openxmlformats.org/officeDocument/2006/relationships/hyperlink" Target="https://www.dictionary.com/browse/kindred" TargetMode="External"/><Relationship Id="rId2294" Type="http://schemas.openxmlformats.org/officeDocument/2006/relationships/hyperlink" Target="https://www.merriam-webster.com/dictionary/sprocket" TargetMode="External"/><Relationship Id="rId266" Type="http://schemas.openxmlformats.org/officeDocument/2006/relationships/hyperlink" Target="https://www.dictionary.com/browse/minatory?s=t" TargetMode="External"/><Relationship Id="rId473" Type="http://schemas.openxmlformats.org/officeDocument/2006/relationships/hyperlink" Target="https://www.merriam-webster.com/dictionary/yurt" TargetMode="External"/><Relationship Id="rId680" Type="http://schemas.openxmlformats.org/officeDocument/2006/relationships/hyperlink" Target="https://www.merriam-webster.com/dictionary/proctor" TargetMode="External"/><Relationship Id="rId2154" Type="http://schemas.openxmlformats.org/officeDocument/2006/relationships/hyperlink" Target="https://www.dictionary.com/browse/phenology" TargetMode="External"/><Relationship Id="rId2361" Type="http://schemas.openxmlformats.org/officeDocument/2006/relationships/hyperlink" Target="https://www.dictionary.com/browse/ewe" TargetMode="External"/><Relationship Id="rId126" Type="http://schemas.openxmlformats.org/officeDocument/2006/relationships/hyperlink" Target="https://www.dictionary.com/browse/chary?s=t" TargetMode="External"/><Relationship Id="rId333" Type="http://schemas.openxmlformats.org/officeDocument/2006/relationships/hyperlink" Target="https://www.dictionary.com/browse/imbibe?s=t" TargetMode="External"/><Relationship Id="rId540" Type="http://schemas.openxmlformats.org/officeDocument/2006/relationships/hyperlink" Target="https://www.merriam-webster.com/dictionary/saturnine" TargetMode="External"/><Relationship Id="rId778" Type="http://schemas.openxmlformats.org/officeDocument/2006/relationships/hyperlink" Target="https://www.merriam-webster.com/dictionary/suppurate" TargetMode="External"/><Relationship Id="rId985" Type="http://schemas.openxmlformats.org/officeDocument/2006/relationships/hyperlink" Target="https://www.merriam-webster.com/dictionary/strumpet" TargetMode="External"/><Relationship Id="rId1170" Type="http://schemas.openxmlformats.org/officeDocument/2006/relationships/hyperlink" Target="https://www.merriam-webster.com/dictionary/restive" TargetMode="External"/><Relationship Id="rId2014" Type="http://schemas.openxmlformats.org/officeDocument/2006/relationships/hyperlink" Target="https://www.merriam-webster.com/dictionary/ex%20parte" TargetMode="External"/><Relationship Id="rId2221" Type="http://schemas.openxmlformats.org/officeDocument/2006/relationships/hyperlink" Target="https://www.dictionary.com/browse/-cele" TargetMode="External"/><Relationship Id="rId2459" Type="http://schemas.openxmlformats.org/officeDocument/2006/relationships/hyperlink" Target="https://en.wikipedia.org/wiki/Loupe" TargetMode="External"/><Relationship Id="rId638" Type="http://schemas.openxmlformats.org/officeDocument/2006/relationships/hyperlink" Target="https://www.dictionary.com/browse/discrete?s=t" TargetMode="External"/><Relationship Id="rId845" Type="http://schemas.openxmlformats.org/officeDocument/2006/relationships/hyperlink" Target="https://www.merriam-webster.com/dictionary/agate" TargetMode="External"/><Relationship Id="rId1030" Type="http://schemas.openxmlformats.org/officeDocument/2006/relationships/hyperlink" Target="https://www.merriam-webster.com/dictionary/ubiquitous" TargetMode="External"/><Relationship Id="rId1268" Type="http://schemas.openxmlformats.org/officeDocument/2006/relationships/hyperlink" Target="https://www.dictionary.com/browse/inculpate?s=t" TargetMode="External"/><Relationship Id="rId1475" Type="http://schemas.openxmlformats.org/officeDocument/2006/relationships/hyperlink" Target="https://www.merriam-webster.com/dictionary/immolate" TargetMode="External"/><Relationship Id="rId1682" Type="http://schemas.openxmlformats.org/officeDocument/2006/relationships/hyperlink" Target="https://www.dictionary.com/browse/eland?s=t" TargetMode="External"/><Relationship Id="rId2319" Type="http://schemas.openxmlformats.org/officeDocument/2006/relationships/hyperlink" Target="https://www.dictionary.com/browse/cuticle" TargetMode="External"/><Relationship Id="rId2526" Type="http://schemas.openxmlformats.org/officeDocument/2006/relationships/hyperlink" Target="https://www.dictionary.com/browse/ontology" TargetMode="External"/><Relationship Id="rId400" Type="http://schemas.openxmlformats.org/officeDocument/2006/relationships/hyperlink" Target="https://www.dictionary.com/browse/casuistry?s=t" TargetMode="External"/><Relationship Id="rId705" Type="http://schemas.openxmlformats.org/officeDocument/2006/relationships/hyperlink" Target="https://www.merriam-webster.com/dictionary/usufruct" TargetMode="External"/><Relationship Id="rId1128" Type="http://schemas.openxmlformats.org/officeDocument/2006/relationships/hyperlink" Target="https://www.merriam-webster.com/dictionary/liturgy" TargetMode="External"/><Relationship Id="rId1335" Type="http://schemas.openxmlformats.org/officeDocument/2006/relationships/hyperlink" Target="https://www.merriam-webster.com/dictionary/saponaceous" TargetMode="External"/><Relationship Id="rId1542" Type="http://schemas.openxmlformats.org/officeDocument/2006/relationships/hyperlink" Target="https://www.dictionary.com/browse/serge?s=t" TargetMode="External"/><Relationship Id="rId1987" Type="http://schemas.openxmlformats.org/officeDocument/2006/relationships/hyperlink" Target="https://www.dictionary.com/browse/deontology" TargetMode="External"/><Relationship Id="rId912" Type="http://schemas.openxmlformats.org/officeDocument/2006/relationships/hyperlink" Target="https://www.merriam-webster.com/dictionary/yeti" TargetMode="External"/><Relationship Id="rId1847" Type="http://schemas.openxmlformats.org/officeDocument/2006/relationships/hyperlink" Target="https://www.dictionary.com/browse/antic?s=t" TargetMode="External"/><Relationship Id="rId41" Type="http://schemas.openxmlformats.org/officeDocument/2006/relationships/hyperlink" Target="https://www.dictionary.com/browse/plinth?s=t" TargetMode="External"/><Relationship Id="rId1402" Type="http://schemas.openxmlformats.org/officeDocument/2006/relationships/hyperlink" Target="https://www.merriam-webster.com/dictionary/hie" TargetMode="External"/><Relationship Id="rId1707" Type="http://schemas.openxmlformats.org/officeDocument/2006/relationships/hyperlink" Target="https://www.merriam-webster.com/dictionary/scutate" TargetMode="External"/><Relationship Id="rId190" Type="http://schemas.openxmlformats.org/officeDocument/2006/relationships/hyperlink" Target="https://www.dictionary.com/browse/cryptic?s=t" TargetMode="External"/><Relationship Id="rId288" Type="http://schemas.openxmlformats.org/officeDocument/2006/relationships/hyperlink" Target="https://www.dictionary.com/browse/scout?s=t" TargetMode="External"/><Relationship Id="rId1914" Type="http://schemas.openxmlformats.org/officeDocument/2006/relationships/hyperlink" Target="https://www.dictionary.com/browse/propensity" TargetMode="External"/><Relationship Id="rId495" Type="http://schemas.openxmlformats.org/officeDocument/2006/relationships/hyperlink" Target="https://www.merriam-webster.com/dictionary/pelagic" TargetMode="External"/><Relationship Id="rId2176" Type="http://schemas.openxmlformats.org/officeDocument/2006/relationships/hyperlink" Target="https://www.dictionary.com/browse/duvet" TargetMode="External"/><Relationship Id="rId2383" Type="http://schemas.openxmlformats.org/officeDocument/2006/relationships/hyperlink" Target="https://www.dictionary.com/browse/pipette" TargetMode="External"/><Relationship Id="rId148" Type="http://schemas.openxmlformats.org/officeDocument/2006/relationships/hyperlink" Target="https://www.dictionary.com/browse/fallow?s=t" TargetMode="External"/><Relationship Id="rId355" Type="http://schemas.openxmlformats.org/officeDocument/2006/relationships/hyperlink" Target="https://www.dictionary.com/browse/enormity?s=t" TargetMode="External"/><Relationship Id="rId562" Type="http://schemas.openxmlformats.org/officeDocument/2006/relationships/hyperlink" Target="https://www.merriam-webster.com/dictionary/venal" TargetMode="External"/><Relationship Id="rId1192" Type="http://schemas.openxmlformats.org/officeDocument/2006/relationships/hyperlink" Target="https://www.merriam-webster.com/dictionary/myrmidon" TargetMode="External"/><Relationship Id="rId2036" Type="http://schemas.openxmlformats.org/officeDocument/2006/relationships/hyperlink" Target="https://www.dictionary.com/browse/fraught" TargetMode="External"/><Relationship Id="rId2243" Type="http://schemas.openxmlformats.org/officeDocument/2006/relationships/hyperlink" Target="https://www.dictionary.com/browse/cuspidor" TargetMode="External"/><Relationship Id="rId2450" Type="http://schemas.openxmlformats.org/officeDocument/2006/relationships/hyperlink" Target="https://www.dictionary.com/browse/cryptozoology" TargetMode="External"/><Relationship Id="rId215" Type="http://schemas.openxmlformats.org/officeDocument/2006/relationships/hyperlink" Target="https://www.dictionary.com/browse/pusillanimous?s=ts" TargetMode="External"/><Relationship Id="rId422" Type="http://schemas.openxmlformats.org/officeDocument/2006/relationships/hyperlink" Target="https://www.dictionary.com/browse/lurid?s=t" TargetMode="External"/><Relationship Id="rId867" Type="http://schemas.openxmlformats.org/officeDocument/2006/relationships/hyperlink" Target="https://www.merriam-webster.com/dictionary/lagniappe" TargetMode="External"/><Relationship Id="rId1052" Type="http://schemas.openxmlformats.org/officeDocument/2006/relationships/hyperlink" Target="https://www.merriam-webster.com/dictionary/plenipotentiary" TargetMode="External"/><Relationship Id="rId1497" Type="http://schemas.openxmlformats.org/officeDocument/2006/relationships/hyperlink" Target="https://www.merriam-webster.com/dictionary/regnant" TargetMode="External"/><Relationship Id="rId2103" Type="http://schemas.openxmlformats.org/officeDocument/2006/relationships/hyperlink" Target="https://www.dictionary.com/browse/epiphany" TargetMode="External"/><Relationship Id="rId2310" Type="http://schemas.openxmlformats.org/officeDocument/2006/relationships/hyperlink" Target="https://www.dictionary.com/browse/mausoleum" TargetMode="External"/><Relationship Id="rId2548" Type="http://schemas.openxmlformats.org/officeDocument/2006/relationships/hyperlink" Target="https://www.merriam-webster.com/dictionary/myalgic%20encephalomyelitis" TargetMode="External"/><Relationship Id="rId727" Type="http://schemas.openxmlformats.org/officeDocument/2006/relationships/hyperlink" Target="https://www.merriam-webster.com/dictionary/deuterogamy" TargetMode="External"/><Relationship Id="rId934" Type="http://schemas.openxmlformats.org/officeDocument/2006/relationships/hyperlink" Target="https://www.merriam-webster.com/dictionary/claptrap" TargetMode="External"/><Relationship Id="rId1357" Type="http://schemas.openxmlformats.org/officeDocument/2006/relationships/hyperlink" Target="https://www.merriam-webster.com/dictionary/explicate" TargetMode="External"/><Relationship Id="rId1564" Type="http://schemas.openxmlformats.org/officeDocument/2006/relationships/hyperlink" Target="https://www.dictionary.com/browse/demotic?s=t" TargetMode="External"/><Relationship Id="rId1771" Type="http://schemas.openxmlformats.org/officeDocument/2006/relationships/hyperlink" Target="https://www.merriam-webster.com/dictionary/-rrhaphy" TargetMode="External"/><Relationship Id="rId2408" Type="http://schemas.openxmlformats.org/officeDocument/2006/relationships/hyperlink" Target="https://www.dictionary.com/browse/bryology" TargetMode="External"/><Relationship Id="rId63" Type="http://schemas.openxmlformats.org/officeDocument/2006/relationships/hyperlink" Target="https://www.dictionary.com/browse/patina?s=t" TargetMode="External"/><Relationship Id="rId1217" Type="http://schemas.openxmlformats.org/officeDocument/2006/relationships/hyperlink" Target="https://www.merriam-webster.com/dictionary/matrix" TargetMode="External"/><Relationship Id="rId1424" Type="http://schemas.openxmlformats.org/officeDocument/2006/relationships/hyperlink" Target="https://www.merriam-webster.com/dictionary/peripatetic" TargetMode="External"/><Relationship Id="rId1631" Type="http://schemas.openxmlformats.org/officeDocument/2006/relationships/hyperlink" Target="https://www.merriam-webster.com/dictionary/doily" TargetMode="External"/><Relationship Id="rId1869" Type="http://schemas.openxmlformats.org/officeDocument/2006/relationships/hyperlink" Target="https://www.dictionary.com/browse/cow?s=t" TargetMode="External"/><Relationship Id="rId1729" Type="http://schemas.openxmlformats.org/officeDocument/2006/relationships/hyperlink" Target="https://www.merriam-webster.com/dictionary/glosso-" TargetMode="External"/><Relationship Id="rId1936" Type="http://schemas.openxmlformats.org/officeDocument/2006/relationships/hyperlink" Target="https://www.merriam-webster.com/dictionary/Dada" TargetMode="External"/><Relationship Id="rId2198" Type="http://schemas.openxmlformats.org/officeDocument/2006/relationships/hyperlink" Target="https://www.dictionary.com/browse/topiary" TargetMode="External"/><Relationship Id="rId377" Type="http://schemas.openxmlformats.org/officeDocument/2006/relationships/hyperlink" Target="https://www.dictionary.com/browse/gratuitous?s=t" TargetMode="External"/><Relationship Id="rId584" Type="http://schemas.openxmlformats.org/officeDocument/2006/relationships/hyperlink" Target="https://www.merriam-webster.com/dictionary/innocuous" TargetMode="External"/><Relationship Id="rId2058" Type="http://schemas.openxmlformats.org/officeDocument/2006/relationships/hyperlink" Target="https://www.dictionary.com/browse/volt" TargetMode="External"/><Relationship Id="rId2265" Type="http://schemas.openxmlformats.org/officeDocument/2006/relationships/hyperlink" Target="https://www.dictionary.com/browse/cassock" TargetMode="External"/><Relationship Id="rId5" Type="http://schemas.openxmlformats.org/officeDocument/2006/relationships/hyperlink" Target="https://www.dictionary.com/browse/ovine?s=t" TargetMode="External"/><Relationship Id="rId237" Type="http://schemas.openxmlformats.org/officeDocument/2006/relationships/hyperlink" Target="https://www.dictionary.com/browse/billingsgate?s=t" TargetMode="External"/><Relationship Id="rId791" Type="http://schemas.openxmlformats.org/officeDocument/2006/relationships/hyperlink" Target="https://www.merriam-webster.com/dictionary/auscultation" TargetMode="External"/><Relationship Id="rId889" Type="http://schemas.openxmlformats.org/officeDocument/2006/relationships/hyperlink" Target="https://www.merriam-webster.com/dictionary/forte" TargetMode="External"/><Relationship Id="rId1074" Type="http://schemas.openxmlformats.org/officeDocument/2006/relationships/hyperlink" Target="https://www.merriam-webster.com/dictionary/surcease" TargetMode="External"/><Relationship Id="rId2472" Type="http://schemas.openxmlformats.org/officeDocument/2006/relationships/hyperlink" Target="https://www.dictionary.com/browse/evoke" TargetMode="External"/><Relationship Id="rId444" Type="http://schemas.openxmlformats.org/officeDocument/2006/relationships/hyperlink" Target="https://www.dictionary.com/browse/spud?s=t" TargetMode="External"/><Relationship Id="rId651" Type="http://schemas.openxmlformats.org/officeDocument/2006/relationships/hyperlink" Target="https://www.dictionary.com/browse/aerie" TargetMode="External"/><Relationship Id="rId749" Type="http://schemas.openxmlformats.org/officeDocument/2006/relationships/hyperlink" Target="https://www.merriam-webster.com/dictionary/sebaceous" TargetMode="External"/><Relationship Id="rId1281" Type="http://schemas.openxmlformats.org/officeDocument/2006/relationships/hyperlink" Target="https://www.dictionary.com/browse/ictus?s=t" TargetMode="External"/><Relationship Id="rId1379" Type="http://schemas.openxmlformats.org/officeDocument/2006/relationships/hyperlink" Target="https://www.merriam-webster.com/dictionary/ruminate" TargetMode="External"/><Relationship Id="rId1586" Type="http://schemas.openxmlformats.org/officeDocument/2006/relationships/hyperlink" Target="https://www.dictionary.com/browse/missive?s=t" TargetMode="External"/><Relationship Id="rId2125" Type="http://schemas.openxmlformats.org/officeDocument/2006/relationships/hyperlink" Target="https://www.dictionary.com/browse/byre?s=t" TargetMode="External"/><Relationship Id="rId2332" Type="http://schemas.openxmlformats.org/officeDocument/2006/relationships/hyperlink" Target="https://www.dictionary.com/browse/lunula" TargetMode="External"/><Relationship Id="rId304" Type="http://schemas.openxmlformats.org/officeDocument/2006/relationships/hyperlink" Target="https://www.dictionary.com/browse/artifice?s=t" TargetMode="External"/><Relationship Id="rId511" Type="http://schemas.openxmlformats.org/officeDocument/2006/relationships/hyperlink" Target="https://www.merriam-webster.com/dictionary/graben" TargetMode="External"/><Relationship Id="rId609" Type="http://schemas.openxmlformats.org/officeDocument/2006/relationships/hyperlink" Target="https://www.merriam-webster.com/dictionary/jejune" TargetMode="External"/><Relationship Id="rId956" Type="http://schemas.openxmlformats.org/officeDocument/2006/relationships/hyperlink" Target="https://www.merriam-webster.com/dictionary/rapprochement" TargetMode="External"/><Relationship Id="rId1141" Type="http://schemas.openxmlformats.org/officeDocument/2006/relationships/hyperlink" Target="https://www.merriam-webster.com/dictionary/pulpiteer" TargetMode="External"/><Relationship Id="rId1239" Type="http://schemas.openxmlformats.org/officeDocument/2006/relationships/hyperlink" Target="https://www.merriam-webster.com/dictionary/verisimilar" TargetMode="External"/><Relationship Id="rId1793" Type="http://schemas.openxmlformats.org/officeDocument/2006/relationships/hyperlink" Target="https://www.dictionary.com/browse/caftan?s=t" TargetMode="External"/><Relationship Id="rId85" Type="http://schemas.openxmlformats.org/officeDocument/2006/relationships/hyperlink" Target="https://www.dictionary.com/browse/adagio?s=t" TargetMode="External"/><Relationship Id="rId816" Type="http://schemas.openxmlformats.org/officeDocument/2006/relationships/hyperlink" Target="https://www.merriam-webster.com/dictionary/visceral" TargetMode="External"/><Relationship Id="rId1001" Type="http://schemas.openxmlformats.org/officeDocument/2006/relationships/hyperlink" Target="https://www.merriam-webster.com/dictionary/gibbet" TargetMode="External"/><Relationship Id="rId1446" Type="http://schemas.openxmlformats.org/officeDocument/2006/relationships/hyperlink" Target="https://www.merriam-webster.com/dictionary/desuetude" TargetMode="External"/><Relationship Id="rId1653" Type="http://schemas.openxmlformats.org/officeDocument/2006/relationships/hyperlink" Target="https://www.dictionary.com/browse/googol?s=t" TargetMode="External"/><Relationship Id="rId1860" Type="http://schemas.openxmlformats.org/officeDocument/2006/relationships/hyperlink" Target="https://www.dictionary.com/browse/fell?s=t" TargetMode="External"/><Relationship Id="rId1306" Type="http://schemas.openxmlformats.org/officeDocument/2006/relationships/hyperlink" Target="https://www.merriam-webster.com/dictionary/defalcation" TargetMode="External"/><Relationship Id="rId1513" Type="http://schemas.openxmlformats.org/officeDocument/2006/relationships/hyperlink" Target="https://www.dictionary.com/browse/eruct" TargetMode="External"/><Relationship Id="rId1720" Type="http://schemas.openxmlformats.org/officeDocument/2006/relationships/hyperlink" Target="https://www.merriam-webster.com/dictionary/colpo-" TargetMode="External"/><Relationship Id="rId1958" Type="http://schemas.openxmlformats.org/officeDocument/2006/relationships/hyperlink" Target="https://www.dictionary.com/browse/beneficent" TargetMode="External"/><Relationship Id="rId12" Type="http://schemas.openxmlformats.org/officeDocument/2006/relationships/hyperlink" Target="https://www.dictionary.com/browse/cetacean?s=t" TargetMode="External"/><Relationship Id="rId1818" Type="http://schemas.openxmlformats.org/officeDocument/2006/relationships/hyperlink" Target="https://www.dictionary.com/browse/bough?s=t" TargetMode="External"/><Relationship Id="rId161" Type="http://schemas.openxmlformats.org/officeDocument/2006/relationships/hyperlink" Target="https://www.dictionary.com/browse/sapphire?s=t" TargetMode="External"/><Relationship Id="rId399" Type="http://schemas.openxmlformats.org/officeDocument/2006/relationships/hyperlink" Target="https://www.dictionary.com/browse/canard?s=t" TargetMode="External"/><Relationship Id="rId2287" Type="http://schemas.openxmlformats.org/officeDocument/2006/relationships/hyperlink" Target="https://www.merriam-webster.com/dictionary/pawl" TargetMode="External"/><Relationship Id="rId2494" Type="http://schemas.openxmlformats.org/officeDocument/2006/relationships/hyperlink" Target="https://www.google.com/search?q=does+the+trapezium+have+any+parallel+sides" TargetMode="External"/><Relationship Id="rId259" Type="http://schemas.openxmlformats.org/officeDocument/2006/relationships/hyperlink" Target="https://www.dictionary.com/browse/traduce?s=t" TargetMode="External"/><Relationship Id="rId466" Type="http://schemas.openxmlformats.org/officeDocument/2006/relationships/hyperlink" Target="https://www.merriam-webster.com/dictionary/recherche" TargetMode="External"/><Relationship Id="rId673" Type="http://schemas.openxmlformats.org/officeDocument/2006/relationships/hyperlink" Target="https://www.merriam-webster.com/dictionary/impresario" TargetMode="External"/><Relationship Id="rId880" Type="http://schemas.openxmlformats.org/officeDocument/2006/relationships/hyperlink" Target="https://www.merriam-webster.com/dictionary/sumptuary" TargetMode="External"/><Relationship Id="rId1096" Type="http://schemas.openxmlformats.org/officeDocument/2006/relationships/hyperlink" Target="https://www.merriam-webster.com/dictionary/aphasia" TargetMode="External"/><Relationship Id="rId2147" Type="http://schemas.openxmlformats.org/officeDocument/2006/relationships/hyperlink" Target="https://www.google.com/search?q=image+horst%2C+graben" TargetMode="External"/><Relationship Id="rId2354" Type="http://schemas.openxmlformats.org/officeDocument/2006/relationships/hyperlink" Target="https://www.healthline.com/nutrition/are-nuts-fruits" TargetMode="External"/><Relationship Id="rId119" Type="http://schemas.openxmlformats.org/officeDocument/2006/relationships/hyperlink" Target="https://www.dictionary.com/browse/fulminate?s=t" TargetMode="External"/><Relationship Id="rId326" Type="http://schemas.openxmlformats.org/officeDocument/2006/relationships/hyperlink" Target="https://www.dictionary.com/browse/taradiddle?s=t" TargetMode="External"/><Relationship Id="rId533" Type="http://schemas.openxmlformats.org/officeDocument/2006/relationships/hyperlink" Target="https://www.merriam-webster.com/dictionary/austere" TargetMode="External"/><Relationship Id="rId978" Type="http://schemas.openxmlformats.org/officeDocument/2006/relationships/hyperlink" Target="https://www.merriam-webster.com/dictionary/miscreant" TargetMode="External"/><Relationship Id="rId1163" Type="http://schemas.openxmlformats.org/officeDocument/2006/relationships/hyperlink" Target="https://www.merriam-webster.com/dictionary/glean" TargetMode="External"/><Relationship Id="rId1370" Type="http://schemas.openxmlformats.org/officeDocument/2006/relationships/hyperlink" Target="https://www.merriam-webster.com/dictionary/induction" TargetMode="External"/><Relationship Id="rId2007" Type="http://schemas.openxmlformats.org/officeDocument/2006/relationships/hyperlink" Target="https://www.dictionary.com/browse/wastrel" TargetMode="External"/><Relationship Id="rId2214" Type="http://schemas.openxmlformats.org/officeDocument/2006/relationships/hyperlink" Target="https://www.dictionary.com/browse/magnanimous" TargetMode="External"/><Relationship Id="rId740" Type="http://schemas.openxmlformats.org/officeDocument/2006/relationships/hyperlink" Target="https://www.merriam-webster.com/dictionary/gall" TargetMode="External"/><Relationship Id="rId838" Type="http://schemas.openxmlformats.org/officeDocument/2006/relationships/hyperlink" Target="https://www.merriam-webster.com/dictionary/diuresis" TargetMode="External"/><Relationship Id="rId1023" Type="http://schemas.openxmlformats.org/officeDocument/2006/relationships/hyperlink" Target="https://www.merriam-webster.com/dictionary/juxtaposition" TargetMode="External"/><Relationship Id="rId1468" Type="http://schemas.openxmlformats.org/officeDocument/2006/relationships/hyperlink" Target="https://www.merriam-webster.com/dictionary/extirpate" TargetMode="External"/><Relationship Id="rId1675" Type="http://schemas.openxmlformats.org/officeDocument/2006/relationships/hyperlink" Target="https://www.dictionary.com/browse/cayuse?s=t" TargetMode="External"/><Relationship Id="rId1882" Type="http://schemas.openxmlformats.org/officeDocument/2006/relationships/hyperlink" Target="https://www.merriam-webster.com/dictionary/flux" TargetMode="External"/><Relationship Id="rId2421" Type="http://schemas.openxmlformats.org/officeDocument/2006/relationships/hyperlink" Target="https://www.dictionary.com/browse/perennial" TargetMode="External"/><Relationship Id="rId2519" Type="http://schemas.openxmlformats.org/officeDocument/2006/relationships/hyperlink" Target="https://www.dictionary.com/browse/tallow" TargetMode="External"/><Relationship Id="rId600" Type="http://schemas.openxmlformats.org/officeDocument/2006/relationships/hyperlink" Target="https://www.merriam-webster.com/dictionary/rectitude" TargetMode="External"/><Relationship Id="rId1230" Type="http://schemas.openxmlformats.org/officeDocument/2006/relationships/hyperlink" Target="https://www.merriam-webster.com/dictionary/coy" TargetMode="External"/><Relationship Id="rId1328" Type="http://schemas.openxmlformats.org/officeDocument/2006/relationships/hyperlink" Target="https://www.merriam-webster.com/dictionary/obtuse" TargetMode="External"/><Relationship Id="rId1535" Type="http://schemas.openxmlformats.org/officeDocument/2006/relationships/hyperlink" Target="https://www.dictionary.com/browse/panoply?s=t" TargetMode="External"/><Relationship Id="rId905" Type="http://schemas.openxmlformats.org/officeDocument/2006/relationships/hyperlink" Target="https://www.merriam-webster.com/dictionary/nemesis" TargetMode="External"/><Relationship Id="rId1742" Type="http://schemas.openxmlformats.org/officeDocument/2006/relationships/hyperlink" Target="https://www.merriam-webster.com/dictionary/patho-" TargetMode="External"/><Relationship Id="rId34" Type="http://schemas.openxmlformats.org/officeDocument/2006/relationships/hyperlink" Target="https://www.dictionary.com/browse/natatorium?s=t" TargetMode="External"/><Relationship Id="rId1602" Type="http://schemas.openxmlformats.org/officeDocument/2006/relationships/hyperlink" Target="https://www.dictionary.com/browse/phonetics?s=t" TargetMode="External"/><Relationship Id="rId183" Type="http://schemas.openxmlformats.org/officeDocument/2006/relationships/hyperlink" Target="https://www.dictionary.com/browse/prig?s=t" TargetMode="External"/><Relationship Id="rId390" Type="http://schemas.openxmlformats.org/officeDocument/2006/relationships/hyperlink" Target="https://www.dictionary.com/browse/exculpate?s=t" TargetMode="External"/><Relationship Id="rId1907" Type="http://schemas.openxmlformats.org/officeDocument/2006/relationships/hyperlink" Target="https://www.dictionary.com/browse/slag" TargetMode="External"/><Relationship Id="rId2071" Type="http://schemas.openxmlformats.org/officeDocument/2006/relationships/hyperlink" Target="https://www.dictionary.com/browse/contumacious" TargetMode="External"/><Relationship Id="rId250" Type="http://schemas.openxmlformats.org/officeDocument/2006/relationships/hyperlink" Target="https://www.dictionary.com/browse/obloquy?s=t" TargetMode="External"/><Relationship Id="rId488" Type="http://schemas.openxmlformats.org/officeDocument/2006/relationships/hyperlink" Target="https://www.merriam-webster.com/dictionary/eagre" TargetMode="External"/><Relationship Id="rId695" Type="http://schemas.openxmlformats.org/officeDocument/2006/relationships/hyperlink" Target="https://www.merriam-webster.com/dictionary/jocose" TargetMode="External"/><Relationship Id="rId2169" Type="http://schemas.openxmlformats.org/officeDocument/2006/relationships/hyperlink" Target="https://www.merriam-webster.com/dictionary/shallot" TargetMode="External"/><Relationship Id="rId2376" Type="http://schemas.openxmlformats.org/officeDocument/2006/relationships/hyperlink" Target="https://www.merriam-webster.com/dictionary/allegory" TargetMode="External"/><Relationship Id="rId110" Type="http://schemas.openxmlformats.org/officeDocument/2006/relationships/hyperlink" Target="https://www.dictionary.com/browse/reticent?s=t" TargetMode="External"/><Relationship Id="rId348" Type="http://schemas.openxmlformats.org/officeDocument/2006/relationships/hyperlink" Target="https://www.dictionary.com/browse/yen?s=t" TargetMode="External"/><Relationship Id="rId555" Type="http://schemas.openxmlformats.org/officeDocument/2006/relationships/hyperlink" Target="https://www.merriam-webster.com/dictionary/irrefragable" TargetMode="External"/><Relationship Id="rId762" Type="http://schemas.openxmlformats.org/officeDocument/2006/relationships/hyperlink" Target="https://www.merriam-webster.com/dictionary/hirsute" TargetMode="External"/><Relationship Id="rId1185" Type="http://schemas.openxmlformats.org/officeDocument/2006/relationships/hyperlink" Target="https://www.merriam-webster.com/dictionary/exude" TargetMode="External"/><Relationship Id="rId1392" Type="http://schemas.openxmlformats.org/officeDocument/2006/relationships/hyperlink" Target="https://www.merriam-webster.com/dictionary/concomitant" TargetMode="External"/><Relationship Id="rId2029" Type="http://schemas.openxmlformats.org/officeDocument/2006/relationships/hyperlink" Target="https://www.dictionary.com/browse/acarpous" TargetMode="External"/><Relationship Id="rId2236" Type="http://schemas.openxmlformats.org/officeDocument/2006/relationships/hyperlink" Target="https://www.dictionary.com/browse/nepenthe" TargetMode="External"/><Relationship Id="rId2443" Type="http://schemas.openxmlformats.org/officeDocument/2006/relationships/hyperlink" Target="https://www.dictionary.com/browse/parkour" TargetMode="External"/><Relationship Id="rId208" Type="http://schemas.openxmlformats.org/officeDocument/2006/relationships/hyperlink" Target="https://www.dictionary.com/browse/debauch?s=t" TargetMode="External"/><Relationship Id="rId415" Type="http://schemas.openxmlformats.org/officeDocument/2006/relationships/hyperlink" Target="https://www.dictionary.com/browse/tawdry?s=t" TargetMode="External"/><Relationship Id="rId622" Type="http://schemas.openxmlformats.org/officeDocument/2006/relationships/hyperlink" Target="https://www.merriam-webster.com/dictionary/wont" TargetMode="External"/><Relationship Id="rId1045" Type="http://schemas.openxmlformats.org/officeDocument/2006/relationships/hyperlink" Target="https://www.merriam-webster.com/dictionary/hustings" TargetMode="External"/><Relationship Id="rId1252" Type="http://schemas.openxmlformats.org/officeDocument/2006/relationships/hyperlink" Target="https://www.dictionary.com/browse/apocryphal" TargetMode="External"/><Relationship Id="rId1697" Type="http://schemas.openxmlformats.org/officeDocument/2006/relationships/hyperlink" Target="https://www.dictionary.com/browse/amplitude?s=t" TargetMode="External"/><Relationship Id="rId2303" Type="http://schemas.openxmlformats.org/officeDocument/2006/relationships/hyperlink" Target="https://www.dictionary.com/browse/tureen" TargetMode="External"/><Relationship Id="rId2510" Type="http://schemas.openxmlformats.org/officeDocument/2006/relationships/hyperlink" Target="https://www.dictionary.com/browse/sonnet" TargetMode="External"/><Relationship Id="rId927" Type="http://schemas.openxmlformats.org/officeDocument/2006/relationships/hyperlink" Target="https://www.merriam-webster.com/dictionary/lanyard" TargetMode="External"/><Relationship Id="rId1112" Type="http://schemas.openxmlformats.org/officeDocument/2006/relationships/hyperlink" Target="https://www.merriam-webster.com/dictionary/dearth" TargetMode="External"/><Relationship Id="rId1557" Type="http://schemas.openxmlformats.org/officeDocument/2006/relationships/hyperlink" Target="https://www.dictionary.com/browse/apprise?s=t" TargetMode="External"/><Relationship Id="rId1764" Type="http://schemas.openxmlformats.org/officeDocument/2006/relationships/hyperlink" Target="https://www.merriam-webster.com/dictionary/-itis" TargetMode="External"/><Relationship Id="rId1971" Type="http://schemas.openxmlformats.org/officeDocument/2006/relationships/hyperlink" Target="https://www.merriam-webster.com/dictionary/cooper" TargetMode="External"/><Relationship Id="rId56" Type="http://schemas.openxmlformats.org/officeDocument/2006/relationships/hyperlink" Target="https://www.dictionary.com/browse/orrery?s=t" TargetMode="External"/><Relationship Id="rId1417" Type="http://schemas.openxmlformats.org/officeDocument/2006/relationships/hyperlink" Target="https://www.merriam-webster.com/dictionary/volplane" TargetMode="External"/><Relationship Id="rId1624" Type="http://schemas.openxmlformats.org/officeDocument/2006/relationships/hyperlink" Target="https://www.merriam-webster.com/dictionary/trenchant" TargetMode="External"/><Relationship Id="rId1831" Type="http://schemas.openxmlformats.org/officeDocument/2006/relationships/hyperlink" Target="https://www.dictionary.com/browse/effervescent?s=t" TargetMode="External"/><Relationship Id="rId1929" Type="http://schemas.openxmlformats.org/officeDocument/2006/relationships/hyperlink" Target="https://www.merriam-webster.com/dictionary/filoplume" TargetMode="External"/><Relationship Id="rId2093" Type="http://schemas.openxmlformats.org/officeDocument/2006/relationships/hyperlink" Target="https://www.dictionary.com/browse/satire" TargetMode="External"/><Relationship Id="rId2398" Type="http://schemas.openxmlformats.org/officeDocument/2006/relationships/hyperlink" Target="https://www.dictionary.com/browse/entreat" TargetMode="External"/><Relationship Id="rId272" Type="http://schemas.openxmlformats.org/officeDocument/2006/relationships/hyperlink" Target="https://www.dictionary.com/browse/catafalque?s=t" TargetMode="External"/><Relationship Id="rId577" Type="http://schemas.openxmlformats.org/officeDocument/2006/relationships/hyperlink" Target="https://www.merriam-webster.com/dictionary/sybarite" TargetMode="External"/><Relationship Id="rId2160" Type="http://schemas.openxmlformats.org/officeDocument/2006/relationships/hyperlink" Target="https://www.dictionary.com/browse/cravat" TargetMode="External"/><Relationship Id="rId2258" Type="http://schemas.openxmlformats.org/officeDocument/2006/relationships/hyperlink" Target="https://www.dictionary.com/browse/sere" TargetMode="External"/><Relationship Id="rId132" Type="http://schemas.openxmlformats.org/officeDocument/2006/relationships/hyperlink" Target="https://www.dictionary.com/browse/congeal?s=t" TargetMode="External"/><Relationship Id="rId784" Type="http://schemas.openxmlformats.org/officeDocument/2006/relationships/hyperlink" Target="https://www.merriam-webster.com/dictionary/yeuk" TargetMode="External"/><Relationship Id="rId991" Type="http://schemas.openxmlformats.org/officeDocument/2006/relationships/hyperlink" Target="https://www.merriam-webster.com/dictionary/obscurantism" TargetMode="External"/><Relationship Id="rId1067" Type="http://schemas.openxmlformats.org/officeDocument/2006/relationships/hyperlink" Target="https://www.merriam-webster.com/dictionary/estop" TargetMode="External"/><Relationship Id="rId2020" Type="http://schemas.openxmlformats.org/officeDocument/2006/relationships/hyperlink" Target="https://www.dictionary.com/browse/zephyr" TargetMode="External"/><Relationship Id="rId2465" Type="http://schemas.openxmlformats.org/officeDocument/2006/relationships/hyperlink" Target="https://www.google.com/search?channel=nus5&amp;sxsrf=APq-WBs-mbu-wSuFEWFbQfwqQy75J4erxw:1650301812528&amp;source=univ&amp;tbm=isch&amp;q=image+miter+cap" TargetMode="External"/><Relationship Id="rId437" Type="http://schemas.openxmlformats.org/officeDocument/2006/relationships/hyperlink" Target="https://www.dictionary.com/browse/insipid?s=t" TargetMode="External"/><Relationship Id="rId644" Type="http://schemas.openxmlformats.org/officeDocument/2006/relationships/hyperlink" Target="https://www.merriam-webster.com/dictionary/splenetic" TargetMode="External"/><Relationship Id="rId851" Type="http://schemas.openxmlformats.org/officeDocument/2006/relationships/hyperlink" Target="https://www.merriam-webster.com/dictionary/marmoreal" TargetMode="External"/><Relationship Id="rId1274" Type="http://schemas.openxmlformats.org/officeDocument/2006/relationships/hyperlink" Target="https://www.dictionary.com/browse/talisman?s=t" TargetMode="External"/><Relationship Id="rId1481" Type="http://schemas.openxmlformats.org/officeDocument/2006/relationships/hyperlink" Target="https://www.merriam-webster.com/dictionary/pogrom" TargetMode="External"/><Relationship Id="rId1579" Type="http://schemas.openxmlformats.org/officeDocument/2006/relationships/hyperlink" Target="https://www.dictionary.com/browse/holograph?s=t" TargetMode="External"/><Relationship Id="rId2118" Type="http://schemas.openxmlformats.org/officeDocument/2006/relationships/hyperlink" Target="https://www.dictionary.com/browse/superfluid" TargetMode="External"/><Relationship Id="rId2325" Type="http://schemas.openxmlformats.org/officeDocument/2006/relationships/hyperlink" Target="https://www.heritagebarns.com/glossary/" TargetMode="External"/><Relationship Id="rId2532" Type="http://schemas.openxmlformats.org/officeDocument/2006/relationships/hyperlink" Target="https://en.wikipedia.org/wiki/Parthenogenesis" TargetMode="External"/><Relationship Id="rId504" Type="http://schemas.openxmlformats.org/officeDocument/2006/relationships/hyperlink" Target="https://www.merriam-webster.com/dictionary/bosky" TargetMode="External"/><Relationship Id="rId711" Type="http://schemas.openxmlformats.org/officeDocument/2006/relationships/hyperlink" Target="https://www.merriam-webster.com/dictionary/stolid" TargetMode="External"/><Relationship Id="rId949" Type="http://schemas.openxmlformats.org/officeDocument/2006/relationships/hyperlink" Target="https://www.merriam-webster.com/dictionary/idyllic" TargetMode="External"/><Relationship Id="rId1134" Type="http://schemas.openxmlformats.org/officeDocument/2006/relationships/hyperlink" Target="https://www.merriam-webster.com/dictionary/apostate" TargetMode="External"/><Relationship Id="rId1341" Type="http://schemas.openxmlformats.org/officeDocument/2006/relationships/hyperlink" Target="https://www.merriam-webster.com/dictionary/lament" TargetMode="External"/><Relationship Id="rId1786" Type="http://schemas.openxmlformats.org/officeDocument/2006/relationships/hyperlink" Target="https://www.merriam-webster.com/dictionary/sarong" TargetMode="External"/><Relationship Id="rId1993" Type="http://schemas.openxmlformats.org/officeDocument/2006/relationships/hyperlink" Target="https://en.wikipedia.org/wiki/Federalism" TargetMode="External"/><Relationship Id="rId78" Type="http://schemas.openxmlformats.org/officeDocument/2006/relationships/hyperlink" Target="https://www.dictionary.com/browse/incunabula?s=t" TargetMode="External"/><Relationship Id="rId809" Type="http://schemas.openxmlformats.org/officeDocument/2006/relationships/hyperlink" Target="https://www.dictionary.com/browse/auroral?s=t" TargetMode="External"/><Relationship Id="rId1201" Type="http://schemas.openxmlformats.org/officeDocument/2006/relationships/hyperlink" Target="https://www.merriam-webster.com/dictionary/amorphous" TargetMode="External"/><Relationship Id="rId1439" Type="http://schemas.openxmlformats.org/officeDocument/2006/relationships/hyperlink" Target="https://www.merriam-webster.com/dictionary/subsume" TargetMode="External"/><Relationship Id="rId1646" Type="http://schemas.openxmlformats.org/officeDocument/2006/relationships/hyperlink" Target="https://www.dictionary.com/browse/quantum?s=t" TargetMode="External"/><Relationship Id="rId1853" Type="http://schemas.openxmlformats.org/officeDocument/2006/relationships/hyperlink" Target="https://www.merriam-webster.com/dictionary/quail" TargetMode="External"/><Relationship Id="rId1506" Type="http://schemas.openxmlformats.org/officeDocument/2006/relationships/hyperlink" Target="https://www.merriam-webster.com/dictionary/reiterate" TargetMode="External"/><Relationship Id="rId1713" Type="http://schemas.openxmlformats.org/officeDocument/2006/relationships/hyperlink" Target="https://www.merriam-webster.com/dictionary/brachi-" TargetMode="External"/><Relationship Id="rId1920" Type="http://schemas.openxmlformats.org/officeDocument/2006/relationships/hyperlink" Target="https://www.dictionary.com/browse/remonstrate?s=t" TargetMode="External"/><Relationship Id="rId294" Type="http://schemas.openxmlformats.org/officeDocument/2006/relationships/hyperlink" Target="https://www.dictionary.com/browse/bathos?s=t" TargetMode="External"/><Relationship Id="rId2182" Type="http://schemas.openxmlformats.org/officeDocument/2006/relationships/hyperlink" Target="https://www.google.com/search?client=firefox-b-1-d&amp;q=image+chignon" TargetMode="External"/><Relationship Id="rId154" Type="http://schemas.openxmlformats.org/officeDocument/2006/relationships/hyperlink" Target="https://www.dictionary.com/browse/motley?s=t" TargetMode="External"/><Relationship Id="rId361" Type="http://schemas.openxmlformats.org/officeDocument/2006/relationships/hyperlink" Target="https://www.dictionary.com/browse/profligate?s=t" TargetMode="External"/><Relationship Id="rId599" Type="http://schemas.openxmlformats.org/officeDocument/2006/relationships/hyperlink" Target="https://www.merriam-webster.com/dictionary/probity" TargetMode="External"/><Relationship Id="rId2042" Type="http://schemas.openxmlformats.org/officeDocument/2006/relationships/hyperlink" Target="https://www.dictionary.com/browse/interloper" TargetMode="External"/><Relationship Id="rId2487" Type="http://schemas.openxmlformats.org/officeDocument/2006/relationships/hyperlink" Target="https://www.dictionary.com/browse/distal" TargetMode="External"/><Relationship Id="rId459" Type="http://schemas.openxmlformats.org/officeDocument/2006/relationships/hyperlink" Target="https://www.merriam-webster.com/dictionary/mahout" TargetMode="External"/><Relationship Id="rId666" Type="http://schemas.openxmlformats.org/officeDocument/2006/relationships/hyperlink" Target="https://www.merriam-webster.com/dictionary/dragoman" TargetMode="External"/><Relationship Id="rId873" Type="http://schemas.openxmlformats.org/officeDocument/2006/relationships/hyperlink" Target="https://www.merriam-webster.com/dictionary/pelf" TargetMode="External"/><Relationship Id="rId1089" Type="http://schemas.openxmlformats.org/officeDocument/2006/relationships/hyperlink" Target="https://www.merriam-webster.com/dictionary/rampart" TargetMode="External"/><Relationship Id="rId1296" Type="http://schemas.openxmlformats.org/officeDocument/2006/relationships/hyperlink" Target="https://www.merriam-webster.com/dictionary/suspiration" TargetMode="External"/><Relationship Id="rId2347" Type="http://schemas.openxmlformats.org/officeDocument/2006/relationships/hyperlink" Target="https://www.dictionary.com/browse/sonata" TargetMode="External"/><Relationship Id="rId2554" Type="http://schemas.openxmlformats.org/officeDocument/2006/relationships/printerSettings" Target="../printerSettings/printerSettings6.bin"/><Relationship Id="rId221" Type="http://schemas.openxmlformats.org/officeDocument/2006/relationships/hyperlink" Target="https://www.dictionary.com/browse/sordid?s=t" TargetMode="External"/><Relationship Id="rId319" Type="http://schemas.openxmlformats.org/officeDocument/2006/relationships/hyperlink" Target="https://www.dictionary.com/browse/machiavellian?s=t" TargetMode="External"/><Relationship Id="rId526" Type="http://schemas.openxmlformats.org/officeDocument/2006/relationships/hyperlink" Target="https://www.merriam-webster.com/dictionary/stoping" TargetMode="External"/><Relationship Id="rId1156" Type="http://schemas.openxmlformats.org/officeDocument/2006/relationships/hyperlink" Target="https://www.merriam-webster.com/dictionary/abridge" TargetMode="External"/><Relationship Id="rId1363" Type="http://schemas.openxmlformats.org/officeDocument/2006/relationships/hyperlink" Target="https://www.merriam-webster.com/dictionary/gelid" TargetMode="External"/><Relationship Id="rId2207" Type="http://schemas.openxmlformats.org/officeDocument/2006/relationships/hyperlink" Target="https://www.merriam-webster.com/dictionary/bayou" TargetMode="External"/><Relationship Id="rId733" Type="http://schemas.openxmlformats.org/officeDocument/2006/relationships/hyperlink" Target="https://www.merriam-webster.com/dictionary/cycloid" TargetMode="External"/><Relationship Id="rId940" Type="http://schemas.openxmlformats.org/officeDocument/2006/relationships/hyperlink" Target="https://www.merriam-webster.com/dictionary/balmy" TargetMode="External"/><Relationship Id="rId1016" Type="http://schemas.openxmlformats.org/officeDocument/2006/relationships/hyperlink" Target="https://www.merriam-webster.com/dictionary/beleaguered" TargetMode="External"/><Relationship Id="rId1570" Type="http://schemas.openxmlformats.org/officeDocument/2006/relationships/hyperlink" Target="https://www.dictionary.com/browse/divagate?s=t" TargetMode="External"/><Relationship Id="rId1668" Type="http://schemas.openxmlformats.org/officeDocument/2006/relationships/hyperlink" Target="https://www.dictionary.com/browse/drake?s=t" TargetMode="External"/><Relationship Id="rId1875" Type="http://schemas.openxmlformats.org/officeDocument/2006/relationships/hyperlink" Target="https://www.merriam-webster.com/dictionary/cosmopolitan" TargetMode="External"/><Relationship Id="rId2414" Type="http://schemas.openxmlformats.org/officeDocument/2006/relationships/hyperlink" Target="https://www.dictionary.com/browse/hydric" TargetMode="External"/><Relationship Id="rId800" Type="http://schemas.openxmlformats.org/officeDocument/2006/relationships/hyperlink" Target="https://www.merriam-webster.com/dictionary/styptic" TargetMode="External"/><Relationship Id="rId1223" Type="http://schemas.openxmlformats.org/officeDocument/2006/relationships/hyperlink" Target="https://www.merriam-webster.com/dictionary/ramify" TargetMode="External"/><Relationship Id="rId1430" Type="http://schemas.openxmlformats.org/officeDocument/2006/relationships/hyperlink" Target="https://www.merriam-webster.com/dictionary/conflate" TargetMode="External"/><Relationship Id="rId1528" Type="http://schemas.openxmlformats.org/officeDocument/2006/relationships/hyperlink" Target="https://www.dictionary.com/browse/tress?s=t" TargetMode="External"/><Relationship Id="rId1735" Type="http://schemas.openxmlformats.org/officeDocument/2006/relationships/hyperlink" Target="https://www.merriam-webster.com/dictionary/myel-" TargetMode="External"/><Relationship Id="rId1942" Type="http://schemas.openxmlformats.org/officeDocument/2006/relationships/hyperlink" Target="https://www.merriam-webster.com/dictionary/irresolute" TargetMode="External"/><Relationship Id="rId27" Type="http://schemas.openxmlformats.org/officeDocument/2006/relationships/hyperlink" Target="https://www.dictionary.com/browse/dais?s=t" TargetMode="External"/><Relationship Id="rId1802" Type="http://schemas.openxmlformats.org/officeDocument/2006/relationships/hyperlink" Target="https://www.merriam-webster.com/dictionary/capstan" TargetMode="External"/><Relationship Id="rId176" Type="http://schemas.openxmlformats.org/officeDocument/2006/relationships/hyperlink" Target="https://www.dictionary.com/browse/flout?s=t" TargetMode="External"/><Relationship Id="rId383" Type="http://schemas.openxmlformats.org/officeDocument/2006/relationships/hyperlink" Target="https://www.dictionary.com/browse/adduce?s=t" TargetMode="External"/><Relationship Id="rId590" Type="http://schemas.openxmlformats.org/officeDocument/2006/relationships/hyperlink" Target="https://www.merriam-webster.com/dictionary/snide" TargetMode="External"/><Relationship Id="rId2064" Type="http://schemas.openxmlformats.org/officeDocument/2006/relationships/hyperlink" Target="https://www.dictionary.com/browse/analects?s=t" TargetMode="External"/><Relationship Id="rId2271" Type="http://schemas.openxmlformats.org/officeDocument/2006/relationships/hyperlink" Target="https://www.dictionary.com/browse/bezel?s=t" TargetMode="External"/><Relationship Id="rId243" Type="http://schemas.openxmlformats.org/officeDocument/2006/relationships/hyperlink" Target="https://www.dictionary.com/browse/excoriate?s=t" TargetMode="External"/><Relationship Id="rId450" Type="http://schemas.openxmlformats.org/officeDocument/2006/relationships/hyperlink" Target="https://www.dictionary.com/browse/banzai?s=t" TargetMode="External"/><Relationship Id="rId688" Type="http://schemas.openxmlformats.org/officeDocument/2006/relationships/hyperlink" Target="https://www.merriam-webster.com/dictionary/vassal" TargetMode="External"/><Relationship Id="rId895" Type="http://schemas.openxmlformats.org/officeDocument/2006/relationships/hyperlink" Target="https://www.dictionary.com/browse/empyreal?s=t" TargetMode="External"/><Relationship Id="rId1080" Type="http://schemas.openxmlformats.org/officeDocument/2006/relationships/hyperlink" Target="https://www.merriam-webster.com/dictionary/prescience" TargetMode="External"/><Relationship Id="rId2131" Type="http://schemas.openxmlformats.org/officeDocument/2006/relationships/hyperlink" Target="https://www.merriam-webster.com/dictionary/adit" TargetMode="External"/><Relationship Id="rId2369" Type="http://schemas.openxmlformats.org/officeDocument/2006/relationships/hyperlink" Target="https://www.dictionary.com/browse/convoke" TargetMode="External"/><Relationship Id="rId38" Type="http://schemas.openxmlformats.org/officeDocument/2006/relationships/hyperlink" Target="https://www.dictionary.com/browse/pergola?s=t" TargetMode="External"/><Relationship Id="rId103" Type="http://schemas.openxmlformats.org/officeDocument/2006/relationships/hyperlink" Target="https://www.dictionary.com/browse/diesis?s=t" TargetMode="External"/><Relationship Id="rId310" Type="http://schemas.openxmlformats.org/officeDocument/2006/relationships/hyperlink" Target="https://www.dictionary.com/browse/duplicity?s=t" TargetMode="External"/><Relationship Id="rId548" Type="http://schemas.openxmlformats.org/officeDocument/2006/relationships/hyperlink" Target="https://www.merriam-webster.com/dictionary/august" TargetMode="External"/><Relationship Id="rId755" Type="http://schemas.openxmlformats.org/officeDocument/2006/relationships/hyperlink" Target="https://www.merriam-webster.com/dictionary/chlorosis" TargetMode="External"/><Relationship Id="rId962" Type="http://schemas.openxmlformats.org/officeDocument/2006/relationships/hyperlink" Target="https://www.merriam-webster.com/dictionary/unflappable" TargetMode="External"/><Relationship Id="rId1178" Type="http://schemas.openxmlformats.org/officeDocument/2006/relationships/hyperlink" Target="https://www.merriam-webster.com/dictionary/sotto%20voce" TargetMode="External"/><Relationship Id="rId1385" Type="http://schemas.openxmlformats.org/officeDocument/2006/relationships/hyperlink" Target="https://www.merriam-webster.com/dictionary/extemporaneous" TargetMode="External"/><Relationship Id="rId1592" Type="http://schemas.openxmlformats.org/officeDocument/2006/relationships/hyperlink" Target="https://www.dictionary.com/browse/palimpsest?s=t" TargetMode="External"/><Relationship Id="rId1606" Type="http://schemas.openxmlformats.org/officeDocument/2006/relationships/hyperlink" Target="https://www.dictionary.com/browse/prosody?s=t" TargetMode="External"/><Relationship Id="rId1813" Type="http://schemas.openxmlformats.org/officeDocument/2006/relationships/hyperlink" Target="https://www.merriam-webster.com/dictionary/alkali" TargetMode="External"/><Relationship Id="rId2229" Type="http://schemas.openxmlformats.org/officeDocument/2006/relationships/hyperlink" Target="https://www.dictionary.com/browse/paresthesia" TargetMode="External"/><Relationship Id="rId2436" Type="http://schemas.openxmlformats.org/officeDocument/2006/relationships/hyperlink" Target="https://www.dictionary.com/browse/refection?s=t" TargetMode="External"/><Relationship Id="rId91" Type="http://schemas.openxmlformats.org/officeDocument/2006/relationships/hyperlink" Target="https://www.dictionary.com/browse/gaw?s=t" TargetMode="External"/><Relationship Id="rId187" Type="http://schemas.openxmlformats.org/officeDocument/2006/relationships/hyperlink" Target="https://www.dictionary.com/browse/vouchsafe?s=t" TargetMode="External"/><Relationship Id="rId394" Type="http://schemas.openxmlformats.org/officeDocument/2006/relationships/hyperlink" Target="https://www.dictionary.com/browse/refute?s=t" TargetMode="External"/><Relationship Id="rId408" Type="http://schemas.openxmlformats.org/officeDocument/2006/relationships/hyperlink" Target="https://www.dictionary.com/browse/pinchbeck?s=t" TargetMode="External"/><Relationship Id="rId615" Type="http://schemas.openxmlformats.org/officeDocument/2006/relationships/hyperlink" Target="https://www.merriam-webster.com/dictionary/wean" TargetMode="External"/><Relationship Id="rId822" Type="http://schemas.openxmlformats.org/officeDocument/2006/relationships/hyperlink" Target="https://www.merriam-webster.com/dictionary/epistaxis" TargetMode="External"/><Relationship Id="rId1038" Type="http://schemas.openxmlformats.org/officeDocument/2006/relationships/hyperlink" Target="https://www.merriam-webster.com/dictionary/xylem" TargetMode="External"/><Relationship Id="rId1245" Type="http://schemas.openxmlformats.org/officeDocument/2006/relationships/hyperlink" Target="https://www.merriam-webster.com/dictionary/patchouli" TargetMode="External"/><Relationship Id="rId1452" Type="http://schemas.openxmlformats.org/officeDocument/2006/relationships/hyperlink" Target="https://www.merriam-webster.com/dictionary/pleonasm" TargetMode="External"/><Relationship Id="rId1897" Type="http://schemas.openxmlformats.org/officeDocument/2006/relationships/hyperlink" Target="https://www.merriam-webster.com/dictionary/carouse" TargetMode="External"/><Relationship Id="rId2075" Type="http://schemas.openxmlformats.org/officeDocument/2006/relationships/hyperlink" Target="https://www.dictionary.com/browse/endue" TargetMode="External"/><Relationship Id="rId2282" Type="http://schemas.openxmlformats.org/officeDocument/2006/relationships/hyperlink" Target="https://www.dictionary.com/browse/jato?s=ts" TargetMode="External"/><Relationship Id="rId2503" Type="http://schemas.openxmlformats.org/officeDocument/2006/relationships/hyperlink" Target="https://www.dictionary.com/browse/mawkish" TargetMode="External"/><Relationship Id="rId254" Type="http://schemas.openxmlformats.org/officeDocument/2006/relationships/hyperlink" Target="https://www.dictionary.com/browse/pillory?s=t" TargetMode="External"/><Relationship Id="rId699" Type="http://schemas.openxmlformats.org/officeDocument/2006/relationships/hyperlink" Target="https://www.merriam-webster.com/dictionary/wag" TargetMode="External"/><Relationship Id="rId1091" Type="http://schemas.openxmlformats.org/officeDocument/2006/relationships/hyperlink" Target="https://www.merriam-webster.com/dictionary/tutelage" TargetMode="External"/><Relationship Id="rId1105" Type="http://schemas.openxmlformats.org/officeDocument/2006/relationships/hyperlink" Target="https://www.merriam-webster.com/dictionary/phrenology" TargetMode="External"/><Relationship Id="rId1312" Type="http://schemas.openxmlformats.org/officeDocument/2006/relationships/hyperlink" Target="https://www.merriam-webster.com/dictionary/crotchety" TargetMode="External"/><Relationship Id="rId1757" Type="http://schemas.openxmlformats.org/officeDocument/2006/relationships/hyperlink" Target="https://www.merriam-webster.com/dictionary/therm-" TargetMode="External"/><Relationship Id="rId1964" Type="http://schemas.openxmlformats.org/officeDocument/2006/relationships/hyperlink" Target="https://www.merriam-webster.com/dictionary/bereft" TargetMode="External"/><Relationship Id="rId49" Type="http://schemas.openxmlformats.org/officeDocument/2006/relationships/hyperlink" Target="https://www.dictionary.com/browse/purview?s=t" TargetMode="External"/><Relationship Id="rId114" Type="http://schemas.openxmlformats.org/officeDocument/2006/relationships/hyperlink" Target="https://www.dictionary.com/browse/effulgence?s=t" TargetMode="External"/><Relationship Id="rId461" Type="http://schemas.openxmlformats.org/officeDocument/2006/relationships/hyperlink" Target="https://www.merriam-webster.com/dictionary/metier" TargetMode="External"/><Relationship Id="rId559" Type="http://schemas.openxmlformats.org/officeDocument/2006/relationships/hyperlink" Target="https://www.merriam-webster.com/dictionary/avaricious" TargetMode="External"/><Relationship Id="rId766" Type="http://schemas.openxmlformats.org/officeDocument/2006/relationships/hyperlink" Target="https://www.merriam-webster.com/dictionary/paroxysm" TargetMode="External"/><Relationship Id="rId1189" Type="http://schemas.openxmlformats.org/officeDocument/2006/relationships/hyperlink" Target="https://www.merriam-webster.com/dictionary/winnow" TargetMode="External"/><Relationship Id="rId1396" Type="http://schemas.openxmlformats.org/officeDocument/2006/relationships/hyperlink" Target="https://www.merriam-webster.com/dictionary/cunctation" TargetMode="External"/><Relationship Id="rId1617" Type="http://schemas.openxmlformats.org/officeDocument/2006/relationships/hyperlink" Target="https://www.dictionary.com/browse/spoonerism?s=t" TargetMode="External"/><Relationship Id="rId1824" Type="http://schemas.openxmlformats.org/officeDocument/2006/relationships/hyperlink" Target="https://www.dictionary.com/browse/mitigate" TargetMode="External"/><Relationship Id="rId2142" Type="http://schemas.openxmlformats.org/officeDocument/2006/relationships/hyperlink" Target="https://www.merriam-webster.com/dictionary/cynosure" TargetMode="External"/><Relationship Id="rId2447" Type="http://schemas.openxmlformats.org/officeDocument/2006/relationships/hyperlink" Target="https://www.dictionary.com/browse/pertussis" TargetMode="External"/><Relationship Id="rId198" Type="http://schemas.openxmlformats.org/officeDocument/2006/relationships/hyperlink" Target="https://www.dictionary.com/browse/pother?s=t" TargetMode="External"/><Relationship Id="rId321" Type="http://schemas.openxmlformats.org/officeDocument/2006/relationships/hyperlink" Target="https://www.dictionary.com/browse/perfidy?s=t" TargetMode="External"/><Relationship Id="rId419" Type="http://schemas.openxmlformats.org/officeDocument/2006/relationships/hyperlink" Target="https://www.dictionary.com/browse/bogy?s=t" TargetMode="External"/><Relationship Id="rId626" Type="http://schemas.openxmlformats.org/officeDocument/2006/relationships/hyperlink" Target="https://www.merriam-webster.com/dictionary/indigenous" TargetMode="External"/><Relationship Id="rId973" Type="http://schemas.openxmlformats.org/officeDocument/2006/relationships/hyperlink" Target="https://www.merriam-webster.com/dictionary/testator" TargetMode="External"/><Relationship Id="rId1049" Type="http://schemas.openxmlformats.org/officeDocument/2006/relationships/hyperlink" Target="https://www.merriam-webster.com/dictionary/ochlocracy" TargetMode="External"/><Relationship Id="rId1256" Type="http://schemas.openxmlformats.org/officeDocument/2006/relationships/hyperlink" Target="https://www.dictionary.com/browse/augur?s=t" TargetMode="External"/><Relationship Id="rId2002" Type="http://schemas.openxmlformats.org/officeDocument/2006/relationships/hyperlink" Target="https://www.merriam-webster.com/dictionary/quinquennial" TargetMode="External"/><Relationship Id="rId2086" Type="http://schemas.openxmlformats.org/officeDocument/2006/relationships/hyperlink" Target="https://www.dictionary.com/browse/kindle" TargetMode="External"/><Relationship Id="rId2307" Type="http://schemas.openxmlformats.org/officeDocument/2006/relationships/hyperlink" Target="https://www.merriam-webster.com/dictionary/hygrometer" TargetMode="External"/><Relationship Id="rId833" Type="http://schemas.openxmlformats.org/officeDocument/2006/relationships/hyperlink" Target="https://www.merriam-webster.com/dictionary/furuncle" TargetMode="External"/><Relationship Id="rId1116" Type="http://schemas.openxmlformats.org/officeDocument/2006/relationships/hyperlink" Target="https://www.merriam-webster.com/dictionary/clone" TargetMode="External"/><Relationship Id="rId1463" Type="http://schemas.openxmlformats.org/officeDocument/2006/relationships/hyperlink" Target="https://www.merriam-webster.com/dictionary/deracinate" TargetMode="External"/><Relationship Id="rId1670" Type="http://schemas.openxmlformats.org/officeDocument/2006/relationships/hyperlink" Target="https://www.dictionary.com/browse/kea?s=t" TargetMode="External"/><Relationship Id="rId1768" Type="http://schemas.openxmlformats.org/officeDocument/2006/relationships/hyperlink" Target="https://www.merriam-webster.com/dictionary/-osis" TargetMode="External"/><Relationship Id="rId2293" Type="http://schemas.openxmlformats.org/officeDocument/2006/relationships/hyperlink" Target="https://www.dictionary.com/browse/samovar?s=t" TargetMode="External"/><Relationship Id="rId2514" Type="http://schemas.openxmlformats.org/officeDocument/2006/relationships/hyperlink" Target="https://www.dictionary.com/browse/agape" TargetMode="External"/><Relationship Id="rId265" Type="http://schemas.openxmlformats.org/officeDocument/2006/relationships/hyperlink" Target="https://www.dictionary.com/browse/inimical?s=t" TargetMode="External"/><Relationship Id="rId472" Type="http://schemas.openxmlformats.org/officeDocument/2006/relationships/hyperlink" Target="https://www.merriam-webster.com/dictionary/suttee" TargetMode="External"/><Relationship Id="rId900" Type="http://schemas.openxmlformats.org/officeDocument/2006/relationships/hyperlink" Target="https://www.merriam-webster.com/dictionary/gnome" TargetMode="External"/><Relationship Id="rId1323" Type="http://schemas.openxmlformats.org/officeDocument/2006/relationships/hyperlink" Target="https://www.merriam-webster.com/dictionary/dullard" TargetMode="External"/><Relationship Id="rId1530" Type="http://schemas.openxmlformats.org/officeDocument/2006/relationships/hyperlink" Target="https://www.dictionary.com/browse/caparison?s=t" TargetMode="External"/><Relationship Id="rId1628" Type="http://schemas.openxmlformats.org/officeDocument/2006/relationships/hyperlink" Target="https://www.merriam-webster.com/dictionary/antimacassar" TargetMode="External"/><Relationship Id="rId1975" Type="http://schemas.openxmlformats.org/officeDocument/2006/relationships/hyperlink" Target="https://www.merriam-webster.com/dictionary/wan" TargetMode="External"/><Relationship Id="rId2153" Type="http://schemas.openxmlformats.org/officeDocument/2006/relationships/hyperlink" Target="https://www.dictionary.com/browse/discursive" TargetMode="External"/><Relationship Id="rId2360" Type="http://schemas.openxmlformats.org/officeDocument/2006/relationships/hyperlink" Target="https://www.dictionary.com/browse/bubaline" TargetMode="External"/><Relationship Id="rId125" Type="http://schemas.openxmlformats.org/officeDocument/2006/relationships/hyperlink" Target="https://www.dictionary.com/browse/militate?s=t" TargetMode="External"/><Relationship Id="rId332" Type="http://schemas.openxmlformats.org/officeDocument/2006/relationships/hyperlink" Target="https://www.dictionary.com/browse/grog?s=t" TargetMode="External"/><Relationship Id="rId777" Type="http://schemas.openxmlformats.org/officeDocument/2006/relationships/hyperlink" Target="https://www.merriam-webster.com/dictionary/strabismus" TargetMode="External"/><Relationship Id="rId984" Type="http://schemas.openxmlformats.org/officeDocument/2006/relationships/hyperlink" Target="https://www.merriam-webster.com/dictionary/spavined" TargetMode="External"/><Relationship Id="rId1835" Type="http://schemas.openxmlformats.org/officeDocument/2006/relationships/hyperlink" Target="https://www.merriam-webster.com/dictionary/demonstrative" TargetMode="External"/><Relationship Id="rId2013" Type="http://schemas.openxmlformats.org/officeDocument/2006/relationships/hyperlink" Target="https://www.dictionary.com/browse/oenophile" TargetMode="External"/><Relationship Id="rId2220" Type="http://schemas.openxmlformats.org/officeDocument/2006/relationships/hyperlink" Target="https://www.dictionary.com/browse/meiosis" TargetMode="External"/><Relationship Id="rId2458" Type="http://schemas.openxmlformats.org/officeDocument/2006/relationships/hyperlink" Target="https://www.dictionary.com/browse/xerography" TargetMode="External"/><Relationship Id="rId637" Type="http://schemas.openxmlformats.org/officeDocument/2006/relationships/hyperlink" Target="https://www.dictionary.com/browse/detente?s=t" TargetMode="External"/><Relationship Id="rId844" Type="http://schemas.openxmlformats.org/officeDocument/2006/relationships/hyperlink" Target="https://www.merriam-webster.com/dictionary/volte-face" TargetMode="External"/><Relationship Id="rId1267" Type="http://schemas.openxmlformats.org/officeDocument/2006/relationships/hyperlink" Target="https://www.dictionary.com/browse/inculcate?s=t" TargetMode="External"/><Relationship Id="rId1474" Type="http://schemas.openxmlformats.org/officeDocument/2006/relationships/hyperlink" Target="https://www.merriam-webster.com/dictionary/hecatomb" TargetMode="External"/><Relationship Id="rId1681" Type="http://schemas.openxmlformats.org/officeDocument/2006/relationships/hyperlink" Target="https://www.dictionary.com/browse/bovine?s=t" TargetMode="External"/><Relationship Id="rId1902" Type="http://schemas.openxmlformats.org/officeDocument/2006/relationships/hyperlink" Target="https://www.merriam-webster.com/dictionary/spine" TargetMode="External"/><Relationship Id="rId2097" Type="http://schemas.openxmlformats.org/officeDocument/2006/relationships/hyperlink" Target="https://www.merriam-webster.com/dictionary/maladroit" TargetMode="External"/><Relationship Id="rId2318" Type="http://schemas.openxmlformats.org/officeDocument/2006/relationships/hyperlink" Target="https://www.google.com/search?channel=nus5&amp;client=firefox-b-1-d&amp;q=image+%22fez%22" TargetMode="External"/><Relationship Id="rId2525" Type="http://schemas.openxmlformats.org/officeDocument/2006/relationships/hyperlink" Target="https://www.mayoclinic.org/diseases-conditions/primary-progressive-aphasia/symptoms-causes/syc-20350499" TargetMode="External"/><Relationship Id="rId276" Type="http://schemas.openxmlformats.org/officeDocument/2006/relationships/hyperlink" Target="https://www.dictionary.com/browse/bedeck?s=t" TargetMode="External"/><Relationship Id="rId483" Type="http://schemas.openxmlformats.org/officeDocument/2006/relationships/hyperlink" Target="https://www.merriam-webster.com/dictionary/clement" TargetMode="External"/><Relationship Id="rId690" Type="http://schemas.openxmlformats.org/officeDocument/2006/relationships/hyperlink" Target="https://www.dictionary.com/browse/irruption?s=t" TargetMode="External"/><Relationship Id="rId704" Type="http://schemas.openxmlformats.org/officeDocument/2006/relationships/hyperlink" Target="https://www.merriam-webster.com/dictionary/ukase" TargetMode="External"/><Relationship Id="rId911" Type="http://schemas.openxmlformats.org/officeDocument/2006/relationships/hyperlink" Target="https://www.merriam-webster.com/dictionary/troll" TargetMode="External"/><Relationship Id="rId1127" Type="http://schemas.openxmlformats.org/officeDocument/2006/relationships/hyperlink" Target="https://www.merriam-webster.com/dictionary/jinni" TargetMode="External"/><Relationship Id="rId1334" Type="http://schemas.openxmlformats.org/officeDocument/2006/relationships/hyperlink" Target="https://www.merriam-webster.com/dictionary/vacuous" TargetMode="External"/><Relationship Id="rId1541" Type="http://schemas.openxmlformats.org/officeDocument/2006/relationships/hyperlink" Target="https://www.dictionary.com/browse/grenadine?s=t" TargetMode="External"/><Relationship Id="rId1779" Type="http://schemas.openxmlformats.org/officeDocument/2006/relationships/hyperlink" Target="https://www.merriam-webster.com/dictionary/karakul" TargetMode="External"/><Relationship Id="rId1986" Type="http://schemas.openxmlformats.org/officeDocument/2006/relationships/hyperlink" Target="https://www.dictionary.com/browse/existentialism" TargetMode="External"/><Relationship Id="rId2164" Type="http://schemas.openxmlformats.org/officeDocument/2006/relationships/hyperlink" Target="https://www.dictionary.com/browse/vestige" TargetMode="External"/><Relationship Id="rId2371" Type="http://schemas.openxmlformats.org/officeDocument/2006/relationships/hyperlink" Target="https://www.merriam-webster.com/dictionary/kufi" TargetMode="External"/><Relationship Id="rId40" Type="http://schemas.openxmlformats.org/officeDocument/2006/relationships/hyperlink" Target="https://www.dictionary.com/browse/pintle?s=t" TargetMode="External"/><Relationship Id="rId136" Type="http://schemas.openxmlformats.org/officeDocument/2006/relationships/hyperlink" Target="https://www.dictionary.com/browse/tout?s=t" TargetMode="External"/><Relationship Id="rId343" Type="http://schemas.openxmlformats.org/officeDocument/2006/relationships/hyperlink" Target="https://www.dictionary.com/browse/avid?s=t" TargetMode="External"/><Relationship Id="rId550" Type="http://schemas.openxmlformats.org/officeDocument/2006/relationships/hyperlink" Target="https://www.merriam-webster.com/dictionary/dilly" TargetMode="External"/><Relationship Id="rId788" Type="http://schemas.openxmlformats.org/officeDocument/2006/relationships/hyperlink" Target="https://www.merriam-webster.com/dictionary/antivenin" TargetMode="External"/><Relationship Id="rId995" Type="http://schemas.openxmlformats.org/officeDocument/2006/relationships/hyperlink" Target="https://www.merriam-webster.com/dictionary/martinet" TargetMode="External"/><Relationship Id="rId1180" Type="http://schemas.openxmlformats.org/officeDocument/2006/relationships/hyperlink" Target="https://www.merriam-webster.com/dictionary/treacle" TargetMode="External"/><Relationship Id="rId1401" Type="http://schemas.openxmlformats.org/officeDocument/2006/relationships/hyperlink" Target="https://www.merriam-webster.com/dictionary/celerity" TargetMode="External"/><Relationship Id="rId1639" Type="http://schemas.openxmlformats.org/officeDocument/2006/relationships/hyperlink" Target="https://www.dictionary.com/browse/serendipity?s=t" TargetMode="External"/><Relationship Id="rId1846" Type="http://schemas.openxmlformats.org/officeDocument/2006/relationships/hyperlink" Target="https://www.dictionary.com/browse/solicitude?s=t" TargetMode="External"/><Relationship Id="rId2024" Type="http://schemas.openxmlformats.org/officeDocument/2006/relationships/hyperlink" Target="https://www.dictionary.com/browse/dubiety" TargetMode="External"/><Relationship Id="rId2231" Type="http://schemas.openxmlformats.org/officeDocument/2006/relationships/hyperlink" Target="https://www.dictionary.com/browse/dastard" TargetMode="External"/><Relationship Id="rId2469" Type="http://schemas.openxmlformats.org/officeDocument/2006/relationships/hyperlink" Target="https://thesaurus.plus/related/detent/pawl" TargetMode="External"/><Relationship Id="rId203" Type="http://schemas.openxmlformats.org/officeDocument/2006/relationships/hyperlink" Target="https://www.dictionary.com/browse/crucible?s=t" TargetMode="External"/><Relationship Id="rId648" Type="http://schemas.openxmlformats.org/officeDocument/2006/relationships/hyperlink" Target="https://www.merriam-webster.com/dictionary/factious" TargetMode="External"/><Relationship Id="rId855" Type="http://schemas.openxmlformats.org/officeDocument/2006/relationships/hyperlink" Target="https://www.merriam-webster.com/dictionary/paradigm" TargetMode="External"/><Relationship Id="rId1040" Type="http://schemas.openxmlformats.org/officeDocument/2006/relationships/hyperlink" Target="https://www.merriam-webster.com/dictionary/brinkmanship" TargetMode="External"/><Relationship Id="rId1278" Type="http://schemas.openxmlformats.org/officeDocument/2006/relationships/hyperlink" Target="https://www.dictionary.com/browse/dissimilate?s=t" TargetMode="External"/><Relationship Id="rId1485" Type="http://schemas.openxmlformats.org/officeDocument/2006/relationships/hyperlink" Target="https://www.merriam-webster.com/dictionary/sanguinary" TargetMode="External"/><Relationship Id="rId1692" Type="http://schemas.openxmlformats.org/officeDocument/2006/relationships/hyperlink" Target="https://www.dictionary.com/browse/exiguous?s=t" TargetMode="External"/><Relationship Id="rId1706" Type="http://schemas.openxmlformats.org/officeDocument/2006/relationships/hyperlink" Target="https://www.merriam-webster.com/dictionary/vermicular" TargetMode="External"/><Relationship Id="rId1913" Type="http://schemas.openxmlformats.org/officeDocument/2006/relationships/hyperlink" Target="https://www.dictionary.com/browse/rube" TargetMode="External"/><Relationship Id="rId2329" Type="http://schemas.openxmlformats.org/officeDocument/2006/relationships/hyperlink" Target="https://www.dictionary.com/browse/embiggen" TargetMode="External"/><Relationship Id="rId2536" Type="http://schemas.openxmlformats.org/officeDocument/2006/relationships/hyperlink" Target="https://www.merriam-webster.com/dictionary/talus" TargetMode="External"/><Relationship Id="rId287" Type="http://schemas.openxmlformats.org/officeDocument/2006/relationships/hyperlink" Target="https://www.dictionary.com/browse/repudiate?s=t" TargetMode="External"/><Relationship Id="rId410" Type="http://schemas.openxmlformats.org/officeDocument/2006/relationships/hyperlink" Target="https://www.dictionary.com/browse/prestidigitation?s=t" TargetMode="External"/><Relationship Id="rId494" Type="http://schemas.openxmlformats.org/officeDocument/2006/relationships/hyperlink" Target="https://www.merriam-webster.com/dictionary/neap" TargetMode="External"/><Relationship Id="rId508" Type="http://schemas.openxmlformats.org/officeDocument/2006/relationships/hyperlink" Target="https://www.merriam-webster.com/dictionary/dell" TargetMode="External"/><Relationship Id="rId715" Type="http://schemas.openxmlformats.org/officeDocument/2006/relationships/hyperlink" Target="https://www.merriam-webster.com/dictionary/buss" TargetMode="External"/><Relationship Id="rId922" Type="http://schemas.openxmlformats.org/officeDocument/2006/relationships/hyperlink" Target="https://www.merriam-webster.com/dictionary/cay" TargetMode="External"/><Relationship Id="rId1138" Type="http://schemas.openxmlformats.org/officeDocument/2006/relationships/hyperlink" Target="https://www.merriam-webster.com/dictionary/Fra" TargetMode="External"/><Relationship Id="rId1345" Type="http://schemas.openxmlformats.org/officeDocument/2006/relationships/hyperlink" Target="https://www.merriam-webster.com/dictionary/travail" TargetMode="External"/><Relationship Id="rId1552" Type="http://schemas.openxmlformats.org/officeDocument/2006/relationships/hyperlink" Target="https://www.dictionary.com/browse/acronym?s=t" TargetMode="External"/><Relationship Id="rId1997" Type="http://schemas.openxmlformats.org/officeDocument/2006/relationships/hyperlink" Target="https://www.dictionary.com/browse/cordate" TargetMode="External"/><Relationship Id="rId2175" Type="http://schemas.openxmlformats.org/officeDocument/2006/relationships/hyperlink" Target="https://www.dictionary.com/browse/fret" TargetMode="External"/><Relationship Id="rId2382" Type="http://schemas.openxmlformats.org/officeDocument/2006/relationships/hyperlink" Target="https://www.dictionary.com/browse/haiku" TargetMode="External"/><Relationship Id="rId147" Type="http://schemas.openxmlformats.org/officeDocument/2006/relationships/hyperlink" Target="https://www.dictionary.com/browse/diaphanous?s=t" TargetMode="External"/><Relationship Id="rId354" Type="http://schemas.openxmlformats.org/officeDocument/2006/relationships/hyperlink" Target="https://www.dictionary.com/browse/fete?s=t" TargetMode="External"/><Relationship Id="rId799" Type="http://schemas.openxmlformats.org/officeDocument/2006/relationships/hyperlink" Target="https://www.merriam-webster.com/dictionary/sanative" TargetMode="External"/><Relationship Id="rId1191" Type="http://schemas.openxmlformats.org/officeDocument/2006/relationships/hyperlink" Target="https://www.merriam-webster.com/dictionary/genuflect" TargetMode="External"/><Relationship Id="rId1205" Type="http://schemas.openxmlformats.org/officeDocument/2006/relationships/hyperlink" Target="https://www.merriam-webster.com/dictionary/capacious" TargetMode="External"/><Relationship Id="rId1857" Type="http://schemas.openxmlformats.org/officeDocument/2006/relationships/hyperlink" Target="https://www.dictionary.com/browse/arriviste?s=t" TargetMode="External"/><Relationship Id="rId2035" Type="http://schemas.openxmlformats.org/officeDocument/2006/relationships/hyperlink" Target="https://www.dictionary.com/browse/fop" TargetMode="External"/><Relationship Id="rId51" Type="http://schemas.openxmlformats.org/officeDocument/2006/relationships/hyperlink" Target="https://www.dictionary.com/browse/dialectic?s=t" TargetMode="External"/><Relationship Id="rId561" Type="http://schemas.openxmlformats.org/officeDocument/2006/relationships/hyperlink" Target="https://www.merriam-webster.com/dictionary/cupidity" TargetMode="External"/><Relationship Id="rId659" Type="http://schemas.openxmlformats.org/officeDocument/2006/relationships/hyperlink" Target="https://www.merriam-webster.com/dictionary/cicerone" TargetMode="External"/><Relationship Id="rId866" Type="http://schemas.openxmlformats.org/officeDocument/2006/relationships/hyperlink" Target="https://www.merriam-webster.com/dictionary/husband" TargetMode="External"/><Relationship Id="rId1289" Type="http://schemas.openxmlformats.org/officeDocument/2006/relationships/hyperlink" Target="https://www.merriam-webster.com/dictionary/intone" TargetMode="External"/><Relationship Id="rId1412" Type="http://schemas.openxmlformats.org/officeDocument/2006/relationships/hyperlink" Target="https://www.merriam-webster.com/dictionary/millennium" TargetMode="External"/><Relationship Id="rId1496" Type="http://schemas.openxmlformats.org/officeDocument/2006/relationships/hyperlink" Target="https://www.merriam-webster.com/dictionary/nonce" TargetMode="External"/><Relationship Id="rId1717" Type="http://schemas.openxmlformats.org/officeDocument/2006/relationships/hyperlink" Target="https://www.merriam-webster.com/dictionary/cephal-" TargetMode="External"/><Relationship Id="rId1924" Type="http://schemas.openxmlformats.org/officeDocument/2006/relationships/hyperlink" Target="https://www.merriam-webster.com/dictionary/quintal" TargetMode="External"/><Relationship Id="rId2242" Type="http://schemas.openxmlformats.org/officeDocument/2006/relationships/hyperlink" Target="https://www.dictionary.com/browse/defenestrate" TargetMode="External"/><Relationship Id="rId2547" Type="http://schemas.openxmlformats.org/officeDocument/2006/relationships/hyperlink" Target="https://www.merriam-webster.com/dictionary/neurasthenia" TargetMode="External"/><Relationship Id="rId214" Type="http://schemas.openxmlformats.org/officeDocument/2006/relationships/hyperlink" Target="https://www.dictionary.com/browse/picaresque?s=t" TargetMode="External"/><Relationship Id="rId298" Type="http://schemas.openxmlformats.org/officeDocument/2006/relationships/hyperlink" Target="https://www.dictionary.com/browse/yaw?s=t" TargetMode="External"/><Relationship Id="rId421" Type="http://schemas.openxmlformats.org/officeDocument/2006/relationships/hyperlink" Target="https://www.dictionary.com/browse/grue?s=t" TargetMode="External"/><Relationship Id="rId519" Type="http://schemas.openxmlformats.org/officeDocument/2006/relationships/hyperlink" Target="https://www.merriam-webster.com/dictionary/porphyry" TargetMode="External"/><Relationship Id="rId1051" Type="http://schemas.openxmlformats.org/officeDocument/2006/relationships/hyperlink" Target="https://www.merriam-webster.com/dictionary/plebiscite" TargetMode="External"/><Relationship Id="rId1149" Type="http://schemas.openxmlformats.org/officeDocument/2006/relationships/hyperlink" Target="https://www.merriam-webster.com/dictionary/supernal" TargetMode="External"/><Relationship Id="rId1356" Type="http://schemas.openxmlformats.org/officeDocument/2006/relationships/hyperlink" Target="https://www.merriam-webster.com/dictionary/expedient" TargetMode="External"/><Relationship Id="rId2102" Type="http://schemas.openxmlformats.org/officeDocument/2006/relationships/hyperlink" Target="https://www.dictionary.com/browse/effrontery" TargetMode="External"/><Relationship Id="rId158" Type="http://schemas.openxmlformats.org/officeDocument/2006/relationships/hyperlink" Target="https://www.dictionary.com/browse/roan?s=t" TargetMode="External"/><Relationship Id="rId726" Type="http://schemas.openxmlformats.org/officeDocument/2006/relationships/hyperlink" Target="https://www.dictionary.com/browse/excise?s=t" TargetMode="External"/><Relationship Id="rId933" Type="http://schemas.openxmlformats.org/officeDocument/2006/relationships/hyperlink" Target="https://www.merriam-webster.com/dictionary/blather" TargetMode="External"/><Relationship Id="rId1009" Type="http://schemas.openxmlformats.org/officeDocument/2006/relationships/hyperlink" Target="https://www.merriam-webster.com/dictionary/quay" TargetMode="External"/><Relationship Id="rId1563" Type="http://schemas.openxmlformats.org/officeDocument/2006/relationships/hyperlink" Target="https://www.dictionary.com/browse/dele?s=t" TargetMode="External"/><Relationship Id="rId1770" Type="http://schemas.openxmlformats.org/officeDocument/2006/relationships/hyperlink" Target="https://www.merriam-webster.com/dictionary/-plasty" TargetMode="External"/><Relationship Id="rId1868" Type="http://schemas.openxmlformats.org/officeDocument/2006/relationships/hyperlink" Target="https://www.merriam-webster.com/dictionary/artless" TargetMode="External"/><Relationship Id="rId2186" Type="http://schemas.openxmlformats.org/officeDocument/2006/relationships/hyperlink" Target="https://www.merriam-webster.com/dictionary/mycophile" TargetMode="External"/><Relationship Id="rId2393" Type="http://schemas.openxmlformats.org/officeDocument/2006/relationships/hyperlink" Target="https://www.dictionary.com/browse/couloir" TargetMode="External"/><Relationship Id="rId2407" Type="http://schemas.openxmlformats.org/officeDocument/2006/relationships/hyperlink" Target="https://www.atascientific.com.au/spectrometry/" TargetMode="External"/><Relationship Id="rId62" Type="http://schemas.openxmlformats.org/officeDocument/2006/relationships/hyperlink" Target="https://www.dictionary.com/browse/lollapalooza?s=t" TargetMode="External"/><Relationship Id="rId365" Type="http://schemas.openxmlformats.org/officeDocument/2006/relationships/hyperlink" Target="https://www.dictionary.com/browse/zeal?s=t" TargetMode="External"/><Relationship Id="rId572" Type="http://schemas.openxmlformats.org/officeDocument/2006/relationships/hyperlink" Target="https://www.merriam-webster.com/dictionary/felicity" TargetMode="External"/><Relationship Id="rId1216" Type="http://schemas.openxmlformats.org/officeDocument/2006/relationships/hyperlink" Target="https://www.merriam-webster.com/dictionary/involute" TargetMode="External"/><Relationship Id="rId1423" Type="http://schemas.openxmlformats.org/officeDocument/2006/relationships/hyperlink" Target="https://www.merriam-webster.com/dictionary/peregrinate" TargetMode="External"/><Relationship Id="rId1630" Type="http://schemas.openxmlformats.org/officeDocument/2006/relationships/hyperlink" Target="https://www.dictionary.com/browse/bier?s=t" TargetMode="External"/><Relationship Id="rId2046" Type="http://schemas.openxmlformats.org/officeDocument/2006/relationships/hyperlink" Target="https://www.dictionary.com/browse/belabor" TargetMode="External"/><Relationship Id="rId2253" Type="http://schemas.openxmlformats.org/officeDocument/2006/relationships/hyperlink" Target="https://www.merriam-webster.com/dictionary/gaslighting" TargetMode="External"/><Relationship Id="rId2460" Type="http://schemas.openxmlformats.org/officeDocument/2006/relationships/hyperlink" Target="https://www.merriam-webster.com/dictionary/moraine" TargetMode="External"/><Relationship Id="rId225" Type="http://schemas.openxmlformats.org/officeDocument/2006/relationships/hyperlink" Target="https://www.dictionary.com/browse/buhl?s=t" TargetMode="External"/><Relationship Id="rId432" Type="http://schemas.openxmlformats.org/officeDocument/2006/relationships/hyperlink" Target="https://www.dictionary.com/browse/esurient?s=t" TargetMode="External"/><Relationship Id="rId877" Type="http://schemas.openxmlformats.org/officeDocument/2006/relationships/hyperlink" Target="https://www.merriam-webster.com/dictionary/sop" TargetMode="External"/><Relationship Id="rId1062" Type="http://schemas.openxmlformats.org/officeDocument/2006/relationships/hyperlink" Target="https://www.merriam-webster.com/dictionary/feracious" TargetMode="External"/><Relationship Id="rId1728" Type="http://schemas.openxmlformats.org/officeDocument/2006/relationships/hyperlink" Target="https://www.merriam-webster.com/dictionary/gastr-" TargetMode="External"/><Relationship Id="rId1935" Type="http://schemas.openxmlformats.org/officeDocument/2006/relationships/hyperlink" Target="https://www.dictionary.com/browse/egress" TargetMode="External"/><Relationship Id="rId2113" Type="http://schemas.openxmlformats.org/officeDocument/2006/relationships/hyperlink" Target="https://www.merriam-webster.com/dictionary/acumen" TargetMode="External"/><Relationship Id="rId2320" Type="http://schemas.openxmlformats.org/officeDocument/2006/relationships/hyperlink" Target="https://www.merriam-webster.com/dictionary/sequacious" TargetMode="External"/><Relationship Id="rId737" Type="http://schemas.openxmlformats.org/officeDocument/2006/relationships/hyperlink" Target="https://www.merriam-webster.com/dictionary/collop" TargetMode="External"/><Relationship Id="rId944" Type="http://schemas.openxmlformats.org/officeDocument/2006/relationships/hyperlink" Target="https://www.merriam-webster.com/dictionary/decorum" TargetMode="External"/><Relationship Id="rId1367" Type="http://schemas.openxmlformats.org/officeDocument/2006/relationships/hyperlink" Target="https://www.merriam-webster.com/dictionary/distrait" TargetMode="External"/><Relationship Id="rId1574" Type="http://schemas.openxmlformats.org/officeDocument/2006/relationships/hyperlink" Target="https://www.dictionary.com/browse/explicit?s=t" TargetMode="External"/><Relationship Id="rId1781" Type="http://schemas.openxmlformats.org/officeDocument/2006/relationships/hyperlink" Target="https://www.merriam-webster.com/dictionary/boa" TargetMode="External"/><Relationship Id="rId2197" Type="http://schemas.openxmlformats.org/officeDocument/2006/relationships/hyperlink" Target="https://www.dictionary.com/browse/osier" TargetMode="External"/><Relationship Id="rId2418" Type="http://schemas.openxmlformats.org/officeDocument/2006/relationships/hyperlink" Target="https://www.dictionary.com/browse/latent" TargetMode="External"/><Relationship Id="rId73" Type="http://schemas.openxmlformats.org/officeDocument/2006/relationships/hyperlink" Target="https://www.dictionary.com/browse/fillip?s=t" TargetMode="External"/><Relationship Id="rId169" Type="http://schemas.openxmlformats.org/officeDocument/2006/relationships/hyperlink" Target="https://www.dictionary.com/browse/bruit?s=t" TargetMode="External"/><Relationship Id="rId376" Type="http://schemas.openxmlformats.org/officeDocument/2006/relationships/hyperlink" Target="https://www.dictionary.com/browse/fulsome?s=t" TargetMode="External"/><Relationship Id="rId583" Type="http://schemas.openxmlformats.org/officeDocument/2006/relationships/hyperlink" Target="https://www.merriam-webster.com/dictionary/ossify" TargetMode="External"/><Relationship Id="rId790" Type="http://schemas.openxmlformats.org/officeDocument/2006/relationships/hyperlink" Target="https://www.merriam-webster.com/dictionary/astringent" TargetMode="External"/><Relationship Id="rId804" Type="http://schemas.openxmlformats.org/officeDocument/2006/relationships/hyperlink" Target="https://www.merriam-webster.com/medical/centesis" TargetMode="External"/><Relationship Id="rId1227" Type="http://schemas.openxmlformats.org/officeDocument/2006/relationships/hyperlink" Target="https://www.merriam-webster.com/dictionary/tessellate" TargetMode="External"/><Relationship Id="rId1434" Type="http://schemas.openxmlformats.org/officeDocument/2006/relationships/hyperlink" Target="https://www.merriam-webster.com/dictionary/menage" TargetMode="External"/><Relationship Id="rId1641" Type="http://schemas.openxmlformats.org/officeDocument/2006/relationships/hyperlink" Target="https://www.dictionary.com/browse/canton?s=t" TargetMode="External"/><Relationship Id="rId1879" Type="http://schemas.openxmlformats.org/officeDocument/2006/relationships/hyperlink" Target="https://www.dictionary.com/browse/glib?s=t" TargetMode="External"/><Relationship Id="rId2057" Type="http://schemas.openxmlformats.org/officeDocument/2006/relationships/hyperlink" Target="https://www.dictionary.com/browse/cation" TargetMode="External"/><Relationship Id="rId2264" Type="http://schemas.openxmlformats.org/officeDocument/2006/relationships/hyperlink" Target="https://www.dictionary.com/browse/acquiescent" TargetMode="External"/><Relationship Id="rId2471" Type="http://schemas.openxmlformats.org/officeDocument/2006/relationships/hyperlink" Target="https://www.dictionary.com/browse/boudoir" TargetMode="External"/><Relationship Id="rId4" Type="http://schemas.openxmlformats.org/officeDocument/2006/relationships/hyperlink" Target="https://www.dictionary.com/browse/louse?s=t" TargetMode="External"/><Relationship Id="rId236" Type="http://schemas.openxmlformats.org/officeDocument/2006/relationships/hyperlink" Target="https://www.dictionary.com/browse/agonistic?s=t" TargetMode="External"/><Relationship Id="rId443" Type="http://schemas.openxmlformats.org/officeDocument/2006/relationships/hyperlink" Target="https://www.dictionary.com/browse/sapid?s=t" TargetMode="External"/><Relationship Id="rId650" Type="http://schemas.openxmlformats.org/officeDocument/2006/relationships/hyperlink" Target="https://www.merriam-webster.com/dictionary/gibe" TargetMode="External"/><Relationship Id="rId888" Type="http://schemas.openxmlformats.org/officeDocument/2006/relationships/hyperlink" Target="https://www.merriam-webster.com/dictionary/coda" TargetMode="External"/><Relationship Id="rId1073" Type="http://schemas.openxmlformats.org/officeDocument/2006/relationships/hyperlink" Target="https://www.merriam-webster.com/dictionary/quietus" TargetMode="External"/><Relationship Id="rId1280" Type="http://schemas.openxmlformats.org/officeDocument/2006/relationships/hyperlink" Target="https://www.merriam-webster.com/dictionary/igneous" TargetMode="External"/><Relationship Id="rId1501" Type="http://schemas.openxmlformats.org/officeDocument/2006/relationships/hyperlink" Target="https://www.merriam-webster.com/dictionary/tripe" TargetMode="External"/><Relationship Id="rId1739" Type="http://schemas.openxmlformats.org/officeDocument/2006/relationships/hyperlink" Target="https://www.merriam-webster.com/dictionary/ocul-" TargetMode="External"/><Relationship Id="rId1946" Type="http://schemas.openxmlformats.org/officeDocument/2006/relationships/hyperlink" Target="https://www.merriam-webster.com/dictionary/weft" TargetMode="External"/><Relationship Id="rId2124" Type="http://schemas.openxmlformats.org/officeDocument/2006/relationships/hyperlink" Target="https://www.merriam-webster.com/dictionary/boite" TargetMode="External"/><Relationship Id="rId2331" Type="http://schemas.openxmlformats.org/officeDocument/2006/relationships/hyperlink" Target="https://www.dictionary.com/browse/catholic" TargetMode="External"/><Relationship Id="rId303" Type="http://schemas.openxmlformats.org/officeDocument/2006/relationships/hyperlink" Target="https://www.dictionary.com/browse/agitprop?s=t" TargetMode="External"/><Relationship Id="rId748" Type="http://schemas.openxmlformats.org/officeDocument/2006/relationships/hyperlink" Target="https://www.merriam-webster.com/dictionary/sciatic" TargetMode="External"/><Relationship Id="rId955" Type="http://schemas.openxmlformats.org/officeDocument/2006/relationships/hyperlink" Target="https://www.merriam-webster.com/dictionary/propitiate" TargetMode="External"/><Relationship Id="rId1140" Type="http://schemas.openxmlformats.org/officeDocument/2006/relationships/hyperlink" Target="https://www.merriam-webster.com/dictionary/prelate" TargetMode="External"/><Relationship Id="rId1378" Type="http://schemas.openxmlformats.org/officeDocument/2006/relationships/hyperlink" Target="https://www.merriam-webster.com/dictionary/ratiocinate" TargetMode="External"/><Relationship Id="rId1585" Type="http://schemas.openxmlformats.org/officeDocument/2006/relationships/hyperlink" Target="https://www.dictionary.com/browse/metonymy?s=t" TargetMode="External"/><Relationship Id="rId1792" Type="http://schemas.openxmlformats.org/officeDocument/2006/relationships/hyperlink" Target="https://www.dictionary.com/browse/baldric?s=t" TargetMode="External"/><Relationship Id="rId1806" Type="http://schemas.openxmlformats.org/officeDocument/2006/relationships/hyperlink" Target="https://www.merriam-webster.com/dictionary/cathect" TargetMode="External"/><Relationship Id="rId2429" Type="http://schemas.openxmlformats.org/officeDocument/2006/relationships/hyperlink" Target="https://www.dictionary.com/browse/dottle" TargetMode="External"/><Relationship Id="rId84" Type="http://schemas.openxmlformats.org/officeDocument/2006/relationships/hyperlink" Target="https://www.dictionary.com/browse/vivify?s=t" TargetMode="External"/><Relationship Id="rId387" Type="http://schemas.openxmlformats.org/officeDocument/2006/relationships/hyperlink" Target="https://www.dictionary.com/browse/cogent?s=t" TargetMode="External"/><Relationship Id="rId510" Type="http://schemas.openxmlformats.org/officeDocument/2006/relationships/hyperlink" Target="https://www.merriam-webster.com/dictionary/geodesic" TargetMode="External"/><Relationship Id="rId594" Type="http://schemas.openxmlformats.org/officeDocument/2006/relationships/hyperlink" Target="https://www.merriam-webster.com/dictionary/lissome" TargetMode="External"/><Relationship Id="rId608" Type="http://schemas.openxmlformats.org/officeDocument/2006/relationships/hyperlink" Target="https://www.merriam-webster.com/dictionary/ingenuous" TargetMode="External"/><Relationship Id="rId815" Type="http://schemas.openxmlformats.org/officeDocument/2006/relationships/hyperlink" Target="https://www.merriam-webster.com/dictionary/sepsis" TargetMode="External"/><Relationship Id="rId1238" Type="http://schemas.openxmlformats.org/officeDocument/2006/relationships/hyperlink" Target="https://www.merriam-webster.com/dictionary/tantamount" TargetMode="External"/><Relationship Id="rId1445" Type="http://schemas.openxmlformats.org/officeDocument/2006/relationships/hyperlink" Target="https://www.merriam-webster.com/dictionary/bootless" TargetMode="External"/><Relationship Id="rId1652" Type="http://schemas.openxmlformats.org/officeDocument/2006/relationships/hyperlink" Target="https://www.dictionary.com/browse/dyad?s=t" TargetMode="External"/><Relationship Id="rId2068" Type="http://schemas.openxmlformats.org/officeDocument/2006/relationships/hyperlink" Target="https://www.dictionary.com/browse/aquiline" TargetMode="External"/><Relationship Id="rId2275" Type="http://schemas.openxmlformats.org/officeDocument/2006/relationships/hyperlink" Target="https://www.dictionary.com/browse/detent?s=t" TargetMode="External"/><Relationship Id="rId247" Type="http://schemas.openxmlformats.org/officeDocument/2006/relationships/hyperlink" Target="https://www.dictionary.com/browse/innuendo?s=t" TargetMode="External"/><Relationship Id="rId899" Type="http://schemas.openxmlformats.org/officeDocument/2006/relationships/hyperlink" Target="https://www.dictionary.com/browse/faun?s=t" TargetMode="External"/><Relationship Id="rId1000" Type="http://schemas.openxmlformats.org/officeDocument/2006/relationships/hyperlink" Target="https://www.merriam-webster.com/dictionary/citadel" TargetMode="External"/><Relationship Id="rId1084" Type="http://schemas.openxmlformats.org/officeDocument/2006/relationships/hyperlink" Target="https://www.merriam-webster.com/dictionary/propitious" TargetMode="External"/><Relationship Id="rId1305" Type="http://schemas.openxmlformats.org/officeDocument/2006/relationships/hyperlink" Target="https://www.merriam-webster.com/dictionary/predicate" TargetMode="External"/><Relationship Id="rId1957" Type="http://schemas.openxmlformats.org/officeDocument/2006/relationships/hyperlink" Target="https://www.merriam-webster.com/dictionary/errant" TargetMode="External"/><Relationship Id="rId2482" Type="http://schemas.openxmlformats.org/officeDocument/2006/relationships/hyperlink" Target="https://www.dictionary.com/browse/auteur" TargetMode="External"/><Relationship Id="rId107" Type="http://schemas.openxmlformats.org/officeDocument/2006/relationships/hyperlink" Target="https://www.dictionary.com/browse/schadenfreude?s=t" TargetMode="External"/><Relationship Id="rId454" Type="http://schemas.openxmlformats.org/officeDocument/2006/relationships/hyperlink" Target="https://www.dictionary.com/browse/ecole?s=t" TargetMode="External"/><Relationship Id="rId661" Type="http://schemas.openxmlformats.org/officeDocument/2006/relationships/hyperlink" Target="https://www.merriam-webster.com/dictionary/collier" TargetMode="External"/><Relationship Id="rId759" Type="http://schemas.openxmlformats.org/officeDocument/2006/relationships/hyperlink" Target="https://www.merriam-webster.com/dictionary/etiology" TargetMode="External"/><Relationship Id="rId966" Type="http://schemas.openxmlformats.org/officeDocument/2006/relationships/hyperlink" Target="https://www.merriam-webster.com/dictionary/eponym" TargetMode="External"/><Relationship Id="rId1291" Type="http://schemas.openxmlformats.org/officeDocument/2006/relationships/hyperlink" Target="https://www.merriam-webster.com/dictionary/orotund" TargetMode="External"/><Relationship Id="rId1389" Type="http://schemas.openxmlformats.org/officeDocument/2006/relationships/hyperlink" Target="https://www.merriam-webster.com/dictionary/primeval" TargetMode="External"/><Relationship Id="rId1512" Type="http://schemas.openxmlformats.org/officeDocument/2006/relationships/hyperlink" Target="https://www.merriam-webster.com/dictionary/collateral" TargetMode="External"/><Relationship Id="rId1596" Type="http://schemas.openxmlformats.org/officeDocument/2006/relationships/hyperlink" Target="https://www.dictionary.com/browse/paraleipsis?s=t" TargetMode="External"/><Relationship Id="rId1817" Type="http://schemas.openxmlformats.org/officeDocument/2006/relationships/hyperlink" Target="https://www.merriam-webster.com/dictionary/behoove" TargetMode="External"/><Relationship Id="rId2135" Type="http://schemas.openxmlformats.org/officeDocument/2006/relationships/hyperlink" Target="https://www.dictionary.com/browse/knave" TargetMode="External"/><Relationship Id="rId2342" Type="http://schemas.openxmlformats.org/officeDocument/2006/relationships/hyperlink" Target="https://www.dictionary.com/browse/semaphore" TargetMode="External"/><Relationship Id="rId11" Type="http://schemas.openxmlformats.org/officeDocument/2006/relationships/hyperlink" Target="https://www.dictionary.com/browse/vulpine?s=t" TargetMode="External"/><Relationship Id="rId314" Type="http://schemas.openxmlformats.org/officeDocument/2006/relationships/hyperlink" Target="https://www.dictionary.com/browse/histrionic?s=t" TargetMode="External"/><Relationship Id="rId398" Type="http://schemas.openxmlformats.org/officeDocument/2006/relationships/hyperlink" Target="https://www.dictionary.com/browse/belie?s=t" TargetMode="External"/><Relationship Id="rId521" Type="http://schemas.openxmlformats.org/officeDocument/2006/relationships/hyperlink" Target="https://www.merriam-webster.com/medical/sabulous" TargetMode="External"/><Relationship Id="rId619" Type="http://schemas.openxmlformats.org/officeDocument/2006/relationships/hyperlink" Target="https://www.merriam-webster.com/dictionary/bespeak" TargetMode="External"/><Relationship Id="rId1151" Type="http://schemas.openxmlformats.org/officeDocument/2006/relationships/hyperlink" Target="https://www.merriam-webster.com/dictionary/exegesis" TargetMode="External"/><Relationship Id="rId1249" Type="http://schemas.openxmlformats.org/officeDocument/2006/relationships/hyperlink" Target="https://www.dictionary.com/browse/ancipital?s=t" TargetMode="External"/><Relationship Id="rId2079" Type="http://schemas.openxmlformats.org/officeDocument/2006/relationships/hyperlink" Target="https://www.dictionary.com/browse/franchise" TargetMode="External"/><Relationship Id="rId2202" Type="http://schemas.openxmlformats.org/officeDocument/2006/relationships/hyperlink" Target="https://www.merriam-webster.com/dictionary/hypo-" TargetMode="External"/><Relationship Id="rId95" Type="http://schemas.openxmlformats.org/officeDocument/2006/relationships/hyperlink" Target="https://www.dictionary.com/browse/obeisance?s=t" TargetMode="External"/><Relationship Id="rId160" Type="http://schemas.openxmlformats.org/officeDocument/2006/relationships/hyperlink" Target="https://www.dictionary.com/browse/rubric?s=t" TargetMode="External"/><Relationship Id="rId826" Type="http://schemas.openxmlformats.org/officeDocument/2006/relationships/hyperlink" Target="https://www.merriam-webster.com/dictionary/coryza" TargetMode="External"/><Relationship Id="rId1011" Type="http://schemas.openxmlformats.org/officeDocument/2006/relationships/hyperlink" Target="https://www.merriam-webster.com/dictionary/warren" TargetMode="External"/><Relationship Id="rId1109" Type="http://schemas.openxmlformats.org/officeDocument/2006/relationships/hyperlink" Target="https://www.merriam-webster.com/dictionary/generic" TargetMode="External"/><Relationship Id="rId1456" Type="http://schemas.openxmlformats.org/officeDocument/2006/relationships/hyperlink" Target="https://www.merriam-webster.com/dictionary/verbiage" TargetMode="External"/><Relationship Id="rId1663" Type="http://schemas.openxmlformats.org/officeDocument/2006/relationships/hyperlink" Target="https://www.dictionary.com/browse/zoophyte?s=t" TargetMode="External"/><Relationship Id="rId1870" Type="http://schemas.openxmlformats.org/officeDocument/2006/relationships/hyperlink" Target="https://www.dictionary.com/browse/hector?s=t" TargetMode="External"/><Relationship Id="rId1968" Type="http://schemas.openxmlformats.org/officeDocument/2006/relationships/hyperlink" Target="https://www.dictionary.com/browse/seemly" TargetMode="External"/><Relationship Id="rId2286" Type="http://schemas.openxmlformats.org/officeDocument/2006/relationships/hyperlink" Target="https://www.merriam-webster.com/dictionary/pantograph" TargetMode="External"/><Relationship Id="rId2493" Type="http://schemas.openxmlformats.org/officeDocument/2006/relationships/hyperlink" Target="https://www.istockphoto.com/vector/geometric-shapes-with-labels-set-of-12-basic-shapes-simple-flat-vector-illustration-gm1268592382-372409960" TargetMode="External"/><Relationship Id="rId2507" Type="http://schemas.openxmlformats.org/officeDocument/2006/relationships/hyperlink" Target="https://www.dictionary.com/browse/bindi" TargetMode="External"/><Relationship Id="rId258" Type="http://schemas.openxmlformats.org/officeDocument/2006/relationships/hyperlink" Target="https://www.dictionary.com/browse/stricture?s=t" TargetMode="External"/><Relationship Id="rId465" Type="http://schemas.openxmlformats.org/officeDocument/2006/relationships/hyperlink" Target="https://www.merriam-webster.com/dictionary/qui%20vive" TargetMode="External"/><Relationship Id="rId672" Type="http://schemas.openxmlformats.org/officeDocument/2006/relationships/hyperlink" Target="https://www.merriam-webster.com/dictionary/huckster" TargetMode="External"/><Relationship Id="rId1095" Type="http://schemas.openxmlformats.org/officeDocument/2006/relationships/hyperlink" Target="https://www.merriam-webster.com/dictionary/abulia" TargetMode="External"/><Relationship Id="rId1316" Type="http://schemas.openxmlformats.org/officeDocument/2006/relationships/hyperlink" Target="https://www.merriam-webster.com/dictionary/avant-garde" TargetMode="External"/><Relationship Id="rId1523" Type="http://schemas.openxmlformats.org/officeDocument/2006/relationships/hyperlink" Target="https://www.dictionary.com/browse/millinery?s=t" TargetMode="External"/><Relationship Id="rId1730" Type="http://schemas.openxmlformats.org/officeDocument/2006/relationships/hyperlink" Target="https://www.merriam-webster.com/dictionary/glyc-" TargetMode="External"/><Relationship Id="rId2146" Type="http://schemas.openxmlformats.org/officeDocument/2006/relationships/hyperlink" Target="https://www.dictionary.com/browse/estuary" TargetMode="External"/><Relationship Id="rId2353" Type="http://schemas.openxmlformats.org/officeDocument/2006/relationships/hyperlink" Target="https://www.dictionary.com/browse/naiad" TargetMode="External"/><Relationship Id="rId22" Type="http://schemas.openxmlformats.org/officeDocument/2006/relationships/hyperlink" Target="https://www.dictionary.com/browse/sepulchral?s=t" TargetMode="External"/><Relationship Id="rId118" Type="http://schemas.openxmlformats.org/officeDocument/2006/relationships/hyperlink" Target="https://www.dictionary.com/browse/effusive?s=t" TargetMode="External"/><Relationship Id="rId325" Type="http://schemas.openxmlformats.org/officeDocument/2006/relationships/hyperlink" Target="https://www.dictionary.com/browse/surreptitious?s=t" TargetMode="External"/><Relationship Id="rId532" Type="http://schemas.openxmlformats.org/officeDocument/2006/relationships/hyperlink" Target="https://www.merriam-webster.com/dictionary/atrabilious" TargetMode="External"/><Relationship Id="rId977" Type="http://schemas.openxmlformats.org/officeDocument/2006/relationships/hyperlink" Target="https://www.merriam-webster.com/dictionary/demagogue" TargetMode="External"/><Relationship Id="rId1162" Type="http://schemas.openxmlformats.org/officeDocument/2006/relationships/hyperlink" Target="https://www.merriam-webster.com/dictionary/expurgate" TargetMode="External"/><Relationship Id="rId1828" Type="http://schemas.openxmlformats.org/officeDocument/2006/relationships/hyperlink" Target="https://www.merriam-webster.com/dictionary/malfeasance" TargetMode="External"/><Relationship Id="rId2006" Type="http://schemas.openxmlformats.org/officeDocument/2006/relationships/hyperlink" Target="https://www.merriam-webster.com/dictionary/polyhedron" TargetMode="External"/><Relationship Id="rId2213" Type="http://schemas.openxmlformats.org/officeDocument/2006/relationships/hyperlink" Target="https://www.dictionary.com/browse/couch" TargetMode="External"/><Relationship Id="rId2420" Type="http://schemas.openxmlformats.org/officeDocument/2006/relationships/hyperlink" Target="https://www.dictionary.com/browse/incessant" TargetMode="External"/><Relationship Id="rId171" Type="http://schemas.openxmlformats.org/officeDocument/2006/relationships/hyperlink" Target="https://www.dictionary.com/browse/boor?s=t" TargetMode="External"/><Relationship Id="rId837" Type="http://schemas.openxmlformats.org/officeDocument/2006/relationships/hyperlink" Target="https://www.merriam-webster.com/dictionary/anuria" TargetMode="External"/><Relationship Id="rId1022" Type="http://schemas.openxmlformats.org/officeDocument/2006/relationships/hyperlink" Target="https://www.merriam-webster.com/dictionary/hyperborean" TargetMode="External"/><Relationship Id="rId1467" Type="http://schemas.openxmlformats.org/officeDocument/2006/relationships/hyperlink" Target="https://www.merriam-webster.com/dictionary/enfilade" TargetMode="External"/><Relationship Id="rId1674" Type="http://schemas.openxmlformats.org/officeDocument/2006/relationships/hyperlink" Target="https://www.dictionary.com/browse/snood?s=t" TargetMode="External"/><Relationship Id="rId1881" Type="http://schemas.openxmlformats.org/officeDocument/2006/relationships/hyperlink" Target="https://www.dictionary.com/browse/slapdash?s=t" TargetMode="External"/><Relationship Id="rId2297" Type="http://schemas.openxmlformats.org/officeDocument/2006/relationships/hyperlink" Target="https://www.dictionary.com/browse/zarf?s=t" TargetMode="External"/><Relationship Id="rId2518" Type="http://schemas.openxmlformats.org/officeDocument/2006/relationships/hyperlink" Target="https://www.dictionary.com/browse/bursar" TargetMode="External"/><Relationship Id="rId269" Type="http://schemas.openxmlformats.org/officeDocument/2006/relationships/hyperlink" Target="https://www.dictionary.com/browse/serpentine?s=t" TargetMode="External"/><Relationship Id="rId476" Type="http://schemas.openxmlformats.org/officeDocument/2006/relationships/hyperlink" Target="https://www.merriam-webster.com/dictionary/kegler" TargetMode="External"/><Relationship Id="rId683" Type="http://schemas.openxmlformats.org/officeDocument/2006/relationships/hyperlink" Target="https://www.merriam-webster.com/dictionary/sinecure" TargetMode="External"/><Relationship Id="rId890" Type="http://schemas.openxmlformats.org/officeDocument/2006/relationships/hyperlink" Target="https://www.merriam-webster.com/dictionary/glockenspiel" TargetMode="External"/><Relationship Id="rId904" Type="http://schemas.openxmlformats.org/officeDocument/2006/relationships/hyperlink" Target="https://www.merriam-webster.com/dictionary/incubus" TargetMode="External"/><Relationship Id="rId1327" Type="http://schemas.openxmlformats.org/officeDocument/2006/relationships/hyperlink" Target="https://www.merriam-webster.com/dictionary/insensate" TargetMode="External"/><Relationship Id="rId1534" Type="http://schemas.openxmlformats.org/officeDocument/2006/relationships/hyperlink" Target="https://www.dictionary.com/browse/livery?s=t" TargetMode="External"/><Relationship Id="rId1741" Type="http://schemas.openxmlformats.org/officeDocument/2006/relationships/hyperlink" Target="https://www.merriam-webster.com/dictionary/ot-" TargetMode="External"/><Relationship Id="rId1979" Type="http://schemas.openxmlformats.org/officeDocument/2006/relationships/hyperlink" Target="https://www.dictionary.com/browse/legato" TargetMode="External"/><Relationship Id="rId2157" Type="http://schemas.openxmlformats.org/officeDocument/2006/relationships/hyperlink" Target="https://www.dictionary.com/browse/vestibule" TargetMode="External"/><Relationship Id="rId2364" Type="http://schemas.openxmlformats.org/officeDocument/2006/relationships/hyperlink" Target="https://www.dictionary.com/browse/bivouac" TargetMode="External"/><Relationship Id="rId33" Type="http://schemas.openxmlformats.org/officeDocument/2006/relationships/hyperlink" Target="https://www.dictionary.com/browse/mortise?s=t" TargetMode="External"/><Relationship Id="rId129" Type="http://schemas.openxmlformats.org/officeDocument/2006/relationships/hyperlink" Target="https://www.dictionary.com/browse/perfunctory?s=t" TargetMode="External"/><Relationship Id="rId336" Type="http://schemas.openxmlformats.org/officeDocument/2006/relationships/hyperlink" Target="https://www.dictionary.com/browse/oolong?s=t" TargetMode="External"/><Relationship Id="rId543" Type="http://schemas.openxmlformats.org/officeDocument/2006/relationships/hyperlink" Target="https://www.dictionary.com/browse/dalliance?s=t" TargetMode="External"/><Relationship Id="rId988" Type="http://schemas.openxmlformats.org/officeDocument/2006/relationships/hyperlink" Target="https://www.merriam-webster.com/dictionary/pertinacious" TargetMode="External"/><Relationship Id="rId1173" Type="http://schemas.openxmlformats.org/officeDocument/2006/relationships/hyperlink" Target="https://www.merriam-webster.com/dictionary/abscond" TargetMode="External"/><Relationship Id="rId1380" Type="http://schemas.openxmlformats.org/officeDocument/2006/relationships/hyperlink" Target="https://www.merriam-webster.com/dictionary/stupor" TargetMode="External"/><Relationship Id="rId1601" Type="http://schemas.openxmlformats.org/officeDocument/2006/relationships/hyperlink" Target="https://www.dictionary.com/browse/philology?s=t" TargetMode="External"/><Relationship Id="rId1839" Type="http://schemas.openxmlformats.org/officeDocument/2006/relationships/hyperlink" Target="https://www.merriam-webster.com/dictionary/appropriate" TargetMode="External"/><Relationship Id="rId2017" Type="http://schemas.openxmlformats.org/officeDocument/2006/relationships/hyperlink" Target="https://www.dictionary.com/browse/motif" TargetMode="External"/><Relationship Id="rId2224" Type="http://schemas.openxmlformats.org/officeDocument/2006/relationships/hyperlink" Target="https://www.dictionary.com/browse/wainwright" TargetMode="External"/><Relationship Id="rId182" Type="http://schemas.openxmlformats.org/officeDocument/2006/relationships/hyperlink" Target="https://www.dictionary.com/browse/pharisaic?s=t" TargetMode="External"/><Relationship Id="rId403" Type="http://schemas.openxmlformats.org/officeDocument/2006/relationships/hyperlink" Target="https://www.dictionary.com/browse/frippery?s=t" TargetMode="External"/><Relationship Id="rId750" Type="http://schemas.openxmlformats.org/officeDocument/2006/relationships/hyperlink" Target="https://www.merriam-webster.com/dictionary/shank" TargetMode="External"/><Relationship Id="rId848" Type="http://schemas.openxmlformats.org/officeDocument/2006/relationships/hyperlink" Target="https://www.merriam-webster.com/dictionary/bijou" TargetMode="External"/><Relationship Id="rId1033" Type="http://schemas.openxmlformats.org/officeDocument/2006/relationships/hyperlink" Target="https://www.merriam-webster.com/dictionary/saffron" TargetMode="External"/><Relationship Id="rId1478" Type="http://schemas.openxmlformats.org/officeDocument/2006/relationships/hyperlink" Target="https://www.dictionary.com/browse/internecine?s=t" TargetMode="External"/><Relationship Id="rId1685" Type="http://schemas.openxmlformats.org/officeDocument/2006/relationships/hyperlink" Target="https://www.dictionary.com/browse/hart?s=t" TargetMode="External"/><Relationship Id="rId1892" Type="http://schemas.openxmlformats.org/officeDocument/2006/relationships/hyperlink" Target="https://www.merriam-webster.com/dictionary/plenary" TargetMode="External"/><Relationship Id="rId1906" Type="http://schemas.openxmlformats.org/officeDocument/2006/relationships/hyperlink" Target="https://www.merriam-webster.com/dictionary/emend" TargetMode="External"/><Relationship Id="rId2431" Type="http://schemas.openxmlformats.org/officeDocument/2006/relationships/hyperlink" Target="https://www.google.com/search?channel=nus5&amp;client=firefox-b-1-d&amp;q=image+zebu" TargetMode="External"/><Relationship Id="rId2529" Type="http://schemas.openxmlformats.org/officeDocument/2006/relationships/hyperlink" Target="https://www.dictionary.com/browse/erne" TargetMode="External"/><Relationship Id="rId487" Type="http://schemas.openxmlformats.org/officeDocument/2006/relationships/hyperlink" Target="https://www.merriam-webster.com/dictionary/bight" TargetMode="External"/><Relationship Id="rId610" Type="http://schemas.openxmlformats.org/officeDocument/2006/relationships/hyperlink" Target="https://www.merriam-webster.com/dictionary/naif" TargetMode="External"/><Relationship Id="rId694" Type="http://schemas.openxmlformats.org/officeDocument/2006/relationships/hyperlink" Target="https://www.merriam-webster.com/dictionary/jape" TargetMode="External"/><Relationship Id="rId708" Type="http://schemas.openxmlformats.org/officeDocument/2006/relationships/hyperlink" Target="https://www.merriam-webster.com/dictionary/otiose" TargetMode="External"/><Relationship Id="rId915" Type="http://schemas.openxmlformats.org/officeDocument/2006/relationships/hyperlink" Target="https://www.merriam-webster.com/dictionary/patronymic" TargetMode="External"/><Relationship Id="rId1240" Type="http://schemas.openxmlformats.org/officeDocument/2006/relationships/hyperlink" Target="https://www.merriam-webster.com/dictionary/ambergris" TargetMode="External"/><Relationship Id="rId1338" Type="http://schemas.openxmlformats.org/officeDocument/2006/relationships/hyperlink" Target="https://www.merriam-webster.com/dictionary/vitric" TargetMode="External"/><Relationship Id="rId1545" Type="http://schemas.openxmlformats.org/officeDocument/2006/relationships/hyperlink" Target="https://www.dictionary.com/browse/trellis?s=t" TargetMode="External"/><Relationship Id="rId2070" Type="http://schemas.openxmlformats.org/officeDocument/2006/relationships/hyperlink" Target="https://www.dictionary.com/browse/chaff" TargetMode="External"/><Relationship Id="rId2168" Type="http://schemas.openxmlformats.org/officeDocument/2006/relationships/hyperlink" Target="https://www.merriam-webster.com/dictionary/morel" TargetMode="External"/><Relationship Id="rId2375" Type="http://schemas.openxmlformats.org/officeDocument/2006/relationships/hyperlink" Target="https://www.dictionary.com/browse/natty" TargetMode="External"/><Relationship Id="rId347" Type="http://schemas.openxmlformats.org/officeDocument/2006/relationships/hyperlink" Target="https://www.dictionary.com/browse/verve?s=t" TargetMode="External"/><Relationship Id="rId999" Type="http://schemas.openxmlformats.org/officeDocument/2006/relationships/hyperlink" Target="https://www.merriam-webster.com/dictionary/cabana" TargetMode="External"/><Relationship Id="rId1100" Type="http://schemas.openxmlformats.org/officeDocument/2006/relationships/hyperlink" Target="https://www.merriam-webster.com/dictionary/dyslexia" TargetMode="External"/><Relationship Id="rId1184" Type="http://schemas.openxmlformats.org/officeDocument/2006/relationships/hyperlink" Target="https://www.merriam-webster.com/dictionary/dimidiate" TargetMode="External"/><Relationship Id="rId1405" Type="http://schemas.openxmlformats.org/officeDocument/2006/relationships/hyperlink" Target="https://www.merriam-webster.com/dictionary/estival" TargetMode="External"/><Relationship Id="rId1752" Type="http://schemas.openxmlformats.org/officeDocument/2006/relationships/hyperlink" Target="https://www.merriam-webster.com/dictionary/pyr-" TargetMode="External"/><Relationship Id="rId2028" Type="http://schemas.openxmlformats.org/officeDocument/2006/relationships/hyperlink" Target="https://www.dictionary.com/browse/luculent" TargetMode="External"/><Relationship Id="rId44" Type="http://schemas.openxmlformats.org/officeDocument/2006/relationships/hyperlink" Target="https://www.dictionary.com/browse/demesne?s=t" TargetMode="External"/><Relationship Id="rId554" Type="http://schemas.openxmlformats.org/officeDocument/2006/relationships/hyperlink" Target="https://www.merriam-webster.com/dictionary/insuperable" TargetMode="External"/><Relationship Id="rId761" Type="http://schemas.openxmlformats.org/officeDocument/2006/relationships/hyperlink" Target="https://www.merriam-webster.com/dictionary/glioma" TargetMode="External"/><Relationship Id="rId859" Type="http://schemas.openxmlformats.org/officeDocument/2006/relationships/hyperlink" Target="https://www.merriam-webster.com/dictionary/amortize" TargetMode="External"/><Relationship Id="rId1391" Type="http://schemas.openxmlformats.org/officeDocument/2006/relationships/hyperlink" Target="https://www.merriam-webster.com/dictionary/yore" TargetMode="External"/><Relationship Id="rId1489" Type="http://schemas.openxmlformats.org/officeDocument/2006/relationships/hyperlink" Target="https://www.merriam-webster.com/dictionary/truncate" TargetMode="External"/><Relationship Id="rId1612" Type="http://schemas.openxmlformats.org/officeDocument/2006/relationships/hyperlink" Target="https://www.dictionary.com/browse/scatology?s=t" TargetMode="External"/><Relationship Id="rId1696" Type="http://schemas.openxmlformats.org/officeDocument/2006/relationships/hyperlink" Target="https://www.dictionary.com/browse/fagot" TargetMode="External"/><Relationship Id="rId1917" Type="http://schemas.openxmlformats.org/officeDocument/2006/relationships/hyperlink" Target="https://www.merriam-webster.com/dictionary/apophenia" TargetMode="External"/><Relationship Id="rId2235" Type="http://schemas.openxmlformats.org/officeDocument/2006/relationships/hyperlink" Target="https://www.merriam-webster.com/dictionary/Rubicon" TargetMode="External"/><Relationship Id="rId2442" Type="http://schemas.openxmlformats.org/officeDocument/2006/relationships/hyperlink" Target="https://www.dictionary.com/browse/oleo" TargetMode="External"/><Relationship Id="rId193" Type="http://schemas.openxmlformats.org/officeDocument/2006/relationships/hyperlink" Target="https://www.dictionary.com/browse/conundrum?s=t" TargetMode="External"/><Relationship Id="rId207" Type="http://schemas.openxmlformats.org/officeDocument/2006/relationships/hyperlink" Target="https://www.dictionary.com/browse/culpable?s=t" TargetMode="External"/><Relationship Id="rId414" Type="http://schemas.openxmlformats.org/officeDocument/2006/relationships/hyperlink" Target="https://www.dictionary.com/browse/supposititious?s=t" TargetMode="External"/><Relationship Id="rId498" Type="http://schemas.openxmlformats.org/officeDocument/2006/relationships/hyperlink" Target="https://www.merriam-webster.com/dictionary/rime" TargetMode="External"/><Relationship Id="rId621" Type="http://schemas.openxmlformats.org/officeDocument/2006/relationships/hyperlink" Target="https://www.merriam-webster.com/dictionary/proclivity" TargetMode="External"/><Relationship Id="rId1044" Type="http://schemas.openxmlformats.org/officeDocument/2006/relationships/hyperlink" Target="https://www.merriam-webster.com/dictionary/hegemony" TargetMode="External"/><Relationship Id="rId1251" Type="http://schemas.openxmlformats.org/officeDocument/2006/relationships/hyperlink" Target="https://www.dictionary.com/browse/apocalyptic?s=t" TargetMode="External"/><Relationship Id="rId1349" Type="http://schemas.openxmlformats.org/officeDocument/2006/relationships/hyperlink" Target="https://www.merriam-webster.com/dictionary/solace" TargetMode="External"/><Relationship Id="rId2081" Type="http://schemas.openxmlformats.org/officeDocument/2006/relationships/hyperlink" Target="https://www.dictionary.com/browse/politic" TargetMode="External"/><Relationship Id="rId2179" Type="http://schemas.openxmlformats.org/officeDocument/2006/relationships/hyperlink" Target="https://www.dictionary.com/browse/comminate" TargetMode="External"/><Relationship Id="rId2302" Type="http://schemas.openxmlformats.org/officeDocument/2006/relationships/hyperlink" Target="https://www.merriam-webster.com/dictionary/tachymeter" TargetMode="External"/><Relationship Id="rId260" Type="http://schemas.openxmlformats.org/officeDocument/2006/relationships/hyperlink" Target="https://www.dictionary.com/browse/vitriolic?s=t" TargetMode="External"/><Relationship Id="rId719" Type="http://schemas.openxmlformats.org/officeDocument/2006/relationships/hyperlink" Target="https://www.merriam-webster.com/dictionary/oscular" TargetMode="External"/><Relationship Id="rId926" Type="http://schemas.openxmlformats.org/officeDocument/2006/relationships/hyperlink" Target="https://www.merriam-webster.com/dictionary/hulk" TargetMode="External"/><Relationship Id="rId1111" Type="http://schemas.openxmlformats.org/officeDocument/2006/relationships/hyperlink" Target="https://www.merriam-webster.com/dictionary/screed" TargetMode="External"/><Relationship Id="rId1556" Type="http://schemas.openxmlformats.org/officeDocument/2006/relationships/hyperlink" Target="https://www.dictionary.com/browse/aposiopesis?s=t" TargetMode="External"/><Relationship Id="rId1763" Type="http://schemas.openxmlformats.org/officeDocument/2006/relationships/hyperlink" Target="https://www.merriam-webster.com/dictionary/-form" TargetMode="External"/><Relationship Id="rId1970" Type="http://schemas.openxmlformats.org/officeDocument/2006/relationships/hyperlink" Target="https://www.merriam-webster.com/dictionary/discomfit" TargetMode="External"/><Relationship Id="rId2386" Type="http://schemas.openxmlformats.org/officeDocument/2006/relationships/hyperlink" Target="https://www.dictionary.com/browse/heady" TargetMode="External"/><Relationship Id="rId55" Type="http://schemas.openxmlformats.org/officeDocument/2006/relationships/hyperlink" Target="https://www.dictionary.com/browse/geodesy?s=t" TargetMode="External"/><Relationship Id="rId120" Type="http://schemas.openxmlformats.org/officeDocument/2006/relationships/hyperlink" Target="https://www.dictionary.com/browse/saltation?s=t" TargetMode="External"/><Relationship Id="rId358" Type="http://schemas.openxmlformats.org/officeDocument/2006/relationships/hyperlink" Target="https://www.dictionary.com/browse/immane?s=t" TargetMode="External"/><Relationship Id="rId565" Type="http://schemas.openxmlformats.org/officeDocument/2006/relationships/hyperlink" Target="https://www.merriam-webster.com/dictionary/arrogate" TargetMode="External"/><Relationship Id="rId772" Type="http://schemas.openxmlformats.org/officeDocument/2006/relationships/hyperlink" Target="https://www.merriam-webster.com/dictionary/scorbutic" TargetMode="External"/><Relationship Id="rId1195" Type="http://schemas.openxmlformats.org/officeDocument/2006/relationships/hyperlink" Target="https://www.merriam-webster.com/dictionary/incontinence" TargetMode="External"/><Relationship Id="rId1209" Type="http://schemas.openxmlformats.org/officeDocument/2006/relationships/hyperlink" Target="https://www.merriam-webster.com/dictionary/fluted" TargetMode="External"/><Relationship Id="rId1416" Type="http://schemas.openxmlformats.org/officeDocument/2006/relationships/hyperlink" Target="https://www.merriam-webster.com/dictionary/touchstone" TargetMode="External"/><Relationship Id="rId1623" Type="http://schemas.openxmlformats.org/officeDocument/2006/relationships/hyperlink" Target="https://www.dictionary.com/browse/amphiboly" TargetMode="External"/><Relationship Id="rId1830" Type="http://schemas.openxmlformats.org/officeDocument/2006/relationships/hyperlink" Target="https://www.dictionary.com/browse/affable?s=t" TargetMode="External"/><Relationship Id="rId2039" Type="http://schemas.openxmlformats.org/officeDocument/2006/relationships/hyperlink" Target="https://www.dictionary.com/browse/pleat" TargetMode="External"/><Relationship Id="rId2246" Type="http://schemas.openxmlformats.org/officeDocument/2006/relationships/hyperlink" Target="https://www.dictionary.com/browse/chafe" TargetMode="External"/><Relationship Id="rId2453" Type="http://schemas.openxmlformats.org/officeDocument/2006/relationships/hyperlink" Target="https://www.dictionary.com/browse/drivel" TargetMode="External"/><Relationship Id="rId218" Type="http://schemas.openxmlformats.org/officeDocument/2006/relationships/hyperlink" Target="https://www.dictionary.com/browse/recidivism?s=t" TargetMode="External"/><Relationship Id="rId425" Type="http://schemas.openxmlformats.org/officeDocument/2006/relationships/hyperlink" Target="https://www.dictionary.com/browse/descry?s=t" TargetMode="External"/><Relationship Id="rId632" Type="http://schemas.openxmlformats.org/officeDocument/2006/relationships/hyperlink" Target="https://www.merriam-webster.com/dictionary/obtrude" TargetMode="External"/><Relationship Id="rId1055" Type="http://schemas.openxmlformats.org/officeDocument/2006/relationships/hyperlink" Target="https://www.merriam-webster.com/dictionary/populist" TargetMode="External"/><Relationship Id="rId1262" Type="http://schemas.openxmlformats.org/officeDocument/2006/relationships/hyperlink" Target="https://www.dictionary.com/browse/fane?s=t" TargetMode="External"/><Relationship Id="rId1928" Type="http://schemas.openxmlformats.org/officeDocument/2006/relationships/hyperlink" Target="https://www.merriam-webster.com/dictionary/haltere" TargetMode="External"/><Relationship Id="rId2092" Type="http://schemas.openxmlformats.org/officeDocument/2006/relationships/hyperlink" Target="https://www.dictionary.com/browse/rotunda" TargetMode="External"/><Relationship Id="rId2106" Type="http://schemas.openxmlformats.org/officeDocument/2006/relationships/hyperlink" Target="https://www.dictionary.com/browse/hovel" TargetMode="External"/><Relationship Id="rId2313" Type="http://schemas.openxmlformats.org/officeDocument/2006/relationships/hyperlink" Target="https://www.dictionary.com/browse/goiter" TargetMode="External"/><Relationship Id="rId2520" Type="http://schemas.openxmlformats.org/officeDocument/2006/relationships/hyperlink" Target="https://www.merriam-webster.com/dictionary/pinniped" TargetMode="External"/><Relationship Id="rId271" Type="http://schemas.openxmlformats.org/officeDocument/2006/relationships/hyperlink" Target="https://www.dictionary.com/browse/catacomb?s=t" TargetMode="External"/><Relationship Id="rId937" Type="http://schemas.openxmlformats.org/officeDocument/2006/relationships/hyperlink" Target="https://www.merriam-webster.com/dictionary/tautology" TargetMode="External"/><Relationship Id="rId1122" Type="http://schemas.openxmlformats.org/officeDocument/2006/relationships/hyperlink" Target="https://www.merriam-webster.com/dictionary/breviary" TargetMode="External"/><Relationship Id="rId1567" Type="http://schemas.openxmlformats.org/officeDocument/2006/relationships/hyperlink" Target="https://www.dictionary.com/browse/compendium?s=t" TargetMode="External"/><Relationship Id="rId1774" Type="http://schemas.openxmlformats.org/officeDocument/2006/relationships/hyperlink" Target="https://www.dictionary.com/browse/chole-" TargetMode="External"/><Relationship Id="rId1981" Type="http://schemas.openxmlformats.org/officeDocument/2006/relationships/hyperlink" Target="https://www.dictionary.com/browse/presto" TargetMode="External"/><Relationship Id="rId2397" Type="http://schemas.openxmlformats.org/officeDocument/2006/relationships/hyperlink" Target="https://www.dictionary.com/browse/superlative" TargetMode="External"/><Relationship Id="rId66" Type="http://schemas.openxmlformats.org/officeDocument/2006/relationships/hyperlink" Target="https://www.dictionary.com/browse/winsome?s=t" TargetMode="External"/><Relationship Id="rId131" Type="http://schemas.openxmlformats.org/officeDocument/2006/relationships/hyperlink" Target="https://www.dictionary.com/browse/transmogrify?s=t" TargetMode="External"/><Relationship Id="rId369" Type="http://schemas.openxmlformats.org/officeDocument/2006/relationships/hyperlink" Target="https://www.dictionary.com/browse/debunk?s=t" TargetMode="External"/><Relationship Id="rId576" Type="http://schemas.openxmlformats.org/officeDocument/2006/relationships/hyperlink" Target="https://www.merriam-webster.com/dictionary/riant" TargetMode="External"/><Relationship Id="rId783" Type="http://schemas.openxmlformats.org/officeDocument/2006/relationships/hyperlink" Target="https://www.merriam-webster.com/dictionary/wen" TargetMode="External"/><Relationship Id="rId990" Type="http://schemas.openxmlformats.org/officeDocument/2006/relationships/hyperlink" Target="https://www.merriam-webster.com/dictionary/nihilism" TargetMode="External"/><Relationship Id="rId1427" Type="http://schemas.openxmlformats.org/officeDocument/2006/relationships/hyperlink" Target="https://www.merriam-webster.com/dictionary/bagatelle" TargetMode="External"/><Relationship Id="rId1634" Type="http://schemas.openxmlformats.org/officeDocument/2006/relationships/hyperlink" Target="https://www.dictionary.com/browse/sconce?s=t" TargetMode="External"/><Relationship Id="rId1841" Type="http://schemas.openxmlformats.org/officeDocument/2006/relationships/hyperlink" Target="https://www.merriam-webster.com/dictionary/coterminous" TargetMode="External"/><Relationship Id="rId2257" Type="http://schemas.openxmlformats.org/officeDocument/2006/relationships/hyperlink" Target="https://www.google.com/search?q=image+axon&amp;client=firefox-b-1-d&amp;channel=nus5&amp;sxsrf=AOaemvIo24dPB7s1yE08Qz4h5tHsThLjQQ:1638641261868&amp;tbm=isch&amp;source=iu&amp;ictx=1" TargetMode="External"/><Relationship Id="rId2464" Type="http://schemas.openxmlformats.org/officeDocument/2006/relationships/hyperlink" Target="https://www.merriam-webster.com/dictionary/miter" TargetMode="External"/><Relationship Id="rId229" Type="http://schemas.openxmlformats.org/officeDocument/2006/relationships/hyperlink" Target="https://www.dictionary.com/browse/coronet?s=t" TargetMode="External"/><Relationship Id="rId436" Type="http://schemas.openxmlformats.org/officeDocument/2006/relationships/hyperlink" Target="https://www.dictionary.com/browse/ingestion?s=t" TargetMode="External"/><Relationship Id="rId643" Type="http://schemas.openxmlformats.org/officeDocument/2006/relationships/hyperlink" Target="https://www.merriam-webster.com/dictionary/petulant" TargetMode="External"/><Relationship Id="rId1066" Type="http://schemas.openxmlformats.org/officeDocument/2006/relationships/hyperlink" Target="https://www.merriam-webster.com/dictionary/debar" TargetMode="External"/><Relationship Id="rId1273" Type="http://schemas.openxmlformats.org/officeDocument/2006/relationships/hyperlink" Target="https://www.dictionary.com/browse/tendentious?s=t" TargetMode="External"/><Relationship Id="rId1480" Type="http://schemas.openxmlformats.org/officeDocument/2006/relationships/hyperlink" Target="https://www.merriam-webster.com/dictionary/perdition" TargetMode="External"/><Relationship Id="rId1939" Type="http://schemas.openxmlformats.org/officeDocument/2006/relationships/hyperlink" Target="https://www.dictionary.com/browse/waft" TargetMode="External"/><Relationship Id="rId2117" Type="http://schemas.openxmlformats.org/officeDocument/2006/relationships/hyperlink" Target="https://www.dictionary.com/browse/congeries" TargetMode="External"/><Relationship Id="rId2324" Type="http://schemas.openxmlformats.org/officeDocument/2006/relationships/hyperlink" Target="https://www.dictionary.com/browse/nave" TargetMode="External"/><Relationship Id="rId850" Type="http://schemas.openxmlformats.org/officeDocument/2006/relationships/hyperlink" Target="https://www.merriam-webster.com/dictionary/galena" TargetMode="External"/><Relationship Id="rId948" Type="http://schemas.openxmlformats.org/officeDocument/2006/relationships/hyperlink" Target="https://www.merriam-webster.com/dictionary/homeostasis" TargetMode="External"/><Relationship Id="rId1133" Type="http://schemas.openxmlformats.org/officeDocument/2006/relationships/hyperlink" Target="https://www.merriam-webster.com/dictionary/simony" TargetMode="External"/><Relationship Id="rId1578" Type="http://schemas.openxmlformats.org/officeDocument/2006/relationships/hyperlink" Target="https://www.merriam-webster.com/dictionary/forensic" TargetMode="External"/><Relationship Id="rId1701" Type="http://schemas.openxmlformats.org/officeDocument/2006/relationships/hyperlink" Target="https://www.dictionary.com/browse/querulous?s=t" TargetMode="External"/><Relationship Id="rId1785" Type="http://schemas.openxmlformats.org/officeDocument/2006/relationships/hyperlink" Target="https://www.merriam-webster.com/dictionary/obi" TargetMode="External"/><Relationship Id="rId1992" Type="http://schemas.openxmlformats.org/officeDocument/2006/relationships/hyperlink" Target="https://www.merriam-webster.com/dictionary/conifer" TargetMode="External"/><Relationship Id="rId2531" Type="http://schemas.openxmlformats.org/officeDocument/2006/relationships/hyperlink" Target="https://www.dictionary.com/browse/ungulate" TargetMode="External"/><Relationship Id="rId77" Type="http://schemas.openxmlformats.org/officeDocument/2006/relationships/hyperlink" Target="https://www.dictionary.com/browse/inchoate?s=t" TargetMode="External"/><Relationship Id="rId282" Type="http://schemas.openxmlformats.org/officeDocument/2006/relationships/hyperlink" Target="https://www.dictionary.com/browse/forswear?s=t" TargetMode="External"/><Relationship Id="rId503" Type="http://schemas.openxmlformats.org/officeDocument/2006/relationships/hyperlink" Target="https://www.merriam-webster.com/dictionary/ait" TargetMode="External"/><Relationship Id="rId587" Type="http://schemas.openxmlformats.org/officeDocument/2006/relationships/hyperlink" Target="https://www.merriam-webster.com/dictionary/ire" TargetMode="External"/><Relationship Id="rId710" Type="http://schemas.openxmlformats.org/officeDocument/2006/relationships/hyperlink" Target="https://www.merriam-webster.com/dictionary/soporific" TargetMode="External"/><Relationship Id="rId808" Type="http://schemas.openxmlformats.org/officeDocument/2006/relationships/hyperlink" Target="https://www.dictionary.com/browse/cenobite?s=t" TargetMode="External"/><Relationship Id="rId1340" Type="http://schemas.openxmlformats.org/officeDocument/2006/relationships/hyperlink" Target="https://www.merriam-webster.com/dictionary/jeremiad" TargetMode="External"/><Relationship Id="rId1438" Type="http://schemas.openxmlformats.org/officeDocument/2006/relationships/hyperlink" Target="https://www.merriam-webster.com/dictionary/serried" TargetMode="External"/><Relationship Id="rId1645" Type="http://schemas.openxmlformats.org/officeDocument/2006/relationships/hyperlink" Target="https://www.dictionary.com/browse/predominate?s=t" TargetMode="External"/><Relationship Id="rId2170" Type="http://schemas.openxmlformats.org/officeDocument/2006/relationships/hyperlink" Target="https://www.merriam-webster.com/dictionary/spelt" TargetMode="External"/><Relationship Id="rId2268" Type="http://schemas.openxmlformats.org/officeDocument/2006/relationships/hyperlink" Target="https://www.dictionary.com/browse/auger?s=t" TargetMode="External"/><Relationship Id="rId8" Type="http://schemas.openxmlformats.org/officeDocument/2006/relationships/hyperlink" Target="https://www.dictionary.com/browse/ursine?s=t" TargetMode="External"/><Relationship Id="rId142" Type="http://schemas.openxmlformats.org/officeDocument/2006/relationships/hyperlink" Target="https://www.dictionary.com/browse/amethyst?s=t" TargetMode="External"/><Relationship Id="rId447" Type="http://schemas.openxmlformats.org/officeDocument/2006/relationships/hyperlink" Target="https://www.dictionary.com/browse/victual?s=t" TargetMode="External"/><Relationship Id="rId794" Type="http://schemas.openxmlformats.org/officeDocument/2006/relationships/hyperlink" Target="https://www.merriam-webster.com/dictionary/emetic" TargetMode="External"/><Relationship Id="rId1077" Type="http://schemas.openxmlformats.org/officeDocument/2006/relationships/hyperlink" Target="https://www.merriam-webster.com/dictionary/kismet" TargetMode="External"/><Relationship Id="rId1200" Type="http://schemas.openxmlformats.org/officeDocument/2006/relationships/hyperlink" Target="https://www.merriam-webster.com/dictionary/scurrilous" TargetMode="External"/><Relationship Id="rId1852" Type="http://schemas.openxmlformats.org/officeDocument/2006/relationships/hyperlink" Target="https://www.merriam-webster.com/dictionary/dispensation" TargetMode="External"/><Relationship Id="rId2030" Type="http://schemas.openxmlformats.org/officeDocument/2006/relationships/hyperlink" Target="https://www.dictionary.com/browse/connotation" TargetMode="External"/><Relationship Id="rId2128" Type="http://schemas.openxmlformats.org/officeDocument/2006/relationships/hyperlink" Target="https://www.dictionary.com/browse/acanthus?s=t" TargetMode="External"/><Relationship Id="rId2475" Type="http://schemas.openxmlformats.org/officeDocument/2006/relationships/hyperlink" Target="https://www.dictionary.com/browse/frisson" TargetMode="External"/><Relationship Id="rId654" Type="http://schemas.openxmlformats.org/officeDocument/2006/relationships/hyperlink" Target="https://www.merriam-webster.com/dictionary/apiarist" TargetMode="External"/><Relationship Id="rId861" Type="http://schemas.openxmlformats.org/officeDocument/2006/relationships/hyperlink" Target="https://www.merriam-webster.com/dictionary/debenture" TargetMode="External"/><Relationship Id="rId959" Type="http://schemas.openxmlformats.org/officeDocument/2006/relationships/hyperlink" Target="https://www.dictionary.com/browse/shalom?s=t" TargetMode="External"/><Relationship Id="rId1284" Type="http://schemas.openxmlformats.org/officeDocument/2006/relationships/hyperlink" Target="https://www.merriam-webster.com/dictionary/crepitate" TargetMode="External"/><Relationship Id="rId1491" Type="http://schemas.openxmlformats.org/officeDocument/2006/relationships/hyperlink" Target="https://www.merriam-webster.com/dictionary/amah" TargetMode="External"/><Relationship Id="rId1505" Type="http://schemas.openxmlformats.org/officeDocument/2006/relationships/hyperlink" Target="https://www.merriam-webster.com/dictionary/prosaic" TargetMode="External"/><Relationship Id="rId1589" Type="http://schemas.openxmlformats.org/officeDocument/2006/relationships/hyperlink" Target="https://www.dictionary.com/browse/orthoepy?s=t" TargetMode="External"/><Relationship Id="rId1712" Type="http://schemas.openxmlformats.org/officeDocument/2006/relationships/hyperlink" Target="https://www.merriam-webster.com/dictionary/blephar-" TargetMode="External"/><Relationship Id="rId2335" Type="http://schemas.openxmlformats.org/officeDocument/2006/relationships/hyperlink" Target="https://www.dictionary.com/browse/-plegia" TargetMode="External"/><Relationship Id="rId2542" Type="http://schemas.openxmlformats.org/officeDocument/2006/relationships/hyperlink" Target="https://www.dictionary.com/browse/skiff" TargetMode="External"/><Relationship Id="rId293" Type="http://schemas.openxmlformats.org/officeDocument/2006/relationships/hyperlink" Target="https://www.dictionary.com/browse/afferent?s=t" TargetMode="External"/><Relationship Id="rId307" Type="http://schemas.openxmlformats.org/officeDocument/2006/relationships/hyperlink" Target="https://www.dictionary.com/browse/chiromancy?s=t" TargetMode="External"/><Relationship Id="rId514" Type="http://schemas.openxmlformats.org/officeDocument/2006/relationships/hyperlink" Target="https://www.merriam-webster.com/dictionary/insular" TargetMode="External"/><Relationship Id="rId721" Type="http://schemas.openxmlformats.org/officeDocument/2006/relationships/hyperlink" Target="https://www.merriam-webster.com/dictionary/philter" TargetMode="External"/><Relationship Id="rId1144" Type="http://schemas.openxmlformats.org/officeDocument/2006/relationships/hyperlink" Target="https://www.merriam-webster.com/dictionary/votary" TargetMode="External"/><Relationship Id="rId1351" Type="http://schemas.openxmlformats.org/officeDocument/2006/relationships/hyperlink" Target="https://www.merriam-webster.com/dictionary/abet" TargetMode="External"/><Relationship Id="rId1449" Type="http://schemas.openxmlformats.org/officeDocument/2006/relationships/hyperlink" Target="https://www.merriam-webster.com/dictionary/loquacious" TargetMode="External"/><Relationship Id="rId1796" Type="http://schemas.openxmlformats.org/officeDocument/2006/relationships/hyperlink" Target="https://www.merriam-webster.com/dictionary/acclivity" TargetMode="External"/><Relationship Id="rId2181" Type="http://schemas.openxmlformats.org/officeDocument/2006/relationships/hyperlink" Target="https://www.google.com/search?client=firefox-b-1-d&amp;q=image+sarong" TargetMode="External"/><Relationship Id="rId2402" Type="http://schemas.openxmlformats.org/officeDocument/2006/relationships/hyperlink" Target="https://www.merriam-webster.com/dictionary/lymph%20node" TargetMode="External"/><Relationship Id="rId88" Type="http://schemas.openxmlformats.org/officeDocument/2006/relationships/hyperlink" Target="https://www.dictionary.com/browse/cotillion?s=t" TargetMode="External"/><Relationship Id="rId153" Type="http://schemas.openxmlformats.org/officeDocument/2006/relationships/hyperlink" Target="https://www.dictionary.com/browse/limpid?s=t" TargetMode="External"/><Relationship Id="rId360" Type="http://schemas.openxmlformats.org/officeDocument/2006/relationships/hyperlink" Target="https://www.dictionary.com/browse/peccant?s=t" TargetMode="External"/><Relationship Id="rId598" Type="http://schemas.openxmlformats.org/officeDocument/2006/relationships/hyperlink" Target="https://www.merriam-webster.com/dictionary/affiant" TargetMode="External"/><Relationship Id="rId819" Type="http://schemas.openxmlformats.org/officeDocument/2006/relationships/hyperlink" Target="https://www.merriam-webster.com/dictionary/ostomy" TargetMode="External"/><Relationship Id="rId1004" Type="http://schemas.openxmlformats.org/officeDocument/2006/relationships/hyperlink" Target="https://www.merriam-webster.com/dictionary/kiosk" TargetMode="External"/><Relationship Id="rId1211" Type="http://schemas.openxmlformats.org/officeDocument/2006/relationships/hyperlink" Target="https://www.merriam-webster.com/dictionary/glabrous" TargetMode="External"/><Relationship Id="rId1656" Type="http://schemas.openxmlformats.org/officeDocument/2006/relationships/hyperlink" Target="https://www.dictionary.com/browse/troika?s=t" TargetMode="External"/><Relationship Id="rId1863" Type="http://schemas.openxmlformats.org/officeDocument/2006/relationships/hyperlink" Target="https://www.merriam-webster.com/dictionary/imbroglio" TargetMode="External"/><Relationship Id="rId2041" Type="http://schemas.openxmlformats.org/officeDocument/2006/relationships/hyperlink" Target="https://www.dictionary.com/browse/portend" TargetMode="External"/><Relationship Id="rId2279" Type="http://schemas.openxmlformats.org/officeDocument/2006/relationships/hyperlink" Target="https://www.merriam-webster.com/dictionary/hectograph" TargetMode="External"/><Relationship Id="rId2486" Type="http://schemas.openxmlformats.org/officeDocument/2006/relationships/hyperlink" Target="https://www.dictionary.com/browse/entourage" TargetMode="External"/><Relationship Id="rId220" Type="http://schemas.openxmlformats.org/officeDocument/2006/relationships/hyperlink" Target="https://www.dictionary.com/browse/seamy?s=t" TargetMode="External"/><Relationship Id="rId458" Type="http://schemas.openxmlformats.org/officeDocument/2006/relationships/hyperlink" Target="https://www.merriam-webster.com/dictionary/kibbutz" TargetMode="External"/><Relationship Id="rId665" Type="http://schemas.openxmlformats.org/officeDocument/2006/relationships/hyperlink" Target="https://www.merriam-webster.com/dictionary/costermonger" TargetMode="External"/><Relationship Id="rId872" Type="http://schemas.openxmlformats.org/officeDocument/2006/relationships/hyperlink" Target="https://www.merriam-webster.com/dictionary/pecuniary" TargetMode="External"/><Relationship Id="rId1088" Type="http://schemas.openxmlformats.org/officeDocument/2006/relationships/hyperlink" Target="https://www.merriam-webster.com/dictionary/integument" TargetMode="External"/><Relationship Id="rId1295" Type="http://schemas.openxmlformats.org/officeDocument/2006/relationships/hyperlink" Target="https://www.merriam-webster.com/dictionary/strident" TargetMode="External"/><Relationship Id="rId1309" Type="http://schemas.openxmlformats.org/officeDocument/2006/relationships/hyperlink" Target="https://www.merriam-webster.com/dictionary/penurious" TargetMode="External"/><Relationship Id="rId1516" Type="http://schemas.openxmlformats.org/officeDocument/2006/relationships/hyperlink" Target="https://www.merriam-webster.com/dictionary/politesse" TargetMode="External"/><Relationship Id="rId1723" Type="http://schemas.openxmlformats.org/officeDocument/2006/relationships/hyperlink" Target="https://www.merriam-webster.com/dictionary/dactyl-" TargetMode="External"/><Relationship Id="rId1930" Type="http://schemas.openxmlformats.org/officeDocument/2006/relationships/hyperlink" Target="https://www.merriam-webster.com/dictionary/monotreme" TargetMode="External"/><Relationship Id="rId2139" Type="http://schemas.openxmlformats.org/officeDocument/2006/relationships/hyperlink" Target="https://www.dictionary.com/browse/tryst" TargetMode="External"/><Relationship Id="rId2346" Type="http://schemas.openxmlformats.org/officeDocument/2006/relationships/hyperlink" Target="https://www.dictionary.com/browse/legume" TargetMode="External"/><Relationship Id="rId2553" Type="http://schemas.openxmlformats.org/officeDocument/2006/relationships/hyperlink" Target="https://www.dictionary.com/browse/basilisk" TargetMode="External"/><Relationship Id="rId15" Type="http://schemas.openxmlformats.org/officeDocument/2006/relationships/hyperlink" Target="https://www.dictionary.com/browse/shad?s=t" TargetMode="External"/><Relationship Id="rId318" Type="http://schemas.openxmlformats.org/officeDocument/2006/relationships/hyperlink" Target="https://www.dictionary.com/browse/janus-faced?s=t" TargetMode="External"/><Relationship Id="rId525" Type="http://schemas.openxmlformats.org/officeDocument/2006/relationships/hyperlink" Target="https://www.merriam-webster.com/dictionary/speleology" TargetMode="External"/><Relationship Id="rId732" Type="http://schemas.openxmlformats.org/officeDocument/2006/relationships/hyperlink" Target="https://www.merriam-webster.com/dictionary/uxorious" TargetMode="External"/><Relationship Id="rId1155" Type="http://schemas.openxmlformats.org/officeDocument/2006/relationships/hyperlink" Target="https://www.merriam-webster.com/dictionary/ablate" TargetMode="External"/><Relationship Id="rId1362" Type="http://schemas.openxmlformats.org/officeDocument/2006/relationships/hyperlink" Target="https://www.dictionary.com/browse/calescent?s=t" TargetMode="External"/><Relationship Id="rId2192" Type="http://schemas.openxmlformats.org/officeDocument/2006/relationships/hyperlink" Target="https://www.dictionary.com/browse/clef" TargetMode="External"/><Relationship Id="rId2206" Type="http://schemas.openxmlformats.org/officeDocument/2006/relationships/hyperlink" Target="https://www.dictionary.com/browse/pathos" TargetMode="External"/><Relationship Id="rId2413" Type="http://schemas.openxmlformats.org/officeDocument/2006/relationships/hyperlink" Target="https://www.dictionary.com/browse/sinuous" TargetMode="External"/><Relationship Id="rId99" Type="http://schemas.openxmlformats.org/officeDocument/2006/relationships/hyperlink" Target="https://www.dictionary.com/browse/volant?s=t" TargetMode="External"/><Relationship Id="rId164" Type="http://schemas.openxmlformats.org/officeDocument/2006/relationships/hyperlink" Target="https://www.dictionary.com/browse/titian?s=t" TargetMode="External"/><Relationship Id="rId371" Type="http://schemas.openxmlformats.org/officeDocument/2006/relationships/hyperlink" Target="https://www.dictionary.com/browse/accretion?s=t" TargetMode="External"/><Relationship Id="rId1015" Type="http://schemas.openxmlformats.org/officeDocument/2006/relationships/hyperlink" Target="https://www.merriam-webster.com/dictionary/askew" TargetMode="External"/><Relationship Id="rId1222" Type="http://schemas.openxmlformats.org/officeDocument/2006/relationships/hyperlink" Target="https://www.merriam-webster.com/dictionary/protean" TargetMode="External"/><Relationship Id="rId1667" Type="http://schemas.openxmlformats.org/officeDocument/2006/relationships/hyperlink" Target="https://www.dictionary.com/browse/cygnet?s=t" TargetMode="External"/><Relationship Id="rId1874" Type="http://schemas.openxmlformats.org/officeDocument/2006/relationships/hyperlink" Target="https://www.merriam-webster.com/dictionary/besiege" TargetMode="External"/><Relationship Id="rId2052" Type="http://schemas.openxmlformats.org/officeDocument/2006/relationships/hyperlink" Target="https://www.dictionary.com/browse/tertian?s=t" TargetMode="External"/><Relationship Id="rId2497" Type="http://schemas.openxmlformats.org/officeDocument/2006/relationships/hyperlink" Target="https://www.dictionary.com/browse/gloaming" TargetMode="External"/><Relationship Id="rId469" Type="http://schemas.openxmlformats.org/officeDocument/2006/relationships/hyperlink" Target="https://www.merriam-webster.com/dictionary/salaam" TargetMode="External"/><Relationship Id="rId676" Type="http://schemas.openxmlformats.org/officeDocument/2006/relationships/hyperlink" Target="https://www.merriam-webster.com/dictionary/mercer" TargetMode="External"/><Relationship Id="rId883" Type="http://schemas.openxmlformats.org/officeDocument/2006/relationships/hyperlink" Target="https://www.merriam-webster.com/dictionary/aria" TargetMode="External"/><Relationship Id="rId1099" Type="http://schemas.openxmlformats.org/officeDocument/2006/relationships/hyperlink" Target="https://www.merriam-webster.com/dictionary/dementia%20praecox" TargetMode="External"/><Relationship Id="rId1527" Type="http://schemas.openxmlformats.org/officeDocument/2006/relationships/hyperlink" Target="https://www.dictionary.com/browse/tonsure?s=t" TargetMode="External"/><Relationship Id="rId1734" Type="http://schemas.openxmlformats.org/officeDocument/2006/relationships/hyperlink" Target="https://www.merriam-webster.com/dictionary/laryng-" TargetMode="External"/><Relationship Id="rId1941" Type="http://schemas.openxmlformats.org/officeDocument/2006/relationships/hyperlink" Target="https://www.merriam-webster.com/dictionary/enervate" TargetMode="External"/><Relationship Id="rId2357" Type="http://schemas.openxmlformats.org/officeDocument/2006/relationships/hyperlink" Target="https://www.dictionary.com/browse/pungent" TargetMode="External"/><Relationship Id="rId26" Type="http://schemas.openxmlformats.org/officeDocument/2006/relationships/hyperlink" Target="https://www.dictionary.com/browse/dado?s=t" TargetMode="External"/><Relationship Id="rId231" Type="http://schemas.openxmlformats.org/officeDocument/2006/relationships/hyperlink" Target="https://www.dictionary.com/browse/intaglio?s=t" TargetMode="External"/><Relationship Id="rId329" Type="http://schemas.openxmlformats.org/officeDocument/2006/relationships/hyperlink" Target="https://www.dictionary.com/browse/bibulous?s=t" TargetMode="External"/><Relationship Id="rId536" Type="http://schemas.openxmlformats.org/officeDocument/2006/relationships/hyperlink" Target="https://www.merriam-webster.com/dictionary/lachrymose" TargetMode="External"/><Relationship Id="rId1166" Type="http://schemas.openxmlformats.org/officeDocument/2006/relationships/hyperlink" Target="https://www.merriam-webster.com/dictionary/iconoclast" TargetMode="External"/><Relationship Id="rId1373" Type="http://schemas.openxmlformats.org/officeDocument/2006/relationships/hyperlink" Target="https://www.merriam-webster.com/dictionary/imponderable" TargetMode="External"/><Relationship Id="rId2217" Type="http://schemas.openxmlformats.org/officeDocument/2006/relationships/hyperlink" Target="https://www.dictionary.com/browse/misprision" TargetMode="External"/><Relationship Id="rId175" Type="http://schemas.openxmlformats.org/officeDocument/2006/relationships/hyperlink" Target="https://www.dictionary.com/browse/deign?s=t" TargetMode="External"/><Relationship Id="rId743" Type="http://schemas.openxmlformats.org/officeDocument/2006/relationships/hyperlink" Target="https://www.merriam-webster.com/dictionary/ligament" TargetMode="External"/><Relationship Id="rId950" Type="http://schemas.openxmlformats.org/officeDocument/2006/relationships/hyperlink" Target="https://www.merriam-webster.com/dictionary/inviolate" TargetMode="External"/><Relationship Id="rId1026" Type="http://schemas.openxmlformats.org/officeDocument/2006/relationships/hyperlink" Target="https://www.merriam-webster.com/dictionary/propinquity" TargetMode="External"/><Relationship Id="rId1580" Type="http://schemas.openxmlformats.org/officeDocument/2006/relationships/hyperlink" Target="https://www.dictionary.com/browse/indite?s=ts" TargetMode="External"/><Relationship Id="rId1678" Type="http://schemas.openxmlformats.org/officeDocument/2006/relationships/hyperlink" Target="https://www.dictionary.com/browse/ariel?s=t" TargetMode="External"/><Relationship Id="rId1801" Type="http://schemas.openxmlformats.org/officeDocument/2006/relationships/hyperlink" Target="https://www.dictionary.com/browse/vacillate?s=t" TargetMode="External"/><Relationship Id="rId1885" Type="http://schemas.openxmlformats.org/officeDocument/2006/relationships/hyperlink" Target="https://www.dictionary.com/browse/prodigious?s=t" TargetMode="External"/><Relationship Id="rId2424" Type="http://schemas.openxmlformats.org/officeDocument/2006/relationships/hyperlink" Target="https://www.dictionary.com/browse/syncretism" TargetMode="External"/><Relationship Id="rId382" Type="http://schemas.openxmlformats.org/officeDocument/2006/relationships/hyperlink" Target="https://www.dictionary.com/browse/surfeit?s=t" TargetMode="External"/><Relationship Id="rId603" Type="http://schemas.openxmlformats.org/officeDocument/2006/relationships/hyperlink" Target="https://www.dictionary.com/browse/canon?s=t" TargetMode="External"/><Relationship Id="rId687" Type="http://schemas.openxmlformats.org/officeDocument/2006/relationships/hyperlink" Target="https://www.merriam-webster.com/dictionary/thespian" TargetMode="External"/><Relationship Id="rId810" Type="http://schemas.openxmlformats.org/officeDocument/2006/relationships/hyperlink" Target="https://www.dictionary.com/browse/austral?s=t" TargetMode="External"/><Relationship Id="rId908" Type="http://schemas.openxmlformats.org/officeDocument/2006/relationships/hyperlink" Target="https://www.merriam-webster.com/dictionary/revenant" TargetMode="External"/><Relationship Id="rId1233" Type="http://schemas.openxmlformats.org/officeDocument/2006/relationships/hyperlink" Target="https://www.merriam-webster.com/dictionary/fungible" TargetMode="External"/><Relationship Id="rId1440" Type="http://schemas.openxmlformats.org/officeDocument/2006/relationships/hyperlink" Target="https://www.merriam-webster.com/dictionary/synergy" TargetMode="External"/><Relationship Id="rId1538" Type="http://schemas.openxmlformats.org/officeDocument/2006/relationships/hyperlink" Target="https://www.dictionary.com/browse/vestment?s=t" TargetMode="External"/><Relationship Id="rId2063" Type="http://schemas.openxmlformats.org/officeDocument/2006/relationships/hyperlink" Target="https://www.merriam-webster.com/dictionary/ankh" TargetMode="External"/><Relationship Id="rId2270" Type="http://schemas.openxmlformats.org/officeDocument/2006/relationships/hyperlink" Target="https://www.merriam-webster.com/dictionary/awl" TargetMode="External"/><Relationship Id="rId2368" Type="http://schemas.openxmlformats.org/officeDocument/2006/relationships/hyperlink" Target="https://www.google.com/search?channel=nus5&amp;client=firefox-b-1-d&amp;q=image%2C+parapet" TargetMode="External"/><Relationship Id="rId242" Type="http://schemas.openxmlformats.org/officeDocument/2006/relationships/hyperlink" Target="https://www.dictionary.com/browse/denigrate?s=t" TargetMode="External"/><Relationship Id="rId894" Type="http://schemas.openxmlformats.org/officeDocument/2006/relationships/hyperlink" Target="https://www.merriam-webster.com/dictionary/spinet" TargetMode="External"/><Relationship Id="rId1177" Type="http://schemas.openxmlformats.org/officeDocument/2006/relationships/hyperlink" Target="https://www.merriam-webster.com/dictionary/privy" TargetMode="External"/><Relationship Id="rId1300" Type="http://schemas.openxmlformats.org/officeDocument/2006/relationships/hyperlink" Target="https://www.merriam-webster.com/dictionary/ululate" TargetMode="External"/><Relationship Id="rId1745" Type="http://schemas.openxmlformats.org/officeDocument/2006/relationships/hyperlink" Target="https://www.merriam-webster.com/dictionary/phleb-" TargetMode="External"/><Relationship Id="rId1952" Type="http://schemas.openxmlformats.org/officeDocument/2006/relationships/hyperlink" Target="https://www.merriam-webster.com/dictionary/abstemious" TargetMode="External"/><Relationship Id="rId2130" Type="http://schemas.openxmlformats.org/officeDocument/2006/relationships/hyperlink" Target="https://www.dictionary.com/browse/arbor?s=t" TargetMode="External"/><Relationship Id="rId37" Type="http://schemas.openxmlformats.org/officeDocument/2006/relationships/hyperlink" Target="https://www.dictionary.com/browse/pantry?s=t" TargetMode="External"/><Relationship Id="rId102" Type="http://schemas.openxmlformats.org/officeDocument/2006/relationships/hyperlink" Target="https://www.dictionary.com/browse/colophon?s=t" TargetMode="External"/><Relationship Id="rId547" Type="http://schemas.openxmlformats.org/officeDocument/2006/relationships/hyperlink" Target="https://www.merriam-webster.com/dictionary/apotheosis" TargetMode="External"/><Relationship Id="rId754" Type="http://schemas.openxmlformats.org/officeDocument/2006/relationships/hyperlink" Target="https://www.merriam-webster.com/dictionary/bubo" TargetMode="External"/><Relationship Id="rId961" Type="http://schemas.openxmlformats.org/officeDocument/2006/relationships/hyperlink" Target="https://www.merriam-webster.com/dictionary/supine" TargetMode="External"/><Relationship Id="rId1384" Type="http://schemas.openxmlformats.org/officeDocument/2006/relationships/hyperlink" Target="https://www.merriam-webster.com/dictionary/epiphenomenon" TargetMode="External"/><Relationship Id="rId1591" Type="http://schemas.openxmlformats.org/officeDocument/2006/relationships/hyperlink" Target="https://www.dictionary.com/browse/palaver?s=t" TargetMode="External"/><Relationship Id="rId1605" Type="http://schemas.openxmlformats.org/officeDocument/2006/relationships/hyperlink" Target="https://www.dictionary.com/browse/promulgate?s=t" TargetMode="External"/><Relationship Id="rId1689" Type="http://schemas.openxmlformats.org/officeDocument/2006/relationships/hyperlink" Target="https://www.dictionary.com/browse/murrain?s=t" TargetMode="External"/><Relationship Id="rId1812" Type="http://schemas.openxmlformats.org/officeDocument/2006/relationships/hyperlink" Target="https://www.merriam-webster.com/dictionary/doggerel" TargetMode="External"/><Relationship Id="rId2228" Type="http://schemas.openxmlformats.org/officeDocument/2006/relationships/hyperlink" Target="https://www.merriam-webster.com/dictionary/apoplexy" TargetMode="External"/><Relationship Id="rId2435" Type="http://schemas.openxmlformats.org/officeDocument/2006/relationships/hyperlink" Target="https://www.merriam-webster.com/dictionary/infelicitous" TargetMode="External"/><Relationship Id="rId90" Type="http://schemas.openxmlformats.org/officeDocument/2006/relationships/hyperlink" Target="https://www.dictionary.com/browse/embrocate?s=t" TargetMode="External"/><Relationship Id="rId186" Type="http://schemas.openxmlformats.org/officeDocument/2006/relationships/hyperlink" Target="https://www.dictionary.com/browse/supercilious?s=t" TargetMode="External"/><Relationship Id="rId393" Type="http://schemas.openxmlformats.org/officeDocument/2006/relationships/hyperlink" Target="https://www.dictionary.com/browse/postulate?s=t" TargetMode="External"/><Relationship Id="rId407" Type="http://schemas.openxmlformats.org/officeDocument/2006/relationships/hyperlink" Target="https://www.dictionary.com/browse/pastiche?s=t" TargetMode="External"/><Relationship Id="rId614" Type="http://schemas.openxmlformats.org/officeDocument/2006/relationships/hyperlink" Target="https://www.merriam-webster.com/dictionary/sophomoric" TargetMode="External"/><Relationship Id="rId821" Type="http://schemas.openxmlformats.org/officeDocument/2006/relationships/hyperlink" Target="https://www.merriam-webster.com/medical/rhexis" TargetMode="External"/><Relationship Id="rId1037" Type="http://schemas.openxmlformats.org/officeDocument/2006/relationships/hyperlink" Target="https://www.merriam-webster.com/dictionary/succulent" TargetMode="External"/><Relationship Id="rId1244" Type="http://schemas.openxmlformats.org/officeDocument/2006/relationships/hyperlink" Target="https://www.merriam-webster.com/dictionary/olfactory" TargetMode="External"/><Relationship Id="rId1451" Type="http://schemas.openxmlformats.org/officeDocument/2006/relationships/hyperlink" Target="https://www.merriam-webster.com/dictionary/periphrasis" TargetMode="External"/><Relationship Id="rId1896" Type="http://schemas.openxmlformats.org/officeDocument/2006/relationships/hyperlink" Target="https://www.merriam-webster.com/dictionary/sluggard" TargetMode="External"/><Relationship Id="rId2074" Type="http://schemas.openxmlformats.org/officeDocument/2006/relationships/hyperlink" Target="https://www.dictionary.com/browse/effete" TargetMode="External"/><Relationship Id="rId2281" Type="http://schemas.openxmlformats.org/officeDocument/2006/relationships/hyperlink" Target="https://www.merriam-webster.com/dictionary/impeller" TargetMode="External"/><Relationship Id="rId2502" Type="http://schemas.openxmlformats.org/officeDocument/2006/relationships/hyperlink" Target="https://www.google.com/search?channel=nus5&amp;client=firefox-b-1-d&amp;q=image+barouche" TargetMode="External"/><Relationship Id="rId253" Type="http://schemas.openxmlformats.org/officeDocument/2006/relationships/hyperlink" Target="https://www.dictionary.com/browse/pejorative?s=t" TargetMode="External"/><Relationship Id="rId460" Type="http://schemas.openxmlformats.org/officeDocument/2006/relationships/hyperlink" Target="https://www.dictionary.com/browse/jehu?s=t" TargetMode="External"/><Relationship Id="rId698" Type="http://schemas.openxmlformats.org/officeDocument/2006/relationships/hyperlink" Target="https://www.merriam-webster.com/dictionary/risibility" TargetMode="External"/><Relationship Id="rId919" Type="http://schemas.openxmlformats.org/officeDocument/2006/relationships/hyperlink" Target="https://www.dictionary.com/browse/alee?s=t" TargetMode="External"/><Relationship Id="rId1090" Type="http://schemas.openxmlformats.org/officeDocument/2006/relationships/hyperlink" Target="https://www.merriam-webster.com/dictionary/revetment" TargetMode="External"/><Relationship Id="rId1104" Type="http://schemas.openxmlformats.org/officeDocument/2006/relationships/hyperlink" Target="https://www.merriam-webster.com/dictionary/paramnesia" TargetMode="External"/><Relationship Id="rId1311" Type="http://schemas.openxmlformats.org/officeDocument/2006/relationships/hyperlink" Target="https://www.merriam-webster.com/dictionary/bizarrerie" TargetMode="External"/><Relationship Id="rId1549" Type="http://schemas.openxmlformats.org/officeDocument/2006/relationships/hyperlink" Target="https://www.dictionary.com/browse/pac?s=t" TargetMode="External"/><Relationship Id="rId1756" Type="http://schemas.openxmlformats.org/officeDocument/2006/relationships/hyperlink" Target="https://www.merriam-webster.com/dictionary/sten-" TargetMode="External"/><Relationship Id="rId1963" Type="http://schemas.openxmlformats.org/officeDocument/2006/relationships/hyperlink" Target="https://www.dictionary.com/browse/euphotic" TargetMode="External"/><Relationship Id="rId2141" Type="http://schemas.openxmlformats.org/officeDocument/2006/relationships/hyperlink" Target="https://www.dictionary.com/browse/thanatology" TargetMode="External"/><Relationship Id="rId2379" Type="http://schemas.openxmlformats.org/officeDocument/2006/relationships/hyperlink" Target="https://www.merriam-webster.com/dictionary/simile" TargetMode="External"/><Relationship Id="rId48" Type="http://schemas.openxmlformats.org/officeDocument/2006/relationships/hyperlink" Target="https://www.dictionary.com/browse/prefect?s=t" TargetMode="External"/><Relationship Id="rId113" Type="http://schemas.openxmlformats.org/officeDocument/2006/relationships/hyperlink" Target="https://www.dictionary.com/browse/coruscate?s=t" TargetMode="External"/><Relationship Id="rId320" Type="http://schemas.openxmlformats.org/officeDocument/2006/relationships/hyperlink" Target="https://www.dictionary.com/browse/obliquity?s=t" TargetMode="External"/><Relationship Id="rId558" Type="http://schemas.openxmlformats.org/officeDocument/2006/relationships/hyperlink" Target="https://www.merriam-webster.com/dictionary/unexceptionable" TargetMode="External"/><Relationship Id="rId765" Type="http://schemas.openxmlformats.org/officeDocument/2006/relationships/hyperlink" Target="https://www.merriam-webster.com/dictionary/pandemic" TargetMode="External"/><Relationship Id="rId972" Type="http://schemas.openxmlformats.org/officeDocument/2006/relationships/hyperlink" Target="https://www.merriam-webster.com/dictionary/raconteur" TargetMode="External"/><Relationship Id="rId1188" Type="http://schemas.openxmlformats.org/officeDocument/2006/relationships/hyperlink" Target="https://www.merriam-webster.com/dictionary/sunder" TargetMode="External"/><Relationship Id="rId1395" Type="http://schemas.openxmlformats.org/officeDocument/2006/relationships/hyperlink" Target="https://www.merriam-webster.com/dictionary/evanescent" TargetMode="External"/><Relationship Id="rId1409" Type="http://schemas.openxmlformats.org/officeDocument/2006/relationships/hyperlink" Target="https://www.merriam-webster.com/dictionary/juncture" TargetMode="External"/><Relationship Id="rId1616" Type="http://schemas.openxmlformats.org/officeDocument/2006/relationships/hyperlink" Target="https://www.dictionary.com/browse/soliloquy?s=ts" TargetMode="External"/><Relationship Id="rId1823" Type="http://schemas.openxmlformats.org/officeDocument/2006/relationships/hyperlink" Target="https://www.merriam-webster.com/dictionary/contentious" TargetMode="External"/><Relationship Id="rId2001" Type="http://schemas.openxmlformats.org/officeDocument/2006/relationships/hyperlink" Target="https://www.dictionary.com/browse/repine" TargetMode="External"/><Relationship Id="rId2239" Type="http://schemas.openxmlformats.org/officeDocument/2006/relationships/hyperlink" Target="https://www.merriam-webster.com/dictionary/spinneret" TargetMode="External"/><Relationship Id="rId2446" Type="http://schemas.openxmlformats.org/officeDocument/2006/relationships/hyperlink" Target="https://www.dictionary.com/browse/alopecia" TargetMode="External"/><Relationship Id="rId197" Type="http://schemas.openxmlformats.org/officeDocument/2006/relationships/hyperlink" Target="https://www.dictionary.com/browse/obfuscate?s=t" TargetMode="External"/><Relationship Id="rId418" Type="http://schemas.openxmlformats.org/officeDocument/2006/relationships/hyperlink" Target="https://www.dictionary.com/browse/foible?s=t" TargetMode="External"/><Relationship Id="rId625" Type="http://schemas.openxmlformats.org/officeDocument/2006/relationships/hyperlink" Target="https://www.merriam-webster.com/dictionary/immanent" TargetMode="External"/><Relationship Id="rId832" Type="http://schemas.openxmlformats.org/officeDocument/2006/relationships/hyperlink" Target="https://www.merriam-webster.com/dictionary/erythema" TargetMode="External"/><Relationship Id="rId1048" Type="http://schemas.openxmlformats.org/officeDocument/2006/relationships/hyperlink" Target="https://www.merriam-webster.com/dictionary/junta" TargetMode="External"/><Relationship Id="rId1255" Type="http://schemas.openxmlformats.org/officeDocument/2006/relationships/hyperlink" Target="https://www.dictionary.com/browse/quiescent?s=t" TargetMode="External"/><Relationship Id="rId1462" Type="http://schemas.openxmlformats.org/officeDocument/2006/relationships/hyperlink" Target="https://www.merriam-webster.com/dictionary/depredation" TargetMode="External"/><Relationship Id="rId2085" Type="http://schemas.openxmlformats.org/officeDocument/2006/relationships/hyperlink" Target="https://www.dictionary.com/browse/judicious" TargetMode="External"/><Relationship Id="rId2292" Type="http://schemas.openxmlformats.org/officeDocument/2006/relationships/hyperlink" Target="https://www.dictionary.com/browse/salver?s=t" TargetMode="External"/><Relationship Id="rId2306" Type="http://schemas.openxmlformats.org/officeDocument/2006/relationships/hyperlink" Target="https://www.merriam-webster.com/dictionary/funicular" TargetMode="External"/><Relationship Id="rId2513" Type="http://schemas.openxmlformats.org/officeDocument/2006/relationships/hyperlink" Target="https://www.merriam-webster.com/dictionary/excrescence" TargetMode="External"/><Relationship Id="rId264" Type="http://schemas.openxmlformats.org/officeDocument/2006/relationships/hyperlink" Target="https://www.dictionary.com/browse/extremity?s=t" TargetMode="External"/><Relationship Id="rId471" Type="http://schemas.openxmlformats.org/officeDocument/2006/relationships/hyperlink" Target="https://www.merriam-webster.com/dictionary/Shinto" TargetMode="External"/><Relationship Id="rId1115" Type="http://schemas.openxmlformats.org/officeDocument/2006/relationships/hyperlink" Target="https://www.merriam-webster.com/dictionary/avuncular" TargetMode="External"/><Relationship Id="rId1322" Type="http://schemas.openxmlformats.org/officeDocument/2006/relationships/hyperlink" Target="https://www.merriam-webster.com/dictionary/yare" TargetMode="External"/><Relationship Id="rId1767" Type="http://schemas.openxmlformats.org/officeDocument/2006/relationships/hyperlink" Target="https://www.merriam-webster.com/dictionary/-oma" TargetMode="External"/><Relationship Id="rId1974" Type="http://schemas.openxmlformats.org/officeDocument/2006/relationships/hyperlink" Target="https://www.dictionary.com/browse/thorax" TargetMode="External"/><Relationship Id="rId2152" Type="http://schemas.openxmlformats.org/officeDocument/2006/relationships/hyperlink" Target="https://www.dictionary.com/browse/hortatory" TargetMode="External"/><Relationship Id="rId59" Type="http://schemas.openxmlformats.org/officeDocument/2006/relationships/hyperlink" Target="https://www.dictionary.com/browse/solstice?s=t" TargetMode="External"/><Relationship Id="rId124" Type="http://schemas.openxmlformats.org/officeDocument/2006/relationships/hyperlink" Target="https://www.dictionary.com/browse/expeditious?s=t" TargetMode="External"/><Relationship Id="rId569" Type="http://schemas.openxmlformats.org/officeDocument/2006/relationships/hyperlink" Target="https://www.merriam-webster.com/dictionary/bon%20vivant" TargetMode="External"/><Relationship Id="rId776" Type="http://schemas.openxmlformats.org/officeDocument/2006/relationships/hyperlink" Target="https://www.merriam-webster.com/dictionary/stasis" TargetMode="External"/><Relationship Id="rId983" Type="http://schemas.openxmlformats.org/officeDocument/2006/relationships/hyperlink" Target="https://www.merriam-webster.com/dictionary/sot" TargetMode="External"/><Relationship Id="rId1199" Type="http://schemas.openxmlformats.org/officeDocument/2006/relationships/hyperlink" Target="https://www.merriam-webster.com/dictionary/salacious" TargetMode="External"/><Relationship Id="rId1627" Type="http://schemas.openxmlformats.org/officeDocument/2006/relationships/hyperlink" Target="https://www.dictionary.com/browse/supervene?s=t" TargetMode="External"/><Relationship Id="rId1834" Type="http://schemas.openxmlformats.org/officeDocument/2006/relationships/hyperlink" Target="https://www.merriam-webster.com/dictionary/obtain" TargetMode="External"/><Relationship Id="rId2457" Type="http://schemas.openxmlformats.org/officeDocument/2006/relationships/hyperlink" Target="https://www.dictionary.com/browse/caliph" TargetMode="External"/><Relationship Id="rId331" Type="http://schemas.openxmlformats.org/officeDocument/2006/relationships/hyperlink" Target="https://www.dictionary.com/browse/crapulous?s=t" TargetMode="External"/><Relationship Id="rId429" Type="http://schemas.openxmlformats.org/officeDocument/2006/relationships/hyperlink" Target="https://www.dictionary.com/browse/confection?s=t" TargetMode="External"/><Relationship Id="rId636" Type="http://schemas.openxmlformats.org/officeDocument/2006/relationships/hyperlink" Target="https://www.merriam-webster.com/dictionary/juggernaut" TargetMode="External"/><Relationship Id="rId1059" Type="http://schemas.openxmlformats.org/officeDocument/2006/relationships/hyperlink" Target="https://www.merriam-webster.com/dictionary/approbation" TargetMode="External"/><Relationship Id="rId1266" Type="http://schemas.openxmlformats.org/officeDocument/2006/relationships/hyperlink" Target="https://www.dictionary.com/browse/rictus?s=t" TargetMode="External"/><Relationship Id="rId1473" Type="http://schemas.openxmlformats.org/officeDocument/2006/relationships/hyperlink" Target="https://www.merriam-webster.com/dictionary/grub" TargetMode="External"/><Relationship Id="rId2012" Type="http://schemas.openxmlformats.org/officeDocument/2006/relationships/hyperlink" Target="https://www.dictionary.com/browse/melange" TargetMode="External"/><Relationship Id="rId2096" Type="http://schemas.openxmlformats.org/officeDocument/2006/relationships/hyperlink" Target="https://www.dictionary.com/browse/ungainly" TargetMode="External"/><Relationship Id="rId2317" Type="http://schemas.openxmlformats.org/officeDocument/2006/relationships/hyperlink" Target="https://www.dictionary.com/browse/changeling" TargetMode="External"/><Relationship Id="rId843" Type="http://schemas.openxmlformats.org/officeDocument/2006/relationships/hyperlink" Target="https://www.merriam-webster.com/dictionary/tergiversation" TargetMode="External"/><Relationship Id="rId1126" Type="http://schemas.openxmlformats.org/officeDocument/2006/relationships/hyperlink" Target="https://www.merriam-webster.com/dictionary/hieratic" TargetMode="External"/><Relationship Id="rId1680" Type="http://schemas.openxmlformats.org/officeDocument/2006/relationships/hyperlink" Target="https://www.dictionary.com/browse/bellwether?s=t" TargetMode="External"/><Relationship Id="rId1778" Type="http://schemas.openxmlformats.org/officeDocument/2006/relationships/hyperlink" Target="https://www.dictionary.com/browse/venial?s=t" TargetMode="External"/><Relationship Id="rId1901" Type="http://schemas.openxmlformats.org/officeDocument/2006/relationships/hyperlink" Target="https://www.merriam-webster.com/dictionary/hamlet" TargetMode="External"/><Relationship Id="rId1985" Type="http://schemas.openxmlformats.org/officeDocument/2006/relationships/hyperlink" Target="https://www.merriam-webster.com/dictionary/doctrinaire" TargetMode="External"/><Relationship Id="rId2524" Type="http://schemas.openxmlformats.org/officeDocument/2006/relationships/hyperlink" Target="https://dictionary.reverso.net/english-definition/bourgeois+mentality" TargetMode="External"/><Relationship Id="rId275" Type="http://schemas.openxmlformats.org/officeDocument/2006/relationships/hyperlink" Target="https://www.dictionary.com/browse/obsequy?s=t" TargetMode="External"/><Relationship Id="rId482" Type="http://schemas.openxmlformats.org/officeDocument/2006/relationships/hyperlink" Target="https://www.merriam-webster.com/dictionary/lacuna" TargetMode="External"/><Relationship Id="rId703" Type="http://schemas.openxmlformats.org/officeDocument/2006/relationships/hyperlink" Target="https://www.merriam-webster.com/dictionary/misfeasance" TargetMode="External"/><Relationship Id="rId910" Type="http://schemas.openxmlformats.org/officeDocument/2006/relationships/hyperlink" Target="https://www.merriam-webster.com/dictionary/thaumaturgy" TargetMode="External"/><Relationship Id="rId1333" Type="http://schemas.openxmlformats.org/officeDocument/2006/relationships/hyperlink" Target="https://www.merriam-webster.com/dictionary/temerity" TargetMode="External"/><Relationship Id="rId1540" Type="http://schemas.openxmlformats.org/officeDocument/2006/relationships/hyperlink" Target="https://www.dictionary.com/browse/crewel?s=t" TargetMode="External"/><Relationship Id="rId1638" Type="http://schemas.openxmlformats.org/officeDocument/2006/relationships/hyperlink" Target="https://www.dictionary.com/browse/aleatory?s=t" TargetMode="External"/><Relationship Id="rId2163" Type="http://schemas.openxmlformats.org/officeDocument/2006/relationships/hyperlink" Target="https://www.dictionary.com/browse/nosegay" TargetMode="External"/><Relationship Id="rId2370" Type="http://schemas.openxmlformats.org/officeDocument/2006/relationships/hyperlink" Target="https://www.merriam-webster.com/dictionary/finesse" TargetMode="External"/><Relationship Id="rId135" Type="http://schemas.openxmlformats.org/officeDocument/2006/relationships/hyperlink" Target="https://www.dictionary.com/browse/eclectic?s=t" TargetMode="External"/><Relationship Id="rId342" Type="http://schemas.openxmlformats.org/officeDocument/2006/relationships/hyperlink" Target="https://www.dictionary.com/browse/alacrity?s=t" TargetMode="External"/><Relationship Id="rId787" Type="http://schemas.openxmlformats.org/officeDocument/2006/relationships/hyperlink" Target="https://www.merriam-webster.com/dictionary/anodyne" TargetMode="External"/><Relationship Id="rId994" Type="http://schemas.openxmlformats.org/officeDocument/2006/relationships/hyperlink" Target="https://www.merriam-webster.com/dictionary/fastidious" TargetMode="External"/><Relationship Id="rId1400" Type="http://schemas.openxmlformats.org/officeDocument/2006/relationships/hyperlink" Target="https://www.merriam-webster.com/dictionary/apace" TargetMode="External"/><Relationship Id="rId1845" Type="http://schemas.openxmlformats.org/officeDocument/2006/relationships/hyperlink" Target="https://www.dictionary.com/browse/pith?s=t" TargetMode="External"/><Relationship Id="rId2023" Type="http://schemas.openxmlformats.org/officeDocument/2006/relationships/hyperlink" Target="https://www.dictionary.com/browse/tome" TargetMode="External"/><Relationship Id="rId2230" Type="http://schemas.openxmlformats.org/officeDocument/2006/relationships/hyperlink" Target="https://www.merriam-webster.com/dictionary/skittish" TargetMode="External"/><Relationship Id="rId2468" Type="http://schemas.openxmlformats.org/officeDocument/2006/relationships/hyperlink" Target="https://thesaurus.plus/related/detent/pawl" TargetMode="External"/><Relationship Id="rId202" Type="http://schemas.openxmlformats.org/officeDocument/2006/relationships/hyperlink" Target="https://www.dictionary.com/browse/welter?s=t" TargetMode="External"/><Relationship Id="rId647" Type="http://schemas.openxmlformats.org/officeDocument/2006/relationships/hyperlink" Target="https://www.merriam-webster.com/dictionary/exacerbate" TargetMode="External"/><Relationship Id="rId854" Type="http://schemas.openxmlformats.org/officeDocument/2006/relationships/hyperlink" Target="https://www.merriam-webster.com/dictionary/a%20cappella" TargetMode="External"/><Relationship Id="rId1277" Type="http://schemas.openxmlformats.org/officeDocument/2006/relationships/hyperlink" Target="https://www.dictionary.com/browse/turgid?s=t" TargetMode="External"/><Relationship Id="rId1484" Type="http://schemas.openxmlformats.org/officeDocument/2006/relationships/hyperlink" Target="https://www.merriam-webster.com/dictionary/sally" TargetMode="External"/><Relationship Id="rId1691" Type="http://schemas.openxmlformats.org/officeDocument/2006/relationships/hyperlink" Target="https://www.dictionary.com/browse/quire?s=t" TargetMode="External"/><Relationship Id="rId1705" Type="http://schemas.openxmlformats.org/officeDocument/2006/relationships/hyperlink" Target="https://www.merriam-webster.com/dictionary/portmanteau" TargetMode="External"/><Relationship Id="rId1912" Type="http://schemas.openxmlformats.org/officeDocument/2006/relationships/hyperlink" Target="https://www.merriam-webster.com/dictionary/projection?src=search-dict-hed" TargetMode="External"/><Relationship Id="rId2328" Type="http://schemas.openxmlformats.org/officeDocument/2006/relationships/hyperlink" Target="https://www.dictionary.com/browse/thesis" TargetMode="External"/><Relationship Id="rId2535" Type="http://schemas.openxmlformats.org/officeDocument/2006/relationships/hyperlink" Target="https://www.merriam-webster.com/dictionary/pedestrian" TargetMode="External"/><Relationship Id="rId286" Type="http://schemas.openxmlformats.org/officeDocument/2006/relationships/hyperlink" Target="https://www.dictionary.com/browse/recant?s=t" TargetMode="External"/><Relationship Id="rId493" Type="http://schemas.openxmlformats.org/officeDocument/2006/relationships/hyperlink" Target="https://www.merriam-webster.com/dictionary/guyot" TargetMode="External"/><Relationship Id="rId507" Type="http://schemas.openxmlformats.org/officeDocument/2006/relationships/hyperlink" Target="https://www.dictionary.com/browse/dale?s=t" TargetMode="External"/><Relationship Id="rId714" Type="http://schemas.openxmlformats.org/officeDocument/2006/relationships/hyperlink" Target="https://www.merriam-webster.com/dictionary/billet-doux" TargetMode="External"/><Relationship Id="rId921" Type="http://schemas.openxmlformats.org/officeDocument/2006/relationships/hyperlink" Target="https://www.merriam-webster.com/dictionary/bollard" TargetMode="External"/><Relationship Id="rId1137" Type="http://schemas.openxmlformats.org/officeDocument/2006/relationships/hyperlink" Target="https://www.merriam-webster.com/dictionary/flagellant" TargetMode="External"/><Relationship Id="rId1344" Type="http://schemas.openxmlformats.org/officeDocument/2006/relationships/hyperlink" Target="https://www.merriam-webster.com/dictionary/plaintive" TargetMode="External"/><Relationship Id="rId1551" Type="http://schemas.openxmlformats.org/officeDocument/2006/relationships/hyperlink" Target="https://www.dictionary.com/browse/solipsism" TargetMode="External"/><Relationship Id="rId1789" Type="http://schemas.openxmlformats.org/officeDocument/2006/relationships/hyperlink" Target="https://www.merriam-webster.com/dictionary/sari" TargetMode="External"/><Relationship Id="rId1996" Type="http://schemas.openxmlformats.org/officeDocument/2006/relationships/hyperlink" Target="https://www.merriam-webster.com/dictionary/garner" TargetMode="External"/><Relationship Id="rId2174" Type="http://schemas.openxmlformats.org/officeDocument/2006/relationships/hyperlink" Target="https://www.dictionary.com/browse/vibrato" TargetMode="External"/><Relationship Id="rId2381" Type="http://schemas.openxmlformats.org/officeDocument/2006/relationships/hyperlink" Target="https://www.google.com/search?channel=nus5&amp;client=firefox-b-1-d&amp;q=image%2C+brogue+shoes" TargetMode="External"/><Relationship Id="rId50" Type="http://schemas.openxmlformats.org/officeDocument/2006/relationships/hyperlink" Target="https://www.dictionary.com/browse/contravene?s=t" TargetMode="External"/><Relationship Id="rId146" Type="http://schemas.openxmlformats.org/officeDocument/2006/relationships/hyperlink" Target="https://www.dictionary.com/browse/cyanosis?s=t" TargetMode="External"/><Relationship Id="rId353" Type="http://schemas.openxmlformats.org/officeDocument/2006/relationships/hyperlink" Target="https://www.dictionary.com/browse/tumescent?s=t" TargetMode="External"/><Relationship Id="rId560" Type="http://schemas.openxmlformats.org/officeDocument/2006/relationships/hyperlink" Target="https://www.merriam-webster.com/dictionary/appetency" TargetMode="External"/><Relationship Id="rId798" Type="http://schemas.openxmlformats.org/officeDocument/2006/relationships/hyperlink" Target="https://www.merriam-webster.com/dictionary/palliate" TargetMode="External"/><Relationship Id="rId1190" Type="http://schemas.openxmlformats.org/officeDocument/2006/relationships/hyperlink" Target="https://www.merriam-webster.com/dictionary/adulate" TargetMode="External"/><Relationship Id="rId1204" Type="http://schemas.openxmlformats.org/officeDocument/2006/relationships/hyperlink" Target="https://www.merriam-webster.com/dictionary/camber" TargetMode="External"/><Relationship Id="rId1411" Type="http://schemas.openxmlformats.org/officeDocument/2006/relationships/hyperlink" Target="https://www.merriam-webster.com/dictionary/microsecond" TargetMode="External"/><Relationship Id="rId1649" Type="http://schemas.openxmlformats.org/officeDocument/2006/relationships/hyperlink" Target="https://www.dictionary.com/browse/sundry?s=t" TargetMode="External"/><Relationship Id="rId1856" Type="http://schemas.openxmlformats.org/officeDocument/2006/relationships/hyperlink" Target="https://www.merriam-webster.com/dictionary/benighted" TargetMode="External"/><Relationship Id="rId2034" Type="http://schemas.openxmlformats.org/officeDocument/2006/relationships/hyperlink" Target="https://www.dictionary.com/browse/droll" TargetMode="External"/><Relationship Id="rId2241" Type="http://schemas.openxmlformats.org/officeDocument/2006/relationships/hyperlink" Target="https://www.dictionary.com/browse/hearth" TargetMode="External"/><Relationship Id="rId2479" Type="http://schemas.openxmlformats.org/officeDocument/2006/relationships/hyperlink" Target="https://www.dictionary.com/browse/de-jure" TargetMode="External"/><Relationship Id="rId213" Type="http://schemas.openxmlformats.org/officeDocument/2006/relationships/hyperlink" Target="https://www.dictionary.com/browse/inglorious?s=t" TargetMode="External"/><Relationship Id="rId420" Type="http://schemas.openxmlformats.org/officeDocument/2006/relationships/hyperlink" Target="https://www.dictionary.com/browse/daunt?s=t" TargetMode="External"/><Relationship Id="rId658" Type="http://schemas.openxmlformats.org/officeDocument/2006/relationships/hyperlink" Target="https://www.merriam-webster.com/dictionary/chatelain" TargetMode="External"/><Relationship Id="rId865" Type="http://schemas.openxmlformats.org/officeDocument/2006/relationships/hyperlink" Target="https://www.merriam-webster.com/dictionary/guerdon" TargetMode="External"/><Relationship Id="rId1050" Type="http://schemas.openxmlformats.org/officeDocument/2006/relationships/hyperlink" Target="https://www.merriam-webster.com/dictionary/oligarchy" TargetMode="External"/><Relationship Id="rId1288" Type="http://schemas.openxmlformats.org/officeDocument/2006/relationships/hyperlink" Target="https://www.merriam-webster.com/dictionary/hosanna" TargetMode="External"/><Relationship Id="rId1495" Type="http://schemas.openxmlformats.org/officeDocument/2006/relationships/hyperlink" Target="https://www.merriam-webster.com/dictionary/napery" TargetMode="External"/><Relationship Id="rId1509" Type="http://schemas.openxmlformats.org/officeDocument/2006/relationships/hyperlink" Target="https://www.merriam-webster.com/dictionary/eminent" TargetMode="External"/><Relationship Id="rId1716" Type="http://schemas.openxmlformats.org/officeDocument/2006/relationships/hyperlink" Target="https://www.merriam-webster.com/dictionary/cervic-" TargetMode="External"/><Relationship Id="rId1923" Type="http://schemas.openxmlformats.org/officeDocument/2006/relationships/hyperlink" Target="https://www.merriam-webster.com/dictionary/tempered" TargetMode="External"/><Relationship Id="rId2101" Type="http://schemas.openxmlformats.org/officeDocument/2006/relationships/hyperlink" Target="https://www.dictionary.com/browse/askance" TargetMode="External"/><Relationship Id="rId2339" Type="http://schemas.openxmlformats.org/officeDocument/2006/relationships/hyperlink" Target="https://www.dictionary.com/browse/etiolate" TargetMode="External"/><Relationship Id="rId2546" Type="http://schemas.openxmlformats.org/officeDocument/2006/relationships/hyperlink" Target="https://www.thesaurus.com/browse/befuddle?adobe_mc=MCMID%3D01949213190519573841203942492294111311%7CMCORGID%3DAA9D3B6A630E2C2A0A495C40%2540AdobeOrg%7CTS%3D1708314894" TargetMode="External"/><Relationship Id="rId297" Type="http://schemas.openxmlformats.org/officeDocument/2006/relationships/hyperlink" Target="https://www.dictionary.com/browse/pendulous?s=t" TargetMode="External"/><Relationship Id="rId518" Type="http://schemas.openxmlformats.org/officeDocument/2006/relationships/hyperlink" Target="https://www.merriam-webster.com/dictionary/petrology" TargetMode="External"/><Relationship Id="rId725" Type="http://schemas.openxmlformats.org/officeDocument/2006/relationships/hyperlink" Target="https://www.dictionary.com/browse/euphuism?s=t" TargetMode="External"/><Relationship Id="rId932" Type="http://schemas.openxmlformats.org/officeDocument/2006/relationships/hyperlink" Target="https://www.merriam-webster.com/dictionary/yawl" TargetMode="External"/><Relationship Id="rId1148" Type="http://schemas.openxmlformats.org/officeDocument/2006/relationships/hyperlink" Target="https://www.merriam-webster.com/dictionary/ethereal" TargetMode="External"/><Relationship Id="rId1355" Type="http://schemas.openxmlformats.org/officeDocument/2006/relationships/hyperlink" Target="https://www.merriam-webster.com/dictionary/didactic" TargetMode="External"/><Relationship Id="rId1562" Type="http://schemas.openxmlformats.org/officeDocument/2006/relationships/hyperlink" Target="https://www.dictionary.com/browse/confabulate?s=t" TargetMode="External"/><Relationship Id="rId2185" Type="http://schemas.openxmlformats.org/officeDocument/2006/relationships/hyperlink" Target="https://www.merriam-webster.com/dictionary/amour%20propre" TargetMode="External"/><Relationship Id="rId2392" Type="http://schemas.openxmlformats.org/officeDocument/2006/relationships/hyperlink" Target="https://www.dictionary.com/browse/glade" TargetMode="External"/><Relationship Id="rId2406" Type="http://schemas.openxmlformats.org/officeDocument/2006/relationships/hyperlink" Target="https://www.dictionary.com/browse/scuttle" TargetMode="External"/><Relationship Id="rId157" Type="http://schemas.openxmlformats.org/officeDocument/2006/relationships/hyperlink" Target="https://www.dictionary.com/browse/polychrome?s=t" TargetMode="External"/><Relationship Id="rId364" Type="http://schemas.openxmlformats.org/officeDocument/2006/relationships/hyperlink" Target="https://www.dictionary.com/browse/hubbub?s=t" TargetMode="External"/><Relationship Id="rId1008" Type="http://schemas.openxmlformats.org/officeDocument/2006/relationships/hyperlink" Target="https://www.merriam-webster.com/dictionary/proscenium" TargetMode="External"/><Relationship Id="rId1215" Type="http://schemas.openxmlformats.org/officeDocument/2006/relationships/hyperlink" Target="https://www.merriam-webster.com/dictionary/interstices" TargetMode="External"/><Relationship Id="rId1422" Type="http://schemas.openxmlformats.org/officeDocument/2006/relationships/hyperlink" Target="https://www.merriam-webster.com/dictionary/junket" TargetMode="External"/><Relationship Id="rId1867" Type="http://schemas.openxmlformats.org/officeDocument/2006/relationships/hyperlink" Target="https://www.merriam-webster.com/dictionary/expansive" TargetMode="External"/><Relationship Id="rId2045" Type="http://schemas.openxmlformats.org/officeDocument/2006/relationships/hyperlink" Target="https://www.dictionary.com/browse/glitterati" TargetMode="External"/><Relationship Id="rId61" Type="http://schemas.openxmlformats.org/officeDocument/2006/relationships/hyperlink" Target="https://www.dictionary.com/browse/charisma" TargetMode="External"/><Relationship Id="rId571" Type="http://schemas.openxmlformats.org/officeDocument/2006/relationships/hyperlink" Target="https://www.merriam-webster.com/dictionary/esperance" TargetMode="External"/><Relationship Id="rId669" Type="http://schemas.openxmlformats.org/officeDocument/2006/relationships/hyperlink" Target="https://www.merriam-webster.com/dictionary/farrier" TargetMode="External"/><Relationship Id="rId876" Type="http://schemas.openxmlformats.org/officeDocument/2006/relationships/hyperlink" Target="https://www.merriam-webster.com/dictionary/salable" TargetMode="External"/><Relationship Id="rId1299" Type="http://schemas.openxmlformats.org/officeDocument/2006/relationships/hyperlink" Target="https://www.merriam-webster.com/dictionary/timbre" TargetMode="External"/><Relationship Id="rId1727" Type="http://schemas.openxmlformats.org/officeDocument/2006/relationships/hyperlink" Target="https://www.merriam-webster.com/dictionary/fibr-" TargetMode="External"/><Relationship Id="rId1934" Type="http://schemas.openxmlformats.org/officeDocument/2006/relationships/hyperlink" Target="https://www.merriam-webster.com/dictionary/cubism" TargetMode="External"/><Relationship Id="rId2252" Type="http://schemas.openxmlformats.org/officeDocument/2006/relationships/hyperlink" Target="https://www.dictionary.com/browse/parson" TargetMode="External"/><Relationship Id="rId19" Type="http://schemas.openxmlformats.org/officeDocument/2006/relationships/hyperlink" Target="https://www.dictionary.com/browse/germane?s=t" TargetMode="External"/><Relationship Id="rId224" Type="http://schemas.openxmlformats.org/officeDocument/2006/relationships/hyperlink" Target="https://www.dictionary.com/browse/amphora?s=t" TargetMode="External"/><Relationship Id="rId431" Type="http://schemas.openxmlformats.org/officeDocument/2006/relationships/hyperlink" Target="https://www.dictionary.com/browse/esculent?s=t" TargetMode="External"/><Relationship Id="rId529" Type="http://schemas.openxmlformats.org/officeDocument/2006/relationships/hyperlink" Target="https://www.merriam-webster.com/dictionary/tussock" TargetMode="External"/><Relationship Id="rId736" Type="http://schemas.openxmlformats.org/officeDocument/2006/relationships/hyperlink" Target="https://www.merriam-webster.com/dictionary/circadian" TargetMode="External"/><Relationship Id="rId1061" Type="http://schemas.openxmlformats.org/officeDocument/2006/relationships/hyperlink" Target="https://www.merriam-webster.com/dictionary/lionize" TargetMode="External"/><Relationship Id="rId1159" Type="http://schemas.openxmlformats.org/officeDocument/2006/relationships/hyperlink" Target="https://www.merriam-webster.com/dictionary/depute" TargetMode="External"/><Relationship Id="rId1366" Type="http://schemas.openxmlformats.org/officeDocument/2006/relationships/hyperlink" Target="https://www.merriam-webster.com/dictionary/deem" TargetMode="External"/><Relationship Id="rId2112" Type="http://schemas.openxmlformats.org/officeDocument/2006/relationships/hyperlink" Target="https://en.wikipedia.org/wiki/Ex_parte" TargetMode="External"/><Relationship Id="rId2196" Type="http://schemas.openxmlformats.org/officeDocument/2006/relationships/hyperlink" Target="https://www.dictionary.com/browse/shamble" TargetMode="External"/><Relationship Id="rId2417" Type="http://schemas.openxmlformats.org/officeDocument/2006/relationships/hyperlink" Target="https://www.dictionary.com/browse/dank" TargetMode="External"/><Relationship Id="rId168" Type="http://schemas.openxmlformats.org/officeDocument/2006/relationships/hyperlink" Target="https://www.dictionary.com/browse/xanthous?s=t" TargetMode="External"/><Relationship Id="rId943" Type="http://schemas.openxmlformats.org/officeDocument/2006/relationships/hyperlink" Target="https://www.merriam-webster.com/dictionary/copacetic" TargetMode="External"/><Relationship Id="rId1019" Type="http://schemas.openxmlformats.org/officeDocument/2006/relationships/hyperlink" Target="https://www.merriam-webster.com/dictionary/circumambient" TargetMode="External"/><Relationship Id="rId1573" Type="http://schemas.openxmlformats.org/officeDocument/2006/relationships/hyperlink" Target="https://www.merriam-webster.com/dictionary/exordium" TargetMode="External"/><Relationship Id="rId1780" Type="http://schemas.openxmlformats.org/officeDocument/2006/relationships/hyperlink" Target="https://www.dictionary.com/browse/annotation?s=t" TargetMode="External"/><Relationship Id="rId1878" Type="http://schemas.openxmlformats.org/officeDocument/2006/relationships/hyperlink" Target="https://www.dictionary.com/browse/presumptuous?s=t" TargetMode="External"/><Relationship Id="rId72" Type="http://schemas.openxmlformats.org/officeDocument/2006/relationships/hyperlink" Target="https://www.dictionary.com/browse/engender?s=t" TargetMode="External"/><Relationship Id="rId375" Type="http://schemas.openxmlformats.org/officeDocument/2006/relationships/hyperlink" Target="https://www.dictionary.com/browse/de-trop?s=t" TargetMode="External"/><Relationship Id="rId582" Type="http://schemas.openxmlformats.org/officeDocument/2006/relationships/hyperlink" Target="https://www.merriam-webster.com/dictionary/inure" TargetMode="External"/><Relationship Id="rId803" Type="http://schemas.openxmlformats.org/officeDocument/2006/relationships/hyperlink" Target="https://www.merriam-webster.com/medical/algesia" TargetMode="External"/><Relationship Id="rId1226" Type="http://schemas.openxmlformats.org/officeDocument/2006/relationships/hyperlink" Target="https://www.merriam-webster.com/dictionary/tenuous" TargetMode="External"/><Relationship Id="rId1433" Type="http://schemas.openxmlformats.org/officeDocument/2006/relationships/hyperlink" Target="https://www.merriam-webster.com/dictionary/ligate" TargetMode="External"/><Relationship Id="rId1640" Type="http://schemas.openxmlformats.org/officeDocument/2006/relationships/hyperlink" Target="https://www.dictionary.com/browse/vagary?s=t" TargetMode="External"/><Relationship Id="rId1738" Type="http://schemas.openxmlformats.org/officeDocument/2006/relationships/hyperlink" Target="https://www.merriam-webster.com/dictionary/noct-" TargetMode="External"/><Relationship Id="rId2056" Type="http://schemas.openxmlformats.org/officeDocument/2006/relationships/hyperlink" Target="https://www.dictionary.com/browse/sesquicentennial" TargetMode="External"/><Relationship Id="rId2263" Type="http://schemas.openxmlformats.org/officeDocument/2006/relationships/hyperlink" Target="https://www.dictionary.com/browse/diplopia" TargetMode="External"/><Relationship Id="rId2470" Type="http://schemas.openxmlformats.org/officeDocument/2006/relationships/hyperlink" Target="https://www.dictionary.com/browse/descant" TargetMode="External"/><Relationship Id="rId3" Type="http://schemas.openxmlformats.org/officeDocument/2006/relationships/hyperlink" Target="https://www.dictionary.com/browse/barouche?s=t" TargetMode="External"/><Relationship Id="rId235" Type="http://schemas.openxmlformats.org/officeDocument/2006/relationships/hyperlink" Target="https://www.dictionary.com/browse/translucent?s=t" TargetMode="External"/><Relationship Id="rId442" Type="http://schemas.openxmlformats.org/officeDocument/2006/relationships/hyperlink" Target="https://www.dictionary.com/browse/rind?s=t" TargetMode="External"/><Relationship Id="rId887" Type="http://schemas.openxmlformats.org/officeDocument/2006/relationships/hyperlink" Target="https://www.merriam-webster.com/dictionary/carillon" TargetMode="External"/><Relationship Id="rId1072" Type="http://schemas.openxmlformats.org/officeDocument/2006/relationships/hyperlink" Target="https://www.merriam-webster.com/dictionary/proscribe" TargetMode="External"/><Relationship Id="rId1500" Type="http://schemas.openxmlformats.org/officeDocument/2006/relationships/hyperlink" Target="https://www.merriam-webster.com/dictionary/tabla" TargetMode="External"/><Relationship Id="rId1945" Type="http://schemas.openxmlformats.org/officeDocument/2006/relationships/hyperlink" Target="https://www.merriam-webster.com/dictionary/latchet" TargetMode="External"/><Relationship Id="rId2123" Type="http://schemas.openxmlformats.org/officeDocument/2006/relationships/hyperlink" Target="https://www.merriam-webster.com/dictionary/bistro" TargetMode="External"/><Relationship Id="rId2330" Type="http://schemas.openxmlformats.org/officeDocument/2006/relationships/hyperlink" Target="https://www.dictionary.com/browse/precept" TargetMode="External"/><Relationship Id="rId302" Type="http://schemas.openxmlformats.org/officeDocument/2006/relationships/hyperlink" Target="https://www.dictionary.com/browse/sully?s=t" TargetMode="External"/><Relationship Id="rId747" Type="http://schemas.openxmlformats.org/officeDocument/2006/relationships/hyperlink" Target="https://www.merriam-webster.com/dictionary/retia" TargetMode="External"/><Relationship Id="rId954" Type="http://schemas.openxmlformats.org/officeDocument/2006/relationships/hyperlink" Target="https://www.merriam-webster.com/dictionary/paregoric" TargetMode="External"/><Relationship Id="rId1377" Type="http://schemas.openxmlformats.org/officeDocument/2006/relationships/hyperlink" Target="https://www.merriam-webster.com/dictionary/mull" TargetMode="External"/><Relationship Id="rId1584" Type="http://schemas.openxmlformats.org/officeDocument/2006/relationships/hyperlink" Target="https://www.dictionary.com/browse/malapropism?s=t" TargetMode="External"/><Relationship Id="rId1791" Type="http://schemas.openxmlformats.org/officeDocument/2006/relationships/hyperlink" Target="https://www.merriam-webster.com/dictionary/poncho" TargetMode="External"/><Relationship Id="rId1805" Type="http://schemas.openxmlformats.org/officeDocument/2006/relationships/hyperlink" Target="https://www.dictionary.com/browse/frond?s=t" TargetMode="External"/><Relationship Id="rId2428" Type="http://schemas.openxmlformats.org/officeDocument/2006/relationships/hyperlink" Target="https://www.dictionary.com/browse/brimstone" TargetMode="External"/><Relationship Id="rId83" Type="http://schemas.openxmlformats.org/officeDocument/2006/relationships/hyperlink" Target="https://www.dictionary.com/browse/renascence?s=t" TargetMode="External"/><Relationship Id="rId179" Type="http://schemas.openxmlformats.org/officeDocument/2006/relationships/hyperlink" Target="https://www.dictionary.com/browse/overweening?s=t" TargetMode="External"/><Relationship Id="rId386" Type="http://schemas.openxmlformats.org/officeDocument/2006/relationships/hyperlink" Target="https://www.dictionary.com/browse/axiomatic?s=t" TargetMode="External"/><Relationship Id="rId593" Type="http://schemas.openxmlformats.org/officeDocument/2006/relationships/hyperlink" Target="https://www.merriam-webster.com/dictionary/embonpoint" TargetMode="External"/><Relationship Id="rId607" Type="http://schemas.openxmlformats.org/officeDocument/2006/relationships/hyperlink" Target="https://www.merriam-webster.com/dictionary/callow" TargetMode="External"/><Relationship Id="rId814" Type="http://schemas.openxmlformats.org/officeDocument/2006/relationships/hyperlink" Target="https://www.merriam-webster.com/dictionary/renal" TargetMode="External"/><Relationship Id="rId1237" Type="http://schemas.openxmlformats.org/officeDocument/2006/relationships/hyperlink" Target="https://www.merriam-webster.com/dictionary/surrogate" TargetMode="External"/><Relationship Id="rId1444" Type="http://schemas.openxmlformats.org/officeDocument/2006/relationships/hyperlink" Target="https://www.merriam-webster.com/dictionary/enjoin" TargetMode="External"/><Relationship Id="rId1651" Type="http://schemas.openxmlformats.org/officeDocument/2006/relationships/hyperlink" Target="https://www.dictionary.com/browse/cipher?s=t" TargetMode="External"/><Relationship Id="rId1889" Type="http://schemas.openxmlformats.org/officeDocument/2006/relationships/hyperlink" Target="https://www.dictionary.com/browse/parochial?s=t" TargetMode="External"/><Relationship Id="rId2067" Type="http://schemas.openxmlformats.org/officeDocument/2006/relationships/hyperlink" Target="https://www.dictionary.com/browse/adamant" TargetMode="External"/><Relationship Id="rId2274" Type="http://schemas.openxmlformats.org/officeDocument/2006/relationships/hyperlink" Target="https://www.merriam-webster.com/dictionary/bushing" TargetMode="External"/><Relationship Id="rId2481" Type="http://schemas.openxmlformats.org/officeDocument/2006/relationships/hyperlink" Target="https://www.dictionary.com/browse/jib" TargetMode="External"/><Relationship Id="rId246" Type="http://schemas.openxmlformats.org/officeDocument/2006/relationships/hyperlink" Target="https://www.dictionary.com/browse/impugn" TargetMode="External"/><Relationship Id="rId453" Type="http://schemas.openxmlformats.org/officeDocument/2006/relationships/hyperlink" Target="https://www.dictionary.com/browse/eclat?s=ts" TargetMode="External"/><Relationship Id="rId660" Type="http://schemas.openxmlformats.org/officeDocument/2006/relationships/hyperlink" Target="https://www.merriam-webster.com/dictionary/claque" TargetMode="External"/><Relationship Id="rId898" Type="http://schemas.openxmlformats.org/officeDocument/2006/relationships/hyperlink" Target="https://www.merriam-webster.com/dictionary/cornucopia" TargetMode="External"/><Relationship Id="rId1083" Type="http://schemas.openxmlformats.org/officeDocument/2006/relationships/hyperlink" Target="https://www.merriam-webster.com/dictionary/prevision" TargetMode="External"/><Relationship Id="rId1290" Type="http://schemas.openxmlformats.org/officeDocument/2006/relationships/hyperlink" Target="https://www.merriam-webster.com/dictionary/onomatopoeia" TargetMode="External"/><Relationship Id="rId1304" Type="http://schemas.openxmlformats.org/officeDocument/2006/relationships/hyperlink" Target="https://www.merriam-webster.com/dictionary/epigram" TargetMode="External"/><Relationship Id="rId1511" Type="http://schemas.openxmlformats.org/officeDocument/2006/relationships/hyperlink" Target="https://www.dictionary.com/browse/col?s=t" TargetMode="External"/><Relationship Id="rId1749" Type="http://schemas.openxmlformats.org/officeDocument/2006/relationships/hyperlink" Target="https://www.merriam-webster.com/dictionary/pneum-" TargetMode="External"/><Relationship Id="rId1956" Type="http://schemas.openxmlformats.org/officeDocument/2006/relationships/hyperlink" Target="https://www.dictionary.com/browse/bodacious" TargetMode="External"/><Relationship Id="rId2134" Type="http://schemas.openxmlformats.org/officeDocument/2006/relationships/hyperlink" Target="https://www.dictionary.com/browse/alcove" TargetMode="External"/><Relationship Id="rId2341" Type="http://schemas.openxmlformats.org/officeDocument/2006/relationships/hyperlink" Target="https://www.merriam-webster.com/dictionary/quean" TargetMode="External"/><Relationship Id="rId106" Type="http://schemas.openxmlformats.org/officeDocument/2006/relationships/hyperlink" Target="https://www.dictionary.com/browse/gasconade?s=t" TargetMode="External"/><Relationship Id="rId313" Type="http://schemas.openxmlformats.org/officeDocument/2006/relationships/hyperlink" Target="https://www.dictionary.com/browse/guile?s=t" TargetMode="External"/><Relationship Id="rId758" Type="http://schemas.openxmlformats.org/officeDocument/2006/relationships/hyperlink" Target="https://www.merriam-webster.com/dictionary/dyspeptic" TargetMode="External"/><Relationship Id="rId965" Type="http://schemas.openxmlformats.org/officeDocument/2006/relationships/hyperlink" Target="https://www.merriam-webster.com/dictionary/doyen" TargetMode="External"/><Relationship Id="rId1150" Type="http://schemas.openxmlformats.org/officeDocument/2006/relationships/hyperlink" Target="https://www.merriam-webster.com/dictionary/demiurge" TargetMode="External"/><Relationship Id="rId1388" Type="http://schemas.openxmlformats.org/officeDocument/2006/relationships/hyperlink" Target="https://www.merriam-webster.com/dictionary/preempt" TargetMode="External"/><Relationship Id="rId1595" Type="http://schemas.openxmlformats.org/officeDocument/2006/relationships/hyperlink" Target="https://www.dictionary.com/browse/pangram?s=t" TargetMode="External"/><Relationship Id="rId1609" Type="http://schemas.openxmlformats.org/officeDocument/2006/relationships/hyperlink" Target="https://www.dictionary.com/browse/redact?s=t" TargetMode="External"/><Relationship Id="rId1816" Type="http://schemas.openxmlformats.org/officeDocument/2006/relationships/hyperlink" Target="https://www.merriam-webster.com/dictionary/requiem" TargetMode="External"/><Relationship Id="rId2439" Type="http://schemas.openxmlformats.org/officeDocument/2006/relationships/hyperlink" Target="https://www.merriam-webster.com/dictionary/behest" TargetMode="External"/><Relationship Id="rId10" Type="http://schemas.openxmlformats.org/officeDocument/2006/relationships/hyperlink" Target="https://www.dictionary.com/browse/vixen?s=t" TargetMode="External"/><Relationship Id="rId94" Type="http://schemas.openxmlformats.org/officeDocument/2006/relationships/hyperlink" Target="https://www.dictionary.com/browse/natant?s=t" TargetMode="External"/><Relationship Id="rId397" Type="http://schemas.openxmlformats.org/officeDocument/2006/relationships/hyperlink" Target="https://www.dictionary.com/browse/barmecidal?s=t" TargetMode="External"/><Relationship Id="rId520" Type="http://schemas.openxmlformats.org/officeDocument/2006/relationships/hyperlink" Target="https://www.merriam-webster.com/dictionary/riparian" TargetMode="External"/><Relationship Id="rId618" Type="http://schemas.openxmlformats.org/officeDocument/2006/relationships/hyperlink" Target="https://www.merriam-webster.com/dictionary/amenable" TargetMode="External"/><Relationship Id="rId825" Type="http://schemas.openxmlformats.org/officeDocument/2006/relationships/hyperlink" Target="https://www.merriam-webster.com/medical/orthopnea" TargetMode="External"/><Relationship Id="rId1248" Type="http://schemas.openxmlformats.org/officeDocument/2006/relationships/hyperlink" Target="https://www.dictionary.com/browse/avocation?s=t" TargetMode="External"/><Relationship Id="rId1455" Type="http://schemas.openxmlformats.org/officeDocument/2006/relationships/hyperlink" Target="https://www.merriam-webster.com/dictionary/sesquipedalian" TargetMode="External"/><Relationship Id="rId1662" Type="http://schemas.openxmlformats.org/officeDocument/2006/relationships/hyperlink" Target="https://www.dictionary.com/browse/ontogeny?s=t" TargetMode="External"/><Relationship Id="rId2078" Type="http://schemas.openxmlformats.org/officeDocument/2006/relationships/hyperlink" Target="https://www.merriam-webster.com/dictionary/forbearance" TargetMode="External"/><Relationship Id="rId2201" Type="http://schemas.openxmlformats.org/officeDocument/2006/relationships/hyperlink" Target="https://www.merriam-webster.com/dictionary/logorrhea" TargetMode="External"/><Relationship Id="rId2285" Type="http://schemas.openxmlformats.org/officeDocument/2006/relationships/hyperlink" Target="https://www.dictionary.com/browse/martingale?s=t" TargetMode="External"/><Relationship Id="rId2492" Type="http://schemas.openxmlformats.org/officeDocument/2006/relationships/hyperlink" Target="https://wikidiff.com/natty/modish" TargetMode="External"/><Relationship Id="rId2506" Type="http://schemas.openxmlformats.org/officeDocument/2006/relationships/hyperlink" Target="https://www.dictionary.com/browse/kabuki" TargetMode="External"/><Relationship Id="rId257" Type="http://schemas.openxmlformats.org/officeDocument/2006/relationships/hyperlink" Target="https://www.dictionary.com/browse/scarify?s=t" TargetMode="External"/><Relationship Id="rId464" Type="http://schemas.openxmlformats.org/officeDocument/2006/relationships/hyperlink" Target="https://www.merriam-webster.com/dictionary/outre" TargetMode="External"/><Relationship Id="rId1010" Type="http://schemas.openxmlformats.org/officeDocument/2006/relationships/hyperlink" Target="https://www.merriam-webster.com/dictionary/querencia" TargetMode="External"/><Relationship Id="rId1094" Type="http://schemas.openxmlformats.org/officeDocument/2006/relationships/hyperlink" Target="https://www.dictionary.com/browse/apposite?s=t" TargetMode="External"/><Relationship Id="rId1108" Type="http://schemas.openxmlformats.org/officeDocument/2006/relationships/hyperlink" Target="https://www.merriam-webster.com/dictionary/gamut" TargetMode="External"/><Relationship Id="rId1315" Type="http://schemas.openxmlformats.org/officeDocument/2006/relationships/hyperlink" Target="https://www.merriam-webster.com/dictionary/batten" TargetMode="External"/><Relationship Id="rId1967" Type="http://schemas.openxmlformats.org/officeDocument/2006/relationships/hyperlink" Target="https://www.merriam-webster.com/dictionary/equable" TargetMode="External"/><Relationship Id="rId2145" Type="http://schemas.openxmlformats.org/officeDocument/2006/relationships/hyperlink" Target="https://www.dictionary.com/browse/nonplussed" TargetMode="External"/><Relationship Id="rId117" Type="http://schemas.openxmlformats.org/officeDocument/2006/relationships/hyperlink" Target="https://www.dictionary.com/browse/efflorescence?s=t" TargetMode="External"/><Relationship Id="rId671" Type="http://schemas.openxmlformats.org/officeDocument/2006/relationships/hyperlink" Target="https://www.merriam-webster.com/dictionary/helot" TargetMode="External"/><Relationship Id="rId769" Type="http://schemas.openxmlformats.org/officeDocument/2006/relationships/hyperlink" Target="https://www.merriam-webster.com/medical/rachitis" TargetMode="External"/><Relationship Id="rId976" Type="http://schemas.openxmlformats.org/officeDocument/2006/relationships/hyperlink" Target="https://www.merriam-webster.com/dictionary/brigand" TargetMode="External"/><Relationship Id="rId1399" Type="http://schemas.openxmlformats.org/officeDocument/2006/relationships/hyperlink" Target="https://www.merriam-webster.com/dictionary/sempiternal" TargetMode="External"/><Relationship Id="rId2352" Type="http://schemas.openxmlformats.org/officeDocument/2006/relationships/hyperlink" Target="https://www.dictionary.com/browse/metronome" TargetMode="External"/><Relationship Id="rId324" Type="http://schemas.openxmlformats.org/officeDocument/2006/relationships/hyperlink" Target="https://www.dictionary.com/browse/prevaricate?s=t" TargetMode="External"/><Relationship Id="rId531" Type="http://schemas.openxmlformats.org/officeDocument/2006/relationships/hyperlink" Target="https://www.merriam-webster.com/dictionary/ascetic" TargetMode="External"/><Relationship Id="rId629" Type="http://schemas.openxmlformats.org/officeDocument/2006/relationships/hyperlink" Target="https://www.merriam-webster.com/dictionary/phenotype" TargetMode="External"/><Relationship Id="rId1161" Type="http://schemas.openxmlformats.org/officeDocument/2006/relationships/hyperlink" Target="https://www.merriam-webster.com/dictionary/efface" TargetMode="External"/><Relationship Id="rId1259" Type="http://schemas.openxmlformats.org/officeDocument/2006/relationships/hyperlink" Target="https://www.dictionary.com/browse/dissimulate?s=t" TargetMode="External"/><Relationship Id="rId1466" Type="http://schemas.openxmlformats.org/officeDocument/2006/relationships/hyperlink" Target="https://www.merriam-webster.com/dictionary/edacious" TargetMode="External"/><Relationship Id="rId2005" Type="http://schemas.openxmlformats.org/officeDocument/2006/relationships/hyperlink" Target="https://www.merriam-webster.com/dictionary/hewn" TargetMode="External"/><Relationship Id="rId2212" Type="http://schemas.openxmlformats.org/officeDocument/2006/relationships/hyperlink" Target="https://www.merriam-webster.com/dictionary/wattle" TargetMode="External"/><Relationship Id="rId836" Type="http://schemas.openxmlformats.org/officeDocument/2006/relationships/hyperlink" Target="https://www.merriam-webster.com/medical/aphagia" TargetMode="External"/><Relationship Id="rId1021" Type="http://schemas.openxmlformats.org/officeDocument/2006/relationships/hyperlink" Target="https://www.merriam-webster.com/dictionary/hinterland" TargetMode="External"/><Relationship Id="rId1119" Type="http://schemas.openxmlformats.org/officeDocument/2006/relationships/hyperlink" Target="https://www.merriam-webster.com/dictionary/anagogical" TargetMode="External"/><Relationship Id="rId1673" Type="http://schemas.openxmlformats.org/officeDocument/2006/relationships/hyperlink" Target="https://www.dictionary.com/browse/ratite?s=t" TargetMode="External"/><Relationship Id="rId1880" Type="http://schemas.openxmlformats.org/officeDocument/2006/relationships/hyperlink" Target="https://www.dictionary.com/browse/virago?s=t" TargetMode="External"/><Relationship Id="rId1978" Type="http://schemas.openxmlformats.org/officeDocument/2006/relationships/hyperlink" Target="https://www.dictionary.com/browse/largo" TargetMode="External"/><Relationship Id="rId2517" Type="http://schemas.openxmlformats.org/officeDocument/2006/relationships/hyperlink" Target="https://www.dictionary.com/browse/bissextile" TargetMode="External"/><Relationship Id="rId903" Type="http://schemas.openxmlformats.org/officeDocument/2006/relationships/hyperlink" Target="https://www.merriam-webster.com/dictionary/incarnation" TargetMode="External"/><Relationship Id="rId1326" Type="http://schemas.openxmlformats.org/officeDocument/2006/relationships/hyperlink" Target="https://www.merriam-webster.com/dictionary/inane" TargetMode="External"/><Relationship Id="rId1533" Type="http://schemas.openxmlformats.org/officeDocument/2006/relationships/hyperlink" Target="https://www.dictionary.com/browse/habiliment?s=t" TargetMode="External"/><Relationship Id="rId1740" Type="http://schemas.openxmlformats.org/officeDocument/2006/relationships/hyperlink" Target="https://www.merriam-webster.com/dictionary/orth-" TargetMode="External"/><Relationship Id="rId32" Type="http://schemas.openxmlformats.org/officeDocument/2006/relationships/hyperlink" Target="https://www.dictionary.com/browse/lintel?s=t" TargetMode="External"/><Relationship Id="rId1600" Type="http://schemas.openxmlformats.org/officeDocument/2006/relationships/hyperlink" Target="https://www.dictionary.com/browse/peroration?s=t" TargetMode="External"/><Relationship Id="rId1838" Type="http://schemas.openxmlformats.org/officeDocument/2006/relationships/hyperlink" Target="https://www.merriam-webster.com/dictionary/bridle" TargetMode="External"/><Relationship Id="rId181" Type="http://schemas.openxmlformats.org/officeDocument/2006/relationships/hyperlink" Target="https://www.dictionary.com/browse/patronize?s=t" TargetMode="External"/><Relationship Id="rId1905" Type="http://schemas.openxmlformats.org/officeDocument/2006/relationships/hyperlink" Target="https://www.merriam-webster.com/dictionary/fenestrated" TargetMode="External"/><Relationship Id="rId279" Type="http://schemas.openxmlformats.org/officeDocument/2006/relationships/hyperlink" Target="https://www.dictionary.com/browse/cashier?s=t" TargetMode="External"/><Relationship Id="rId486" Type="http://schemas.openxmlformats.org/officeDocument/2006/relationships/hyperlink" Target="https://www.merriam-webster.com/dictionary/arroyo" TargetMode="External"/><Relationship Id="rId693" Type="http://schemas.openxmlformats.org/officeDocument/2006/relationships/hyperlink" Target="https://www.merriam-webster.com/dictionary/ape" TargetMode="External"/><Relationship Id="rId2167" Type="http://schemas.openxmlformats.org/officeDocument/2006/relationships/hyperlink" Target="https://www.dictionary.com/browse/gastronome" TargetMode="External"/><Relationship Id="rId2374" Type="http://schemas.openxmlformats.org/officeDocument/2006/relationships/hyperlink" Target="https://www.google.com/search?channel=nus5&amp;client=firefox-b-1-d&amp;q=IMAGE%2C+BURKA" TargetMode="External"/><Relationship Id="rId139" Type="http://schemas.openxmlformats.org/officeDocument/2006/relationships/hyperlink" Target="https://www.dictionary.com/browse/sirocco?s=t" TargetMode="External"/><Relationship Id="rId346" Type="http://schemas.openxmlformats.org/officeDocument/2006/relationships/hyperlink" Target="https://www.dictionary.com/browse/panache?s=t" TargetMode="External"/><Relationship Id="rId553" Type="http://schemas.openxmlformats.org/officeDocument/2006/relationships/hyperlink" Target="https://www.merriam-webster.com/dictionary/inexpugnable" TargetMode="External"/><Relationship Id="rId760" Type="http://schemas.openxmlformats.org/officeDocument/2006/relationships/hyperlink" Target="https://www.merriam-webster.com/dictionary/febrile" TargetMode="External"/><Relationship Id="rId998" Type="http://schemas.openxmlformats.org/officeDocument/2006/relationships/hyperlink" Target="https://www.merriam-webster.com/dictionary/atelier" TargetMode="External"/><Relationship Id="rId1183" Type="http://schemas.openxmlformats.org/officeDocument/2006/relationships/hyperlink" Target="https://www.merriam-webster.com/dictionary/alembic" TargetMode="External"/><Relationship Id="rId1390" Type="http://schemas.openxmlformats.org/officeDocument/2006/relationships/hyperlink" Target="https://www.merriam-webster.com/dictionary/primordial" TargetMode="External"/><Relationship Id="rId2027" Type="http://schemas.openxmlformats.org/officeDocument/2006/relationships/hyperlink" Target="https://www.dictionary.com/browse/amalgamate" TargetMode="External"/><Relationship Id="rId2234" Type="http://schemas.openxmlformats.org/officeDocument/2006/relationships/hyperlink" Target="https://www.merriam-webster.com/dictionary/torpid" TargetMode="External"/><Relationship Id="rId2441" Type="http://schemas.openxmlformats.org/officeDocument/2006/relationships/hyperlink" Target="https://www.dictionary.com/browse/odious" TargetMode="External"/><Relationship Id="rId206" Type="http://schemas.openxmlformats.org/officeDocument/2006/relationships/hyperlink" Target="https://www.dictionary.com/browse/anomie?s=t" TargetMode="External"/><Relationship Id="rId413" Type="http://schemas.openxmlformats.org/officeDocument/2006/relationships/hyperlink" Target="https://www.dictionary.com/browse/spurious?s=t" TargetMode="External"/><Relationship Id="rId858" Type="http://schemas.openxmlformats.org/officeDocument/2006/relationships/hyperlink" Target="https://www.dictionary.com/browse/amerce?s=t" TargetMode="External"/><Relationship Id="rId1043" Type="http://schemas.openxmlformats.org/officeDocument/2006/relationships/hyperlink" Target="https://www.merriam-webster.com/dictionary/fiat" TargetMode="External"/><Relationship Id="rId1488" Type="http://schemas.openxmlformats.org/officeDocument/2006/relationships/hyperlink" Target="https://www.merriam-webster.com/dictionary/truculent" TargetMode="External"/><Relationship Id="rId1695" Type="http://schemas.openxmlformats.org/officeDocument/2006/relationships/hyperlink" Target="https://www.merriam-webster.com/dictionary/baker's%20dozen" TargetMode="External"/><Relationship Id="rId2539" Type="http://schemas.openxmlformats.org/officeDocument/2006/relationships/hyperlink" Target="https://www.merriam-webster.com/dictionary/hegira" TargetMode="External"/><Relationship Id="rId620" Type="http://schemas.openxmlformats.org/officeDocument/2006/relationships/hyperlink" Target="https://www.merriam-webster.com/dictionary/predilection" TargetMode="External"/><Relationship Id="rId718" Type="http://schemas.openxmlformats.org/officeDocument/2006/relationships/hyperlink" Target="https://www.merriam-webster.com/dictionary/gaga" TargetMode="External"/><Relationship Id="rId925" Type="http://schemas.openxmlformats.org/officeDocument/2006/relationships/hyperlink" Target="https://www.merriam-webster.com/dictionary/gimbals" TargetMode="External"/><Relationship Id="rId1250" Type="http://schemas.openxmlformats.org/officeDocument/2006/relationships/hyperlink" Target="https://www.dictionary.com/browse/occipital?s=t" TargetMode="External"/><Relationship Id="rId1348" Type="http://schemas.openxmlformats.org/officeDocument/2006/relationships/hyperlink" Target="https://www.merriam-webster.com/dictionary/condone" TargetMode="External"/><Relationship Id="rId1555" Type="http://schemas.openxmlformats.org/officeDocument/2006/relationships/hyperlink" Target="https://www.dictionary.com/browse/apercu?s=t" TargetMode="External"/><Relationship Id="rId1762" Type="http://schemas.openxmlformats.org/officeDocument/2006/relationships/hyperlink" Target="https://www.merriam-webster.com/dictionary/-ectomy" TargetMode="External"/><Relationship Id="rId2301" Type="http://schemas.openxmlformats.org/officeDocument/2006/relationships/hyperlink" Target="https://www.merriam-webster.com/medical/cryometer" TargetMode="External"/><Relationship Id="rId1110" Type="http://schemas.openxmlformats.org/officeDocument/2006/relationships/hyperlink" Target="https://www.merriam-webster.com/dictionary/declaim" TargetMode="External"/><Relationship Id="rId1208" Type="http://schemas.openxmlformats.org/officeDocument/2006/relationships/hyperlink" Target="https://www.merriam-webster.com/dictionary/erose" TargetMode="External"/><Relationship Id="rId1415" Type="http://schemas.openxmlformats.org/officeDocument/2006/relationships/hyperlink" Target="https://www.merriam-webster.com/dictionary/tang" TargetMode="External"/><Relationship Id="rId54" Type="http://schemas.openxmlformats.org/officeDocument/2006/relationships/hyperlink" Target="https://www.dictionary.com/browse/astrolabe?s=t" TargetMode="External"/><Relationship Id="rId1622" Type="http://schemas.openxmlformats.org/officeDocument/2006/relationships/hyperlink" Target="https://www.merriam-webster.com/dictionary/vernacular" TargetMode="External"/><Relationship Id="rId1927" Type="http://schemas.openxmlformats.org/officeDocument/2006/relationships/hyperlink" Target="https://www.merriam-webster.com/dictionary/nuthatch" TargetMode="External"/><Relationship Id="rId2091" Type="http://schemas.openxmlformats.org/officeDocument/2006/relationships/hyperlink" Target="https://www.dictionary.com/browse/reciprocal" TargetMode="External"/><Relationship Id="rId2189" Type="http://schemas.openxmlformats.org/officeDocument/2006/relationships/hyperlink" Target="https://www.dictionary.com/browse/chandler" TargetMode="External"/><Relationship Id="rId270" Type="http://schemas.openxmlformats.org/officeDocument/2006/relationships/hyperlink" Target="https://www.dictionary.com/browse/virulent?s=t" TargetMode="External"/><Relationship Id="rId2396" Type="http://schemas.openxmlformats.org/officeDocument/2006/relationships/hyperlink" Target="https://www.dictionary.com/browse/stygian" TargetMode="External"/><Relationship Id="rId130" Type="http://schemas.openxmlformats.org/officeDocument/2006/relationships/hyperlink" Target="https://www.dictionary.com/browse/remiss?s=t" TargetMode="External"/><Relationship Id="rId368" Type="http://schemas.openxmlformats.org/officeDocument/2006/relationships/hyperlink" Target="https://www.dictionary.com/browse/viable?s=t" TargetMode="External"/><Relationship Id="rId575" Type="http://schemas.openxmlformats.org/officeDocument/2006/relationships/hyperlink" Target="https://www.merriam-webster.com/dictionary/jaunty" TargetMode="External"/><Relationship Id="rId782" Type="http://schemas.openxmlformats.org/officeDocument/2006/relationships/hyperlink" Target="https://www.merriam-webster.com/dictionary/vesicant" TargetMode="External"/><Relationship Id="rId2049" Type="http://schemas.openxmlformats.org/officeDocument/2006/relationships/hyperlink" Target="https://www.merriam-webster.com/dictionary/horse" TargetMode="External"/><Relationship Id="rId2256" Type="http://schemas.openxmlformats.org/officeDocument/2006/relationships/hyperlink" Target="https://www.merriam-webster.com/dictionary/coxswain" TargetMode="External"/><Relationship Id="rId2463" Type="http://schemas.openxmlformats.org/officeDocument/2006/relationships/hyperlink" Target="https://www.dictionary.com/browse/noxious" TargetMode="External"/><Relationship Id="rId228" Type="http://schemas.openxmlformats.org/officeDocument/2006/relationships/hyperlink" Target="https://www.dictionary.com/browse/colander?s=t" TargetMode="External"/><Relationship Id="rId435" Type="http://schemas.openxmlformats.org/officeDocument/2006/relationships/hyperlink" Target="https://www.dictionary.com/browse/gustatory?s=t" TargetMode="External"/><Relationship Id="rId642" Type="http://schemas.openxmlformats.org/officeDocument/2006/relationships/hyperlink" Target="https://www.merriam-webster.com/dictionary/crabbed" TargetMode="External"/><Relationship Id="rId1065" Type="http://schemas.openxmlformats.org/officeDocument/2006/relationships/hyperlink" Target="https://www.merriam-webster.com/dictionary/circumscribe" TargetMode="External"/><Relationship Id="rId1272" Type="http://schemas.openxmlformats.org/officeDocument/2006/relationships/hyperlink" Target="https://www.dictionary.com/browse/sententious?s=t" TargetMode="External"/><Relationship Id="rId2116" Type="http://schemas.openxmlformats.org/officeDocument/2006/relationships/hyperlink" Target="https://www.merriam-webster.com/dictionary/defeasance" TargetMode="External"/><Relationship Id="rId2323" Type="http://schemas.openxmlformats.org/officeDocument/2006/relationships/hyperlink" Target="https://www.dictionary.com/browse/cromulent" TargetMode="External"/><Relationship Id="rId2530" Type="http://schemas.openxmlformats.org/officeDocument/2006/relationships/hyperlink" Target="https://www.dictionary.com/browse/pachyderm?s=t" TargetMode="External"/><Relationship Id="rId502" Type="http://schemas.openxmlformats.org/officeDocument/2006/relationships/hyperlink" Target="https://www.merriam-webster.com/dictionary/tarn" TargetMode="External"/><Relationship Id="rId947" Type="http://schemas.openxmlformats.org/officeDocument/2006/relationships/hyperlink" Target="https://www.merriam-webster.com/dictionary/halcyon" TargetMode="External"/><Relationship Id="rId1132" Type="http://schemas.openxmlformats.org/officeDocument/2006/relationships/hyperlink" Target="https://www.merriam-webster.com/dictionary/sacrosanct" TargetMode="External"/><Relationship Id="rId1577" Type="http://schemas.openxmlformats.org/officeDocument/2006/relationships/hyperlink" Target="https://www.dictionary.com/browse/font?s=t" TargetMode="External"/><Relationship Id="rId1784" Type="http://schemas.openxmlformats.org/officeDocument/2006/relationships/hyperlink" Target="https://www.merriam-webster.com/dictionary/lavalava" TargetMode="External"/><Relationship Id="rId1991" Type="http://schemas.openxmlformats.org/officeDocument/2006/relationships/hyperlink" Target="https://www.merriam-webster.com/dictionary/understory" TargetMode="External"/><Relationship Id="rId76" Type="http://schemas.openxmlformats.org/officeDocument/2006/relationships/hyperlink" Target="https://www.dictionary.com/browse/germinal?s=t" TargetMode="External"/><Relationship Id="rId807" Type="http://schemas.openxmlformats.org/officeDocument/2006/relationships/hyperlink" Target="https://www.dictionary.com/browse/anchorite?s=t" TargetMode="External"/><Relationship Id="rId1437" Type="http://schemas.openxmlformats.org/officeDocument/2006/relationships/hyperlink" Target="https://www.merriam-webster.com/dictionary/ruck" TargetMode="External"/><Relationship Id="rId1644" Type="http://schemas.openxmlformats.org/officeDocument/2006/relationships/hyperlink" Target="https://www.dictionary.com/browse/multifarious?s=t" TargetMode="External"/><Relationship Id="rId1851" Type="http://schemas.openxmlformats.org/officeDocument/2006/relationships/hyperlink" Target="https://www.dictionary.com/browse/asperity?s=t" TargetMode="External"/><Relationship Id="rId1504" Type="http://schemas.openxmlformats.org/officeDocument/2006/relationships/hyperlink" Target="https://www.merriam-webster.com/dictionary/platitude" TargetMode="External"/><Relationship Id="rId1711" Type="http://schemas.openxmlformats.org/officeDocument/2006/relationships/hyperlink" Target="https://www.merriam-webster.com/dictionary/arthr-" TargetMode="External"/><Relationship Id="rId1949" Type="http://schemas.openxmlformats.org/officeDocument/2006/relationships/hyperlink" Target="https://www.dictionary.com/browse/libretto" TargetMode="External"/><Relationship Id="rId292" Type="http://schemas.openxmlformats.org/officeDocument/2006/relationships/hyperlink" Target="https://www.dictionary.com/browse/preternatural?s=t" TargetMode="External"/><Relationship Id="rId1809" Type="http://schemas.openxmlformats.org/officeDocument/2006/relationships/hyperlink" Target="https://www.dictionary.com/browse/tercel" TargetMode="External"/><Relationship Id="rId597" Type="http://schemas.openxmlformats.org/officeDocument/2006/relationships/hyperlink" Target="https://www.merriam-webster.com/dictionary/svelte" TargetMode="External"/><Relationship Id="rId2180" Type="http://schemas.openxmlformats.org/officeDocument/2006/relationships/hyperlink" Target="https://www.merriam-webster.com/dictionary/dewlap" TargetMode="External"/><Relationship Id="rId2278" Type="http://schemas.openxmlformats.org/officeDocument/2006/relationships/hyperlink" Target="https://www.merriam-webster.com/dictionary/haft" TargetMode="External"/><Relationship Id="rId2485" Type="http://schemas.openxmlformats.org/officeDocument/2006/relationships/hyperlink" Target="https://www.dictionary.com/browse/truss" TargetMode="External"/><Relationship Id="rId152" Type="http://schemas.openxmlformats.org/officeDocument/2006/relationships/hyperlink" Target="https://www.dictionary.com/browse/iridescence?s=t" TargetMode="External"/><Relationship Id="rId457" Type="http://schemas.openxmlformats.org/officeDocument/2006/relationships/hyperlink" Target="https://www.merriam-webster.com/dictionary/kepi" TargetMode="External"/><Relationship Id="rId1087" Type="http://schemas.openxmlformats.org/officeDocument/2006/relationships/hyperlink" Target="https://www.merriam-webster.com/dictionary/aegis" TargetMode="External"/><Relationship Id="rId1294" Type="http://schemas.openxmlformats.org/officeDocument/2006/relationships/hyperlink" Target="https://www.merriam-webster.com/dictionary/stertorous" TargetMode="External"/><Relationship Id="rId2040" Type="http://schemas.openxmlformats.org/officeDocument/2006/relationships/hyperlink" Target="https://www.dictionary.com/browse/supplicate" TargetMode="External"/><Relationship Id="rId2138" Type="http://schemas.openxmlformats.org/officeDocument/2006/relationships/hyperlink" Target="https://www.google.com/search?q=image+apse" TargetMode="External"/><Relationship Id="rId664" Type="http://schemas.openxmlformats.org/officeDocument/2006/relationships/hyperlink" Target="https://www.merriam-webster.com/dictionary/coryphee" TargetMode="External"/><Relationship Id="rId871" Type="http://schemas.openxmlformats.org/officeDocument/2006/relationships/hyperlink" Target="https://www.merriam-webster.com/dictionary/patrimony" TargetMode="External"/><Relationship Id="rId969" Type="http://schemas.openxmlformats.org/officeDocument/2006/relationships/hyperlink" Target="https://www.merriam-webster.com/dictionary/kith" TargetMode="External"/><Relationship Id="rId1599" Type="http://schemas.openxmlformats.org/officeDocument/2006/relationships/hyperlink" Target="https://www.merriam-webster.com/dictionary/patois" TargetMode="External"/><Relationship Id="rId2345" Type="http://schemas.openxmlformats.org/officeDocument/2006/relationships/hyperlink" Target="https://www.dictionary.com/browse/vexillology" TargetMode="External"/><Relationship Id="rId2552" Type="http://schemas.openxmlformats.org/officeDocument/2006/relationships/hyperlink" Target="https://www.gettyimages.com/photos/burnoose" TargetMode="External"/><Relationship Id="rId317" Type="http://schemas.openxmlformats.org/officeDocument/2006/relationships/hyperlink" Target="https://www.dictionary.com/browse/inveigle?s=t" TargetMode="External"/><Relationship Id="rId524" Type="http://schemas.openxmlformats.org/officeDocument/2006/relationships/hyperlink" Target="https://www.merriam-webster.com/dictionary/shale" TargetMode="External"/><Relationship Id="rId731" Type="http://schemas.openxmlformats.org/officeDocument/2006/relationships/hyperlink" Target="https://www.merriam-webster.com/dictionary/polyandry" TargetMode="External"/><Relationship Id="rId1154" Type="http://schemas.openxmlformats.org/officeDocument/2006/relationships/hyperlink" Target="https://www.merriam-webster.com/dictionary/soterial" TargetMode="External"/><Relationship Id="rId1361" Type="http://schemas.openxmlformats.org/officeDocument/2006/relationships/hyperlink" Target="https://www.merriam-webster.com/dictionary/recourse" TargetMode="External"/><Relationship Id="rId1459" Type="http://schemas.openxmlformats.org/officeDocument/2006/relationships/hyperlink" Target="https://www.merriam-webster.com/dictionary/blight" TargetMode="External"/><Relationship Id="rId2205" Type="http://schemas.openxmlformats.org/officeDocument/2006/relationships/hyperlink" Target="https://www.dictionary.com/browse/bastion" TargetMode="External"/><Relationship Id="rId2412" Type="http://schemas.openxmlformats.org/officeDocument/2006/relationships/hyperlink" Target="https://www.dictionary.com/browse/gorget" TargetMode="External"/><Relationship Id="rId98" Type="http://schemas.openxmlformats.org/officeDocument/2006/relationships/hyperlink" Target="https://www.dictionary.com/browse/simper?s=t" TargetMode="External"/><Relationship Id="rId829" Type="http://schemas.openxmlformats.org/officeDocument/2006/relationships/hyperlink" Target="https://www.merriam-webster.com/dictionary/arrhythmia" TargetMode="External"/><Relationship Id="rId1014" Type="http://schemas.openxmlformats.org/officeDocument/2006/relationships/hyperlink" Target="https://www.merriam-webster.com/dictionary/antipodes" TargetMode="External"/><Relationship Id="rId1221" Type="http://schemas.openxmlformats.org/officeDocument/2006/relationships/hyperlink" Target="https://www.merriam-webster.com/dictionary/prolate" TargetMode="External"/><Relationship Id="rId1666" Type="http://schemas.openxmlformats.org/officeDocument/2006/relationships/hyperlink" Target="https://www.dictionary.com/browse/covey?s=t" TargetMode="External"/><Relationship Id="rId1873" Type="http://schemas.openxmlformats.org/officeDocument/2006/relationships/hyperlink" Target="https://www.dictionary.com/browse/dispatch?s=t" TargetMode="External"/><Relationship Id="rId1319" Type="http://schemas.openxmlformats.org/officeDocument/2006/relationships/hyperlink" Target="https://www.merriam-webster.com/dictionary/paladin" TargetMode="External"/><Relationship Id="rId1526" Type="http://schemas.openxmlformats.org/officeDocument/2006/relationships/hyperlink" Target="https://www.merriam-webster.com/dictionary/queue" TargetMode="External"/><Relationship Id="rId1733" Type="http://schemas.openxmlformats.org/officeDocument/2006/relationships/hyperlink" Target="https://www.merriam-webster.com/dictionary/hyster-" TargetMode="External"/><Relationship Id="rId1940" Type="http://schemas.openxmlformats.org/officeDocument/2006/relationships/hyperlink" Target="https://www.merriam-webster.com/dictionary/burgeon" TargetMode="External"/><Relationship Id="rId25" Type="http://schemas.openxmlformats.org/officeDocument/2006/relationships/hyperlink" Target="https://www.dictionary.com/browse/culvert?s=t" TargetMode="External"/><Relationship Id="rId1800" Type="http://schemas.openxmlformats.org/officeDocument/2006/relationships/hyperlink" Target="https://www.dictionary.com/browse/daedal?s=t" TargetMode="External"/><Relationship Id="rId174" Type="http://schemas.openxmlformats.org/officeDocument/2006/relationships/hyperlink" Target="https://www.dictionary.com/browse/contumely?s=t" TargetMode="External"/><Relationship Id="rId381" Type="http://schemas.openxmlformats.org/officeDocument/2006/relationships/hyperlink" Target="https://www.dictionary.com/browse/supernumerary?s=t" TargetMode="External"/><Relationship Id="rId2062" Type="http://schemas.openxmlformats.org/officeDocument/2006/relationships/hyperlink" Target="https://www.dictionary.com/browse/ohm" TargetMode="External"/><Relationship Id="rId241" Type="http://schemas.openxmlformats.org/officeDocument/2006/relationships/hyperlink" Target="https://www.dictionary.com/browse/castigate?s=t" TargetMode="External"/><Relationship Id="rId479" Type="http://schemas.openxmlformats.org/officeDocument/2006/relationships/hyperlink" Target="https://www.merriam-webster.com/dictionary/taw" TargetMode="External"/><Relationship Id="rId686" Type="http://schemas.openxmlformats.org/officeDocument/2006/relationships/hyperlink" Target="https://www.merriam-webster.com/dictionary/terpsichorean" TargetMode="External"/><Relationship Id="rId893" Type="http://schemas.openxmlformats.org/officeDocument/2006/relationships/hyperlink" Target="https://www.merriam-webster.com/dictionary/plectrum" TargetMode="External"/><Relationship Id="rId2367" Type="http://schemas.openxmlformats.org/officeDocument/2006/relationships/hyperlink" Target="https://www.dictionary.com/browse/parapet" TargetMode="External"/><Relationship Id="rId339" Type="http://schemas.openxmlformats.org/officeDocument/2006/relationships/hyperlink" Target="https://www.dictionary.com/browse/tope?s=t" TargetMode="External"/><Relationship Id="rId546" Type="http://schemas.openxmlformats.org/officeDocument/2006/relationships/hyperlink" Target="https://www.merriam-webster.com/dictionary/acme" TargetMode="External"/><Relationship Id="rId753" Type="http://schemas.openxmlformats.org/officeDocument/2006/relationships/hyperlink" Target="https://www.dictionary.com/browse/expatriate?s=t" TargetMode="External"/><Relationship Id="rId1176" Type="http://schemas.openxmlformats.org/officeDocument/2006/relationships/hyperlink" Target="https://www.merriam-webster.com/dictionary/delitescence" TargetMode="External"/><Relationship Id="rId1383" Type="http://schemas.openxmlformats.org/officeDocument/2006/relationships/hyperlink" Target="https://www.merriam-webster.com/dictionary/deciduous" TargetMode="External"/><Relationship Id="rId2227" Type="http://schemas.openxmlformats.org/officeDocument/2006/relationships/hyperlink" Target="https://www.dictionary.com/browse/lento" TargetMode="External"/><Relationship Id="rId2434" Type="http://schemas.openxmlformats.org/officeDocument/2006/relationships/hyperlink" Target="https://www.merriam-webster.com/dictionary/repartee" TargetMode="External"/><Relationship Id="rId101" Type="http://schemas.openxmlformats.org/officeDocument/2006/relationships/hyperlink" Target="https://www.dictionary.com/browse/chapbook?s=t" TargetMode="External"/><Relationship Id="rId406" Type="http://schemas.openxmlformats.org/officeDocument/2006/relationships/hyperlink" Target="https://www.dictionary.com/browse/nostrum?s=t" TargetMode="External"/><Relationship Id="rId960" Type="http://schemas.openxmlformats.org/officeDocument/2006/relationships/hyperlink" Target="https://www.merriam-webster.com/dictionary/staid" TargetMode="External"/><Relationship Id="rId1036" Type="http://schemas.openxmlformats.org/officeDocument/2006/relationships/hyperlink" Target="https://www.merriam-webster.com/dictionary/sloe" TargetMode="External"/><Relationship Id="rId1243" Type="http://schemas.openxmlformats.org/officeDocument/2006/relationships/hyperlink" Target="https://www.merriam-webster.com/dictionary/mephitic" TargetMode="External"/><Relationship Id="rId1590" Type="http://schemas.openxmlformats.org/officeDocument/2006/relationships/hyperlink" Target="https://www.dictionary.com/browse/orthography?s=t" TargetMode="External"/><Relationship Id="rId1688" Type="http://schemas.openxmlformats.org/officeDocument/2006/relationships/hyperlink" Target="https://www.dictionary.com/browse/merino?s=t" TargetMode="External"/><Relationship Id="rId1895" Type="http://schemas.openxmlformats.org/officeDocument/2006/relationships/hyperlink" Target="https://www.merriam-webster.com/dictionary/slattern" TargetMode="External"/><Relationship Id="rId613" Type="http://schemas.openxmlformats.org/officeDocument/2006/relationships/hyperlink" Target="https://www.merriam-webster.com/dictionary/puerile" TargetMode="External"/><Relationship Id="rId820" Type="http://schemas.openxmlformats.org/officeDocument/2006/relationships/hyperlink" Target="https://www.dictionary.com/browse/delectable?s=t" TargetMode="External"/><Relationship Id="rId918" Type="http://schemas.openxmlformats.org/officeDocument/2006/relationships/hyperlink" Target="https://www.merriam-webster.com/dictionary/argosy" TargetMode="External"/><Relationship Id="rId1450" Type="http://schemas.openxmlformats.org/officeDocument/2006/relationships/hyperlink" Target="https://www.merriam-webster.com/dictionary/garrulous" TargetMode="External"/><Relationship Id="rId1548" Type="http://schemas.openxmlformats.org/officeDocument/2006/relationships/hyperlink" Target="https://www.dictionary.com/browse/discalced?s=t" TargetMode="External"/><Relationship Id="rId1755" Type="http://schemas.openxmlformats.org/officeDocument/2006/relationships/hyperlink" Target="https://www.merriam-webster.com/dictionary/spondyl-" TargetMode="External"/><Relationship Id="rId2501" Type="http://schemas.openxmlformats.org/officeDocument/2006/relationships/hyperlink" Target="https://www.dictionary.com/browse/satrap" TargetMode="External"/><Relationship Id="rId1103" Type="http://schemas.openxmlformats.org/officeDocument/2006/relationships/hyperlink" Target="https://www.merriam-webster.com/dictionary/mesmerize" TargetMode="External"/><Relationship Id="rId1310" Type="http://schemas.openxmlformats.org/officeDocument/2006/relationships/hyperlink" Target="https://www.merriam-webster.com/dictionary/aberration" TargetMode="External"/><Relationship Id="rId1408" Type="http://schemas.openxmlformats.org/officeDocument/2006/relationships/hyperlink" Target="https://www.merriam-webster.com/dictionary/instanter" TargetMode="External"/><Relationship Id="rId1962" Type="http://schemas.openxmlformats.org/officeDocument/2006/relationships/hyperlink" Target="https://www.merriam-webster.com/dictionary/biome" TargetMode="External"/><Relationship Id="rId47" Type="http://schemas.openxmlformats.org/officeDocument/2006/relationships/hyperlink" Target="https://www.dictionary.com/browse/prefecture?s=t" TargetMode="External"/><Relationship Id="rId1615" Type="http://schemas.openxmlformats.org/officeDocument/2006/relationships/hyperlink" Target="https://www.dictionary.com/browse/solecism?s=t" TargetMode="External"/><Relationship Id="rId1822" Type="http://schemas.openxmlformats.org/officeDocument/2006/relationships/hyperlink" Target="https://www.merriam-webster.com/dictionary/battlement" TargetMode="External"/><Relationship Id="rId196" Type="http://schemas.openxmlformats.org/officeDocument/2006/relationships/hyperlink" Target="https://www.dictionary.com/browse/ironic?s=t" TargetMode="External"/><Relationship Id="rId2084" Type="http://schemas.openxmlformats.org/officeDocument/2006/relationships/hyperlink" Target="https://www.dictionary.com/browse/indemnify" TargetMode="External"/><Relationship Id="rId2291" Type="http://schemas.openxmlformats.org/officeDocument/2006/relationships/hyperlink" Target="https://www.dictionary.com/browse/rowel?s=t" TargetMode="External"/><Relationship Id="rId263" Type="http://schemas.openxmlformats.org/officeDocument/2006/relationships/hyperlink" Target="https://www.dictionary.com/browse/baneful?s=t" TargetMode="External"/><Relationship Id="rId470" Type="http://schemas.openxmlformats.org/officeDocument/2006/relationships/hyperlink" Target="https://www.merriam-webster.com/dictionary/saute" TargetMode="External"/><Relationship Id="rId2151" Type="http://schemas.openxmlformats.org/officeDocument/2006/relationships/hyperlink" Target="https://www.dictionary.com/browse/feckless" TargetMode="External"/><Relationship Id="rId2389" Type="http://schemas.openxmlformats.org/officeDocument/2006/relationships/hyperlink" Target="https://www.dictionary.com/browse/ambrosia" TargetMode="External"/><Relationship Id="rId123" Type="http://schemas.openxmlformats.org/officeDocument/2006/relationships/hyperlink" Target="https://www.dictionary.com/browse/efficacious?s=t" TargetMode="External"/><Relationship Id="rId330" Type="http://schemas.openxmlformats.org/officeDocument/2006/relationships/hyperlink" Target="https://www.dictionary.com/browse/caudle?s=t" TargetMode="External"/><Relationship Id="rId568" Type="http://schemas.openxmlformats.org/officeDocument/2006/relationships/hyperlink" Target="https://www.merriam-webster.com/dictionary/blithe" TargetMode="External"/><Relationship Id="rId775" Type="http://schemas.openxmlformats.org/officeDocument/2006/relationships/hyperlink" Target="https://www.merriam-webster.com/dictionary/sprain" TargetMode="External"/><Relationship Id="rId982" Type="http://schemas.openxmlformats.org/officeDocument/2006/relationships/hyperlink" Target="https://www.merriam-webster.com/dictionary/reprobate" TargetMode="External"/><Relationship Id="rId1198" Type="http://schemas.openxmlformats.org/officeDocument/2006/relationships/hyperlink" Target="https://www.merriam-webster.com/dictionary/ribald" TargetMode="External"/><Relationship Id="rId2011" Type="http://schemas.openxmlformats.org/officeDocument/2006/relationships/hyperlink" Target="https://www.dictionary.com/browse/corvee" TargetMode="External"/><Relationship Id="rId2249" Type="http://schemas.openxmlformats.org/officeDocument/2006/relationships/hyperlink" Target="https://www.dictionary.com/browse/arbitrage" TargetMode="External"/><Relationship Id="rId2456" Type="http://schemas.openxmlformats.org/officeDocument/2006/relationships/hyperlink" Target="https://www.dictionary.com/browse/carpe-diem" TargetMode="External"/><Relationship Id="rId428" Type="http://schemas.openxmlformats.org/officeDocument/2006/relationships/hyperlink" Target="https://www.dictionary.com/browse/condiment?s=t" TargetMode="External"/><Relationship Id="rId635" Type="http://schemas.openxmlformats.org/officeDocument/2006/relationships/hyperlink" Target="https://www.merriam-webster.com/dictionary/ineluctable" TargetMode="External"/><Relationship Id="rId842" Type="http://schemas.openxmlformats.org/officeDocument/2006/relationships/hyperlink" Target="https://www.merriam-webster.com/dictionary/expiate" TargetMode="External"/><Relationship Id="rId1058" Type="http://schemas.openxmlformats.org/officeDocument/2006/relationships/hyperlink" Target="https://www.merriam-webster.com/dictionary/accolade" TargetMode="External"/><Relationship Id="rId1265" Type="http://schemas.openxmlformats.org/officeDocument/2006/relationships/hyperlink" Target="https://www.dictionary.com/browse/faustian?s=t" TargetMode="External"/><Relationship Id="rId1472" Type="http://schemas.openxmlformats.org/officeDocument/2006/relationships/hyperlink" Target="https://www.merriam-webster.com/dictionary/garrote" TargetMode="External"/><Relationship Id="rId2109" Type="http://schemas.openxmlformats.org/officeDocument/2006/relationships/hyperlink" Target="https://www.dictionary.com/browse/superfluidity" TargetMode="External"/><Relationship Id="rId2316" Type="http://schemas.openxmlformats.org/officeDocument/2006/relationships/hyperlink" Target="https://www.dictionary.com/browse/transponder" TargetMode="External"/><Relationship Id="rId2523" Type="http://schemas.openxmlformats.org/officeDocument/2006/relationships/hyperlink" Target="https://www.merriam-webster.com/dictionary/dissolute" TargetMode="External"/><Relationship Id="rId702" Type="http://schemas.openxmlformats.org/officeDocument/2006/relationships/hyperlink" Target="https://www.merriam-webster.com/dictionary/interlocutory" TargetMode="External"/><Relationship Id="rId1125" Type="http://schemas.openxmlformats.org/officeDocument/2006/relationships/hyperlink" Target="https://www.merriam-webster.com/dictionary/sacerdotal" TargetMode="External"/><Relationship Id="rId1332" Type="http://schemas.openxmlformats.org/officeDocument/2006/relationships/hyperlink" Target="https://www.merriam-webster.com/dictionary/stupefy" TargetMode="External"/><Relationship Id="rId1777" Type="http://schemas.openxmlformats.org/officeDocument/2006/relationships/hyperlink" Target="https://www.dictionary.com/browse/mettle?s=t" TargetMode="External"/><Relationship Id="rId1984" Type="http://schemas.openxmlformats.org/officeDocument/2006/relationships/hyperlink" Target="https://www.dictionary.com/browse/magnate" TargetMode="External"/><Relationship Id="rId69" Type="http://schemas.openxmlformats.org/officeDocument/2006/relationships/hyperlink" Target="https://www.dictionary.com/browse/afflatus?s=t" TargetMode="External"/><Relationship Id="rId1637" Type="http://schemas.openxmlformats.org/officeDocument/2006/relationships/hyperlink" Target="https://www.dictionary.com/browse/fortuitous?s=t" TargetMode="External"/><Relationship Id="rId1844" Type="http://schemas.openxmlformats.org/officeDocument/2006/relationships/hyperlink" Target="https://www.merriam-webster.com/dictionary/bromide" TargetMode="External"/><Relationship Id="rId1704" Type="http://schemas.openxmlformats.org/officeDocument/2006/relationships/hyperlink" Target="https://www.dictionary.com/browse/vapid?s=t" TargetMode="External"/><Relationship Id="rId285" Type="http://schemas.openxmlformats.org/officeDocument/2006/relationships/hyperlink" Target="https://www.dictionary.com/browse/rebuff?s=t" TargetMode="External"/><Relationship Id="rId1911" Type="http://schemas.openxmlformats.org/officeDocument/2006/relationships/hyperlink" Target="https://www.merriam-webster.com/dictionary/demonym" TargetMode="External"/><Relationship Id="rId492" Type="http://schemas.openxmlformats.org/officeDocument/2006/relationships/hyperlink" Target="https://www.merriam-webster.com/dictionary/freshet" TargetMode="External"/><Relationship Id="rId797" Type="http://schemas.openxmlformats.org/officeDocument/2006/relationships/hyperlink" Target="https://www.merriam-webster.com/dictionary/moxa" TargetMode="External"/><Relationship Id="rId2173" Type="http://schemas.openxmlformats.org/officeDocument/2006/relationships/hyperlink" Target="https://www.dictionary.com/browse/argentiferous" TargetMode="External"/><Relationship Id="rId2380" Type="http://schemas.openxmlformats.org/officeDocument/2006/relationships/hyperlink" Target="https://www.dictionary.com/browse/brogue" TargetMode="External"/><Relationship Id="rId2478" Type="http://schemas.openxmlformats.org/officeDocument/2006/relationships/hyperlink" Target="https://www.dictionary.com/browse/heath" TargetMode="External"/><Relationship Id="rId145" Type="http://schemas.openxmlformats.org/officeDocument/2006/relationships/hyperlink" Target="https://www.dictionary.com/browse/chiaroscuro?s=t" TargetMode="External"/><Relationship Id="rId352" Type="http://schemas.openxmlformats.org/officeDocument/2006/relationships/hyperlink" Target="https://www.dictionary.com/browse/expatiate?s=t" TargetMode="External"/><Relationship Id="rId1287" Type="http://schemas.openxmlformats.org/officeDocument/2006/relationships/hyperlink" Target="https://www.merriam-webster.com/dictionary/falsetto" TargetMode="External"/><Relationship Id="rId2033" Type="http://schemas.openxmlformats.org/officeDocument/2006/relationships/hyperlink" Target="https://www.dictionary.com/browse/redolent" TargetMode="External"/><Relationship Id="rId2240" Type="http://schemas.openxmlformats.org/officeDocument/2006/relationships/hyperlink" Target="https://www.dictionary.com/browse/tableau" TargetMode="External"/><Relationship Id="rId212" Type="http://schemas.openxmlformats.org/officeDocument/2006/relationships/hyperlink" Target="https://www.dictionary.com/browse/ignominious?s=t" TargetMode="External"/><Relationship Id="rId657" Type="http://schemas.openxmlformats.org/officeDocument/2006/relationships/hyperlink" Target="https://www.merriam-webster.com/dictionary/barrister" TargetMode="External"/><Relationship Id="rId864" Type="http://schemas.openxmlformats.org/officeDocument/2006/relationships/hyperlink" Target="https://www.merriam-webster.com/dictionary/fiduciary" TargetMode="External"/><Relationship Id="rId1494" Type="http://schemas.openxmlformats.org/officeDocument/2006/relationships/hyperlink" Target="https://www.merriam-webster.com/dictionary/loo" TargetMode="External"/><Relationship Id="rId1799" Type="http://schemas.openxmlformats.org/officeDocument/2006/relationships/hyperlink" Target="https://www.merriam-webster.com/dictionary/vociferous" TargetMode="External"/><Relationship Id="rId2100" Type="http://schemas.openxmlformats.org/officeDocument/2006/relationships/hyperlink" Target="https://www.dictionary.com/browse/abaft" TargetMode="External"/><Relationship Id="rId2338" Type="http://schemas.openxmlformats.org/officeDocument/2006/relationships/hyperlink" Target="https://www.dictionary.com/browse/cleave" TargetMode="External"/><Relationship Id="rId2545" Type="http://schemas.openxmlformats.org/officeDocument/2006/relationships/hyperlink" Target="https://www.dictionary.com/browse/eulogy" TargetMode="External"/><Relationship Id="rId517" Type="http://schemas.openxmlformats.org/officeDocument/2006/relationships/hyperlink" Target="https://www.merriam-webster.com/dictionary/littoral" TargetMode="External"/><Relationship Id="rId724" Type="http://schemas.openxmlformats.org/officeDocument/2006/relationships/hyperlink" Target="https://www.dictionary.com/browse/exoteric?s=t" TargetMode="External"/><Relationship Id="rId931" Type="http://schemas.openxmlformats.org/officeDocument/2006/relationships/hyperlink" Target="https://www.merriam-webster.com/dictionary/xebec" TargetMode="External"/><Relationship Id="rId1147" Type="http://schemas.openxmlformats.org/officeDocument/2006/relationships/hyperlink" Target="https://www.merriam-webster.com/dictionary/manse" TargetMode="External"/><Relationship Id="rId1354" Type="http://schemas.openxmlformats.org/officeDocument/2006/relationships/hyperlink" Target="https://www.merriam-webster.com/dictionary/coadjutor" TargetMode="External"/><Relationship Id="rId1561" Type="http://schemas.openxmlformats.org/officeDocument/2006/relationships/hyperlink" Target="https://www.merriam-webster.com/dictionary/colloquy" TargetMode="External"/><Relationship Id="rId2405" Type="http://schemas.openxmlformats.org/officeDocument/2006/relationships/hyperlink" Target="https://www.merriam-webster.com/dictionary/Mohs%27%20scale" TargetMode="External"/><Relationship Id="rId60" Type="http://schemas.openxmlformats.org/officeDocument/2006/relationships/hyperlink" Target="https://www.dictionary.com/browse/essay?s=t" TargetMode="External"/><Relationship Id="rId1007" Type="http://schemas.openxmlformats.org/officeDocument/2006/relationships/hyperlink" Target="https://www.merriam-webster.com/dictionary/postern" TargetMode="External"/><Relationship Id="rId1214" Type="http://schemas.openxmlformats.org/officeDocument/2006/relationships/hyperlink" Target="https://www.merriam-webster.com/dictionary/imbricate" TargetMode="External"/><Relationship Id="rId1421" Type="http://schemas.openxmlformats.org/officeDocument/2006/relationships/hyperlink" Target="https://www.merriam-webster.com/dictionary/itinerant" TargetMode="External"/><Relationship Id="rId1659" Type="http://schemas.openxmlformats.org/officeDocument/2006/relationships/hyperlink" Target="https://www.dictionary.com/browse/equitation?s=t" TargetMode="External"/><Relationship Id="rId1866" Type="http://schemas.openxmlformats.org/officeDocument/2006/relationships/hyperlink" Target="https://www.dictionary.com/browse/ponderous?s=t" TargetMode="External"/><Relationship Id="rId1519" Type="http://schemas.openxmlformats.org/officeDocument/2006/relationships/hyperlink" Target="https://www.dictionary.com/browse/burnoose?s=t" TargetMode="External"/><Relationship Id="rId1726" Type="http://schemas.openxmlformats.org/officeDocument/2006/relationships/hyperlink" Target="https://www.merriam-webster.com/dictionary/enter-" TargetMode="External"/><Relationship Id="rId1933" Type="http://schemas.openxmlformats.org/officeDocument/2006/relationships/hyperlink" Target="https://www.merriam-webster.com/dictionary/echinoderm" TargetMode="External"/><Relationship Id="rId18" Type="http://schemas.openxmlformats.org/officeDocument/2006/relationships/hyperlink" Target="https://www.dictionary.com/browse/disinterested?s=t" TargetMode="External"/><Relationship Id="rId2195" Type="http://schemas.openxmlformats.org/officeDocument/2006/relationships/hyperlink" Target="https://www.dictionary.com/browse/phillumenist" TargetMode="External"/><Relationship Id="rId167" Type="http://schemas.openxmlformats.org/officeDocument/2006/relationships/hyperlink" Target="https://www.dictionary.com/browse/vermillion?s=t" TargetMode="External"/><Relationship Id="rId374" Type="http://schemas.openxmlformats.org/officeDocument/2006/relationships/hyperlink" Target="https://www.dictionary.com/browse/appanage?s=t" TargetMode="External"/><Relationship Id="rId581" Type="http://schemas.openxmlformats.org/officeDocument/2006/relationships/hyperlink" Target="https://www.merriam-webster.com/dictionary/inspissated" TargetMode="External"/><Relationship Id="rId2055" Type="http://schemas.openxmlformats.org/officeDocument/2006/relationships/hyperlink" Target="https://www.dictionary.com/browse/vicennial" TargetMode="External"/><Relationship Id="rId2262" Type="http://schemas.openxmlformats.org/officeDocument/2006/relationships/hyperlink" Target="https://www.dictionary.com/browse/valediction" TargetMode="External"/><Relationship Id="rId234" Type="http://schemas.openxmlformats.org/officeDocument/2006/relationships/hyperlink" Target="https://www.dictionary.com/browse/parquetry?s=t" TargetMode="External"/><Relationship Id="rId679" Type="http://schemas.openxmlformats.org/officeDocument/2006/relationships/hyperlink" Target="https://www.merriam-webster.com/dictionary/poetaster" TargetMode="External"/><Relationship Id="rId886" Type="http://schemas.openxmlformats.org/officeDocument/2006/relationships/hyperlink" Target="https://www.merriam-webster.com/dictionary/calliope" TargetMode="External"/><Relationship Id="rId2" Type="http://schemas.openxmlformats.org/officeDocument/2006/relationships/hyperlink" Target="https://www.dictionary.com/browse/menagerie?s=t" TargetMode="External"/><Relationship Id="rId441" Type="http://schemas.openxmlformats.org/officeDocument/2006/relationships/hyperlink" Target="https://www.dictionary.com/browse/ragout?s=t" TargetMode="External"/><Relationship Id="rId539" Type="http://schemas.openxmlformats.org/officeDocument/2006/relationships/hyperlink" Target="https://www.merriam-webster.com/dictionary/sardonic" TargetMode="External"/><Relationship Id="rId746" Type="http://schemas.openxmlformats.org/officeDocument/2006/relationships/hyperlink" Target="https://www.merriam-webster.com/dictionary/pinna" TargetMode="External"/><Relationship Id="rId1071" Type="http://schemas.openxmlformats.org/officeDocument/2006/relationships/hyperlink" Target="https://www.merriam-webster.com/dictionary/occlude" TargetMode="External"/><Relationship Id="rId1169" Type="http://schemas.openxmlformats.org/officeDocument/2006/relationships/hyperlink" Target="https://www.merriam-webster.com/dictionary/refractory" TargetMode="External"/><Relationship Id="rId1376" Type="http://schemas.openxmlformats.org/officeDocument/2006/relationships/hyperlink" Target="https://www.merriam-webster.com/dictionary/moot" TargetMode="External"/><Relationship Id="rId1583" Type="http://schemas.openxmlformats.org/officeDocument/2006/relationships/hyperlink" Target="https://www.dictionary.com/browse/macaronic?s=t" TargetMode="External"/><Relationship Id="rId2122" Type="http://schemas.openxmlformats.org/officeDocument/2006/relationships/hyperlink" Target="https://www.dictionary.com/browse/buttress?s=t" TargetMode="External"/><Relationship Id="rId2427" Type="http://schemas.openxmlformats.org/officeDocument/2006/relationships/hyperlink" Target="https://www.dictionary.com/browse/russet" TargetMode="External"/><Relationship Id="rId301" Type="http://schemas.openxmlformats.org/officeDocument/2006/relationships/hyperlink" Target="https://www.dictionary.com/browse/roil?s=t" TargetMode="External"/><Relationship Id="rId953" Type="http://schemas.openxmlformats.org/officeDocument/2006/relationships/hyperlink" Target="https://www.merriam-webster.com/dictionary/mellifluous" TargetMode="External"/><Relationship Id="rId1029" Type="http://schemas.openxmlformats.org/officeDocument/2006/relationships/hyperlink" Target="https://www.merriam-webster.com/dictionary/transpontine" TargetMode="External"/><Relationship Id="rId1236" Type="http://schemas.openxmlformats.org/officeDocument/2006/relationships/hyperlink" Target="https://www.merriam-webster.com/dictionary/supersede" TargetMode="External"/><Relationship Id="rId1790" Type="http://schemas.openxmlformats.org/officeDocument/2006/relationships/hyperlink" Target="https://www.dictionary.com/browse/anorak?s=t" TargetMode="External"/><Relationship Id="rId1888" Type="http://schemas.openxmlformats.org/officeDocument/2006/relationships/hyperlink" Target="https://www.dictionary.com/browse/overarching?s=t" TargetMode="External"/><Relationship Id="rId82" Type="http://schemas.openxmlformats.org/officeDocument/2006/relationships/hyperlink" Target="https://www.dictionary.com/browse/recrudescence?s=t" TargetMode="External"/><Relationship Id="rId606" Type="http://schemas.openxmlformats.org/officeDocument/2006/relationships/hyperlink" Target="https://www.dictionary.com/browse/censer?s=t" TargetMode="External"/><Relationship Id="rId813" Type="http://schemas.openxmlformats.org/officeDocument/2006/relationships/hyperlink" Target="https://www.dictionary.com/browse/formication?s=t" TargetMode="External"/><Relationship Id="rId1443" Type="http://schemas.openxmlformats.org/officeDocument/2006/relationships/hyperlink" Target="https://www.merriam-webster.com/dictionary/conjure" TargetMode="External"/><Relationship Id="rId1650" Type="http://schemas.openxmlformats.org/officeDocument/2006/relationships/hyperlink" Target="https://www.dictionary.com/browse/tincture?s=t" TargetMode="External"/><Relationship Id="rId1748" Type="http://schemas.openxmlformats.org/officeDocument/2006/relationships/hyperlink" Target="https://www.merriam-webster.com/dictionary/-pnea" TargetMode="External"/><Relationship Id="rId1303" Type="http://schemas.openxmlformats.org/officeDocument/2006/relationships/hyperlink" Target="https://www.merriam-webster.com/dictionary/avowal" TargetMode="External"/><Relationship Id="rId1510" Type="http://schemas.openxmlformats.org/officeDocument/2006/relationships/hyperlink" Target="https://www.merriam-webster.com/dictionary/imminent" TargetMode="External"/><Relationship Id="rId1955" Type="http://schemas.openxmlformats.org/officeDocument/2006/relationships/hyperlink" Target="https://www.dictionary.com/browse/superfluity" TargetMode="External"/><Relationship Id="rId1608" Type="http://schemas.openxmlformats.org/officeDocument/2006/relationships/hyperlink" Target="https://www.dictionary.com/browse/qua?s=t" TargetMode="External"/><Relationship Id="rId1815" Type="http://schemas.openxmlformats.org/officeDocument/2006/relationships/hyperlink" Target="https://www.dictionary.com/browse/ferret?s=t" TargetMode="External"/><Relationship Id="rId189" Type="http://schemas.openxmlformats.org/officeDocument/2006/relationships/hyperlink" Target="https://www.dictionary.com/browse/antinomy?s=t" TargetMode="External"/><Relationship Id="rId396" Type="http://schemas.openxmlformats.org/officeDocument/2006/relationships/hyperlink" Target="https://www.dictionary.com/browse/trumpery?s=t" TargetMode="External"/><Relationship Id="rId2077" Type="http://schemas.openxmlformats.org/officeDocument/2006/relationships/hyperlink" Target="https://www.dictionary.com/browse/fitful" TargetMode="External"/><Relationship Id="rId2284" Type="http://schemas.openxmlformats.org/officeDocument/2006/relationships/hyperlink" Target="https://www.merriam-webster.com/dictionary/linchpin" TargetMode="External"/><Relationship Id="rId2491" Type="http://schemas.openxmlformats.org/officeDocument/2006/relationships/hyperlink" Target="https://www.dictionary.com/browse/refringent" TargetMode="External"/><Relationship Id="rId256" Type="http://schemas.openxmlformats.org/officeDocument/2006/relationships/hyperlink" Target="https://www.dictionary.com/browse/reproach?s=t" TargetMode="External"/><Relationship Id="rId463" Type="http://schemas.openxmlformats.org/officeDocument/2006/relationships/hyperlink" Target="https://www.merriam-webster.com/dictionary/obiter%20dictum" TargetMode="External"/><Relationship Id="rId670" Type="http://schemas.openxmlformats.org/officeDocument/2006/relationships/hyperlink" Target="https://www.merriam-webster.com/dictionary/gaffer" TargetMode="External"/><Relationship Id="rId1093" Type="http://schemas.openxmlformats.org/officeDocument/2006/relationships/hyperlink" Target="https://www.dictionary.com/browse/obsequious?s=t" TargetMode="External"/><Relationship Id="rId2144" Type="http://schemas.openxmlformats.org/officeDocument/2006/relationships/hyperlink" Target="https://www.dictionary.com/browse/prolegomenon" TargetMode="External"/><Relationship Id="rId2351" Type="http://schemas.openxmlformats.org/officeDocument/2006/relationships/hyperlink" Target="https://www.istockphoto.com/vector/human-larynx-and-internal-pharynx-anatomy-head-illustration-close-ideal-for-gm1204429898-346557196" TargetMode="External"/><Relationship Id="rId116" Type="http://schemas.openxmlformats.org/officeDocument/2006/relationships/hyperlink" Target="https://www.dictionary.com/browse/spangle?s=t" TargetMode="External"/><Relationship Id="rId323" Type="http://schemas.openxmlformats.org/officeDocument/2006/relationships/hyperlink" Target="https://www.dictionary.com/browse/poseur?s=t" TargetMode="External"/><Relationship Id="rId530" Type="http://schemas.openxmlformats.org/officeDocument/2006/relationships/hyperlink" Target="https://www.merriam-webster.com/dictionary/xeric" TargetMode="External"/><Relationship Id="rId768" Type="http://schemas.openxmlformats.org/officeDocument/2006/relationships/hyperlink" Target="https://www.merriam-webster.com/dictionary/prognathous" TargetMode="External"/><Relationship Id="rId975" Type="http://schemas.openxmlformats.org/officeDocument/2006/relationships/hyperlink" Target="https://www.merriam-webster.com/dictionary/anathema" TargetMode="External"/><Relationship Id="rId1160" Type="http://schemas.openxmlformats.org/officeDocument/2006/relationships/hyperlink" Target="https://www.merriam-webster.com/dictionary/doff" TargetMode="External"/><Relationship Id="rId1398" Type="http://schemas.openxmlformats.org/officeDocument/2006/relationships/hyperlink" Target="https://www.merriam-webster.com/dictionary/perpetuity" TargetMode="External"/><Relationship Id="rId2004" Type="http://schemas.openxmlformats.org/officeDocument/2006/relationships/hyperlink" Target="https://www.merriam-webster.com/dictionary/antedate" TargetMode="External"/><Relationship Id="rId2211" Type="http://schemas.openxmlformats.org/officeDocument/2006/relationships/hyperlink" Target="https://www.dictionary.com/browse/arrogant" TargetMode="External"/><Relationship Id="rId2449" Type="http://schemas.openxmlformats.org/officeDocument/2006/relationships/hyperlink" Target="https://www.dictionary.com/browse/cauterize" TargetMode="External"/><Relationship Id="rId628" Type="http://schemas.openxmlformats.org/officeDocument/2006/relationships/hyperlink" Target="https://www.merriam-webster.com/dictionary/ostensible" TargetMode="External"/><Relationship Id="rId835" Type="http://schemas.openxmlformats.org/officeDocument/2006/relationships/hyperlink" Target="https://www.merriam-webster.com/dictionary/verruca" TargetMode="External"/><Relationship Id="rId1258" Type="http://schemas.openxmlformats.org/officeDocument/2006/relationships/hyperlink" Target="https://www.dictionary.com/browse/debouch?s=t" TargetMode="External"/><Relationship Id="rId1465" Type="http://schemas.openxmlformats.org/officeDocument/2006/relationships/hyperlink" Target="https://www.merriam-webster.com/dictionary/dragoon" TargetMode="External"/><Relationship Id="rId1672" Type="http://schemas.openxmlformats.org/officeDocument/2006/relationships/hyperlink" Target="https://www.dictionary.com/browse/raptorial?s=t" TargetMode="External"/><Relationship Id="rId2309" Type="http://schemas.openxmlformats.org/officeDocument/2006/relationships/hyperlink" Target="https://www.dreamstime.com/spring-loaded-detent-mechanism-rotary-switch-isolated-white-spring-loaded-detent-mechanism-rotary-switch-isolated-image105863655" TargetMode="External"/><Relationship Id="rId2516" Type="http://schemas.openxmlformats.org/officeDocument/2006/relationships/hyperlink" Target="https://www.dictionary.com/browse/nymph" TargetMode="External"/><Relationship Id="rId1020" Type="http://schemas.openxmlformats.org/officeDocument/2006/relationships/hyperlink" Target="https://www.merriam-webster.com/dictionary/embosom" TargetMode="External"/><Relationship Id="rId1118" Type="http://schemas.openxmlformats.org/officeDocument/2006/relationships/hyperlink" Target="https://www.merriam-webster.com/dictionary/filial" TargetMode="External"/><Relationship Id="rId1325" Type="http://schemas.openxmlformats.org/officeDocument/2006/relationships/hyperlink" Target="https://www.merriam-webster.com/dictionary/hebetude" TargetMode="External"/><Relationship Id="rId1532" Type="http://schemas.openxmlformats.org/officeDocument/2006/relationships/hyperlink" Target="https://www.dictionary.com/browse/duds?s=t" TargetMode="External"/><Relationship Id="rId1977" Type="http://schemas.openxmlformats.org/officeDocument/2006/relationships/hyperlink" Target="https://www.merriam-webster.com/dictionary/base%20metal" TargetMode="External"/><Relationship Id="rId902" Type="http://schemas.openxmlformats.org/officeDocument/2006/relationships/hyperlink" Target="https://www.merriam-webster.com/dictionary/griffin" TargetMode="External"/><Relationship Id="rId1837" Type="http://schemas.openxmlformats.org/officeDocument/2006/relationships/hyperlink" Target="https://www.merriam-webster.com/dictionary/estimable" TargetMode="External"/><Relationship Id="rId31" Type="http://schemas.openxmlformats.org/officeDocument/2006/relationships/hyperlink" Target="https://www.dictionary.com/browse/joist?s=t" TargetMode="External"/><Relationship Id="rId2099" Type="http://schemas.openxmlformats.org/officeDocument/2006/relationships/hyperlink" Target="https://www.dictionary.com/browse/whet" TargetMode="External"/><Relationship Id="rId180" Type="http://schemas.openxmlformats.org/officeDocument/2006/relationships/hyperlink" Target="https://www.dictionary.com/browse/panjandrum?s=t" TargetMode="External"/><Relationship Id="rId278" Type="http://schemas.openxmlformats.org/officeDocument/2006/relationships/hyperlink" Target="https://www.dictionary.com/browse/abnegate?s=t" TargetMode="External"/><Relationship Id="rId1904" Type="http://schemas.openxmlformats.org/officeDocument/2006/relationships/hyperlink" Target="https://www.dictionary.com/browse/mince" TargetMode="External"/><Relationship Id="rId485" Type="http://schemas.openxmlformats.org/officeDocument/2006/relationships/hyperlink" Target="https://www.merriam-webster.com/dictionary/munificence" TargetMode="External"/><Relationship Id="rId692" Type="http://schemas.openxmlformats.org/officeDocument/2006/relationships/hyperlink" Target="https://www.dictionary.com/browse/eschew?s=t" TargetMode="External"/><Relationship Id="rId2166" Type="http://schemas.openxmlformats.org/officeDocument/2006/relationships/hyperlink" Target="https://www.merriam-webster.com/dictionary/clementine" TargetMode="External"/><Relationship Id="rId2373" Type="http://schemas.openxmlformats.org/officeDocument/2006/relationships/hyperlink" Target="https://www.merriam-webster.com/dictionary/burka" TargetMode="External"/><Relationship Id="rId138" Type="http://schemas.openxmlformats.org/officeDocument/2006/relationships/hyperlink" Target="https://www.dictionary.com/browse/pluvial?s=t" TargetMode="External"/><Relationship Id="rId345" Type="http://schemas.openxmlformats.org/officeDocument/2006/relationships/hyperlink" Target="https://www.dictionary.com/browse/fervid?s=t" TargetMode="External"/><Relationship Id="rId552" Type="http://schemas.openxmlformats.org/officeDocument/2006/relationships/hyperlink" Target="https://www.merriam-webster.com/dictionary/gest" TargetMode="External"/><Relationship Id="rId997" Type="http://schemas.openxmlformats.org/officeDocument/2006/relationships/hyperlink" Target="https://www.merriam-webster.com/dictionary/abattoir" TargetMode="External"/><Relationship Id="rId1182" Type="http://schemas.openxmlformats.org/officeDocument/2006/relationships/hyperlink" Target="https://www.dictionary.com/browse/decant?s=t" TargetMode="External"/><Relationship Id="rId2026" Type="http://schemas.openxmlformats.org/officeDocument/2006/relationships/hyperlink" Target="https://www.dictionary.com/browse/deportment" TargetMode="External"/><Relationship Id="rId2233" Type="http://schemas.openxmlformats.org/officeDocument/2006/relationships/hyperlink" Target="https://www.dictionary.com/browse/phlegmatic" TargetMode="External"/><Relationship Id="rId2440" Type="http://schemas.openxmlformats.org/officeDocument/2006/relationships/hyperlink" Target="https://www.dictionary.com/browse/jete" TargetMode="External"/><Relationship Id="rId205" Type="http://schemas.openxmlformats.org/officeDocument/2006/relationships/hyperlink" Target="https://www.dictionary.com/browse/pyx?s=t" TargetMode="External"/><Relationship Id="rId412" Type="http://schemas.openxmlformats.org/officeDocument/2006/relationships/hyperlink" Target="https://www.dictionary.com/browse/specious?s=t" TargetMode="External"/><Relationship Id="rId857" Type="http://schemas.openxmlformats.org/officeDocument/2006/relationships/hyperlink" Target="https://www.merriam-webster.com/dictionary/agio" TargetMode="External"/><Relationship Id="rId1042" Type="http://schemas.openxmlformats.org/officeDocument/2006/relationships/hyperlink" Target="https://www.merriam-webster.com/dictionary/egalitarianism" TargetMode="External"/><Relationship Id="rId1487" Type="http://schemas.openxmlformats.org/officeDocument/2006/relationships/hyperlink" Target="https://www.merriam-webster.com/dictionary/sortie" TargetMode="External"/><Relationship Id="rId1694" Type="http://schemas.openxmlformats.org/officeDocument/2006/relationships/hyperlink" Target="https://www.merriam-webster.com/dictionary/maverick" TargetMode="External"/><Relationship Id="rId2300" Type="http://schemas.openxmlformats.org/officeDocument/2006/relationships/hyperlink" Target="https://www.dictionary.com/browse/spindle" TargetMode="External"/><Relationship Id="rId2538" Type="http://schemas.openxmlformats.org/officeDocument/2006/relationships/hyperlink" Target="https://www.dictionary.com/browse/filly" TargetMode="External"/><Relationship Id="rId717" Type="http://schemas.openxmlformats.org/officeDocument/2006/relationships/hyperlink" Target="https://www.merriam-webster.com/dictionary/enamor" TargetMode="External"/><Relationship Id="rId924" Type="http://schemas.openxmlformats.org/officeDocument/2006/relationships/hyperlink" Target="https://www.merriam-webster.com/dictionary/flotsam" TargetMode="External"/><Relationship Id="rId1347" Type="http://schemas.openxmlformats.org/officeDocument/2006/relationships/hyperlink" Target="https://www.merriam-webster.com/dictionary/commiserate" TargetMode="External"/><Relationship Id="rId1554" Type="http://schemas.openxmlformats.org/officeDocument/2006/relationships/hyperlink" Target="https://www.dictionary.com/browse/anagram?s=t" TargetMode="External"/><Relationship Id="rId1761" Type="http://schemas.openxmlformats.org/officeDocument/2006/relationships/hyperlink" Target="https://www.merriam-webster.com/dictionary/-cide" TargetMode="External"/><Relationship Id="rId1999" Type="http://schemas.openxmlformats.org/officeDocument/2006/relationships/hyperlink" Target="https://www.dictionary.com/browse/sodden" TargetMode="External"/><Relationship Id="rId53" Type="http://schemas.openxmlformats.org/officeDocument/2006/relationships/hyperlink" Target="https://www.dictionary.com/browse/apogee?s=t" TargetMode="External"/><Relationship Id="rId1207" Type="http://schemas.openxmlformats.org/officeDocument/2006/relationships/hyperlink" Target="https://www.dictionary.com/browse/corrugated?s=t" TargetMode="External"/><Relationship Id="rId1414" Type="http://schemas.openxmlformats.org/officeDocument/2006/relationships/hyperlink" Target="https://www.merriam-webster.com/dictionary/quotidian" TargetMode="External"/><Relationship Id="rId1621" Type="http://schemas.openxmlformats.org/officeDocument/2006/relationships/hyperlink" Target="https://www.dictionary.com/browse/trope?s=t" TargetMode="External"/><Relationship Id="rId1859" Type="http://schemas.openxmlformats.org/officeDocument/2006/relationships/hyperlink" Target="https://www.dictionary.com/browse/peremptory?s=t" TargetMode="External"/><Relationship Id="rId1719" Type="http://schemas.openxmlformats.org/officeDocument/2006/relationships/hyperlink" Target="https://www.merriam-webster.com/dictionary/chondro-" TargetMode="External"/><Relationship Id="rId1926" Type="http://schemas.openxmlformats.org/officeDocument/2006/relationships/hyperlink" Target="https://biologydictionary.net/binary-fission/" TargetMode="External"/><Relationship Id="rId2090" Type="http://schemas.openxmlformats.org/officeDocument/2006/relationships/hyperlink" Target="https://www.dictionary.com/browse/mercurial" TargetMode="External"/><Relationship Id="rId2188" Type="http://schemas.openxmlformats.org/officeDocument/2006/relationships/hyperlink" Target="https://www.dictionary.com/browse/concord" TargetMode="External"/><Relationship Id="rId2395" Type="http://schemas.openxmlformats.org/officeDocument/2006/relationships/hyperlink" Target="https://www.nationalgeographic.org/encyclopedia/oxbow-lake/" TargetMode="External"/><Relationship Id="rId367" Type="http://schemas.openxmlformats.org/officeDocument/2006/relationships/hyperlink" Target="https://www.dictionary.com/browse/palpable?s=t" TargetMode="External"/><Relationship Id="rId574" Type="http://schemas.openxmlformats.org/officeDocument/2006/relationships/hyperlink" Target="https://www.merriam-webster.com/dictionary/insouciant" TargetMode="External"/><Relationship Id="rId2048" Type="http://schemas.openxmlformats.org/officeDocument/2006/relationships/hyperlink" Target="https://www.dictionary.com/browse/lederhosen" TargetMode="External"/><Relationship Id="rId2255" Type="http://schemas.openxmlformats.org/officeDocument/2006/relationships/hyperlink" Target="https://www.dictionary.com/browse/niggling?s=t" TargetMode="External"/><Relationship Id="rId227" Type="http://schemas.openxmlformats.org/officeDocument/2006/relationships/hyperlink" Target="https://www.dictionary.com/browse/chalice?s=t" TargetMode="External"/><Relationship Id="rId781" Type="http://schemas.openxmlformats.org/officeDocument/2006/relationships/hyperlink" Target="https://www.merriam-webster.com/dictionary/vertiginous" TargetMode="External"/><Relationship Id="rId879" Type="http://schemas.openxmlformats.org/officeDocument/2006/relationships/hyperlink" Target="https://www.merriam-webster.com/dictionary/subvention" TargetMode="External"/><Relationship Id="rId2462" Type="http://schemas.openxmlformats.org/officeDocument/2006/relationships/hyperlink" Target="https://www.dictionary.com/browse/embossed" TargetMode="External"/><Relationship Id="rId434" Type="http://schemas.openxmlformats.org/officeDocument/2006/relationships/hyperlink" Target="https://www.dictionary.com/browse/grist?s=t" TargetMode="External"/><Relationship Id="rId641" Type="http://schemas.openxmlformats.org/officeDocument/2006/relationships/hyperlink" Target="https://www.merriam-webster.com/dictionary/choleric" TargetMode="External"/><Relationship Id="rId739" Type="http://schemas.openxmlformats.org/officeDocument/2006/relationships/hyperlink" Target="https://www.merriam-webster.com/dictionary/fovea" TargetMode="External"/><Relationship Id="rId1064" Type="http://schemas.openxmlformats.org/officeDocument/2006/relationships/hyperlink" Target="https://www.merriam-webster.com/dictionary/pullulating" TargetMode="External"/><Relationship Id="rId1271" Type="http://schemas.openxmlformats.org/officeDocument/2006/relationships/hyperlink" Target="https://www.dictionary.com/browse/piebald?s=t" TargetMode="External"/><Relationship Id="rId1369" Type="http://schemas.openxmlformats.org/officeDocument/2006/relationships/hyperlink" Target="https://www.merriam-webster.com/dictionary/excogitate" TargetMode="External"/><Relationship Id="rId1576" Type="http://schemas.openxmlformats.org/officeDocument/2006/relationships/hyperlink" Target="https://www.dictionary.com/browse/flippant?s=t" TargetMode="External"/><Relationship Id="rId2115" Type="http://schemas.openxmlformats.org/officeDocument/2006/relationships/hyperlink" Target="https://www.dictionary.com/browse/shanty" TargetMode="External"/><Relationship Id="rId2322" Type="http://schemas.openxmlformats.org/officeDocument/2006/relationships/hyperlink" Target="https://www.dictionary.com/browse/ford" TargetMode="External"/><Relationship Id="rId501" Type="http://schemas.openxmlformats.org/officeDocument/2006/relationships/hyperlink" Target="https://www.merriam-webster.com/dictionary/swale" TargetMode="External"/><Relationship Id="rId946" Type="http://schemas.openxmlformats.org/officeDocument/2006/relationships/hyperlink" Target="https://www.merriam-webster.com/dictionary/equanimity" TargetMode="External"/><Relationship Id="rId1131" Type="http://schemas.openxmlformats.org/officeDocument/2006/relationships/hyperlink" Target="https://www.merriam-webster.com/dictionary/Paraclete" TargetMode="External"/><Relationship Id="rId1229" Type="http://schemas.openxmlformats.org/officeDocument/2006/relationships/hyperlink" Target="https://www.merriam-webster.com/dictionary/wizened" TargetMode="External"/><Relationship Id="rId1783" Type="http://schemas.openxmlformats.org/officeDocument/2006/relationships/hyperlink" Target="https://www.merriam-webster.com/dictionary/elan" TargetMode="External"/><Relationship Id="rId1990" Type="http://schemas.openxmlformats.org/officeDocument/2006/relationships/hyperlink" Target="https://www.merriam-webster.com/dictionary/oaten" TargetMode="External"/><Relationship Id="rId75" Type="http://schemas.openxmlformats.org/officeDocument/2006/relationships/hyperlink" Target="https://www.dictionary.com/browse/gambit?s=t" TargetMode="External"/><Relationship Id="rId806" Type="http://schemas.openxmlformats.org/officeDocument/2006/relationships/hyperlink" Target="https://www.merriam-webster.com/dictionary/oste-" TargetMode="External"/><Relationship Id="rId1436" Type="http://schemas.openxmlformats.org/officeDocument/2006/relationships/hyperlink" Target="https://www.merriam-webster.com/dictionary/pleach" TargetMode="External"/><Relationship Id="rId1643" Type="http://schemas.openxmlformats.org/officeDocument/2006/relationships/hyperlink" Target="https://www.dictionary.com/browse/iota?s=t" TargetMode="External"/><Relationship Id="rId1850" Type="http://schemas.openxmlformats.org/officeDocument/2006/relationships/hyperlink" Target="https://www.dictionary.com/browse/empiricism?s=t" TargetMode="External"/><Relationship Id="rId1503" Type="http://schemas.openxmlformats.org/officeDocument/2006/relationships/hyperlink" Target="https://www.merriam-webster.com/dictionary/bibelot" TargetMode="External"/><Relationship Id="rId1710" Type="http://schemas.openxmlformats.org/officeDocument/2006/relationships/hyperlink" Target="https://www.merriam-webster.com/dictionary/angi-" TargetMode="External"/><Relationship Id="rId1948" Type="http://schemas.openxmlformats.org/officeDocument/2006/relationships/hyperlink" Target="https://www.merriam-webster.com/dictionary/histogram" TargetMode="External"/><Relationship Id="rId291" Type="http://schemas.openxmlformats.org/officeDocument/2006/relationships/hyperlink" Target="https://www.dictionary.com/browse/obverse?s=t" TargetMode="External"/><Relationship Id="rId1808" Type="http://schemas.openxmlformats.org/officeDocument/2006/relationships/hyperlink" Target="https://www.dictionary.com/browse/resilient?s=t" TargetMode="External"/><Relationship Id="rId151" Type="http://schemas.openxmlformats.org/officeDocument/2006/relationships/hyperlink" Target="https://www.dictionary.com/browse/incarnadine?s=t" TargetMode="External"/><Relationship Id="rId389" Type="http://schemas.openxmlformats.org/officeDocument/2006/relationships/hyperlink" Target="https://www.dictionary.com/browse/corollary?s=t" TargetMode="External"/><Relationship Id="rId596" Type="http://schemas.openxmlformats.org/officeDocument/2006/relationships/hyperlink" Target="https://www.merriam-webster.com/dictionary/salubrious" TargetMode="External"/><Relationship Id="rId2277" Type="http://schemas.openxmlformats.org/officeDocument/2006/relationships/hyperlink" Target="https://www.merriam-webster.com/dictionary/gnomon" TargetMode="External"/><Relationship Id="rId2484" Type="http://schemas.openxmlformats.org/officeDocument/2006/relationships/hyperlink" Target="https://www.dictionary.com/browse/philatelist" TargetMode="External"/><Relationship Id="rId249" Type="http://schemas.openxmlformats.org/officeDocument/2006/relationships/hyperlink" Target="https://www.dictionary.com/browse/objurgate?s=t" TargetMode="External"/><Relationship Id="rId456" Type="http://schemas.openxmlformats.org/officeDocument/2006/relationships/hyperlink" Target="https://www.merriam-webster.com/dictionary/fez" TargetMode="External"/><Relationship Id="rId663" Type="http://schemas.openxmlformats.org/officeDocument/2006/relationships/hyperlink" Target="https://www.merriam-webster.com/dictionary/confrere" TargetMode="External"/><Relationship Id="rId870" Type="http://schemas.openxmlformats.org/officeDocument/2006/relationships/hyperlink" Target="https://www.merriam-webster.com/dictionary/numismatics" TargetMode="External"/><Relationship Id="rId1086" Type="http://schemas.openxmlformats.org/officeDocument/2006/relationships/hyperlink" Target="https://www.merriam-webster.com/dictionary/vaticinate" TargetMode="External"/><Relationship Id="rId1293" Type="http://schemas.openxmlformats.org/officeDocument/2006/relationships/hyperlink" Target="https://www.merriam-webster.com/dictionary/sibilant" TargetMode="External"/><Relationship Id="rId2137" Type="http://schemas.openxmlformats.org/officeDocument/2006/relationships/hyperlink" Target="https://www.merriam-webster.com/dictionary/eschatology" TargetMode="External"/><Relationship Id="rId2344" Type="http://schemas.openxmlformats.org/officeDocument/2006/relationships/hyperlink" Target="https://www.dictionary.com/browse/sultry" TargetMode="External"/><Relationship Id="rId2551" Type="http://schemas.openxmlformats.org/officeDocument/2006/relationships/hyperlink" Target="https://www.dictionary.com/browse/curtail" TargetMode="External"/><Relationship Id="rId109" Type="http://schemas.openxmlformats.org/officeDocument/2006/relationships/hyperlink" Target="https://www.dictionary.com/browse/laconic?s=t" TargetMode="External"/><Relationship Id="rId316" Type="http://schemas.openxmlformats.org/officeDocument/2006/relationships/hyperlink" Target="https://www.dictionary.com/browse/insidious?s=t" TargetMode="External"/><Relationship Id="rId523" Type="http://schemas.openxmlformats.org/officeDocument/2006/relationships/hyperlink" Target="https://www.merriam-webster.com/dictionary/seismism" TargetMode="External"/><Relationship Id="rId968" Type="http://schemas.openxmlformats.org/officeDocument/2006/relationships/hyperlink" Target="https://www.merriam-webster.com/dictionary/homunculus" TargetMode="External"/><Relationship Id="rId1153" Type="http://schemas.openxmlformats.org/officeDocument/2006/relationships/hyperlink" Target="https://www.merriam-webster.com/dictionary/recusant" TargetMode="External"/><Relationship Id="rId1598" Type="http://schemas.openxmlformats.org/officeDocument/2006/relationships/hyperlink" Target="https://www.dictionary.com/browse/parse?s=t" TargetMode="External"/><Relationship Id="rId2204" Type="http://schemas.openxmlformats.org/officeDocument/2006/relationships/hyperlink" Target="https://www.merriam-webster.com/dictionary/hackle" TargetMode="External"/><Relationship Id="rId97" Type="http://schemas.openxmlformats.org/officeDocument/2006/relationships/hyperlink" Target="https://www.dictionary.com/browse/sidle?s=t" TargetMode="External"/><Relationship Id="rId730" Type="http://schemas.openxmlformats.org/officeDocument/2006/relationships/hyperlink" Target="https://www.merriam-webster.com/dictionary/nubile" TargetMode="External"/><Relationship Id="rId828" Type="http://schemas.openxmlformats.org/officeDocument/2006/relationships/hyperlink" Target="https://www.merriam-webster.com/dictionary/edematous" TargetMode="External"/><Relationship Id="rId1013" Type="http://schemas.openxmlformats.org/officeDocument/2006/relationships/hyperlink" Target="https://www.merriam-webster.com/dictionary/alfresco" TargetMode="External"/><Relationship Id="rId1360" Type="http://schemas.openxmlformats.org/officeDocument/2006/relationships/hyperlink" Target="https://www.merriam-webster.com/dictionary/pedant" TargetMode="External"/><Relationship Id="rId1458" Type="http://schemas.openxmlformats.org/officeDocument/2006/relationships/hyperlink" Target="https://www.merriam-webster.com/dictionary/ambuscade" TargetMode="External"/><Relationship Id="rId1665" Type="http://schemas.openxmlformats.org/officeDocument/2006/relationships/hyperlink" Target="https://www.dictionary.com/browse/bittern?s=t" TargetMode="External"/><Relationship Id="rId1872" Type="http://schemas.openxmlformats.org/officeDocument/2006/relationships/hyperlink" Target="https://www.merriam-webster.com/dictionary/beg" TargetMode="External"/><Relationship Id="rId2411" Type="http://schemas.openxmlformats.org/officeDocument/2006/relationships/hyperlink" Target="https://www.dictionary.com/browse/cloture" TargetMode="External"/><Relationship Id="rId2509" Type="http://schemas.openxmlformats.org/officeDocument/2006/relationships/hyperlink" Target="https://www.dictionary.com/browse/succor" TargetMode="External"/><Relationship Id="rId1220" Type="http://schemas.openxmlformats.org/officeDocument/2006/relationships/hyperlink" Target="https://www.merriam-webster.com/dictionary/precipitous" TargetMode="External"/><Relationship Id="rId1318" Type="http://schemas.openxmlformats.org/officeDocument/2006/relationships/hyperlink" Target="https://www.merriam-webster.com/dictionary/Nimrod" TargetMode="External"/><Relationship Id="rId1525" Type="http://schemas.openxmlformats.org/officeDocument/2006/relationships/hyperlink" Target="https://www.dictionary.com/browse/purdah?s=t" TargetMode="External"/><Relationship Id="rId1732" Type="http://schemas.openxmlformats.org/officeDocument/2006/relationships/hyperlink" Target="https://www.merriam-webster.com/dictionary/hydr-" TargetMode="External"/><Relationship Id="rId24" Type="http://schemas.openxmlformats.org/officeDocument/2006/relationships/hyperlink" Target="https://www.dictionary.com/browse/crenellated?s=t" TargetMode="External"/><Relationship Id="rId2299" Type="http://schemas.openxmlformats.org/officeDocument/2006/relationships/hyperlink" Target="https://www.merriam-webster.com/dictionary/harrow" TargetMode="External"/><Relationship Id="rId173" Type="http://schemas.openxmlformats.org/officeDocument/2006/relationships/hyperlink" Target="https://www.dictionary.com/browse/cavalier?s=t" TargetMode="External"/><Relationship Id="rId380" Type="http://schemas.openxmlformats.org/officeDocument/2006/relationships/hyperlink" Target="https://www.dictionary.com/browse/supererogatory?s=t" TargetMode="External"/><Relationship Id="rId2061" Type="http://schemas.openxmlformats.org/officeDocument/2006/relationships/hyperlink" Target="https://www.dictionary.com/browse/watt" TargetMode="External"/><Relationship Id="rId240" Type="http://schemas.openxmlformats.org/officeDocument/2006/relationships/hyperlink" Target="https://www.dictionary.com/browse/captious?s=t" TargetMode="External"/><Relationship Id="rId478" Type="http://schemas.openxmlformats.org/officeDocument/2006/relationships/hyperlink" Target="https://www.merriam-webster.com/dictionary/quoits" TargetMode="External"/><Relationship Id="rId685" Type="http://schemas.openxmlformats.org/officeDocument/2006/relationships/hyperlink" Target="https://www.merriam-webster.com/dictionary/tenure" TargetMode="External"/><Relationship Id="rId892" Type="http://schemas.openxmlformats.org/officeDocument/2006/relationships/hyperlink" Target="https://www.merriam-webster.com/dictionary/paean" TargetMode="External"/><Relationship Id="rId2159" Type="http://schemas.openxmlformats.org/officeDocument/2006/relationships/hyperlink" Target="https://www.dictionary.com/browse/coiffure" TargetMode="External"/><Relationship Id="rId2366" Type="http://schemas.openxmlformats.org/officeDocument/2006/relationships/hyperlink" Target="https://www.dictionary.com/browse/bulkhead" TargetMode="External"/><Relationship Id="rId100" Type="http://schemas.openxmlformats.org/officeDocument/2006/relationships/hyperlink" Target="https://www.dictionary.com/browse/bowdlerize?s=t" TargetMode="External"/><Relationship Id="rId338" Type="http://schemas.openxmlformats.org/officeDocument/2006/relationships/hyperlink" Target="https://www.dictionary.com/browse/quaff?s=t" TargetMode="External"/><Relationship Id="rId545" Type="http://schemas.openxmlformats.org/officeDocument/2006/relationships/hyperlink" Target="https://www.dictionary.com/browse/assay?s=t" TargetMode="External"/><Relationship Id="rId752" Type="http://schemas.openxmlformats.org/officeDocument/2006/relationships/hyperlink" Target="https://www.merriam-webster.com/dictionary/tendon" TargetMode="External"/><Relationship Id="rId1175" Type="http://schemas.openxmlformats.org/officeDocument/2006/relationships/hyperlink" Target="https://www.merriam-webster.com/dictionary/covert" TargetMode="External"/><Relationship Id="rId1382" Type="http://schemas.openxmlformats.org/officeDocument/2006/relationships/hyperlink" Target="https://www.dictionary.com/browse/curmudgeon?s=t" TargetMode="External"/><Relationship Id="rId2019" Type="http://schemas.openxmlformats.org/officeDocument/2006/relationships/hyperlink" Target="https://www.dictionary.com/browse/kitsch" TargetMode="External"/><Relationship Id="rId2226" Type="http://schemas.openxmlformats.org/officeDocument/2006/relationships/hyperlink" Target="https://www.dictionary.com/browse/corpulent" TargetMode="External"/><Relationship Id="rId2433" Type="http://schemas.openxmlformats.org/officeDocument/2006/relationships/hyperlink" Target="https://www.dictionary.com/browse/obnoxious" TargetMode="External"/><Relationship Id="rId405" Type="http://schemas.openxmlformats.org/officeDocument/2006/relationships/hyperlink" Target="https://www.dictionary.com/browse/mountebank?s=t" TargetMode="External"/><Relationship Id="rId612" Type="http://schemas.openxmlformats.org/officeDocument/2006/relationships/hyperlink" Target="https://www.merriam-webster.com/dictionary/nonage" TargetMode="External"/><Relationship Id="rId1035" Type="http://schemas.openxmlformats.org/officeDocument/2006/relationships/hyperlink" Target="https://www.merriam-webster.com/dictionary/scion" TargetMode="External"/><Relationship Id="rId1242" Type="http://schemas.openxmlformats.org/officeDocument/2006/relationships/hyperlink" Target="https://www.merriam-webster.com/dictionary/miasma" TargetMode="External"/><Relationship Id="rId1687" Type="http://schemas.openxmlformats.org/officeDocument/2006/relationships/hyperlink" Target="https://www.dictionary.com/browse/mandrill?s=t" TargetMode="External"/><Relationship Id="rId1894" Type="http://schemas.openxmlformats.org/officeDocument/2006/relationships/hyperlink" Target="https://www.merriam-webster.com/dictionary/vagrant" TargetMode="External"/><Relationship Id="rId2500" Type="http://schemas.openxmlformats.org/officeDocument/2006/relationships/hyperlink" Target="https://www.google.com/search?channel=nus5&amp;client=firefox-b-1-d&amp;q=image+hassock" TargetMode="External"/><Relationship Id="rId917" Type="http://schemas.openxmlformats.org/officeDocument/2006/relationships/hyperlink" Target="https://www.merriam-webster.com/dictionary/titular" TargetMode="External"/><Relationship Id="rId1102" Type="http://schemas.openxmlformats.org/officeDocument/2006/relationships/hyperlink" Target="https://www.merriam-webster.com/dictionary/megalomania" TargetMode="External"/><Relationship Id="rId1547" Type="http://schemas.openxmlformats.org/officeDocument/2006/relationships/hyperlink" Target="https://www.dictionary.com/browse/buskin?s=t" TargetMode="External"/><Relationship Id="rId1754" Type="http://schemas.openxmlformats.org/officeDocument/2006/relationships/hyperlink" Target="https://www.dictionary.com/browse/sclero-?s=ts" TargetMode="External"/><Relationship Id="rId1961" Type="http://schemas.openxmlformats.org/officeDocument/2006/relationships/hyperlink" Target="https://www.merriam-webster.com/dictionary/butte" TargetMode="External"/><Relationship Id="rId46" Type="http://schemas.openxmlformats.org/officeDocument/2006/relationships/hyperlink" Target="https://www.dictionary.com/browse/milieu?s=t" TargetMode="External"/><Relationship Id="rId1407" Type="http://schemas.openxmlformats.org/officeDocument/2006/relationships/hyperlink" Target="https://www.merriam-webster.com/dictionary/hibernal" TargetMode="External"/><Relationship Id="rId1614" Type="http://schemas.openxmlformats.org/officeDocument/2006/relationships/hyperlink" Target="https://www.dictionary.com/browse/sic?s=t" TargetMode="External"/><Relationship Id="rId1821" Type="http://schemas.openxmlformats.org/officeDocument/2006/relationships/hyperlink" Target="https://en.wikipedia.org/wiki/Apse" TargetMode="External"/><Relationship Id="rId195" Type="http://schemas.openxmlformats.org/officeDocument/2006/relationships/hyperlink" Target="https://www.dictionary.com/browse/flummox?s=t" TargetMode="External"/><Relationship Id="rId1919" Type="http://schemas.openxmlformats.org/officeDocument/2006/relationships/hyperlink" Target="https://www.dictionary.com/browse/expostulate?s=t" TargetMode="External"/><Relationship Id="rId2083" Type="http://schemas.openxmlformats.org/officeDocument/2006/relationships/hyperlink" Target="https://www.merriam-webster.com/dictionary/congruous" TargetMode="External"/><Relationship Id="rId2290" Type="http://schemas.openxmlformats.org/officeDocument/2006/relationships/hyperlink" Target="https://www.dictionary.com/browse/quirt?s=t" TargetMode="External"/><Relationship Id="rId2388" Type="http://schemas.openxmlformats.org/officeDocument/2006/relationships/hyperlink" Target="https://www.dictionary.com/browse/garnish" TargetMode="External"/><Relationship Id="rId262" Type="http://schemas.openxmlformats.org/officeDocument/2006/relationships/hyperlink" Target="https://www.dictionary.com/browse/baleful?s=t" TargetMode="External"/><Relationship Id="rId567" Type="http://schemas.openxmlformats.org/officeDocument/2006/relationships/hyperlink" Target="https://www.merriam-webster.com/dictionary/palter" TargetMode="External"/><Relationship Id="rId1197" Type="http://schemas.openxmlformats.org/officeDocument/2006/relationships/hyperlink" Target="https://www.merriam-webster.com/dictionary/priapic" TargetMode="External"/><Relationship Id="rId2150" Type="http://schemas.openxmlformats.org/officeDocument/2006/relationships/hyperlink" Target="https://www.dictionary.com/browse/stentorian" TargetMode="External"/><Relationship Id="rId2248" Type="http://schemas.openxmlformats.org/officeDocument/2006/relationships/hyperlink" Target="https://www.merriam-webster.com/dictionary/sarcopenia" TargetMode="External"/><Relationship Id="rId122" Type="http://schemas.openxmlformats.org/officeDocument/2006/relationships/hyperlink" Target="https://www.dictionary.com/browse/spew?s=t" TargetMode="External"/><Relationship Id="rId774" Type="http://schemas.openxmlformats.org/officeDocument/2006/relationships/hyperlink" Target="https://www.merriam-webster.com/dictionary/silicosis" TargetMode="External"/><Relationship Id="rId981" Type="http://schemas.openxmlformats.org/officeDocument/2006/relationships/hyperlink" Target="https://www.merriam-webster.com/dictionary/renegade" TargetMode="External"/><Relationship Id="rId1057" Type="http://schemas.openxmlformats.org/officeDocument/2006/relationships/hyperlink" Target="https://www.dictionary.com/browse/suzerain" TargetMode="External"/><Relationship Id="rId2010" Type="http://schemas.openxmlformats.org/officeDocument/2006/relationships/hyperlink" Target="https://www.merriam-webster.com/dictionary/geognosy" TargetMode="External"/><Relationship Id="rId2455" Type="http://schemas.openxmlformats.org/officeDocument/2006/relationships/hyperlink" Target="https://www.dictionary.com/browse/plebeian" TargetMode="External"/><Relationship Id="rId427" Type="http://schemas.openxmlformats.org/officeDocument/2006/relationships/hyperlink" Target="https://www.dictionary.com/browse/comestible?s=t" TargetMode="External"/><Relationship Id="rId634" Type="http://schemas.openxmlformats.org/officeDocument/2006/relationships/hyperlink" Target="https://www.merriam-webster.com/dictionary/trammel" TargetMode="External"/><Relationship Id="rId841" Type="http://schemas.openxmlformats.org/officeDocument/2006/relationships/hyperlink" Target="https://www.merriam-webster.com/dictionary/contrite" TargetMode="External"/><Relationship Id="rId1264" Type="http://schemas.openxmlformats.org/officeDocument/2006/relationships/hyperlink" Target="https://www.dictionary.com/browse/fustian?s=t" TargetMode="External"/><Relationship Id="rId1471" Type="http://schemas.openxmlformats.org/officeDocument/2006/relationships/hyperlink" Target="https://www.merriam-webster.com/dictionary/foray" TargetMode="External"/><Relationship Id="rId1569" Type="http://schemas.openxmlformats.org/officeDocument/2006/relationships/hyperlink" Target="https://www.dictionary.com/browse/dithyramb?s=t" TargetMode="External"/><Relationship Id="rId2108" Type="http://schemas.openxmlformats.org/officeDocument/2006/relationships/hyperlink" Target="https://www.dictionary.com/browse/soiree" TargetMode="External"/><Relationship Id="rId2315" Type="http://schemas.openxmlformats.org/officeDocument/2006/relationships/hyperlink" Target="https://www.dictionary.com/browse/bullion" TargetMode="External"/><Relationship Id="rId2522" Type="http://schemas.openxmlformats.org/officeDocument/2006/relationships/hyperlink" Target="https://www.dictionary.com/browse/cape" TargetMode="External"/><Relationship Id="rId701" Type="http://schemas.openxmlformats.org/officeDocument/2006/relationships/hyperlink" Target="https://www.merriam-webster.com/dictionary/codicil" TargetMode="External"/><Relationship Id="rId939" Type="http://schemas.openxmlformats.org/officeDocument/2006/relationships/hyperlink" Target="https://www.merriam-webster.com/dictionary/assuage" TargetMode="External"/><Relationship Id="rId1124" Type="http://schemas.openxmlformats.org/officeDocument/2006/relationships/hyperlink" Target="https://www.merriam-webster.com/dictionary/ecumenical" TargetMode="External"/><Relationship Id="rId1331" Type="http://schemas.openxmlformats.org/officeDocument/2006/relationships/hyperlink" Target="https://www.merriam-webster.com/dictionary/sappy" TargetMode="External"/><Relationship Id="rId1776" Type="http://schemas.openxmlformats.org/officeDocument/2006/relationships/hyperlink" Target="https://www.dictionary.com/browse/jaundice" TargetMode="External"/><Relationship Id="rId1983" Type="http://schemas.openxmlformats.org/officeDocument/2006/relationships/hyperlink" Target="https://www.merriam-webster.com/dictionary/schooner" TargetMode="External"/><Relationship Id="rId68" Type="http://schemas.openxmlformats.org/officeDocument/2006/relationships/hyperlink" Target="https://www.dictionary.com/browse/obtest?s=t" TargetMode="External"/><Relationship Id="rId1429" Type="http://schemas.openxmlformats.org/officeDocument/2006/relationships/hyperlink" Target="https://www.merriam-webster.com/dictionary/cartel" TargetMode="External"/><Relationship Id="rId1636" Type="http://schemas.openxmlformats.org/officeDocument/2006/relationships/hyperlink" Target="https://www.dictionary.com/browse/harangue?s=t" TargetMode="External"/><Relationship Id="rId1843" Type="http://schemas.openxmlformats.org/officeDocument/2006/relationships/hyperlink" Target="https://www.dictionary.com/browse/pellucid?s=t" TargetMode="External"/><Relationship Id="rId1703" Type="http://schemas.openxmlformats.org/officeDocument/2006/relationships/hyperlink" Target="https://www.dictionary.com/browse/loath?s=t" TargetMode="External"/><Relationship Id="rId1910" Type="http://schemas.openxmlformats.org/officeDocument/2006/relationships/hyperlink" Target="https://www.merriam-webster.com/dictionary/ibid." TargetMode="External"/><Relationship Id="rId284" Type="http://schemas.openxmlformats.org/officeDocument/2006/relationships/hyperlink" Target="https://www.dictionary.com/browse/incredulous?s=t" TargetMode="External"/><Relationship Id="rId491" Type="http://schemas.openxmlformats.org/officeDocument/2006/relationships/hyperlink" Target="https://www.merriam-webster.com/dictionary/flume" TargetMode="External"/><Relationship Id="rId2172" Type="http://schemas.openxmlformats.org/officeDocument/2006/relationships/hyperlink" Target="https://www.dictionary.com/browse/cineaste" TargetMode="External"/><Relationship Id="rId144" Type="http://schemas.openxmlformats.org/officeDocument/2006/relationships/hyperlink" Target="https://www.dictionary.com/browse/cerulean?s=t" TargetMode="External"/><Relationship Id="rId589" Type="http://schemas.openxmlformats.org/officeDocument/2006/relationships/hyperlink" Target="https://www.merriam-webster.com/dictionary/revulsion" TargetMode="External"/><Relationship Id="rId796" Type="http://schemas.openxmlformats.org/officeDocument/2006/relationships/hyperlink" Target="https://www.merriam-webster.com/dictionary/fistula" TargetMode="External"/><Relationship Id="rId2477" Type="http://schemas.openxmlformats.org/officeDocument/2006/relationships/hyperlink" Target="https://www.dictionary.com/browse/caldera" TargetMode="External"/><Relationship Id="rId351" Type="http://schemas.openxmlformats.org/officeDocument/2006/relationships/hyperlink" Target="https://www.dictionary.com/browse/eke?s=t" TargetMode="External"/><Relationship Id="rId449" Type="http://schemas.openxmlformats.org/officeDocument/2006/relationships/hyperlink" Target="https://www.dictionary.com/browse/zein?s=t" TargetMode="External"/><Relationship Id="rId656" Type="http://schemas.openxmlformats.org/officeDocument/2006/relationships/hyperlink" Target="https://www.merriam-webster.com/dictionary/bard" TargetMode="External"/><Relationship Id="rId863" Type="http://schemas.openxmlformats.org/officeDocument/2006/relationships/hyperlink" Target="https://www.merriam-webster.com/dictionary/emolument" TargetMode="External"/><Relationship Id="rId1079" Type="http://schemas.openxmlformats.org/officeDocument/2006/relationships/hyperlink" Target="https://www.merriam-webster.com/dictionary/presage" TargetMode="External"/><Relationship Id="rId1286" Type="http://schemas.openxmlformats.org/officeDocument/2006/relationships/hyperlink" Target="https://www.merriam-webster.com/dictionary/dulcet" TargetMode="External"/><Relationship Id="rId1493" Type="http://schemas.openxmlformats.org/officeDocument/2006/relationships/hyperlink" Target="https://www.merriam-webster.com/dictionary/ecru" TargetMode="External"/><Relationship Id="rId2032" Type="http://schemas.openxmlformats.org/officeDocument/2006/relationships/hyperlink" Target="https://www.dictionary.com/browse/purveyor" TargetMode="External"/><Relationship Id="rId2337" Type="http://schemas.openxmlformats.org/officeDocument/2006/relationships/hyperlink" Target="https://www.dictionary.com/browse/exigent" TargetMode="External"/><Relationship Id="rId2544" Type="http://schemas.openxmlformats.org/officeDocument/2006/relationships/hyperlink" Target="https://www.dictionary.com/browse/nouveau%20riche" TargetMode="External"/><Relationship Id="rId211" Type="http://schemas.openxmlformats.org/officeDocument/2006/relationships/hyperlink" Target="https://www.dictionary.com/browse/gauche?s=t" TargetMode="External"/><Relationship Id="rId309" Type="http://schemas.openxmlformats.org/officeDocument/2006/relationships/hyperlink" Target="https://www.dictionary.com/browse/credulous?s=t" TargetMode="External"/><Relationship Id="rId516" Type="http://schemas.openxmlformats.org/officeDocument/2006/relationships/hyperlink" Target="https://www.merriam-webster.com/dictionary/lees" TargetMode="External"/><Relationship Id="rId1146" Type="http://schemas.openxmlformats.org/officeDocument/2006/relationships/hyperlink" Target="https://www.merriam-webster.com/dictionary/alb" TargetMode="External"/><Relationship Id="rId1798" Type="http://schemas.openxmlformats.org/officeDocument/2006/relationships/hyperlink" Target="https://www.dictionary.com/browse/lenity?s=t" TargetMode="External"/><Relationship Id="rId723" Type="http://schemas.openxmlformats.org/officeDocument/2006/relationships/hyperlink" Target="https://www.merriam-webster.com/dictionary/fealty" TargetMode="External"/><Relationship Id="rId930" Type="http://schemas.openxmlformats.org/officeDocument/2006/relationships/hyperlink" Target="https://www.merriam-webster.com/dictionary/scow" TargetMode="External"/><Relationship Id="rId1006" Type="http://schemas.openxmlformats.org/officeDocument/2006/relationships/hyperlink" Target="https://www.merriam-webster.com/dictionary/paddock" TargetMode="External"/><Relationship Id="rId1353" Type="http://schemas.openxmlformats.org/officeDocument/2006/relationships/hyperlink" Target="https://www.merriam-webster.com/dictionary/avail" TargetMode="External"/><Relationship Id="rId1560" Type="http://schemas.openxmlformats.org/officeDocument/2006/relationships/hyperlink" Target="https://www.dictionary.com/browse/collocutor?s=t" TargetMode="External"/><Relationship Id="rId1658" Type="http://schemas.openxmlformats.org/officeDocument/2006/relationships/hyperlink" Target="https://www.dictionary.com/browse/ecdysis?s=t" TargetMode="External"/><Relationship Id="rId1865" Type="http://schemas.openxmlformats.org/officeDocument/2006/relationships/hyperlink" Target="https://www.merriam-webster.com/dictionary/mulct" TargetMode="External"/><Relationship Id="rId2404" Type="http://schemas.openxmlformats.org/officeDocument/2006/relationships/hyperlink" Target="https://www.dictionary.com/browse/fester" TargetMode="External"/><Relationship Id="rId1213" Type="http://schemas.openxmlformats.org/officeDocument/2006/relationships/hyperlink" Target="https://www.merriam-webster.com/dictionary/helix" TargetMode="External"/><Relationship Id="rId1420" Type="http://schemas.openxmlformats.org/officeDocument/2006/relationships/hyperlink" Target="https://www.merriam-webster.com/dictionary/diaspora" TargetMode="External"/><Relationship Id="rId1518" Type="http://schemas.openxmlformats.org/officeDocument/2006/relationships/hyperlink" Target="https://www.dictionary.com/browse/gambol?s=t" TargetMode="External"/><Relationship Id="rId1725" Type="http://schemas.openxmlformats.org/officeDocument/2006/relationships/hyperlink" Target="https://www.merriam-webster.com/dictionary/-emia" TargetMode="External"/><Relationship Id="rId1932" Type="http://schemas.openxmlformats.org/officeDocument/2006/relationships/hyperlink" Target="https://www.merriam-webster.com/dictionary/formicary" TargetMode="External"/><Relationship Id="rId17" Type="http://schemas.openxmlformats.org/officeDocument/2006/relationships/hyperlink" Target="https://www.dictionary.com/browse/de-rigueur" TargetMode="External"/><Relationship Id="rId2194" Type="http://schemas.openxmlformats.org/officeDocument/2006/relationships/hyperlink" Target="https://www.merriam-webster.com/dictionary/folderol" TargetMode="External"/><Relationship Id="rId166" Type="http://schemas.openxmlformats.org/officeDocument/2006/relationships/hyperlink" Target="https://www.dictionary.com/browse/verdure?s=t" TargetMode="External"/><Relationship Id="rId373" Type="http://schemas.openxmlformats.org/officeDocument/2006/relationships/hyperlink" Target="https://www.dictionary.com/browse/adscititious?s=t" TargetMode="External"/><Relationship Id="rId580" Type="http://schemas.openxmlformats.org/officeDocument/2006/relationships/hyperlink" Target="https://www.merriam-webster.com/dictionary/indurate" TargetMode="External"/><Relationship Id="rId2054" Type="http://schemas.openxmlformats.org/officeDocument/2006/relationships/hyperlink" Target="https://www.merriam-webster.com/dictionary/vernal" TargetMode="External"/><Relationship Id="rId2261" Type="http://schemas.openxmlformats.org/officeDocument/2006/relationships/hyperlink" Target="https://www.dictionary.com/browse/haberdasher" TargetMode="External"/><Relationship Id="rId2499" Type="http://schemas.openxmlformats.org/officeDocument/2006/relationships/hyperlink" Target="https://www.merriam-webster.com/dictionary/becquerel" TargetMode="External"/><Relationship Id="rId1" Type="http://schemas.openxmlformats.org/officeDocument/2006/relationships/hyperlink" Target="https://www.dictionary.com/browse/rood?s=t" TargetMode="External"/><Relationship Id="rId233" Type="http://schemas.openxmlformats.org/officeDocument/2006/relationships/hyperlink" Target="https://www.dictionary.com/browse/pannier?s=t" TargetMode="External"/><Relationship Id="rId440" Type="http://schemas.openxmlformats.org/officeDocument/2006/relationships/hyperlink" Target="https://www.dictionary.com/browse/quid?s=t" TargetMode="External"/><Relationship Id="rId678" Type="http://schemas.openxmlformats.org/officeDocument/2006/relationships/hyperlink" Target="https://www.merriam-webster.com/dictionary/hostler" TargetMode="External"/><Relationship Id="rId885" Type="http://schemas.openxmlformats.org/officeDocument/2006/relationships/hyperlink" Target="https://www.merriam-webster.com/dictionary/caesura" TargetMode="External"/><Relationship Id="rId1070" Type="http://schemas.openxmlformats.org/officeDocument/2006/relationships/hyperlink" Target="https://www.merriam-webster.com/dictionary/obviate" TargetMode="External"/><Relationship Id="rId2121" Type="http://schemas.openxmlformats.org/officeDocument/2006/relationships/hyperlink" Target="https://www.dictionary.com/browse/baroque?s=t" TargetMode="External"/><Relationship Id="rId2359" Type="http://schemas.openxmlformats.org/officeDocument/2006/relationships/hyperlink" Target="https://www.dictionary.com/browse/chitin" TargetMode="External"/><Relationship Id="rId300" Type="http://schemas.openxmlformats.org/officeDocument/2006/relationships/hyperlink" Target="https://www.dictionary.com/browse/fuliginous?s=t" TargetMode="External"/><Relationship Id="rId538" Type="http://schemas.openxmlformats.org/officeDocument/2006/relationships/hyperlink" Target="https://www.merriam-webster.com/dictionary/pall" TargetMode="External"/><Relationship Id="rId745" Type="http://schemas.openxmlformats.org/officeDocument/2006/relationships/hyperlink" Target="https://www.merriam-webster.com/medical/philtrum" TargetMode="External"/><Relationship Id="rId952" Type="http://schemas.openxmlformats.org/officeDocument/2006/relationships/hyperlink" Target="https://www.merriam-webster.com/dictionary/lambent" TargetMode="External"/><Relationship Id="rId1168" Type="http://schemas.openxmlformats.org/officeDocument/2006/relationships/hyperlink" Target="https://www.merriam-webster.com/dictionary/recalcitrant" TargetMode="External"/><Relationship Id="rId1375" Type="http://schemas.openxmlformats.org/officeDocument/2006/relationships/hyperlink" Target="https://www.merriam-webster.com/dictionary/mnemonic" TargetMode="External"/><Relationship Id="rId1582" Type="http://schemas.openxmlformats.org/officeDocument/2006/relationships/hyperlink" Target="https://www.dictionary.com/browse/litotes?s=t" TargetMode="External"/><Relationship Id="rId2219" Type="http://schemas.openxmlformats.org/officeDocument/2006/relationships/hyperlink" Target="https://www.dictionary.com/browse/immerge" TargetMode="External"/><Relationship Id="rId2426" Type="http://schemas.openxmlformats.org/officeDocument/2006/relationships/hyperlink" Target="https://www.dictionary.com/browse/aubergine" TargetMode="External"/><Relationship Id="rId81" Type="http://schemas.openxmlformats.org/officeDocument/2006/relationships/hyperlink" Target="https://www.dictionary.com/browse/provenance?s=t" TargetMode="External"/><Relationship Id="rId605" Type="http://schemas.openxmlformats.org/officeDocument/2006/relationships/hyperlink" Target="https://www.dictionary.com/browse/carious?s=t" TargetMode="External"/><Relationship Id="rId812" Type="http://schemas.openxmlformats.org/officeDocument/2006/relationships/hyperlink" Target="https://www.dictionary.com/browse/enclave?s=t" TargetMode="External"/><Relationship Id="rId1028" Type="http://schemas.openxmlformats.org/officeDocument/2006/relationships/hyperlink" Target="https://www.merriam-webster.com/dictionary/tertiary" TargetMode="External"/><Relationship Id="rId1235" Type="http://schemas.openxmlformats.org/officeDocument/2006/relationships/hyperlink" Target="https://www.merriam-webster.com/dictionary/simulacrum" TargetMode="External"/><Relationship Id="rId1442" Type="http://schemas.openxmlformats.org/officeDocument/2006/relationships/hyperlink" Target="https://www.merriam-webster.com/dictionary/adjure" TargetMode="External"/><Relationship Id="rId1887" Type="http://schemas.openxmlformats.org/officeDocument/2006/relationships/hyperlink" Target="https://www.dictionary.com/browse/disaffected?s=t" TargetMode="External"/><Relationship Id="rId1302" Type="http://schemas.openxmlformats.org/officeDocument/2006/relationships/hyperlink" Target="https://www.merriam-webster.com/dictionary/asseverate" TargetMode="External"/><Relationship Id="rId1747" Type="http://schemas.openxmlformats.org/officeDocument/2006/relationships/hyperlink" Target="https://www.merriam-webster.com/dictionary/phot-" TargetMode="External"/><Relationship Id="rId1954" Type="http://schemas.openxmlformats.org/officeDocument/2006/relationships/hyperlink" Target="https://www.dictionary.com/browse/temporize" TargetMode="External"/><Relationship Id="rId39" Type="http://schemas.openxmlformats.org/officeDocument/2006/relationships/hyperlink" Target="https://www.dictionary.com/browse/peristyle?s=t" TargetMode="External"/><Relationship Id="rId1607" Type="http://schemas.openxmlformats.org/officeDocument/2006/relationships/hyperlink" Target="https://www.dictionary.com/browse/protocol?s=t" TargetMode="External"/><Relationship Id="rId1814" Type="http://schemas.openxmlformats.org/officeDocument/2006/relationships/hyperlink" Target="https://www.dictionary.com/browse/anserine?s=t" TargetMode="External"/><Relationship Id="rId188" Type="http://schemas.openxmlformats.org/officeDocument/2006/relationships/hyperlink" Target="https://www.dictionary.com/browse/ambivalence?s=t" TargetMode="External"/><Relationship Id="rId395" Type="http://schemas.openxmlformats.org/officeDocument/2006/relationships/hyperlink" Target="https://www.dictionary.com/browse/warrant?s=t" TargetMode="External"/><Relationship Id="rId2076" Type="http://schemas.openxmlformats.org/officeDocument/2006/relationships/hyperlink" Target="https://www.dictionary.com/browse/angiosperm" TargetMode="External"/><Relationship Id="rId2283" Type="http://schemas.openxmlformats.org/officeDocument/2006/relationships/hyperlink" Target="https://www.dictionary.com/browse/ladle?s=t" TargetMode="External"/><Relationship Id="rId2490" Type="http://schemas.openxmlformats.org/officeDocument/2006/relationships/hyperlink" Target="https://www.dictionary.com/browse/refraction" TargetMode="External"/><Relationship Id="rId255" Type="http://schemas.openxmlformats.org/officeDocument/2006/relationships/hyperlink" Target="https://www.dictionary.com/browse/recrimination?s=t" TargetMode="External"/><Relationship Id="rId462" Type="http://schemas.openxmlformats.org/officeDocument/2006/relationships/hyperlink" Target="https://www.merriam-webster.com/dictionary/nisei" TargetMode="External"/><Relationship Id="rId1092" Type="http://schemas.openxmlformats.org/officeDocument/2006/relationships/hyperlink" Target="https://www.merriam-webster.com/dictionary/niggard" TargetMode="External"/><Relationship Id="rId1397" Type="http://schemas.openxmlformats.org/officeDocument/2006/relationships/hyperlink" Target="https://www.merriam-webster.com/dictionary/dilatory" TargetMode="External"/><Relationship Id="rId2143" Type="http://schemas.openxmlformats.org/officeDocument/2006/relationships/hyperlink" Target="https://www.google.com/search?q=image+kepi&amp;client=firefox-b-1-d&amp;sxsrf=ALeKk00yo3kftE1XfSbGJwwjqxx3SfjRnw:1628132262224&amp;tbm=isch&amp;source=iu&amp;ictx=1&amp;fir=CCwhdEKIhO3uPM%252CP-ep8K92FR4tfM%252C_&amp;vet=1&amp;usg=AI4_-kRWHv07ul2L28UVcyZtmOQ1t2bT0A&amp;sa=X&amp;ved=2ahUKEwizgoyp8ZjyAhVGsp4KHdbUBEQQ9QF6BAgNEAE" TargetMode="External"/><Relationship Id="rId2350" Type="http://schemas.openxmlformats.org/officeDocument/2006/relationships/hyperlink" Target="https://www.dictionary.com/browse/hale" TargetMode="External"/><Relationship Id="rId115" Type="http://schemas.openxmlformats.org/officeDocument/2006/relationships/hyperlink" Target="https://www.dictionary.com/browse/gloss?s=t" TargetMode="External"/><Relationship Id="rId322" Type="http://schemas.openxmlformats.org/officeDocument/2006/relationships/hyperlink" Target="https://www.dictionary.com/browse/plagiarize?s=t" TargetMode="External"/><Relationship Id="rId767" Type="http://schemas.openxmlformats.org/officeDocument/2006/relationships/hyperlink" Target="https://www.merriam-webster.com/dictionary/parturition" TargetMode="External"/><Relationship Id="rId974" Type="http://schemas.openxmlformats.org/officeDocument/2006/relationships/hyperlink" Target="https://www.merriam-webster.com/dictionary/troglodyte" TargetMode="External"/><Relationship Id="rId2003" Type="http://schemas.openxmlformats.org/officeDocument/2006/relationships/hyperlink" Target="https://www.merriam-webster.com/dictionary/progenitor" TargetMode="External"/><Relationship Id="rId2210" Type="http://schemas.openxmlformats.org/officeDocument/2006/relationships/hyperlink" Target="https://www.dictionary.com/browse/specie" TargetMode="External"/><Relationship Id="rId2448" Type="http://schemas.openxmlformats.org/officeDocument/2006/relationships/hyperlink" Target="https://www.dictionary.com/browse/rubeola" TargetMode="External"/><Relationship Id="rId627" Type="http://schemas.openxmlformats.org/officeDocument/2006/relationships/hyperlink" Target="https://www.merriam-webster.com/dictionary/inherent" TargetMode="External"/><Relationship Id="rId834" Type="http://schemas.openxmlformats.org/officeDocument/2006/relationships/hyperlink" Target="https://www.merriam-webster.com/dictionary/nevi" TargetMode="External"/><Relationship Id="rId1257" Type="http://schemas.openxmlformats.org/officeDocument/2006/relationships/hyperlink" Target="https://www.dictionary.com/browse/cabal?s=t" TargetMode="External"/><Relationship Id="rId1464" Type="http://schemas.openxmlformats.org/officeDocument/2006/relationships/hyperlink" Target="https://www.merriam-webster.com/dictionary/draconian" TargetMode="External"/><Relationship Id="rId1671" Type="http://schemas.openxmlformats.org/officeDocument/2006/relationships/hyperlink" Target="https://www.dictionary.com/browse/kestrel?s=t" TargetMode="External"/><Relationship Id="rId2308" Type="http://schemas.openxmlformats.org/officeDocument/2006/relationships/hyperlink" Target="https://www.alamy.com/stock-photo/ratchet-and-pawl.html" TargetMode="External"/><Relationship Id="rId2515" Type="http://schemas.openxmlformats.org/officeDocument/2006/relationships/hyperlink" Target="https://www.dictionary.com/browse/perdure" TargetMode="External"/><Relationship Id="rId901" Type="http://schemas.openxmlformats.org/officeDocument/2006/relationships/hyperlink" Target="https://www.merriam-webster.com/dictionary/aphorism" TargetMode="External"/><Relationship Id="rId1117" Type="http://schemas.openxmlformats.org/officeDocument/2006/relationships/hyperlink" Target="https://www.merriam-webster.com/dictionary/cognate" TargetMode="External"/><Relationship Id="rId1324" Type="http://schemas.openxmlformats.org/officeDocument/2006/relationships/hyperlink" Target="https://www.merriam-webster.com/dictionary/fatuous" TargetMode="External"/><Relationship Id="rId1531" Type="http://schemas.openxmlformats.org/officeDocument/2006/relationships/hyperlink" Target="https://www.dictionary.com/browse/dowdy?s=t" TargetMode="External"/><Relationship Id="rId1769" Type="http://schemas.openxmlformats.org/officeDocument/2006/relationships/hyperlink" Target="https://www.merriam-webster.com/dictionary/-penia" TargetMode="External"/><Relationship Id="rId1976" Type="http://schemas.openxmlformats.org/officeDocument/2006/relationships/hyperlink" Target="https://www.merriam-webster.com/dictionary/-trophy" TargetMode="External"/><Relationship Id="rId30" Type="http://schemas.openxmlformats.org/officeDocument/2006/relationships/hyperlink" Target="https://www.dictionary.com/browse/garret?s=t" TargetMode="External"/><Relationship Id="rId1629" Type="http://schemas.openxmlformats.org/officeDocument/2006/relationships/hyperlink" Target="https://www.dictionary.com/browse/bevel?s=t" TargetMode="External"/><Relationship Id="rId1836" Type="http://schemas.openxmlformats.org/officeDocument/2006/relationships/hyperlink" Target="https://www.dictionary.com/browse/unstinting?s=t" TargetMode="External"/><Relationship Id="rId1903" Type="http://schemas.openxmlformats.org/officeDocument/2006/relationships/hyperlink" Target="https://www.merriam-webster.com/dictionary/pointillism" TargetMode="External"/><Relationship Id="rId2098" Type="http://schemas.openxmlformats.org/officeDocument/2006/relationships/hyperlink" Target="https://www.dictionary.com/browse/wanton" TargetMode="External"/><Relationship Id="rId277" Type="http://schemas.openxmlformats.org/officeDocument/2006/relationships/hyperlink" Target="https://www.dictionary.com/browse/abjure?s=t" TargetMode="External"/><Relationship Id="rId484" Type="http://schemas.openxmlformats.org/officeDocument/2006/relationships/hyperlink" Target="https://www.merriam-webster.com/dictionary/eleemosynary" TargetMode="External"/><Relationship Id="rId2165" Type="http://schemas.openxmlformats.org/officeDocument/2006/relationships/hyperlink" Target="https://www.dictionary.com/browse/dither" TargetMode="External"/><Relationship Id="rId137" Type="http://schemas.openxmlformats.org/officeDocument/2006/relationships/hyperlink" Target="https://www.dictionary.com/browse/anabatic?s=t" TargetMode="External"/><Relationship Id="rId344" Type="http://schemas.openxmlformats.org/officeDocument/2006/relationships/hyperlink" Target="https://www.dictionary.com/browse/ebullient?s=t" TargetMode="External"/><Relationship Id="rId691" Type="http://schemas.openxmlformats.org/officeDocument/2006/relationships/hyperlink" Target="https://www.dictionary.com/browse/escheat?s=t" TargetMode="External"/><Relationship Id="rId789" Type="http://schemas.openxmlformats.org/officeDocument/2006/relationships/hyperlink" Target="https://www.merriam-webster.com/dictionary/armamentarium" TargetMode="External"/><Relationship Id="rId996" Type="http://schemas.openxmlformats.org/officeDocument/2006/relationships/hyperlink" Target="https://www.merriam-webster.com/dictionary/punctilious" TargetMode="External"/><Relationship Id="rId2025" Type="http://schemas.openxmlformats.org/officeDocument/2006/relationships/hyperlink" Target="https://www.dictionary.com/browse/froward" TargetMode="External"/><Relationship Id="rId2372" Type="http://schemas.openxmlformats.org/officeDocument/2006/relationships/hyperlink" Target="https://www.google.com/search?channel=nus5&amp;client=firefox-b-1-d&amp;q=image%2C+kufi" TargetMode="External"/><Relationship Id="rId551" Type="http://schemas.openxmlformats.org/officeDocument/2006/relationships/hyperlink" Target="https://www.merriam-webster.com/dictionary/epochal" TargetMode="External"/><Relationship Id="rId649" Type="http://schemas.openxmlformats.org/officeDocument/2006/relationships/hyperlink" Target="https://www.merriam-webster.com/dictionary/faze" TargetMode="External"/><Relationship Id="rId856" Type="http://schemas.openxmlformats.org/officeDocument/2006/relationships/hyperlink" Target="https://www.merriam-webster.com/dictionary/paragon" TargetMode="External"/><Relationship Id="rId1181" Type="http://schemas.openxmlformats.org/officeDocument/2006/relationships/hyperlink" Target="https://www.dictionary.com/browse/tun?s=t" TargetMode="External"/><Relationship Id="rId1279" Type="http://schemas.openxmlformats.org/officeDocument/2006/relationships/hyperlink" Target="https://www.merriam-webster.com/dictionary/ligneous" TargetMode="External"/><Relationship Id="rId1486" Type="http://schemas.openxmlformats.org/officeDocument/2006/relationships/hyperlink" Target="https://www.merriam-webster.com/dictionary/scourge" TargetMode="External"/><Relationship Id="rId2232" Type="http://schemas.openxmlformats.org/officeDocument/2006/relationships/hyperlink" Target="https://www.merriam-webster.com/dictionary/waffle" TargetMode="External"/><Relationship Id="rId2537" Type="http://schemas.openxmlformats.org/officeDocument/2006/relationships/hyperlink" Target="https://www.dictionary.com/browse/caitiff" TargetMode="External"/><Relationship Id="rId204" Type="http://schemas.openxmlformats.org/officeDocument/2006/relationships/hyperlink" Target="https://www.dictionary.com/browse/hermetic?s=t" TargetMode="External"/><Relationship Id="rId411" Type="http://schemas.openxmlformats.org/officeDocument/2006/relationships/hyperlink" Target="https://www.dictionary.com/browse/sciolist?s=t" TargetMode="External"/><Relationship Id="rId509" Type="http://schemas.openxmlformats.org/officeDocument/2006/relationships/hyperlink" Target="https://www.merriam-webster.com/dictionary/declivity" TargetMode="External"/><Relationship Id="rId1041" Type="http://schemas.openxmlformats.org/officeDocument/2006/relationships/hyperlink" Target="https://www.merriam-webster.com/dictionary/Comstockery" TargetMode="External"/><Relationship Id="rId1139" Type="http://schemas.openxmlformats.org/officeDocument/2006/relationships/hyperlink" Target="https://www.merriam-webster.com/dictionary/postulant" TargetMode="External"/><Relationship Id="rId1346" Type="http://schemas.openxmlformats.org/officeDocument/2006/relationships/hyperlink" Target="https://www.merriam-webster.com/dictionary/tribulation" TargetMode="External"/><Relationship Id="rId1693" Type="http://schemas.openxmlformats.org/officeDocument/2006/relationships/hyperlink" Target="https://www.merriam-webster.com/dictionary/cladistics" TargetMode="External"/><Relationship Id="rId1998" Type="http://schemas.openxmlformats.org/officeDocument/2006/relationships/hyperlink" Target="https://www.merriam-webster.com/dictionary/macerate" TargetMode="External"/><Relationship Id="rId716" Type="http://schemas.openxmlformats.org/officeDocument/2006/relationships/hyperlink" Target="https://www.merriam-webster.com/dictionary/cosset" TargetMode="External"/><Relationship Id="rId923" Type="http://schemas.openxmlformats.org/officeDocument/2006/relationships/hyperlink" Target="https://www.merriam-webster.com/dictionary/dhow" TargetMode="External"/><Relationship Id="rId1553" Type="http://schemas.openxmlformats.org/officeDocument/2006/relationships/hyperlink" Target="https://www.dictionary.com/browse/ana?s=t" TargetMode="External"/><Relationship Id="rId1760" Type="http://schemas.openxmlformats.org/officeDocument/2006/relationships/hyperlink" Target="https://www.merriam-webster.com/dictionary/vas-" TargetMode="External"/><Relationship Id="rId1858" Type="http://schemas.openxmlformats.org/officeDocument/2006/relationships/hyperlink" Target="https://www.dictionary.com/browse/parvenu?s=t" TargetMode="External"/><Relationship Id="rId52" Type="http://schemas.openxmlformats.org/officeDocument/2006/relationships/hyperlink" Target="https://www.dictionary.com/browse/polemic?s=t" TargetMode="External"/><Relationship Id="rId1206" Type="http://schemas.openxmlformats.org/officeDocument/2006/relationships/hyperlink" Target="https://www.merriam-webster.com/dictionary/convoluted" TargetMode="External"/><Relationship Id="rId1413" Type="http://schemas.openxmlformats.org/officeDocument/2006/relationships/hyperlink" Target="https://www.merriam-webster.com/dictionary/nanosecond" TargetMode="External"/><Relationship Id="rId1620" Type="http://schemas.openxmlformats.org/officeDocument/2006/relationships/hyperlink" Target="https://www.dictionary.com/browse/tete-a-tete?s=t" TargetMode="External"/><Relationship Id="rId1718" Type="http://schemas.openxmlformats.org/officeDocument/2006/relationships/hyperlink" Target="https://www.merriam-webster.com/dictionary/chir-" TargetMode="External"/><Relationship Id="rId1925" Type="http://schemas.openxmlformats.org/officeDocument/2006/relationships/hyperlink" Target="https://www.merriam-webster.com/dictionary/aculeus" TargetMode="External"/><Relationship Id="rId299" Type="http://schemas.openxmlformats.org/officeDocument/2006/relationships/hyperlink" Target="https://www.dictionary.com/browse/feculent?s=t" TargetMode="External"/><Relationship Id="rId2187" Type="http://schemas.openxmlformats.org/officeDocument/2006/relationships/hyperlink" Target="https://www.dictionary.com/browse/tatami" TargetMode="External"/><Relationship Id="rId2394" Type="http://schemas.openxmlformats.org/officeDocument/2006/relationships/hyperlink" Target="https://www.dictionary.com/browse/oxbow" TargetMode="External"/><Relationship Id="rId159" Type="http://schemas.openxmlformats.org/officeDocument/2006/relationships/hyperlink" Target="https://www.dictionary.com/browse/roseate?s=t" TargetMode="External"/><Relationship Id="rId366" Type="http://schemas.openxmlformats.org/officeDocument/2006/relationships/hyperlink" Target="https://www.dictionary.com/browse/extant?s=t" TargetMode="External"/><Relationship Id="rId573" Type="http://schemas.openxmlformats.org/officeDocument/2006/relationships/hyperlink" Target="https://www.merriam-webster.com/dictionary/hedonism" TargetMode="External"/><Relationship Id="rId780" Type="http://schemas.openxmlformats.org/officeDocument/2006/relationships/hyperlink" Target="https://www.merriam-webster.com/dictionary/vesicle" TargetMode="External"/><Relationship Id="rId2047" Type="http://schemas.openxmlformats.org/officeDocument/2006/relationships/hyperlink" Target="https://www.dictionary.com/browse/euphonium" TargetMode="External"/><Relationship Id="rId2254" Type="http://schemas.openxmlformats.org/officeDocument/2006/relationships/hyperlink" Target="https://www.dictionary.com/browse/pretentious" TargetMode="External"/><Relationship Id="rId2461" Type="http://schemas.openxmlformats.org/officeDocument/2006/relationships/hyperlink" Target="https://www.dictionary.com/browse/zoetrope" TargetMode="External"/><Relationship Id="rId226" Type="http://schemas.openxmlformats.org/officeDocument/2006/relationships/hyperlink" Target="https://www.dictionary.com/browse/carafe?s=t" TargetMode="External"/><Relationship Id="rId433" Type="http://schemas.openxmlformats.org/officeDocument/2006/relationships/hyperlink" Target="https://www.dictionary.com/browse/gormandize?s=t" TargetMode="External"/><Relationship Id="rId878" Type="http://schemas.openxmlformats.org/officeDocument/2006/relationships/hyperlink" Target="https://www.merriam-webster.com/dictionary/suborn" TargetMode="External"/><Relationship Id="rId1063" Type="http://schemas.openxmlformats.org/officeDocument/2006/relationships/hyperlink" Target="https://www.merriam-webster.com/dictionary/luxuriant" TargetMode="External"/><Relationship Id="rId1270" Type="http://schemas.openxmlformats.org/officeDocument/2006/relationships/hyperlink" Target="https://www.dictionary.com/browse/invidious?s=t" TargetMode="External"/><Relationship Id="rId2114" Type="http://schemas.openxmlformats.org/officeDocument/2006/relationships/hyperlink" Target="https://www.dictionary.com/browse/comport" TargetMode="External"/><Relationship Id="rId640" Type="http://schemas.openxmlformats.org/officeDocument/2006/relationships/hyperlink" Target="https://www.merriam-webster.com/dictionary/cantankerous" TargetMode="External"/><Relationship Id="rId738" Type="http://schemas.openxmlformats.org/officeDocument/2006/relationships/hyperlink" Target="https://www.merriam-webster.com/dictionary/duff" TargetMode="External"/><Relationship Id="rId945" Type="http://schemas.openxmlformats.org/officeDocument/2006/relationships/hyperlink" Target="https://www.merriam-webster.com/dictionary/emollient" TargetMode="External"/><Relationship Id="rId1368" Type="http://schemas.openxmlformats.org/officeDocument/2006/relationships/hyperlink" Target="https://www.merriam-webster.com/dictionary/envisage" TargetMode="External"/><Relationship Id="rId1575" Type="http://schemas.openxmlformats.org/officeDocument/2006/relationships/hyperlink" Target="https://www.dictionary.com/browse/fanzine?s=t" TargetMode="External"/><Relationship Id="rId1782" Type="http://schemas.openxmlformats.org/officeDocument/2006/relationships/hyperlink" Target="https://www.merriam-webster.com/dictionary/patrician" TargetMode="External"/><Relationship Id="rId2321" Type="http://schemas.openxmlformats.org/officeDocument/2006/relationships/hyperlink" Target="https://www.dictionary.com/browse/fenestrated" TargetMode="External"/><Relationship Id="rId2419" Type="http://schemas.openxmlformats.org/officeDocument/2006/relationships/hyperlink" Target="https://www.dictionary.com/browse/keen" TargetMode="External"/><Relationship Id="rId74" Type="http://schemas.openxmlformats.org/officeDocument/2006/relationships/hyperlink" Target="https://www.dictionary.com/browse/foment?s=t" TargetMode="External"/><Relationship Id="rId500" Type="http://schemas.openxmlformats.org/officeDocument/2006/relationships/hyperlink" Target="https://www.merriam-webster.com/dictionary/slough" TargetMode="External"/><Relationship Id="rId805" Type="http://schemas.openxmlformats.org/officeDocument/2006/relationships/hyperlink" Target="https://www.merriam-webster.com/medical/esthesia" TargetMode="External"/><Relationship Id="rId1130" Type="http://schemas.openxmlformats.org/officeDocument/2006/relationships/hyperlink" Target="https://www.merriam-webster.com/dictionary/orison" TargetMode="External"/><Relationship Id="rId1228" Type="http://schemas.openxmlformats.org/officeDocument/2006/relationships/hyperlink" Target="https://www.merriam-webster.com/dictionary/whorl" TargetMode="External"/><Relationship Id="rId1435" Type="http://schemas.openxmlformats.org/officeDocument/2006/relationships/hyperlink" Target="https://www.merriam-webster.com/dictionary/nexus" TargetMode="External"/><Relationship Id="rId1642" Type="http://schemas.openxmlformats.org/officeDocument/2006/relationships/hyperlink" Target="https://www.dictionary.com/browse/haet?s=t" TargetMode="External"/><Relationship Id="rId1947" Type="http://schemas.openxmlformats.org/officeDocument/2006/relationships/hyperlink" Target="https://www.merriam-webster.com/dictionary/gerund" TargetMode="External"/><Relationship Id="rId1502" Type="http://schemas.openxmlformats.org/officeDocument/2006/relationships/hyperlink" Target="https://www.merriam-webster.com/dictionary/banal" TargetMode="External"/><Relationship Id="rId1807" Type="http://schemas.openxmlformats.org/officeDocument/2006/relationships/hyperlink" Target="https://www.dictionary.com/browse/conducive?s=t" TargetMode="External"/><Relationship Id="rId290" Type="http://schemas.openxmlformats.org/officeDocument/2006/relationships/hyperlink" Target="https://www.dictionary.com/browse/numinous?s=t" TargetMode="External"/><Relationship Id="rId388" Type="http://schemas.openxmlformats.org/officeDocument/2006/relationships/hyperlink" Target="https://www.dictionary.com/browse/confute?s=t" TargetMode="External"/><Relationship Id="rId2069" Type="http://schemas.openxmlformats.org/officeDocument/2006/relationships/hyperlink" Target="https://www.dictionary.com/browse/brook" TargetMode="External"/><Relationship Id="rId150" Type="http://schemas.openxmlformats.org/officeDocument/2006/relationships/hyperlink" Target="https://www.dictionary.com/browse/glaucous?s=t" TargetMode="External"/><Relationship Id="rId595" Type="http://schemas.openxmlformats.org/officeDocument/2006/relationships/hyperlink" Target="https://www.merriam-webster.com/dictionary/lithe" TargetMode="External"/><Relationship Id="rId2276" Type="http://schemas.openxmlformats.org/officeDocument/2006/relationships/hyperlink" Target="https://www.merriam-webster.com/dictionary/galvanometer" TargetMode="External"/><Relationship Id="rId2483" Type="http://schemas.openxmlformats.org/officeDocument/2006/relationships/hyperlink" Target="https://www.dictionary.com/browse/boho" TargetMode="External"/><Relationship Id="rId248" Type="http://schemas.openxmlformats.org/officeDocument/2006/relationships/hyperlink" Target="https://www.dictionary.com/browse/lambast?s=t" TargetMode="External"/><Relationship Id="rId455" Type="http://schemas.openxmlformats.org/officeDocument/2006/relationships/hyperlink" Target="https://www.dictionary.com/browse/edda?s=t" TargetMode="External"/><Relationship Id="rId662" Type="http://schemas.openxmlformats.org/officeDocument/2006/relationships/hyperlink" Target="https://www.merriam-webster.com/dictionary/concierge" TargetMode="External"/><Relationship Id="rId1085" Type="http://schemas.openxmlformats.org/officeDocument/2006/relationships/hyperlink" Target="https://www.merriam-webster.com/dictionary/sibylline" TargetMode="External"/><Relationship Id="rId1292" Type="http://schemas.openxmlformats.org/officeDocument/2006/relationships/hyperlink" Target="https://www.merriam-webster.com/dictionary/plangent" TargetMode="External"/><Relationship Id="rId2136" Type="http://schemas.openxmlformats.org/officeDocument/2006/relationships/hyperlink" Target="https://www.google.com/search?client=firefox-b-1-d&amp;q=image+amphora" TargetMode="External"/><Relationship Id="rId2343" Type="http://schemas.openxmlformats.org/officeDocument/2006/relationships/hyperlink" Target="https://www.dictionary.com/browse/clapper" TargetMode="External"/><Relationship Id="rId2550" Type="http://schemas.openxmlformats.org/officeDocument/2006/relationships/hyperlink" Target="https://www.merriam-webster.com/dictionary/tamp" TargetMode="External"/><Relationship Id="rId108" Type="http://schemas.openxmlformats.org/officeDocument/2006/relationships/hyperlink" Target="https://www.dictionary.com/browse/brusque?s=t" TargetMode="External"/><Relationship Id="rId315" Type="http://schemas.openxmlformats.org/officeDocument/2006/relationships/hyperlink" Target="https://www.dictionary.com/browse/imposture?s=t" TargetMode="External"/><Relationship Id="rId522" Type="http://schemas.openxmlformats.org/officeDocument/2006/relationships/hyperlink" Target="https://www.merriam-webster.com/dictionary/scree" TargetMode="External"/><Relationship Id="rId967" Type="http://schemas.openxmlformats.org/officeDocument/2006/relationships/hyperlink" Target="https://www.merriam-webster.com/dictionary/factotum" TargetMode="External"/><Relationship Id="rId1152" Type="http://schemas.openxmlformats.org/officeDocument/2006/relationships/hyperlink" Target="https://www.merriam-webster.com/dictionary/pantheism" TargetMode="External"/><Relationship Id="rId1597" Type="http://schemas.openxmlformats.org/officeDocument/2006/relationships/hyperlink" Target="https://www.merriam-webster.com/dictionary/parlance" TargetMode="External"/><Relationship Id="rId2203" Type="http://schemas.openxmlformats.org/officeDocument/2006/relationships/hyperlink" Target="https://www.merriam-webster.com/dictionary/gull" TargetMode="External"/><Relationship Id="rId2410" Type="http://schemas.openxmlformats.org/officeDocument/2006/relationships/hyperlink" Target="https://www.dictionary.com/browse/timocracy" TargetMode="External"/><Relationship Id="rId96" Type="http://schemas.openxmlformats.org/officeDocument/2006/relationships/hyperlink" Target="https://www.dictionary.com/browse/saraband?s=t" TargetMode="External"/><Relationship Id="rId827" Type="http://schemas.openxmlformats.org/officeDocument/2006/relationships/hyperlink" Target="https://www.merriam-webster.com/medical/mucopurulent" TargetMode="External"/><Relationship Id="rId1012" Type="http://schemas.openxmlformats.org/officeDocument/2006/relationships/hyperlink" Target="https://www.merriam-webster.com/dictionary/abut" TargetMode="External"/><Relationship Id="rId1457" Type="http://schemas.openxmlformats.org/officeDocument/2006/relationships/hyperlink" Target="https://www.merriam-webster.com/dictionary/voluble" TargetMode="External"/><Relationship Id="rId1664" Type="http://schemas.openxmlformats.org/officeDocument/2006/relationships/hyperlink" Target="https://www.dictionary.com/browse/corvine?s=t" TargetMode="External"/><Relationship Id="rId1871" Type="http://schemas.openxmlformats.org/officeDocument/2006/relationships/hyperlink" Target="https://www.dictionary.com/browse/untoward?s=t" TargetMode="External"/><Relationship Id="rId2508" Type="http://schemas.openxmlformats.org/officeDocument/2006/relationships/hyperlink" Target="https://www.dictionary.com/browse/parlay" TargetMode="External"/><Relationship Id="rId1317" Type="http://schemas.openxmlformats.org/officeDocument/2006/relationships/hyperlink" Target="https://www.merriam-webster.com/dictionary/doughty" TargetMode="External"/><Relationship Id="rId1524" Type="http://schemas.openxmlformats.org/officeDocument/2006/relationships/hyperlink" Target="https://www.dictionary.com/browse/pomade?s=t" TargetMode="External"/><Relationship Id="rId1731" Type="http://schemas.openxmlformats.org/officeDocument/2006/relationships/hyperlink" Target="https://www.merriam-webster.com/dictionary/hem-" TargetMode="External"/><Relationship Id="rId1969" Type="http://schemas.openxmlformats.org/officeDocument/2006/relationships/hyperlink" Target="https://www.merriam-webster.com/dictionary/forthcoming" TargetMode="External"/><Relationship Id="rId23" Type="http://schemas.openxmlformats.org/officeDocument/2006/relationships/hyperlink" Target="https://www.dictionary.com/browse/cote?s=t" TargetMode="External"/><Relationship Id="rId1829" Type="http://schemas.openxmlformats.org/officeDocument/2006/relationships/hyperlink" Target="https://www.dictionary.com/browse/esoteric?s=t" TargetMode="External"/><Relationship Id="rId2298" Type="http://schemas.openxmlformats.org/officeDocument/2006/relationships/hyperlink" Target="https://www.merriam-webster.com/dictionary/fetter" TargetMode="External"/><Relationship Id="rId172" Type="http://schemas.openxmlformats.org/officeDocument/2006/relationships/hyperlink" Target="https://www.dictionary.com/browse/bumptious?s=t" TargetMode="External"/><Relationship Id="rId477" Type="http://schemas.openxmlformats.org/officeDocument/2006/relationships/hyperlink" Target="https://www.merriam-webster.com/dictionary/nock" TargetMode="External"/><Relationship Id="rId684" Type="http://schemas.openxmlformats.org/officeDocument/2006/relationships/hyperlink" Target="https://www.merriam-webster.com/dictionary/solicitor" TargetMode="External"/><Relationship Id="rId2060" Type="http://schemas.openxmlformats.org/officeDocument/2006/relationships/hyperlink" Target="https://www.dictionary.com/browse/ampere" TargetMode="External"/><Relationship Id="rId2158" Type="http://schemas.openxmlformats.org/officeDocument/2006/relationships/hyperlink" Target="https://www.merriam-webster.com/dictionary/vamp" TargetMode="External"/><Relationship Id="rId2365" Type="http://schemas.openxmlformats.org/officeDocument/2006/relationships/hyperlink" Target="https://www.dictionary.com/browse/arch" TargetMode="External"/><Relationship Id="rId337" Type="http://schemas.openxmlformats.org/officeDocument/2006/relationships/hyperlink" Target="https://www.dictionary.com/browse/pixilated?s=t" TargetMode="External"/><Relationship Id="rId891" Type="http://schemas.openxmlformats.org/officeDocument/2006/relationships/hyperlink" Target="https://www.merriam-webster.com/dictionary/opus" TargetMode="External"/><Relationship Id="rId989" Type="http://schemas.openxmlformats.org/officeDocument/2006/relationships/hyperlink" Target="https://www.merriam-webster.com/dictionary/sedulous" TargetMode="External"/><Relationship Id="rId2018" Type="http://schemas.openxmlformats.org/officeDocument/2006/relationships/hyperlink" Target="https://www.dictionary.com/browse/abashed" TargetMode="External"/><Relationship Id="rId544" Type="http://schemas.openxmlformats.org/officeDocument/2006/relationships/hyperlink" Target="https://www.dictionary.com/browse/amity?s=t" TargetMode="External"/><Relationship Id="rId751" Type="http://schemas.openxmlformats.org/officeDocument/2006/relationships/hyperlink" Target="https://www.merriam-webster.com/dictionary/stria" TargetMode="External"/><Relationship Id="rId849" Type="http://schemas.openxmlformats.org/officeDocument/2006/relationships/hyperlink" Target="https://www.merriam-webster.com/dictionary/corundum" TargetMode="External"/><Relationship Id="rId1174" Type="http://schemas.openxmlformats.org/officeDocument/2006/relationships/hyperlink" Target="https://www.merriam-webster.com/dictionary/arcane" TargetMode="External"/><Relationship Id="rId1381" Type="http://schemas.openxmlformats.org/officeDocument/2006/relationships/hyperlink" Target="https://www.merriam-webster.com/dictionary/syllogism" TargetMode="External"/><Relationship Id="rId1479" Type="http://schemas.openxmlformats.org/officeDocument/2006/relationships/hyperlink" Target="https://www.merriam-webster.com/dictionary/matricide" TargetMode="External"/><Relationship Id="rId1686" Type="http://schemas.openxmlformats.org/officeDocument/2006/relationships/hyperlink" Target="https://www.dictionary.com/browse/herpetology?s=t" TargetMode="External"/><Relationship Id="rId2225" Type="http://schemas.openxmlformats.org/officeDocument/2006/relationships/hyperlink" Target="https://www.merriam-webster.com/dictionary/epidemiology" TargetMode="External"/><Relationship Id="rId2432" Type="http://schemas.openxmlformats.org/officeDocument/2006/relationships/hyperlink" Target="https://www.merriam-webster.com/dictionary/seminal" TargetMode="External"/><Relationship Id="rId404" Type="http://schemas.openxmlformats.org/officeDocument/2006/relationships/hyperlink" Target="https://www.dictionary.com/browse/meretricious?s=t" TargetMode="External"/><Relationship Id="rId611" Type="http://schemas.openxmlformats.org/officeDocument/2006/relationships/hyperlink" Target="https://www.dictionary.com/browse/neoteny?s=t" TargetMode="External"/><Relationship Id="rId1034" Type="http://schemas.openxmlformats.org/officeDocument/2006/relationships/hyperlink" Target="https://www.merriam-webster.com/dictionary/sago" TargetMode="External"/><Relationship Id="rId1241" Type="http://schemas.openxmlformats.org/officeDocument/2006/relationships/hyperlink" Target="https://www.merriam-webster.com/dictionary/funk" TargetMode="External"/><Relationship Id="rId1339" Type="http://schemas.openxmlformats.org/officeDocument/2006/relationships/hyperlink" Target="https://www.merriam-webster.com/dictionary/dolorous" TargetMode="External"/><Relationship Id="rId1893" Type="http://schemas.openxmlformats.org/officeDocument/2006/relationships/hyperlink" Target="https://www.merriam-webster.com/dictionary/tarsus" TargetMode="External"/><Relationship Id="rId709" Type="http://schemas.openxmlformats.org/officeDocument/2006/relationships/hyperlink" Target="https://www.merriam-webster.com/dictionary/somnolent" TargetMode="External"/><Relationship Id="rId916" Type="http://schemas.openxmlformats.org/officeDocument/2006/relationships/hyperlink" Target="https://www.merriam-webster.com/dictionary/sobriquet" TargetMode="External"/><Relationship Id="rId1101" Type="http://schemas.openxmlformats.org/officeDocument/2006/relationships/hyperlink" Target="https://www.merriam-webster.com/dictionary/ethos" TargetMode="External"/><Relationship Id="rId1546" Type="http://schemas.openxmlformats.org/officeDocument/2006/relationships/hyperlink" Target="https://www.dictionary.com/browse/aglet?s=t" TargetMode="External"/><Relationship Id="rId1753" Type="http://schemas.openxmlformats.org/officeDocument/2006/relationships/hyperlink" Target="https://www.merriam-webster.com/dictionary/rhin-" TargetMode="External"/><Relationship Id="rId1960" Type="http://schemas.openxmlformats.org/officeDocument/2006/relationships/hyperlink" Target="https://www.dictionary.com/browse/rhyolite" TargetMode="External"/><Relationship Id="rId45" Type="http://schemas.openxmlformats.org/officeDocument/2006/relationships/hyperlink" Target="https://www.dictionary.com/browse/ken?s=t" TargetMode="External"/><Relationship Id="rId1406" Type="http://schemas.openxmlformats.org/officeDocument/2006/relationships/hyperlink" Target="https://www.merriam-webster.com/dictionary/fortnight" TargetMode="External"/><Relationship Id="rId1613" Type="http://schemas.openxmlformats.org/officeDocument/2006/relationships/hyperlink" Target="https://www.dictionary.com/browse/scenario?s=t" TargetMode="External"/><Relationship Id="rId1820" Type="http://schemas.openxmlformats.org/officeDocument/2006/relationships/hyperlink" Target="https://www.dictionary.com/browse/wistful?s=t" TargetMode="External"/><Relationship Id="rId194" Type="http://schemas.openxmlformats.org/officeDocument/2006/relationships/hyperlink" Target="https://www.dictionary.com/browse/enigma?s=t" TargetMode="External"/><Relationship Id="rId1918" Type="http://schemas.openxmlformats.org/officeDocument/2006/relationships/hyperlink" Target="https://www.merriam-webster.com/dictionary/pareidolia" TargetMode="External"/><Relationship Id="rId2082" Type="http://schemas.openxmlformats.org/officeDocument/2006/relationships/hyperlink" Target="https://www.dictionary.com/browse/imprecate" TargetMode="External"/><Relationship Id="rId261" Type="http://schemas.openxmlformats.org/officeDocument/2006/relationships/hyperlink" Target="https://www.dictionary.com/browse/vituperation" TargetMode="External"/><Relationship Id="rId499" Type="http://schemas.openxmlformats.org/officeDocument/2006/relationships/hyperlink" Target="https://www.merriam-webster.com/dictionary/runnel" TargetMode="External"/><Relationship Id="rId2387" Type="http://schemas.openxmlformats.org/officeDocument/2006/relationships/hyperlink" Target="https://www.dictionary.com/browse/truffle" TargetMode="External"/><Relationship Id="rId359" Type="http://schemas.openxmlformats.org/officeDocument/2006/relationships/hyperlink" Target="https://www.dictionary.com/browse/iniquity?s=t" TargetMode="External"/><Relationship Id="rId566" Type="http://schemas.openxmlformats.org/officeDocument/2006/relationships/hyperlink" Target="https://www.merriam-webster.com/dictionary/chaffer" TargetMode="External"/><Relationship Id="rId773" Type="http://schemas.openxmlformats.org/officeDocument/2006/relationships/hyperlink" Target="https://www.merriam-webster.com/dictionary/scurf" TargetMode="External"/><Relationship Id="rId1196" Type="http://schemas.openxmlformats.org/officeDocument/2006/relationships/hyperlink" Target="https://www.merriam-webster.com/dictionary/libertine" TargetMode="External"/><Relationship Id="rId2247" Type="http://schemas.openxmlformats.org/officeDocument/2006/relationships/hyperlink" Target="http://www.differencebetween.net/science/difference-between-axons-and-dendrites/" TargetMode="External"/><Relationship Id="rId2454" Type="http://schemas.openxmlformats.org/officeDocument/2006/relationships/hyperlink" Target="https://www.dictionary.com/browse/bosh" TargetMode="External"/><Relationship Id="rId121" Type="http://schemas.openxmlformats.org/officeDocument/2006/relationships/hyperlink" Target="https://www.dictionary.com/browse/spate?s=t" TargetMode="External"/><Relationship Id="rId219" Type="http://schemas.openxmlformats.org/officeDocument/2006/relationships/hyperlink" Target="https://www.dictionary.com/browse/scabrous?s=t" TargetMode="External"/><Relationship Id="rId426" Type="http://schemas.openxmlformats.org/officeDocument/2006/relationships/hyperlink" Target="https://www.dictionary.com/browse/agar?s=t" TargetMode="External"/><Relationship Id="rId633" Type="http://schemas.openxmlformats.org/officeDocument/2006/relationships/hyperlink" Target="https://www.merriam-webster.com/dictionary/officious" TargetMode="External"/><Relationship Id="rId980" Type="http://schemas.openxmlformats.org/officeDocument/2006/relationships/hyperlink" Target="https://www.merriam-webster.com/dictionary/recreant" TargetMode="External"/><Relationship Id="rId1056" Type="http://schemas.openxmlformats.org/officeDocument/2006/relationships/hyperlink" Target="https://www.merriam-webster.com/dictionary/prorogue" TargetMode="External"/><Relationship Id="rId1263" Type="http://schemas.openxmlformats.org/officeDocument/2006/relationships/hyperlink" Target="https://www.dictionary.com/browse/fettle?s=ts" TargetMode="External"/><Relationship Id="rId2107" Type="http://schemas.openxmlformats.org/officeDocument/2006/relationships/hyperlink" Target="https://www.dictionary.com/browse/flax" TargetMode="External"/><Relationship Id="rId2314" Type="http://schemas.openxmlformats.org/officeDocument/2006/relationships/hyperlink" Target="https://www.mayoclinic.org/diseases-conditions/gout/symptoms-causes/syc-20372897" TargetMode="External"/><Relationship Id="rId840" Type="http://schemas.openxmlformats.org/officeDocument/2006/relationships/hyperlink" Target="https://www.merriam-webster.com/dictionary/enuresis" TargetMode="External"/><Relationship Id="rId938" Type="http://schemas.openxmlformats.org/officeDocument/2006/relationships/hyperlink" Target="https://www.merriam-webster.com/dictionary/aplomb" TargetMode="External"/><Relationship Id="rId1470" Type="http://schemas.openxmlformats.org/officeDocument/2006/relationships/hyperlink" Target="https://www.merriam-webster.com/dictionary/flay" TargetMode="External"/><Relationship Id="rId1568" Type="http://schemas.openxmlformats.org/officeDocument/2006/relationships/hyperlink" Target="https://www.dictionary.com/browse/disquisition?s=t" TargetMode="External"/><Relationship Id="rId1775" Type="http://schemas.openxmlformats.org/officeDocument/2006/relationships/hyperlink" Target="https://www.merriam-webster.com/dictionary/hepat-" TargetMode="External"/><Relationship Id="rId2521" Type="http://schemas.openxmlformats.org/officeDocument/2006/relationships/hyperlink" Target="https://www.merriam-webster.com/dictionary/supervenient" TargetMode="External"/><Relationship Id="rId67" Type="http://schemas.openxmlformats.org/officeDocument/2006/relationships/hyperlink" Target="https://www.dictionary.com/browse/cadge?s=t" TargetMode="External"/><Relationship Id="rId700" Type="http://schemas.openxmlformats.org/officeDocument/2006/relationships/hyperlink" Target="https://www.merriam-webster.com/dictionary/barratry" TargetMode="External"/><Relationship Id="rId1123" Type="http://schemas.openxmlformats.org/officeDocument/2006/relationships/hyperlink" Target="https://www.merriam-webster.com/dictionary/cant" TargetMode="External"/><Relationship Id="rId1330" Type="http://schemas.openxmlformats.org/officeDocument/2006/relationships/hyperlink" Target="https://www.merriam-webster.com/dictionary/rigmarole" TargetMode="External"/><Relationship Id="rId1428" Type="http://schemas.openxmlformats.org/officeDocument/2006/relationships/hyperlink" Target="https://www.merriam-webster.com/dictionary/cadre" TargetMode="External"/><Relationship Id="rId1635" Type="http://schemas.openxmlformats.org/officeDocument/2006/relationships/hyperlink" Target="https://www.dictionary.com/browse/taper?s=t" TargetMode="External"/><Relationship Id="rId1982" Type="http://schemas.openxmlformats.org/officeDocument/2006/relationships/hyperlink" Target="https://www.dictionary.com/browse/allegro" TargetMode="External"/><Relationship Id="rId1842" Type="http://schemas.openxmlformats.org/officeDocument/2006/relationships/hyperlink" Target="https://www.merriam-webster.com/dictionary/desideratum" TargetMode="External"/><Relationship Id="rId1702" Type="http://schemas.openxmlformats.org/officeDocument/2006/relationships/hyperlink" Target="https://www.merriam-webster.com/dictionary/loathe" TargetMode="External"/><Relationship Id="rId283" Type="http://schemas.openxmlformats.org/officeDocument/2006/relationships/hyperlink" Target="https://www.dictionary.com/browse/gainsay?s=t" TargetMode="External"/><Relationship Id="rId490" Type="http://schemas.openxmlformats.org/officeDocument/2006/relationships/hyperlink" Target="https://www.merriam-webster.com/dictionary/floe" TargetMode="External"/><Relationship Id="rId2171" Type="http://schemas.openxmlformats.org/officeDocument/2006/relationships/hyperlink" Target="https://www.dictionary.com/browse/yeoman" TargetMode="External"/><Relationship Id="rId143" Type="http://schemas.openxmlformats.org/officeDocument/2006/relationships/hyperlink" Target="https://www.dictionary.com/browse/brindled?s=t" TargetMode="External"/><Relationship Id="rId350" Type="http://schemas.openxmlformats.org/officeDocument/2006/relationships/hyperlink" Target="https://www.dictionary.com/browse/distend?s=t" TargetMode="External"/><Relationship Id="rId588" Type="http://schemas.openxmlformats.org/officeDocument/2006/relationships/hyperlink" Target="https://www.merriam-webster.com/dictionary/odium" TargetMode="External"/><Relationship Id="rId795" Type="http://schemas.openxmlformats.org/officeDocument/2006/relationships/hyperlink" Target="https://www.merriam-webster.com/dictionary/eugenics" TargetMode="External"/><Relationship Id="rId2031" Type="http://schemas.openxmlformats.org/officeDocument/2006/relationships/hyperlink" Target="https://www.dictionary.com/browse/pique" TargetMode="External"/><Relationship Id="rId2269" Type="http://schemas.openxmlformats.org/officeDocument/2006/relationships/hyperlink" Target="https://www.dictionary.com/browse/autoclave?s=t" TargetMode="External"/><Relationship Id="rId2476" Type="http://schemas.openxmlformats.org/officeDocument/2006/relationships/hyperlink" Target="https://www.merriam-webster.com/dictionary/divot" TargetMode="External"/><Relationship Id="rId9" Type="http://schemas.openxmlformats.org/officeDocument/2006/relationships/hyperlink" Target="https://www.dictionary.com/browse/vibrissa?s=ts" TargetMode="External"/><Relationship Id="rId210" Type="http://schemas.openxmlformats.org/officeDocument/2006/relationships/hyperlink" Target="https://www.dictionary.com/browse/epicene?s=t" TargetMode="External"/><Relationship Id="rId448" Type="http://schemas.openxmlformats.org/officeDocument/2006/relationships/hyperlink" Target="https://www.dictionary.com/browse/voracious?s=t" TargetMode="External"/><Relationship Id="rId655" Type="http://schemas.openxmlformats.org/officeDocument/2006/relationships/hyperlink" Target="https://www.merriam-webster.com/dictionary/apothecary" TargetMode="External"/><Relationship Id="rId862" Type="http://schemas.openxmlformats.org/officeDocument/2006/relationships/hyperlink" Target="https://www.merriam-webster.com/dictionary/defray" TargetMode="External"/><Relationship Id="rId1078" Type="http://schemas.openxmlformats.org/officeDocument/2006/relationships/hyperlink" Target="https://www.merriam-webster.com/dictionary/mantic" TargetMode="External"/><Relationship Id="rId1285" Type="http://schemas.openxmlformats.org/officeDocument/2006/relationships/hyperlink" Target="https://www.merriam-webster.com/dictionary/dub" TargetMode="External"/><Relationship Id="rId1492" Type="http://schemas.openxmlformats.org/officeDocument/2006/relationships/hyperlink" Target="https://www.merriam-webster.com/dictionary/corniche" TargetMode="External"/><Relationship Id="rId2129" Type="http://schemas.openxmlformats.org/officeDocument/2006/relationships/hyperlink" Target="https://www.dictionary.com/browse/apse?s=t" TargetMode="External"/><Relationship Id="rId2336" Type="http://schemas.openxmlformats.org/officeDocument/2006/relationships/hyperlink" Target="https://www.dictionary.com/browse/cuneiform" TargetMode="External"/><Relationship Id="rId2543" Type="http://schemas.openxmlformats.org/officeDocument/2006/relationships/hyperlink" Target="https://www.google.com/search?q=image+minaret&amp;client=firefox-b-1-d" TargetMode="External"/><Relationship Id="rId308" Type="http://schemas.openxmlformats.org/officeDocument/2006/relationships/hyperlink" Target="https://www.dictionary.com/browse/cozen?s=t" TargetMode="External"/><Relationship Id="rId515" Type="http://schemas.openxmlformats.org/officeDocument/2006/relationships/hyperlink" Target="https://www.merriam-webster.com/dictionary/lea" TargetMode="External"/><Relationship Id="rId722" Type="http://schemas.openxmlformats.org/officeDocument/2006/relationships/hyperlink" Target="https://www.merriam-webster.com/dictionary/swain" TargetMode="External"/><Relationship Id="rId1145" Type="http://schemas.openxmlformats.org/officeDocument/2006/relationships/hyperlink" Target="https://www.merriam-webster.com/dictionary/reclame" TargetMode="External"/><Relationship Id="rId1352" Type="http://schemas.openxmlformats.org/officeDocument/2006/relationships/hyperlink" Target="https://www.merriam-webster.com/dictionary/acolyte" TargetMode="External"/><Relationship Id="rId1797" Type="http://schemas.openxmlformats.org/officeDocument/2006/relationships/hyperlink" Target="https://www.merriam-webster.com/dictionary/mordant" TargetMode="External"/><Relationship Id="rId2403" Type="http://schemas.openxmlformats.org/officeDocument/2006/relationships/hyperlink" Target="https://www.dictionary.com/browse/keratin" TargetMode="External"/><Relationship Id="rId89" Type="http://schemas.openxmlformats.org/officeDocument/2006/relationships/hyperlink" Target="https://www.dictionary.com/browse/dap?s=t" TargetMode="External"/><Relationship Id="rId1005" Type="http://schemas.openxmlformats.org/officeDocument/2006/relationships/hyperlink" Target="https://www.merriam-webster.com/dictionary/latifundia" TargetMode="External"/><Relationship Id="rId1212" Type="http://schemas.openxmlformats.org/officeDocument/2006/relationships/hyperlink" Target="https://www.merriam-webster.com/dictionary/hank" TargetMode="External"/><Relationship Id="rId1657" Type="http://schemas.openxmlformats.org/officeDocument/2006/relationships/hyperlink" Target="https://www.dictionary.com/browse/carapace?s=t" TargetMode="External"/><Relationship Id="rId1864" Type="http://schemas.openxmlformats.org/officeDocument/2006/relationships/hyperlink" Target="https://www.merriam-webster.com/dictionary/disabuse" TargetMode="External"/><Relationship Id="rId1517" Type="http://schemas.openxmlformats.org/officeDocument/2006/relationships/hyperlink" Target="https://www.dictionary.com/browse/nefarious?s=t" TargetMode="External"/><Relationship Id="rId1724" Type="http://schemas.openxmlformats.org/officeDocument/2006/relationships/hyperlink" Target="https://www.merriam-webster.com/dictionary/derm-" TargetMode="External"/><Relationship Id="rId16" Type="http://schemas.openxmlformats.org/officeDocument/2006/relationships/hyperlink" Target="https://www.dictionary.com/browse/condign?s=t" TargetMode="External"/><Relationship Id="rId1931" Type="http://schemas.openxmlformats.org/officeDocument/2006/relationships/hyperlink" Target="https://www.merriam-webster.com/dictionary/shoat" TargetMode="External"/><Relationship Id="rId2193" Type="http://schemas.openxmlformats.org/officeDocument/2006/relationships/hyperlink" Target="https://www.dictionary.com/browse/chorale" TargetMode="External"/><Relationship Id="rId2498" Type="http://schemas.openxmlformats.org/officeDocument/2006/relationships/hyperlink" Target="https://www.dictionary.com/browse/lingua-franca" TargetMode="External"/><Relationship Id="rId165" Type="http://schemas.openxmlformats.org/officeDocument/2006/relationships/hyperlink" Target="https://www.dictionary.com/browse/towhead?s=t" TargetMode="External"/><Relationship Id="rId372" Type="http://schemas.openxmlformats.org/officeDocument/2006/relationships/hyperlink" Target="https://www.dictionary.com/browse/adjunct?s=t" TargetMode="External"/><Relationship Id="rId677" Type="http://schemas.openxmlformats.org/officeDocument/2006/relationships/hyperlink" Target="https://www.merriam-webster.com/dictionary/ombudsman" TargetMode="External"/><Relationship Id="rId2053" Type="http://schemas.openxmlformats.org/officeDocument/2006/relationships/hyperlink" Target="https://www.merriam-webster.com/dictionary/trice" TargetMode="External"/><Relationship Id="rId2260" Type="http://schemas.openxmlformats.org/officeDocument/2006/relationships/hyperlink" Target="https://www.google.com/search?channel=nus5&amp;client=firefox-b-1-d&amp;q=is+mastic+used+to+make+gum%3F" TargetMode="External"/><Relationship Id="rId2358" Type="http://schemas.openxmlformats.org/officeDocument/2006/relationships/hyperlink" Target="https://www.dictionary.com/browse/impending" TargetMode="External"/><Relationship Id="rId232" Type="http://schemas.openxmlformats.org/officeDocument/2006/relationships/hyperlink" Target="https://www.dictionary.com/browse/limn?s=t" TargetMode="External"/><Relationship Id="rId884" Type="http://schemas.openxmlformats.org/officeDocument/2006/relationships/hyperlink" Target="https://www.merriam-webster.com/dictionary/arpeggio" TargetMode="External"/><Relationship Id="rId2120" Type="http://schemas.openxmlformats.org/officeDocument/2006/relationships/hyperlink" Target="https://www.dictionary.com/browse/impertinent" TargetMode="External"/><Relationship Id="rId537" Type="http://schemas.openxmlformats.org/officeDocument/2006/relationships/hyperlink" Target="https://www.merriam-webster.com/dictionary/lugubrious" TargetMode="External"/><Relationship Id="rId744" Type="http://schemas.openxmlformats.org/officeDocument/2006/relationships/hyperlink" Target="https://www.merriam-webster.com/dictionary/nares" TargetMode="External"/><Relationship Id="rId951" Type="http://schemas.openxmlformats.org/officeDocument/2006/relationships/hyperlink" Target="https://www.merriam-webster.com/dictionary/irenic" TargetMode="External"/><Relationship Id="rId1167" Type="http://schemas.openxmlformats.org/officeDocument/2006/relationships/hyperlink" Target="https://www.merriam-webster.com/dictionary/intransigent" TargetMode="External"/><Relationship Id="rId1374" Type="http://schemas.openxmlformats.org/officeDocument/2006/relationships/hyperlink" Target="https://www.merriam-webster.com/dictionary/intercalate" TargetMode="External"/><Relationship Id="rId1581" Type="http://schemas.openxmlformats.org/officeDocument/2006/relationships/hyperlink" Target="https://www.dictionary.com/browse/litany?s=t" TargetMode="External"/><Relationship Id="rId1679" Type="http://schemas.openxmlformats.org/officeDocument/2006/relationships/hyperlink" Target="https://www.dictionary.com/browse/asp?s=t" TargetMode="External"/><Relationship Id="rId2218" Type="http://schemas.openxmlformats.org/officeDocument/2006/relationships/hyperlink" Target="https://www.merriam-webster.com/dictionary/bifurcate" TargetMode="External"/><Relationship Id="rId2425" Type="http://schemas.openxmlformats.org/officeDocument/2006/relationships/hyperlink" Target="https://www.dictionary.com/browse/bon-mot" TargetMode="External"/><Relationship Id="rId80" Type="http://schemas.openxmlformats.org/officeDocument/2006/relationships/hyperlink" Target="https://www.dictionary.com/browse/pristine?s=t" TargetMode="External"/><Relationship Id="rId604" Type="http://schemas.openxmlformats.org/officeDocument/2006/relationships/hyperlink" Target="https://www.dictionary.com/browse/recapitulate?s=t" TargetMode="External"/><Relationship Id="rId811" Type="http://schemas.openxmlformats.org/officeDocument/2006/relationships/hyperlink" Target="https://www.dictionary.com/browse/boreal?s=t" TargetMode="External"/><Relationship Id="rId1027" Type="http://schemas.openxmlformats.org/officeDocument/2006/relationships/hyperlink" Target="https://www.merriam-webster.com/dictionary/sojourn" TargetMode="External"/><Relationship Id="rId1234" Type="http://schemas.openxmlformats.org/officeDocument/2006/relationships/hyperlink" Target="https://www.merriam-webster.com/dictionary/isomorphic" TargetMode="External"/><Relationship Id="rId1441" Type="http://schemas.openxmlformats.org/officeDocument/2006/relationships/hyperlink" Target="https://www.merriam-webster.com/dictionary/vinculum" TargetMode="External"/><Relationship Id="rId1886" Type="http://schemas.openxmlformats.org/officeDocument/2006/relationships/hyperlink" Target="https://www.dictionary.com/browse/ignoble?s=t" TargetMode="External"/><Relationship Id="rId909" Type="http://schemas.openxmlformats.org/officeDocument/2006/relationships/hyperlink" Target="https://www.merriam-webster.com/dictionary/satyr" TargetMode="External"/><Relationship Id="rId1301" Type="http://schemas.openxmlformats.org/officeDocument/2006/relationships/hyperlink" Target="https://www.merriam-webster.com/dictionary/warble" TargetMode="External"/><Relationship Id="rId1539" Type="http://schemas.openxmlformats.org/officeDocument/2006/relationships/hyperlink" Target="https://www.dictionary.com/browse/baize?s=t" TargetMode="External"/><Relationship Id="rId1746" Type="http://schemas.openxmlformats.org/officeDocument/2006/relationships/hyperlink" Target="https://www.merriam-webster.com/dictionary/phon-" TargetMode="External"/><Relationship Id="rId1953" Type="http://schemas.openxmlformats.org/officeDocument/2006/relationships/hyperlink" Target="https://www.merriam-webster.com/dictionary/plum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rriam-webster.com/dictionary/sanction" TargetMode="External"/><Relationship Id="rId13" Type="http://schemas.openxmlformats.org/officeDocument/2006/relationships/hyperlink" Target="https://www.dictionary.com/browse/archetype" TargetMode="External"/><Relationship Id="rId18" Type="http://schemas.openxmlformats.org/officeDocument/2006/relationships/hyperlink" Target="https://www.merriam-webster.com/words-at-play/ie-vs-eg-abbreviation-meaning-usage-difference" TargetMode="External"/><Relationship Id="rId26" Type="http://schemas.openxmlformats.org/officeDocument/2006/relationships/hyperlink" Target="https://www.thesaurus.com/e/grammar/what-are-the-major-punctuation-marks/" TargetMode="External"/><Relationship Id="rId39" Type="http://schemas.openxmlformats.org/officeDocument/2006/relationships/hyperlink" Target="https://www.dictionary.com/browse/rebuff?s=t" TargetMode="External"/><Relationship Id="rId3" Type="http://schemas.openxmlformats.org/officeDocument/2006/relationships/hyperlink" Target="https://www.merriam-webster.com/dictionary/cleave" TargetMode="External"/><Relationship Id="rId21" Type="http://schemas.openxmlformats.org/officeDocument/2006/relationships/hyperlink" Target="https://www.dictionary.com/browse/translucent?s=t" TargetMode="External"/><Relationship Id="rId34" Type="http://schemas.openxmlformats.org/officeDocument/2006/relationships/hyperlink" Target="https://www.merriam-webster.com/dictionary/snide" TargetMode="External"/><Relationship Id="rId42" Type="http://schemas.openxmlformats.org/officeDocument/2006/relationships/printerSettings" Target="../printerSettings/printerSettings7.bin"/><Relationship Id="rId7" Type="http://schemas.openxmlformats.org/officeDocument/2006/relationships/hyperlink" Target="https://www.merriam-webster.com/dictionary/qualified" TargetMode="External"/><Relationship Id="rId12" Type="http://schemas.openxmlformats.org/officeDocument/2006/relationships/hyperlink" Target="https://www.dictionary.com/browse/metacarpus" TargetMode="External"/><Relationship Id="rId17" Type="http://schemas.openxmlformats.org/officeDocument/2006/relationships/hyperlink" Target="https://wikidiff.com/refraction/diffraction" TargetMode="External"/><Relationship Id="rId25" Type="http://schemas.openxmlformats.org/officeDocument/2006/relationships/hyperlink" Target="https://www.google.com/search?client=firefox-b-1-d&amp;q=is+girdle+and+corset+the+same+thing" TargetMode="External"/><Relationship Id="rId33" Type="http://schemas.openxmlformats.org/officeDocument/2006/relationships/hyperlink" Target="https://www.dictionary.com/browse/vitriolic?s=t" TargetMode="External"/><Relationship Id="rId38" Type="http://schemas.openxmlformats.org/officeDocument/2006/relationships/hyperlink" Target="https://www.dictionary.com/browse/objurgate?s=t" TargetMode="External"/><Relationship Id="rId2" Type="http://schemas.openxmlformats.org/officeDocument/2006/relationships/hyperlink" Target="https://byjus.com/biology/difference-between-secretion-and-excretion/" TargetMode="External"/><Relationship Id="rId16" Type="http://schemas.openxmlformats.org/officeDocument/2006/relationships/hyperlink" Target="https://www.merriam-webster.com/dictionary/appropriate" TargetMode="External"/><Relationship Id="rId20" Type="http://schemas.openxmlformats.org/officeDocument/2006/relationships/hyperlink" Target="https://www.dictionary.com/browse/stepfather" TargetMode="External"/><Relationship Id="rId29" Type="http://schemas.openxmlformats.org/officeDocument/2006/relationships/hyperlink" Target="https://www.merriam-webster.com/dictionary/scurrilous" TargetMode="External"/><Relationship Id="rId41" Type="http://schemas.openxmlformats.org/officeDocument/2006/relationships/hyperlink" Target="https://www.merriam-webster.com/dictionary/requiem" TargetMode="External"/><Relationship Id="rId1" Type="http://schemas.openxmlformats.org/officeDocument/2006/relationships/hyperlink" Target="https://www.grammarly.com/blog/presume-assume/" TargetMode="External"/><Relationship Id="rId6" Type="http://schemas.openxmlformats.org/officeDocument/2006/relationships/hyperlink" Target="https://www.merriam-webster.com/dictionary/oversight" TargetMode="External"/><Relationship Id="rId11" Type="http://schemas.openxmlformats.org/officeDocument/2006/relationships/hyperlink" Target="https://www.merriam-webster.com/dictionary/aerostat" TargetMode="External"/><Relationship Id="rId24" Type="http://schemas.openxmlformats.org/officeDocument/2006/relationships/hyperlink" Target="https://www.merriam-webster.com/medical/pneumonoultramicroscopicsilicovolcanoconiosis" TargetMode="External"/><Relationship Id="rId32" Type="http://schemas.openxmlformats.org/officeDocument/2006/relationships/hyperlink" Target="https://www.dictionary.com/browse/immiserate" TargetMode="External"/><Relationship Id="rId37" Type="http://schemas.openxmlformats.org/officeDocument/2006/relationships/hyperlink" Target="https://www.dictionary.com/browse/reproach?s=t" TargetMode="External"/><Relationship Id="rId40" Type="http://schemas.openxmlformats.org/officeDocument/2006/relationships/hyperlink" Target="https://www.dictionary.com/browse/cashier?s=t" TargetMode="External"/><Relationship Id="rId5" Type="http://schemas.openxmlformats.org/officeDocument/2006/relationships/hyperlink" Target="https://www.merriam-webster.com/dictionary/clip" TargetMode="External"/><Relationship Id="rId15" Type="http://schemas.openxmlformats.org/officeDocument/2006/relationships/hyperlink" Target="https://www.dictionary.com/browse/cull" TargetMode="External"/><Relationship Id="rId23" Type="http://schemas.openxmlformats.org/officeDocument/2006/relationships/hyperlink" Target="https://www.dictionary.com/browse/venerable?s=t" TargetMode="External"/><Relationship Id="rId28" Type="http://schemas.openxmlformats.org/officeDocument/2006/relationships/hyperlink" Target="https://www.dictionary.com/browse/sordid?s=t" TargetMode="External"/><Relationship Id="rId36" Type="http://schemas.openxmlformats.org/officeDocument/2006/relationships/hyperlink" Target="https://www.merriam-webster.com/dictionary/sardonic" TargetMode="External"/><Relationship Id="rId10" Type="http://schemas.openxmlformats.org/officeDocument/2006/relationships/hyperlink" Target="https://www.dictionary.com/browse/callus" TargetMode="External"/><Relationship Id="rId19" Type="http://schemas.openxmlformats.org/officeDocument/2006/relationships/hyperlink" Target="https://www.dictionary.com/browse/mucus" TargetMode="External"/><Relationship Id="rId31" Type="http://schemas.openxmlformats.org/officeDocument/2006/relationships/hyperlink" Target="https://www.dictionary.com/browse/denigrate?s=t" TargetMode="External"/><Relationship Id="rId4" Type="http://schemas.openxmlformats.org/officeDocument/2006/relationships/hyperlink" Target="https://www.merriam-webster.com/dictionary/buckle" TargetMode="External"/><Relationship Id="rId9" Type="http://schemas.openxmlformats.org/officeDocument/2006/relationships/hyperlink" Target="https://www.merriam-webster.com/dictionary/temper" TargetMode="External"/><Relationship Id="rId14" Type="http://schemas.openxmlformats.org/officeDocument/2006/relationships/hyperlink" Target="https://www.merriam-webster.com/dictionary/Nimrod" TargetMode="External"/><Relationship Id="rId22" Type="http://schemas.openxmlformats.org/officeDocument/2006/relationships/hyperlink" Target="https://wikidiff.com/" TargetMode="External"/><Relationship Id="rId27" Type="http://schemas.openxmlformats.org/officeDocument/2006/relationships/hyperlink" Target="https://www.merriam-webster.com/dictionary/renegade" TargetMode="External"/><Relationship Id="rId30" Type="http://schemas.openxmlformats.org/officeDocument/2006/relationships/hyperlink" Target="https://www.dictionary.com/browse/wanton" TargetMode="External"/><Relationship Id="rId35" Type="http://schemas.openxmlformats.org/officeDocument/2006/relationships/hyperlink" Target="https://www.dictionary.com/browse/satire" TargetMode="Externa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merriam-webster.com/dictionary/sepsis" TargetMode="External"/><Relationship Id="rId1827" Type="http://schemas.openxmlformats.org/officeDocument/2006/relationships/hyperlink" Target="https://www.dictionary.com/browse/refringent" TargetMode="External"/><Relationship Id="rId21" Type="http://schemas.openxmlformats.org/officeDocument/2006/relationships/hyperlink" Target="https://www.dictionary.com/browse/ecdysis?s=t" TargetMode="External"/><Relationship Id="rId2089" Type="http://schemas.openxmlformats.org/officeDocument/2006/relationships/hyperlink" Target="https://www.merriam-webster.com/dictionary/whorl" TargetMode="External"/><Relationship Id="rId170" Type="http://schemas.openxmlformats.org/officeDocument/2006/relationships/hyperlink" Target="https://www.dictionary.com/browse/perigee?s=t" TargetMode="External"/><Relationship Id="rId2296" Type="http://schemas.openxmlformats.org/officeDocument/2006/relationships/hyperlink" Target="https://www.dictionary.com/browse/lento" TargetMode="External"/><Relationship Id="rId268" Type="http://schemas.openxmlformats.org/officeDocument/2006/relationships/hyperlink" Target="https://www.dictionary.com/browse/colophon?s=t" TargetMode="External"/><Relationship Id="rId475" Type="http://schemas.openxmlformats.org/officeDocument/2006/relationships/hyperlink" Target="https://www.dictionary.com/browse/holograph?s=t" TargetMode="External"/><Relationship Id="rId682" Type="http://schemas.openxmlformats.org/officeDocument/2006/relationships/hyperlink" Target="https://www.merriam-webster.com/dictionary/bibelot" TargetMode="External"/><Relationship Id="rId2156" Type="http://schemas.openxmlformats.org/officeDocument/2006/relationships/hyperlink" Target="https://www.merriam-webster.com/dictionary/tacit" TargetMode="External"/><Relationship Id="rId2363" Type="http://schemas.openxmlformats.org/officeDocument/2006/relationships/hyperlink" Target="https://www.dictionary.com/browse/ladle?s=t" TargetMode="External"/><Relationship Id="rId128" Type="http://schemas.openxmlformats.org/officeDocument/2006/relationships/hyperlink" Target="https://www.merriam-webster.com/dictionary/zebu" TargetMode="External"/><Relationship Id="rId335" Type="http://schemas.openxmlformats.org/officeDocument/2006/relationships/hyperlink" Target="https://www.dictionary.com/browse/sirocco?s=t" TargetMode="External"/><Relationship Id="rId542" Type="http://schemas.openxmlformats.org/officeDocument/2006/relationships/hyperlink" Target="https://www.dictionary.com/browse/turbid?s=t" TargetMode="External"/><Relationship Id="rId987" Type="http://schemas.openxmlformats.org/officeDocument/2006/relationships/hyperlink" Target="https://www.google.com/search?channel=nus5&amp;client=firefox-b-1-d&amp;q=image+hassock" TargetMode="External"/><Relationship Id="rId1172" Type="http://schemas.openxmlformats.org/officeDocument/2006/relationships/hyperlink" Target="https://www.merriam-webster.com/dictionary/equable" TargetMode="External"/><Relationship Id="rId2016" Type="http://schemas.openxmlformats.org/officeDocument/2006/relationships/hyperlink" Target="https://www.dictionary.com/browse/sect" TargetMode="External"/><Relationship Id="rId2223" Type="http://schemas.openxmlformats.org/officeDocument/2006/relationships/hyperlink" Target="https://www.merriam-webster.com/dictionary/onerous" TargetMode="External"/><Relationship Id="rId2430" Type="http://schemas.openxmlformats.org/officeDocument/2006/relationships/hyperlink" Target="https://www.dictionary.com/browse/fustian?s=t" TargetMode="External"/><Relationship Id="rId402" Type="http://schemas.openxmlformats.org/officeDocument/2006/relationships/hyperlink" Target="https://www.dictionary.com/browse/mercurial" TargetMode="External"/><Relationship Id="rId847" Type="http://schemas.openxmlformats.org/officeDocument/2006/relationships/hyperlink" Target="https://www.dictionary.com/browse/supernumerary?s=t" TargetMode="External"/><Relationship Id="rId1032" Type="http://schemas.openxmlformats.org/officeDocument/2006/relationships/hyperlink" Target="https://www.merriam-webster.com/dictionary/petrology" TargetMode="External"/><Relationship Id="rId1477" Type="http://schemas.openxmlformats.org/officeDocument/2006/relationships/hyperlink" Target="https://www.merriam-webster.com/dictionary/sarcoma" TargetMode="External"/><Relationship Id="rId1684" Type="http://schemas.openxmlformats.org/officeDocument/2006/relationships/hyperlink" Target="https://www.merriam-webster.com/dictionary/incarnation" TargetMode="External"/><Relationship Id="rId1891" Type="http://schemas.openxmlformats.org/officeDocument/2006/relationships/hyperlink" Target="https://www.merriam-webster.com/dictionary/presage" TargetMode="External"/><Relationship Id="rId2528" Type="http://schemas.openxmlformats.org/officeDocument/2006/relationships/hyperlink" Target="https://www.dictionary.com/browse/cape" TargetMode="External"/><Relationship Id="rId707" Type="http://schemas.openxmlformats.org/officeDocument/2006/relationships/hyperlink" Target="https://www.dictionary.com/browse/sepulchral?s=t" TargetMode="External"/><Relationship Id="rId914" Type="http://schemas.openxmlformats.org/officeDocument/2006/relationships/hyperlink" Target="https://www.dictionary.com/browse/specious?s=t" TargetMode="External"/><Relationship Id="rId1337" Type="http://schemas.openxmlformats.org/officeDocument/2006/relationships/hyperlink" Target="https://www.merriam-webster.com/dictionary/hebetude" TargetMode="External"/><Relationship Id="rId1544" Type="http://schemas.openxmlformats.org/officeDocument/2006/relationships/hyperlink" Target="https://www.dictionary.com/browse/ictus?s=t" TargetMode="External"/><Relationship Id="rId1751" Type="http://schemas.openxmlformats.org/officeDocument/2006/relationships/hyperlink" Target="https://www.dictionary.com/browse/boreal?s=t" TargetMode="External"/><Relationship Id="rId1989" Type="http://schemas.openxmlformats.org/officeDocument/2006/relationships/hyperlink" Target="https://www.merriam-webster.com/dictionary/pantheism" TargetMode="External"/><Relationship Id="rId43" Type="http://schemas.openxmlformats.org/officeDocument/2006/relationships/hyperlink" Target="https://www.dictionary.com/browse/asp?s=t" TargetMode="External"/><Relationship Id="rId1404" Type="http://schemas.openxmlformats.org/officeDocument/2006/relationships/hyperlink" Target="https://www.merriam-webster.com/dictionary/nares" TargetMode="External"/><Relationship Id="rId1611" Type="http://schemas.openxmlformats.org/officeDocument/2006/relationships/hyperlink" Target="https://www.merriam-webster.com/dictionary/-rrhea" TargetMode="External"/><Relationship Id="rId1849" Type="http://schemas.openxmlformats.org/officeDocument/2006/relationships/hyperlink" Target="https://www.merriam-webster.com/dictionary/sloe" TargetMode="External"/><Relationship Id="rId192" Type="http://schemas.openxmlformats.org/officeDocument/2006/relationships/hyperlink" Target="https://www.merriam-webster.com/dictionary/proscenium" TargetMode="External"/><Relationship Id="rId1709" Type="http://schemas.openxmlformats.org/officeDocument/2006/relationships/hyperlink" Target="https://www.merriam-webster.com/dictionary/loxodromic" TargetMode="External"/><Relationship Id="rId1916" Type="http://schemas.openxmlformats.org/officeDocument/2006/relationships/hyperlink" Target="https://www.dictionary.com/browse/portend" TargetMode="External"/><Relationship Id="rId497" Type="http://schemas.openxmlformats.org/officeDocument/2006/relationships/hyperlink" Target="https://www.dictionary.com/browse/annotation?s=t" TargetMode="External"/><Relationship Id="rId2080" Type="http://schemas.openxmlformats.org/officeDocument/2006/relationships/hyperlink" Target="https://www.merriam-webster.com/dictionary/interstices" TargetMode="External"/><Relationship Id="rId2178" Type="http://schemas.openxmlformats.org/officeDocument/2006/relationships/hyperlink" Target="https://www.merriam-webster.com/dictionary/obtuse" TargetMode="External"/><Relationship Id="rId2385" Type="http://schemas.openxmlformats.org/officeDocument/2006/relationships/hyperlink" Target="https://www.dictionary.com/browse/nib" TargetMode="External"/><Relationship Id="rId357" Type="http://schemas.openxmlformats.org/officeDocument/2006/relationships/hyperlink" Target="https://www.dictionary.com/browse/anorak?s=t" TargetMode="External"/><Relationship Id="rId1194" Type="http://schemas.openxmlformats.org/officeDocument/2006/relationships/hyperlink" Target="https://www.merriam-webster.com/dictionary/revulsion" TargetMode="External"/><Relationship Id="rId2038" Type="http://schemas.openxmlformats.org/officeDocument/2006/relationships/hyperlink" Target="https://www.merriam-webster.com/dictionary/clone" TargetMode="External"/><Relationship Id="rId217" Type="http://schemas.openxmlformats.org/officeDocument/2006/relationships/hyperlink" Target="https://www.merriam-webster.com/dictionary/cynosure" TargetMode="External"/><Relationship Id="rId564" Type="http://schemas.openxmlformats.org/officeDocument/2006/relationships/hyperlink" Target="https://www.dictionary.com/browse/nuncupative?s=t" TargetMode="External"/><Relationship Id="rId771" Type="http://schemas.openxmlformats.org/officeDocument/2006/relationships/hyperlink" Target="https://www.merriam-webster.com/dictionary/conflagration" TargetMode="External"/><Relationship Id="rId869" Type="http://schemas.openxmlformats.org/officeDocument/2006/relationships/hyperlink" Target="https://www.merriam-webster.com/dictionary/reiterate" TargetMode="External"/><Relationship Id="rId1499" Type="http://schemas.openxmlformats.org/officeDocument/2006/relationships/hyperlink" Target="https://www.merriam-webster.com/dictionary/emetic" TargetMode="External"/><Relationship Id="rId2245" Type="http://schemas.openxmlformats.org/officeDocument/2006/relationships/hyperlink" Target="https://www.merriam-webster.com/dictionary/deem" TargetMode="External"/><Relationship Id="rId2452" Type="http://schemas.openxmlformats.org/officeDocument/2006/relationships/hyperlink" Target="https://www.merriam-webster.com/dictionary/periphrasis" TargetMode="External"/><Relationship Id="rId424" Type="http://schemas.openxmlformats.org/officeDocument/2006/relationships/hyperlink" Target="https://www.dictionary.com/browse/fallow?s=t" TargetMode="External"/><Relationship Id="rId631" Type="http://schemas.openxmlformats.org/officeDocument/2006/relationships/hyperlink" Target="https://www.dictionary.com/browse/limn?s=t" TargetMode="External"/><Relationship Id="rId729" Type="http://schemas.openxmlformats.org/officeDocument/2006/relationships/hyperlink" Target="https://www.dictionary.com/browse/incredulous?s=t" TargetMode="External"/><Relationship Id="rId1054" Type="http://schemas.openxmlformats.org/officeDocument/2006/relationships/hyperlink" Target="https://www.dictionary.com/browse/beneficent" TargetMode="External"/><Relationship Id="rId1261" Type="http://schemas.openxmlformats.org/officeDocument/2006/relationships/hyperlink" Target="https://www.dictionary.com/browse/imprecate" TargetMode="External"/><Relationship Id="rId1359" Type="http://schemas.openxmlformats.org/officeDocument/2006/relationships/hyperlink" Target="https://www.dictionary.com/browse/haberdasher" TargetMode="External"/><Relationship Id="rId2105" Type="http://schemas.openxmlformats.org/officeDocument/2006/relationships/hyperlink" Target="https://www.merriam-webster.com/dictionary/coterminous" TargetMode="External"/><Relationship Id="rId2312" Type="http://schemas.openxmlformats.org/officeDocument/2006/relationships/hyperlink" Target="https://www.merriam-webster.com/dictionary/archaic" TargetMode="External"/><Relationship Id="rId936" Type="http://schemas.openxmlformats.org/officeDocument/2006/relationships/hyperlink" Target="https://www.dictionary.com/browse/insipid?s=t" TargetMode="External"/><Relationship Id="rId1121" Type="http://schemas.openxmlformats.org/officeDocument/2006/relationships/hyperlink" Target="https://www.merriam-webster.com/dictionary/felicity" TargetMode="External"/><Relationship Id="rId1219" Type="http://schemas.openxmlformats.org/officeDocument/2006/relationships/hyperlink" Target="https://www.merriam-webster.com/dictionary/endemic" TargetMode="External"/><Relationship Id="rId1566" Type="http://schemas.openxmlformats.org/officeDocument/2006/relationships/hyperlink" Target="https://www.merriam-webster.com/dictionary/gastr-" TargetMode="External"/><Relationship Id="rId1773" Type="http://schemas.openxmlformats.org/officeDocument/2006/relationships/hyperlink" Target="https://www.merriam-webster.com/dictionary/quietism" TargetMode="External"/><Relationship Id="rId1980" Type="http://schemas.openxmlformats.org/officeDocument/2006/relationships/hyperlink" Target="https://www.merriam-webster.com/dictionary/pulpiteer" TargetMode="External"/><Relationship Id="rId65" Type="http://schemas.openxmlformats.org/officeDocument/2006/relationships/hyperlink" Target="https://www.dictionary.com/browse/condign?s=t" TargetMode="External"/><Relationship Id="rId1426" Type="http://schemas.openxmlformats.org/officeDocument/2006/relationships/hyperlink" Target="https://www.merriam-webster.com/medical/aphagia" TargetMode="External"/><Relationship Id="rId1633" Type="http://schemas.openxmlformats.org/officeDocument/2006/relationships/hyperlink" Target="https://www.merriam-webster.com/dictionary/lucre" TargetMode="External"/><Relationship Id="rId1840" Type="http://schemas.openxmlformats.org/officeDocument/2006/relationships/hyperlink" Target="https://www.dictionary.com/browse/philatelist" TargetMode="External"/><Relationship Id="rId1700" Type="http://schemas.openxmlformats.org/officeDocument/2006/relationships/hyperlink" Target="https://www.dictionary.com/browse/alee?s=t" TargetMode="External"/><Relationship Id="rId1938" Type="http://schemas.openxmlformats.org/officeDocument/2006/relationships/hyperlink" Target="https://www.dictionary.com/browse/excise?s=t" TargetMode="External"/><Relationship Id="rId281" Type="http://schemas.openxmlformats.org/officeDocument/2006/relationships/hyperlink" Target="https://www.dictionary.com/browse/effusive?s=t" TargetMode="External"/><Relationship Id="rId141" Type="http://schemas.openxmlformats.org/officeDocument/2006/relationships/hyperlink" Target="https://www.dictionary.com/browse/dais?s=t" TargetMode="External"/><Relationship Id="rId379" Type="http://schemas.openxmlformats.org/officeDocument/2006/relationships/hyperlink" Target="https://www.dictionary.com/browse/caftan?s=t" TargetMode="External"/><Relationship Id="rId586" Type="http://schemas.openxmlformats.org/officeDocument/2006/relationships/hyperlink" Target="https://www.merriam-webster.com/dictionary/homophone" TargetMode="External"/><Relationship Id="rId793" Type="http://schemas.openxmlformats.org/officeDocument/2006/relationships/hyperlink" Target="https://www.dictionary.com/browse/thanatology" TargetMode="External"/><Relationship Id="rId2267" Type="http://schemas.openxmlformats.org/officeDocument/2006/relationships/hyperlink" Target="https://www.merriam-webster.com/dictionary/evanescent" TargetMode="External"/><Relationship Id="rId2474" Type="http://schemas.openxmlformats.org/officeDocument/2006/relationships/hyperlink" Target="https://www.merriam-webster.com/dictionary/grub" TargetMode="External"/><Relationship Id="rId7" Type="http://schemas.openxmlformats.org/officeDocument/2006/relationships/hyperlink" Target="https://www.dictionary.com/browse/iota?s=t" TargetMode="External"/><Relationship Id="rId239" Type="http://schemas.openxmlformats.org/officeDocument/2006/relationships/hyperlink" Target="https://www.dictionary.com/browse/fillip?s=t" TargetMode="External"/><Relationship Id="rId446" Type="http://schemas.openxmlformats.org/officeDocument/2006/relationships/hyperlink" Target="https://www.dictionary.com/browse/expatiate?s=t" TargetMode="External"/><Relationship Id="rId653" Type="http://schemas.openxmlformats.org/officeDocument/2006/relationships/hyperlink" Target="https://www.dictionary.com/browse/scarify?s=t" TargetMode="External"/><Relationship Id="rId1076" Type="http://schemas.openxmlformats.org/officeDocument/2006/relationships/hyperlink" Target="https://www.dictionary.com/browse/couloir" TargetMode="External"/><Relationship Id="rId1283" Type="http://schemas.openxmlformats.org/officeDocument/2006/relationships/hyperlink" Target="https://www.merriam-webster.com/dictionary/bard" TargetMode="External"/><Relationship Id="rId1490" Type="http://schemas.openxmlformats.org/officeDocument/2006/relationships/hyperlink" Target="https://www.merriam-webster.com/dictionary/yeuk" TargetMode="External"/><Relationship Id="rId2127" Type="http://schemas.openxmlformats.org/officeDocument/2006/relationships/hyperlink" Target="https://www.dictionary.com/browse/zein?s=t" TargetMode="External"/><Relationship Id="rId2334" Type="http://schemas.openxmlformats.org/officeDocument/2006/relationships/hyperlink" Target="https://www.merriam-webster.com/dictionary/hoary" TargetMode="External"/><Relationship Id="rId306" Type="http://schemas.openxmlformats.org/officeDocument/2006/relationships/hyperlink" Target="https://www.dictionary.com/browse/seemly" TargetMode="External"/><Relationship Id="rId860" Type="http://schemas.openxmlformats.org/officeDocument/2006/relationships/hyperlink" Target="https://www.merriam-webster.com/dictionary/tergiversation" TargetMode="External"/><Relationship Id="rId958" Type="http://schemas.openxmlformats.org/officeDocument/2006/relationships/hyperlink" Target="https://www.merriam-webster.com/dictionary/doily" TargetMode="External"/><Relationship Id="rId1143" Type="http://schemas.openxmlformats.org/officeDocument/2006/relationships/hyperlink" Target="https://www.merriam-webster.com/dictionary/equanimity" TargetMode="External"/><Relationship Id="rId1588" Type="http://schemas.openxmlformats.org/officeDocument/2006/relationships/hyperlink" Target="https://www.merriam-webster.com/dictionary/pneum-" TargetMode="External"/><Relationship Id="rId1795" Type="http://schemas.openxmlformats.org/officeDocument/2006/relationships/hyperlink" Target="https://www.merriam-webster.com/dictionary/ubiquitous" TargetMode="External"/><Relationship Id="rId2541" Type="http://schemas.openxmlformats.org/officeDocument/2006/relationships/hyperlink" Target="https://www.merriam-webster.com/dictionary/pedestrian" TargetMode="External"/><Relationship Id="rId87" Type="http://schemas.openxmlformats.org/officeDocument/2006/relationships/hyperlink" Target="https://www.merriam-webster.com/dictionary/vermicular" TargetMode="External"/><Relationship Id="rId513" Type="http://schemas.openxmlformats.org/officeDocument/2006/relationships/hyperlink" Target="https://www.dictionary.com/browse/modish" TargetMode="External"/><Relationship Id="rId720" Type="http://schemas.openxmlformats.org/officeDocument/2006/relationships/hyperlink" Target="https://www.dictionary.com/browse/necromancy?s=t" TargetMode="External"/><Relationship Id="rId818" Type="http://schemas.openxmlformats.org/officeDocument/2006/relationships/hyperlink" Target="https://www.dictionary.com/browse/avid?s=t" TargetMode="External"/><Relationship Id="rId1350" Type="http://schemas.openxmlformats.org/officeDocument/2006/relationships/hyperlink" Target="https://www.dictionary.com/browse/purveyor" TargetMode="External"/><Relationship Id="rId1448" Type="http://schemas.openxmlformats.org/officeDocument/2006/relationships/hyperlink" Target="https://www.dictionary.com/browse/misprision" TargetMode="External"/><Relationship Id="rId1655" Type="http://schemas.openxmlformats.org/officeDocument/2006/relationships/hyperlink" Target="https://www.dictionary.com/browse/monopsony" TargetMode="External"/><Relationship Id="rId2401" Type="http://schemas.openxmlformats.org/officeDocument/2006/relationships/hyperlink" Target="https://thesaurus.plus/related/detent/pawl" TargetMode="External"/><Relationship Id="rId1003" Type="http://schemas.openxmlformats.org/officeDocument/2006/relationships/hyperlink" Target="https://www.merriam-webster.com/dictionary/eagre" TargetMode="External"/><Relationship Id="rId1210" Type="http://schemas.openxmlformats.org/officeDocument/2006/relationships/hyperlink" Target="https://www.merriam-webster.com/dictionary/nonage" TargetMode="External"/><Relationship Id="rId1308" Type="http://schemas.openxmlformats.org/officeDocument/2006/relationships/hyperlink" Target="https://www.merriam-webster.com/dictionary/sartorial" TargetMode="External"/><Relationship Id="rId1862" Type="http://schemas.openxmlformats.org/officeDocument/2006/relationships/hyperlink" Target="https://www.merriam-webster.com/dictionary/ochlocracy" TargetMode="External"/><Relationship Id="rId1515" Type="http://schemas.openxmlformats.org/officeDocument/2006/relationships/hyperlink" Target="https://www.merriam-webster.com/dictionary/cervic-" TargetMode="External"/><Relationship Id="rId1722" Type="http://schemas.openxmlformats.org/officeDocument/2006/relationships/hyperlink" Target="https://www.merriam-webster.com/dictionary/demonym" TargetMode="External"/><Relationship Id="rId14" Type="http://schemas.openxmlformats.org/officeDocument/2006/relationships/hyperlink" Target="https://www.dictionary.com/browse/cipher?s=t" TargetMode="External"/><Relationship Id="rId2191" Type="http://schemas.openxmlformats.org/officeDocument/2006/relationships/hyperlink" Target="https://www.dictionary.com/browse/pomade?s=t" TargetMode="External"/><Relationship Id="rId163" Type="http://schemas.openxmlformats.org/officeDocument/2006/relationships/hyperlink" Target="https://www.dictionary.com/browse/contravene?s=t" TargetMode="External"/><Relationship Id="rId370" Type="http://schemas.openxmlformats.org/officeDocument/2006/relationships/hyperlink" Target="https://www.dictionary.com/browse/serge?s=t" TargetMode="External"/><Relationship Id="rId2051" Type="http://schemas.openxmlformats.org/officeDocument/2006/relationships/hyperlink" Target="https://www.merriam-webster.com/dictionary/bifurcate" TargetMode="External"/><Relationship Id="rId2289" Type="http://schemas.openxmlformats.org/officeDocument/2006/relationships/hyperlink" Target="https://www.dictionary.com/browse/connotation" TargetMode="External"/><Relationship Id="rId2496" Type="http://schemas.openxmlformats.org/officeDocument/2006/relationships/hyperlink" Target="https://www.merriam-webster.com/dictionary/pointillism" TargetMode="External"/><Relationship Id="rId230" Type="http://schemas.openxmlformats.org/officeDocument/2006/relationships/hyperlink" Target="https://www.dictionary.com/browse/boudoir" TargetMode="External"/><Relationship Id="rId468" Type="http://schemas.openxmlformats.org/officeDocument/2006/relationships/hyperlink" Target="https://www.dictionary.com/browse/disquisition?s=t" TargetMode="External"/><Relationship Id="rId675" Type="http://schemas.openxmlformats.org/officeDocument/2006/relationships/hyperlink" Target="https://www.merriam-webster.com/dictionary/yahoo" TargetMode="External"/><Relationship Id="rId882" Type="http://schemas.openxmlformats.org/officeDocument/2006/relationships/hyperlink" Target="https://www.dictionary.com/browse/kindle" TargetMode="External"/><Relationship Id="rId1098" Type="http://schemas.openxmlformats.org/officeDocument/2006/relationships/hyperlink" Target="https://www.merriam-webster.com/dictionary/tenebrous" TargetMode="External"/><Relationship Id="rId2149" Type="http://schemas.openxmlformats.org/officeDocument/2006/relationships/hyperlink" Target="https://www.merriam-webster.com/dictionary/orotund" TargetMode="External"/><Relationship Id="rId2356" Type="http://schemas.openxmlformats.org/officeDocument/2006/relationships/hyperlink" Target="https://www.merriam-webster.com/dictionary/galvanometer" TargetMode="External"/><Relationship Id="rId328" Type="http://schemas.openxmlformats.org/officeDocument/2006/relationships/hyperlink" Target="https://www.dictionary.com/browse/fabian?s=t" TargetMode="External"/><Relationship Id="rId535" Type="http://schemas.openxmlformats.org/officeDocument/2006/relationships/hyperlink" Target="https://www.dictionary.com/browse/recapitulate?s=t" TargetMode="External"/><Relationship Id="rId742" Type="http://schemas.openxmlformats.org/officeDocument/2006/relationships/hyperlink" Target="https://www.dictionary.com/browse/feculent?s=t" TargetMode="External"/><Relationship Id="rId1165" Type="http://schemas.openxmlformats.org/officeDocument/2006/relationships/hyperlink" Target="https://www.dictionary.com/browse/wistful?s=t" TargetMode="External"/><Relationship Id="rId1372" Type="http://schemas.openxmlformats.org/officeDocument/2006/relationships/hyperlink" Target="https://www.dictionary.com/browse/amity?s=t" TargetMode="External"/><Relationship Id="rId2009" Type="http://schemas.openxmlformats.org/officeDocument/2006/relationships/hyperlink" Target="https://www.dictionary.com/browse/perforation" TargetMode="External"/><Relationship Id="rId2216" Type="http://schemas.openxmlformats.org/officeDocument/2006/relationships/hyperlink" Target="https://www.dictionary.com/browse/auroral?s=t" TargetMode="External"/><Relationship Id="rId2423" Type="http://schemas.openxmlformats.org/officeDocument/2006/relationships/hyperlink" Target="https://www.dictionary.com/browse/billingsgate?s=t" TargetMode="External"/><Relationship Id="rId602" Type="http://schemas.openxmlformats.org/officeDocument/2006/relationships/hyperlink" Target="https://www.merriam-webster.com/dictionary/simile" TargetMode="External"/><Relationship Id="rId1025" Type="http://schemas.openxmlformats.org/officeDocument/2006/relationships/hyperlink" Target="https://www.merriam-webster.com/dictionary/graben" TargetMode="External"/><Relationship Id="rId1232" Type="http://schemas.openxmlformats.org/officeDocument/2006/relationships/hyperlink" Target="https://www.merriam-webster.com/dictionary/crabbed" TargetMode="External"/><Relationship Id="rId1677" Type="http://schemas.openxmlformats.org/officeDocument/2006/relationships/hyperlink" Target="https://www.merriam-webster.com/dictionary/plectrum" TargetMode="External"/><Relationship Id="rId1884" Type="http://schemas.openxmlformats.org/officeDocument/2006/relationships/hyperlink" Target="https://www.merriam-webster.com/dictionary/proscribe" TargetMode="External"/><Relationship Id="rId907" Type="http://schemas.openxmlformats.org/officeDocument/2006/relationships/hyperlink" Target="https://www.dictionary.com/browse/meretricious?s=t" TargetMode="External"/><Relationship Id="rId1537" Type="http://schemas.openxmlformats.org/officeDocument/2006/relationships/hyperlink" Target="https://www.merriam-webster.com/dictionary/diuresis" TargetMode="External"/><Relationship Id="rId1744" Type="http://schemas.openxmlformats.org/officeDocument/2006/relationships/hyperlink" Target="https://www.dictionary.com/browse/descant" TargetMode="External"/><Relationship Id="rId1951" Type="http://schemas.openxmlformats.org/officeDocument/2006/relationships/hyperlink" Target="https://www.merriam-webster.com/dictionary/dyslexia" TargetMode="External"/><Relationship Id="rId36" Type="http://schemas.openxmlformats.org/officeDocument/2006/relationships/hyperlink" Target="https://www.dictionary.com/browse/raptorial?s=t" TargetMode="External"/><Relationship Id="rId1604" Type="http://schemas.openxmlformats.org/officeDocument/2006/relationships/hyperlink" Target="https://www.merriam-webster.com/dictionary/-logy" TargetMode="External"/><Relationship Id="rId185" Type="http://schemas.openxmlformats.org/officeDocument/2006/relationships/hyperlink" Target="https://www.merriam-webster.com/dictionary/citadel" TargetMode="External"/><Relationship Id="rId1811" Type="http://schemas.openxmlformats.org/officeDocument/2006/relationships/hyperlink" Target="https://www.merriam-webster.com/dictionary/gumption" TargetMode="External"/><Relationship Id="rId1909" Type="http://schemas.openxmlformats.org/officeDocument/2006/relationships/hyperlink" Target="https://www.dictionary.com/browse/disaffected?s=t" TargetMode="External"/><Relationship Id="rId392" Type="http://schemas.openxmlformats.org/officeDocument/2006/relationships/hyperlink" Target="https://www.dictionary.com/browse/nephology" TargetMode="External"/><Relationship Id="rId697" Type="http://schemas.openxmlformats.org/officeDocument/2006/relationships/hyperlink" Target="https://www.google.com/search?client=firefox-b-1-d&amp;q=image+amphora" TargetMode="External"/><Relationship Id="rId2073" Type="http://schemas.openxmlformats.org/officeDocument/2006/relationships/hyperlink" Target="https://www.merriam-webster.com/dictionary/erose" TargetMode="External"/><Relationship Id="rId2280" Type="http://schemas.openxmlformats.org/officeDocument/2006/relationships/hyperlink" Target="https://www.merriam-webster.com/dictionary/millennium" TargetMode="External"/><Relationship Id="rId2378" Type="http://schemas.openxmlformats.org/officeDocument/2006/relationships/hyperlink" Target="https://www.merriam-webster.com/dictionary/fetter" TargetMode="External"/><Relationship Id="rId252" Type="http://schemas.openxmlformats.org/officeDocument/2006/relationships/hyperlink" Target="https://www.dictionary.com/browse/akimbo?s=t" TargetMode="External"/><Relationship Id="rId1187" Type="http://schemas.openxmlformats.org/officeDocument/2006/relationships/hyperlink" Target="https://www.dictionary.com/browse/overt?s=t" TargetMode="External"/><Relationship Id="rId2140" Type="http://schemas.openxmlformats.org/officeDocument/2006/relationships/hyperlink" Target="https://www.merriam-webster.com/dictionary/cachinnate" TargetMode="External"/><Relationship Id="rId112" Type="http://schemas.openxmlformats.org/officeDocument/2006/relationships/hyperlink" Target="https://www.dictionary.com/browse/alcove" TargetMode="External"/><Relationship Id="rId557" Type="http://schemas.openxmlformats.org/officeDocument/2006/relationships/hyperlink" Target="https://www.merriam-webster.com/dictionary/elocution" TargetMode="External"/><Relationship Id="rId764" Type="http://schemas.openxmlformats.org/officeDocument/2006/relationships/hyperlink" Target="https://www.dictionary.com/browse/plagiarize?s=t" TargetMode="External"/><Relationship Id="rId971" Type="http://schemas.openxmlformats.org/officeDocument/2006/relationships/hyperlink" Target="https://www.merriam-webster.com/dictionary/spelt" TargetMode="External"/><Relationship Id="rId1394" Type="http://schemas.openxmlformats.org/officeDocument/2006/relationships/hyperlink" Target="https://www.merriam-webster.com/dictionary/bosom" TargetMode="External"/><Relationship Id="rId1699" Type="http://schemas.openxmlformats.org/officeDocument/2006/relationships/hyperlink" Target="https://www.merriam-webster.com/dictionary/argosy" TargetMode="External"/><Relationship Id="rId2000" Type="http://schemas.openxmlformats.org/officeDocument/2006/relationships/hyperlink" Target="https://www.merriam-webster.com/dictionary/manumit" TargetMode="External"/><Relationship Id="rId2238" Type="http://schemas.openxmlformats.org/officeDocument/2006/relationships/hyperlink" Target="https://www.merriam-webster.com/dictionary/pedagogue" TargetMode="External"/><Relationship Id="rId2445" Type="http://schemas.openxmlformats.org/officeDocument/2006/relationships/hyperlink" Target="https://www.merriam-webster.com/dictionary/vinculum" TargetMode="External"/><Relationship Id="rId417" Type="http://schemas.openxmlformats.org/officeDocument/2006/relationships/hyperlink" Target="https://www.dictionary.com/browse/bindi" TargetMode="External"/><Relationship Id="rId624" Type="http://schemas.openxmlformats.org/officeDocument/2006/relationships/hyperlink" Target="https://www.dictionary.com/browse/unconscionable?s=t" TargetMode="External"/><Relationship Id="rId831" Type="http://schemas.openxmlformats.org/officeDocument/2006/relationships/hyperlink" Target="https://www.dictionary.com/browse/hubbub?s=t" TargetMode="External"/><Relationship Id="rId1047" Type="http://schemas.openxmlformats.org/officeDocument/2006/relationships/hyperlink" Target="https://www.merriam-webster.com/dictionary/geognosy" TargetMode="External"/><Relationship Id="rId1254" Type="http://schemas.openxmlformats.org/officeDocument/2006/relationships/hyperlink" Target="https://www.dictionary.com/browse/slapdash?s=t" TargetMode="External"/><Relationship Id="rId1461" Type="http://schemas.openxmlformats.org/officeDocument/2006/relationships/hyperlink" Target="https://www.istockphoto.com/vector/geometric-shapes-with-labels-set-of-12-basic-shapes-simple-flat-vector-illustration-gm1268592382-372409960" TargetMode="External"/><Relationship Id="rId2305" Type="http://schemas.openxmlformats.org/officeDocument/2006/relationships/hyperlink" Target="https://www.dictionary.com/browse/perennial" TargetMode="External"/><Relationship Id="rId2512" Type="http://schemas.openxmlformats.org/officeDocument/2006/relationships/hyperlink" Target="https://www.dictionary.com/browse/truss" TargetMode="External"/><Relationship Id="rId929" Type="http://schemas.openxmlformats.org/officeDocument/2006/relationships/hyperlink" Target="https://www.dictionary.com/browse/condiment?s=t" TargetMode="External"/><Relationship Id="rId1114" Type="http://schemas.openxmlformats.org/officeDocument/2006/relationships/hyperlink" Target="https://www.merriam-webster.com/dictionary/appetency" TargetMode="External"/><Relationship Id="rId1321" Type="http://schemas.openxmlformats.org/officeDocument/2006/relationships/hyperlink" Target="https://www.merriam-webster.com/dictionary/persiflage" TargetMode="External"/><Relationship Id="rId1559" Type="http://schemas.openxmlformats.org/officeDocument/2006/relationships/hyperlink" Target="https://www.dictionary.com/browse/flatulent" TargetMode="External"/><Relationship Id="rId1766" Type="http://schemas.openxmlformats.org/officeDocument/2006/relationships/hyperlink" Target="https://www.merriam-webster.com/dictionary/raconteur" TargetMode="External"/><Relationship Id="rId1973" Type="http://schemas.openxmlformats.org/officeDocument/2006/relationships/hyperlink" Target="https://www.merriam-webster.com/dictionary/apostate" TargetMode="External"/><Relationship Id="rId58" Type="http://schemas.openxmlformats.org/officeDocument/2006/relationships/hyperlink" Target="https://www.dictionary.com/browse/ursine?s=t" TargetMode="External"/><Relationship Id="rId1419" Type="http://schemas.openxmlformats.org/officeDocument/2006/relationships/hyperlink" Target="https://www.merriam-webster.com/medical/centesis" TargetMode="External"/><Relationship Id="rId1626" Type="http://schemas.openxmlformats.org/officeDocument/2006/relationships/hyperlink" Target="https://www.merriam-webster.com/dictionary/debenture" TargetMode="External"/><Relationship Id="rId1833" Type="http://schemas.openxmlformats.org/officeDocument/2006/relationships/hyperlink" Target="https://www.merriam-webster.com/dictionary/assiduous" TargetMode="External"/><Relationship Id="rId1900" Type="http://schemas.openxmlformats.org/officeDocument/2006/relationships/hyperlink" Target="https://www.merriam-webster.com/dictionary/patchouli" TargetMode="External"/><Relationship Id="rId2095" Type="http://schemas.openxmlformats.org/officeDocument/2006/relationships/hyperlink" Target="https://www.merriam-webster.com/dictionary/tantamount" TargetMode="External"/><Relationship Id="rId274" Type="http://schemas.openxmlformats.org/officeDocument/2006/relationships/hyperlink" Target="https://www.dictionary.com/browse/bravura?s=t" TargetMode="External"/><Relationship Id="rId481" Type="http://schemas.openxmlformats.org/officeDocument/2006/relationships/hyperlink" Target="https://www.dictionary.com/browse/pandect?s=t" TargetMode="External"/><Relationship Id="rId2162" Type="http://schemas.openxmlformats.org/officeDocument/2006/relationships/hyperlink" Target="https://www.merriam-webster.com/dictionary/aberration" TargetMode="External"/><Relationship Id="rId134" Type="http://schemas.openxmlformats.org/officeDocument/2006/relationships/hyperlink" Target="https://www.dictionary.com/browse/caryatid?s=t" TargetMode="External"/><Relationship Id="rId579" Type="http://schemas.openxmlformats.org/officeDocument/2006/relationships/hyperlink" Target="https://www.dictionary.com/browse/amphiboly" TargetMode="External"/><Relationship Id="rId786" Type="http://schemas.openxmlformats.org/officeDocument/2006/relationships/hyperlink" Target="https://www.merriam-webster.com/dictionary/abstemious" TargetMode="External"/><Relationship Id="rId993" Type="http://schemas.openxmlformats.org/officeDocument/2006/relationships/hyperlink" Target="https://www.merriam-webster.com/dictionary/kegler" TargetMode="External"/><Relationship Id="rId2467" Type="http://schemas.openxmlformats.org/officeDocument/2006/relationships/hyperlink" Target="https://www.merriam-webster.com/dictionary/edacious" TargetMode="External"/><Relationship Id="rId341" Type="http://schemas.openxmlformats.org/officeDocument/2006/relationships/hyperlink" Target="https://www.merriam-webster.com/dictionary/kepi" TargetMode="External"/><Relationship Id="rId439" Type="http://schemas.openxmlformats.org/officeDocument/2006/relationships/hyperlink" Target="https://www.dictionary.com/browse/sloe-eyed?s=ts" TargetMode="External"/><Relationship Id="rId646" Type="http://schemas.openxmlformats.org/officeDocument/2006/relationships/hyperlink" Target="https://www.dictionary.com/browse/obloquy?s=t" TargetMode="External"/><Relationship Id="rId1069" Type="http://schemas.openxmlformats.org/officeDocument/2006/relationships/hyperlink" Target="https://www.merriam-webster.com/dictionary/bayou" TargetMode="External"/><Relationship Id="rId1276" Type="http://schemas.openxmlformats.org/officeDocument/2006/relationships/hyperlink" Target="https://www.merriam-webster.com/dictionary/petulant" TargetMode="External"/><Relationship Id="rId1483" Type="http://schemas.openxmlformats.org/officeDocument/2006/relationships/hyperlink" Target="https://www.merriam-webster.com/dictionary/strabismus" TargetMode="External"/><Relationship Id="rId2022" Type="http://schemas.openxmlformats.org/officeDocument/2006/relationships/hyperlink" Target="https://www.merriam-webster.com/dictionary/gaslighting" TargetMode="External"/><Relationship Id="rId2327" Type="http://schemas.openxmlformats.org/officeDocument/2006/relationships/hyperlink" Target="https://www.merriam-webster.com/dictionary/peripatetic" TargetMode="External"/><Relationship Id="rId201" Type="http://schemas.openxmlformats.org/officeDocument/2006/relationships/hyperlink" Target="https://en.wikipedia.org/wiki/Astrolabe" TargetMode="External"/><Relationship Id="rId506" Type="http://schemas.openxmlformats.org/officeDocument/2006/relationships/hyperlink" Target="https://www.dictionary.com/browse/etiolate" TargetMode="External"/><Relationship Id="rId853" Type="http://schemas.openxmlformats.org/officeDocument/2006/relationships/hyperlink" Target="https://www.dictionary.com/browse/cogent?s=t" TargetMode="External"/><Relationship Id="rId1136" Type="http://schemas.openxmlformats.org/officeDocument/2006/relationships/hyperlink" Target="https://www.dictionary.com/browse/delectable?s=t" TargetMode="External"/><Relationship Id="rId1690" Type="http://schemas.openxmlformats.org/officeDocument/2006/relationships/hyperlink" Target="https://www.merriam-webster.com/dictionary/satyr" TargetMode="External"/><Relationship Id="rId1788" Type="http://schemas.openxmlformats.org/officeDocument/2006/relationships/hyperlink" Target="https://www.merriam-webster.com/dictionary/hyperborean" TargetMode="External"/><Relationship Id="rId1995" Type="http://schemas.openxmlformats.org/officeDocument/2006/relationships/hyperlink" Target="https://www.merriam-webster.com/dictionary/countervail" TargetMode="External"/><Relationship Id="rId2534" Type="http://schemas.openxmlformats.org/officeDocument/2006/relationships/hyperlink" Target="https://wikidiff.com/trepan/trephine" TargetMode="External"/><Relationship Id="rId713" Type="http://schemas.openxmlformats.org/officeDocument/2006/relationships/hyperlink" Target="https://www.dictionary.com/browse/extremity?s=t" TargetMode="External"/><Relationship Id="rId920" Type="http://schemas.openxmlformats.org/officeDocument/2006/relationships/hyperlink" Target="https://www.dictionary.com/browse/foible?s=t" TargetMode="External"/><Relationship Id="rId1343" Type="http://schemas.openxmlformats.org/officeDocument/2006/relationships/hyperlink" Target="https://www.dictionary.com/browse/antic?s=t" TargetMode="External"/><Relationship Id="rId1550" Type="http://schemas.openxmlformats.org/officeDocument/2006/relationships/hyperlink" Target="https://www.merriam-webster.com/dictionary/sarcopenia" TargetMode="External"/><Relationship Id="rId1648" Type="http://schemas.openxmlformats.org/officeDocument/2006/relationships/hyperlink" Target="https://www.dictionary.com/browse/-cele" TargetMode="External"/><Relationship Id="rId1203" Type="http://schemas.openxmlformats.org/officeDocument/2006/relationships/hyperlink" Target="https://www.merriam-webster.com/dictionary/troth" TargetMode="External"/><Relationship Id="rId1410" Type="http://schemas.openxmlformats.org/officeDocument/2006/relationships/hyperlink" Target="https://www.merriam-webster.com/dictionary/shank" TargetMode="External"/><Relationship Id="rId1508" Type="http://schemas.openxmlformats.org/officeDocument/2006/relationships/hyperlink" Target="https://www.merriam-webster.com/dictionary/aden-" TargetMode="External"/><Relationship Id="rId1855" Type="http://schemas.openxmlformats.org/officeDocument/2006/relationships/hyperlink" Target="https://www.merriam-webster.com/dictionary/egalitarianism" TargetMode="External"/><Relationship Id="rId1715" Type="http://schemas.openxmlformats.org/officeDocument/2006/relationships/hyperlink" Target="https://www.merriam-webster.com/dictionary/myrmidon" TargetMode="External"/><Relationship Id="rId1922" Type="http://schemas.openxmlformats.org/officeDocument/2006/relationships/hyperlink" Target="https://www.dictionary.com/browse/osier" TargetMode="External"/><Relationship Id="rId296" Type="http://schemas.openxmlformats.org/officeDocument/2006/relationships/hyperlink" Target="https://www.dictionary.com/browse/eruct" TargetMode="External"/><Relationship Id="rId2184" Type="http://schemas.openxmlformats.org/officeDocument/2006/relationships/hyperlink" Target="https://www.merriam-webster.com/dictionary/vacuous" TargetMode="External"/><Relationship Id="rId2391" Type="http://schemas.openxmlformats.org/officeDocument/2006/relationships/hyperlink" Target="https://www.dictionary.com/browse/postprandial" TargetMode="External"/><Relationship Id="rId156" Type="http://schemas.openxmlformats.org/officeDocument/2006/relationships/hyperlink" Target="https://www.dictionary.com/browse/quoin?s=t" TargetMode="External"/><Relationship Id="rId363" Type="http://schemas.openxmlformats.org/officeDocument/2006/relationships/hyperlink" Target="https://www.dictionary.com/browse/millinery?s=t" TargetMode="External"/><Relationship Id="rId570" Type="http://schemas.openxmlformats.org/officeDocument/2006/relationships/hyperlink" Target="https://www.merriam-webster.com/dictionary/patois" TargetMode="External"/><Relationship Id="rId2044" Type="http://schemas.openxmlformats.org/officeDocument/2006/relationships/hyperlink" Target="https://www.merriam-webster.com/dictionary/arcane" TargetMode="External"/><Relationship Id="rId2251" Type="http://schemas.openxmlformats.org/officeDocument/2006/relationships/hyperlink" Target="https://www.merriam-webster.com/dictionary/implicit" TargetMode="External"/><Relationship Id="rId2489" Type="http://schemas.openxmlformats.org/officeDocument/2006/relationships/hyperlink" Target="https://www.merriam-webster.com/dictionary/truncate" TargetMode="External"/><Relationship Id="rId223" Type="http://schemas.openxmlformats.org/officeDocument/2006/relationships/hyperlink" Target="https://www.dictionary.com/browse/mausoleum" TargetMode="External"/><Relationship Id="rId430" Type="http://schemas.openxmlformats.org/officeDocument/2006/relationships/hyperlink" Target="https://www.dictionary.com/browse/motley?s=t" TargetMode="External"/><Relationship Id="rId668" Type="http://schemas.openxmlformats.org/officeDocument/2006/relationships/hyperlink" Target="https://www.merriam-webster.com/dictionary/miscreant" TargetMode="External"/><Relationship Id="rId875" Type="http://schemas.openxmlformats.org/officeDocument/2006/relationships/hyperlink" Target="https://www.merriam-webster.com/dictionary/desideratum" TargetMode="External"/><Relationship Id="rId1060" Type="http://schemas.openxmlformats.org/officeDocument/2006/relationships/hyperlink" Target="https://www.merriam-webster.com/dictionary/bereft" TargetMode="External"/><Relationship Id="rId1298" Type="http://schemas.openxmlformats.org/officeDocument/2006/relationships/hyperlink" Target="https://www.merriam-webster.com/dictionary/huckster" TargetMode="External"/><Relationship Id="rId2111" Type="http://schemas.openxmlformats.org/officeDocument/2006/relationships/hyperlink" Target="https://www.dictionary.com/browse/reciprocal" TargetMode="External"/><Relationship Id="rId2349" Type="http://schemas.openxmlformats.org/officeDocument/2006/relationships/hyperlink" Target="https://www.dictionary.com/browse/autoclave?s=t" TargetMode="External"/><Relationship Id="rId2556" Type="http://schemas.openxmlformats.org/officeDocument/2006/relationships/hyperlink" Target="https://www.dictionary.com/browse/lido" TargetMode="External"/><Relationship Id="rId528" Type="http://schemas.openxmlformats.org/officeDocument/2006/relationships/hyperlink" Target="https://www.dictionary.com/browse/shunt?s=t" TargetMode="External"/><Relationship Id="rId735" Type="http://schemas.openxmlformats.org/officeDocument/2006/relationships/hyperlink" Target="https://www.dictionary.com/browse/obverse?s=t" TargetMode="External"/><Relationship Id="rId942" Type="http://schemas.openxmlformats.org/officeDocument/2006/relationships/hyperlink" Target="https://www.dictionary.com/browse/spud?s=t" TargetMode="External"/><Relationship Id="rId1158" Type="http://schemas.openxmlformats.org/officeDocument/2006/relationships/hyperlink" Target="https://www.merriam-webster.com/dictionary/urbane" TargetMode="External"/><Relationship Id="rId1365" Type="http://schemas.openxmlformats.org/officeDocument/2006/relationships/hyperlink" Target="https://www.dictionary.com/browse/de-jure" TargetMode="External"/><Relationship Id="rId1572" Type="http://schemas.openxmlformats.org/officeDocument/2006/relationships/hyperlink" Target="https://www.merriam-webster.com/dictionary/laryng-" TargetMode="External"/><Relationship Id="rId2209" Type="http://schemas.openxmlformats.org/officeDocument/2006/relationships/hyperlink" Target="https://www.google.com/search?channel=nus5&amp;client=firefox-b-1-d&amp;q=is+mastic+used+to+make+gum%3F" TargetMode="External"/><Relationship Id="rId2416" Type="http://schemas.openxmlformats.org/officeDocument/2006/relationships/hyperlink" Target="https://www.dictionary.com/browse/patronize?s=t" TargetMode="External"/><Relationship Id="rId1018" Type="http://schemas.openxmlformats.org/officeDocument/2006/relationships/hyperlink" Target="https://www.merriam-webster.com/dictionary/ait" TargetMode="External"/><Relationship Id="rId1225" Type="http://schemas.openxmlformats.org/officeDocument/2006/relationships/hyperlink" Target="https://www.merriam-webster.com/dictionary/putative" TargetMode="External"/><Relationship Id="rId1432" Type="http://schemas.openxmlformats.org/officeDocument/2006/relationships/hyperlink" Target="https://www.dictionary.com/browse/protocol?s=t" TargetMode="External"/><Relationship Id="rId1877" Type="http://schemas.openxmlformats.org/officeDocument/2006/relationships/hyperlink" Target="https://www.merriam-webster.com/dictionary/pullulating" TargetMode="External"/><Relationship Id="rId71" Type="http://schemas.openxmlformats.org/officeDocument/2006/relationships/hyperlink" Target="https://www.dictionary.com/browse/apse?s=t" TargetMode="External"/><Relationship Id="rId802" Type="http://schemas.openxmlformats.org/officeDocument/2006/relationships/hyperlink" Target="https://www.dictionary.com/browse/unctuous?s=t" TargetMode="External"/><Relationship Id="rId1737" Type="http://schemas.openxmlformats.org/officeDocument/2006/relationships/hyperlink" Target="https://www.dictionary.com/browse/sonata" TargetMode="External"/><Relationship Id="rId1944" Type="http://schemas.openxmlformats.org/officeDocument/2006/relationships/hyperlink" Target="https://www.merriam-webster.com/dictionary/rampart" TargetMode="External"/><Relationship Id="rId29" Type="http://schemas.openxmlformats.org/officeDocument/2006/relationships/hyperlink" Target="https://www.dictionary.com/browse/covey?s=t" TargetMode="External"/><Relationship Id="rId178" Type="http://schemas.openxmlformats.org/officeDocument/2006/relationships/hyperlink" Target="https://www.merriam-webster.com/dictionary/arrogate" TargetMode="External"/><Relationship Id="rId1804" Type="http://schemas.openxmlformats.org/officeDocument/2006/relationships/hyperlink" Target="https://www.dictionary.com/browse/empiricism?s=t" TargetMode="External"/><Relationship Id="rId385" Type="http://schemas.openxmlformats.org/officeDocument/2006/relationships/hyperlink" Target="https://www.merriam-webster.com/dictionary/vicissitude" TargetMode="External"/><Relationship Id="rId592" Type="http://schemas.openxmlformats.org/officeDocument/2006/relationships/hyperlink" Target="https://www.dictionary.com/browse/paraleipsis?s=t" TargetMode="External"/><Relationship Id="rId2066" Type="http://schemas.openxmlformats.org/officeDocument/2006/relationships/hyperlink" Target="https://www.merriam-webster.com/dictionary/amorphous" TargetMode="External"/><Relationship Id="rId2273" Type="http://schemas.openxmlformats.org/officeDocument/2006/relationships/hyperlink" Target="https://www.merriam-webster.com/dictionary/estival" TargetMode="External"/><Relationship Id="rId2480" Type="http://schemas.openxmlformats.org/officeDocument/2006/relationships/hyperlink" Target="https://www.merriam-webster.com/dictionary/matricide" TargetMode="External"/><Relationship Id="rId245" Type="http://schemas.openxmlformats.org/officeDocument/2006/relationships/hyperlink" Target="https://www.dictionary.com/browse/precursor?s=t" TargetMode="External"/><Relationship Id="rId452" Type="http://schemas.openxmlformats.org/officeDocument/2006/relationships/hyperlink" Target="https://www.dictionary.com/browse/bedizen?s=t" TargetMode="External"/><Relationship Id="rId897" Type="http://schemas.openxmlformats.org/officeDocument/2006/relationships/hyperlink" Target="https://www.dictionary.com/browse/postulate?s=t" TargetMode="External"/><Relationship Id="rId1082" Type="http://schemas.openxmlformats.org/officeDocument/2006/relationships/hyperlink" Target="https://www.merriam-webster.com/dictionary/divot" TargetMode="External"/><Relationship Id="rId2133" Type="http://schemas.openxmlformats.org/officeDocument/2006/relationships/hyperlink" Target="https://www.merriam-webster.com/dictionary/sop" TargetMode="External"/><Relationship Id="rId2340" Type="http://schemas.openxmlformats.org/officeDocument/2006/relationships/hyperlink" Target="https://www.merriam-webster.com/dictionary/wend" TargetMode="External"/><Relationship Id="rId105" Type="http://schemas.openxmlformats.org/officeDocument/2006/relationships/hyperlink" Target="https://www.merriam-webster.com/dictionary/echinoderm" TargetMode="External"/><Relationship Id="rId312" Type="http://schemas.openxmlformats.org/officeDocument/2006/relationships/hyperlink" Target="https://www.dictionary.com/browse/askance" TargetMode="External"/><Relationship Id="rId757" Type="http://schemas.openxmlformats.org/officeDocument/2006/relationships/hyperlink" Target="https://www.dictionary.com/browse/imposture?s=t" TargetMode="External"/><Relationship Id="rId964" Type="http://schemas.openxmlformats.org/officeDocument/2006/relationships/hyperlink" Target="https://www.merriam-webster.com/dictionary/quail" TargetMode="External"/><Relationship Id="rId1387" Type="http://schemas.openxmlformats.org/officeDocument/2006/relationships/hyperlink" Target="https://www.merriam-webster.com/dictionary/fealty" TargetMode="External"/><Relationship Id="rId1594" Type="http://schemas.openxmlformats.org/officeDocument/2006/relationships/hyperlink" Target="https://www.merriam-webster.com/dictionary/spondyl-" TargetMode="External"/><Relationship Id="rId2200" Type="http://schemas.openxmlformats.org/officeDocument/2006/relationships/hyperlink" Target="https://www.merriam-webster.com/dictionary/opacity" TargetMode="External"/><Relationship Id="rId2438" Type="http://schemas.openxmlformats.org/officeDocument/2006/relationships/hyperlink" Target="https://www.merriam-webster.com/dictionary/menage" TargetMode="External"/><Relationship Id="rId93" Type="http://schemas.openxmlformats.org/officeDocument/2006/relationships/hyperlink" Target="https://www.merriam-webster.com/dictionary/minim" TargetMode="External"/><Relationship Id="rId617" Type="http://schemas.openxmlformats.org/officeDocument/2006/relationships/hyperlink" Target="https://www.dictionary.com/browse/raffish?s=t" TargetMode="External"/><Relationship Id="rId824" Type="http://schemas.openxmlformats.org/officeDocument/2006/relationships/hyperlink" Target="https://www.dictionary.com/browse/dilate?s=t" TargetMode="External"/><Relationship Id="rId1247" Type="http://schemas.openxmlformats.org/officeDocument/2006/relationships/hyperlink" Target="https://www.merriam-webster.com/dictionary/loathe" TargetMode="External"/><Relationship Id="rId1454" Type="http://schemas.openxmlformats.org/officeDocument/2006/relationships/hyperlink" Target="https://www.dictionary.com/browse/precept" TargetMode="External"/><Relationship Id="rId1661" Type="http://schemas.openxmlformats.org/officeDocument/2006/relationships/hyperlink" Target="https://www.merriam-webster.com/dictionary/procuracy" TargetMode="External"/><Relationship Id="rId1899" Type="http://schemas.openxmlformats.org/officeDocument/2006/relationships/hyperlink" Target="https://www.merriam-webster.com/dictionary/aegis" TargetMode="External"/><Relationship Id="rId2505" Type="http://schemas.openxmlformats.org/officeDocument/2006/relationships/hyperlink" Target="https://www.merriam-webster.com/dictionary/amour%20propre" TargetMode="External"/><Relationship Id="rId1107" Type="http://schemas.openxmlformats.org/officeDocument/2006/relationships/hyperlink" Target="https://www.merriam-webster.com/dictionary/inexpugnable" TargetMode="External"/><Relationship Id="rId1314" Type="http://schemas.openxmlformats.org/officeDocument/2006/relationships/hyperlink" Target="https://www.merriam-webster.com/dictionary/vassal" TargetMode="External"/><Relationship Id="rId1521" Type="http://schemas.openxmlformats.org/officeDocument/2006/relationships/hyperlink" Target="https://www.merriam-webster.com/dictionary/cyst-" TargetMode="External"/><Relationship Id="rId1759" Type="http://schemas.openxmlformats.org/officeDocument/2006/relationships/hyperlink" Target="https://www.merriam-webster.com/dictionary/boniface" TargetMode="External"/><Relationship Id="rId1966" Type="http://schemas.openxmlformats.org/officeDocument/2006/relationships/hyperlink" Target="https://www.merriam-webster.com/dictionary/jinni" TargetMode="External"/><Relationship Id="rId1619" Type="http://schemas.openxmlformats.org/officeDocument/2006/relationships/hyperlink" Target="https://www.merriam-webster.com/dictionary/marmoreal" TargetMode="External"/><Relationship Id="rId1826" Type="http://schemas.openxmlformats.org/officeDocument/2006/relationships/hyperlink" Target="https://www.dictionary.com/browse/phillumenist" TargetMode="External"/><Relationship Id="rId20" Type="http://schemas.openxmlformats.org/officeDocument/2006/relationships/hyperlink" Target="https://www.dictionary.com/browse/carapace?s=t" TargetMode="External"/><Relationship Id="rId2088" Type="http://schemas.openxmlformats.org/officeDocument/2006/relationships/hyperlink" Target="https://www.merriam-webster.com/dictionary/tandem" TargetMode="External"/><Relationship Id="rId2295" Type="http://schemas.openxmlformats.org/officeDocument/2006/relationships/hyperlink" Target="https://www.dictionary.com/browse/temporal" TargetMode="External"/><Relationship Id="rId267" Type="http://schemas.openxmlformats.org/officeDocument/2006/relationships/hyperlink" Target="https://www.dictionary.com/browse/chapbook?s=t" TargetMode="External"/><Relationship Id="rId474" Type="http://schemas.openxmlformats.org/officeDocument/2006/relationships/hyperlink" Target="https://www.dictionary.com/browse/font?s=t" TargetMode="External"/><Relationship Id="rId2155" Type="http://schemas.openxmlformats.org/officeDocument/2006/relationships/hyperlink" Target="https://www.merriam-webster.com/dictionary/susurrant" TargetMode="External"/><Relationship Id="rId127" Type="http://schemas.openxmlformats.org/officeDocument/2006/relationships/hyperlink" Target="https://www.dictionary.com/browse/arch" TargetMode="External"/><Relationship Id="rId681" Type="http://schemas.openxmlformats.org/officeDocument/2006/relationships/hyperlink" Target="https://www.merriam-webster.com/dictionary/napery" TargetMode="External"/><Relationship Id="rId779" Type="http://schemas.openxmlformats.org/officeDocument/2006/relationships/hyperlink" Target="https://www.merriam-webster.com/dictionary/purloin" TargetMode="External"/><Relationship Id="rId986" Type="http://schemas.openxmlformats.org/officeDocument/2006/relationships/hyperlink" Target="https://www.dictionary.com/browse/oleo" TargetMode="External"/><Relationship Id="rId2362" Type="http://schemas.openxmlformats.org/officeDocument/2006/relationships/hyperlink" Target="https://www.dictionary.com/browse/jato?s=ts" TargetMode="External"/><Relationship Id="rId334" Type="http://schemas.openxmlformats.org/officeDocument/2006/relationships/hyperlink" Target="https://www.dictionary.com/browse/pluvial?s=t" TargetMode="External"/><Relationship Id="rId541" Type="http://schemas.openxmlformats.org/officeDocument/2006/relationships/hyperlink" Target="https://www.dictionary.com/browse/sententious?s=t" TargetMode="External"/><Relationship Id="rId639" Type="http://schemas.openxmlformats.org/officeDocument/2006/relationships/hyperlink" Target="https://www.dictionary.com/browse/denigrate?s=t" TargetMode="External"/><Relationship Id="rId1171" Type="http://schemas.openxmlformats.org/officeDocument/2006/relationships/hyperlink" Target="https://www.merriam-webster.com/dictionary/consonance" TargetMode="External"/><Relationship Id="rId1269" Type="http://schemas.openxmlformats.org/officeDocument/2006/relationships/hyperlink" Target="https://www.dictionary.com/browse/entreat" TargetMode="External"/><Relationship Id="rId1476" Type="http://schemas.openxmlformats.org/officeDocument/2006/relationships/hyperlink" Target="https://www.merriam-webster.com/dictionary/rugose" TargetMode="External"/><Relationship Id="rId2015" Type="http://schemas.openxmlformats.org/officeDocument/2006/relationships/hyperlink" Target="https://www.merriam-webster.com/dictionary/ankh" TargetMode="External"/><Relationship Id="rId2222" Type="http://schemas.openxmlformats.org/officeDocument/2006/relationships/hyperlink" Target="https://www.merriam-webster.com/dictionary/lament" TargetMode="External"/><Relationship Id="rId401" Type="http://schemas.openxmlformats.org/officeDocument/2006/relationships/hyperlink" Target="https://www.dictionary.com/browse/indemnify" TargetMode="External"/><Relationship Id="rId846" Type="http://schemas.openxmlformats.org/officeDocument/2006/relationships/hyperlink" Target="https://www.dictionary.com/browse/supererogatory?s=t" TargetMode="External"/><Relationship Id="rId1031" Type="http://schemas.openxmlformats.org/officeDocument/2006/relationships/hyperlink" Target="https://www.merriam-webster.com/dictionary/littoral" TargetMode="External"/><Relationship Id="rId1129" Type="http://schemas.openxmlformats.org/officeDocument/2006/relationships/hyperlink" Target="https://www.merriam-webster.com/dictionary/indurate" TargetMode="External"/><Relationship Id="rId1683" Type="http://schemas.openxmlformats.org/officeDocument/2006/relationships/hyperlink" Target="https://www.merriam-webster.com/dictionary/griffin" TargetMode="External"/><Relationship Id="rId1890" Type="http://schemas.openxmlformats.org/officeDocument/2006/relationships/hyperlink" Target="https://www.merriam-webster.com/dictionary/mantic" TargetMode="External"/><Relationship Id="rId1988" Type="http://schemas.openxmlformats.org/officeDocument/2006/relationships/hyperlink" Target="https://www.merriam-webster.com/dictionary/exegesis" TargetMode="External"/><Relationship Id="rId2527" Type="http://schemas.openxmlformats.org/officeDocument/2006/relationships/hyperlink" Target="https://www.merriam-webster.com/dictionary/supervenient" TargetMode="External"/><Relationship Id="rId706" Type="http://schemas.openxmlformats.org/officeDocument/2006/relationships/hyperlink" Target="https://www.dictionary.com/browse/horticulture" TargetMode="External"/><Relationship Id="rId913" Type="http://schemas.openxmlformats.org/officeDocument/2006/relationships/hyperlink" Target="https://www.dictionary.com/browse/sciolist?s=t" TargetMode="External"/><Relationship Id="rId1336" Type="http://schemas.openxmlformats.org/officeDocument/2006/relationships/hyperlink" Target="https://www.dictionary.com/browse/talesman?s=t" TargetMode="External"/><Relationship Id="rId1543" Type="http://schemas.openxmlformats.org/officeDocument/2006/relationships/hyperlink" Target="https://www.dictionary.com/browse/fettle?s=ts" TargetMode="External"/><Relationship Id="rId1750" Type="http://schemas.openxmlformats.org/officeDocument/2006/relationships/hyperlink" Target="https://www.dictionary.com/browse/austral?s=t" TargetMode="External"/><Relationship Id="rId42" Type="http://schemas.openxmlformats.org/officeDocument/2006/relationships/hyperlink" Target="https://www.dictionary.com/browse/ariel?s=t" TargetMode="External"/><Relationship Id="rId1403" Type="http://schemas.openxmlformats.org/officeDocument/2006/relationships/hyperlink" Target="https://www.merriam-webster.com/dictionary/ligament" TargetMode="External"/><Relationship Id="rId1610" Type="http://schemas.openxmlformats.org/officeDocument/2006/relationships/hyperlink" Target="https://www.merriam-webster.com/dictionary/-rrhaphy" TargetMode="External"/><Relationship Id="rId1848" Type="http://schemas.openxmlformats.org/officeDocument/2006/relationships/hyperlink" Target="https://www.merriam-webster.com/dictionary/scion" TargetMode="External"/><Relationship Id="rId191" Type="http://schemas.openxmlformats.org/officeDocument/2006/relationships/hyperlink" Target="https://www.merriam-webster.com/dictionary/postern" TargetMode="External"/><Relationship Id="rId1708" Type="http://schemas.openxmlformats.org/officeDocument/2006/relationships/hyperlink" Target="https://www.merriam-webster.com/dictionary/lanyard" TargetMode="External"/><Relationship Id="rId1915" Type="http://schemas.openxmlformats.org/officeDocument/2006/relationships/hyperlink" Target="https://en.wikipedia.org/wiki/Federalism" TargetMode="External"/><Relationship Id="rId289" Type="http://schemas.openxmlformats.org/officeDocument/2006/relationships/hyperlink" Target="https://www.merriam-webster.com/dictionary/supine" TargetMode="External"/><Relationship Id="rId496" Type="http://schemas.openxmlformats.org/officeDocument/2006/relationships/hyperlink" Target="https://www.google.com/search?client=firefox-b-1-d&amp;q=image+amethyst" TargetMode="External"/><Relationship Id="rId2177" Type="http://schemas.openxmlformats.org/officeDocument/2006/relationships/hyperlink" Target="https://www.merriam-webster.com/dictionary/insensate" TargetMode="External"/><Relationship Id="rId2384" Type="http://schemas.openxmlformats.org/officeDocument/2006/relationships/hyperlink" Target="https://www.dictionary.com/browse/valise" TargetMode="External"/><Relationship Id="rId149" Type="http://schemas.openxmlformats.org/officeDocument/2006/relationships/hyperlink" Target="https://www.dictionary.com/browse/ogee?s=t" TargetMode="External"/><Relationship Id="rId356" Type="http://schemas.openxmlformats.org/officeDocument/2006/relationships/hyperlink" Target="https://www.merriam-webster.com/dictionary/sari" TargetMode="External"/><Relationship Id="rId563" Type="http://schemas.openxmlformats.org/officeDocument/2006/relationships/hyperlink" Target="https://www.dictionary.com/browse/neologism?s=t" TargetMode="External"/><Relationship Id="rId770" Type="http://schemas.openxmlformats.org/officeDocument/2006/relationships/hyperlink" Target="https://www.merriam-webster.com/dictionary/suttee" TargetMode="External"/><Relationship Id="rId1193" Type="http://schemas.openxmlformats.org/officeDocument/2006/relationships/hyperlink" Target="https://www.merriam-webster.com/dictionary/odium" TargetMode="External"/><Relationship Id="rId2037" Type="http://schemas.openxmlformats.org/officeDocument/2006/relationships/hyperlink" Target="https://www.dictionary.com/browse/obsequious?s=t" TargetMode="External"/><Relationship Id="rId2244" Type="http://schemas.openxmlformats.org/officeDocument/2006/relationships/hyperlink" Target="https://www.merriam-webster.com/dictionary/apperceive" TargetMode="External"/><Relationship Id="rId2451" Type="http://schemas.openxmlformats.org/officeDocument/2006/relationships/hyperlink" Target="https://www.merriam-webster.com/dictionary/garrulous" TargetMode="External"/><Relationship Id="rId216" Type="http://schemas.openxmlformats.org/officeDocument/2006/relationships/hyperlink" Target="https://www.dictionary.com/browse/shanty" TargetMode="External"/><Relationship Id="rId423" Type="http://schemas.openxmlformats.org/officeDocument/2006/relationships/hyperlink" Target="https://www.dictionary.com/browse/diaphanous?s=t" TargetMode="External"/><Relationship Id="rId868" Type="http://schemas.openxmlformats.org/officeDocument/2006/relationships/hyperlink" Target="https://www.merriam-webster.com/dictionary/rife" TargetMode="External"/><Relationship Id="rId1053" Type="http://schemas.openxmlformats.org/officeDocument/2006/relationships/hyperlink" Target="https://www.merriam-webster.com/dictionary/taiga?src=search-dict-hed" TargetMode="External"/><Relationship Id="rId1260" Type="http://schemas.openxmlformats.org/officeDocument/2006/relationships/hyperlink" Target="https://www.dictionary.com/browse/interloper" TargetMode="External"/><Relationship Id="rId1498" Type="http://schemas.openxmlformats.org/officeDocument/2006/relationships/hyperlink" Target="https://www.merriam-webster.com/dictionary/depilate" TargetMode="External"/><Relationship Id="rId2104" Type="http://schemas.openxmlformats.org/officeDocument/2006/relationships/hyperlink" Target="https://www.merriam-webster.com/dictionary/dissolution" TargetMode="External"/><Relationship Id="rId2549" Type="http://schemas.openxmlformats.org/officeDocument/2006/relationships/hyperlink" Target="https://www.google.com/search?q=image+minaret&amp;client=firefox-b-1-d" TargetMode="External"/><Relationship Id="rId630" Type="http://schemas.openxmlformats.org/officeDocument/2006/relationships/hyperlink" Target="https://www.dictionary.com/browse/intaglio?s=t" TargetMode="External"/><Relationship Id="rId728" Type="http://schemas.openxmlformats.org/officeDocument/2006/relationships/hyperlink" Target="https://www.dictionary.com/browse/gainsay?s=t" TargetMode="External"/><Relationship Id="rId935" Type="http://schemas.openxmlformats.org/officeDocument/2006/relationships/hyperlink" Target="https://www.dictionary.com/browse/ingestion?s=t" TargetMode="External"/><Relationship Id="rId1358" Type="http://schemas.openxmlformats.org/officeDocument/2006/relationships/hyperlink" Target="https://www.dictionary.com/browse/phlegmatic" TargetMode="External"/><Relationship Id="rId1565" Type="http://schemas.openxmlformats.org/officeDocument/2006/relationships/hyperlink" Target="https://www.merriam-webster.com/dictionary/fibr-" TargetMode="External"/><Relationship Id="rId1772" Type="http://schemas.openxmlformats.org/officeDocument/2006/relationships/hyperlink" Target="https://www.merriam-webster.com/dictionary/obscurantism" TargetMode="External"/><Relationship Id="rId2311" Type="http://schemas.openxmlformats.org/officeDocument/2006/relationships/hyperlink" Target="https://www.merriam-webster.com/dictionary/atavism" TargetMode="External"/><Relationship Id="rId2409" Type="http://schemas.openxmlformats.org/officeDocument/2006/relationships/hyperlink" Target="https://www.dictionary.com/browse/contumely?s=t" TargetMode="External"/><Relationship Id="rId64" Type="http://schemas.openxmlformats.org/officeDocument/2006/relationships/hyperlink" Target="https://www.dictionary.com/browse/shad?s=t" TargetMode="External"/><Relationship Id="rId1120" Type="http://schemas.openxmlformats.org/officeDocument/2006/relationships/hyperlink" Target="https://www.merriam-webster.com/dictionary/esperance" TargetMode="External"/><Relationship Id="rId1218" Type="http://schemas.openxmlformats.org/officeDocument/2006/relationships/hyperlink" Target="https://www.merriam-webster.com/dictionary/autochthonous" TargetMode="External"/><Relationship Id="rId1425" Type="http://schemas.openxmlformats.org/officeDocument/2006/relationships/hyperlink" Target="https://www.merriam-webster.com/dictionary/bradycardia" TargetMode="External"/><Relationship Id="rId1632" Type="http://schemas.openxmlformats.org/officeDocument/2006/relationships/hyperlink" Target="https://www.merriam-webster.com/dictionary/lagniappe" TargetMode="External"/><Relationship Id="rId1937" Type="http://schemas.openxmlformats.org/officeDocument/2006/relationships/hyperlink" Target="https://www.dictionary.com/browse/canon?s=t" TargetMode="External"/><Relationship Id="rId2199" Type="http://schemas.openxmlformats.org/officeDocument/2006/relationships/hyperlink" Target="https://www.dictionary.com/browse/rube" TargetMode="External"/><Relationship Id="rId280" Type="http://schemas.openxmlformats.org/officeDocument/2006/relationships/hyperlink" Target="https://www.dictionary.com/browse/efflorescence?s=t" TargetMode="External"/><Relationship Id="rId140" Type="http://schemas.openxmlformats.org/officeDocument/2006/relationships/hyperlink" Target="https://www.dictionary.com/browse/dado?s=t" TargetMode="External"/><Relationship Id="rId378" Type="http://schemas.openxmlformats.org/officeDocument/2006/relationships/hyperlink" Target="https://www.dictionary.com/browse/baldric?s=t" TargetMode="External"/><Relationship Id="rId585" Type="http://schemas.openxmlformats.org/officeDocument/2006/relationships/hyperlink" Target="https://www.dictionary.com/browse/libretto" TargetMode="External"/><Relationship Id="rId792" Type="http://schemas.openxmlformats.org/officeDocument/2006/relationships/hyperlink" Target="https://www.merriam-webster.com/dictionary/eschatology" TargetMode="External"/><Relationship Id="rId2059" Type="http://schemas.openxmlformats.org/officeDocument/2006/relationships/hyperlink" Target="https://www.merriam-webster.com/dictionary/adulate" TargetMode="External"/><Relationship Id="rId2266" Type="http://schemas.openxmlformats.org/officeDocument/2006/relationships/hyperlink" Target="https://www.merriam-webster.com/dictionary/fugacious" TargetMode="External"/><Relationship Id="rId2473" Type="http://schemas.openxmlformats.org/officeDocument/2006/relationships/hyperlink" Target="https://www.merriam-webster.com/dictionary/garrote" TargetMode="External"/><Relationship Id="rId6" Type="http://schemas.openxmlformats.org/officeDocument/2006/relationships/hyperlink" Target="https://www.dictionary.com/browse/haet?s=t" TargetMode="External"/><Relationship Id="rId238" Type="http://schemas.openxmlformats.org/officeDocument/2006/relationships/hyperlink" Target="https://www.dictionary.com/browse/engender?s=t" TargetMode="External"/><Relationship Id="rId445" Type="http://schemas.openxmlformats.org/officeDocument/2006/relationships/hyperlink" Target="https://www.dictionary.com/browse/translucent?s=t" TargetMode="External"/><Relationship Id="rId652" Type="http://schemas.openxmlformats.org/officeDocument/2006/relationships/hyperlink" Target="https://www.dictionary.com/browse/reproach?s=t" TargetMode="External"/><Relationship Id="rId1075" Type="http://schemas.openxmlformats.org/officeDocument/2006/relationships/hyperlink" Target="https://www.dictionary.com/browse/glade" TargetMode="External"/><Relationship Id="rId1282" Type="http://schemas.openxmlformats.org/officeDocument/2006/relationships/hyperlink" Target="https://www.merriam-webster.com/dictionary/apothecary" TargetMode="External"/><Relationship Id="rId2126" Type="http://schemas.openxmlformats.org/officeDocument/2006/relationships/hyperlink" Target="https://www.dictionary.com/browse/quid?s=t" TargetMode="External"/><Relationship Id="rId2333" Type="http://schemas.openxmlformats.org/officeDocument/2006/relationships/hyperlink" Target="https://www.dictionary.com/browse/pissant?s=t" TargetMode="External"/><Relationship Id="rId2540" Type="http://schemas.openxmlformats.org/officeDocument/2006/relationships/hyperlink" Target="https://www.merriam-webster.com/dictionary/withers" TargetMode="External"/><Relationship Id="rId305" Type="http://schemas.openxmlformats.org/officeDocument/2006/relationships/hyperlink" Target="https://www.merriam-webster.com/dictionary/burgeon" TargetMode="External"/><Relationship Id="rId512" Type="http://schemas.openxmlformats.org/officeDocument/2006/relationships/hyperlink" Target="https://www.dictionary.com/browse/russet" TargetMode="External"/><Relationship Id="rId957" Type="http://schemas.openxmlformats.org/officeDocument/2006/relationships/hyperlink" Target="https://www.merriam-webster.com/dictionary/antimacassar" TargetMode="External"/><Relationship Id="rId1142" Type="http://schemas.openxmlformats.org/officeDocument/2006/relationships/hyperlink" Target="https://www.merriam-webster.com/dictionary/emollient" TargetMode="External"/><Relationship Id="rId1587" Type="http://schemas.openxmlformats.org/officeDocument/2006/relationships/hyperlink" Target="https://www.merriam-webster.com/dictionary/-pnea" TargetMode="External"/><Relationship Id="rId1794" Type="http://schemas.openxmlformats.org/officeDocument/2006/relationships/hyperlink" Target="https://www.merriam-webster.com/dictionary/transpontine" TargetMode="External"/><Relationship Id="rId2400" Type="http://schemas.openxmlformats.org/officeDocument/2006/relationships/hyperlink" Target="https://www.dictionary.com/browse/accoutrements" TargetMode="External"/><Relationship Id="rId86" Type="http://schemas.openxmlformats.org/officeDocument/2006/relationships/hyperlink" Target="https://www.dictionary.com/browse/amplitude?s=t" TargetMode="External"/><Relationship Id="rId817" Type="http://schemas.openxmlformats.org/officeDocument/2006/relationships/hyperlink" Target="https://www.dictionary.com/browse/alacrity?s=t" TargetMode="External"/><Relationship Id="rId1002" Type="http://schemas.openxmlformats.org/officeDocument/2006/relationships/hyperlink" Target="https://www.merriam-webster.com/dictionary/bight" TargetMode="External"/><Relationship Id="rId1447" Type="http://schemas.openxmlformats.org/officeDocument/2006/relationships/hyperlink" Target="https://www.dictionary.com/browse/ataxia" TargetMode="External"/><Relationship Id="rId1654" Type="http://schemas.openxmlformats.org/officeDocument/2006/relationships/hyperlink" Target="https://www.merriam-webster.com/dictionary/Mohs%27%20scale" TargetMode="External"/><Relationship Id="rId1861" Type="http://schemas.openxmlformats.org/officeDocument/2006/relationships/hyperlink" Target="https://www.merriam-webster.com/dictionary/junta" TargetMode="External"/><Relationship Id="rId1307" Type="http://schemas.openxmlformats.org/officeDocument/2006/relationships/hyperlink" Target="https://www.merriam-webster.com/dictionary/sapper" TargetMode="External"/><Relationship Id="rId1514" Type="http://schemas.openxmlformats.org/officeDocument/2006/relationships/hyperlink" Target="https://www.merriam-webster.com/dictionary/cardi-" TargetMode="External"/><Relationship Id="rId1721" Type="http://schemas.openxmlformats.org/officeDocument/2006/relationships/hyperlink" Target="https://www.merriam-webster.com/dictionary/capstan" TargetMode="External"/><Relationship Id="rId1959" Type="http://schemas.openxmlformats.org/officeDocument/2006/relationships/hyperlink" Target="https://www.merriam-webster.com/dictionary/unwonted" TargetMode="External"/><Relationship Id="rId13" Type="http://schemas.openxmlformats.org/officeDocument/2006/relationships/hyperlink" Target="https://www.dictionary.com/browse/tincture?s=t" TargetMode="External"/><Relationship Id="rId1819" Type="http://schemas.openxmlformats.org/officeDocument/2006/relationships/hyperlink" Target="https://www.dictionary.com/browse/ohm" TargetMode="External"/><Relationship Id="rId2190" Type="http://schemas.openxmlformats.org/officeDocument/2006/relationships/hyperlink" Target="https://www.merriam-webster.com/dictionary/noisome" TargetMode="External"/><Relationship Id="rId2288" Type="http://schemas.openxmlformats.org/officeDocument/2006/relationships/hyperlink" Target="https://www.dictionary.com/browse/luculent" TargetMode="External"/><Relationship Id="rId2495" Type="http://schemas.openxmlformats.org/officeDocument/2006/relationships/hyperlink" Target="https://www.dictionary.com/browse/presumptuous?s=t" TargetMode="External"/><Relationship Id="rId162" Type="http://schemas.openxmlformats.org/officeDocument/2006/relationships/hyperlink" Target="https://www.dictionary.com/browse/purview?s=t" TargetMode="External"/><Relationship Id="rId467" Type="http://schemas.openxmlformats.org/officeDocument/2006/relationships/hyperlink" Target="https://www.dictionary.com/browse/demotic?s=t" TargetMode="External"/><Relationship Id="rId1097" Type="http://schemas.openxmlformats.org/officeDocument/2006/relationships/hyperlink" Target="https://www.merriam-webster.com/dictionary/saturnine" TargetMode="External"/><Relationship Id="rId2050" Type="http://schemas.openxmlformats.org/officeDocument/2006/relationships/hyperlink" Target="https://www.merriam-webster.com/dictionary/alembic" TargetMode="External"/><Relationship Id="rId2148" Type="http://schemas.openxmlformats.org/officeDocument/2006/relationships/hyperlink" Target="https://www.merriam-webster.com/dictionary/onomatopoeia" TargetMode="External"/><Relationship Id="rId674" Type="http://schemas.openxmlformats.org/officeDocument/2006/relationships/hyperlink" Target="https://www.merriam-webster.com/dictionary/strumpet" TargetMode="External"/><Relationship Id="rId881" Type="http://schemas.openxmlformats.org/officeDocument/2006/relationships/hyperlink" Target="https://www.dictionary.com/browse/purport" TargetMode="External"/><Relationship Id="rId979" Type="http://schemas.openxmlformats.org/officeDocument/2006/relationships/hyperlink" Target="https://www.dictionary.com/browse/footlocker" TargetMode="External"/><Relationship Id="rId2355" Type="http://schemas.openxmlformats.org/officeDocument/2006/relationships/hyperlink" Target="https://www.dictionary.com/browse/detent?s=t" TargetMode="External"/><Relationship Id="rId327" Type="http://schemas.openxmlformats.org/officeDocument/2006/relationships/hyperlink" Target="https://www.dictionary.com/browse/circumspect?s=t" TargetMode="External"/><Relationship Id="rId534" Type="http://schemas.openxmlformats.org/officeDocument/2006/relationships/hyperlink" Target="https://www.merriam-webster.com/dictionary/RSVP" TargetMode="External"/><Relationship Id="rId741" Type="http://schemas.openxmlformats.org/officeDocument/2006/relationships/hyperlink" Target="https://www.dictionary.com/browse/yaw?s=t" TargetMode="External"/><Relationship Id="rId839" Type="http://schemas.openxmlformats.org/officeDocument/2006/relationships/hyperlink" Target="https://www.dictionary.com/browse/adjunct?s=t" TargetMode="External"/><Relationship Id="rId1164" Type="http://schemas.openxmlformats.org/officeDocument/2006/relationships/hyperlink" Target="https://www.dictionary.com/browse/daedal?s=t" TargetMode="External"/><Relationship Id="rId1371" Type="http://schemas.openxmlformats.org/officeDocument/2006/relationships/hyperlink" Target="https://www.dictionary.com/browse/dalliance?s=t" TargetMode="External"/><Relationship Id="rId1469" Type="http://schemas.openxmlformats.org/officeDocument/2006/relationships/hyperlink" Target="https://www.merriam-webster.com/dictionary/ischemia" TargetMode="External"/><Relationship Id="rId2008" Type="http://schemas.openxmlformats.org/officeDocument/2006/relationships/hyperlink" Target="https://www.dictionary.com/browse/parochial?s=t" TargetMode="External"/><Relationship Id="rId2215" Type="http://schemas.openxmlformats.org/officeDocument/2006/relationships/hyperlink" Target="https://www.dictionary.com/browse/banzai?s=t" TargetMode="External"/><Relationship Id="rId2422" Type="http://schemas.openxmlformats.org/officeDocument/2006/relationships/hyperlink" Target="https://www.dictionary.com/browse/vouchsafe?s=t" TargetMode="External"/><Relationship Id="rId601" Type="http://schemas.openxmlformats.org/officeDocument/2006/relationships/hyperlink" Target="https://www.merriam-webster.com/dictionary/metaphor" TargetMode="External"/><Relationship Id="rId1024" Type="http://schemas.openxmlformats.org/officeDocument/2006/relationships/hyperlink" Target="https://www.merriam-webster.com/dictionary/geodesic" TargetMode="External"/><Relationship Id="rId1231" Type="http://schemas.openxmlformats.org/officeDocument/2006/relationships/hyperlink" Target="https://www.merriam-webster.com/dictionary/choleric" TargetMode="External"/><Relationship Id="rId1676" Type="http://schemas.openxmlformats.org/officeDocument/2006/relationships/hyperlink" Target="https://www.merriam-webster.com/dictionary/paean" TargetMode="External"/><Relationship Id="rId1883" Type="http://schemas.openxmlformats.org/officeDocument/2006/relationships/hyperlink" Target="https://www.merriam-webster.com/dictionary/occlude" TargetMode="External"/><Relationship Id="rId906" Type="http://schemas.openxmlformats.org/officeDocument/2006/relationships/hyperlink" Target="https://www.dictionary.com/browse/factitious?s=t" TargetMode="External"/><Relationship Id="rId1329" Type="http://schemas.openxmlformats.org/officeDocument/2006/relationships/hyperlink" Target="https://www.merriam-webster.com/dictionary/somnolent" TargetMode="External"/><Relationship Id="rId1536" Type="http://schemas.openxmlformats.org/officeDocument/2006/relationships/hyperlink" Target="https://www.merriam-webster.com/dictionary/verruca" TargetMode="External"/><Relationship Id="rId1743" Type="http://schemas.openxmlformats.org/officeDocument/2006/relationships/hyperlink" Target="https://en.wikipedia.org/wiki/Gunwale" TargetMode="External"/><Relationship Id="rId1950" Type="http://schemas.openxmlformats.org/officeDocument/2006/relationships/hyperlink" Target="https://www.merriam-webster.com/dictionary/dementia%20praecox" TargetMode="External"/><Relationship Id="rId35" Type="http://schemas.openxmlformats.org/officeDocument/2006/relationships/hyperlink" Target="https://www.dictionary.com/browse/kestrel?s=t" TargetMode="External"/><Relationship Id="rId1603" Type="http://schemas.openxmlformats.org/officeDocument/2006/relationships/hyperlink" Target="https://www.merriam-webster.com/dictionary/-itis" TargetMode="External"/><Relationship Id="rId1810" Type="http://schemas.openxmlformats.org/officeDocument/2006/relationships/hyperlink" Target="https://www.merriam-webster.com/dictionary/epistemology" TargetMode="External"/><Relationship Id="rId184" Type="http://schemas.openxmlformats.org/officeDocument/2006/relationships/hyperlink" Target="https://www.merriam-webster.com/dictionary/cabana" TargetMode="External"/><Relationship Id="rId391" Type="http://schemas.openxmlformats.org/officeDocument/2006/relationships/hyperlink" Target="https://www.merriam-webster.com/dictionary/irresolute" TargetMode="External"/><Relationship Id="rId1908" Type="http://schemas.openxmlformats.org/officeDocument/2006/relationships/hyperlink" Target="https://www.dictionary.com/browse/hagiography?s=t" TargetMode="External"/><Relationship Id="rId2072" Type="http://schemas.openxmlformats.org/officeDocument/2006/relationships/hyperlink" Target="https://www.dictionary.com/browse/corrugated?s=t" TargetMode="External"/><Relationship Id="rId251" Type="http://schemas.openxmlformats.org/officeDocument/2006/relationships/hyperlink" Target="https://www.dictionary.com/browse/adagio?s=t" TargetMode="External"/><Relationship Id="rId489" Type="http://schemas.openxmlformats.org/officeDocument/2006/relationships/hyperlink" Target="https://www.dictionary.com/browse/rune?s=t" TargetMode="External"/><Relationship Id="rId696" Type="http://schemas.openxmlformats.org/officeDocument/2006/relationships/hyperlink" Target="https://www.dictionary.com/browse/wanton" TargetMode="External"/><Relationship Id="rId2377" Type="http://schemas.openxmlformats.org/officeDocument/2006/relationships/hyperlink" Target="https://www.dictionary.com/browse/zarf?s=t" TargetMode="External"/><Relationship Id="rId349" Type="http://schemas.openxmlformats.org/officeDocument/2006/relationships/hyperlink" Target="https://www.merriam-webster.com/dictionary/expiate" TargetMode="External"/><Relationship Id="rId556" Type="http://schemas.openxmlformats.org/officeDocument/2006/relationships/hyperlink" Target="https://www.dictionary.com/browse/compendium?s=t" TargetMode="External"/><Relationship Id="rId763" Type="http://schemas.openxmlformats.org/officeDocument/2006/relationships/hyperlink" Target="https://www.dictionary.com/browse/perfidy?s=t" TargetMode="External"/><Relationship Id="rId1186" Type="http://schemas.openxmlformats.org/officeDocument/2006/relationships/hyperlink" Target="https://www.dictionary.com/browse/euthenics?s=t" TargetMode="External"/><Relationship Id="rId1393" Type="http://schemas.openxmlformats.org/officeDocument/2006/relationships/hyperlink" Target="https://www.merriam-webster.com/dictionary/uxorious" TargetMode="External"/><Relationship Id="rId2237" Type="http://schemas.openxmlformats.org/officeDocument/2006/relationships/hyperlink" Target="https://www.merriam-webster.com/dictionary/heuristic" TargetMode="External"/><Relationship Id="rId2444" Type="http://schemas.openxmlformats.org/officeDocument/2006/relationships/hyperlink" Target="https://www.merriam-webster.com/dictionary/synergy" TargetMode="External"/><Relationship Id="rId111" Type="http://schemas.openxmlformats.org/officeDocument/2006/relationships/hyperlink" Target="https://www.dictionary.com/browse/mite" TargetMode="External"/><Relationship Id="rId209" Type="http://schemas.openxmlformats.org/officeDocument/2006/relationships/hyperlink" Target="https://www.merriam-webster.com/dictionary/hamlet" TargetMode="External"/><Relationship Id="rId416" Type="http://schemas.openxmlformats.org/officeDocument/2006/relationships/hyperlink" Target="https://www.google.com/search?channel=nus5&amp;client=firefox-b-1-d&amp;q=image%2C+kufi" TargetMode="External"/><Relationship Id="rId970" Type="http://schemas.openxmlformats.org/officeDocument/2006/relationships/hyperlink" Target="https://www.merriam-webster.com/dictionary/shallot" TargetMode="External"/><Relationship Id="rId1046" Type="http://schemas.openxmlformats.org/officeDocument/2006/relationships/hyperlink" Target="https://www.merriam-webster.com/dictionary/churlish" TargetMode="External"/><Relationship Id="rId1253" Type="http://schemas.openxmlformats.org/officeDocument/2006/relationships/hyperlink" Target="https://www.merriam-webster.com/dictionary/begrudge" TargetMode="External"/><Relationship Id="rId1698" Type="http://schemas.openxmlformats.org/officeDocument/2006/relationships/hyperlink" Target="https://www.merriam-webster.com/dictionary/titular" TargetMode="External"/><Relationship Id="rId623" Type="http://schemas.openxmlformats.org/officeDocument/2006/relationships/hyperlink" Target="https://www.dictionary.com/browse/turpitude?s=t" TargetMode="External"/><Relationship Id="rId830" Type="http://schemas.openxmlformats.org/officeDocument/2006/relationships/hyperlink" Target="https://www.dictionary.com/browse/frenetic?s=t" TargetMode="External"/><Relationship Id="rId928" Type="http://schemas.openxmlformats.org/officeDocument/2006/relationships/hyperlink" Target="https://www.dictionary.com/browse/comestible?s=t" TargetMode="External"/><Relationship Id="rId1460" Type="http://schemas.openxmlformats.org/officeDocument/2006/relationships/hyperlink" Target="https://www.dictionary.com/browse/distal" TargetMode="External"/><Relationship Id="rId1558" Type="http://schemas.openxmlformats.org/officeDocument/2006/relationships/hyperlink" Target="https://www.dictionary.com/browse/iatrogenic" TargetMode="External"/><Relationship Id="rId1765" Type="http://schemas.openxmlformats.org/officeDocument/2006/relationships/hyperlink" Target="https://www.merriam-webster.com/dictionary/quadroon" TargetMode="External"/><Relationship Id="rId2304" Type="http://schemas.openxmlformats.org/officeDocument/2006/relationships/hyperlink" Target="https://www.dictionary.com/browse/incessant" TargetMode="External"/><Relationship Id="rId2511" Type="http://schemas.openxmlformats.org/officeDocument/2006/relationships/hyperlink" Target="https://www.merriam-webster.com/dictionary/behest" TargetMode="External"/><Relationship Id="rId57" Type="http://schemas.openxmlformats.org/officeDocument/2006/relationships/hyperlink" Target="https://www.dictionary.com/browse/taurine?s=t" TargetMode="External"/><Relationship Id="rId1113" Type="http://schemas.openxmlformats.org/officeDocument/2006/relationships/hyperlink" Target="https://www.merriam-webster.com/dictionary/avaricious" TargetMode="External"/><Relationship Id="rId1320" Type="http://schemas.openxmlformats.org/officeDocument/2006/relationships/hyperlink" Target="https://www.merriam-webster.com/dictionary/paronomasia" TargetMode="External"/><Relationship Id="rId1418" Type="http://schemas.openxmlformats.org/officeDocument/2006/relationships/hyperlink" Target="https://www.merriam-webster.com/medical/algesia" TargetMode="External"/><Relationship Id="rId1972" Type="http://schemas.openxmlformats.org/officeDocument/2006/relationships/hyperlink" Target="https://www.merriam-webster.com/dictionary/simony" TargetMode="External"/><Relationship Id="rId1625" Type="http://schemas.openxmlformats.org/officeDocument/2006/relationships/hyperlink" Target="https://www.merriam-webster.com/dictionary/baksheesh" TargetMode="External"/><Relationship Id="rId1832" Type="http://schemas.openxmlformats.org/officeDocument/2006/relationships/hyperlink" Target="https://www.atascientific.com.au/spectrometry/" TargetMode="External"/><Relationship Id="rId2094" Type="http://schemas.openxmlformats.org/officeDocument/2006/relationships/hyperlink" Target="https://www.merriam-webster.com/dictionary/surrogate" TargetMode="External"/><Relationship Id="rId273" Type="http://schemas.openxmlformats.org/officeDocument/2006/relationships/hyperlink" Target="https://www.dictionary.com/browse/reticent?s=t" TargetMode="External"/><Relationship Id="rId480" Type="http://schemas.openxmlformats.org/officeDocument/2006/relationships/hyperlink" Target="https://www.dictionary.com/browse/palimpsest?s=t" TargetMode="External"/><Relationship Id="rId2161" Type="http://schemas.openxmlformats.org/officeDocument/2006/relationships/hyperlink" Target="https://www.merriam-webster.com/dictionary/penurious" TargetMode="External"/><Relationship Id="rId2399" Type="http://schemas.openxmlformats.org/officeDocument/2006/relationships/hyperlink" Target="https://www.dictionary.com/browse/zoetrope" TargetMode="External"/><Relationship Id="rId133" Type="http://schemas.openxmlformats.org/officeDocument/2006/relationships/hyperlink" Target="https://www.dictionary.com/browse/buttress?s=t" TargetMode="External"/><Relationship Id="rId340" Type="http://schemas.openxmlformats.org/officeDocument/2006/relationships/hyperlink" Target="https://www.merriam-webster.com/dictionary/fez" TargetMode="External"/><Relationship Id="rId578" Type="http://schemas.openxmlformats.org/officeDocument/2006/relationships/hyperlink" Target="https://www.merriam-webster.com/dictionary/vernacular" TargetMode="External"/><Relationship Id="rId785" Type="http://schemas.openxmlformats.org/officeDocument/2006/relationships/hyperlink" Target="https://www.google.com/search?client=firefox-b-1-d&amp;q=hoisted+by+your+own+petard" TargetMode="External"/><Relationship Id="rId992" Type="http://schemas.openxmlformats.org/officeDocument/2006/relationships/hyperlink" Target="https://www.merriam-webster.com/dictionary/battledore" TargetMode="External"/><Relationship Id="rId2021" Type="http://schemas.openxmlformats.org/officeDocument/2006/relationships/hyperlink" Target="https://www.dictionary.com/browse/parson" TargetMode="External"/><Relationship Id="rId2259" Type="http://schemas.openxmlformats.org/officeDocument/2006/relationships/hyperlink" Target="https://www.merriam-webster.com/dictionary/stupor" TargetMode="External"/><Relationship Id="rId2466" Type="http://schemas.openxmlformats.org/officeDocument/2006/relationships/hyperlink" Target="https://www.merriam-webster.com/dictionary/dragoon" TargetMode="External"/><Relationship Id="rId200" Type="http://schemas.openxmlformats.org/officeDocument/2006/relationships/hyperlink" Target="https://www.dictionary.com/browse/trellis?s=t" TargetMode="External"/><Relationship Id="rId438" Type="http://schemas.openxmlformats.org/officeDocument/2006/relationships/hyperlink" Target="https://www.dictionary.com/browse/sepia?s=t" TargetMode="External"/><Relationship Id="rId645" Type="http://schemas.openxmlformats.org/officeDocument/2006/relationships/hyperlink" Target="https://www.dictionary.com/browse/objurgate?s=t" TargetMode="External"/><Relationship Id="rId852" Type="http://schemas.openxmlformats.org/officeDocument/2006/relationships/hyperlink" Target="https://www.dictionary.com/browse/axiomatic?s=t" TargetMode="External"/><Relationship Id="rId1068" Type="http://schemas.openxmlformats.org/officeDocument/2006/relationships/hyperlink" Target="https://www.dictionary.com/browse/tatami" TargetMode="External"/><Relationship Id="rId1275" Type="http://schemas.openxmlformats.org/officeDocument/2006/relationships/hyperlink" Target="https://www.merriam-webster.com/dictionary/affiant" TargetMode="External"/><Relationship Id="rId1482" Type="http://schemas.openxmlformats.org/officeDocument/2006/relationships/hyperlink" Target="https://www.merriam-webster.com/dictionary/stasis" TargetMode="External"/><Relationship Id="rId2119" Type="http://schemas.openxmlformats.org/officeDocument/2006/relationships/hyperlink" Target="https://www.dictionary.com/browse/lunula" TargetMode="External"/><Relationship Id="rId2326" Type="http://schemas.openxmlformats.org/officeDocument/2006/relationships/hyperlink" Target="https://www.merriam-webster.com/dictionary/peregrinate" TargetMode="External"/><Relationship Id="rId2533" Type="http://schemas.openxmlformats.org/officeDocument/2006/relationships/hyperlink" Target="https://www.dictionary.com/browse/erstwhile" TargetMode="External"/><Relationship Id="rId505" Type="http://schemas.openxmlformats.org/officeDocument/2006/relationships/hyperlink" Target="https://www.dictionary.com/browse/quatrain" TargetMode="External"/><Relationship Id="rId712" Type="http://schemas.openxmlformats.org/officeDocument/2006/relationships/hyperlink" Target="https://www.dictionary.com/browse/baneful?s=t" TargetMode="External"/><Relationship Id="rId1135" Type="http://schemas.openxmlformats.org/officeDocument/2006/relationships/hyperlink" Target="https://www.dictionary.com/browse/detente?s=t" TargetMode="External"/><Relationship Id="rId1342" Type="http://schemas.openxmlformats.org/officeDocument/2006/relationships/hyperlink" Target="https://www.merriam-webster.com/dictionary/vociferous" TargetMode="External"/><Relationship Id="rId1787" Type="http://schemas.openxmlformats.org/officeDocument/2006/relationships/hyperlink" Target="https://www.merriam-webster.com/dictionary/hinterland" TargetMode="External"/><Relationship Id="rId1994" Type="http://schemas.openxmlformats.org/officeDocument/2006/relationships/hyperlink" Target="https://www.merriam-webster.com/dictionary/abrogate" TargetMode="External"/><Relationship Id="rId79" Type="http://schemas.openxmlformats.org/officeDocument/2006/relationships/hyperlink" Target="https://www.merriam-webster.com/dictionary/atelier" TargetMode="External"/><Relationship Id="rId1202" Type="http://schemas.openxmlformats.org/officeDocument/2006/relationships/hyperlink" Target="https://www.merriam-webster.com/dictionary/rectitude" TargetMode="External"/><Relationship Id="rId1647" Type="http://schemas.openxmlformats.org/officeDocument/2006/relationships/hyperlink" Target="https://www.merriam-webster.com/dictionary/hypo-" TargetMode="External"/><Relationship Id="rId1854" Type="http://schemas.openxmlformats.org/officeDocument/2006/relationships/hyperlink" Target="https://www.merriam-webster.com/dictionary/Comstockery" TargetMode="External"/><Relationship Id="rId1507" Type="http://schemas.openxmlformats.org/officeDocument/2006/relationships/hyperlink" Target="https://www.merriam-webster.com/dictionary/trepan" TargetMode="External"/><Relationship Id="rId1714" Type="http://schemas.openxmlformats.org/officeDocument/2006/relationships/hyperlink" Target="https://www.merriam-webster.com/dictionary/anagogical" TargetMode="External"/><Relationship Id="rId295" Type="http://schemas.openxmlformats.org/officeDocument/2006/relationships/hyperlink" Target="https://www.merriam-webster.com/dictionary/prosaic" TargetMode="External"/><Relationship Id="rId1921" Type="http://schemas.openxmlformats.org/officeDocument/2006/relationships/hyperlink" Target="https://www.dictionary.com/browse/topiary" TargetMode="External"/><Relationship Id="rId2183" Type="http://schemas.openxmlformats.org/officeDocument/2006/relationships/hyperlink" Target="https://www.merriam-webster.com/dictionary/temerity" TargetMode="External"/><Relationship Id="rId2390" Type="http://schemas.openxmlformats.org/officeDocument/2006/relationships/hyperlink" Target="https://www.dictionary.com/browse/transponder" TargetMode="External"/><Relationship Id="rId2488" Type="http://schemas.openxmlformats.org/officeDocument/2006/relationships/hyperlink" Target="https://www.merriam-webster.com/dictionary/truculent" TargetMode="External"/><Relationship Id="rId155" Type="http://schemas.openxmlformats.org/officeDocument/2006/relationships/hyperlink" Target="https://www.dictionary.com/browse/plinth?s=t" TargetMode="External"/><Relationship Id="rId362" Type="http://schemas.openxmlformats.org/officeDocument/2006/relationships/hyperlink" Target="https://www.dictionary.com/browse/mantilla?s=t" TargetMode="External"/><Relationship Id="rId1297" Type="http://schemas.openxmlformats.org/officeDocument/2006/relationships/hyperlink" Target="https://www.merriam-webster.com/dictionary/helot" TargetMode="External"/><Relationship Id="rId2043" Type="http://schemas.openxmlformats.org/officeDocument/2006/relationships/hyperlink" Target="https://www.merriam-webster.com/dictionary/abscond" TargetMode="External"/><Relationship Id="rId2250" Type="http://schemas.openxmlformats.org/officeDocument/2006/relationships/hyperlink" Target="https://www.merriam-webster.com/dictionary/illation" TargetMode="External"/><Relationship Id="rId222" Type="http://schemas.openxmlformats.org/officeDocument/2006/relationships/hyperlink" Target="https://www.dictionary.com/browse/hearth" TargetMode="External"/><Relationship Id="rId667" Type="http://schemas.openxmlformats.org/officeDocument/2006/relationships/hyperlink" Target="https://www.merriam-webster.com/dictionary/brigand" TargetMode="External"/><Relationship Id="rId874" Type="http://schemas.openxmlformats.org/officeDocument/2006/relationships/hyperlink" Target="https://www.dictionary.com/browse/effervescent?s=t" TargetMode="External"/><Relationship Id="rId2110" Type="http://schemas.openxmlformats.org/officeDocument/2006/relationships/hyperlink" Target="https://www.merriam-webster.com/dictionary/polyhedron" TargetMode="External"/><Relationship Id="rId2348" Type="http://schemas.openxmlformats.org/officeDocument/2006/relationships/hyperlink" Target="https://www.dictionary.com/browse/auger?s=t" TargetMode="External"/><Relationship Id="rId2555" Type="http://schemas.openxmlformats.org/officeDocument/2006/relationships/hyperlink" Target="https://www.merriam-webster.com/dictionary/myalgic%20encephalomyelitis" TargetMode="External"/><Relationship Id="rId527" Type="http://schemas.openxmlformats.org/officeDocument/2006/relationships/hyperlink" Target="https://www.dictionary.com/browse/recondite?s=t" TargetMode="External"/><Relationship Id="rId734" Type="http://schemas.openxmlformats.org/officeDocument/2006/relationships/hyperlink" Target="https://www.dictionary.com/browse/disparity?s=t" TargetMode="External"/><Relationship Id="rId941" Type="http://schemas.openxmlformats.org/officeDocument/2006/relationships/hyperlink" Target="https://www.dictionary.com/browse/sapid?s=t" TargetMode="External"/><Relationship Id="rId1157" Type="http://schemas.openxmlformats.org/officeDocument/2006/relationships/hyperlink" Target="https://www.merriam-webster.com/dictionary/unflappable" TargetMode="External"/><Relationship Id="rId1364" Type="http://schemas.openxmlformats.org/officeDocument/2006/relationships/hyperlink" Target="https://www.merriam-webster.com/dictionary/quash" TargetMode="External"/><Relationship Id="rId1571" Type="http://schemas.openxmlformats.org/officeDocument/2006/relationships/hyperlink" Target="https://www.merriam-webster.com/dictionary/hyster-" TargetMode="External"/><Relationship Id="rId2208" Type="http://schemas.openxmlformats.org/officeDocument/2006/relationships/hyperlink" Target="https://www.dictionary.com/browse/stentorian" TargetMode="External"/><Relationship Id="rId2415" Type="http://schemas.openxmlformats.org/officeDocument/2006/relationships/hyperlink" Target="https://www.dictionary.com/browse/panjandrum?s=t" TargetMode="External"/><Relationship Id="rId70" Type="http://schemas.openxmlformats.org/officeDocument/2006/relationships/hyperlink" Target="https://www.dictionary.com/browse/acanthus?s=t" TargetMode="External"/><Relationship Id="rId801" Type="http://schemas.openxmlformats.org/officeDocument/2006/relationships/hyperlink" Target="https://www.dictionary.com/browse/bruit?s=t" TargetMode="External"/><Relationship Id="rId1017" Type="http://schemas.openxmlformats.org/officeDocument/2006/relationships/hyperlink" Target="https://www.merriam-webster.com/dictionary/tarn" TargetMode="External"/><Relationship Id="rId1224" Type="http://schemas.openxmlformats.org/officeDocument/2006/relationships/hyperlink" Target="https://www.merriam-webster.com/dictionary/phenotype" TargetMode="External"/><Relationship Id="rId1431" Type="http://schemas.openxmlformats.org/officeDocument/2006/relationships/hyperlink" Target="https://www.dictionary.com/misspelling?term=indict&amp;s=t" TargetMode="External"/><Relationship Id="rId1669" Type="http://schemas.openxmlformats.org/officeDocument/2006/relationships/hyperlink" Target="https://www.merriam-webster.com/dictionary/arpeggio" TargetMode="External"/><Relationship Id="rId1876" Type="http://schemas.openxmlformats.org/officeDocument/2006/relationships/hyperlink" Target="https://www.merriam-webster.com/dictionary/luxuriant" TargetMode="External"/><Relationship Id="rId1529" Type="http://schemas.openxmlformats.org/officeDocument/2006/relationships/hyperlink" Target="https://www.merriam-webster.com/medical/orthopnea" TargetMode="External"/><Relationship Id="rId1736" Type="http://schemas.openxmlformats.org/officeDocument/2006/relationships/hyperlink" Target="https://www.merriam-webster.com/dictionary/coxswain" TargetMode="External"/><Relationship Id="rId1943" Type="http://schemas.openxmlformats.org/officeDocument/2006/relationships/hyperlink" Target="https://www.merriam-webster.com/dictionary/integument" TargetMode="External"/><Relationship Id="rId28" Type="http://schemas.openxmlformats.org/officeDocument/2006/relationships/hyperlink" Target="https://www.dictionary.com/browse/bittern?s=t" TargetMode="External"/><Relationship Id="rId1803" Type="http://schemas.openxmlformats.org/officeDocument/2006/relationships/hyperlink" Target="https://www.merriam-webster.com/dictionary/obtain" TargetMode="External"/><Relationship Id="rId177" Type="http://schemas.openxmlformats.org/officeDocument/2006/relationships/hyperlink" Target="https://www.merriam-webster.com/dictionary/yurt" TargetMode="External"/><Relationship Id="rId384" Type="http://schemas.openxmlformats.org/officeDocument/2006/relationships/hyperlink" Target="https://www.dictionary.com/browse/virga?s=t" TargetMode="External"/><Relationship Id="rId591" Type="http://schemas.openxmlformats.org/officeDocument/2006/relationships/hyperlink" Target="https://www.dictionary.com/browse/litotes?s=t" TargetMode="External"/><Relationship Id="rId2065" Type="http://schemas.openxmlformats.org/officeDocument/2006/relationships/hyperlink" Target="https://www.merriam-webster.com/dictionary/salacious" TargetMode="External"/><Relationship Id="rId2272" Type="http://schemas.openxmlformats.org/officeDocument/2006/relationships/hyperlink" Target="https://www.merriam-webster.com/dictionary/diurnal" TargetMode="External"/><Relationship Id="rId244" Type="http://schemas.openxmlformats.org/officeDocument/2006/relationships/hyperlink" Target="https://www.dictionary.com/browse/incunabula?s=t" TargetMode="External"/><Relationship Id="rId689" Type="http://schemas.openxmlformats.org/officeDocument/2006/relationships/hyperlink" Target="https://www.merriam-webster.com/dictionary/vagrant" TargetMode="External"/><Relationship Id="rId896" Type="http://schemas.openxmlformats.org/officeDocument/2006/relationships/hyperlink" Target="https://www.dictionary.com/browse/lemma?s=t" TargetMode="External"/><Relationship Id="rId1081" Type="http://schemas.openxmlformats.org/officeDocument/2006/relationships/hyperlink" Target="https://www.merriam-webster.com/dictionary/moraine" TargetMode="External"/><Relationship Id="rId451" Type="http://schemas.openxmlformats.org/officeDocument/2006/relationships/hyperlink" Target="https://www.merriam-webster.com/dictionary/ecru" TargetMode="External"/><Relationship Id="rId549" Type="http://schemas.openxmlformats.org/officeDocument/2006/relationships/hyperlink" Target="https://www.dictionary.com/browse/apercu?s=t" TargetMode="External"/><Relationship Id="rId756" Type="http://schemas.openxmlformats.org/officeDocument/2006/relationships/hyperlink" Target="https://www.dictionary.com/browse/histrionic?s=t" TargetMode="External"/><Relationship Id="rId1179" Type="http://schemas.openxmlformats.org/officeDocument/2006/relationships/hyperlink" Target="https://www.dictionary.com/browse/acquiescent" TargetMode="External"/><Relationship Id="rId1386" Type="http://schemas.openxmlformats.org/officeDocument/2006/relationships/hyperlink" Target="https://www.merriam-webster.com/dictionary/swain" TargetMode="External"/><Relationship Id="rId1593" Type="http://schemas.openxmlformats.org/officeDocument/2006/relationships/hyperlink" Target="https://www.dictionary.com/browse/sclero-?s=ts" TargetMode="External"/><Relationship Id="rId2132" Type="http://schemas.openxmlformats.org/officeDocument/2006/relationships/hyperlink" Target="https://www.merriam-webster.com/dictionary/juggernaut" TargetMode="External"/><Relationship Id="rId2437" Type="http://schemas.openxmlformats.org/officeDocument/2006/relationships/hyperlink" Target="https://www.merriam-webster.com/dictionary/ligate" TargetMode="External"/><Relationship Id="rId104" Type="http://schemas.openxmlformats.org/officeDocument/2006/relationships/hyperlink" Target="https://www.merriam-webster.com/dictionary/formicary" TargetMode="External"/><Relationship Id="rId311" Type="http://schemas.openxmlformats.org/officeDocument/2006/relationships/hyperlink" Target="https://www.dictionary.com/browse/whet" TargetMode="External"/><Relationship Id="rId409" Type="http://schemas.openxmlformats.org/officeDocument/2006/relationships/hyperlink" Target="https://www.google.com/search?client=firefox-b-1-d&amp;q=image+chignon" TargetMode="External"/><Relationship Id="rId963" Type="http://schemas.openxmlformats.org/officeDocument/2006/relationships/hyperlink" Target="https://www.dictionary.com/browse/venial?s=t" TargetMode="External"/><Relationship Id="rId1039" Type="http://schemas.openxmlformats.org/officeDocument/2006/relationships/hyperlink" Target="https://www.merriam-webster.com/dictionary/speleology" TargetMode="External"/><Relationship Id="rId1246" Type="http://schemas.openxmlformats.org/officeDocument/2006/relationships/hyperlink" Target="https://www.dictionary.com/browse/loath?s=t" TargetMode="External"/><Relationship Id="rId1898" Type="http://schemas.openxmlformats.org/officeDocument/2006/relationships/hyperlink" Target="https://www.merriam-webster.com/dictionary/vaticinate" TargetMode="External"/><Relationship Id="rId92" Type="http://schemas.openxmlformats.org/officeDocument/2006/relationships/hyperlink" Target="https://www.merriam-webster.com/dictionary/plenary" TargetMode="External"/><Relationship Id="rId616" Type="http://schemas.openxmlformats.org/officeDocument/2006/relationships/hyperlink" Target="https://www.dictionary.com/browse/pusillanimous?s=ts" TargetMode="External"/><Relationship Id="rId823" Type="http://schemas.openxmlformats.org/officeDocument/2006/relationships/hyperlink" Target="https://www.dictionary.com/browse/yen?s=t" TargetMode="External"/><Relationship Id="rId1453" Type="http://schemas.openxmlformats.org/officeDocument/2006/relationships/hyperlink" Target="https://www.dictionary.com/browse/cuticle" TargetMode="External"/><Relationship Id="rId1660" Type="http://schemas.openxmlformats.org/officeDocument/2006/relationships/hyperlink" Target="https://www.merriam-webster.com/dictionary/pelf" TargetMode="External"/><Relationship Id="rId1758" Type="http://schemas.openxmlformats.org/officeDocument/2006/relationships/hyperlink" Target="https://www.merriam-webster.com/dictionary/tautology" TargetMode="External"/><Relationship Id="rId2504" Type="http://schemas.openxmlformats.org/officeDocument/2006/relationships/hyperlink" Target="https://www.dictionary.com/browse/discursive" TargetMode="External"/><Relationship Id="rId1106" Type="http://schemas.openxmlformats.org/officeDocument/2006/relationships/hyperlink" Target="https://www.merriam-webster.com/dictionary/gest" TargetMode="External"/><Relationship Id="rId1313" Type="http://schemas.openxmlformats.org/officeDocument/2006/relationships/hyperlink" Target="https://www.merriam-webster.com/dictionary/thespian" TargetMode="External"/><Relationship Id="rId1520" Type="http://schemas.openxmlformats.org/officeDocument/2006/relationships/hyperlink" Target="https://www.dictionary.com/browse/costo-?s=t" TargetMode="External"/><Relationship Id="rId1965" Type="http://schemas.openxmlformats.org/officeDocument/2006/relationships/hyperlink" Target="https://www.merriam-webster.com/dictionary/hieratic" TargetMode="External"/><Relationship Id="rId1618" Type="http://schemas.openxmlformats.org/officeDocument/2006/relationships/hyperlink" Target="https://www.merriam-webster.com/dictionary/galena" TargetMode="External"/><Relationship Id="rId1825" Type="http://schemas.openxmlformats.org/officeDocument/2006/relationships/hyperlink" Target="https://www.merriam-webster.com/dictionary/folderol" TargetMode="External"/><Relationship Id="rId199" Type="http://schemas.openxmlformats.org/officeDocument/2006/relationships/hyperlink" Target="https://www.dictionary.com/browse/byre?s=t" TargetMode="External"/><Relationship Id="rId2087" Type="http://schemas.openxmlformats.org/officeDocument/2006/relationships/hyperlink" Target="https://www.merriam-webster.com/dictionary/reticulation" TargetMode="External"/><Relationship Id="rId2294" Type="http://schemas.openxmlformats.org/officeDocument/2006/relationships/hyperlink" Target="https://www.merriam-webster.com/dictionary/acumen" TargetMode="External"/><Relationship Id="rId266" Type="http://schemas.openxmlformats.org/officeDocument/2006/relationships/hyperlink" Target="https://www.dictionary.com/browse/bowdlerize?s=t" TargetMode="External"/><Relationship Id="rId473" Type="http://schemas.openxmlformats.org/officeDocument/2006/relationships/hyperlink" Target="https://www.dictionary.com/browse/fanzine?s=t" TargetMode="External"/><Relationship Id="rId680" Type="http://schemas.openxmlformats.org/officeDocument/2006/relationships/hyperlink" Target="https://www.dictionary.com/browse/curmudgeon?s=t" TargetMode="External"/><Relationship Id="rId2154" Type="http://schemas.openxmlformats.org/officeDocument/2006/relationships/hyperlink" Target="https://www.merriam-webster.com/dictionary/suspiration" TargetMode="External"/><Relationship Id="rId2361" Type="http://schemas.openxmlformats.org/officeDocument/2006/relationships/hyperlink" Target="https://www.merriam-webster.com/dictionary/impeller" TargetMode="External"/><Relationship Id="rId126" Type="http://schemas.openxmlformats.org/officeDocument/2006/relationships/hyperlink" Target="https://www.dictionary.com/browse/albacore" TargetMode="External"/><Relationship Id="rId333" Type="http://schemas.openxmlformats.org/officeDocument/2006/relationships/hyperlink" Target="https://www.dictionary.com/browse/anabatic?s=t" TargetMode="External"/><Relationship Id="rId540" Type="http://schemas.openxmlformats.org/officeDocument/2006/relationships/hyperlink" Target="https://www.dictionary.com/browse/tun?s=t" TargetMode="External"/><Relationship Id="rId778" Type="http://schemas.openxmlformats.org/officeDocument/2006/relationships/hyperlink" Target="https://www.merriam-webster.com/dictionary/defalcation" TargetMode="External"/><Relationship Id="rId985" Type="http://schemas.openxmlformats.org/officeDocument/2006/relationships/hyperlink" Target="https://www.dictionary.com/browse/refection?s=t" TargetMode="External"/><Relationship Id="rId1170" Type="http://schemas.openxmlformats.org/officeDocument/2006/relationships/hyperlink" Target="https://www.merriam-webster.com/dictionary/ascendancy" TargetMode="External"/><Relationship Id="rId2014" Type="http://schemas.openxmlformats.org/officeDocument/2006/relationships/hyperlink" Target="https://www.dictionary.com/browse/doxology" TargetMode="External"/><Relationship Id="rId2221" Type="http://schemas.openxmlformats.org/officeDocument/2006/relationships/hyperlink" Target="https://www.merriam-webster.com/dictionary/jeremiad" TargetMode="External"/><Relationship Id="rId2459" Type="http://schemas.openxmlformats.org/officeDocument/2006/relationships/hyperlink" Target="https://www.merriam-webster.com/dictionary/ambuscade" TargetMode="External"/><Relationship Id="rId638" Type="http://schemas.openxmlformats.org/officeDocument/2006/relationships/hyperlink" Target="https://www.dictionary.com/browse/castigate?s=t" TargetMode="External"/><Relationship Id="rId845" Type="http://schemas.openxmlformats.org/officeDocument/2006/relationships/hyperlink" Target="https://www.dictionary.com/browse/perquisite?s=t" TargetMode="External"/><Relationship Id="rId1030" Type="http://schemas.openxmlformats.org/officeDocument/2006/relationships/hyperlink" Target="https://www.merriam-webster.com/dictionary/lees" TargetMode="External"/><Relationship Id="rId1268" Type="http://schemas.openxmlformats.org/officeDocument/2006/relationships/hyperlink" Target="https://www.dictionary.com/browse/hale" TargetMode="External"/><Relationship Id="rId1475" Type="http://schemas.openxmlformats.org/officeDocument/2006/relationships/hyperlink" Target="https://www.merriam-webster.com/medical/rachitis" TargetMode="External"/><Relationship Id="rId1682" Type="http://schemas.openxmlformats.org/officeDocument/2006/relationships/hyperlink" Target="https://www.merriam-webster.com/dictionary/gnome" TargetMode="External"/><Relationship Id="rId2319" Type="http://schemas.openxmlformats.org/officeDocument/2006/relationships/hyperlink" Target="https://www.merriam-webster.com/dictionary/vernal" TargetMode="External"/><Relationship Id="rId2526" Type="http://schemas.openxmlformats.org/officeDocument/2006/relationships/hyperlink" Target="https://www.merriam-webster.com/dictionary/pinniped" TargetMode="External"/><Relationship Id="rId400" Type="http://schemas.openxmlformats.org/officeDocument/2006/relationships/hyperlink" Target="https://www.dictionary.com/browse/politic" TargetMode="External"/><Relationship Id="rId705" Type="http://schemas.openxmlformats.org/officeDocument/2006/relationships/hyperlink" Target="https://www.dictionary.com/browse/embossed" TargetMode="External"/><Relationship Id="rId1128" Type="http://schemas.openxmlformats.org/officeDocument/2006/relationships/hyperlink" Target="https://www.merriam-webster.com/dictionary/callous" TargetMode="External"/><Relationship Id="rId1335" Type="http://schemas.openxmlformats.org/officeDocument/2006/relationships/hyperlink" Target="https://www.dictionary.com/browse/avocation?s=t" TargetMode="External"/><Relationship Id="rId1542" Type="http://schemas.openxmlformats.org/officeDocument/2006/relationships/hyperlink" Target="https://www.merriam-webster.com/dictionary/tenuous" TargetMode="External"/><Relationship Id="rId1987" Type="http://schemas.openxmlformats.org/officeDocument/2006/relationships/hyperlink" Target="https://www.merriam-webster.com/dictionary/supernal" TargetMode="External"/><Relationship Id="rId912" Type="http://schemas.openxmlformats.org/officeDocument/2006/relationships/hyperlink" Target="https://www.dictionary.com/browse/prestidigitation?s=t" TargetMode="External"/><Relationship Id="rId1847" Type="http://schemas.openxmlformats.org/officeDocument/2006/relationships/hyperlink" Target="https://www.merriam-webster.com/dictionary/sago" TargetMode="External"/><Relationship Id="rId41" Type="http://schemas.openxmlformats.org/officeDocument/2006/relationships/hyperlink" Target="https://www.dictionary.com/browse/ai?s=t" TargetMode="External"/><Relationship Id="rId1402" Type="http://schemas.openxmlformats.org/officeDocument/2006/relationships/hyperlink" Target="https://www.merriam-webster.com/dictionary/moribund" TargetMode="External"/><Relationship Id="rId1707" Type="http://schemas.openxmlformats.org/officeDocument/2006/relationships/hyperlink" Target="https://www.merriam-webster.com/dictionary/hulk" TargetMode="External"/><Relationship Id="rId190" Type="http://schemas.openxmlformats.org/officeDocument/2006/relationships/hyperlink" Target="https://www.merriam-webster.com/dictionary/paddock" TargetMode="External"/><Relationship Id="rId288" Type="http://schemas.openxmlformats.org/officeDocument/2006/relationships/hyperlink" Target="https://www.merriam-webster.com/dictionary/lambent" TargetMode="External"/><Relationship Id="rId1914" Type="http://schemas.openxmlformats.org/officeDocument/2006/relationships/hyperlink" Target="https://www.merriam-webster.com/dictionary/conifer" TargetMode="External"/><Relationship Id="rId495" Type="http://schemas.openxmlformats.org/officeDocument/2006/relationships/hyperlink" Target="https://www.merriam-webster.com/dictionary/trenchant" TargetMode="External"/><Relationship Id="rId2176" Type="http://schemas.openxmlformats.org/officeDocument/2006/relationships/hyperlink" Target="https://www.merriam-webster.com/dictionary/inane" TargetMode="External"/><Relationship Id="rId2383" Type="http://schemas.openxmlformats.org/officeDocument/2006/relationships/hyperlink" Target="https://www.dictionary.com/browse/tureen" TargetMode="External"/><Relationship Id="rId148" Type="http://schemas.openxmlformats.org/officeDocument/2006/relationships/hyperlink" Target="https://www.dictionary.com/browse/natatorium?s=t" TargetMode="External"/><Relationship Id="rId355" Type="http://schemas.openxmlformats.org/officeDocument/2006/relationships/hyperlink" Target="https://www.dictionary.com/browse/farthingale?s=t" TargetMode="External"/><Relationship Id="rId562" Type="http://schemas.openxmlformats.org/officeDocument/2006/relationships/hyperlink" Target="https://www.dictionary.com/browse/metonymy?s=t" TargetMode="External"/><Relationship Id="rId1192" Type="http://schemas.openxmlformats.org/officeDocument/2006/relationships/hyperlink" Target="https://www.merriam-webster.com/dictionary/ire" TargetMode="External"/><Relationship Id="rId2036" Type="http://schemas.openxmlformats.org/officeDocument/2006/relationships/hyperlink" Target="https://www.merriam-webster.com/dictionary/decorum" TargetMode="External"/><Relationship Id="rId2243" Type="http://schemas.openxmlformats.org/officeDocument/2006/relationships/hyperlink" Target="https://www.merriam-webster.com/dictionary/tepid" TargetMode="External"/><Relationship Id="rId2450" Type="http://schemas.openxmlformats.org/officeDocument/2006/relationships/hyperlink" Target="https://www.merriam-webster.com/dictionary/loquacious" TargetMode="External"/><Relationship Id="rId215" Type="http://schemas.openxmlformats.org/officeDocument/2006/relationships/hyperlink" Target="https://www.dictionary.com/browse/hovel" TargetMode="External"/><Relationship Id="rId422" Type="http://schemas.openxmlformats.org/officeDocument/2006/relationships/hyperlink" Target="https://www.dictionary.com/browse/chiaroscuro?s=t" TargetMode="External"/><Relationship Id="rId867" Type="http://schemas.openxmlformats.org/officeDocument/2006/relationships/hyperlink" Target="https://www.merriam-webster.com/dictionary/touchstone" TargetMode="External"/><Relationship Id="rId1052" Type="http://schemas.openxmlformats.org/officeDocument/2006/relationships/hyperlink" Target="https://www.dictionary.com/browse/unstinting?s=t" TargetMode="External"/><Relationship Id="rId1497" Type="http://schemas.openxmlformats.org/officeDocument/2006/relationships/hyperlink" Target="https://www.merriam-webster.com/dictionary/auscultation" TargetMode="External"/><Relationship Id="rId2103" Type="http://schemas.openxmlformats.org/officeDocument/2006/relationships/hyperlink" Target="https://www.merriam-webster.com/dictionary/precipitous" TargetMode="External"/><Relationship Id="rId2310" Type="http://schemas.openxmlformats.org/officeDocument/2006/relationships/hyperlink" Target="https://www.dictionary.com/browse/tertian?s=t" TargetMode="External"/><Relationship Id="rId2548" Type="http://schemas.openxmlformats.org/officeDocument/2006/relationships/hyperlink" Target="https://www.dictionary.com/browse/skiff" TargetMode="External"/><Relationship Id="rId727" Type="http://schemas.openxmlformats.org/officeDocument/2006/relationships/hyperlink" Target="https://www.dictionary.com/browse/forswear?s=t" TargetMode="External"/><Relationship Id="rId934" Type="http://schemas.openxmlformats.org/officeDocument/2006/relationships/hyperlink" Target="https://www.dictionary.com/browse/gustatory?s=t" TargetMode="External"/><Relationship Id="rId1357" Type="http://schemas.openxmlformats.org/officeDocument/2006/relationships/hyperlink" Target="https://www.merriam-webster.com/dictionary/torpid" TargetMode="External"/><Relationship Id="rId1564" Type="http://schemas.openxmlformats.org/officeDocument/2006/relationships/hyperlink" Target="https://www.merriam-webster.com/dictionary/enter-" TargetMode="External"/><Relationship Id="rId1771" Type="http://schemas.openxmlformats.org/officeDocument/2006/relationships/hyperlink" Target="https://www.merriam-webster.com/dictionary/nihilism" TargetMode="External"/><Relationship Id="rId2408" Type="http://schemas.openxmlformats.org/officeDocument/2006/relationships/hyperlink" Target="https://www.dictionary.com/browse/cavalier?s=t" TargetMode="External"/><Relationship Id="rId63" Type="http://schemas.openxmlformats.org/officeDocument/2006/relationships/hyperlink" Target="https://www.dictionary.com/browse/limpet?s=t" TargetMode="External"/><Relationship Id="rId1217" Type="http://schemas.openxmlformats.org/officeDocument/2006/relationships/hyperlink" Target="https://www.merriam-webster.com/dictionary/wont" TargetMode="External"/><Relationship Id="rId1424" Type="http://schemas.openxmlformats.org/officeDocument/2006/relationships/hyperlink" Target="https://www.merriam-webster.com/dictionary/arrhythmia" TargetMode="External"/><Relationship Id="rId1631" Type="http://schemas.openxmlformats.org/officeDocument/2006/relationships/hyperlink" Target="https://www.merriam-webster.com/dictionary/husband" TargetMode="External"/><Relationship Id="rId1869" Type="http://schemas.openxmlformats.org/officeDocument/2006/relationships/hyperlink" Target="https://www.merriam-webster.com/dictionary/prorogue" TargetMode="External"/><Relationship Id="rId1729" Type="http://schemas.openxmlformats.org/officeDocument/2006/relationships/hyperlink" Target="https://www.dictionary.com/browse/euphonium" TargetMode="External"/><Relationship Id="rId1936" Type="http://schemas.openxmlformats.org/officeDocument/2006/relationships/hyperlink" Target="https://www.merriam-webster.com/dictionary/Shinto" TargetMode="External"/><Relationship Id="rId2198" Type="http://schemas.openxmlformats.org/officeDocument/2006/relationships/hyperlink" Target="https://www.dictionary.com/browse/blinkered?s=t" TargetMode="External"/><Relationship Id="rId377" Type="http://schemas.openxmlformats.org/officeDocument/2006/relationships/hyperlink" Target="https://www.merriam-webster.com/dictionary/sabot" TargetMode="External"/><Relationship Id="rId584" Type="http://schemas.openxmlformats.org/officeDocument/2006/relationships/hyperlink" Target="https://www.merriam-webster.com/dictionary/histogram" TargetMode="External"/><Relationship Id="rId2058" Type="http://schemas.openxmlformats.org/officeDocument/2006/relationships/hyperlink" Target="https://www.merriam-webster.com/dictionary/winnow" TargetMode="External"/><Relationship Id="rId2265" Type="http://schemas.openxmlformats.org/officeDocument/2006/relationships/hyperlink" Target="https://www.merriam-webster.com/dictionary/abeyance" TargetMode="External"/><Relationship Id="rId5" Type="http://schemas.openxmlformats.org/officeDocument/2006/relationships/hyperlink" Target="https://www.dictionary.com/browse/canton?s=t" TargetMode="External"/><Relationship Id="rId237" Type="http://schemas.openxmlformats.org/officeDocument/2006/relationships/hyperlink" Target="https://www.dictionary.com/browse/effectuate?s=t" TargetMode="External"/><Relationship Id="rId791" Type="http://schemas.openxmlformats.org/officeDocument/2006/relationships/hyperlink" Target="https://www.dictionary.com/browse/contumacious" TargetMode="External"/><Relationship Id="rId889" Type="http://schemas.openxmlformats.org/officeDocument/2006/relationships/hyperlink" Target="https://www.dictionary.com/browse/frisson" TargetMode="External"/><Relationship Id="rId1074" Type="http://schemas.openxmlformats.org/officeDocument/2006/relationships/hyperlink" Target="https://www.dictionary.com/browse/mete" TargetMode="External"/><Relationship Id="rId2472" Type="http://schemas.openxmlformats.org/officeDocument/2006/relationships/hyperlink" Target="https://www.merriam-webster.com/dictionary/foray" TargetMode="External"/><Relationship Id="rId444" Type="http://schemas.openxmlformats.org/officeDocument/2006/relationships/hyperlink" Target="https://www.dictionary.com/browse/xanthous?s=t" TargetMode="External"/><Relationship Id="rId651" Type="http://schemas.openxmlformats.org/officeDocument/2006/relationships/hyperlink" Target="https://www.dictionary.com/browse/recrimination?s=t" TargetMode="External"/><Relationship Id="rId749" Type="http://schemas.openxmlformats.org/officeDocument/2006/relationships/hyperlink" Target="https://www.dictionary.com/browse/cajole?s=t" TargetMode="External"/><Relationship Id="rId1281" Type="http://schemas.openxmlformats.org/officeDocument/2006/relationships/hyperlink" Target="https://www.merriam-webster.com/dictionary/apiarist" TargetMode="External"/><Relationship Id="rId1379" Type="http://schemas.openxmlformats.org/officeDocument/2006/relationships/hyperlink" Target="https://www.merriam-webster.com/dictionary/buss" TargetMode="External"/><Relationship Id="rId1586" Type="http://schemas.openxmlformats.org/officeDocument/2006/relationships/hyperlink" Target="https://www.merriam-webster.com/dictionary/phot-" TargetMode="External"/><Relationship Id="rId2125" Type="http://schemas.openxmlformats.org/officeDocument/2006/relationships/hyperlink" Target="https://www.dictionary.com/browse/redoubtable?s=t" TargetMode="External"/><Relationship Id="rId2332" Type="http://schemas.openxmlformats.org/officeDocument/2006/relationships/hyperlink" Target="https://www.merriam-webster.com/dictionary/corniche" TargetMode="External"/><Relationship Id="rId304" Type="http://schemas.openxmlformats.org/officeDocument/2006/relationships/hyperlink" Target="https://www.dictionary.com/browse/waft" TargetMode="External"/><Relationship Id="rId511" Type="http://schemas.openxmlformats.org/officeDocument/2006/relationships/hyperlink" Target="https://www.dictionary.com/browse/aubergine" TargetMode="External"/><Relationship Id="rId609" Type="http://schemas.openxmlformats.org/officeDocument/2006/relationships/hyperlink" Target="https://www.dictionary.com/browse/louse?s=t" TargetMode="External"/><Relationship Id="rId956" Type="http://schemas.openxmlformats.org/officeDocument/2006/relationships/hyperlink" Target="https://www.dictionary.com/browse/grenadine?s=t" TargetMode="External"/><Relationship Id="rId1141" Type="http://schemas.openxmlformats.org/officeDocument/2006/relationships/hyperlink" Target="https://www.merriam-webster.com/dictionary/copacetic" TargetMode="External"/><Relationship Id="rId1239" Type="http://schemas.openxmlformats.org/officeDocument/2006/relationships/hyperlink" Target="https://www.merriam-webster.com/dictionary/celerity" TargetMode="External"/><Relationship Id="rId1793" Type="http://schemas.openxmlformats.org/officeDocument/2006/relationships/hyperlink" Target="https://www.merriam-webster.com/dictionary/sojourn" TargetMode="External"/><Relationship Id="rId85" Type="http://schemas.openxmlformats.org/officeDocument/2006/relationships/hyperlink" Target="https://www.dictionary.com/browse/fagot" TargetMode="External"/><Relationship Id="rId816" Type="http://schemas.openxmlformats.org/officeDocument/2006/relationships/hyperlink" Target="https://www.dictionary.com/browse/agog?s=t" TargetMode="External"/><Relationship Id="rId1001" Type="http://schemas.openxmlformats.org/officeDocument/2006/relationships/hyperlink" Target="https://www.merriam-webster.com/dictionary/arroyo" TargetMode="External"/><Relationship Id="rId1446" Type="http://schemas.openxmlformats.org/officeDocument/2006/relationships/hyperlink" Target="https://en.wikipedia.org/wiki/Ex_parte" TargetMode="External"/><Relationship Id="rId1653" Type="http://schemas.openxmlformats.org/officeDocument/2006/relationships/hyperlink" Target="https://en.wikipedia.org/wiki/Quartz" TargetMode="External"/><Relationship Id="rId1860" Type="http://schemas.openxmlformats.org/officeDocument/2006/relationships/hyperlink" Target="https://www.merriam-webster.com/dictionary/investiture" TargetMode="External"/><Relationship Id="rId1306" Type="http://schemas.openxmlformats.org/officeDocument/2006/relationships/hyperlink" Target="https://www.merriam-webster.com/dictionary/proctor" TargetMode="External"/><Relationship Id="rId1513" Type="http://schemas.openxmlformats.org/officeDocument/2006/relationships/hyperlink" Target="https://www.merriam-webster.com/dictionary/bronch-" TargetMode="External"/><Relationship Id="rId1720" Type="http://schemas.openxmlformats.org/officeDocument/2006/relationships/hyperlink" Target="https://www.dictionary.com/browse/euphemism?s=t" TargetMode="External"/><Relationship Id="rId1958" Type="http://schemas.openxmlformats.org/officeDocument/2006/relationships/hyperlink" Target="https://www.merriam-webster.com/dictionary/dearth" TargetMode="External"/><Relationship Id="rId12" Type="http://schemas.openxmlformats.org/officeDocument/2006/relationships/hyperlink" Target="https://www.dictionary.com/browse/sundry?s=t" TargetMode="External"/><Relationship Id="rId1818" Type="http://schemas.openxmlformats.org/officeDocument/2006/relationships/hyperlink" Target="https://www.dictionary.com/browse/watt" TargetMode="External"/><Relationship Id="rId161" Type="http://schemas.openxmlformats.org/officeDocument/2006/relationships/hyperlink" Target="https://www.dictionary.com/browse/prefecture?s=t" TargetMode="External"/><Relationship Id="rId399" Type="http://schemas.openxmlformats.org/officeDocument/2006/relationships/hyperlink" Target="https://www.dictionary.com/browse/lederhosen" TargetMode="External"/><Relationship Id="rId2287" Type="http://schemas.openxmlformats.org/officeDocument/2006/relationships/hyperlink" Target="https://www.dictionary.com/browse/anachronism" TargetMode="External"/><Relationship Id="rId2494" Type="http://schemas.openxmlformats.org/officeDocument/2006/relationships/hyperlink" Target="https://www.dictionary.com/browse/peremptory?s=t" TargetMode="External"/><Relationship Id="rId259" Type="http://schemas.openxmlformats.org/officeDocument/2006/relationships/hyperlink" Target="https://www.dictionary.com/browse/lilt?s=t" TargetMode="External"/><Relationship Id="rId466" Type="http://schemas.openxmlformats.org/officeDocument/2006/relationships/hyperlink" Target="https://www.dictionary.com/browse/dele?s=t" TargetMode="External"/><Relationship Id="rId673" Type="http://schemas.openxmlformats.org/officeDocument/2006/relationships/hyperlink" Target="https://www.merriam-webster.com/dictionary/sot" TargetMode="External"/><Relationship Id="rId880" Type="http://schemas.openxmlformats.org/officeDocument/2006/relationships/hyperlink" Target="https://www.dictionary.com/browse/droll" TargetMode="External"/><Relationship Id="rId1096" Type="http://schemas.openxmlformats.org/officeDocument/2006/relationships/hyperlink" Target="https://www.merriam-webster.com/dictionary/pall" TargetMode="External"/><Relationship Id="rId2147" Type="http://schemas.openxmlformats.org/officeDocument/2006/relationships/hyperlink" Target="https://www.merriam-webster.com/dictionary/intone" TargetMode="External"/><Relationship Id="rId2354" Type="http://schemas.openxmlformats.org/officeDocument/2006/relationships/hyperlink" Target="https://www.merriam-webster.com/dictionary/bushing" TargetMode="External"/><Relationship Id="rId119" Type="http://schemas.openxmlformats.org/officeDocument/2006/relationships/hyperlink" Target="https://www.merriam-webster.com/dictionary/spinneret" TargetMode="External"/><Relationship Id="rId326" Type="http://schemas.openxmlformats.org/officeDocument/2006/relationships/hyperlink" Target="https://www.dictionary.com/browse/chary?s=t" TargetMode="External"/><Relationship Id="rId533" Type="http://schemas.openxmlformats.org/officeDocument/2006/relationships/hyperlink" Target="https://www.dictionary.com/browse/cruet?s=t" TargetMode="External"/><Relationship Id="rId978" Type="http://schemas.openxmlformats.org/officeDocument/2006/relationships/hyperlink" Target="https://www.dictionary.com/browse/couch" TargetMode="External"/><Relationship Id="rId1163" Type="http://schemas.openxmlformats.org/officeDocument/2006/relationships/hyperlink" Target="https://www.dictionary.com/browse/lenity?s=t" TargetMode="External"/><Relationship Id="rId1370" Type="http://schemas.openxmlformats.org/officeDocument/2006/relationships/hyperlink" Target="https://www.merriam-webster.com/dictionary/obiter%20dictum" TargetMode="External"/><Relationship Id="rId2007" Type="http://schemas.openxmlformats.org/officeDocument/2006/relationships/hyperlink" Target="https://www.merriam-webster.com/dictionary/demonstrative" TargetMode="External"/><Relationship Id="rId2214" Type="http://schemas.openxmlformats.org/officeDocument/2006/relationships/hyperlink" Target="https://www.merriam-webster.com/dictionary/yowl" TargetMode="External"/><Relationship Id="rId740" Type="http://schemas.openxmlformats.org/officeDocument/2006/relationships/hyperlink" Target="https://www.dictionary.com/browse/pendulous?s=t" TargetMode="External"/><Relationship Id="rId838" Type="http://schemas.openxmlformats.org/officeDocument/2006/relationships/hyperlink" Target="https://www.dictionary.com/browse/accretion?s=t" TargetMode="External"/><Relationship Id="rId1023" Type="http://schemas.openxmlformats.org/officeDocument/2006/relationships/hyperlink" Target="https://www.merriam-webster.com/dictionary/declivity" TargetMode="External"/><Relationship Id="rId1468" Type="http://schemas.openxmlformats.org/officeDocument/2006/relationships/hyperlink" Target="https://www.merriam-webster.com/dictionary/hirsute" TargetMode="External"/><Relationship Id="rId1675" Type="http://schemas.openxmlformats.org/officeDocument/2006/relationships/hyperlink" Target="https://www.merriam-webster.com/dictionary/opus" TargetMode="External"/><Relationship Id="rId1882" Type="http://schemas.openxmlformats.org/officeDocument/2006/relationships/hyperlink" Target="https://www.merriam-webster.com/dictionary/obviate" TargetMode="External"/><Relationship Id="rId2421" Type="http://schemas.openxmlformats.org/officeDocument/2006/relationships/hyperlink" Target="https://www.dictionary.com/browse/supercilious?s=t" TargetMode="External"/><Relationship Id="rId2519" Type="http://schemas.openxmlformats.org/officeDocument/2006/relationships/hyperlink" Target="https://www.merriam-webster.com/dictionary/excrescence" TargetMode="External"/><Relationship Id="rId600" Type="http://schemas.openxmlformats.org/officeDocument/2006/relationships/hyperlink" Target="https://www.merriam-webster.com/dictionary/analogy" TargetMode="External"/><Relationship Id="rId1230" Type="http://schemas.openxmlformats.org/officeDocument/2006/relationships/hyperlink" Target="https://www.merriam-webster.com/dictionary/cantankerous" TargetMode="External"/><Relationship Id="rId1328" Type="http://schemas.openxmlformats.org/officeDocument/2006/relationships/hyperlink" Target="https://www.merriam-webster.com/dictionary/otiose" TargetMode="External"/><Relationship Id="rId1535" Type="http://schemas.openxmlformats.org/officeDocument/2006/relationships/hyperlink" Target="https://www.merriam-webster.com/dictionary/nevi" TargetMode="External"/><Relationship Id="rId905" Type="http://schemas.openxmlformats.org/officeDocument/2006/relationships/hyperlink" Target="https://www.dictionary.com/browse/ersatz?s=t" TargetMode="External"/><Relationship Id="rId1742" Type="http://schemas.openxmlformats.org/officeDocument/2006/relationships/hyperlink" Target="https://www.dictionary.com/browse/privateer" TargetMode="External"/><Relationship Id="rId34" Type="http://schemas.openxmlformats.org/officeDocument/2006/relationships/hyperlink" Target="https://www.dictionary.com/browse/kea?s=t" TargetMode="External"/><Relationship Id="rId1602" Type="http://schemas.openxmlformats.org/officeDocument/2006/relationships/hyperlink" Target="https://www.merriam-webster.com/dictionary/-form" TargetMode="External"/><Relationship Id="rId183" Type="http://schemas.openxmlformats.org/officeDocument/2006/relationships/hyperlink" Target="https://www.merriam-webster.com/dictionary/boite" TargetMode="External"/><Relationship Id="rId390" Type="http://schemas.openxmlformats.org/officeDocument/2006/relationships/hyperlink" Target="https://www.merriam-webster.com/dictionary/enervate" TargetMode="External"/><Relationship Id="rId1907" Type="http://schemas.openxmlformats.org/officeDocument/2006/relationships/hyperlink" Target="https://www.dictionary.com/browse/bough?s=t" TargetMode="External"/><Relationship Id="rId2071" Type="http://schemas.openxmlformats.org/officeDocument/2006/relationships/hyperlink" Target="https://www.merriam-webster.com/dictionary/convoluted" TargetMode="External"/><Relationship Id="rId250" Type="http://schemas.openxmlformats.org/officeDocument/2006/relationships/hyperlink" Target="https://www.dictionary.com/browse/vivify?s=t" TargetMode="External"/><Relationship Id="rId488" Type="http://schemas.openxmlformats.org/officeDocument/2006/relationships/hyperlink" Target="https://www.dictionary.com/browse/redact?s=t" TargetMode="External"/><Relationship Id="rId695" Type="http://schemas.openxmlformats.org/officeDocument/2006/relationships/hyperlink" Target="https://www.dictionary.com/browse/satire" TargetMode="External"/><Relationship Id="rId2169" Type="http://schemas.openxmlformats.org/officeDocument/2006/relationships/hyperlink" Target="https://www.merriam-webster.com/dictionary/Nimrod" TargetMode="External"/><Relationship Id="rId2376" Type="http://schemas.openxmlformats.org/officeDocument/2006/relationships/hyperlink" Target="https://www.merriam-webster.com/dictionary/Yagi" TargetMode="External"/><Relationship Id="rId110" Type="http://schemas.openxmlformats.org/officeDocument/2006/relationships/hyperlink" Target="https://www.merriam-webster.com/dictionary/congruous" TargetMode="External"/><Relationship Id="rId348" Type="http://schemas.openxmlformats.org/officeDocument/2006/relationships/hyperlink" Target="https://www.merriam-webster.com/dictionary/contrite" TargetMode="External"/><Relationship Id="rId555" Type="http://schemas.openxmlformats.org/officeDocument/2006/relationships/hyperlink" Target="https://www.dictionary.com/browse/denouement?s=t" TargetMode="External"/><Relationship Id="rId762" Type="http://schemas.openxmlformats.org/officeDocument/2006/relationships/hyperlink" Target="https://www.dictionary.com/browse/obliquity?s=t" TargetMode="External"/><Relationship Id="rId1185" Type="http://schemas.openxmlformats.org/officeDocument/2006/relationships/hyperlink" Target="https://www.dictionary.com/browse/gauche?s=t" TargetMode="External"/><Relationship Id="rId1392" Type="http://schemas.openxmlformats.org/officeDocument/2006/relationships/hyperlink" Target="https://www.merriam-webster.com/dictionary/polyandry" TargetMode="External"/><Relationship Id="rId2029" Type="http://schemas.openxmlformats.org/officeDocument/2006/relationships/hyperlink" Target="https://www.merriam-webster.com/dictionary/hiatus" TargetMode="External"/><Relationship Id="rId2236" Type="http://schemas.openxmlformats.org/officeDocument/2006/relationships/hyperlink" Target="https://www.merriam-webster.com/dictionary/explicate" TargetMode="External"/><Relationship Id="rId2443" Type="http://schemas.openxmlformats.org/officeDocument/2006/relationships/hyperlink" Target="https://www.merriam-webster.com/dictionary/subsume" TargetMode="External"/><Relationship Id="rId208" Type="http://schemas.openxmlformats.org/officeDocument/2006/relationships/hyperlink" Target="https://www.merriam-webster.com/dictionary/festoon" TargetMode="External"/><Relationship Id="rId415" Type="http://schemas.openxmlformats.org/officeDocument/2006/relationships/hyperlink" Target="https://www.merriam-webster.com/dictionary/kufi" TargetMode="External"/><Relationship Id="rId622" Type="http://schemas.openxmlformats.org/officeDocument/2006/relationships/hyperlink" Target="https://www.dictionary.com/browse/sordid?s=t" TargetMode="External"/><Relationship Id="rId1045" Type="http://schemas.openxmlformats.org/officeDocument/2006/relationships/hyperlink" Target="https://www.merriam-webster.com/dictionary/austere" TargetMode="External"/><Relationship Id="rId1252" Type="http://schemas.openxmlformats.org/officeDocument/2006/relationships/hyperlink" Target="https://www.merriam-webster.com/dictionary/besiege" TargetMode="External"/><Relationship Id="rId1697" Type="http://schemas.openxmlformats.org/officeDocument/2006/relationships/hyperlink" Target="https://www.merriam-webster.com/dictionary/sobriquet" TargetMode="External"/><Relationship Id="rId2303" Type="http://schemas.openxmlformats.org/officeDocument/2006/relationships/hyperlink" Target="https://www.dictionary.com/browse/keen" TargetMode="External"/><Relationship Id="rId2510" Type="http://schemas.openxmlformats.org/officeDocument/2006/relationships/hyperlink" Target="https://www.dictionary.com/browse/syncretism" TargetMode="External"/><Relationship Id="rId927" Type="http://schemas.openxmlformats.org/officeDocument/2006/relationships/hyperlink" Target="https://www.dictionary.com/browse/agar?s=t" TargetMode="External"/><Relationship Id="rId1112" Type="http://schemas.openxmlformats.org/officeDocument/2006/relationships/hyperlink" Target="https://www.merriam-webster.com/dictionary/unexceptionable" TargetMode="External"/><Relationship Id="rId1557" Type="http://schemas.openxmlformats.org/officeDocument/2006/relationships/hyperlink" Target="https://www.dictionary.com/browse/cauterize" TargetMode="External"/><Relationship Id="rId1764" Type="http://schemas.openxmlformats.org/officeDocument/2006/relationships/hyperlink" Target="https://www.merriam-webster.com/dictionary/proselyte" TargetMode="External"/><Relationship Id="rId1971" Type="http://schemas.openxmlformats.org/officeDocument/2006/relationships/hyperlink" Target="https://www.merriam-webster.com/dictionary/sacrosanct" TargetMode="External"/><Relationship Id="rId56" Type="http://schemas.openxmlformats.org/officeDocument/2006/relationships/hyperlink" Target="https://www.dictionary.com/browse/rut?s=t" TargetMode="External"/><Relationship Id="rId1417" Type="http://schemas.openxmlformats.org/officeDocument/2006/relationships/hyperlink" Target="https://www.merriam-webster.com/dictionary/cicatrix" TargetMode="External"/><Relationship Id="rId1624" Type="http://schemas.openxmlformats.org/officeDocument/2006/relationships/hyperlink" Target="https://www.merriam-webster.com/dictionary/amortize" TargetMode="External"/><Relationship Id="rId1831" Type="http://schemas.openxmlformats.org/officeDocument/2006/relationships/hyperlink" Target="https://www.dictionary.com/browse/catholic" TargetMode="External"/><Relationship Id="rId1929" Type="http://schemas.openxmlformats.org/officeDocument/2006/relationships/hyperlink" Target="https://www.dictionary.com/browse/mulch" TargetMode="External"/><Relationship Id="rId2093" Type="http://schemas.openxmlformats.org/officeDocument/2006/relationships/hyperlink" Target="https://www.merriam-webster.com/dictionary/supersede" TargetMode="External"/><Relationship Id="rId2398" Type="http://schemas.openxmlformats.org/officeDocument/2006/relationships/hyperlink" Target="https://en.wikipedia.org/wiki/Loupe" TargetMode="External"/><Relationship Id="rId272" Type="http://schemas.openxmlformats.org/officeDocument/2006/relationships/hyperlink" Target="https://www.dictionary.com/browse/laconic?s=t" TargetMode="External"/><Relationship Id="rId577" Type="http://schemas.openxmlformats.org/officeDocument/2006/relationships/hyperlink" Target="https://www.dictionary.com/browse/tete-a-tete?s=t" TargetMode="External"/><Relationship Id="rId2160" Type="http://schemas.openxmlformats.org/officeDocument/2006/relationships/hyperlink" Target="https://www.merriam-webster.com/dictionary/parsimonious" TargetMode="External"/><Relationship Id="rId2258" Type="http://schemas.openxmlformats.org/officeDocument/2006/relationships/hyperlink" Target="https://www.merriam-webster.com/dictionary/ruminate" TargetMode="External"/><Relationship Id="rId132" Type="http://schemas.openxmlformats.org/officeDocument/2006/relationships/hyperlink" Target="https://www.dictionary.com/browse/vixen?s=t" TargetMode="External"/><Relationship Id="rId784" Type="http://schemas.openxmlformats.org/officeDocument/2006/relationships/hyperlink" Target="https://www.dictionary.com/browse/glib?s=t" TargetMode="External"/><Relationship Id="rId991" Type="http://schemas.openxmlformats.org/officeDocument/2006/relationships/hyperlink" Target="https://www.dictionary.com/browse/rebus?s=t" TargetMode="External"/><Relationship Id="rId1067" Type="http://schemas.openxmlformats.org/officeDocument/2006/relationships/hyperlink" Target="https://www.dictionary.com/browse/mulligan" TargetMode="External"/><Relationship Id="rId2020" Type="http://schemas.openxmlformats.org/officeDocument/2006/relationships/hyperlink" Target="https://www.dictionary.com/browse/paresthesia" TargetMode="External"/><Relationship Id="rId2465" Type="http://schemas.openxmlformats.org/officeDocument/2006/relationships/hyperlink" Target="https://www.merriam-webster.com/dictionary/draconian" TargetMode="External"/><Relationship Id="rId437" Type="http://schemas.openxmlformats.org/officeDocument/2006/relationships/hyperlink" Target="https://www.dictionary.com/browse/sapphire?s=t" TargetMode="External"/><Relationship Id="rId644" Type="http://schemas.openxmlformats.org/officeDocument/2006/relationships/hyperlink" Target="https://www.dictionary.com/browse/lambast?s=t" TargetMode="External"/><Relationship Id="rId851" Type="http://schemas.openxmlformats.org/officeDocument/2006/relationships/hyperlink" Target="https://www.dictionary.com/browse/arrant?s=t" TargetMode="External"/><Relationship Id="rId1274" Type="http://schemas.openxmlformats.org/officeDocument/2006/relationships/hyperlink" Target="https://www.merriam-webster.com/dictionary/rurales" TargetMode="External"/><Relationship Id="rId1481" Type="http://schemas.openxmlformats.org/officeDocument/2006/relationships/hyperlink" Target="https://www.merriam-webster.com/dictionary/sprain" TargetMode="External"/><Relationship Id="rId1579" Type="http://schemas.openxmlformats.org/officeDocument/2006/relationships/hyperlink" Target="https://www.merriam-webster.com/dictionary/oste-" TargetMode="External"/><Relationship Id="rId2118" Type="http://schemas.openxmlformats.org/officeDocument/2006/relationships/hyperlink" Target="https://www.dictionary.com/browse/fenestrated" TargetMode="External"/><Relationship Id="rId2325" Type="http://schemas.openxmlformats.org/officeDocument/2006/relationships/hyperlink" Target="https://www.merriam-webster.com/dictionary/junket" TargetMode="External"/><Relationship Id="rId2532" Type="http://schemas.openxmlformats.org/officeDocument/2006/relationships/hyperlink" Target="https://www.dictionary.com/browse/ontology" TargetMode="External"/><Relationship Id="rId504" Type="http://schemas.openxmlformats.org/officeDocument/2006/relationships/hyperlink" Target="https://www.dictionary.com/browse/stanza" TargetMode="External"/><Relationship Id="rId711" Type="http://schemas.openxmlformats.org/officeDocument/2006/relationships/hyperlink" Target="https://www.dictionary.com/browse/baleful?s=t" TargetMode="External"/><Relationship Id="rId949" Type="http://schemas.openxmlformats.org/officeDocument/2006/relationships/hyperlink" Target="https://www.merriam-webster.com/dictionary/cant" TargetMode="External"/><Relationship Id="rId1134" Type="http://schemas.openxmlformats.org/officeDocument/2006/relationships/hyperlink" Target="https://www.dictionary.com/browse/complaisant?s=t" TargetMode="External"/><Relationship Id="rId1341" Type="http://schemas.openxmlformats.org/officeDocument/2006/relationships/hyperlink" Target="https://www.dictionary.com/browse/querulous?s=t" TargetMode="External"/><Relationship Id="rId1786" Type="http://schemas.openxmlformats.org/officeDocument/2006/relationships/hyperlink" Target="https://www.merriam-webster.com/dictionary/embosom" TargetMode="External"/><Relationship Id="rId1993" Type="http://schemas.openxmlformats.org/officeDocument/2006/relationships/hyperlink" Target="https://www.merriam-webster.com/dictionary/abridge" TargetMode="External"/><Relationship Id="rId78" Type="http://schemas.openxmlformats.org/officeDocument/2006/relationships/hyperlink" Target="https://www.merriam-webster.com/dictionary/adit" TargetMode="External"/><Relationship Id="rId809" Type="http://schemas.openxmlformats.org/officeDocument/2006/relationships/hyperlink" Target="https://www.dictionary.com/browse/libation?s=t" TargetMode="External"/><Relationship Id="rId1201" Type="http://schemas.openxmlformats.org/officeDocument/2006/relationships/hyperlink" Target="https://www.merriam-webster.com/dictionary/probity" TargetMode="External"/><Relationship Id="rId1439" Type="http://schemas.openxmlformats.org/officeDocument/2006/relationships/hyperlink" Target="https://www.merriam-webster.com/dictionary/spine" TargetMode="External"/><Relationship Id="rId1646" Type="http://schemas.openxmlformats.org/officeDocument/2006/relationships/hyperlink" Target="https://www.dictionary.com/browse/argentiferous" TargetMode="External"/><Relationship Id="rId1853" Type="http://schemas.openxmlformats.org/officeDocument/2006/relationships/hyperlink" Target="https://www.merriam-webster.com/dictionary/brinkmanship" TargetMode="External"/><Relationship Id="rId1506" Type="http://schemas.openxmlformats.org/officeDocument/2006/relationships/hyperlink" Target="https://www.merriam-webster.com/dictionary/sudorific" TargetMode="External"/><Relationship Id="rId1713" Type="http://schemas.openxmlformats.org/officeDocument/2006/relationships/hyperlink" Target="https://www.merriam-webster.com/dictionary/eponym" TargetMode="External"/><Relationship Id="rId1920" Type="http://schemas.openxmlformats.org/officeDocument/2006/relationships/hyperlink" Target="https://www.dictionary.com/browse/flax" TargetMode="External"/><Relationship Id="rId294" Type="http://schemas.openxmlformats.org/officeDocument/2006/relationships/hyperlink" Target="https://www.merriam-webster.com/dictionary/platitude" TargetMode="External"/><Relationship Id="rId2182" Type="http://schemas.openxmlformats.org/officeDocument/2006/relationships/hyperlink" Target="https://www.merriam-webster.com/dictionary/stupefy" TargetMode="External"/><Relationship Id="rId154" Type="http://schemas.openxmlformats.org/officeDocument/2006/relationships/hyperlink" Target="https://www.dictionary.com/browse/pintle?s=t" TargetMode="External"/><Relationship Id="rId361" Type="http://schemas.openxmlformats.org/officeDocument/2006/relationships/hyperlink" Target="https://www.dictionary.com/browse/dundrearies?s=t" TargetMode="External"/><Relationship Id="rId599" Type="http://schemas.openxmlformats.org/officeDocument/2006/relationships/hyperlink" Target="https://www.dictionary.com/browse/thesis" TargetMode="External"/><Relationship Id="rId2042" Type="http://schemas.openxmlformats.org/officeDocument/2006/relationships/hyperlink" Target="https://www.merriam-webster.com/dictionary/surmise" TargetMode="External"/><Relationship Id="rId2487" Type="http://schemas.openxmlformats.org/officeDocument/2006/relationships/hyperlink" Target="https://www.merriam-webster.com/dictionary/sortie" TargetMode="External"/><Relationship Id="rId459" Type="http://schemas.openxmlformats.org/officeDocument/2006/relationships/hyperlink" Target="https://www.dictionary.com/browse/prink?s=t" TargetMode="External"/><Relationship Id="rId666" Type="http://schemas.openxmlformats.org/officeDocument/2006/relationships/hyperlink" Target="https://www.merriam-webster.com/dictionary/sardonic" TargetMode="External"/><Relationship Id="rId873" Type="http://schemas.openxmlformats.org/officeDocument/2006/relationships/hyperlink" Target="https://www.merriam-webster.com/dictionary/kinetic" TargetMode="External"/><Relationship Id="rId1089" Type="http://schemas.openxmlformats.org/officeDocument/2006/relationships/hyperlink" Target="https://www.dictionary.com/browse/eclat?s=ts" TargetMode="External"/><Relationship Id="rId1296" Type="http://schemas.openxmlformats.org/officeDocument/2006/relationships/hyperlink" Target="https://www.merriam-webster.com/dictionary/gaffer" TargetMode="External"/><Relationship Id="rId2347" Type="http://schemas.openxmlformats.org/officeDocument/2006/relationships/hyperlink" Target="https://www.merriam-webster.com/dictionary/ansate" TargetMode="External"/><Relationship Id="rId2554" Type="http://schemas.openxmlformats.org/officeDocument/2006/relationships/hyperlink" Target="https://www.thesaurus.com/browse/befuddle?adobe_mc=MCMID%3D01949213190519573841203942492294111311%7CMCORGID%3DAA9D3B6A630E2C2A0A495C40%2540AdobeOrg%7CTS%3D1708314894" TargetMode="External"/><Relationship Id="rId221" Type="http://schemas.openxmlformats.org/officeDocument/2006/relationships/hyperlink" Target="https://www.dictionary.com/browse/tableau" TargetMode="External"/><Relationship Id="rId319" Type="http://schemas.openxmlformats.org/officeDocument/2006/relationships/hyperlink" Target="https://www.dictionary.com/browse/jete" TargetMode="External"/><Relationship Id="rId526" Type="http://schemas.openxmlformats.org/officeDocument/2006/relationships/hyperlink" Target="https://www.dictionary.com/browse/obfuscate?s=t" TargetMode="External"/><Relationship Id="rId1156" Type="http://schemas.openxmlformats.org/officeDocument/2006/relationships/hyperlink" Target="https://www.merriam-webster.com/dictionary/staid" TargetMode="External"/><Relationship Id="rId1363" Type="http://schemas.openxmlformats.org/officeDocument/2006/relationships/hyperlink" Target="https://www.dictionary.com/browse/obnoxious" TargetMode="External"/><Relationship Id="rId2207" Type="http://schemas.openxmlformats.org/officeDocument/2006/relationships/hyperlink" Target="https://www.dictionary.com/browse/dint" TargetMode="External"/><Relationship Id="rId733" Type="http://schemas.openxmlformats.org/officeDocument/2006/relationships/hyperlink" Target="https://www.dictionary.com/browse/scout?s=t" TargetMode="External"/><Relationship Id="rId940" Type="http://schemas.openxmlformats.org/officeDocument/2006/relationships/hyperlink" Target="https://www.dictionary.com/browse/rind?s=t" TargetMode="External"/><Relationship Id="rId1016" Type="http://schemas.openxmlformats.org/officeDocument/2006/relationships/hyperlink" Target="https://www.merriam-webster.com/dictionary/swale" TargetMode="External"/><Relationship Id="rId1570" Type="http://schemas.openxmlformats.org/officeDocument/2006/relationships/hyperlink" Target="https://www.merriam-webster.com/dictionary/hydr-" TargetMode="External"/><Relationship Id="rId1668" Type="http://schemas.openxmlformats.org/officeDocument/2006/relationships/hyperlink" Target="https://www.merriam-webster.com/dictionary/aria" TargetMode="External"/><Relationship Id="rId1875" Type="http://schemas.openxmlformats.org/officeDocument/2006/relationships/hyperlink" Target="https://www.merriam-webster.com/dictionary/feracious" TargetMode="External"/><Relationship Id="rId2414" Type="http://schemas.openxmlformats.org/officeDocument/2006/relationships/hyperlink" Target="https://www.dictionary.com/browse/overweening?s=t" TargetMode="External"/><Relationship Id="rId800" Type="http://schemas.openxmlformats.org/officeDocument/2006/relationships/hyperlink" Target="https://www.dictionary.com/browse/aggrandize?s=t" TargetMode="External"/><Relationship Id="rId1223" Type="http://schemas.openxmlformats.org/officeDocument/2006/relationships/hyperlink" Target="https://www.merriam-webster.com/dictionary/ostensible" TargetMode="External"/><Relationship Id="rId1430" Type="http://schemas.openxmlformats.org/officeDocument/2006/relationships/hyperlink" Target="https://www.dictionary.com/browse/occipital?s=t" TargetMode="External"/><Relationship Id="rId1528" Type="http://schemas.openxmlformats.org/officeDocument/2006/relationships/hyperlink" Target="https://www.merriam-webster.com/dictionary/dyspnea" TargetMode="External"/><Relationship Id="rId1735" Type="http://schemas.openxmlformats.org/officeDocument/2006/relationships/hyperlink" Target="https://www.dictionary.com/browse/specie" TargetMode="External"/><Relationship Id="rId1942" Type="http://schemas.openxmlformats.org/officeDocument/2006/relationships/hyperlink" Target="https://www.dictionary.com/browse/empyreal?s=t" TargetMode="External"/><Relationship Id="rId27" Type="http://schemas.openxmlformats.org/officeDocument/2006/relationships/hyperlink" Target="https://www.dictionary.com/browse/corvine?s=t" TargetMode="External"/><Relationship Id="rId1802" Type="http://schemas.openxmlformats.org/officeDocument/2006/relationships/hyperlink" Target="https://www.merriam-webster.com/dictionary/patrician" TargetMode="External"/><Relationship Id="rId176" Type="http://schemas.openxmlformats.org/officeDocument/2006/relationships/hyperlink" Target="https://www.merriam-webster.com/dictionary/kibbutz" TargetMode="External"/><Relationship Id="rId383" Type="http://schemas.openxmlformats.org/officeDocument/2006/relationships/hyperlink" Target="https://www.google.com/search?client=firefox-b-1-d&amp;q=image+sari" TargetMode="External"/><Relationship Id="rId590" Type="http://schemas.openxmlformats.org/officeDocument/2006/relationships/hyperlink" Target="https://www.dictionary.com/browse/dubiety" TargetMode="External"/><Relationship Id="rId2064" Type="http://schemas.openxmlformats.org/officeDocument/2006/relationships/hyperlink" Target="https://www.merriam-webster.com/dictionary/priapic" TargetMode="External"/><Relationship Id="rId2271" Type="http://schemas.openxmlformats.org/officeDocument/2006/relationships/hyperlink" Target="https://www.merriam-webster.com/dictionary/sempiternally" TargetMode="External"/><Relationship Id="rId243" Type="http://schemas.openxmlformats.org/officeDocument/2006/relationships/hyperlink" Target="https://www.dictionary.com/browse/inchoate?s=t" TargetMode="External"/><Relationship Id="rId450" Type="http://schemas.openxmlformats.org/officeDocument/2006/relationships/hyperlink" Target="https://www.dictionary.com/browse/piebald?s=t" TargetMode="External"/><Relationship Id="rId688" Type="http://schemas.openxmlformats.org/officeDocument/2006/relationships/hyperlink" Target="https://www.dictionary.com/browse/ignoble?s=t" TargetMode="External"/><Relationship Id="rId895" Type="http://schemas.openxmlformats.org/officeDocument/2006/relationships/hyperlink" Target="https://www.dictionary.com/browse/indubitable?s=t" TargetMode="External"/><Relationship Id="rId1080" Type="http://schemas.openxmlformats.org/officeDocument/2006/relationships/hyperlink" Target="https://www.dictionary.com/browse/afforest" TargetMode="External"/><Relationship Id="rId2131" Type="http://schemas.openxmlformats.org/officeDocument/2006/relationships/hyperlink" Target="https://www.merriam-webster.com/dictionary/ineluctable" TargetMode="External"/><Relationship Id="rId2369" Type="http://schemas.openxmlformats.org/officeDocument/2006/relationships/hyperlink" Target="https://www.merriam-webster.com/dictionary/quern" TargetMode="External"/><Relationship Id="rId103" Type="http://schemas.openxmlformats.org/officeDocument/2006/relationships/hyperlink" Target="https://www.merriam-webster.com/dictionary/shoat" TargetMode="External"/><Relationship Id="rId310" Type="http://schemas.openxmlformats.org/officeDocument/2006/relationships/hyperlink" Target="https://www.dictionary.com/browse/ungainly" TargetMode="External"/><Relationship Id="rId548" Type="http://schemas.openxmlformats.org/officeDocument/2006/relationships/hyperlink" Target="https://www.dictionary.com/browse/anagram?s=t" TargetMode="External"/><Relationship Id="rId755" Type="http://schemas.openxmlformats.org/officeDocument/2006/relationships/hyperlink" Target="https://www.dictionary.com/browse/guile?s=t" TargetMode="External"/><Relationship Id="rId962" Type="http://schemas.openxmlformats.org/officeDocument/2006/relationships/hyperlink" Target="https://www.dictionary.com/browse/taper?s=t" TargetMode="External"/><Relationship Id="rId1178" Type="http://schemas.openxmlformats.org/officeDocument/2006/relationships/hyperlink" Target="https://www.dictionary.com/browse/magnanimous" TargetMode="External"/><Relationship Id="rId1385" Type="http://schemas.openxmlformats.org/officeDocument/2006/relationships/hyperlink" Target="https://www.merriam-webster.com/dictionary/philter" TargetMode="External"/><Relationship Id="rId1592" Type="http://schemas.openxmlformats.org/officeDocument/2006/relationships/hyperlink" Target="https://www.merriam-webster.com/dictionary/rhin-" TargetMode="External"/><Relationship Id="rId2229" Type="http://schemas.openxmlformats.org/officeDocument/2006/relationships/hyperlink" Target="https://www.merriam-webster.com/dictionary/abecedarian" TargetMode="External"/><Relationship Id="rId2436" Type="http://schemas.openxmlformats.org/officeDocument/2006/relationships/hyperlink" Target="https://www.merriam-webster.com/dictionary/coterie" TargetMode="External"/><Relationship Id="rId91" Type="http://schemas.openxmlformats.org/officeDocument/2006/relationships/hyperlink" Target="https://www.merriam-webster.com/dictionary/appropriate" TargetMode="External"/><Relationship Id="rId187" Type="http://schemas.openxmlformats.org/officeDocument/2006/relationships/hyperlink" Target="https://www.merriam-webster.com/dictionary/jetty" TargetMode="External"/><Relationship Id="rId394" Type="http://schemas.openxmlformats.org/officeDocument/2006/relationships/hyperlink" Target="https://www.merriam-webster.com/dictionary/latchet" TargetMode="External"/><Relationship Id="rId408" Type="http://schemas.openxmlformats.org/officeDocument/2006/relationships/hyperlink" Target="https://www.google.com/search?client=firefox-b-1-d&amp;q=image+sarong" TargetMode="External"/><Relationship Id="rId615" Type="http://schemas.openxmlformats.org/officeDocument/2006/relationships/hyperlink" Target="https://www.dictionary.com/browse/inglorious?s=t" TargetMode="External"/><Relationship Id="rId822" Type="http://schemas.openxmlformats.org/officeDocument/2006/relationships/hyperlink" Target="https://www.dictionary.com/browse/verve?s=t" TargetMode="External"/><Relationship Id="rId1038" Type="http://schemas.openxmlformats.org/officeDocument/2006/relationships/hyperlink" Target="https://www.merriam-webster.com/dictionary/shale" TargetMode="External"/><Relationship Id="rId1245" Type="http://schemas.openxmlformats.org/officeDocument/2006/relationships/hyperlink" Target="https://www.dictionary.com/browse/invidious?s=t" TargetMode="External"/><Relationship Id="rId1452" Type="http://schemas.openxmlformats.org/officeDocument/2006/relationships/hyperlink" Target="https://www.dictionary.com/browse/valediction" TargetMode="External"/><Relationship Id="rId1897" Type="http://schemas.openxmlformats.org/officeDocument/2006/relationships/hyperlink" Target="https://www.merriam-webster.com/dictionary/sibylline" TargetMode="External"/><Relationship Id="rId2075" Type="http://schemas.openxmlformats.org/officeDocument/2006/relationships/hyperlink" Target="https://www.merriam-webster.com/dictionary/gibbous" TargetMode="External"/><Relationship Id="rId2282" Type="http://schemas.openxmlformats.org/officeDocument/2006/relationships/hyperlink" Target="https://www.merriam-webster.com/dictionary/imminent" TargetMode="External"/><Relationship Id="rId2503" Type="http://schemas.openxmlformats.org/officeDocument/2006/relationships/hyperlink" Target="https://www.dictionary.com/browse/hortatory" TargetMode="External"/><Relationship Id="rId254" Type="http://schemas.openxmlformats.org/officeDocument/2006/relationships/hyperlink" Target="https://www.dictionary.com/browse/cotillion?s=t" TargetMode="External"/><Relationship Id="rId699" Type="http://schemas.openxmlformats.org/officeDocument/2006/relationships/hyperlink" Target="https://www.dictionary.com/browse/scamp" TargetMode="External"/><Relationship Id="rId1091" Type="http://schemas.openxmlformats.org/officeDocument/2006/relationships/hyperlink" Target="https://www.merriam-webster.com/dictionary/recherche" TargetMode="External"/><Relationship Id="rId1105" Type="http://schemas.openxmlformats.org/officeDocument/2006/relationships/hyperlink" Target="https://www.merriam-webster.com/dictionary/epochal" TargetMode="External"/><Relationship Id="rId1312" Type="http://schemas.openxmlformats.org/officeDocument/2006/relationships/hyperlink" Target="https://www.merriam-webster.com/dictionary/terpsichorean" TargetMode="External"/><Relationship Id="rId1757" Type="http://schemas.openxmlformats.org/officeDocument/2006/relationships/hyperlink" Target="https://www.merriam-webster.com/dictionary/prate" TargetMode="External"/><Relationship Id="rId1964" Type="http://schemas.openxmlformats.org/officeDocument/2006/relationships/hyperlink" Target="https://www.merriam-webster.com/dictionary/sacerdotal" TargetMode="External"/><Relationship Id="rId49" Type="http://schemas.openxmlformats.org/officeDocument/2006/relationships/hyperlink" Target="https://www.dictionary.com/browse/hart?s=t" TargetMode="External"/><Relationship Id="rId114" Type="http://schemas.openxmlformats.org/officeDocument/2006/relationships/hyperlink" Target="https://www.dictionary.com/browse/canter" TargetMode="External"/><Relationship Id="rId461" Type="http://schemas.openxmlformats.org/officeDocument/2006/relationships/hyperlink" Target="https://www.dictionary.com/browse/vestment?s=t" TargetMode="External"/><Relationship Id="rId559" Type="http://schemas.openxmlformats.org/officeDocument/2006/relationships/hyperlink" Target="https://www.dictionary.com/browse/flippant?s=t" TargetMode="External"/><Relationship Id="rId766" Type="http://schemas.openxmlformats.org/officeDocument/2006/relationships/hyperlink" Target="https://www.dictionary.com/browse/prevaricate?s=t" TargetMode="External"/><Relationship Id="rId1189" Type="http://schemas.openxmlformats.org/officeDocument/2006/relationships/hyperlink" Target="https://www.merriam-webster.com/dictionary/tamp" TargetMode="External"/><Relationship Id="rId1396" Type="http://schemas.openxmlformats.org/officeDocument/2006/relationships/hyperlink" Target="https://www.merriam-webster.com/dictionary/circadian" TargetMode="External"/><Relationship Id="rId1617" Type="http://schemas.openxmlformats.org/officeDocument/2006/relationships/hyperlink" Target="https://www.merriam-webster.com/dictionary/corundum" TargetMode="External"/><Relationship Id="rId1824" Type="http://schemas.openxmlformats.org/officeDocument/2006/relationships/hyperlink" Target="https://www.dictionary.com/browse/superfluid" TargetMode="External"/><Relationship Id="rId2142" Type="http://schemas.openxmlformats.org/officeDocument/2006/relationships/hyperlink" Target="https://www.merriam-webster.com/dictionary/crepitate" TargetMode="External"/><Relationship Id="rId2447" Type="http://schemas.openxmlformats.org/officeDocument/2006/relationships/hyperlink" Target="https://www.merriam-webster.com/dictionary/enjoin" TargetMode="External"/><Relationship Id="rId198" Type="http://schemas.openxmlformats.org/officeDocument/2006/relationships/hyperlink" Target="https://www.merriam-webster.com/dictionary/generic" TargetMode="External"/><Relationship Id="rId321" Type="http://schemas.openxmlformats.org/officeDocument/2006/relationships/hyperlink" Target="https://www.dictionary.com/browse/spoon" TargetMode="External"/><Relationship Id="rId419" Type="http://schemas.openxmlformats.org/officeDocument/2006/relationships/hyperlink" Target="https://www.dictionary.com/browse/amethyst?s=t" TargetMode="External"/><Relationship Id="rId626" Type="http://schemas.openxmlformats.org/officeDocument/2006/relationships/hyperlink" Target="https://www.dictionary.com/browse/buhl?s=t" TargetMode="External"/><Relationship Id="rId973" Type="http://schemas.openxmlformats.org/officeDocument/2006/relationships/hyperlink" Target="https://www.merriam-webster.com/dictionary/morel" TargetMode="External"/><Relationship Id="rId1049" Type="http://schemas.openxmlformats.org/officeDocument/2006/relationships/hyperlink" Target="https://www.merriam-webster.com/dictionary/condone" TargetMode="External"/><Relationship Id="rId1256" Type="http://schemas.openxmlformats.org/officeDocument/2006/relationships/hyperlink" Target="https://www.dictionary.com/browse/propensity" TargetMode="External"/><Relationship Id="rId2002" Type="http://schemas.openxmlformats.org/officeDocument/2006/relationships/hyperlink" Target="https://www.merriam-webster.com/dictionary/fossick" TargetMode="External"/><Relationship Id="rId2086" Type="http://schemas.openxmlformats.org/officeDocument/2006/relationships/hyperlink" Target="https://www.merriam-webster.com/dictionary/ramify" TargetMode="External"/><Relationship Id="rId2307" Type="http://schemas.openxmlformats.org/officeDocument/2006/relationships/hyperlink" Target="https://www.dictionary.com/browse/barouche?s=t" TargetMode="External"/><Relationship Id="rId833" Type="http://schemas.openxmlformats.org/officeDocument/2006/relationships/hyperlink" Target="https://www.dictionary.com/browse/extant?s=t" TargetMode="External"/><Relationship Id="rId1116" Type="http://schemas.openxmlformats.org/officeDocument/2006/relationships/hyperlink" Target="https://www.merriam-webster.com/dictionary/venal" TargetMode="External"/><Relationship Id="rId1463" Type="http://schemas.openxmlformats.org/officeDocument/2006/relationships/hyperlink" Target="https://www.dictionary.com/browse/trapezium" TargetMode="External"/><Relationship Id="rId1670" Type="http://schemas.openxmlformats.org/officeDocument/2006/relationships/hyperlink" Target="https://www.merriam-webster.com/dictionary/caesura" TargetMode="External"/><Relationship Id="rId1768" Type="http://schemas.openxmlformats.org/officeDocument/2006/relationships/hyperlink" Target="https://www.merriam-webster.com/dictionary/troglodyte" TargetMode="External"/><Relationship Id="rId2293" Type="http://schemas.openxmlformats.org/officeDocument/2006/relationships/hyperlink" Target="https://www.dictionary.com/browse/epiphany" TargetMode="External"/><Relationship Id="rId2514" Type="http://schemas.openxmlformats.org/officeDocument/2006/relationships/hyperlink" Target="https://www.dictionary.com/browse/parlay" TargetMode="External"/><Relationship Id="rId265" Type="http://schemas.openxmlformats.org/officeDocument/2006/relationships/hyperlink" Target="https://www.dictionary.com/browse/volant?s=t" TargetMode="External"/><Relationship Id="rId472" Type="http://schemas.openxmlformats.org/officeDocument/2006/relationships/hyperlink" Target="https://www.dictionary.com/browse/explicit?s=t" TargetMode="External"/><Relationship Id="rId900" Type="http://schemas.openxmlformats.org/officeDocument/2006/relationships/hyperlink" Target="https://www.dictionary.com/browse/trumpery?s=t" TargetMode="External"/><Relationship Id="rId1323" Type="http://schemas.openxmlformats.org/officeDocument/2006/relationships/hyperlink" Target="https://www.merriam-webster.com/dictionary/wag" TargetMode="External"/><Relationship Id="rId1530" Type="http://schemas.openxmlformats.org/officeDocument/2006/relationships/hyperlink" Target="https://www.merriam-webster.com/medical/mucopurulent" TargetMode="External"/><Relationship Id="rId1628" Type="http://schemas.openxmlformats.org/officeDocument/2006/relationships/hyperlink" Target="https://www.merriam-webster.com/dictionary/emolument" TargetMode="External"/><Relationship Id="rId1975" Type="http://schemas.openxmlformats.org/officeDocument/2006/relationships/hyperlink" Target="https://www.merriam-webster.com/dictionary/fakir" TargetMode="External"/><Relationship Id="rId2153" Type="http://schemas.openxmlformats.org/officeDocument/2006/relationships/hyperlink" Target="https://www.merriam-webster.com/dictionary/strident" TargetMode="External"/><Relationship Id="rId2360" Type="http://schemas.openxmlformats.org/officeDocument/2006/relationships/hyperlink" Target="https://www.merriam-webster.com/dictionary/hod" TargetMode="External"/><Relationship Id="rId125" Type="http://schemas.openxmlformats.org/officeDocument/2006/relationships/hyperlink" Target="https://www.dictionary.com/browse/colt" TargetMode="External"/><Relationship Id="rId332" Type="http://schemas.openxmlformats.org/officeDocument/2006/relationships/hyperlink" Target="https://www.dictionary.com/browse/tout?s=t" TargetMode="External"/><Relationship Id="rId777" Type="http://schemas.openxmlformats.org/officeDocument/2006/relationships/hyperlink" Target="https://www.dictionary.com/browse/dissimilate?s=t" TargetMode="External"/><Relationship Id="rId984" Type="http://schemas.openxmlformats.org/officeDocument/2006/relationships/hyperlink" Target="https://www.merriam-webster.com/dictionary/infelicitous" TargetMode="External"/><Relationship Id="rId1835" Type="http://schemas.openxmlformats.org/officeDocument/2006/relationships/hyperlink" Target="https://www.dictionary.com/browse/bosh" TargetMode="External"/><Relationship Id="rId2013" Type="http://schemas.openxmlformats.org/officeDocument/2006/relationships/hyperlink" Target="https://www.dictionary.com/browse/poignant" TargetMode="External"/><Relationship Id="rId2220" Type="http://schemas.openxmlformats.org/officeDocument/2006/relationships/hyperlink" Target="https://www.merriam-webster.com/dictionary/dolorous" TargetMode="External"/><Relationship Id="rId2458" Type="http://schemas.openxmlformats.org/officeDocument/2006/relationships/hyperlink" Target="https://www.merriam-webster.com/dictionary/voluble" TargetMode="External"/><Relationship Id="rId637" Type="http://schemas.openxmlformats.org/officeDocument/2006/relationships/hyperlink" Target="https://www.dictionary.com/browse/captious?s=t" TargetMode="External"/><Relationship Id="rId844" Type="http://schemas.openxmlformats.org/officeDocument/2006/relationships/hyperlink" Target="https://www.dictionary.com/browse/nimiety?s=t" TargetMode="External"/><Relationship Id="rId1267" Type="http://schemas.openxmlformats.org/officeDocument/2006/relationships/hyperlink" Target="https://www.dictionary.com/browse/intercede" TargetMode="External"/><Relationship Id="rId1474" Type="http://schemas.openxmlformats.org/officeDocument/2006/relationships/hyperlink" Target="https://www.merriam-webster.com/dictionary/prognathous" TargetMode="External"/><Relationship Id="rId1681" Type="http://schemas.openxmlformats.org/officeDocument/2006/relationships/hyperlink" Target="https://www.dictionary.com/browse/faun?s=t" TargetMode="External"/><Relationship Id="rId1902" Type="http://schemas.openxmlformats.org/officeDocument/2006/relationships/hyperlink" Target="https://www.dictionary.com/browse/augur?s=t" TargetMode="External"/><Relationship Id="rId2097" Type="http://schemas.openxmlformats.org/officeDocument/2006/relationships/hyperlink" Target="https://www.merriam-webster.com/dictionary/ambergris" TargetMode="External"/><Relationship Id="rId2318" Type="http://schemas.openxmlformats.org/officeDocument/2006/relationships/hyperlink" Target="https://www.merriam-webster.com/dictionary/trice" TargetMode="External"/><Relationship Id="rId2525" Type="http://schemas.openxmlformats.org/officeDocument/2006/relationships/hyperlink" Target="https://www.dictionary.com/browse/tallow" TargetMode="External"/><Relationship Id="rId276" Type="http://schemas.openxmlformats.org/officeDocument/2006/relationships/hyperlink" Target="https://www.dictionary.com/browse/coruscate?s=t" TargetMode="External"/><Relationship Id="rId483" Type="http://schemas.openxmlformats.org/officeDocument/2006/relationships/hyperlink" Target="https://www.dictionary.com/browse/parse?s=t" TargetMode="External"/><Relationship Id="rId690" Type="http://schemas.openxmlformats.org/officeDocument/2006/relationships/hyperlink" Target="https://www.merriam-webster.com/dictionary/slattern" TargetMode="External"/><Relationship Id="rId704" Type="http://schemas.openxmlformats.org/officeDocument/2006/relationships/hyperlink" Target="https://www.dictionary.com/browse/odious" TargetMode="External"/><Relationship Id="rId911" Type="http://schemas.openxmlformats.org/officeDocument/2006/relationships/hyperlink" Target="https://www.dictionary.com/browse/plausible?s=t" TargetMode="External"/><Relationship Id="rId1127" Type="http://schemas.openxmlformats.org/officeDocument/2006/relationships/hyperlink" Target="https://www.merriam-webster.com/dictionary/anneal" TargetMode="External"/><Relationship Id="rId1334" Type="http://schemas.openxmlformats.org/officeDocument/2006/relationships/hyperlink" Target="https://www.merriam-webster.com/dictionary/concordat" TargetMode="External"/><Relationship Id="rId1541" Type="http://schemas.openxmlformats.org/officeDocument/2006/relationships/hyperlink" Target="https://www.merriam-webster.com/dictionary/incontinence" TargetMode="External"/><Relationship Id="rId1779" Type="http://schemas.openxmlformats.org/officeDocument/2006/relationships/hyperlink" Target="https://www.merriam-webster.com/dictionary/alfresco" TargetMode="External"/><Relationship Id="rId1986" Type="http://schemas.openxmlformats.org/officeDocument/2006/relationships/hyperlink" Target="https://www.merriam-webster.com/dictionary/ethereal" TargetMode="External"/><Relationship Id="rId2164" Type="http://schemas.openxmlformats.org/officeDocument/2006/relationships/hyperlink" Target="https://www.merriam-webster.com/dictionary/crotchety" TargetMode="External"/><Relationship Id="rId2371" Type="http://schemas.openxmlformats.org/officeDocument/2006/relationships/hyperlink" Target="https://www.dictionary.com/browse/rowel?s=t" TargetMode="External"/><Relationship Id="rId40" Type="http://schemas.openxmlformats.org/officeDocument/2006/relationships/hyperlink" Target="https://www.dictionary.com/browse/nit?s=t" TargetMode="External"/><Relationship Id="rId136" Type="http://schemas.openxmlformats.org/officeDocument/2006/relationships/hyperlink" Target="https://www.dictionary.com/browse/cissing?s=t" TargetMode="External"/><Relationship Id="rId343" Type="http://schemas.openxmlformats.org/officeDocument/2006/relationships/hyperlink" Target="https://www.merriam-webster.com/dictionary/obi" TargetMode="External"/><Relationship Id="rId550" Type="http://schemas.openxmlformats.org/officeDocument/2006/relationships/hyperlink" Target="https://www.merriam-webster.com/dictionary/argot" TargetMode="External"/><Relationship Id="rId788" Type="http://schemas.openxmlformats.org/officeDocument/2006/relationships/hyperlink" Target="https://www.dictionary.com/browse/temporize" TargetMode="External"/><Relationship Id="rId995" Type="http://schemas.openxmlformats.org/officeDocument/2006/relationships/hyperlink" Target="https://www.merriam-webster.com/dictionary/quoits" TargetMode="External"/><Relationship Id="rId1180" Type="http://schemas.openxmlformats.org/officeDocument/2006/relationships/hyperlink" Target="https://www.dictionary.com/browse/stygian" TargetMode="External"/><Relationship Id="rId1401" Type="http://schemas.openxmlformats.org/officeDocument/2006/relationships/hyperlink" Target="https://www.merriam-webster.com/dictionary/hermaphrodite" TargetMode="External"/><Relationship Id="rId1639" Type="http://schemas.openxmlformats.org/officeDocument/2006/relationships/hyperlink" Target="https://www.dictionary.com/browse/hypothecate?s=t" TargetMode="External"/><Relationship Id="rId1846" Type="http://schemas.openxmlformats.org/officeDocument/2006/relationships/hyperlink" Target="https://www.merriam-webster.com/dictionary/phototropism" TargetMode="External"/><Relationship Id="rId2024" Type="http://schemas.openxmlformats.org/officeDocument/2006/relationships/hyperlink" Target="https://www.dictionary.com/browse/reify" TargetMode="External"/><Relationship Id="rId2231" Type="http://schemas.openxmlformats.org/officeDocument/2006/relationships/hyperlink" Target="https://www.merriam-webster.com/dictionary/acolyte" TargetMode="External"/><Relationship Id="rId2469" Type="http://schemas.openxmlformats.org/officeDocument/2006/relationships/hyperlink" Target="https://www.merriam-webster.com/dictionary/extirpate" TargetMode="External"/><Relationship Id="rId203" Type="http://schemas.openxmlformats.org/officeDocument/2006/relationships/hyperlink" Target="https://www.google.com/search?client=firefox-b-1-d&amp;q=image+%22ogive%22" TargetMode="External"/><Relationship Id="rId648" Type="http://schemas.openxmlformats.org/officeDocument/2006/relationships/hyperlink" Target="https://www.dictionary.com/browse/pasquinade?s=t" TargetMode="External"/><Relationship Id="rId855" Type="http://schemas.openxmlformats.org/officeDocument/2006/relationships/hyperlink" Target="https://www.dictionary.com/browse/corollary?s=t" TargetMode="External"/><Relationship Id="rId1040" Type="http://schemas.openxmlformats.org/officeDocument/2006/relationships/hyperlink" Target="https://www.merriam-webster.com/dictionary/stoping" TargetMode="External"/><Relationship Id="rId1278" Type="http://schemas.openxmlformats.org/officeDocument/2006/relationships/hyperlink" Target="https://www.merriam-webster.com/dictionary/swivet" TargetMode="External"/><Relationship Id="rId1485" Type="http://schemas.openxmlformats.org/officeDocument/2006/relationships/hyperlink" Target="https://www.merriam-webster.com/dictionary/syncope" TargetMode="External"/><Relationship Id="rId1692" Type="http://schemas.openxmlformats.org/officeDocument/2006/relationships/hyperlink" Target="https://www.merriam-webster.com/dictionary/troll" TargetMode="External"/><Relationship Id="rId1706" Type="http://schemas.openxmlformats.org/officeDocument/2006/relationships/hyperlink" Target="https://www.merriam-webster.com/dictionary/gimbals" TargetMode="External"/><Relationship Id="rId1913" Type="http://schemas.openxmlformats.org/officeDocument/2006/relationships/hyperlink" Target="https://www.merriam-webster.com/dictionary/understory" TargetMode="External"/><Relationship Id="rId2329" Type="http://schemas.openxmlformats.org/officeDocument/2006/relationships/hyperlink" Target="https://www.merriam-webster.com/dictionary/bagatelle" TargetMode="External"/><Relationship Id="rId2536" Type="http://schemas.openxmlformats.org/officeDocument/2006/relationships/hyperlink" Target="https://www.dictionary.com/browse/ungulate" TargetMode="External"/><Relationship Id="rId287" Type="http://schemas.openxmlformats.org/officeDocument/2006/relationships/hyperlink" Target="https://www.dictionary.com/browse/irruption?s=t" TargetMode="External"/><Relationship Id="rId410" Type="http://schemas.openxmlformats.org/officeDocument/2006/relationships/hyperlink" Target="https://www.dictionary.com/browse/sere" TargetMode="External"/><Relationship Id="rId494" Type="http://schemas.openxmlformats.org/officeDocument/2006/relationships/hyperlink" Target="https://www.dictionary.com/browse/stet?s=t" TargetMode="External"/><Relationship Id="rId508" Type="http://schemas.openxmlformats.org/officeDocument/2006/relationships/hyperlink" Target="https://www.google.com/search?channel=nus5&amp;client=firefox-b-1-d&amp;q=IMAGE%2C+BURKA" TargetMode="External"/><Relationship Id="rId715" Type="http://schemas.openxmlformats.org/officeDocument/2006/relationships/hyperlink" Target="https://www.dictionary.com/browse/minatory?s=t" TargetMode="External"/><Relationship Id="rId922" Type="http://schemas.openxmlformats.org/officeDocument/2006/relationships/hyperlink" Target="https://www.dictionary.com/browse/daunt?s=t" TargetMode="External"/><Relationship Id="rId1138" Type="http://schemas.openxmlformats.org/officeDocument/2006/relationships/hyperlink" Target="https://www.merriam-webster.com/dictionary/assuage" TargetMode="External"/><Relationship Id="rId1345" Type="http://schemas.openxmlformats.org/officeDocument/2006/relationships/hyperlink" Target="https://www.dictionary.com/browse/irascible?s=t" TargetMode="External"/><Relationship Id="rId1552" Type="http://schemas.openxmlformats.org/officeDocument/2006/relationships/hyperlink" Target="https://www.dictionary.com/browse/goiter" TargetMode="External"/><Relationship Id="rId1997" Type="http://schemas.openxmlformats.org/officeDocument/2006/relationships/hyperlink" Target="https://www.merriam-webster.com/dictionary/efface" TargetMode="External"/><Relationship Id="rId2175" Type="http://schemas.openxmlformats.org/officeDocument/2006/relationships/hyperlink" Target="https://www.merriam-webster.com/dictionary/fatuous" TargetMode="External"/><Relationship Id="rId2382" Type="http://schemas.openxmlformats.org/officeDocument/2006/relationships/hyperlink" Target="https://www.merriam-webster.com/dictionary/tachymeter" TargetMode="External"/><Relationship Id="rId147" Type="http://schemas.openxmlformats.org/officeDocument/2006/relationships/hyperlink" Target="https://www.dictionary.com/browse/mortise?s=t" TargetMode="External"/><Relationship Id="rId354" Type="http://schemas.openxmlformats.org/officeDocument/2006/relationships/hyperlink" Target="https://www.dictionary.com/browse/cincture?s=t" TargetMode="External"/><Relationship Id="rId799" Type="http://schemas.openxmlformats.org/officeDocument/2006/relationships/hyperlink" Target="https://www.dictionary.com/browse/noxious" TargetMode="External"/><Relationship Id="rId1191" Type="http://schemas.openxmlformats.org/officeDocument/2006/relationships/hyperlink" Target="https://www.dictionary.com/browse/contemn?s=t" TargetMode="External"/><Relationship Id="rId1205" Type="http://schemas.openxmlformats.org/officeDocument/2006/relationships/hyperlink" Target="https://www.merriam-webster.com/dictionary/callow" TargetMode="External"/><Relationship Id="rId1857" Type="http://schemas.openxmlformats.org/officeDocument/2006/relationships/hyperlink" Target="https://www.merriam-webster.com/dictionary/hegemony" TargetMode="External"/><Relationship Id="rId2035" Type="http://schemas.openxmlformats.org/officeDocument/2006/relationships/hyperlink" Target="https://www.merriam-webster.com/dictionary/paragon" TargetMode="External"/><Relationship Id="rId51" Type="http://schemas.openxmlformats.org/officeDocument/2006/relationships/hyperlink" Target="https://www.dictionary.com/browse/mandrill?s=t" TargetMode="External"/><Relationship Id="rId561" Type="http://schemas.openxmlformats.org/officeDocument/2006/relationships/hyperlink" Target="https://www.dictionary.com/browse/macaronic?s=t" TargetMode="External"/><Relationship Id="rId659" Type="http://schemas.openxmlformats.org/officeDocument/2006/relationships/hyperlink" Target="https://www.dictionary.com/browse/flagitious?s=t" TargetMode="External"/><Relationship Id="rId866" Type="http://schemas.openxmlformats.org/officeDocument/2006/relationships/hyperlink" Target="https://www.dictionary.com/browse/tendentious?s=t" TargetMode="External"/><Relationship Id="rId1289" Type="http://schemas.openxmlformats.org/officeDocument/2006/relationships/hyperlink" Target="https://www.merriam-webster.com/dictionary/concierge" TargetMode="External"/><Relationship Id="rId1412" Type="http://schemas.openxmlformats.org/officeDocument/2006/relationships/hyperlink" Target="https://www.merriam-webster.com/dictionary/tendon" TargetMode="External"/><Relationship Id="rId1496" Type="http://schemas.openxmlformats.org/officeDocument/2006/relationships/hyperlink" Target="https://www.merriam-webster.com/dictionary/astringent" TargetMode="External"/><Relationship Id="rId1717" Type="http://schemas.openxmlformats.org/officeDocument/2006/relationships/hyperlink" Target="https://www.dictionary.com/browse/talisman?s=t" TargetMode="External"/><Relationship Id="rId1924" Type="http://schemas.openxmlformats.org/officeDocument/2006/relationships/hyperlink" Target="https://www.dictionary.com/browse/proletariat" TargetMode="External"/><Relationship Id="rId2242" Type="http://schemas.openxmlformats.org/officeDocument/2006/relationships/hyperlink" Target="https://www.merriam-webster.com/dictionary/gelid" TargetMode="External"/><Relationship Id="rId2547" Type="http://schemas.openxmlformats.org/officeDocument/2006/relationships/hyperlink" Target="https://www.dictionary.com/browse/rizz" TargetMode="External"/><Relationship Id="rId214" Type="http://schemas.openxmlformats.org/officeDocument/2006/relationships/hyperlink" Target="https://www.dictionary.com/browse/rotunda" TargetMode="External"/><Relationship Id="rId298" Type="http://schemas.openxmlformats.org/officeDocument/2006/relationships/hyperlink" Target="https://www.dictionary.com/browse/vapid?s=t" TargetMode="External"/><Relationship Id="rId421" Type="http://schemas.openxmlformats.org/officeDocument/2006/relationships/hyperlink" Target="https://www.dictionary.com/browse/cerulean?s=t" TargetMode="External"/><Relationship Id="rId519" Type="http://schemas.openxmlformats.org/officeDocument/2006/relationships/hyperlink" Target="https://www.dictionary.com/browse/cryptic?s=t" TargetMode="External"/><Relationship Id="rId1051" Type="http://schemas.openxmlformats.org/officeDocument/2006/relationships/hyperlink" Target="https://www.dictionary.com/browse/col?s=t" TargetMode="External"/><Relationship Id="rId1149" Type="http://schemas.openxmlformats.org/officeDocument/2006/relationships/hyperlink" Target="https://www.merriam-webster.com/dictionary/mellifluous" TargetMode="External"/><Relationship Id="rId1356" Type="http://schemas.openxmlformats.org/officeDocument/2006/relationships/hyperlink" Target="https://www.dictionary.com/browse/wainwright" TargetMode="External"/><Relationship Id="rId2102" Type="http://schemas.openxmlformats.org/officeDocument/2006/relationships/hyperlink" Target="https://www.dictionary.com/browse/esoteric?s=t" TargetMode="External"/><Relationship Id="rId158" Type="http://schemas.openxmlformats.org/officeDocument/2006/relationships/hyperlink" Target="https://www.dictionary.com/browse/demesne?s=t" TargetMode="External"/><Relationship Id="rId726" Type="http://schemas.openxmlformats.org/officeDocument/2006/relationships/hyperlink" Target="https://www.dictionary.com/browse/controvert?s=t" TargetMode="External"/><Relationship Id="rId933" Type="http://schemas.openxmlformats.org/officeDocument/2006/relationships/hyperlink" Target="https://www.dictionary.com/browse/grist?s=t" TargetMode="External"/><Relationship Id="rId1009" Type="http://schemas.openxmlformats.org/officeDocument/2006/relationships/hyperlink" Target="https://www.merriam-webster.com/dictionary/neap" TargetMode="External"/><Relationship Id="rId1563" Type="http://schemas.openxmlformats.org/officeDocument/2006/relationships/hyperlink" Target="https://www.merriam-webster.com/dictionary/-emia" TargetMode="External"/><Relationship Id="rId1770" Type="http://schemas.openxmlformats.org/officeDocument/2006/relationships/hyperlink" Target="https://www.merriam-webster.com/dictionary/sedulous" TargetMode="External"/><Relationship Id="rId1868" Type="http://schemas.openxmlformats.org/officeDocument/2006/relationships/hyperlink" Target="https://www.merriam-webster.com/dictionary/populist" TargetMode="External"/><Relationship Id="rId2186" Type="http://schemas.openxmlformats.org/officeDocument/2006/relationships/hyperlink" Target="https://www.merriam-webster.com/dictionary/spume" TargetMode="External"/><Relationship Id="rId2393" Type="http://schemas.openxmlformats.org/officeDocument/2006/relationships/hyperlink" Target="https://www.dictionary.com/browse/clapper" TargetMode="External"/><Relationship Id="rId2407" Type="http://schemas.openxmlformats.org/officeDocument/2006/relationships/hyperlink" Target="https://www.dictionary.com/browse/bumptious?s=t" TargetMode="External"/><Relationship Id="rId62" Type="http://schemas.openxmlformats.org/officeDocument/2006/relationships/hyperlink" Target="https://www.dictionary.com/browse/ichthyology?s=t" TargetMode="External"/><Relationship Id="rId365" Type="http://schemas.openxmlformats.org/officeDocument/2006/relationships/hyperlink" Target="https://www.merriam-webster.com/dictionary/queue" TargetMode="External"/><Relationship Id="rId572" Type="http://schemas.openxmlformats.org/officeDocument/2006/relationships/hyperlink" Target="https://www.dictionary.com/browse/phonetics?s=t" TargetMode="External"/><Relationship Id="rId1216" Type="http://schemas.openxmlformats.org/officeDocument/2006/relationships/hyperlink" Target="https://www.merriam-webster.com/dictionary/proclivity" TargetMode="External"/><Relationship Id="rId1423" Type="http://schemas.openxmlformats.org/officeDocument/2006/relationships/hyperlink" Target="https://www.merriam-webster.com/dictionary/coryza" TargetMode="External"/><Relationship Id="rId1630" Type="http://schemas.openxmlformats.org/officeDocument/2006/relationships/hyperlink" Target="https://www.merriam-webster.com/dictionary/guerdon" TargetMode="External"/><Relationship Id="rId2046" Type="http://schemas.openxmlformats.org/officeDocument/2006/relationships/hyperlink" Target="https://www.merriam-webster.com/dictionary/delitescence" TargetMode="External"/><Relationship Id="rId2253" Type="http://schemas.openxmlformats.org/officeDocument/2006/relationships/hyperlink" Target="https://www.merriam-webster.com/dictionary/intercalate" TargetMode="External"/><Relationship Id="rId2460" Type="http://schemas.openxmlformats.org/officeDocument/2006/relationships/hyperlink" Target="https://www.merriam-webster.com/dictionary/blight" TargetMode="External"/><Relationship Id="rId225" Type="http://schemas.openxmlformats.org/officeDocument/2006/relationships/hyperlink" Target="https://www.heritagebarns.com/glossary/" TargetMode="External"/><Relationship Id="rId432" Type="http://schemas.openxmlformats.org/officeDocument/2006/relationships/hyperlink" Target="https://www.dictionary.com/browse/phantasmagoric?s=t" TargetMode="External"/><Relationship Id="rId877" Type="http://schemas.openxmlformats.org/officeDocument/2006/relationships/hyperlink" Target="https://www.dictionary.com/browse/superfluity" TargetMode="External"/><Relationship Id="rId1062" Type="http://schemas.openxmlformats.org/officeDocument/2006/relationships/hyperlink" Target="https://www.dictionary.com/browse/endue" TargetMode="External"/><Relationship Id="rId1728" Type="http://schemas.openxmlformats.org/officeDocument/2006/relationships/hyperlink" Target="https://www.merriam-webster.com/dictionary/schooner" TargetMode="External"/><Relationship Id="rId1935" Type="http://schemas.openxmlformats.org/officeDocument/2006/relationships/hyperlink" Target="https://www.dictionary.com/browse/creche?s=ts" TargetMode="External"/><Relationship Id="rId2113" Type="http://schemas.openxmlformats.org/officeDocument/2006/relationships/hyperlink" Target="https://www.dictionary.com/browse/truckle" TargetMode="External"/><Relationship Id="rId2320" Type="http://schemas.openxmlformats.org/officeDocument/2006/relationships/hyperlink" Target="https://www.merriam-webster.com/dictionary/brummagem" TargetMode="External"/><Relationship Id="rId2558" Type="http://schemas.openxmlformats.org/officeDocument/2006/relationships/hyperlink" Target="https://www.gettyimages.com/photos/burnoose" TargetMode="External"/><Relationship Id="rId737" Type="http://schemas.openxmlformats.org/officeDocument/2006/relationships/hyperlink" Target="https://www.dictionary.com/browse/afferent?s=t" TargetMode="External"/><Relationship Id="rId944" Type="http://schemas.openxmlformats.org/officeDocument/2006/relationships/hyperlink" Target="https://www.dictionary.com/browse/trencherman?s=t" TargetMode="External"/><Relationship Id="rId1367" Type="http://schemas.openxmlformats.org/officeDocument/2006/relationships/hyperlink" Target="https://www.dictionary.com/browse/cyanosis?s=t" TargetMode="External"/><Relationship Id="rId1574" Type="http://schemas.openxmlformats.org/officeDocument/2006/relationships/hyperlink" Target="https://www.merriam-webster.com/dictionary/necr-" TargetMode="External"/><Relationship Id="rId1781" Type="http://schemas.openxmlformats.org/officeDocument/2006/relationships/hyperlink" Target="https://www.merriam-webster.com/dictionary/askew" TargetMode="External"/><Relationship Id="rId2197" Type="http://schemas.openxmlformats.org/officeDocument/2006/relationships/hyperlink" Target="https://www.merriam-webster.com/dictionary/benighted" TargetMode="External"/><Relationship Id="rId2418" Type="http://schemas.openxmlformats.org/officeDocument/2006/relationships/hyperlink" Target="https://www.dictionary.com/browse/prig?s=t" TargetMode="External"/><Relationship Id="rId73" Type="http://schemas.openxmlformats.org/officeDocument/2006/relationships/hyperlink" Target="https://www.dictionary.com/browse/baroque?s=t" TargetMode="External"/><Relationship Id="rId169" Type="http://schemas.openxmlformats.org/officeDocument/2006/relationships/hyperlink" Target="https://www.dictionary.com/browse/parallax?s=t" TargetMode="External"/><Relationship Id="rId376" Type="http://schemas.openxmlformats.org/officeDocument/2006/relationships/hyperlink" Target="https://www.dictionary.com/browse/pac?s=t" TargetMode="External"/><Relationship Id="rId583" Type="http://schemas.openxmlformats.org/officeDocument/2006/relationships/hyperlink" Target="https://www.merriam-webster.com/dictionary/Cyrillic" TargetMode="External"/><Relationship Id="rId790" Type="http://schemas.openxmlformats.org/officeDocument/2006/relationships/hyperlink" Target="https://www.dictionary.com/browse/maculate" TargetMode="External"/><Relationship Id="rId804" Type="http://schemas.openxmlformats.org/officeDocument/2006/relationships/hyperlink" Target="https://www.dictionary.com/browse/bibulous?s=t" TargetMode="External"/><Relationship Id="rId1227" Type="http://schemas.openxmlformats.org/officeDocument/2006/relationships/hyperlink" Target="https://www.merriam-webster.com/dictionary/obtrude" TargetMode="External"/><Relationship Id="rId1434" Type="http://schemas.openxmlformats.org/officeDocument/2006/relationships/hyperlink" Target="https://www.merriam-webster.com/dictionary/ear" TargetMode="External"/><Relationship Id="rId1641" Type="http://schemas.openxmlformats.org/officeDocument/2006/relationships/hyperlink" Target="https://www.dictionary.com/browse/arriviste?s=t" TargetMode="External"/><Relationship Id="rId1879" Type="http://schemas.openxmlformats.org/officeDocument/2006/relationships/hyperlink" Target="https://www.merriam-webster.com/dictionary/debar" TargetMode="External"/><Relationship Id="rId2057" Type="http://schemas.openxmlformats.org/officeDocument/2006/relationships/hyperlink" Target="https://www.merriam-webster.com/dictionary/sunder" TargetMode="External"/><Relationship Id="rId2264" Type="http://schemas.openxmlformats.org/officeDocument/2006/relationships/hyperlink" Target="https://www.merriam-webster.com/dictionary/concomitant" TargetMode="External"/><Relationship Id="rId2471" Type="http://schemas.openxmlformats.org/officeDocument/2006/relationships/hyperlink" Target="https://www.merriam-webster.com/dictionary/flay" TargetMode="External"/><Relationship Id="rId4" Type="http://schemas.openxmlformats.org/officeDocument/2006/relationships/hyperlink" Target="https://www.dictionary.com/browse/vagary?s=t" TargetMode="External"/><Relationship Id="rId236" Type="http://schemas.openxmlformats.org/officeDocument/2006/relationships/hyperlink" Target="https://www.dictionary.com/browse/constrain?s=t" TargetMode="External"/><Relationship Id="rId443" Type="http://schemas.openxmlformats.org/officeDocument/2006/relationships/hyperlink" Target="https://www.dictionary.com/browse/vermillion?s=t" TargetMode="External"/><Relationship Id="rId650" Type="http://schemas.openxmlformats.org/officeDocument/2006/relationships/hyperlink" Target="https://www.dictionary.com/browse/pillory?s=t" TargetMode="External"/><Relationship Id="rId888" Type="http://schemas.openxmlformats.org/officeDocument/2006/relationships/hyperlink" Target="https://www.dictionary.com/browse/heady" TargetMode="External"/><Relationship Id="rId1073" Type="http://schemas.openxmlformats.org/officeDocument/2006/relationships/hyperlink" Target="https://www.dictionary.com/browse/pedology" TargetMode="External"/><Relationship Id="rId1280" Type="http://schemas.openxmlformats.org/officeDocument/2006/relationships/hyperlink" Target="https://www.merriam-webster.com/dictionary/amanuensis" TargetMode="External"/><Relationship Id="rId1501" Type="http://schemas.openxmlformats.org/officeDocument/2006/relationships/hyperlink" Target="https://www.merriam-webster.com/dictionary/fistula" TargetMode="External"/><Relationship Id="rId1739" Type="http://schemas.openxmlformats.org/officeDocument/2006/relationships/hyperlink" Target="https://www.dictionary.com/browse/naiad" TargetMode="External"/><Relationship Id="rId1946" Type="http://schemas.openxmlformats.org/officeDocument/2006/relationships/hyperlink" Target="https://www.merriam-webster.com/dictionary/abulia" TargetMode="External"/><Relationship Id="rId2124" Type="http://schemas.openxmlformats.org/officeDocument/2006/relationships/hyperlink" Target="https://www.dictionary.com/browse/picaresque?s=t" TargetMode="External"/><Relationship Id="rId2331" Type="http://schemas.openxmlformats.org/officeDocument/2006/relationships/hyperlink" Target="https://www.merriam-webster.com/dictionary/desuetude" TargetMode="External"/><Relationship Id="rId303" Type="http://schemas.openxmlformats.org/officeDocument/2006/relationships/hyperlink" Target="https://www.merriam-webster.com/dictionary/skulk" TargetMode="External"/><Relationship Id="rId748" Type="http://schemas.openxmlformats.org/officeDocument/2006/relationships/hyperlink" Target="https://www.dictionary.com/browse/blandishment?s=t" TargetMode="External"/><Relationship Id="rId955" Type="http://schemas.openxmlformats.org/officeDocument/2006/relationships/hyperlink" Target="https://www.merriam-webster.com/dictionary/tripe" TargetMode="External"/><Relationship Id="rId1140" Type="http://schemas.openxmlformats.org/officeDocument/2006/relationships/hyperlink" Target="https://www.merriam-webster.com/dictionary/beatific" TargetMode="External"/><Relationship Id="rId1378" Type="http://schemas.openxmlformats.org/officeDocument/2006/relationships/hyperlink" Target="https://www.merriam-webster.com/dictionary/billet-doux" TargetMode="External"/><Relationship Id="rId1585" Type="http://schemas.openxmlformats.org/officeDocument/2006/relationships/hyperlink" Target="https://www.merriam-webster.com/dictionary/phon-" TargetMode="External"/><Relationship Id="rId1792" Type="http://schemas.openxmlformats.org/officeDocument/2006/relationships/hyperlink" Target="https://www.merriam-webster.com/dictionary/propinquity" TargetMode="External"/><Relationship Id="rId1806" Type="http://schemas.openxmlformats.org/officeDocument/2006/relationships/hyperlink" Target="https://www.dictionary.com/browse/magnate" TargetMode="External"/><Relationship Id="rId2429" Type="http://schemas.openxmlformats.org/officeDocument/2006/relationships/hyperlink" Target="https://www.merriam-webster.com/dictionary/depute" TargetMode="External"/><Relationship Id="rId84" Type="http://schemas.openxmlformats.org/officeDocument/2006/relationships/hyperlink" Target="https://www.merriam-webster.com/dictionary/baker's%20dozen" TargetMode="External"/><Relationship Id="rId387" Type="http://schemas.openxmlformats.org/officeDocument/2006/relationships/hyperlink" Target="https://www.merriam-webster.com/dictionary/disabuse" TargetMode="External"/><Relationship Id="rId510" Type="http://schemas.openxmlformats.org/officeDocument/2006/relationships/hyperlink" Target="https://www.merriam-webster.com/dictionary/allegory" TargetMode="External"/><Relationship Id="rId594" Type="http://schemas.openxmlformats.org/officeDocument/2006/relationships/hyperlink" Target="https://www.dictionary.com/browse/trope?s=t" TargetMode="External"/><Relationship Id="rId608" Type="http://schemas.openxmlformats.org/officeDocument/2006/relationships/hyperlink" Target="https://www.dictionary.com/browse/lingua-franca" TargetMode="External"/><Relationship Id="rId815" Type="http://schemas.openxmlformats.org/officeDocument/2006/relationships/hyperlink" Target="https://www.dictionary.com/browse/zymurgy?s=t" TargetMode="External"/><Relationship Id="rId1238" Type="http://schemas.openxmlformats.org/officeDocument/2006/relationships/hyperlink" Target="https://www.merriam-webster.com/dictionary/apace" TargetMode="External"/><Relationship Id="rId1445" Type="http://schemas.openxmlformats.org/officeDocument/2006/relationships/hyperlink" Target="https://www.dictionary.com/browse/desquamate" TargetMode="External"/><Relationship Id="rId1652" Type="http://schemas.openxmlformats.org/officeDocument/2006/relationships/hyperlink" Target="https://www.istockphoto.com/vector/human-larynx-and-internal-pharynx-anatomy-head-illustration-close-ideal-for-gm1204429898-346557196" TargetMode="External"/><Relationship Id="rId2068" Type="http://schemas.openxmlformats.org/officeDocument/2006/relationships/hyperlink" Target="https://www.merriam-webster.com/dictionary/annular" TargetMode="External"/><Relationship Id="rId2275" Type="http://schemas.openxmlformats.org/officeDocument/2006/relationships/hyperlink" Target="https://www.merriam-webster.com/dictionary/hibernal" TargetMode="External"/><Relationship Id="rId247" Type="http://schemas.openxmlformats.org/officeDocument/2006/relationships/hyperlink" Target="https://www.dictionary.com/browse/provenance?s=t" TargetMode="External"/><Relationship Id="rId899" Type="http://schemas.openxmlformats.org/officeDocument/2006/relationships/hyperlink" Target="https://www.dictionary.com/browse/warrant?s=t" TargetMode="External"/><Relationship Id="rId1000" Type="http://schemas.openxmlformats.org/officeDocument/2006/relationships/hyperlink" Target="https://www.merriam-webster.com/dictionary/munificence" TargetMode="External"/><Relationship Id="rId1084" Type="http://schemas.openxmlformats.org/officeDocument/2006/relationships/hyperlink" Target="https://www.dictionary.com/browse/heath" TargetMode="External"/><Relationship Id="rId1305" Type="http://schemas.openxmlformats.org/officeDocument/2006/relationships/hyperlink" Target="https://www.merriam-webster.com/dictionary/poetaster" TargetMode="External"/><Relationship Id="rId1957" Type="http://schemas.openxmlformats.org/officeDocument/2006/relationships/hyperlink" Target="https://www.merriam-webster.com/dictionary/physiognomy" TargetMode="External"/><Relationship Id="rId2482" Type="http://schemas.openxmlformats.org/officeDocument/2006/relationships/hyperlink" Target="https://www.merriam-webster.com/dictionary/pogrom" TargetMode="External"/><Relationship Id="rId107" Type="http://schemas.openxmlformats.org/officeDocument/2006/relationships/hyperlink" Target="https://www.dictionary.com/browse/haunch" TargetMode="External"/><Relationship Id="rId454" Type="http://schemas.openxmlformats.org/officeDocument/2006/relationships/hyperlink" Target="https://www.dictionary.com/browse/dowdy?s=t" TargetMode="External"/><Relationship Id="rId661" Type="http://schemas.openxmlformats.org/officeDocument/2006/relationships/hyperlink" Target="https://www.dictionary.com/browse/iniquity?s=t" TargetMode="External"/><Relationship Id="rId759" Type="http://schemas.openxmlformats.org/officeDocument/2006/relationships/hyperlink" Target="https://www.dictionary.com/browse/inveigle?s=t" TargetMode="External"/><Relationship Id="rId966" Type="http://schemas.openxmlformats.org/officeDocument/2006/relationships/hyperlink" Target="https://www.dictionary.com/browse/untoward?s=t" TargetMode="External"/><Relationship Id="rId1291" Type="http://schemas.openxmlformats.org/officeDocument/2006/relationships/hyperlink" Target="https://www.merriam-webster.com/dictionary/coryphee" TargetMode="External"/><Relationship Id="rId1389" Type="http://schemas.openxmlformats.org/officeDocument/2006/relationships/hyperlink" Target="https://www.merriam-webster.com/dictionary/exogamy" TargetMode="External"/><Relationship Id="rId1512" Type="http://schemas.openxmlformats.org/officeDocument/2006/relationships/hyperlink" Target="https://www.merriam-webster.com/dictionary/brachi-" TargetMode="External"/><Relationship Id="rId1596" Type="http://schemas.openxmlformats.org/officeDocument/2006/relationships/hyperlink" Target="https://www.merriam-webster.com/dictionary/therm-" TargetMode="External"/><Relationship Id="rId1817" Type="http://schemas.openxmlformats.org/officeDocument/2006/relationships/hyperlink" Target="https://www.dictionary.com/browse/ampere" TargetMode="External"/><Relationship Id="rId2135" Type="http://schemas.openxmlformats.org/officeDocument/2006/relationships/hyperlink" Target="https://www.merriam-webster.com/dictionary/miasma" TargetMode="External"/><Relationship Id="rId2342" Type="http://schemas.openxmlformats.org/officeDocument/2006/relationships/hyperlink" Target="https://www.dictionary.com/browse/vicennial" TargetMode="External"/><Relationship Id="rId11" Type="http://schemas.openxmlformats.org/officeDocument/2006/relationships/hyperlink" Target="https://www.dictionary.com/browse/snippet?s=t" TargetMode="External"/><Relationship Id="rId314" Type="http://schemas.openxmlformats.org/officeDocument/2006/relationships/hyperlink" Target="https://www.merriam-webster.com/dictionary/allemande" TargetMode="External"/><Relationship Id="rId398" Type="http://schemas.openxmlformats.org/officeDocument/2006/relationships/hyperlink" Target="https://www.dictionary.com/browse/cagey" TargetMode="External"/><Relationship Id="rId521" Type="http://schemas.openxmlformats.org/officeDocument/2006/relationships/hyperlink" Target="https://www.dictionary.com/browse/bemused?s=t" TargetMode="External"/><Relationship Id="rId619" Type="http://schemas.openxmlformats.org/officeDocument/2006/relationships/hyperlink" Target="https://www.dictionary.com/browse/recidivism?s=t" TargetMode="External"/><Relationship Id="rId1151" Type="http://schemas.openxmlformats.org/officeDocument/2006/relationships/hyperlink" Target="https://www.merriam-webster.com/dictionary/propitiate" TargetMode="External"/><Relationship Id="rId1249" Type="http://schemas.openxmlformats.org/officeDocument/2006/relationships/hyperlink" Target="https://www.merriam-webster.com/dictionary/bridle" TargetMode="External"/><Relationship Id="rId2079" Type="http://schemas.openxmlformats.org/officeDocument/2006/relationships/hyperlink" Target="https://www.merriam-webster.com/dictionary/imbricate" TargetMode="External"/><Relationship Id="rId2202" Type="http://schemas.openxmlformats.org/officeDocument/2006/relationships/hyperlink" Target="https://www.merriam-webster.com/dictionary/macerate" TargetMode="External"/><Relationship Id="rId95" Type="http://schemas.openxmlformats.org/officeDocument/2006/relationships/hyperlink" Target="https://www.merriam-webster.com/dictionary/tempered" TargetMode="External"/><Relationship Id="rId160" Type="http://schemas.openxmlformats.org/officeDocument/2006/relationships/hyperlink" Target="https://www.dictionary.com/browse/milieu?s=t" TargetMode="External"/><Relationship Id="rId826" Type="http://schemas.openxmlformats.org/officeDocument/2006/relationships/hyperlink" Target="https://www.dictionary.com/browse/eke?s=t" TargetMode="External"/><Relationship Id="rId1011" Type="http://schemas.openxmlformats.org/officeDocument/2006/relationships/hyperlink" Target="https://www.merriam-webster.com/dictionary/polynya" TargetMode="External"/><Relationship Id="rId1109" Type="http://schemas.openxmlformats.org/officeDocument/2006/relationships/hyperlink" Target="https://www.merriam-webster.com/dictionary/irrefragable" TargetMode="External"/><Relationship Id="rId1456" Type="http://schemas.openxmlformats.org/officeDocument/2006/relationships/hyperlink" Target="https://www.merriam-webster.com/dictionary/lymph%20node" TargetMode="External"/><Relationship Id="rId1663" Type="http://schemas.openxmlformats.org/officeDocument/2006/relationships/hyperlink" Target="https://www.merriam-webster.com/dictionary/salable" TargetMode="External"/><Relationship Id="rId1870" Type="http://schemas.openxmlformats.org/officeDocument/2006/relationships/hyperlink" Target="https://www.dictionary.com/browse/suzerain" TargetMode="External"/><Relationship Id="rId1968" Type="http://schemas.openxmlformats.org/officeDocument/2006/relationships/hyperlink" Target="https://www.merriam-webster.com/dictionary/offertory" TargetMode="External"/><Relationship Id="rId2286" Type="http://schemas.openxmlformats.org/officeDocument/2006/relationships/hyperlink" Target="https://www.dictionary.com/browse/repine" TargetMode="External"/><Relationship Id="rId2493" Type="http://schemas.openxmlformats.org/officeDocument/2006/relationships/hyperlink" Target="https://www.dictionary.com/browse/harangue?s=t" TargetMode="External"/><Relationship Id="rId2507" Type="http://schemas.openxmlformats.org/officeDocument/2006/relationships/hyperlink" Target="https://www.dictionary.com/browse/arrogant" TargetMode="External"/><Relationship Id="rId258" Type="http://schemas.openxmlformats.org/officeDocument/2006/relationships/hyperlink" Target="https://www.dictionary.com/browse/glissade?s=t" TargetMode="External"/><Relationship Id="rId465" Type="http://schemas.openxmlformats.org/officeDocument/2006/relationships/hyperlink" Target="https://www.dictionary.com/browse/apprise?s=t" TargetMode="External"/><Relationship Id="rId672" Type="http://schemas.openxmlformats.org/officeDocument/2006/relationships/hyperlink" Target="https://www.merriam-webster.com/dictionary/reprobate" TargetMode="External"/><Relationship Id="rId1095" Type="http://schemas.openxmlformats.org/officeDocument/2006/relationships/hyperlink" Target="https://www.merriam-webster.com/dictionary/lugubrious" TargetMode="External"/><Relationship Id="rId1316" Type="http://schemas.openxmlformats.org/officeDocument/2006/relationships/hyperlink" Target="https://www.dictionary.com/browse/escheat?s=t" TargetMode="External"/><Relationship Id="rId1523" Type="http://schemas.openxmlformats.org/officeDocument/2006/relationships/hyperlink" Target="https://www.merriam-webster.com/medical/ectasia" TargetMode="External"/><Relationship Id="rId1730" Type="http://schemas.openxmlformats.org/officeDocument/2006/relationships/hyperlink" Target="https://www.dictionary.com/browse/abaft" TargetMode="External"/><Relationship Id="rId2146" Type="http://schemas.openxmlformats.org/officeDocument/2006/relationships/hyperlink" Target="https://www.merriam-webster.com/dictionary/hosanna" TargetMode="External"/><Relationship Id="rId2353" Type="http://schemas.openxmlformats.org/officeDocument/2006/relationships/hyperlink" Target="https://www.merriam-webster.com/dictionary/bodkin" TargetMode="External"/><Relationship Id="rId22" Type="http://schemas.openxmlformats.org/officeDocument/2006/relationships/hyperlink" Target="https://www.dictionary.com/browse/equitation?s=t" TargetMode="External"/><Relationship Id="rId118" Type="http://schemas.openxmlformats.org/officeDocument/2006/relationships/hyperlink" Target="https://www.dictionary.com/browse/oviparous" TargetMode="External"/><Relationship Id="rId325" Type="http://schemas.openxmlformats.org/officeDocument/2006/relationships/hyperlink" Target="https://www.dictionary.com/browse/militate?s=t" TargetMode="External"/><Relationship Id="rId532" Type="http://schemas.openxmlformats.org/officeDocument/2006/relationships/hyperlink" Target="https://www.dictionary.com/browse/pyx?s=t" TargetMode="External"/><Relationship Id="rId977" Type="http://schemas.openxmlformats.org/officeDocument/2006/relationships/hyperlink" Target="https://www.merriam-webster.com/dictionary/malt" TargetMode="External"/><Relationship Id="rId1162" Type="http://schemas.openxmlformats.org/officeDocument/2006/relationships/hyperlink" Target="https://www.merriam-webster.com/dictionary/politesse" TargetMode="External"/><Relationship Id="rId1828" Type="http://schemas.openxmlformats.org/officeDocument/2006/relationships/hyperlink" Target="https://www.dictionary.com/browse/shamble" TargetMode="External"/><Relationship Id="rId2006" Type="http://schemas.openxmlformats.org/officeDocument/2006/relationships/hyperlink" Target="https://www.merriam-webster.com/dictionary/nonce" TargetMode="External"/><Relationship Id="rId2213" Type="http://schemas.openxmlformats.org/officeDocument/2006/relationships/hyperlink" Target="https://www.dictionary.com/browse/brimstone" TargetMode="External"/><Relationship Id="rId2420" Type="http://schemas.openxmlformats.org/officeDocument/2006/relationships/hyperlink" Target="https://www.dictionary.com/browse/snob?s=t" TargetMode="External"/><Relationship Id="rId171" Type="http://schemas.openxmlformats.org/officeDocument/2006/relationships/hyperlink" Target="https://www.dictionary.com/browse/solstice?s=t" TargetMode="External"/><Relationship Id="rId837" Type="http://schemas.openxmlformats.org/officeDocument/2006/relationships/hyperlink" Target="https://www.dictionary.com/browse/denude?s=t" TargetMode="External"/><Relationship Id="rId1022" Type="http://schemas.openxmlformats.org/officeDocument/2006/relationships/hyperlink" Target="https://www.merriam-webster.com/dictionary/dell" TargetMode="External"/><Relationship Id="rId1467" Type="http://schemas.openxmlformats.org/officeDocument/2006/relationships/hyperlink" Target="https://www.merriam-webster.com/dictionary/glioma" TargetMode="External"/><Relationship Id="rId1674" Type="http://schemas.openxmlformats.org/officeDocument/2006/relationships/hyperlink" Target="https://www.merriam-webster.com/dictionary/glockenspiel" TargetMode="External"/><Relationship Id="rId1881" Type="http://schemas.openxmlformats.org/officeDocument/2006/relationships/hyperlink" Target="https://www.merriam-webster.com/dictionary/interdict" TargetMode="External"/><Relationship Id="rId2297" Type="http://schemas.openxmlformats.org/officeDocument/2006/relationships/hyperlink" Target="https://www.dictionary.com/browse/sultry" TargetMode="External"/><Relationship Id="rId2518" Type="http://schemas.openxmlformats.org/officeDocument/2006/relationships/hyperlink" Target="https://www.newser.com/story/324782/zoo-worker-gored-to-death-by-giant-antelope.html" TargetMode="External"/><Relationship Id="rId269" Type="http://schemas.openxmlformats.org/officeDocument/2006/relationships/hyperlink" Target="https://www.dictionary.com/browse/diesis?s=t" TargetMode="External"/><Relationship Id="rId476" Type="http://schemas.openxmlformats.org/officeDocument/2006/relationships/hyperlink" Target="https://www.dictionary.com/browse/indite?s=ts" TargetMode="External"/><Relationship Id="rId683" Type="http://schemas.openxmlformats.org/officeDocument/2006/relationships/hyperlink" Target="https://www.merriam-webster.com/dictionary/shard" TargetMode="External"/><Relationship Id="rId890" Type="http://schemas.openxmlformats.org/officeDocument/2006/relationships/hyperlink" Target="https://www.dictionary.com/browse/kabuki" TargetMode="External"/><Relationship Id="rId904" Type="http://schemas.openxmlformats.org/officeDocument/2006/relationships/hyperlink" Target="https://www.dictionary.com/browse/casuistry?s=t" TargetMode="External"/><Relationship Id="rId1327" Type="http://schemas.openxmlformats.org/officeDocument/2006/relationships/hyperlink" Target="https://www.merriam-webster.com/dictionary/indolent" TargetMode="External"/><Relationship Id="rId1534" Type="http://schemas.openxmlformats.org/officeDocument/2006/relationships/hyperlink" Target="https://www.merriam-webster.com/dictionary/furuncle" TargetMode="External"/><Relationship Id="rId1741" Type="http://schemas.openxmlformats.org/officeDocument/2006/relationships/hyperlink" Target="https://www.dictionary.com/browse/cryptozoology" TargetMode="External"/><Relationship Id="rId1979" Type="http://schemas.openxmlformats.org/officeDocument/2006/relationships/hyperlink" Target="https://www.merriam-webster.com/dictionary/prelate" TargetMode="External"/><Relationship Id="rId2157" Type="http://schemas.openxmlformats.org/officeDocument/2006/relationships/hyperlink" Target="https://www.merriam-webster.com/dictionary/timbre" TargetMode="External"/><Relationship Id="rId2364" Type="http://schemas.openxmlformats.org/officeDocument/2006/relationships/hyperlink" Target="https://www.merriam-webster.com/dictionary/linchpin" TargetMode="External"/><Relationship Id="rId33" Type="http://schemas.openxmlformats.org/officeDocument/2006/relationships/hyperlink" Target="https://www.dictionary.com/browse/erne" TargetMode="External"/><Relationship Id="rId129" Type="http://schemas.openxmlformats.org/officeDocument/2006/relationships/hyperlink" Target="https://www.google.com/search?channel=nus5&amp;client=firefox-b-1-d&amp;q=image+zebu" TargetMode="External"/><Relationship Id="rId336" Type="http://schemas.openxmlformats.org/officeDocument/2006/relationships/hyperlink" Target="https://www.dictionary.com/browse/trade--winds?s=t" TargetMode="External"/><Relationship Id="rId543" Type="http://schemas.openxmlformats.org/officeDocument/2006/relationships/hyperlink" Target="https://www.merriam-webster.com/dictionary/asseverate" TargetMode="External"/><Relationship Id="rId988" Type="http://schemas.openxmlformats.org/officeDocument/2006/relationships/hyperlink" Target="https://www.dictionary.com/browse/mawkish" TargetMode="External"/><Relationship Id="rId1173" Type="http://schemas.openxmlformats.org/officeDocument/2006/relationships/hyperlink" Target="https://www.dictionary.com/browse/corvee" TargetMode="External"/><Relationship Id="rId1380" Type="http://schemas.openxmlformats.org/officeDocument/2006/relationships/hyperlink" Target="https://www.merriam-webster.com/dictionary/cosset" TargetMode="External"/><Relationship Id="rId1601" Type="http://schemas.openxmlformats.org/officeDocument/2006/relationships/hyperlink" Target="https://www.merriam-webster.com/dictionary/-ectomy" TargetMode="External"/><Relationship Id="rId1839" Type="http://schemas.openxmlformats.org/officeDocument/2006/relationships/hyperlink" Target="https://www.dictionary.com/browse/boho" TargetMode="External"/><Relationship Id="rId2017" Type="http://schemas.openxmlformats.org/officeDocument/2006/relationships/hyperlink" Target="https://www.dictionary.com/browse/expropriate" TargetMode="External"/><Relationship Id="rId2224" Type="http://schemas.openxmlformats.org/officeDocument/2006/relationships/hyperlink" Target="https://www.merriam-webster.com/dictionary/operose" TargetMode="External"/><Relationship Id="rId182" Type="http://schemas.openxmlformats.org/officeDocument/2006/relationships/hyperlink" Target="https://www.merriam-webster.com/dictionary/bistro" TargetMode="External"/><Relationship Id="rId403" Type="http://schemas.openxmlformats.org/officeDocument/2006/relationships/hyperlink" Target="https://www.merriam-webster.com/dictionary/skittish" TargetMode="External"/><Relationship Id="rId750" Type="http://schemas.openxmlformats.org/officeDocument/2006/relationships/hyperlink" Target="https://www.dictionary.com/browse/chiromancy?s=t" TargetMode="External"/><Relationship Id="rId848" Type="http://schemas.openxmlformats.org/officeDocument/2006/relationships/hyperlink" Target="https://www.dictionary.com/browse/surfeit?s=t" TargetMode="External"/><Relationship Id="rId1033" Type="http://schemas.openxmlformats.org/officeDocument/2006/relationships/hyperlink" Target="https://www.merriam-webster.com/dictionary/porphyry" TargetMode="External"/><Relationship Id="rId1478" Type="http://schemas.openxmlformats.org/officeDocument/2006/relationships/hyperlink" Target="https://www.merriam-webster.com/dictionary/scorbutic" TargetMode="External"/><Relationship Id="rId1685" Type="http://schemas.openxmlformats.org/officeDocument/2006/relationships/hyperlink" Target="https://www.merriam-webster.com/dictionary/incubus" TargetMode="External"/><Relationship Id="rId1892" Type="http://schemas.openxmlformats.org/officeDocument/2006/relationships/hyperlink" Target="https://www.merriam-webster.com/dictionary/prescience" TargetMode="External"/><Relationship Id="rId1906" Type="http://schemas.openxmlformats.org/officeDocument/2006/relationships/hyperlink" Target="https://www.dictionary.com/browse/conducive?s=t" TargetMode="External"/><Relationship Id="rId2431" Type="http://schemas.openxmlformats.org/officeDocument/2006/relationships/hyperlink" Target="https://www.dictionary.com/browse/turgid?s=t" TargetMode="External"/><Relationship Id="rId2529" Type="http://schemas.openxmlformats.org/officeDocument/2006/relationships/hyperlink" Target="https://www.merriam-webster.com/dictionary/dissolute" TargetMode="External"/><Relationship Id="rId487" Type="http://schemas.openxmlformats.org/officeDocument/2006/relationships/hyperlink" Target="https://www.dictionary.com/browse/prosody?s=t" TargetMode="External"/><Relationship Id="rId610" Type="http://schemas.openxmlformats.org/officeDocument/2006/relationships/hyperlink" Target="https://www.dictionary.com/browse/anomie?s=t" TargetMode="External"/><Relationship Id="rId694" Type="http://schemas.openxmlformats.org/officeDocument/2006/relationships/hyperlink" Target="https://www.dictionary.com/browse/malefactor" TargetMode="External"/><Relationship Id="rId708" Type="http://schemas.openxmlformats.org/officeDocument/2006/relationships/hyperlink" Target="https://www.dictionary.com/browse/cadge?s=t" TargetMode="External"/><Relationship Id="rId915" Type="http://schemas.openxmlformats.org/officeDocument/2006/relationships/hyperlink" Target="https://www.dictionary.com/browse/spurious?s=t" TargetMode="External"/><Relationship Id="rId1240" Type="http://schemas.openxmlformats.org/officeDocument/2006/relationships/hyperlink" Target="https://www.merriam-webster.com/dictionary/hie" TargetMode="External"/><Relationship Id="rId1338" Type="http://schemas.openxmlformats.org/officeDocument/2006/relationships/hyperlink" Target="https://www.merriam-webster.com/dictionary/rankle" TargetMode="External"/><Relationship Id="rId1545" Type="http://schemas.openxmlformats.org/officeDocument/2006/relationships/hyperlink" Target="https://www.dictionary.com/browse/chole-" TargetMode="External"/><Relationship Id="rId2070" Type="http://schemas.openxmlformats.org/officeDocument/2006/relationships/hyperlink" Target="https://www.merriam-webster.com/dictionary/capacious" TargetMode="External"/><Relationship Id="rId2168" Type="http://schemas.openxmlformats.org/officeDocument/2006/relationships/hyperlink" Target="https://www.merriam-webster.com/dictionary/doughty" TargetMode="External"/><Relationship Id="rId2375" Type="http://schemas.openxmlformats.org/officeDocument/2006/relationships/hyperlink" Target="https://www.merriam-webster.com/dictionary/tines" TargetMode="External"/><Relationship Id="rId347" Type="http://schemas.openxmlformats.org/officeDocument/2006/relationships/hyperlink" Target="https://www.dictionary.com/browse/eschew?s=t" TargetMode="External"/><Relationship Id="rId999" Type="http://schemas.openxmlformats.org/officeDocument/2006/relationships/hyperlink" Target="https://www.merriam-webster.com/dictionary/eleemosynary" TargetMode="External"/><Relationship Id="rId1100" Type="http://schemas.openxmlformats.org/officeDocument/2006/relationships/hyperlink" Target="https://www.merriam-webster.com/dictionary/acme" TargetMode="External"/><Relationship Id="rId1184" Type="http://schemas.openxmlformats.org/officeDocument/2006/relationships/hyperlink" Target="https://www.dictionary.com/browse/afflatus?s=t" TargetMode="External"/><Relationship Id="rId1405" Type="http://schemas.openxmlformats.org/officeDocument/2006/relationships/hyperlink" Target="https://www.merriam-webster.com/medical/philtrum" TargetMode="External"/><Relationship Id="rId1752" Type="http://schemas.openxmlformats.org/officeDocument/2006/relationships/hyperlink" Target="https://www.dictionary.com/browse/enclave?s=t" TargetMode="External"/><Relationship Id="rId2028" Type="http://schemas.openxmlformats.org/officeDocument/2006/relationships/hyperlink" Target="https://www.dictionary.com/browse/serpentine?s=t" TargetMode="External"/><Relationship Id="rId44" Type="http://schemas.openxmlformats.org/officeDocument/2006/relationships/hyperlink" Target="https://www.dictionary.com/browse/bellwether?s=t" TargetMode="External"/><Relationship Id="rId554" Type="http://schemas.openxmlformats.org/officeDocument/2006/relationships/hyperlink" Target="https://www.dictionary.com/browse/confabulate?s=t" TargetMode="External"/><Relationship Id="rId761" Type="http://schemas.openxmlformats.org/officeDocument/2006/relationships/hyperlink" Target="https://www.dictionary.com/browse/machiavellian?s=t" TargetMode="External"/><Relationship Id="rId859" Type="http://schemas.openxmlformats.org/officeDocument/2006/relationships/hyperlink" Target="https://www.merriam-webster.com/dictionary/exeunt" TargetMode="External"/><Relationship Id="rId1391" Type="http://schemas.openxmlformats.org/officeDocument/2006/relationships/hyperlink" Target="https://www.merriam-webster.com/dictionary/nubile" TargetMode="External"/><Relationship Id="rId1489" Type="http://schemas.openxmlformats.org/officeDocument/2006/relationships/hyperlink" Target="https://www.merriam-webster.com/dictionary/wen" TargetMode="External"/><Relationship Id="rId1612" Type="http://schemas.openxmlformats.org/officeDocument/2006/relationships/hyperlink" Target="https://www.merriam-webster.com/dictionary/-scopy" TargetMode="External"/><Relationship Id="rId1696" Type="http://schemas.openxmlformats.org/officeDocument/2006/relationships/hyperlink" Target="https://www.merriam-webster.com/dictionary/patronymic" TargetMode="External"/><Relationship Id="rId1917" Type="http://schemas.openxmlformats.org/officeDocument/2006/relationships/hyperlink" Target="https://www.dictionary.com/browse/chaff" TargetMode="External"/><Relationship Id="rId2235" Type="http://schemas.openxmlformats.org/officeDocument/2006/relationships/hyperlink" Target="https://www.merriam-webster.com/dictionary/expedient" TargetMode="External"/><Relationship Id="rId2442" Type="http://schemas.openxmlformats.org/officeDocument/2006/relationships/hyperlink" Target="https://www.merriam-webster.com/dictionary/serried" TargetMode="External"/><Relationship Id="rId193" Type="http://schemas.openxmlformats.org/officeDocument/2006/relationships/hyperlink" Target="https://www.merriam-webster.com/dictionary/quay" TargetMode="External"/><Relationship Id="rId207" Type="http://schemas.openxmlformats.org/officeDocument/2006/relationships/hyperlink" Target="https://www.merriam-webster.com/dictionary/cosmopolitan" TargetMode="External"/><Relationship Id="rId414" Type="http://schemas.openxmlformats.org/officeDocument/2006/relationships/hyperlink" Target="https://www.merriam-webster.com/dictionary/finesse" TargetMode="External"/><Relationship Id="rId498" Type="http://schemas.openxmlformats.org/officeDocument/2006/relationships/hyperlink" Target="https://www.merriam-webster.com/dictionary/doggerel" TargetMode="External"/><Relationship Id="rId621" Type="http://schemas.openxmlformats.org/officeDocument/2006/relationships/hyperlink" Target="https://www.dictionary.com/browse/seamy?s=t" TargetMode="External"/><Relationship Id="rId1044" Type="http://schemas.openxmlformats.org/officeDocument/2006/relationships/hyperlink" Target="https://www.merriam-webster.com/dictionary/atrabilious" TargetMode="External"/><Relationship Id="rId1251" Type="http://schemas.openxmlformats.org/officeDocument/2006/relationships/hyperlink" Target="https://www.merriam-webster.com/dictionary/beg" TargetMode="External"/><Relationship Id="rId1349" Type="http://schemas.openxmlformats.org/officeDocument/2006/relationships/hyperlink" Target="https://www.dictionary.com/browse/oenophile" TargetMode="External"/><Relationship Id="rId2081" Type="http://schemas.openxmlformats.org/officeDocument/2006/relationships/hyperlink" Target="https://www.merriam-webster.com/dictionary/involute" TargetMode="External"/><Relationship Id="rId2179" Type="http://schemas.openxmlformats.org/officeDocument/2006/relationships/hyperlink" Target="https://www.merriam-webster.com/dictionary/purblind" TargetMode="External"/><Relationship Id="rId2302" Type="http://schemas.openxmlformats.org/officeDocument/2006/relationships/hyperlink" Target="https://www.dictionary.com/browse/latent" TargetMode="External"/><Relationship Id="rId260" Type="http://schemas.openxmlformats.org/officeDocument/2006/relationships/hyperlink" Target="https://www.dictionary.com/browse/natant?s=t" TargetMode="External"/><Relationship Id="rId719" Type="http://schemas.openxmlformats.org/officeDocument/2006/relationships/hyperlink" Target="https://www.dictionary.com/browse/catafalque?s=t" TargetMode="External"/><Relationship Id="rId926" Type="http://schemas.openxmlformats.org/officeDocument/2006/relationships/hyperlink" Target="https://www.dictionary.com/browse/trepidation?s=t" TargetMode="External"/><Relationship Id="rId1111" Type="http://schemas.openxmlformats.org/officeDocument/2006/relationships/hyperlink" Target="https://www.merriam-webster.com/dictionary/salient" TargetMode="External"/><Relationship Id="rId1556" Type="http://schemas.openxmlformats.org/officeDocument/2006/relationships/hyperlink" Target="https://www.dictionary.com/browse/rubeola" TargetMode="External"/><Relationship Id="rId1763" Type="http://schemas.openxmlformats.org/officeDocument/2006/relationships/hyperlink" Target="https://www.merriam-webster.com/dictionary/kith" TargetMode="External"/><Relationship Id="rId1970" Type="http://schemas.openxmlformats.org/officeDocument/2006/relationships/hyperlink" Target="https://www.merriam-webster.com/dictionary/Paraclete" TargetMode="External"/><Relationship Id="rId2386" Type="http://schemas.openxmlformats.org/officeDocument/2006/relationships/hyperlink" Target="https://www.merriam-webster.com/dictionary/funicular" TargetMode="External"/><Relationship Id="rId55" Type="http://schemas.openxmlformats.org/officeDocument/2006/relationships/hyperlink" Target="https://www.dictionary.com/browse/pachyderm?s=t" TargetMode="External"/><Relationship Id="rId120" Type="http://schemas.openxmlformats.org/officeDocument/2006/relationships/hyperlink" Target="https://www.dictionary.com/browse/cromulent" TargetMode="External"/><Relationship Id="rId358" Type="http://schemas.openxmlformats.org/officeDocument/2006/relationships/hyperlink" Target="https://www.merriam-webster.com/dictionary/poncho" TargetMode="External"/><Relationship Id="rId565" Type="http://schemas.openxmlformats.org/officeDocument/2006/relationships/hyperlink" Target="https://www.dictionary.com/browse/orthoepy?s=t" TargetMode="External"/><Relationship Id="rId772" Type="http://schemas.openxmlformats.org/officeDocument/2006/relationships/hyperlink" Target="https://www.merriam-webster.com/dictionary/palter" TargetMode="External"/><Relationship Id="rId1195" Type="http://schemas.openxmlformats.org/officeDocument/2006/relationships/hyperlink" Target="https://www.merriam-webster.com/dictionary/rancor" TargetMode="External"/><Relationship Id="rId1209" Type="http://schemas.openxmlformats.org/officeDocument/2006/relationships/hyperlink" Target="https://www.dictionary.com/browse/neoteny?s=t" TargetMode="External"/><Relationship Id="rId1416" Type="http://schemas.openxmlformats.org/officeDocument/2006/relationships/hyperlink" Target="https://www.merriam-webster.com/dictionary/costive" TargetMode="External"/><Relationship Id="rId1623" Type="http://schemas.openxmlformats.org/officeDocument/2006/relationships/hyperlink" Target="https://www.dictionary.com/browse/amerce?s=t" TargetMode="External"/><Relationship Id="rId1830" Type="http://schemas.openxmlformats.org/officeDocument/2006/relationships/hyperlink" Target="https://www.dictionary.com/browse/superfluid" TargetMode="External"/><Relationship Id="rId2039" Type="http://schemas.openxmlformats.org/officeDocument/2006/relationships/hyperlink" Target="https://www.merriam-webster.com/dictionary/cognate" TargetMode="External"/><Relationship Id="rId2246" Type="http://schemas.openxmlformats.org/officeDocument/2006/relationships/hyperlink" Target="https://www.merriam-webster.com/dictionary/distrait" TargetMode="External"/><Relationship Id="rId2453" Type="http://schemas.openxmlformats.org/officeDocument/2006/relationships/hyperlink" Target="https://www.merriam-webster.com/dictionary/pleonasm" TargetMode="External"/><Relationship Id="rId218" Type="http://schemas.openxmlformats.org/officeDocument/2006/relationships/hyperlink" Target="https://www.dictionary.com/browse/vestibule" TargetMode="External"/><Relationship Id="rId425" Type="http://schemas.openxmlformats.org/officeDocument/2006/relationships/hyperlink" Target="https://www.dictionary.com/browse/florid?s=t" TargetMode="External"/><Relationship Id="rId632" Type="http://schemas.openxmlformats.org/officeDocument/2006/relationships/hyperlink" Target="https://www.dictionary.com/browse/pannier?s=t" TargetMode="External"/><Relationship Id="rId1055" Type="http://schemas.openxmlformats.org/officeDocument/2006/relationships/hyperlink" Target="https://www.dictionary.com/browse/consign" TargetMode="External"/><Relationship Id="rId1262" Type="http://schemas.openxmlformats.org/officeDocument/2006/relationships/hyperlink" Target="https://www.dictionary.com/browse/effrontery" TargetMode="External"/><Relationship Id="rId1928" Type="http://schemas.openxmlformats.org/officeDocument/2006/relationships/hyperlink" Target="https://www.dictionary.com/browse/bryology" TargetMode="External"/><Relationship Id="rId2092" Type="http://schemas.openxmlformats.org/officeDocument/2006/relationships/hyperlink" Target="https://www.merriam-webster.com/dictionary/simulacrum" TargetMode="External"/><Relationship Id="rId2106" Type="http://schemas.openxmlformats.org/officeDocument/2006/relationships/hyperlink" Target="https://www.merriam-webster.com/dictionary/fenestrated" TargetMode="External"/><Relationship Id="rId2313" Type="http://schemas.openxmlformats.org/officeDocument/2006/relationships/hyperlink" Target="https://www.merriam-webster.com/dictionary/preempt" TargetMode="External"/><Relationship Id="rId2520" Type="http://schemas.openxmlformats.org/officeDocument/2006/relationships/hyperlink" Target="https://www.dictionary.com/browse/agape" TargetMode="External"/><Relationship Id="rId271" Type="http://schemas.openxmlformats.org/officeDocument/2006/relationships/hyperlink" Target="https://www.dictionary.com/browse/brusque?s=t" TargetMode="External"/><Relationship Id="rId937" Type="http://schemas.openxmlformats.org/officeDocument/2006/relationships/hyperlink" Target="https://www.dictionary.com/browse/larder?s=t" TargetMode="External"/><Relationship Id="rId1122" Type="http://schemas.openxmlformats.org/officeDocument/2006/relationships/hyperlink" Target="https://www.merriam-webster.com/dictionary/hedonism" TargetMode="External"/><Relationship Id="rId1567" Type="http://schemas.openxmlformats.org/officeDocument/2006/relationships/hyperlink" Target="https://www.merriam-webster.com/dictionary/glosso-" TargetMode="External"/><Relationship Id="rId1774" Type="http://schemas.openxmlformats.org/officeDocument/2006/relationships/hyperlink" Target="https://www.merriam-webster.com/dictionary/teleology" TargetMode="External"/><Relationship Id="rId1981" Type="http://schemas.openxmlformats.org/officeDocument/2006/relationships/hyperlink" Target="https://www.merriam-webster.com/dictionary/sexton" TargetMode="External"/><Relationship Id="rId2397" Type="http://schemas.openxmlformats.org/officeDocument/2006/relationships/hyperlink" Target="https://www.dictionary.com/browse/xerography" TargetMode="External"/><Relationship Id="rId66" Type="http://schemas.openxmlformats.org/officeDocument/2006/relationships/hyperlink" Target="https://www.dictionary.com/browse/de-rigueur" TargetMode="External"/><Relationship Id="rId131" Type="http://schemas.openxmlformats.org/officeDocument/2006/relationships/hyperlink" Target="https://www.dictionary.com/browse/menagerie?s=t" TargetMode="External"/><Relationship Id="rId369" Type="http://schemas.openxmlformats.org/officeDocument/2006/relationships/hyperlink" Target="https://www.dictionary.com/browse/crewel?s=t" TargetMode="External"/><Relationship Id="rId576" Type="http://schemas.openxmlformats.org/officeDocument/2006/relationships/hyperlink" Target="https://www.dictionary.com/browse/spoonerism?s=t" TargetMode="External"/><Relationship Id="rId783" Type="http://schemas.openxmlformats.org/officeDocument/2006/relationships/hyperlink" Target="https://www.merriam-webster.com/dictionary/mulct" TargetMode="External"/><Relationship Id="rId990" Type="http://schemas.openxmlformats.org/officeDocument/2006/relationships/hyperlink" Target="https://www.dictionary.com/browse/conundrum?s=t" TargetMode="External"/><Relationship Id="rId1427" Type="http://schemas.openxmlformats.org/officeDocument/2006/relationships/hyperlink" Target="https://www.merriam-webster.com/dictionary/anuria" TargetMode="External"/><Relationship Id="rId1634" Type="http://schemas.openxmlformats.org/officeDocument/2006/relationships/hyperlink" Target="https://www.merriam-webster.com/dictionary/morganatic" TargetMode="External"/><Relationship Id="rId1841" Type="http://schemas.openxmlformats.org/officeDocument/2006/relationships/hyperlink" Target="https://www.dictionary.com/browse/satrap" TargetMode="External"/><Relationship Id="rId2257" Type="http://schemas.openxmlformats.org/officeDocument/2006/relationships/hyperlink" Target="https://www.merriam-webster.com/dictionary/ratiocinate" TargetMode="External"/><Relationship Id="rId2464" Type="http://schemas.openxmlformats.org/officeDocument/2006/relationships/hyperlink" Target="https://www.merriam-webster.com/dictionary/deracinate" TargetMode="External"/><Relationship Id="rId229" Type="http://schemas.openxmlformats.org/officeDocument/2006/relationships/hyperlink" Target="https://www.google.com/search?channel=nus5&amp;client=firefox-b-1-d&amp;q=image%2C+parapet" TargetMode="External"/><Relationship Id="rId436" Type="http://schemas.openxmlformats.org/officeDocument/2006/relationships/hyperlink" Target="https://www.dictionary.com/browse/rubric?s=t" TargetMode="External"/><Relationship Id="rId643" Type="http://schemas.openxmlformats.org/officeDocument/2006/relationships/hyperlink" Target="https://www.dictionary.com/browse/innuendo?s=t" TargetMode="External"/><Relationship Id="rId1066" Type="http://schemas.openxmlformats.org/officeDocument/2006/relationships/hyperlink" Target="https://www.google.com/search?q=image+horst%2C+graben" TargetMode="External"/><Relationship Id="rId1273" Type="http://schemas.openxmlformats.org/officeDocument/2006/relationships/hyperlink" Target="https://www.dictionary.com/browse/jehu?s=t" TargetMode="External"/><Relationship Id="rId1480" Type="http://schemas.openxmlformats.org/officeDocument/2006/relationships/hyperlink" Target="https://www.merriam-webster.com/dictionary/silicosis" TargetMode="External"/><Relationship Id="rId1939" Type="http://schemas.openxmlformats.org/officeDocument/2006/relationships/hyperlink" Target="https://www.dictionary.com/browse/expatriate?s=t" TargetMode="External"/><Relationship Id="rId2117" Type="http://schemas.openxmlformats.org/officeDocument/2006/relationships/hyperlink" Target="https://www.dictionary.com/browse/corpulent" TargetMode="External"/><Relationship Id="rId2324" Type="http://schemas.openxmlformats.org/officeDocument/2006/relationships/hyperlink" Target="https://www.merriam-webster.com/dictionary/itinerant" TargetMode="External"/><Relationship Id="rId850" Type="http://schemas.openxmlformats.org/officeDocument/2006/relationships/hyperlink" Target="https://www.dictionary.com/browse/apodictic?s=t" TargetMode="External"/><Relationship Id="rId948" Type="http://schemas.openxmlformats.org/officeDocument/2006/relationships/hyperlink" Target="https://www.merriam-webster.com/dictionary/snide" TargetMode="External"/><Relationship Id="rId1133" Type="http://schemas.openxmlformats.org/officeDocument/2006/relationships/hyperlink" Target="https://www.dictionary.com/browse/comity?s=t" TargetMode="External"/><Relationship Id="rId1578" Type="http://schemas.openxmlformats.org/officeDocument/2006/relationships/hyperlink" Target="https://www.merriam-webster.com/dictionary/orth-" TargetMode="External"/><Relationship Id="rId1701" Type="http://schemas.openxmlformats.org/officeDocument/2006/relationships/hyperlink" Target="https://www.merriam-webster.com/dictionary/barge" TargetMode="External"/><Relationship Id="rId1785" Type="http://schemas.openxmlformats.org/officeDocument/2006/relationships/hyperlink" Target="https://www.merriam-webster.com/dictionary/circumambient" TargetMode="External"/><Relationship Id="rId1992" Type="http://schemas.openxmlformats.org/officeDocument/2006/relationships/hyperlink" Target="https://www.merriam-webster.com/dictionary/ablate" TargetMode="External"/><Relationship Id="rId2531" Type="http://schemas.openxmlformats.org/officeDocument/2006/relationships/hyperlink" Target="https://www.mayoclinic.org/diseases-conditions/primary-progressive-aphasia/symptoms-causes/syc-20350499" TargetMode="External"/><Relationship Id="rId77" Type="http://schemas.openxmlformats.org/officeDocument/2006/relationships/hyperlink" Target="https://www.merriam-webster.com/dictionary/abattoir" TargetMode="External"/><Relationship Id="rId282" Type="http://schemas.openxmlformats.org/officeDocument/2006/relationships/hyperlink" Target="https://www.dictionary.com/browse/fulminate?s=t" TargetMode="External"/><Relationship Id="rId503" Type="http://schemas.openxmlformats.org/officeDocument/2006/relationships/hyperlink" Target="https://en.wikipedia.org/wiki/Analects" TargetMode="External"/><Relationship Id="rId587" Type="http://schemas.openxmlformats.org/officeDocument/2006/relationships/hyperlink" Target="https://www.dictionary.com/browse/flagon" TargetMode="External"/><Relationship Id="rId710" Type="http://schemas.openxmlformats.org/officeDocument/2006/relationships/hyperlink" Target="https://www.dictionary.com/browse/vituperation" TargetMode="External"/><Relationship Id="rId808" Type="http://schemas.openxmlformats.org/officeDocument/2006/relationships/hyperlink" Target="https://www.dictionary.com/browse/imbibe?s=t" TargetMode="External"/><Relationship Id="rId1340" Type="http://schemas.openxmlformats.org/officeDocument/2006/relationships/hyperlink" Target="https://www.dictionary.com/browse/deposition?s=t" TargetMode="External"/><Relationship Id="rId1438" Type="http://schemas.openxmlformats.org/officeDocument/2006/relationships/hyperlink" Target="https://www.merriam-webster.com/dictionary/tarsus" TargetMode="External"/><Relationship Id="rId1645" Type="http://schemas.openxmlformats.org/officeDocument/2006/relationships/hyperlink" Target="https://www.merriam-webster.com/dictionary/topaz" TargetMode="External"/><Relationship Id="rId2170" Type="http://schemas.openxmlformats.org/officeDocument/2006/relationships/hyperlink" Target="https://www.merriam-webster.com/dictionary/paladin" TargetMode="External"/><Relationship Id="rId2268" Type="http://schemas.openxmlformats.org/officeDocument/2006/relationships/hyperlink" Target="https://www.merriam-webster.com/dictionary/cunctation" TargetMode="External"/><Relationship Id="rId8" Type="http://schemas.openxmlformats.org/officeDocument/2006/relationships/hyperlink" Target="https://www.dictionary.com/browse/multifarious?s=t" TargetMode="External"/><Relationship Id="rId142" Type="http://schemas.openxmlformats.org/officeDocument/2006/relationships/hyperlink" Target="https://www.dictionary.com/browse/ell?s=t" TargetMode="External"/><Relationship Id="rId447" Type="http://schemas.openxmlformats.org/officeDocument/2006/relationships/hyperlink" Target="https://www.dictionary.com/browse/edda?s=t" TargetMode="External"/><Relationship Id="rId794" Type="http://schemas.openxmlformats.org/officeDocument/2006/relationships/hyperlink" Target="https://www.merriam-webster.com/dictionary/gull" TargetMode="External"/><Relationship Id="rId1077" Type="http://schemas.openxmlformats.org/officeDocument/2006/relationships/hyperlink" Target="https://www.dictionary.com/browse/oxbow" TargetMode="External"/><Relationship Id="rId1200" Type="http://schemas.openxmlformats.org/officeDocument/2006/relationships/hyperlink" Target="https://www.merriam-webster.com/dictionary/svelte" TargetMode="External"/><Relationship Id="rId1852" Type="http://schemas.openxmlformats.org/officeDocument/2006/relationships/hyperlink" Target="https://www.merriam-webster.com/dictionary/autarchy" TargetMode="External"/><Relationship Id="rId2030" Type="http://schemas.openxmlformats.org/officeDocument/2006/relationships/hyperlink" Target="https://www.merriam-webster.com/dictionary/lacuna" TargetMode="External"/><Relationship Id="rId2128" Type="http://schemas.openxmlformats.org/officeDocument/2006/relationships/hyperlink" Target="https://www.merriam-webster.com/dictionary/outre" TargetMode="External"/><Relationship Id="rId2475" Type="http://schemas.openxmlformats.org/officeDocument/2006/relationships/hyperlink" Target="https://www.merriam-webster.com/dictionary/hecatomb" TargetMode="External"/><Relationship Id="rId654" Type="http://schemas.openxmlformats.org/officeDocument/2006/relationships/hyperlink" Target="https://www.dictionary.com/browse/stricture?s=t" TargetMode="External"/><Relationship Id="rId861" Type="http://schemas.openxmlformats.org/officeDocument/2006/relationships/hyperlink" Target="https://www.merriam-webster.com/dictionary/reclame" TargetMode="External"/><Relationship Id="rId959" Type="http://schemas.openxmlformats.org/officeDocument/2006/relationships/hyperlink" Target="https://www.dictionary.com/browse/hassock?s=t" TargetMode="External"/><Relationship Id="rId1284" Type="http://schemas.openxmlformats.org/officeDocument/2006/relationships/hyperlink" Target="https://www.merriam-webster.com/dictionary/barrister" TargetMode="External"/><Relationship Id="rId1491" Type="http://schemas.openxmlformats.org/officeDocument/2006/relationships/hyperlink" Target="https://www.merriam-webster.com/dictionary/caduceus" TargetMode="External"/><Relationship Id="rId1505" Type="http://schemas.openxmlformats.org/officeDocument/2006/relationships/hyperlink" Target="https://www.merriam-webster.com/dictionary/styptic" TargetMode="External"/><Relationship Id="rId1589" Type="http://schemas.openxmlformats.org/officeDocument/2006/relationships/hyperlink" Target="https://www.merriam-webster.com/dictionary/proct-" TargetMode="External"/><Relationship Id="rId1712" Type="http://schemas.openxmlformats.org/officeDocument/2006/relationships/hyperlink" Target="https://www.merriam-webster.com/dictionary/xebec" TargetMode="External"/><Relationship Id="rId2335" Type="http://schemas.openxmlformats.org/officeDocument/2006/relationships/hyperlink" Target="https://www.merriam-webster.com/dictionary/artless" TargetMode="External"/><Relationship Id="rId2542" Type="http://schemas.openxmlformats.org/officeDocument/2006/relationships/hyperlink" Target="https://www.merriam-webster.com/dictionary/talus" TargetMode="External"/><Relationship Id="rId293" Type="http://schemas.openxmlformats.org/officeDocument/2006/relationships/hyperlink" Target="https://www.merriam-webster.com/dictionary/banal" TargetMode="External"/><Relationship Id="rId307" Type="http://schemas.openxmlformats.org/officeDocument/2006/relationships/hyperlink" Target="https://www.dictionary.com/browse/tome" TargetMode="External"/><Relationship Id="rId514" Type="http://schemas.openxmlformats.org/officeDocument/2006/relationships/hyperlink" Target="https://wikidiff.com/natty/modish" TargetMode="External"/><Relationship Id="rId721" Type="http://schemas.openxmlformats.org/officeDocument/2006/relationships/hyperlink" Target="https://www.dictionary.com/browse/noyade?s=t" TargetMode="External"/><Relationship Id="rId1144" Type="http://schemas.openxmlformats.org/officeDocument/2006/relationships/hyperlink" Target="https://www.merriam-webster.com/dictionary/halcyon" TargetMode="External"/><Relationship Id="rId1351" Type="http://schemas.openxmlformats.org/officeDocument/2006/relationships/hyperlink" Target="https://www.merriam-webster.com/dictionary/defeasance" TargetMode="External"/><Relationship Id="rId1449" Type="http://schemas.openxmlformats.org/officeDocument/2006/relationships/hyperlink" Target="https://www.merriam-webster.com/dictionary/apoplexy" TargetMode="External"/><Relationship Id="rId1796" Type="http://schemas.openxmlformats.org/officeDocument/2006/relationships/hyperlink" Target="https://www.merriam-webster.com/dictionary/avuncular" TargetMode="External"/><Relationship Id="rId2181" Type="http://schemas.openxmlformats.org/officeDocument/2006/relationships/hyperlink" Target="https://www.merriam-webster.com/dictionary/sappy" TargetMode="External"/><Relationship Id="rId2402" Type="http://schemas.openxmlformats.org/officeDocument/2006/relationships/hyperlink" Target="https://thesaurus.plus/related/detent/pawl" TargetMode="External"/><Relationship Id="rId88" Type="http://schemas.openxmlformats.org/officeDocument/2006/relationships/hyperlink" Target="https://www.dictionary.com/browse/tercel" TargetMode="External"/><Relationship Id="rId153" Type="http://schemas.openxmlformats.org/officeDocument/2006/relationships/hyperlink" Target="https://www.dictionary.com/browse/peristyle?s=t" TargetMode="External"/><Relationship Id="rId360" Type="http://schemas.openxmlformats.org/officeDocument/2006/relationships/hyperlink" Target="https://www.dictionary.com/browse/chignon?s=t" TargetMode="External"/><Relationship Id="rId598" Type="http://schemas.openxmlformats.org/officeDocument/2006/relationships/hyperlink" Target="https://www.dictionary.com/browse/cuspidor" TargetMode="External"/><Relationship Id="rId819" Type="http://schemas.openxmlformats.org/officeDocument/2006/relationships/hyperlink" Target="https://www.dictionary.com/browse/ebullient?s=t" TargetMode="External"/><Relationship Id="rId1004" Type="http://schemas.openxmlformats.org/officeDocument/2006/relationships/hyperlink" Target="https://www.merriam-webster.com/dictionary/effluent" TargetMode="External"/><Relationship Id="rId1211" Type="http://schemas.openxmlformats.org/officeDocument/2006/relationships/hyperlink" Target="https://www.merriam-webster.com/dictionary/puerile" TargetMode="External"/><Relationship Id="rId1656" Type="http://schemas.openxmlformats.org/officeDocument/2006/relationships/hyperlink" Target="https://www.dictionary.com/browse/numinous?s=t" TargetMode="External"/><Relationship Id="rId1863" Type="http://schemas.openxmlformats.org/officeDocument/2006/relationships/hyperlink" Target="https://www.merriam-webster.com/dictionary/oligarchy" TargetMode="External"/><Relationship Id="rId2041" Type="http://schemas.openxmlformats.org/officeDocument/2006/relationships/hyperlink" Target="https://www.merriam-webster.com/dictionary/glean" TargetMode="External"/><Relationship Id="rId2279" Type="http://schemas.openxmlformats.org/officeDocument/2006/relationships/hyperlink" Target="https://www.merriam-webster.com/dictionary/microsecond" TargetMode="External"/><Relationship Id="rId2486" Type="http://schemas.openxmlformats.org/officeDocument/2006/relationships/hyperlink" Target="https://www.merriam-webster.com/dictionary/scourge" TargetMode="External"/><Relationship Id="rId220" Type="http://schemas.openxmlformats.org/officeDocument/2006/relationships/hyperlink" Target="https://www.merriam-webster.com/dictionary/wattle" TargetMode="External"/><Relationship Id="rId458" Type="http://schemas.openxmlformats.org/officeDocument/2006/relationships/hyperlink" Target="https://www.dictionary.com/browse/panoply?s=t" TargetMode="External"/><Relationship Id="rId665" Type="http://schemas.openxmlformats.org/officeDocument/2006/relationships/hyperlink" Target="https://www.merriam-webster.com/dictionary/mordant" TargetMode="External"/><Relationship Id="rId872" Type="http://schemas.openxmlformats.org/officeDocument/2006/relationships/hyperlink" Target="https://www.merriam-webster.com/dictionary/evince" TargetMode="External"/><Relationship Id="rId1088" Type="http://schemas.openxmlformats.org/officeDocument/2006/relationships/hyperlink" Target="https://www.dictionary.com/browse/congeal?s=t" TargetMode="External"/><Relationship Id="rId1295" Type="http://schemas.openxmlformats.org/officeDocument/2006/relationships/hyperlink" Target="https://www.merriam-webster.com/dictionary/farrier" TargetMode="External"/><Relationship Id="rId1309" Type="http://schemas.openxmlformats.org/officeDocument/2006/relationships/hyperlink" Target="https://www.merriam-webster.com/dictionary/sinecure" TargetMode="External"/><Relationship Id="rId1516" Type="http://schemas.openxmlformats.org/officeDocument/2006/relationships/hyperlink" Target="https://www.merriam-webster.com/dictionary/cephal-" TargetMode="External"/><Relationship Id="rId1723" Type="http://schemas.openxmlformats.org/officeDocument/2006/relationships/hyperlink" Target="https://www.dictionary.com/browse/largo" TargetMode="External"/><Relationship Id="rId1930" Type="http://schemas.openxmlformats.org/officeDocument/2006/relationships/hyperlink" Target="https://www.dictionary.com/browse/timocracy" TargetMode="External"/><Relationship Id="rId2139" Type="http://schemas.openxmlformats.org/officeDocument/2006/relationships/hyperlink" Target="https://www.merriam-webster.com/dictionary/perfuse" TargetMode="External"/><Relationship Id="rId2346" Type="http://schemas.openxmlformats.org/officeDocument/2006/relationships/hyperlink" Target="https://www.dictionary.com/browse/niggling?s=t" TargetMode="External"/><Relationship Id="rId2553" Type="http://schemas.openxmlformats.org/officeDocument/2006/relationships/hyperlink" Target="https://www.dictionary.com/browse/eulogy" TargetMode="External"/><Relationship Id="rId15" Type="http://schemas.openxmlformats.org/officeDocument/2006/relationships/hyperlink" Target="https://www.dictionary.com/browse/dyad?s=t" TargetMode="External"/><Relationship Id="rId318" Type="http://schemas.openxmlformats.org/officeDocument/2006/relationships/hyperlink" Target="https://www.merriam-webster.com/dictionary/seminal" TargetMode="External"/><Relationship Id="rId525" Type="http://schemas.openxmlformats.org/officeDocument/2006/relationships/hyperlink" Target="https://www.dictionary.com/browse/nonplussed" TargetMode="External"/><Relationship Id="rId732" Type="http://schemas.openxmlformats.org/officeDocument/2006/relationships/hyperlink" Target="https://www.dictionary.com/browse/repudiate?s=t" TargetMode="External"/><Relationship Id="rId1155" Type="http://schemas.openxmlformats.org/officeDocument/2006/relationships/hyperlink" Target="https://www.dictionary.com/browse/shalom?s=t" TargetMode="External"/><Relationship Id="rId1362" Type="http://schemas.openxmlformats.org/officeDocument/2006/relationships/hyperlink" Target="https://www.dictionary.com/browse/loll" TargetMode="External"/><Relationship Id="rId2192" Type="http://schemas.openxmlformats.org/officeDocument/2006/relationships/hyperlink" Target="https://www.dictionary.com/browse/mettle?s=t" TargetMode="External"/><Relationship Id="rId2206" Type="http://schemas.openxmlformats.org/officeDocument/2006/relationships/hyperlink" Target="https://www.dictionary.com/browse/deliquesce" TargetMode="External"/><Relationship Id="rId2413" Type="http://schemas.openxmlformats.org/officeDocument/2006/relationships/hyperlink" Target="https://www.dictionary.com/browse/imperious?s=t" TargetMode="External"/><Relationship Id="rId99" Type="http://schemas.openxmlformats.org/officeDocument/2006/relationships/hyperlink" Target="https://www.merriam-webster.com/dictionary/nuthatch" TargetMode="External"/><Relationship Id="rId164" Type="http://schemas.openxmlformats.org/officeDocument/2006/relationships/hyperlink" Target="https://www.dictionary.com/browse/dialectic?s=t" TargetMode="External"/><Relationship Id="rId371" Type="http://schemas.openxmlformats.org/officeDocument/2006/relationships/hyperlink" Target="https://www.dictionary.com/browse/skein?s=t" TargetMode="External"/><Relationship Id="rId1015" Type="http://schemas.openxmlformats.org/officeDocument/2006/relationships/hyperlink" Target="https://www.merriam-webster.com/dictionary/slough" TargetMode="External"/><Relationship Id="rId1222" Type="http://schemas.openxmlformats.org/officeDocument/2006/relationships/hyperlink" Target="https://www.merriam-webster.com/dictionary/inherent" TargetMode="External"/><Relationship Id="rId1667" Type="http://schemas.openxmlformats.org/officeDocument/2006/relationships/hyperlink" Target="https://www.merriam-webster.com/dictionary/vigorish" TargetMode="External"/><Relationship Id="rId1874" Type="http://schemas.openxmlformats.org/officeDocument/2006/relationships/hyperlink" Target="https://www.merriam-webster.com/dictionary/lionize" TargetMode="External"/><Relationship Id="rId2052" Type="http://schemas.openxmlformats.org/officeDocument/2006/relationships/hyperlink" Target="https://www.merriam-webster.com/dictionary/dichotomy" TargetMode="External"/><Relationship Id="rId2497" Type="http://schemas.openxmlformats.org/officeDocument/2006/relationships/hyperlink" Target="https://www.dictionary.com/browse/mince" TargetMode="External"/><Relationship Id="rId469" Type="http://schemas.openxmlformats.org/officeDocument/2006/relationships/hyperlink" Target="https://www.dictionary.com/browse/dithyramb?s=t" TargetMode="External"/><Relationship Id="rId676" Type="http://schemas.openxmlformats.org/officeDocument/2006/relationships/hyperlink" Target="https://www.merriam-webster.com/dictionary/yegg" TargetMode="External"/><Relationship Id="rId883" Type="http://schemas.openxmlformats.org/officeDocument/2006/relationships/hyperlink" Target="https://www.dictionary.com/browse/vestige" TargetMode="External"/><Relationship Id="rId1099" Type="http://schemas.openxmlformats.org/officeDocument/2006/relationships/hyperlink" Target="https://www.merriam-webster.com/dictionary/weltschmerz" TargetMode="External"/><Relationship Id="rId1527" Type="http://schemas.openxmlformats.org/officeDocument/2006/relationships/hyperlink" Target="https://www.merriam-webster.com/dictionary/epistaxis" TargetMode="External"/><Relationship Id="rId1734" Type="http://schemas.openxmlformats.org/officeDocument/2006/relationships/hyperlink" Target="https://www.dictionary.com/browse/chorale" TargetMode="External"/><Relationship Id="rId1941" Type="http://schemas.openxmlformats.org/officeDocument/2006/relationships/hyperlink" Target="https://www.dictionary.com/browse/formication?s=t" TargetMode="External"/><Relationship Id="rId2357" Type="http://schemas.openxmlformats.org/officeDocument/2006/relationships/hyperlink" Target="https://www.merriam-webster.com/dictionary/gnomon" TargetMode="External"/><Relationship Id="rId26" Type="http://schemas.openxmlformats.org/officeDocument/2006/relationships/hyperlink" Target="https://www.dictionary.com/browse/zoophyte?s=t" TargetMode="External"/><Relationship Id="rId231" Type="http://schemas.openxmlformats.org/officeDocument/2006/relationships/hyperlink" Target="https://www.dictionary.com/browse/essay?s=t" TargetMode="External"/><Relationship Id="rId329" Type="http://schemas.openxmlformats.org/officeDocument/2006/relationships/hyperlink" Target="https://www.dictionary.com/browse/transmogrify?s=t" TargetMode="External"/><Relationship Id="rId536" Type="http://schemas.openxmlformats.org/officeDocument/2006/relationships/hyperlink" Target="https://www.dictionary.com/browse/censer?s=t" TargetMode="External"/><Relationship Id="rId1166" Type="http://schemas.openxmlformats.org/officeDocument/2006/relationships/hyperlink" Target="https://www.merriam-webster.com/dictionary/estimable" TargetMode="External"/><Relationship Id="rId1373" Type="http://schemas.openxmlformats.org/officeDocument/2006/relationships/hyperlink" Target="https://www.dictionary.com/browse/carious?s=t" TargetMode="External"/><Relationship Id="rId2217" Type="http://schemas.openxmlformats.org/officeDocument/2006/relationships/hyperlink" Target="https://www.dictionary.com/browse/crepuscular?s=t" TargetMode="External"/><Relationship Id="rId175" Type="http://schemas.openxmlformats.org/officeDocument/2006/relationships/hyperlink" Target="https://www.dictionary.com/browse/ecole?s=t" TargetMode="External"/><Relationship Id="rId743" Type="http://schemas.openxmlformats.org/officeDocument/2006/relationships/hyperlink" Target="https://www.dictionary.com/browse/fuliginous?s=t" TargetMode="External"/><Relationship Id="rId950" Type="http://schemas.openxmlformats.org/officeDocument/2006/relationships/hyperlink" Target="https://www.merriam-webster.com/dictionary/namby-pamby" TargetMode="External"/><Relationship Id="rId1026" Type="http://schemas.openxmlformats.org/officeDocument/2006/relationships/hyperlink" Target="https://www.merriam-webster.com/dictionary/horst" TargetMode="External"/><Relationship Id="rId1580" Type="http://schemas.openxmlformats.org/officeDocument/2006/relationships/hyperlink" Target="https://www.merriam-webster.com/dictionary/ot-" TargetMode="External"/><Relationship Id="rId1678" Type="http://schemas.openxmlformats.org/officeDocument/2006/relationships/hyperlink" Target="https://www.merriam-webster.com/dictionary/spinet" TargetMode="External"/><Relationship Id="rId1801" Type="http://schemas.openxmlformats.org/officeDocument/2006/relationships/hyperlink" Target="https://www.dictionary.com/browse/bevel?s=t" TargetMode="External"/><Relationship Id="rId1885" Type="http://schemas.openxmlformats.org/officeDocument/2006/relationships/hyperlink" Target="https://www.merriam-webster.com/dictionary/quietus" TargetMode="External"/><Relationship Id="rId2424" Type="http://schemas.openxmlformats.org/officeDocument/2006/relationships/hyperlink" Target="https://www.dictionary.com/browse/frippery?s=t" TargetMode="External"/><Relationship Id="rId382" Type="http://schemas.openxmlformats.org/officeDocument/2006/relationships/hyperlink" Target="https://www.pinterest.com/gingerproper/baldric/" TargetMode="External"/><Relationship Id="rId603" Type="http://schemas.openxmlformats.org/officeDocument/2006/relationships/hyperlink" Target="https://www.dictionary.com/browse/brogue" TargetMode="External"/><Relationship Id="rId687" Type="http://schemas.openxmlformats.org/officeDocument/2006/relationships/hyperlink" Target="https://www.dictionary.com/browse/virago?s=t" TargetMode="External"/><Relationship Id="rId810" Type="http://schemas.openxmlformats.org/officeDocument/2006/relationships/hyperlink" Target="https://www.dictionary.com/browse/mead?s=t" TargetMode="External"/><Relationship Id="rId908" Type="http://schemas.openxmlformats.org/officeDocument/2006/relationships/hyperlink" Target="https://www.dictionary.com/browse/mountebank?s=t" TargetMode="External"/><Relationship Id="rId1233" Type="http://schemas.openxmlformats.org/officeDocument/2006/relationships/hyperlink" Target="https://www.merriam-webster.com/dictionary/exacerbate" TargetMode="External"/><Relationship Id="rId1440" Type="http://schemas.openxmlformats.org/officeDocument/2006/relationships/hyperlink" Target="https://www.merriam-webster.com/dictionary/peristalsis" TargetMode="External"/><Relationship Id="rId1538" Type="http://schemas.openxmlformats.org/officeDocument/2006/relationships/hyperlink" Target="https://www.merriam-webster.com/dictionary/dysuria" TargetMode="External"/><Relationship Id="rId2063" Type="http://schemas.openxmlformats.org/officeDocument/2006/relationships/hyperlink" Target="https://www.merriam-webster.com/dictionary/libertine" TargetMode="External"/><Relationship Id="rId2270" Type="http://schemas.openxmlformats.org/officeDocument/2006/relationships/hyperlink" Target="https://www.merriam-webster.com/dictionary/perpetuity" TargetMode="External"/><Relationship Id="rId2368" Type="http://schemas.openxmlformats.org/officeDocument/2006/relationships/hyperlink" Target="https://www.merriam-webster.com/dictionary/pestle" TargetMode="External"/><Relationship Id="rId242" Type="http://schemas.openxmlformats.org/officeDocument/2006/relationships/hyperlink" Target="https://www.dictionary.com/browse/germinal?s=t" TargetMode="External"/><Relationship Id="rId894" Type="http://schemas.openxmlformats.org/officeDocument/2006/relationships/hyperlink" Target="https://www.dictionary.com/browse/credulous?s=t" TargetMode="External"/><Relationship Id="rId1177" Type="http://schemas.openxmlformats.org/officeDocument/2006/relationships/hyperlink" Target="https://www.dictionary.com/browse/concord" TargetMode="External"/><Relationship Id="rId1300" Type="http://schemas.openxmlformats.org/officeDocument/2006/relationships/hyperlink" Target="https://www.merriam-webster.com/dictionary/lapidary" TargetMode="External"/><Relationship Id="rId1745" Type="http://schemas.openxmlformats.org/officeDocument/2006/relationships/hyperlink" Target="https://www.dictionary.com/browse/jib" TargetMode="External"/><Relationship Id="rId1952" Type="http://schemas.openxmlformats.org/officeDocument/2006/relationships/hyperlink" Target="https://www.merriam-webster.com/dictionary/ethos" TargetMode="External"/><Relationship Id="rId2130" Type="http://schemas.openxmlformats.org/officeDocument/2006/relationships/hyperlink" Target="https://www.merriam-webster.com/dictionary/ascetic" TargetMode="External"/><Relationship Id="rId37" Type="http://schemas.openxmlformats.org/officeDocument/2006/relationships/hyperlink" Target="https://www.dictionary.com/browse/ratite?s=t" TargetMode="External"/><Relationship Id="rId102" Type="http://schemas.openxmlformats.org/officeDocument/2006/relationships/hyperlink" Target="https://www.merriam-webster.com/dictionary/monotreme" TargetMode="External"/><Relationship Id="rId547" Type="http://schemas.openxmlformats.org/officeDocument/2006/relationships/hyperlink" Target="https://www.dictionary.com/browse/acronym?s=t" TargetMode="External"/><Relationship Id="rId754" Type="http://schemas.openxmlformats.org/officeDocument/2006/relationships/hyperlink" Target="https://www.dictionary.com/browse/foist?s=t" TargetMode="External"/><Relationship Id="rId961" Type="http://schemas.openxmlformats.org/officeDocument/2006/relationships/hyperlink" Target="https://www.dictionary.com/browse/sconce" TargetMode="External"/><Relationship Id="rId1384" Type="http://schemas.openxmlformats.org/officeDocument/2006/relationships/hyperlink" Target="https://www.merriam-webster.com/dictionary/philander" TargetMode="External"/><Relationship Id="rId1591" Type="http://schemas.openxmlformats.org/officeDocument/2006/relationships/hyperlink" Target="https://www.merriam-webster.com/dictionary/pyr-" TargetMode="External"/><Relationship Id="rId1605" Type="http://schemas.openxmlformats.org/officeDocument/2006/relationships/hyperlink" Target="https://www.merriam-webster.com/dictionary/-megaly" TargetMode="External"/><Relationship Id="rId1689" Type="http://schemas.openxmlformats.org/officeDocument/2006/relationships/hyperlink" Target="https://www.merriam-webster.com/dictionary/revenant" TargetMode="External"/><Relationship Id="rId1812" Type="http://schemas.openxmlformats.org/officeDocument/2006/relationships/hyperlink" Target="https://www.dictionary.com/browse/froward" TargetMode="External"/><Relationship Id="rId2228" Type="http://schemas.openxmlformats.org/officeDocument/2006/relationships/hyperlink" Target="https://www.merriam-webster.com/dictionary/commiserate" TargetMode="External"/><Relationship Id="rId2435" Type="http://schemas.openxmlformats.org/officeDocument/2006/relationships/hyperlink" Target="https://www.merriam-webster.com/dictionary/cortege" TargetMode="External"/><Relationship Id="rId90" Type="http://schemas.openxmlformats.org/officeDocument/2006/relationships/hyperlink" Target="https://www.dictionary.com/browse/mitigate" TargetMode="External"/><Relationship Id="rId186" Type="http://schemas.openxmlformats.org/officeDocument/2006/relationships/hyperlink" Target="https://www.merriam-webster.com/dictionary/hospice" TargetMode="External"/><Relationship Id="rId393" Type="http://schemas.openxmlformats.org/officeDocument/2006/relationships/hyperlink" Target="https://www.merriam-webster.com/dictionary/inclement" TargetMode="External"/><Relationship Id="rId407" Type="http://schemas.openxmlformats.org/officeDocument/2006/relationships/hyperlink" Target="https://www.dictionary.com/browse/cravat" TargetMode="External"/><Relationship Id="rId614" Type="http://schemas.openxmlformats.org/officeDocument/2006/relationships/hyperlink" Target="https://www.dictionary.com/browse/ignominious?s=t" TargetMode="External"/><Relationship Id="rId821" Type="http://schemas.openxmlformats.org/officeDocument/2006/relationships/hyperlink" Target="https://www.dictionary.com/browse/panache?s=t" TargetMode="External"/><Relationship Id="rId1037" Type="http://schemas.openxmlformats.org/officeDocument/2006/relationships/hyperlink" Target="https://www.merriam-webster.com/dictionary/seismism" TargetMode="External"/><Relationship Id="rId1244" Type="http://schemas.openxmlformats.org/officeDocument/2006/relationships/hyperlink" Target="https://www.dictionary.com/browse/supervene?s=t" TargetMode="External"/><Relationship Id="rId1451" Type="http://schemas.openxmlformats.org/officeDocument/2006/relationships/hyperlink" Target="https://www.google.com/search?q=image+axon&amp;client=firefox-b-1-d&amp;channel=nus5&amp;sxsrf=AOaemvIo24dPB7s1yE08Qz4h5tHsThLjQQ:1638641261868&amp;tbm=isch&amp;source=iu&amp;ictx=1" TargetMode="External"/><Relationship Id="rId1896" Type="http://schemas.openxmlformats.org/officeDocument/2006/relationships/hyperlink" Target="https://www.merriam-webster.com/dictionary/propitious" TargetMode="External"/><Relationship Id="rId2074" Type="http://schemas.openxmlformats.org/officeDocument/2006/relationships/hyperlink" Target="https://www.merriam-webster.com/dictionary/fluted" TargetMode="External"/><Relationship Id="rId2281" Type="http://schemas.openxmlformats.org/officeDocument/2006/relationships/hyperlink" Target="https://www.merriam-webster.com/dictionary/nanosecond" TargetMode="External"/><Relationship Id="rId2502" Type="http://schemas.openxmlformats.org/officeDocument/2006/relationships/hyperlink" Target="https://www.dictionary.com/browse/congeries" TargetMode="External"/><Relationship Id="rId253" Type="http://schemas.openxmlformats.org/officeDocument/2006/relationships/hyperlink" Target="https://www.dictionary.com/browse/capriole?s=t" TargetMode="External"/><Relationship Id="rId460" Type="http://schemas.openxmlformats.org/officeDocument/2006/relationships/hyperlink" Target="https://www.dictionary.com/browse/reticule?s=t" TargetMode="External"/><Relationship Id="rId698" Type="http://schemas.openxmlformats.org/officeDocument/2006/relationships/hyperlink" Target="https://www.dictionary.com/browse/knave" TargetMode="External"/><Relationship Id="rId919" Type="http://schemas.openxmlformats.org/officeDocument/2006/relationships/hyperlink" Target="https://www.dictionary.com/browse/faux-pas?s=t" TargetMode="External"/><Relationship Id="rId1090" Type="http://schemas.openxmlformats.org/officeDocument/2006/relationships/hyperlink" Target="https://www.merriam-webster.com/dictionary/metier" TargetMode="External"/><Relationship Id="rId1104" Type="http://schemas.openxmlformats.org/officeDocument/2006/relationships/hyperlink" Target="https://www.merriam-webster.com/dictionary/dilly" TargetMode="External"/><Relationship Id="rId1311" Type="http://schemas.openxmlformats.org/officeDocument/2006/relationships/hyperlink" Target="https://www.merriam-webster.com/dictionary/tenure" TargetMode="External"/><Relationship Id="rId1549" Type="http://schemas.openxmlformats.org/officeDocument/2006/relationships/hyperlink" Target="https://www.dictionary.com/browse/nepenthe" TargetMode="External"/><Relationship Id="rId1756" Type="http://schemas.openxmlformats.org/officeDocument/2006/relationships/hyperlink" Target="https://www.merriam-webster.com/dictionary/maunder" TargetMode="External"/><Relationship Id="rId1963" Type="http://schemas.openxmlformats.org/officeDocument/2006/relationships/hyperlink" Target="https://www.merriam-webster.com/dictionary/ecumenical" TargetMode="External"/><Relationship Id="rId2141" Type="http://schemas.openxmlformats.org/officeDocument/2006/relationships/hyperlink" Target="https://www.merriam-webster.com/dictionary/clarion" TargetMode="External"/><Relationship Id="rId2379" Type="http://schemas.openxmlformats.org/officeDocument/2006/relationships/hyperlink" Target="https://www.merriam-webster.com/dictionary/harrow" TargetMode="External"/><Relationship Id="rId48" Type="http://schemas.openxmlformats.org/officeDocument/2006/relationships/hyperlink" Target="https://www.dictionary.com/browse/flocculent?s=t" TargetMode="External"/><Relationship Id="rId113" Type="http://schemas.openxmlformats.org/officeDocument/2006/relationships/hyperlink" Target="https://www.dictionary.com/browse/phenology" TargetMode="External"/><Relationship Id="rId320" Type="http://schemas.openxmlformats.org/officeDocument/2006/relationships/hyperlink" Target="https://www.dictionary.com/browse/evoke" TargetMode="External"/><Relationship Id="rId558" Type="http://schemas.openxmlformats.org/officeDocument/2006/relationships/hyperlink" Target="https://www.merriam-webster.com/dictionary/exordium" TargetMode="External"/><Relationship Id="rId765" Type="http://schemas.openxmlformats.org/officeDocument/2006/relationships/hyperlink" Target="https://www.dictionary.com/browse/poseur?s=t" TargetMode="External"/><Relationship Id="rId972" Type="http://schemas.openxmlformats.org/officeDocument/2006/relationships/hyperlink" Target="https://www.merriam-webster.com/dictionary/clementine" TargetMode="External"/><Relationship Id="rId1188" Type="http://schemas.openxmlformats.org/officeDocument/2006/relationships/hyperlink" Target="https://www.merriam-webster.com/dictionary/ossify" TargetMode="External"/><Relationship Id="rId1395" Type="http://schemas.openxmlformats.org/officeDocument/2006/relationships/hyperlink" Target="https://www.merriam-webster.com/dictionary/buccal" TargetMode="External"/><Relationship Id="rId1409" Type="http://schemas.openxmlformats.org/officeDocument/2006/relationships/hyperlink" Target="https://www.merriam-webster.com/dictionary/sebaceous" TargetMode="External"/><Relationship Id="rId1616" Type="http://schemas.openxmlformats.org/officeDocument/2006/relationships/hyperlink" Target="https://www.merriam-webster.com/dictionary/bijou" TargetMode="External"/><Relationship Id="rId1823" Type="http://schemas.openxmlformats.org/officeDocument/2006/relationships/hyperlink" Target="https://www.dictionary.com/browse/superfluidity" TargetMode="External"/><Relationship Id="rId2001" Type="http://schemas.openxmlformats.org/officeDocument/2006/relationships/hyperlink" Target="https://www.merriam-webster.com/dictionary/iconoclast" TargetMode="External"/><Relationship Id="rId2239" Type="http://schemas.openxmlformats.org/officeDocument/2006/relationships/hyperlink" Target="https://www.merriam-webster.com/dictionary/pedant" TargetMode="External"/><Relationship Id="rId2446" Type="http://schemas.openxmlformats.org/officeDocument/2006/relationships/hyperlink" Target="https://www.merriam-webster.com/dictionary/adjure" TargetMode="External"/><Relationship Id="rId197" Type="http://schemas.openxmlformats.org/officeDocument/2006/relationships/hyperlink" Target="https://www.merriam-webster.com/dictionary/gamut" TargetMode="External"/><Relationship Id="rId418" Type="http://schemas.openxmlformats.org/officeDocument/2006/relationships/hyperlink" Target="https://www.dictionary.com/browse/patina?s=t" TargetMode="External"/><Relationship Id="rId625" Type="http://schemas.openxmlformats.org/officeDocument/2006/relationships/hyperlink" Target="https://www.dictionary.com/browse/amphora?s=t" TargetMode="External"/><Relationship Id="rId832" Type="http://schemas.openxmlformats.org/officeDocument/2006/relationships/hyperlink" Target="https://www.dictionary.com/browse/zeal?s=t" TargetMode="External"/><Relationship Id="rId1048" Type="http://schemas.openxmlformats.org/officeDocument/2006/relationships/hyperlink" Target="https://www.merriam-webster.com/dictionary/igneous" TargetMode="External"/><Relationship Id="rId1255" Type="http://schemas.openxmlformats.org/officeDocument/2006/relationships/hyperlink" Target="https://www.merriam-webster.com/dictionary/inveterate" TargetMode="External"/><Relationship Id="rId1462" Type="http://schemas.openxmlformats.org/officeDocument/2006/relationships/hyperlink" Target="https://www.google.com/search?q=does+the+trapezium+have+any+parallel+sides" TargetMode="External"/><Relationship Id="rId2085" Type="http://schemas.openxmlformats.org/officeDocument/2006/relationships/hyperlink" Target="https://www.merriam-webster.com/dictionary/protean" TargetMode="External"/><Relationship Id="rId2292" Type="http://schemas.openxmlformats.org/officeDocument/2006/relationships/hyperlink" Target="https://www.dictionary.com/browse/judicious" TargetMode="External"/><Relationship Id="rId2306" Type="http://schemas.openxmlformats.org/officeDocument/2006/relationships/hyperlink" Target="https://www.dictionary.com/browse/gloaming" TargetMode="External"/><Relationship Id="rId2513" Type="http://schemas.openxmlformats.org/officeDocument/2006/relationships/hyperlink" Target="https://www.dictionary.com/browse/entourage" TargetMode="External"/><Relationship Id="rId264" Type="http://schemas.openxmlformats.org/officeDocument/2006/relationships/hyperlink" Target="https://www.dictionary.com/browse/simper?s=t" TargetMode="External"/><Relationship Id="rId471" Type="http://schemas.openxmlformats.org/officeDocument/2006/relationships/hyperlink" Target="https://www.dictionary.com/browse/effable?s=t" TargetMode="External"/><Relationship Id="rId1115" Type="http://schemas.openxmlformats.org/officeDocument/2006/relationships/hyperlink" Target="https://www.merriam-webster.com/dictionary/cupidity" TargetMode="External"/><Relationship Id="rId1322" Type="http://schemas.openxmlformats.org/officeDocument/2006/relationships/hyperlink" Target="https://www.merriam-webster.com/dictionary/risibility" TargetMode="External"/><Relationship Id="rId1767" Type="http://schemas.openxmlformats.org/officeDocument/2006/relationships/hyperlink" Target="https://www.merriam-webster.com/dictionary/testator" TargetMode="External"/><Relationship Id="rId1974" Type="http://schemas.openxmlformats.org/officeDocument/2006/relationships/hyperlink" Target="https://www.merriam-webster.com/dictionary/arhat" TargetMode="External"/><Relationship Id="rId2152" Type="http://schemas.openxmlformats.org/officeDocument/2006/relationships/hyperlink" Target="https://www.merriam-webster.com/dictionary/stertorous" TargetMode="External"/><Relationship Id="rId59" Type="http://schemas.openxmlformats.org/officeDocument/2006/relationships/hyperlink" Target="https://www.dictionary.com/browse/vibrissa?s=ts" TargetMode="External"/><Relationship Id="rId124" Type="http://schemas.openxmlformats.org/officeDocument/2006/relationships/hyperlink" Target="https://www.dictionary.com/browse/ewe" TargetMode="External"/><Relationship Id="rId569" Type="http://schemas.openxmlformats.org/officeDocument/2006/relationships/hyperlink" Target="https://www.merriam-webster.com/dictionary/parlance" TargetMode="External"/><Relationship Id="rId776" Type="http://schemas.openxmlformats.org/officeDocument/2006/relationships/hyperlink" Target="https://www.dictionary.com/browse/dissimulate?s=t" TargetMode="External"/><Relationship Id="rId983" Type="http://schemas.openxmlformats.org/officeDocument/2006/relationships/hyperlink" Target="https://www.dictionary.com/browse/ambrosia" TargetMode="External"/><Relationship Id="rId1199" Type="http://schemas.openxmlformats.org/officeDocument/2006/relationships/hyperlink" Target="https://www.merriam-webster.com/dictionary/salubrious" TargetMode="External"/><Relationship Id="rId1627" Type="http://schemas.openxmlformats.org/officeDocument/2006/relationships/hyperlink" Target="https://www.merriam-webster.com/dictionary/defray" TargetMode="External"/><Relationship Id="rId1834" Type="http://schemas.openxmlformats.org/officeDocument/2006/relationships/hyperlink" Target="https://www.dictionary.com/browse/drivel" TargetMode="External"/><Relationship Id="rId2457" Type="http://schemas.openxmlformats.org/officeDocument/2006/relationships/hyperlink" Target="https://www.merriam-webster.com/dictionary/verbiage" TargetMode="External"/><Relationship Id="rId331" Type="http://schemas.openxmlformats.org/officeDocument/2006/relationships/hyperlink" Target="https://www.dictionary.com/browse/eclectic?s=t" TargetMode="External"/><Relationship Id="rId429" Type="http://schemas.openxmlformats.org/officeDocument/2006/relationships/hyperlink" Target="https://www.dictionary.com/browse/limpid?s=t" TargetMode="External"/><Relationship Id="rId636" Type="http://schemas.openxmlformats.org/officeDocument/2006/relationships/hyperlink" Target="https://www.dictionary.com/browse/calumny?s=t" TargetMode="External"/><Relationship Id="rId1059" Type="http://schemas.openxmlformats.org/officeDocument/2006/relationships/hyperlink" Target="https://www.dictionary.com/browse/euphotic" TargetMode="External"/><Relationship Id="rId1266" Type="http://schemas.openxmlformats.org/officeDocument/2006/relationships/hyperlink" Target="https://www.dictionary.com/browse/chafe" TargetMode="External"/><Relationship Id="rId1473" Type="http://schemas.openxmlformats.org/officeDocument/2006/relationships/hyperlink" Target="https://www.merriam-webster.com/dictionary/parturition" TargetMode="External"/><Relationship Id="rId2012" Type="http://schemas.openxmlformats.org/officeDocument/2006/relationships/hyperlink" Target="https://www.merriam-webster.com/dictionary/pareidolia" TargetMode="External"/><Relationship Id="rId2096" Type="http://schemas.openxmlformats.org/officeDocument/2006/relationships/hyperlink" Target="https://www.merriam-webster.com/dictionary/verisimilar" TargetMode="External"/><Relationship Id="rId2317" Type="http://schemas.openxmlformats.org/officeDocument/2006/relationships/hyperlink" Target="https://www.merriam-webster.com/dictionary/quotidian" TargetMode="External"/><Relationship Id="rId843" Type="http://schemas.openxmlformats.org/officeDocument/2006/relationships/hyperlink" Target="https://www.dictionary.com/browse/gratuitous?s=t" TargetMode="External"/><Relationship Id="rId1126" Type="http://schemas.openxmlformats.org/officeDocument/2006/relationships/hyperlink" Target="https://www.merriam-webster.com/dictionary/sybarite" TargetMode="External"/><Relationship Id="rId1680" Type="http://schemas.openxmlformats.org/officeDocument/2006/relationships/hyperlink" Target="https://www.merriam-webster.com/dictionary/cornucopia" TargetMode="External"/><Relationship Id="rId1778" Type="http://schemas.openxmlformats.org/officeDocument/2006/relationships/hyperlink" Target="https://www.merriam-webster.com/dictionary/abut" TargetMode="External"/><Relationship Id="rId1901" Type="http://schemas.openxmlformats.org/officeDocument/2006/relationships/hyperlink" Target="https://www.dictionary.com/browse/apocalyptic?s=t" TargetMode="External"/><Relationship Id="rId1985" Type="http://schemas.openxmlformats.org/officeDocument/2006/relationships/hyperlink" Target="https://www.merriam-webster.com/dictionary/manse" TargetMode="External"/><Relationship Id="rId2524" Type="http://schemas.openxmlformats.org/officeDocument/2006/relationships/hyperlink" Target="https://www.dictionary.com/browse/bursar" TargetMode="External"/><Relationship Id="rId275" Type="http://schemas.openxmlformats.org/officeDocument/2006/relationships/hyperlink" Target="https://www.dictionary.com/browse/burnish?s=t" TargetMode="External"/><Relationship Id="rId482" Type="http://schemas.openxmlformats.org/officeDocument/2006/relationships/hyperlink" Target="https://www.dictionary.com/browse/pangram?s=t" TargetMode="External"/><Relationship Id="rId703" Type="http://schemas.openxmlformats.org/officeDocument/2006/relationships/hyperlink" Target="https://www.dictionary.com/browse/ostracon" TargetMode="External"/><Relationship Id="rId910" Type="http://schemas.openxmlformats.org/officeDocument/2006/relationships/hyperlink" Target="https://www.dictionary.com/browse/pinchbeck?s=t" TargetMode="External"/><Relationship Id="rId1333" Type="http://schemas.openxmlformats.org/officeDocument/2006/relationships/hyperlink" Target="https://www.merriam-webster.com/dictionary/roister" TargetMode="External"/><Relationship Id="rId1540" Type="http://schemas.openxmlformats.org/officeDocument/2006/relationships/hyperlink" Target="https://www.merriam-webster.com/dictionary/neurasthenia" TargetMode="External"/><Relationship Id="rId1638" Type="http://schemas.openxmlformats.org/officeDocument/2006/relationships/hyperlink" Target="https://www.merriam-webster.com/dictionary/hepat-" TargetMode="External"/><Relationship Id="rId2163" Type="http://schemas.openxmlformats.org/officeDocument/2006/relationships/hyperlink" Target="https://www.merriam-webster.com/dictionary/bizarrerie" TargetMode="External"/><Relationship Id="rId2370" Type="http://schemas.openxmlformats.org/officeDocument/2006/relationships/hyperlink" Target="https://www.dictionary.com/browse/quirt?s=t" TargetMode="External"/><Relationship Id="rId135" Type="http://schemas.openxmlformats.org/officeDocument/2006/relationships/hyperlink" Target="https://www.dictionary.com/browse/cenotaph?s=t" TargetMode="External"/><Relationship Id="rId342" Type="http://schemas.openxmlformats.org/officeDocument/2006/relationships/hyperlink" Target="https://www.merriam-webster.com/dictionary/lavalava" TargetMode="External"/><Relationship Id="rId787" Type="http://schemas.openxmlformats.org/officeDocument/2006/relationships/hyperlink" Target="https://www.merriam-webster.com/dictionary/plumb" TargetMode="External"/><Relationship Id="rId994" Type="http://schemas.openxmlformats.org/officeDocument/2006/relationships/hyperlink" Target="https://www.merriam-webster.com/dictionary/nock" TargetMode="External"/><Relationship Id="rId1400" Type="http://schemas.openxmlformats.org/officeDocument/2006/relationships/hyperlink" Target="https://www.merriam-webster.com/dictionary/gall" TargetMode="External"/><Relationship Id="rId1845" Type="http://schemas.openxmlformats.org/officeDocument/2006/relationships/hyperlink" Target="https://www.merriam-webster.com/dictionary/yonder" TargetMode="External"/><Relationship Id="rId2023" Type="http://schemas.openxmlformats.org/officeDocument/2006/relationships/hyperlink" Target="https://www.dictionary.com/browse/cassock" TargetMode="External"/><Relationship Id="rId2230" Type="http://schemas.openxmlformats.org/officeDocument/2006/relationships/hyperlink" Target="https://www.merriam-webster.com/dictionary/abet" TargetMode="External"/><Relationship Id="rId2468" Type="http://schemas.openxmlformats.org/officeDocument/2006/relationships/hyperlink" Target="https://www.merriam-webster.com/dictionary/enfilade" TargetMode="External"/><Relationship Id="rId202" Type="http://schemas.openxmlformats.org/officeDocument/2006/relationships/hyperlink" Target="https://www.gettyimages.com/photos/trellis?sort=best" TargetMode="External"/><Relationship Id="rId647" Type="http://schemas.openxmlformats.org/officeDocument/2006/relationships/hyperlink" Target="https://www.dictionary.com/browse/opprobrium?s=t" TargetMode="External"/><Relationship Id="rId854" Type="http://schemas.openxmlformats.org/officeDocument/2006/relationships/hyperlink" Target="https://www.dictionary.com/browse/confute?s=t" TargetMode="External"/><Relationship Id="rId1277" Type="http://schemas.openxmlformats.org/officeDocument/2006/relationships/hyperlink" Target="https://www.merriam-webster.com/dictionary/splenetic" TargetMode="External"/><Relationship Id="rId1484" Type="http://schemas.openxmlformats.org/officeDocument/2006/relationships/hyperlink" Target="https://www.merriam-webster.com/dictionary/suppurate" TargetMode="External"/><Relationship Id="rId1691" Type="http://schemas.openxmlformats.org/officeDocument/2006/relationships/hyperlink" Target="https://www.merriam-webster.com/dictionary/thaumaturgy" TargetMode="External"/><Relationship Id="rId1705" Type="http://schemas.openxmlformats.org/officeDocument/2006/relationships/hyperlink" Target="https://www.merriam-webster.com/dictionary/flotsam" TargetMode="External"/><Relationship Id="rId1912" Type="http://schemas.openxmlformats.org/officeDocument/2006/relationships/hyperlink" Target="https://www.merriam-webster.com/dictionary/oaten" TargetMode="External"/><Relationship Id="rId2328" Type="http://schemas.openxmlformats.org/officeDocument/2006/relationships/hyperlink" Target="https://www.merriam-webster.com/dictionary/traipse" TargetMode="External"/><Relationship Id="rId2535" Type="http://schemas.openxmlformats.org/officeDocument/2006/relationships/hyperlink" Target="https://www.dictionary.com/browse/cacophony" TargetMode="External"/><Relationship Id="rId286" Type="http://schemas.openxmlformats.org/officeDocument/2006/relationships/hyperlink" Target="https://www.merriam-webster.com/dictionary/bespeak" TargetMode="External"/><Relationship Id="rId493" Type="http://schemas.openxmlformats.org/officeDocument/2006/relationships/hyperlink" Target="https://www.dictionary.com/browse/squib?s=t" TargetMode="External"/><Relationship Id="rId507" Type="http://schemas.openxmlformats.org/officeDocument/2006/relationships/hyperlink" Target="https://www.merriam-webster.com/dictionary/burka" TargetMode="External"/><Relationship Id="rId714" Type="http://schemas.openxmlformats.org/officeDocument/2006/relationships/hyperlink" Target="https://www.dictionary.com/browse/inimical?s=t" TargetMode="External"/><Relationship Id="rId921" Type="http://schemas.openxmlformats.org/officeDocument/2006/relationships/hyperlink" Target="https://www.dictionary.com/browse/bogy?s=t" TargetMode="External"/><Relationship Id="rId1137" Type="http://schemas.openxmlformats.org/officeDocument/2006/relationships/hyperlink" Target="https://www.merriam-webster.com/dictionary/forte" TargetMode="External"/><Relationship Id="rId1344" Type="http://schemas.openxmlformats.org/officeDocument/2006/relationships/hyperlink" Target="https://www.merriam-webster.com/dictionary/dispensation" TargetMode="External"/><Relationship Id="rId1551" Type="http://schemas.openxmlformats.org/officeDocument/2006/relationships/hyperlink" Target="https://www.dictionary.com/browse/diplopia" TargetMode="External"/><Relationship Id="rId1789" Type="http://schemas.openxmlformats.org/officeDocument/2006/relationships/hyperlink" Target="https://www.merriam-webster.com/dictionary/juxtaposition" TargetMode="External"/><Relationship Id="rId1996" Type="http://schemas.openxmlformats.org/officeDocument/2006/relationships/hyperlink" Target="https://www.merriam-webster.com/dictionary/doff" TargetMode="External"/><Relationship Id="rId2174" Type="http://schemas.openxmlformats.org/officeDocument/2006/relationships/hyperlink" Target="https://www.merriam-webster.com/dictionary/dullard" TargetMode="External"/><Relationship Id="rId2381" Type="http://schemas.openxmlformats.org/officeDocument/2006/relationships/hyperlink" Target="https://www.merriam-webster.com/medical/cryometer" TargetMode="External"/><Relationship Id="rId50" Type="http://schemas.openxmlformats.org/officeDocument/2006/relationships/hyperlink" Target="https://www.dictionary.com/browse/herpetology?s=t" TargetMode="External"/><Relationship Id="rId146" Type="http://schemas.openxmlformats.org/officeDocument/2006/relationships/hyperlink" Target="https://www.dictionary.com/browse/lintel?s=t" TargetMode="External"/><Relationship Id="rId353" Type="http://schemas.openxmlformats.org/officeDocument/2006/relationships/hyperlink" Target="https://www.dictionary.com/browse/acclimation?s=t" TargetMode="External"/><Relationship Id="rId560" Type="http://schemas.openxmlformats.org/officeDocument/2006/relationships/hyperlink" Target="https://www.merriam-webster.com/dictionary/forensic" TargetMode="External"/><Relationship Id="rId798" Type="http://schemas.openxmlformats.org/officeDocument/2006/relationships/hyperlink" Target="https://www.dictionary.com/browse/extenuate" TargetMode="External"/><Relationship Id="rId1190" Type="http://schemas.openxmlformats.org/officeDocument/2006/relationships/hyperlink" Target="https://www.merriam-webster.com/dictionary/animus" TargetMode="External"/><Relationship Id="rId1204" Type="http://schemas.openxmlformats.org/officeDocument/2006/relationships/hyperlink" Target="https://www.merriam-webster.com/dictionary/veracious" TargetMode="External"/><Relationship Id="rId1411" Type="http://schemas.openxmlformats.org/officeDocument/2006/relationships/hyperlink" Target="https://www.merriam-webster.com/dictionary/stria" TargetMode="External"/><Relationship Id="rId1649" Type="http://schemas.openxmlformats.org/officeDocument/2006/relationships/hyperlink" Target="https://www.dictionary.com/browse/arbitrage" TargetMode="External"/><Relationship Id="rId1856" Type="http://schemas.openxmlformats.org/officeDocument/2006/relationships/hyperlink" Target="https://www.merriam-webster.com/dictionary/fiat" TargetMode="External"/><Relationship Id="rId2034" Type="http://schemas.openxmlformats.org/officeDocument/2006/relationships/hyperlink" Target="https://www.merriam-webster.com/dictionary/paradigm" TargetMode="External"/><Relationship Id="rId2241" Type="http://schemas.openxmlformats.org/officeDocument/2006/relationships/hyperlink" Target="https://www.dictionary.com/browse/calescent?s=t" TargetMode="External"/><Relationship Id="rId2479" Type="http://schemas.openxmlformats.org/officeDocument/2006/relationships/hyperlink" Target="https://www.dictionary.com/browse/internecine?s=t" TargetMode="External"/><Relationship Id="rId213" Type="http://schemas.openxmlformats.org/officeDocument/2006/relationships/hyperlink" Target="https://www.merriam-webster.com/dictionary/lithosphere" TargetMode="External"/><Relationship Id="rId420" Type="http://schemas.openxmlformats.org/officeDocument/2006/relationships/hyperlink" Target="https://www.dictionary.com/browse/brindled?s=t" TargetMode="External"/><Relationship Id="rId658" Type="http://schemas.openxmlformats.org/officeDocument/2006/relationships/hyperlink" Target="https://www.dictionary.com/browse/execrable?s=t" TargetMode="External"/><Relationship Id="rId865" Type="http://schemas.openxmlformats.org/officeDocument/2006/relationships/hyperlink" Target="https://www.dictionary.com/browse/fain?s=t" TargetMode="External"/><Relationship Id="rId1050" Type="http://schemas.openxmlformats.org/officeDocument/2006/relationships/hyperlink" Target="https://www.merriam-webster.com/dictionary/loo" TargetMode="External"/><Relationship Id="rId1288" Type="http://schemas.openxmlformats.org/officeDocument/2006/relationships/hyperlink" Target="https://www.merriam-webster.com/dictionary/collier" TargetMode="External"/><Relationship Id="rId1495" Type="http://schemas.openxmlformats.org/officeDocument/2006/relationships/hyperlink" Target="https://www.merriam-webster.com/dictionary/armamentarium" TargetMode="External"/><Relationship Id="rId1509" Type="http://schemas.openxmlformats.org/officeDocument/2006/relationships/hyperlink" Target="https://www.merriam-webster.com/dictionary/angi-" TargetMode="External"/><Relationship Id="rId1716" Type="http://schemas.openxmlformats.org/officeDocument/2006/relationships/hyperlink" Target="https://www.dictionary.com/browse/faustian?s=t" TargetMode="External"/><Relationship Id="rId1923" Type="http://schemas.openxmlformats.org/officeDocument/2006/relationships/hyperlink" Target="https://www.dictionary.com/browse/anther" TargetMode="External"/><Relationship Id="rId2101" Type="http://schemas.openxmlformats.org/officeDocument/2006/relationships/hyperlink" Target="https://www.merriam-webster.com/dictionary/tessellated" TargetMode="External"/><Relationship Id="rId2339" Type="http://schemas.openxmlformats.org/officeDocument/2006/relationships/hyperlink" Target="https://www.merriam-webster.com/dictionary/antedate" TargetMode="External"/><Relationship Id="rId2546" Type="http://schemas.openxmlformats.org/officeDocument/2006/relationships/hyperlink" Target="https://www.dictionary.com/browse/elide" TargetMode="External"/><Relationship Id="rId297" Type="http://schemas.openxmlformats.org/officeDocument/2006/relationships/hyperlink" Target="https://www.dictionary.com/browse/gambol?s=t" TargetMode="External"/><Relationship Id="rId518" Type="http://schemas.openxmlformats.org/officeDocument/2006/relationships/hyperlink" Target="https://www.dictionary.com/browse/antinomy?s=t" TargetMode="External"/><Relationship Id="rId725" Type="http://schemas.openxmlformats.org/officeDocument/2006/relationships/hyperlink" Target="https://www.dictionary.com/browse/cashier?s=t" TargetMode="External"/><Relationship Id="rId932" Type="http://schemas.openxmlformats.org/officeDocument/2006/relationships/hyperlink" Target="https://www.dictionary.com/browse/gormandize?s=t" TargetMode="External"/><Relationship Id="rId1148" Type="http://schemas.openxmlformats.org/officeDocument/2006/relationships/hyperlink" Target="https://www.merriam-webster.com/dictionary/irenic" TargetMode="External"/><Relationship Id="rId1355" Type="http://schemas.openxmlformats.org/officeDocument/2006/relationships/hyperlink" Target="https://www.dictionary.com/browse/chandler" TargetMode="External"/><Relationship Id="rId1562" Type="http://schemas.openxmlformats.org/officeDocument/2006/relationships/hyperlink" Target="https://www.merriam-webster.com/dictionary/derm-" TargetMode="External"/><Relationship Id="rId2185" Type="http://schemas.openxmlformats.org/officeDocument/2006/relationships/hyperlink" Target="https://www.merriam-webster.com/dictionary/saponaceous" TargetMode="External"/><Relationship Id="rId2392" Type="http://schemas.openxmlformats.org/officeDocument/2006/relationships/hyperlink" Target="https://www.dictionary.com/browse/semaphore" TargetMode="External"/><Relationship Id="rId2406" Type="http://schemas.openxmlformats.org/officeDocument/2006/relationships/hyperlink" Target="https://www.dictionary.com/browse/boor?s=t" TargetMode="External"/><Relationship Id="rId157" Type="http://schemas.openxmlformats.org/officeDocument/2006/relationships/hyperlink" Target="https://www.dictionary.com/browse/rococo?s=t" TargetMode="External"/><Relationship Id="rId364" Type="http://schemas.openxmlformats.org/officeDocument/2006/relationships/hyperlink" Target="https://www.dictionary.com/browse/purdah?s=t" TargetMode="External"/><Relationship Id="rId1008" Type="http://schemas.openxmlformats.org/officeDocument/2006/relationships/hyperlink" Target="https://www.merriam-webster.com/dictionary/guyot" TargetMode="External"/><Relationship Id="rId1215" Type="http://schemas.openxmlformats.org/officeDocument/2006/relationships/hyperlink" Target="https://www.merriam-webster.com/dictionary/predilection" TargetMode="External"/><Relationship Id="rId1422" Type="http://schemas.openxmlformats.org/officeDocument/2006/relationships/hyperlink" Target="https://www.merriam-webster.com/dictionary/apnea" TargetMode="External"/><Relationship Id="rId1867" Type="http://schemas.openxmlformats.org/officeDocument/2006/relationships/hyperlink" Target="https://www.dictionary.com/browse/polity?s=t" TargetMode="External"/><Relationship Id="rId2045" Type="http://schemas.openxmlformats.org/officeDocument/2006/relationships/hyperlink" Target="https://www.merriam-webster.com/dictionary/covert" TargetMode="External"/><Relationship Id="rId61" Type="http://schemas.openxmlformats.org/officeDocument/2006/relationships/hyperlink" Target="https://www.dictionary.com/browse/cetacean?s=t" TargetMode="External"/><Relationship Id="rId571" Type="http://schemas.openxmlformats.org/officeDocument/2006/relationships/hyperlink" Target="https://www.dictionary.com/browse/peroration?s=t" TargetMode="External"/><Relationship Id="rId669" Type="http://schemas.openxmlformats.org/officeDocument/2006/relationships/hyperlink" Target="https://www.merriam-webster.com/dictionary/rapscallion" TargetMode="External"/><Relationship Id="rId876" Type="http://schemas.openxmlformats.org/officeDocument/2006/relationships/hyperlink" Target="https://www.dictionary.com/browse/pith?s=t" TargetMode="External"/><Relationship Id="rId1299" Type="http://schemas.openxmlformats.org/officeDocument/2006/relationships/hyperlink" Target="https://www.merriam-webster.com/dictionary/impresario" TargetMode="External"/><Relationship Id="rId1727" Type="http://schemas.openxmlformats.org/officeDocument/2006/relationships/hyperlink" Target="https://www.dictionary.com/browse/allegro" TargetMode="External"/><Relationship Id="rId1934" Type="http://schemas.openxmlformats.org/officeDocument/2006/relationships/hyperlink" Target="https://www.dictionary.com/browse/ferret?s=t" TargetMode="External"/><Relationship Id="rId2252" Type="http://schemas.openxmlformats.org/officeDocument/2006/relationships/hyperlink" Target="https://www.merriam-webster.com/dictionary/imponderable" TargetMode="External"/><Relationship Id="rId2557" Type="http://schemas.openxmlformats.org/officeDocument/2006/relationships/hyperlink" Target="https://www.dictionary.com/browse/curtail" TargetMode="External"/><Relationship Id="rId19" Type="http://schemas.openxmlformats.org/officeDocument/2006/relationships/hyperlink" Target="https://www.dictionary.com/browse/troika?s=t" TargetMode="External"/><Relationship Id="rId224" Type="http://schemas.openxmlformats.org/officeDocument/2006/relationships/hyperlink" Target="https://www.dictionary.com/browse/nave" TargetMode="External"/><Relationship Id="rId431" Type="http://schemas.openxmlformats.org/officeDocument/2006/relationships/hyperlink" Target="https://www.dictionary.com/browse/pallid?s=t" TargetMode="External"/><Relationship Id="rId529" Type="http://schemas.openxmlformats.org/officeDocument/2006/relationships/hyperlink" Target="https://www.dictionary.com/browse/welter?s=t" TargetMode="External"/><Relationship Id="rId736" Type="http://schemas.openxmlformats.org/officeDocument/2006/relationships/hyperlink" Target="https://www.dictionary.com/browse/preternatural?s=t" TargetMode="External"/><Relationship Id="rId1061" Type="http://schemas.openxmlformats.org/officeDocument/2006/relationships/hyperlink" Target="https://www.dictionary.com/browse/brook" TargetMode="External"/><Relationship Id="rId1159" Type="http://schemas.openxmlformats.org/officeDocument/2006/relationships/hyperlink" Target="https://www.merriam-webster.com/dictionary/demiurge" TargetMode="External"/><Relationship Id="rId1366" Type="http://schemas.openxmlformats.org/officeDocument/2006/relationships/hyperlink" Target="https://www.dictionary.com/browse/obtest?s=t" TargetMode="External"/><Relationship Id="rId2112" Type="http://schemas.openxmlformats.org/officeDocument/2006/relationships/hyperlink" Target="https://www.dictionary.com/browse/tryst" TargetMode="External"/><Relationship Id="rId2196" Type="http://schemas.openxmlformats.org/officeDocument/2006/relationships/hyperlink" Target="https://www.dictionary.com/browse/philistine?s=t" TargetMode="External"/><Relationship Id="rId2417" Type="http://schemas.openxmlformats.org/officeDocument/2006/relationships/hyperlink" Target="https://www.dictionary.com/browse/pharisaic?s=t" TargetMode="External"/><Relationship Id="rId168" Type="http://schemas.openxmlformats.org/officeDocument/2006/relationships/hyperlink" Target="https://www.dictionary.com/browse/orrery?s=t" TargetMode="External"/><Relationship Id="rId943" Type="http://schemas.openxmlformats.org/officeDocument/2006/relationships/hyperlink" Target="https://www.dictionary.com/browse/swill?s=t" TargetMode="External"/><Relationship Id="rId1019" Type="http://schemas.openxmlformats.org/officeDocument/2006/relationships/hyperlink" Target="https://www.merriam-webster.com/dictionary/bosky" TargetMode="External"/><Relationship Id="rId1573" Type="http://schemas.openxmlformats.org/officeDocument/2006/relationships/hyperlink" Target="https://www.merriam-webster.com/dictionary/myel-" TargetMode="External"/><Relationship Id="rId1780" Type="http://schemas.openxmlformats.org/officeDocument/2006/relationships/hyperlink" Target="https://www.merriam-webster.com/dictionary/antipodes" TargetMode="External"/><Relationship Id="rId1878" Type="http://schemas.openxmlformats.org/officeDocument/2006/relationships/hyperlink" Target="https://www.merriam-webster.com/dictionary/circumscribe" TargetMode="External"/><Relationship Id="rId72" Type="http://schemas.openxmlformats.org/officeDocument/2006/relationships/hyperlink" Target="https://www.dictionary.com/browse/arbor?s=t" TargetMode="External"/><Relationship Id="rId375" Type="http://schemas.openxmlformats.org/officeDocument/2006/relationships/hyperlink" Target="https://www.dictionary.com/browse/discalced?s=t" TargetMode="External"/><Relationship Id="rId582" Type="http://schemas.openxmlformats.org/officeDocument/2006/relationships/hyperlink" Target="https://www.dictionary.com/browse/equivocal?s=t" TargetMode="External"/><Relationship Id="rId803" Type="http://schemas.openxmlformats.org/officeDocument/2006/relationships/hyperlink" Target="https://www.dictionary.com/browse/besotted?s=t" TargetMode="External"/><Relationship Id="rId1226" Type="http://schemas.openxmlformats.org/officeDocument/2006/relationships/hyperlink" Target="https://www.merriam-webster.com/dictionary/extrinsic" TargetMode="External"/><Relationship Id="rId1433" Type="http://schemas.openxmlformats.org/officeDocument/2006/relationships/hyperlink" Target="https://www.dictionary.com/browse/qua?s=t" TargetMode="External"/><Relationship Id="rId1640" Type="http://schemas.openxmlformats.org/officeDocument/2006/relationships/hyperlink" Target="https://www.dictionary.com/browse/alkali?s=t" TargetMode="External"/><Relationship Id="rId1738" Type="http://schemas.openxmlformats.org/officeDocument/2006/relationships/hyperlink" Target="https://www.dictionary.com/browse/metronome" TargetMode="External"/><Relationship Id="rId2056" Type="http://schemas.openxmlformats.org/officeDocument/2006/relationships/hyperlink" Target="https://www.merriam-webster.com/dictionary/sequester" TargetMode="External"/><Relationship Id="rId2263" Type="http://schemas.openxmlformats.org/officeDocument/2006/relationships/hyperlink" Target="https://www.merriam-webster.com/dictionary/extemporaneous" TargetMode="External"/><Relationship Id="rId2470" Type="http://schemas.openxmlformats.org/officeDocument/2006/relationships/hyperlink" Target="https://www.merriam-webster.com/dictionary/feral" TargetMode="External"/><Relationship Id="rId3" Type="http://schemas.openxmlformats.org/officeDocument/2006/relationships/hyperlink" Target="https://www.dictionary.com/browse/serendipity?s=t" TargetMode="External"/><Relationship Id="rId235" Type="http://schemas.openxmlformats.org/officeDocument/2006/relationships/hyperlink" Target="https://www.dictionary.com/browse/winsome?s=t" TargetMode="External"/><Relationship Id="rId442" Type="http://schemas.openxmlformats.org/officeDocument/2006/relationships/hyperlink" Target="https://www.dictionary.com/browse/verdure?s=t" TargetMode="External"/><Relationship Id="rId887" Type="http://schemas.openxmlformats.org/officeDocument/2006/relationships/hyperlink" Target="https://www.merriam-webster.com/dictionary/basi" TargetMode="External"/><Relationship Id="rId1072" Type="http://schemas.openxmlformats.org/officeDocument/2006/relationships/hyperlink" Target="https://www.dictionary.com/browse/moor" TargetMode="External"/><Relationship Id="rId1500" Type="http://schemas.openxmlformats.org/officeDocument/2006/relationships/hyperlink" Target="https://www.merriam-webster.com/dictionary/eugenics" TargetMode="External"/><Relationship Id="rId1945" Type="http://schemas.openxmlformats.org/officeDocument/2006/relationships/hyperlink" Target="https://www.merriam-webster.com/dictionary/revetment" TargetMode="External"/><Relationship Id="rId2123" Type="http://schemas.openxmlformats.org/officeDocument/2006/relationships/hyperlink" Target="https://www.dictionary.com/browse/mastic?s=t" TargetMode="External"/><Relationship Id="rId2330" Type="http://schemas.openxmlformats.org/officeDocument/2006/relationships/hyperlink" Target="https://www.merriam-webster.com/dictionary/bootless" TargetMode="External"/><Relationship Id="rId302" Type="http://schemas.openxmlformats.org/officeDocument/2006/relationships/hyperlink" Target="https://www.merriam-webster.com/dictionary/maladroit" TargetMode="External"/><Relationship Id="rId747" Type="http://schemas.openxmlformats.org/officeDocument/2006/relationships/hyperlink" Target="https://www.dictionary.com/browse/artifice?s=t" TargetMode="External"/><Relationship Id="rId954" Type="http://schemas.openxmlformats.org/officeDocument/2006/relationships/hyperlink" Target="https://www.dictionary.com/browse/apocryphal" TargetMode="External"/><Relationship Id="rId1377" Type="http://schemas.openxmlformats.org/officeDocument/2006/relationships/hyperlink" Target="https://www.merriam-webster.com/dictionary/usufruct" TargetMode="External"/><Relationship Id="rId1584" Type="http://schemas.openxmlformats.org/officeDocument/2006/relationships/hyperlink" Target="https://www.merriam-webster.com/dictionary/phleb-" TargetMode="External"/><Relationship Id="rId1791" Type="http://schemas.openxmlformats.org/officeDocument/2006/relationships/hyperlink" Target="https://www.merriam-webster.com/dictionary/penultimate" TargetMode="External"/><Relationship Id="rId1805" Type="http://schemas.openxmlformats.org/officeDocument/2006/relationships/hyperlink" Target="https://www.dictionary.com/browse/dilettante?s=t" TargetMode="External"/><Relationship Id="rId2428" Type="http://schemas.openxmlformats.org/officeDocument/2006/relationships/hyperlink" Target="https://www.merriam-webster.com/dictionary/screed" TargetMode="External"/><Relationship Id="rId83" Type="http://schemas.openxmlformats.org/officeDocument/2006/relationships/hyperlink" Target="https://www.merriam-webster.com/dictionary/maverick" TargetMode="External"/><Relationship Id="rId179" Type="http://schemas.openxmlformats.org/officeDocument/2006/relationships/hyperlink" Target="https://www.merriam-webster.com/dictionary/chaffer" TargetMode="External"/><Relationship Id="rId386" Type="http://schemas.openxmlformats.org/officeDocument/2006/relationships/hyperlink" Target="https://www.merriam-webster.com/dictionary/flag" TargetMode="External"/><Relationship Id="rId593" Type="http://schemas.openxmlformats.org/officeDocument/2006/relationships/hyperlink" Target="https://www.dictionary.com/browse/riff?s=t" TargetMode="External"/><Relationship Id="rId607" Type="http://schemas.openxmlformats.org/officeDocument/2006/relationships/hyperlink" Target="https://www.dictionary.com/browse/bon-mot" TargetMode="External"/><Relationship Id="rId814" Type="http://schemas.openxmlformats.org/officeDocument/2006/relationships/hyperlink" Target="https://www.dictionary.com/browse/tope?s=t" TargetMode="External"/><Relationship Id="rId1237" Type="http://schemas.openxmlformats.org/officeDocument/2006/relationships/hyperlink" Target="https://www.dictionary.com/browse/fractious?s=t" TargetMode="External"/><Relationship Id="rId1444" Type="http://schemas.openxmlformats.org/officeDocument/2006/relationships/hyperlink" Target="https://www.dictionary.com/browse/franchise" TargetMode="External"/><Relationship Id="rId1651" Type="http://schemas.openxmlformats.org/officeDocument/2006/relationships/hyperlink" Target="https://www.dictionary.com/browse/-plegia" TargetMode="External"/><Relationship Id="rId1889" Type="http://schemas.openxmlformats.org/officeDocument/2006/relationships/hyperlink" Target="https://www.merriam-webster.com/dictionary/kismet" TargetMode="External"/><Relationship Id="rId2067" Type="http://schemas.openxmlformats.org/officeDocument/2006/relationships/hyperlink" Target="https://www.merriam-webster.com/dictionary/anfractuous" TargetMode="External"/><Relationship Id="rId2274" Type="http://schemas.openxmlformats.org/officeDocument/2006/relationships/hyperlink" Target="https://www.merriam-webster.com/dictionary/fortnight" TargetMode="External"/><Relationship Id="rId2481" Type="http://schemas.openxmlformats.org/officeDocument/2006/relationships/hyperlink" Target="https://www.merriam-webster.com/dictionary/perdition" TargetMode="External"/><Relationship Id="rId246" Type="http://schemas.openxmlformats.org/officeDocument/2006/relationships/hyperlink" Target="https://www.dictionary.com/browse/pristine?s=t" TargetMode="External"/><Relationship Id="rId453" Type="http://schemas.openxmlformats.org/officeDocument/2006/relationships/hyperlink" Target="https://www.dictionary.com/browse/caparison?s=t" TargetMode="External"/><Relationship Id="rId660" Type="http://schemas.openxmlformats.org/officeDocument/2006/relationships/hyperlink" Target="https://www.dictionary.com/browse/immane?s=t" TargetMode="External"/><Relationship Id="rId898" Type="http://schemas.openxmlformats.org/officeDocument/2006/relationships/hyperlink" Target="https://www.dictionary.com/browse/refute?s=t" TargetMode="External"/><Relationship Id="rId1083" Type="http://schemas.openxmlformats.org/officeDocument/2006/relationships/hyperlink" Target="https://www.dictionary.com/browse/caldera" TargetMode="External"/><Relationship Id="rId1290" Type="http://schemas.openxmlformats.org/officeDocument/2006/relationships/hyperlink" Target="https://www.merriam-webster.com/dictionary/confrere" TargetMode="External"/><Relationship Id="rId1304" Type="http://schemas.openxmlformats.org/officeDocument/2006/relationships/hyperlink" Target="https://www.merriam-webster.com/dictionary/hostler" TargetMode="External"/><Relationship Id="rId1511" Type="http://schemas.openxmlformats.org/officeDocument/2006/relationships/hyperlink" Target="https://www.merriam-webster.com/dictionary/blephar-" TargetMode="External"/><Relationship Id="rId1749" Type="http://schemas.openxmlformats.org/officeDocument/2006/relationships/hyperlink" Target="https://www.dictionary.com/browse/anchorite?s=t" TargetMode="External"/><Relationship Id="rId1956" Type="http://schemas.openxmlformats.org/officeDocument/2006/relationships/hyperlink" Target="https://www.merriam-webster.com/dictionary/phrenology" TargetMode="External"/><Relationship Id="rId2134" Type="http://schemas.openxmlformats.org/officeDocument/2006/relationships/hyperlink" Target="https://www.merriam-webster.com/dictionary/niggard" TargetMode="External"/><Relationship Id="rId2341" Type="http://schemas.openxmlformats.org/officeDocument/2006/relationships/hyperlink" Target="https://www.dictionary.com/browse/acarpous" TargetMode="External"/><Relationship Id="rId106" Type="http://schemas.openxmlformats.org/officeDocument/2006/relationships/hyperlink" Target="https://www.merriam-webster.com/dictionary/horse" TargetMode="External"/><Relationship Id="rId313" Type="http://schemas.openxmlformats.org/officeDocument/2006/relationships/hyperlink" Target="https://www.dictionary.com/browse/nictate" TargetMode="External"/><Relationship Id="rId758" Type="http://schemas.openxmlformats.org/officeDocument/2006/relationships/hyperlink" Target="https://www.dictionary.com/browse/insidious?s=t" TargetMode="External"/><Relationship Id="rId965" Type="http://schemas.openxmlformats.org/officeDocument/2006/relationships/hyperlink" Target="https://www.dictionary.com/browse/cow?s=t" TargetMode="External"/><Relationship Id="rId1150" Type="http://schemas.openxmlformats.org/officeDocument/2006/relationships/hyperlink" Target="https://www.merriam-webster.com/dictionary/paregoric" TargetMode="External"/><Relationship Id="rId1388" Type="http://schemas.openxmlformats.org/officeDocument/2006/relationships/hyperlink" Target="https://www.merriam-webster.com/dictionary/deuterogamy" TargetMode="External"/><Relationship Id="rId1595" Type="http://schemas.openxmlformats.org/officeDocument/2006/relationships/hyperlink" Target="https://www.merriam-webster.com/dictionary/sten-" TargetMode="External"/><Relationship Id="rId1609" Type="http://schemas.openxmlformats.org/officeDocument/2006/relationships/hyperlink" Target="https://www.merriam-webster.com/dictionary/-plasty" TargetMode="External"/><Relationship Id="rId1816" Type="http://schemas.openxmlformats.org/officeDocument/2006/relationships/hyperlink" Target="https://www.dictionary.com/browse/joule" TargetMode="External"/><Relationship Id="rId2439" Type="http://schemas.openxmlformats.org/officeDocument/2006/relationships/hyperlink" Target="https://www.merriam-webster.com/dictionary/nexus" TargetMode="External"/><Relationship Id="rId10" Type="http://schemas.openxmlformats.org/officeDocument/2006/relationships/hyperlink" Target="https://www.dictionary.com/browse/slew?s=t" TargetMode="External"/><Relationship Id="rId94" Type="http://schemas.openxmlformats.org/officeDocument/2006/relationships/hyperlink" Target="https://www.merriam-webster.com/dictionary/girth" TargetMode="External"/><Relationship Id="rId397" Type="http://schemas.openxmlformats.org/officeDocument/2006/relationships/hyperlink" Target="https://www.dictionary.com/browse/pleat" TargetMode="External"/><Relationship Id="rId520" Type="http://schemas.openxmlformats.org/officeDocument/2006/relationships/hyperlink" Target="https://www.dictionary.com/browse/dilemma?s=t" TargetMode="External"/><Relationship Id="rId618" Type="http://schemas.openxmlformats.org/officeDocument/2006/relationships/hyperlink" Target="https://www.dictionary.com/browse/ragamuffin?s=t" TargetMode="External"/><Relationship Id="rId825" Type="http://schemas.openxmlformats.org/officeDocument/2006/relationships/hyperlink" Target="https://www.dictionary.com/browse/distend?s=t" TargetMode="External"/><Relationship Id="rId1248" Type="http://schemas.openxmlformats.org/officeDocument/2006/relationships/hyperlink" Target="https://www.dictionary.com/browse/jaundice" TargetMode="External"/><Relationship Id="rId1455" Type="http://schemas.openxmlformats.org/officeDocument/2006/relationships/hyperlink" Target="https://en.wikipedia.org/wiki/Celiac_plexus" TargetMode="External"/><Relationship Id="rId1662" Type="http://schemas.openxmlformats.org/officeDocument/2006/relationships/hyperlink" Target="https://www.merriam-webster.com/dictionary/remuneration" TargetMode="External"/><Relationship Id="rId2078" Type="http://schemas.openxmlformats.org/officeDocument/2006/relationships/hyperlink" Target="https://www.merriam-webster.com/dictionary/helix" TargetMode="External"/><Relationship Id="rId2201" Type="http://schemas.openxmlformats.org/officeDocument/2006/relationships/hyperlink" Target="https://www.merriam-webster.com/dictionary/immerge" TargetMode="External"/><Relationship Id="rId2285" Type="http://schemas.openxmlformats.org/officeDocument/2006/relationships/hyperlink" Target="https://www.dictionary.com/browse/improvident?s=t" TargetMode="External"/><Relationship Id="rId2492" Type="http://schemas.openxmlformats.org/officeDocument/2006/relationships/hyperlink" Target="https://www.dictionary.com/browse/solipsism" TargetMode="External"/><Relationship Id="rId2506" Type="http://schemas.openxmlformats.org/officeDocument/2006/relationships/hyperlink" Target="https://www.merriam-webster.com/dictionary/logorrhea" TargetMode="External"/><Relationship Id="rId257" Type="http://schemas.openxmlformats.org/officeDocument/2006/relationships/hyperlink" Target="https://www.dictionary.com/browse/gaw?s=t" TargetMode="External"/><Relationship Id="rId464" Type="http://schemas.openxmlformats.org/officeDocument/2006/relationships/hyperlink" Target="https://www.dictionary.com/browse/aposiopesis?s=t" TargetMode="External"/><Relationship Id="rId1010" Type="http://schemas.openxmlformats.org/officeDocument/2006/relationships/hyperlink" Target="https://www.merriam-webster.com/dictionary/pelagic" TargetMode="External"/><Relationship Id="rId1094" Type="http://schemas.openxmlformats.org/officeDocument/2006/relationships/hyperlink" Target="https://www.merriam-webster.com/dictionary/lachrymose" TargetMode="External"/><Relationship Id="rId1108" Type="http://schemas.openxmlformats.org/officeDocument/2006/relationships/hyperlink" Target="https://www.merriam-webster.com/dictionary/insuperable" TargetMode="External"/><Relationship Id="rId1315" Type="http://schemas.openxmlformats.org/officeDocument/2006/relationships/hyperlink" Target="https://www.merriam-webster.com/dictionary/vintner" TargetMode="External"/><Relationship Id="rId1967" Type="http://schemas.openxmlformats.org/officeDocument/2006/relationships/hyperlink" Target="https://www.merriam-webster.com/dictionary/liturgy" TargetMode="External"/><Relationship Id="rId2145" Type="http://schemas.openxmlformats.org/officeDocument/2006/relationships/hyperlink" Target="https://www.merriam-webster.com/dictionary/falsetto" TargetMode="External"/><Relationship Id="rId117" Type="http://schemas.openxmlformats.org/officeDocument/2006/relationships/hyperlink" Target="https://www.dictionary.com/browse/molt" TargetMode="External"/><Relationship Id="rId671" Type="http://schemas.openxmlformats.org/officeDocument/2006/relationships/hyperlink" Target="https://www.merriam-webster.com/dictionary/renegade" TargetMode="External"/><Relationship Id="rId769" Type="http://schemas.openxmlformats.org/officeDocument/2006/relationships/hyperlink" Target="https://www.dictionary.com/browse/esurient?s=t" TargetMode="External"/><Relationship Id="rId976" Type="http://schemas.openxmlformats.org/officeDocument/2006/relationships/hyperlink" Target="https://www.merriam-webster.com/dictionary/mycophile" TargetMode="External"/><Relationship Id="rId1399" Type="http://schemas.openxmlformats.org/officeDocument/2006/relationships/hyperlink" Target="https://www.merriam-webster.com/dictionary/fovea" TargetMode="External"/><Relationship Id="rId2352" Type="http://schemas.openxmlformats.org/officeDocument/2006/relationships/hyperlink" Target="https://www.merriam-webster.com/dictionary/bilboes" TargetMode="External"/><Relationship Id="rId324" Type="http://schemas.openxmlformats.org/officeDocument/2006/relationships/hyperlink" Target="https://www.dictionary.com/browse/expeditious?s=t" TargetMode="External"/><Relationship Id="rId531" Type="http://schemas.openxmlformats.org/officeDocument/2006/relationships/hyperlink" Target="https://www.dictionary.com/browse/hermetic?s=t" TargetMode="External"/><Relationship Id="rId629" Type="http://schemas.openxmlformats.org/officeDocument/2006/relationships/hyperlink" Target="https://www.dictionary.com/browse/colander?s=t" TargetMode="External"/><Relationship Id="rId1161" Type="http://schemas.openxmlformats.org/officeDocument/2006/relationships/hyperlink" Target="https://www.merriam-webster.com/dictionary/batten" TargetMode="External"/><Relationship Id="rId1259" Type="http://schemas.openxmlformats.org/officeDocument/2006/relationships/hyperlink" Target="https://www.dictionary.com/browse/supplicate" TargetMode="External"/><Relationship Id="rId1466" Type="http://schemas.openxmlformats.org/officeDocument/2006/relationships/hyperlink" Target="https://www.merriam-webster.com/dictionary/febrile" TargetMode="External"/><Relationship Id="rId2005" Type="http://schemas.openxmlformats.org/officeDocument/2006/relationships/hyperlink" Target="https://www.merriam-webster.com/dictionary/conjure" TargetMode="External"/><Relationship Id="rId2212" Type="http://schemas.openxmlformats.org/officeDocument/2006/relationships/hyperlink" Target="https://www.dictionary.com/browse/hydric" TargetMode="External"/><Relationship Id="rId836" Type="http://schemas.openxmlformats.org/officeDocument/2006/relationships/hyperlink" Target="https://www.dictionary.com/browse/debunk?s=t" TargetMode="External"/><Relationship Id="rId1021" Type="http://schemas.openxmlformats.org/officeDocument/2006/relationships/hyperlink" Target="https://www.dictionary.com/browse/dale?s=t" TargetMode="External"/><Relationship Id="rId1119" Type="http://schemas.openxmlformats.org/officeDocument/2006/relationships/hyperlink" Target="https://www.merriam-webster.com/dictionary/convivial" TargetMode="External"/><Relationship Id="rId1673" Type="http://schemas.openxmlformats.org/officeDocument/2006/relationships/hyperlink" Target="https://www.merriam-webster.com/dictionary/coda" TargetMode="External"/><Relationship Id="rId1880" Type="http://schemas.openxmlformats.org/officeDocument/2006/relationships/hyperlink" Target="https://www.merriam-webster.com/dictionary/immure" TargetMode="External"/><Relationship Id="rId1978" Type="http://schemas.openxmlformats.org/officeDocument/2006/relationships/hyperlink" Target="https://www.merriam-webster.com/dictionary/postulant" TargetMode="External"/><Relationship Id="rId2517" Type="http://schemas.openxmlformats.org/officeDocument/2006/relationships/hyperlink" Target="https://www.dictionary.com/browse/quickening" TargetMode="External"/><Relationship Id="rId903" Type="http://schemas.openxmlformats.org/officeDocument/2006/relationships/hyperlink" Target="https://www.dictionary.com/browse/canard?s=t" TargetMode="External"/><Relationship Id="rId1326" Type="http://schemas.openxmlformats.org/officeDocument/2006/relationships/hyperlink" Target="https://www.merriam-webster.com/dictionary/ennui" TargetMode="External"/><Relationship Id="rId1533" Type="http://schemas.openxmlformats.org/officeDocument/2006/relationships/hyperlink" Target="https://www.merriam-webster.com/dictionary/erythema" TargetMode="External"/><Relationship Id="rId1740" Type="http://schemas.openxmlformats.org/officeDocument/2006/relationships/hyperlink" Target="https://www.dictionary.com/browse/scuttle" TargetMode="External"/><Relationship Id="rId32" Type="http://schemas.openxmlformats.org/officeDocument/2006/relationships/hyperlink" Target="https://www.dictionary.com/browse/eider?s=t" TargetMode="External"/><Relationship Id="rId1600" Type="http://schemas.openxmlformats.org/officeDocument/2006/relationships/hyperlink" Target="https://www.merriam-webster.com/dictionary/-cide" TargetMode="External"/><Relationship Id="rId1838" Type="http://schemas.openxmlformats.org/officeDocument/2006/relationships/hyperlink" Target="https://www.dictionary.com/browse/auteur" TargetMode="External"/><Relationship Id="rId181" Type="http://schemas.openxmlformats.org/officeDocument/2006/relationships/hyperlink" Target="https://www.merriam-webster.com/dictionary/aplomb" TargetMode="External"/><Relationship Id="rId1905" Type="http://schemas.openxmlformats.org/officeDocument/2006/relationships/hyperlink" Target="https://www.dictionary.com/browse/frond?s=t" TargetMode="External"/><Relationship Id="rId279" Type="http://schemas.openxmlformats.org/officeDocument/2006/relationships/hyperlink" Target="https://www.dictionary.com/browse/spangle?s=t" TargetMode="External"/><Relationship Id="rId486" Type="http://schemas.openxmlformats.org/officeDocument/2006/relationships/hyperlink" Target="https://www.dictionary.com/browse/promulgate?s=t" TargetMode="External"/><Relationship Id="rId693" Type="http://schemas.openxmlformats.org/officeDocument/2006/relationships/hyperlink" Target="https://www.dictionary.com/browse/licentious" TargetMode="External"/><Relationship Id="rId2167" Type="http://schemas.openxmlformats.org/officeDocument/2006/relationships/hyperlink" Target="https://www.merriam-webster.com/dictionary/avant-garde" TargetMode="External"/><Relationship Id="rId2374" Type="http://schemas.openxmlformats.org/officeDocument/2006/relationships/hyperlink" Target="https://www.merriam-webster.com/dictionary/sprocket" TargetMode="External"/><Relationship Id="rId139" Type="http://schemas.openxmlformats.org/officeDocument/2006/relationships/hyperlink" Target="https://www.dictionary.com/browse/culvert?s=t" TargetMode="External"/><Relationship Id="rId346" Type="http://schemas.openxmlformats.org/officeDocument/2006/relationships/hyperlink" Target="https://www.dictionary.com/browse/evert?s=t" TargetMode="External"/><Relationship Id="rId553" Type="http://schemas.openxmlformats.org/officeDocument/2006/relationships/hyperlink" Target="https://www.merriam-webster.com/dictionary/colloquy" TargetMode="External"/><Relationship Id="rId760" Type="http://schemas.openxmlformats.org/officeDocument/2006/relationships/hyperlink" Target="https://www.dictionary.com/browse/janus-faced?s=t" TargetMode="External"/><Relationship Id="rId998" Type="http://schemas.openxmlformats.org/officeDocument/2006/relationships/hyperlink" Target="https://www.merriam-webster.com/dictionary/clement" TargetMode="External"/><Relationship Id="rId1183" Type="http://schemas.openxmlformats.org/officeDocument/2006/relationships/hyperlink" Target="https://www.dictionary.com/browse/conation?s=t" TargetMode="External"/><Relationship Id="rId1390" Type="http://schemas.openxmlformats.org/officeDocument/2006/relationships/hyperlink" Target="https://www.merriam-webster.com/dictionary/hymeneal" TargetMode="External"/><Relationship Id="rId2027" Type="http://schemas.openxmlformats.org/officeDocument/2006/relationships/hyperlink" Target="https://www.dictionary.com/browse/epicene?s=t" TargetMode="External"/><Relationship Id="rId2234" Type="http://schemas.openxmlformats.org/officeDocument/2006/relationships/hyperlink" Target="https://www.merriam-webster.com/dictionary/didactic" TargetMode="External"/><Relationship Id="rId2441" Type="http://schemas.openxmlformats.org/officeDocument/2006/relationships/hyperlink" Target="https://www.merriam-webster.com/dictionary/ruck" TargetMode="External"/><Relationship Id="rId206" Type="http://schemas.openxmlformats.org/officeDocument/2006/relationships/hyperlink" Target="https://www.dictionary.com/browse/affable?s=t" TargetMode="External"/><Relationship Id="rId413" Type="http://schemas.openxmlformats.org/officeDocument/2006/relationships/hyperlink" Target="https://www.google.com/search?channel=nus5&amp;client=firefox-b-1-d&amp;q=image+%22fez%22" TargetMode="External"/><Relationship Id="rId858" Type="http://schemas.openxmlformats.org/officeDocument/2006/relationships/hyperlink" Target="https://www.merriam-webster.com/dictionary/embonpoint" TargetMode="External"/><Relationship Id="rId1043" Type="http://schemas.openxmlformats.org/officeDocument/2006/relationships/hyperlink" Target="https://www.merriam-webster.com/dictionary/xeric" TargetMode="External"/><Relationship Id="rId1488" Type="http://schemas.openxmlformats.org/officeDocument/2006/relationships/hyperlink" Target="https://www.merriam-webster.com/dictionary/vesicant" TargetMode="External"/><Relationship Id="rId1695" Type="http://schemas.openxmlformats.org/officeDocument/2006/relationships/hyperlink" Target="https://www.merriam-webster.com/dictionary/cognomen" TargetMode="External"/><Relationship Id="rId2539" Type="http://schemas.openxmlformats.org/officeDocument/2006/relationships/hyperlink" Target="https://www.google.com/search?q=image+apse" TargetMode="External"/><Relationship Id="rId620" Type="http://schemas.openxmlformats.org/officeDocument/2006/relationships/hyperlink" Target="https://www.dictionary.com/browse/scabrous?s=t" TargetMode="External"/><Relationship Id="rId718" Type="http://schemas.openxmlformats.org/officeDocument/2006/relationships/hyperlink" Target="https://www.dictionary.com/browse/catacomb?s=t" TargetMode="External"/><Relationship Id="rId925" Type="http://schemas.openxmlformats.org/officeDocument/2006/relationships/hyperlink" Target="https://www.dictionary.com/browse/macabre?s=t" TargetMode="External"/><Relationship Id="rId1250" Type="http://schemas.openxmlformats.org/officeDocument/2006/relationships/hyperlink" Target="https://www.dictionary.com/browse/asperity?s=t" TargetMode="External"/><Relationship Id="rId1348" Type="http://schemas.openxmlformats.org/officeDocument/2006/relationships/hyperlink" Target="https://www.merriam-webster.com/dictionary/cooper" TargetMode="External"/><Relationship Id="rId1555" Type="http://schemas.openxmlformats.org/officeDocument/2006/relationships/hyperlink" Target="https://www.dictionary.com/browse/pertussis" TargetMode="External"/><Relationship Id="rId1762" Type="http://schemas.openxmlformats.org/officeDocument/2006/relationships/hyperlink" Target="https://www.merriam-webster.com/dictionary/homunculus" TargetMode="External"/><Relationship Id="rId2301" Type="http://schemas.openxmlformats.org/officeDocument/2006/relationships/hyperlink" Target="https://www.dictionary.com/browse/dank" TargetMode="External"/><Relationship Id="rId1110" Type="http://schemas.openxmlformats.org/officeDocument/2006/relationships/hyperlink" Target="https://www.merriam-webster.com/dictionary/quintessence" TargetMode="External"/><Relationship Id="rId1208" Type="http://schemas.openxmlformats.org/officeDocument/2006/relationships/hyperlink" Target="https://www.merriam-webster.com/dictionary/naif" TargetMode="External"/><Relationship Id="rId1415" Type="http://schemas.openxmlformats.org/officeDocument/2006/relationships/hyperlink" Target="https://www.merriam-webster.com/dictionary/contagion" TargetMode="External"/><Relationship Id="rId54" Type="http://schemas.openxmlformats.org/officeDocument/2006/relationships/hyperlink" Target="https://www.dictionary.com/browse/ovine?s=t" TargetMode="External"/><Relationship Id="rId1622" Type="http://schemas.openxmlformats.org/officeDocument/2006/relationships/hyperlink" Target="https://www.merriam-webster.com/dictionary/agio" TargetMode="External"/><Relationship Id="rId1927" Type="http://schemas.openxmlformats.org/officeDocument/2006/relationships/hyperlink" Target="https://www.healthline.com/nutrition/are-nuts-fruits" TargetMode="External"/><Relationship Id="rId2091" Type="http://schemas.openxmlformats.org/officeDocument/2006/relationships/hyperlink" Target="https://www.merriam-webster.com/dictionary/isomorphic" TargetMode="External"/><Relationship Id="rId2189" Type="http://schemas.openxmlformats.org/officeDocument/2006/relationships/hyperlink" Target="https://www.merriam-webster.com/dictionary/tang" TargetMode="External"/><Relationship Id="rId270" Type="http://schemas.openxmlformats.org/officeDocument/2006/relationships/hyperlink" Target="https://www.dictionary.com/browse/longueur?s=t" TargetMode="External"/><Relationship Id="rId2396" Type="http://schemas.openxmlformats.org/officeDocument/2006/relationships/hyperlink" Target="https://www.dictionary.com/browse/dottle" TargetMode="External"/><Relationship Id="rId130" Type="http://schemas.openxmlformats.org/officeDocument/2006/relationships/hyperlink" Target="https://www.merriam-webster.com/dictionary/becquerel" TargetMode="External"/><Relationship Id="rId368" Type="http://schemas.openxmlformats.org/officeDocument/2006/relationships/hyperlink" Target="https://www.dictionary.com/browse/baize?s=t" TargetMode="External"/><Relationship Id="rId575" Type="http://schemas.openxmlformats.org/officeDocument/2006/relationships/hyperlink" Target="https://www.dictionary.com/browse/soliloquy?s=ts" TargetMode="External"/><Relationship Id="rId782" Type="http://schemas.openxmlformats.org/officeDocument/2006/relationships/hyperlink" Target="https://www.merriam-webster.com/dictionary/requiem" TargetMode="External"/><Relationship Id="rId2049" Type="http://schemas.openxmlformats.org/officeDocument/2006/relationships/hyperlink" Target="https://www.dictionary.com/browse/decant?s=t" TargetMode="External"/><Relationship Id="rId2256" Type="http://schemas.openxmlformats.org/officeDocument/2006/relationships/hyperlink" Target="https://www.merriam-webster.com/dictionary/mull" TargetMode="External"/><Relationship Id="rId2463" Type="http://schemas.openxmlformats.org/officeDocument/2006/relationships/hyperlink" Target="https://www.merriam-webster.com/dictionary/depredation" TargetMode="External"/><Relationship Id="rId228" Type="http://schemas.openxmlformats.org/officeDocument/2006/relationships/hyperlink" Target="https://www.dictionary.com/browse/parapet" TargetMode="External"/><Relationship Id="rId435" Type="http://schemas.openxmlformats.org/officeDocument/2006/relationships/hyperlink" Target="https://www.dictionary.com/browse/roseate?s=t" TargetMode="External"/><Relationship Id="rId642" Type="http://schemas.openxmlformats.org/officeDocument/2006/relationships/hyperlink" Target="https://www.dictionary.com/browse/impugn" TargetMode="External"/><Relationship Id="rId1065" Type="http://schemas.openxmlformats.org/officeDocument/2006/relationships/hyperlink" Target="https://www.google.com/search?q=image+horst%2C+graben" TargetMode="External"/><Relationship Id="rId1272" Type="http://schemas.openxmlformats.org/officeDocument/2006/relationships/hyperlink" Target="https://www.merriam-webster.com/dictionary/mahout" TargetMode="External"/><Relationship Id="rId2116" Type="http://schemas.openxmlformats.org/officeDocument/2006/relationships/hyperlink" Target="https://www.dictionary.com/browse/parthenogenesis" TargetMode="External"/><Relationship Id="rId2323" Type="http://schemas.openxmlformats.org/officeDocument/2006/relationships/hyperlink" Target="https://www.merriam-webster.com/dictionary/hegira" TargetMode="External"/><Relationship Id="rId2530" Type="http://schemas.openxmlformats.org/officeDocument/2006/relationships/hyperlink" Target="https://dictionary.reverso.net/english-definition/bourgeois+mentality" TargetMode="External"/><Relationship Id="rId502" Type="http://schemas.openxmlformats.org/officeDocument/2006/relationships/hyperlink" Target="https://www.dictionary.com/browse/rejoinder" TargetMode="External"/><Relationship Id="rId947" Type="http://schemas.openxmlformats.org/officeDocument/2006/relationships/hyperlink" Target="https://www.merriam-webster.com/dictionary/saute" TargetMode="External"/><Relationship Id="rId1132" Type="http://schemas.openxmlformats.org/officeDocument/2006/relationships/hyperlink" Target="https://www.merriam-webster.com/dictionary/innocuous" TargetMode="External"/><Relationship Id="rId1577" Type="http://schemas.openxmlformats.org/officeDocument/2006/relationships/hyperlink" Target="https://www.merriam-webster.com/dictionary/ocul-" TargetMode="External"/><Relationship Id="rId1784" Type="http://schemas.openxmlformats.org/officeDocument/2006/relationships/hyperlink" Target="https://www.merriam-webster.com/dictionary/Canossa" TargetMode="External"/><Relationship Id="rId1991" Type="http://schemas.openxmlformats.org/officeDocument/2006/relationships/hyperlink" Target="https://www.merriam-webster.com/dictionary/soterial" TargetMode="External"/><Relationship Id="rId76" Type="http://schemas.openxmlformats.org/officeDocument/2006/relationships/hyperlink" Target="https://www.dictionary.com/browse/exiguous?s=t" TargetMode="External"/><Relationship Id="rId807" Type="http://schemas.openxmlformats.org/officeDocument/2006/relationships/hyperlink" Target="https://www.dictionary.com/browse/grog?s=t" TargetMode="External"/><Relationship Id="rId1437" Type="http://schemas.openxmlformats.org/officeDocument/2006/relationships/hyperlink" Target="https://www.merriam-webster.com/dictionary/expansive" TargetMode="External"/><Relationship Id="rId1644" Type="http://schemas.openxmlformats.org/officeDocument/2006/relationships/hyperlink" Target="https://www.merriam-webster.com/dictionary/base%20metal" TargetMode="External"/><Relationship Id="rId1851" Type="http://schemas.openxmlformats.org/officeDocument/2006/relationships/hyperlink" Target="https://www.merriam-webster.com/dictionary/xylem" TargetMode="External"/><Relationship Id="rId1504" Type="http://schemas.openxmlformats.org/officeDocument/2006/relationships/hyperlink" Target="https://www.merriam-webster.com/dictionary/sanative" TargetMode="External"/><Relationship Id="rId1711" Type="http://schemas.openxmlformats.org/officeDocument/2006/relationships/hyperlink" Target="https://www.merriam-webster.com/dictionary/scow" TargetMode="External"/><Relationship Id="rId1949" Type="http://schemas.openxmlformats.org/officeDocument/2006/relationships/hyperlink" Target="https://www.merriam-webster.com/dictionary/chimera" TargetMode="External"/><Relationship Id="rId292" Type="http://schemas.openxmlformats.org/officeDocument/2006/relationships/hyperlink" Target="https://www.merriam-webster.com/dictionary/volplane" TargetMode="External"/><Relationship Id="rId1809" Type="http://schemas.openxmlformats.org/officeDocument/2006/relationships/hyperlink" Target="https://www.dictionary.com/browse/deontology" TargetMode="External"/><Relationship Id="rId597" Type="http://schemas.openxmlformats.org/officeDocument/2006/relationships/hyperlink" Target="https://www.dictionary.com/browse/meiosis" TargetMode="External"/><Relationship Id="rId2180" Type="http://schemas.openxmlformats.org/officeDocument/2006/relationships/hyperlink" Target="https://www.merriam-webster.com/dictionary/rigmarole" TargetMode="External"/><Relationship Id="rId2278" Type="http://schemas.openxmlformats.org/officeDocument/2006/relationships/hyperlink" Target="https://www.merriam-webster.com/dictionary/matutinal" TargetMode="External"/><Relationship Id="rId2485" Type="http://schemas.openxmlformats.org/officeDocument/2006/relationships/hyperlink" Target="https://www.merriam-webster.com/dictionary/sanguinary" TargetMode="External"/><Relationship Id="rId152" Type="http://schemas.openxmlformats.org/officeDocument/2006/relationships/hyperlink" Target="https://www.dictionary.com/browse/pergola?s=t" TargetMode="External"/><Relationship Id="rId457" Type="http://schemas.openxmlformats.org/officeDocument/2006/relationships/hyperlink" Target="https://www.dictionary.com/browse/livery?s=t" TargetMode="External"/><Relationship Id="rId1087" Type="http://schemas.openxmlformats.org/officeDocument/2006/relationships/hyperlink" Target="https://www.dictionary.com/browse/lollapalooza?s=t" TargetMode="External"/><Relationship Id="rId1294" Type="http://schemas.openxmlformats.org/officeDocument/2006/relationships/hyperlink" Target="https://www.merriam-webster.com/dictionary/esquire" TargetMode="External"/><Relationship Id="rId2040" Type="http://schemas.openxmlformats.org/officeDocument/2006/relationships/hyperlink" Target="https://www.merriam-webster.com/dictionary/votary" TargetMode="External"/><Relationship Id="rId2138" Type="http://schemas.openxmlformats.org/officeDocument/2006/relationships/hyperlink" Target="https://www.merriam-webster.com/dictionary/piquant" TargetMode="External"/><Relationship Id="rId664" Type="http://schemas.openxmlformats.org/officeDocument/2006/relationships/hyperlink" Target="https://www.dictionary.com/browse/fulsome?s=t" TargetMode="External"/><Relationship Id="rId871" Type="http://schemas.openxmlformats.org/officeDocument/2006/relationships/hyperlink" Target="https://www.merriam-webster.com/dictionary/elan" TargetMode="External"/><Relationship Id="rId969" Type="http://schemas.openxmlformats.org/officeDocument/2006/relationships/hyperlink" Target="https://www.dictionary.com/browse/dither" TargetMode="External"/><Relationship Id="rId1599" Type="http://schemas.openxmlformats.org/officeDocument/2006/relationships/hyperlink" Target="https://www.merriam-webster.com/dictionary/vas-" TargetMode="External"/><Relationship Id="rId2345" Type="http://schemas.openxmlformats.org/officeDocument/2006/relationships/hyperlink" Target="https://www.dictionary.com/browse/feckless" TargetMode="External"/><Relationship Id="rId2552" Type="http://schemas.openxmlformats.org/officeDocument/2006/relationships/hyperlink" Target="https://www.britannica.com/quiz/what-are-you-wearing-clothing-quiz" TargetMode="External"/><Relationship Id="rId317" Type="http://schemas.openxmlformats.org/officeDocument/2006/relationships/hyperlink" Target="https://www.dictionary.com/browse/convoke" TargetMode="External"/><Relationship Id="rId524" Type="http://schemas.openxmlformats.org/officeDocument/2006/relationships/hyperlink" Target="https://www.dictionary.com/browse/ironic?s=t" TargetMode="External"/><Relationship Id="rId731" Type="http://schemas.openxmlformats.org/officeDocument/2006/relationships/hyperlink" Target="https://www.dictionary.com/browse/recant?s=t" TargetMode="External"/><Relationship Id="rId1154" Type="http://schemas.openxmlformats.org/officeDocument/2006/relationships/hyperlink" Target="https://www.merriam-webster.com/dictionary/sanguine" TargetMode="External"/><Relationship Id="rId1361" Type="http://schemas.openxmlformats.org/officeDocument/2006/relationships/hyperlink" Target="https://www.dictionary.com/browse/horologist" TargetMode="External"/><Relationship Id="rId1459" Type="http://schemas.openxmlformats.org/officeDocument/2006/relationships/hyperlink" Target="https://www.dictionary.com/browse/alopecia" TargetMode="External"/><Relationship Id="rId2205" Type="http://schemas.openxmlformats.org/officeDocument/2006/relationships/hyperlink" Target="https://www.dictionary.com/browse/redolent" TargetMode="External"/><Relationship Id="rId2412" Type="http://schemas.openxmlformats.org/officeDocument/2006/relationships/hyperlink" Target="https://www.dictionary.com/browse/hubris?s=t" TargetMode="External"/><Relationship Id="rId98" Type="http://schemas.openxmlformats.org/officeDocument/2006/relationships/hyperlink" Target="https://biologydictionary.net/binary-fission/" TargetMode="External"/><Relationship Id="rId829" Type="http://schemas.openxmlformats.org/officeDocument/2006/relationships/hyperlink" Target="https://www.dictionary.com/browse/ado?s=t" TargetMode="External"/><Relationship Id="rId1014" Type="http://schemas.openxmlformats.org/officeDocument/2006/relationships/hyperlink" Target="https://www.merriam-webster.com/dictionary/runnel" TargetMode="External"/><Relationship Id="rId1221" Type="http://schemas.openxmlformats.org/officeDocument/2006/relationships/hyperlink" Target="https://www.merriam-webster.com/dictionary/indigenous" TargetMode="External"/><Relationship Id="rId1666" Type="http://schemas.openxmlformats.org/officeDocument/2006/relationships/hyperlink" Target="https://www.dictionary.com/browse/usance?s=t" TargetMode="External"/><Relationship Id="rId1873" Type="http://schemas.openxmlformats.org/officeDocument/2006/relationships/hyperlink" Target="https://www.merriam-webster.com/dictionary/encomium" TargetMode="External"/><Relationship Id="rId1319" Type="http://schemas.openxmlformats.org/officeDocument/2006/relationships/hyperlink" Target="https://www.merriam-webster.com/dictionary/jocose" TargetMode="External"/><Relationship Id="rId1526" Type="http://schemas.openxmlformats.org/officeDocument/2006/relationships/hyperlink" Target="https://www.merriam-webster.com/medical/rhexis" TargetMode="External"/><Relationship Id="rId1733" Type="http://schemas.openxmlformats.org/officeDocument/2006/relationships/hyperlink" Target="https://www.dictionary.com/browse/clef" TargetMode="External"/><Relationship Id="rId1940" Type="http://schemas.openxmlformats.org/officeDocument/2006/relationships/hyperlink" Target="https://www.dictionary.com/browse/cenobite?s=t" TargetMode="External"/><Relationship Id="rId25" Type="http://schemas.openxmlformats.org/officeDocument/2006/relationships/hyperlink" Target="https://www.dictionary.com/browse/ontogeny?s=t" TargetMode="External"/><Relationship Id="rId1800" Type="http://schemas.openxmlformats.org/officeDocument/2006/relationships/hyperlink" Target="https://www.merriam-webster.com/dictionary/eminent" TargetMode="External"/><Relationship Id="rId174" Type="http://schemas.openxmlformats.org/officeDocument/2006/relationships/hyperlink" Target="https://www.dictionary.com/browse/remonstrate?s=t" TargetMode="External"/><Relationship Id="rId381" Type="http://schemas.openxmlformats.org/officeDocument/2006/relationships/hyperlink" Target="https://www.dictionary.com/browse/vacillate?s=t" TargetMode="External"/><Relationship Id="rId2062" Type="http://schemas.openxmlformats.org/officeDocument/2006/relationships/hyperlink" Target="https://www.merriam-webster.com/dictionary/bacchanalia" TargetMode="External"/><Relationship Id="rId241" Type="http://schemas.openxmlformats.org/officeDocument/2006/relationships/hyperlink" Target="https://www.dictionary.com/browse/gambit?s=t" TargetMode="External"/><Relationship Id="rId479" Type="http://schemas.openxmlformats.org/officeDocument/2006/relationships/hyperlink" Target="https://www.dictionary.com/browse/missive?s=t" TargetMode="External"/><Relationship Id="rId686" Type="http://schemas.openxmlformats.org/officeDocument/2006/relationships/hyperlink" Target="https://www.dictionary.com/browse/fell?s=t" TargetMode="External"/><Relationship Id="rId893" Type="http://schemas.openxmlformats.org/officeDocument/2006/relationships/hyperlink" Target="https://www.dictionary.com/browse/hector?s=t" TargetMode="External"/><Relationship Id="rId2367" Type="http://schemas.openxmlformats.org/officeDocument/2006/relationships/hyperlink" Target="https://www.merriam-webster.com/dictionary/pawl" TargetMode="External"/><Relationship Id="rId339" Type="http://schemas.openxmlformats.org/officeDocument/2006/relationships/hyperlink" Target="https://www.dictionary.com/browse/demarche?s=ts" TargetMode="External"/><Relationship Id="rId546" Type="http://schemas.openxmlformats.org/officeDocument/2006/relationships/hyperlink" Target="https://www.merriam-webster.com/dictionary/predicate" TargetMode="External"/><Relationship Id="rId753" Type="http://schemas.openxmlformats.org/officeDocument/2006/relationships/hyperlink" Target="https://www.dictionary.com/browse/fabulate?s=t" TargetMode="External"/><Relationship Id="rId1176" Type="http://schemas.openxmlformats.org/officeDocument/2006/relationships/hyperlink" Target="https://www.dictionary.com/browse/comport" TargetMode="External"/><Relationship Id="rId1383" Type="http://schemas.openxmlformats.org/officeDocument/2006/relationships/hyperlink" Target="https://www.merriam-webster.com/dictionary/oscular" TargetMode="External"/><Relationship Id="rId2227" Type="http://schemas.openxmlformats.org/officeDocument/2006/relationships/hyperlink" Target="https://www.merriam-webster.com/dictionary/tribulation" TargetMode="External"/><Relationship Id="rId2434" Type="http://schemas.openxmlformats.org/officeDocument/2006/relationships/hyperlink" Target="https://www.merriam-webster.com/dictionary/conflate" TargetMode="External"/><Relationship Id="rId101" Type="http://schemas.openxmlformats.org/officeDocument/2006/relationships/hyperlink" Target="https://www.merriam-webster.com/dictionary/filoplume" TargetMode="External"/><Relationship Id="rId406" Type="http://schemas.openxmlformats.org/officeDocument/2006/relationships/hyperlink" Target="https://www.dictionary.com/browse/coiffure" TargetMode="External"/><Relationship Id="rId960" Type="http://schemas.openxmlformats.org/officeDocument/2006/relationships/hyperlink" Target="https://www.dictionary.com/browse/layette?s=t" TargetMode="External"/><Relationship Id="rId1036" Type="http://schemas.openxmlformats.org/officeDocument/2006/relationships/hyperlink" Target="https://www.merriam-webster.com/dictionary/scree" TargetMode="External"/><Relationship Id="rId1243" Type="http://schemas.openxmlformats.org/officeDocument/2006/relationships/hyperlink" Target="https://www.merriam-webster.com/dictionary/antipathy" TargetMode="External"/><Relationship Id="rId1590" Type="http://schemas.openxmlformats.org/officeDocument/2006/relationships/hyperlink" Target="https://www.merriam-webster.com/dictionary/psych-" TargetMode="External"/><Relationship Id="rId1688" Type="http://schemas.openxmlformats.org/officeDocument/2006/relationships/hyperlink" Target="https://www.dictionary.com/browse/portia?s=t" TargetMode="External"/><Relationship Id="rId1895" Type="http://schemas.openxmlformats.org/officeDocument/2006/relationships/hyperlink" Target="https://www.merriam-webster.com/dictionary/prevision" TargetMode="External"/><Relationship Id="rId613" Type="http://schemas.openxmlformats.org/officeDocument/2006/relationships/hyperlink" Target="https://www.dictionary.com/browse/egregious?s=t" TargetMode="External"/><Relationship Id="rId820" Type="http://schemas.openxmlformats.org/officeDocument/2006/relationships/hyperlink" Target="https://www.dictionary.com/browse/fervid?s=t" TargetMode="External"/><Relationship Id="rId918" Type="http://schemas.openxmlformats.org/officeDocument/2006/relationships/hyperlink" Target="https://www.dictionary.com/browse/bete-noire?s=t" TargetMode="External"/><Relationship Id="rId1450" Type="http://schemas.openxmlformats.org/officeDocument/2006/relationships/hyperlink" Target="http://www.differencebetween.net/science/difference-between-axons-and-dendrites/" TargetMode="External"/><Relationship Id="rId1548" Type="http://schemas.openxmlformats.org/officeDocument/2006/relationships/hyperlink" Target="https://www.merriam-webster.com/dictionary/epidemiology" TargetMode="External"/><Relationship Id="rId1755" Type="http://schemas.openxmlformats.org/officeDocument/2006/relationships/hyperlink" Target="https://www.merriam-webster.com/dictionary/claptrap" TargetMode="External"/><Relationship Id="rId2501" Type="http://schemas.openxmlformats.org/officeDocument/2006/relationships/hyperlink" Target="https://www.dictionary.com/browse/fop" TargetMode="External"/><Relationship Id="rId1103" Type="http://schemas.openxmlformats.org/officeDocument/2006/relationships/hyperlink" Target="https://www.merriam-webster.com/dictionary/chef%20d'oeuvre" TargetMode="External"/><Relationship Id="rId1310" Type="http://schemas.openxmlformats.org/officeDocument/2006/relationships/hyperlink" Target="https://www.merriam-webster.com/dictionary/solicitor" TargetMode="External"/><Relationship Id="rId1408" Type="http://schemas.openxmlformats.org/officeDocument/2006/relationships/hyperlink" Target="https://www.merriam-webster.com/dictionary/sciatic" TargetMode="External"/><Relationship Id="rId1962" Type="http://schemas.openxmlformats.org/officeDocument/2006/relationships/hyperlink" Target="https://www.merriam-webster.com/dictionary/breviary" TargetMode="External"/><Relationship Id="rId47" Type="http://schemas.openxmlformats.org/officeDocument/2006/relationships/hyperlink" Target="https://www.dictionary.com/browse/flews?s=t" TargetMode="External"/><Relationship Id="rId1615" Type="http://schemas.openxmlformats.org/officeDocument/2006/relationships/hyperlink" Target="https://www.merriam-webster.com/dictionary/alloy" TargetMode="External"/><Relationship Id="rId1822" Type="http://schemas.openxmlformats.org/officeDocument/2006/relationships/hyperlink" Target="https://www.dictionary.com/browse/tenet" TargetMode="External"/><Relationship Id="rId196" Type="http://schemas.openxmlformats.org/officeDocument/2006/relationships/hyperlink" Target="https://www.merriam-webster.com/dictionary/diapason" TargetMode="External"/><Relationship Id="rId2084" Type="http://schemas.openxmlformats.org/officeDocument/2006/relationships/hyperlink" Target="https://www.merriam-webster.com/dictionary/prolate" TargetMode="External"/><Relationship Id="rId2291" Type="http://schemas.openxmlformats.org/officeDocument/2006/relationships/hyperlink" Target="https://www.dictionary.com/browse/fitful" TargetMode="External"/><Relationship Id="rId263" Type="http://schemas.openxmlformats.org/officeDocument/2006/relationships/hyperlink" Target="https://www.dictionary.com/browse/sidle?s=t" TargetMode="External"/><Relationship Id="rId470" Type="http://schemas.openxmlformats.org/officeDocument/2006/relationships/hyperlink" Target="https://www.dictionary.com/browse/divagate?s=t" TargetMode="External"/><Relationship Id="rId2151" Type="http://schemas.openxmlformats.org/officeDocument/2006/relationships/hyperlink" Target="https://www.merriam-webster.com/dictionary/sibilant" TargetMode="External"/><Relationship Id="rId2389" Type="http://schemas.openxmlformats.org/officeDocument/2006/relationships/hyperlink" Target="https://www.dreamstime.com/spring-loaded-detent-mechanism-rotary-switch-isolated-white-spring-loaded-detent-mechanism-rotary-switch-isolated-image105863655" TargetMode="External"/><Relationship Id="rId123" Type="http://schemas.openxmlformats.org/officeDocument/2006/relationships/hyperlink" Target="https://www.dictionary.com/browse/bubaline" TargetMode="External"/><Relationship Id="rId330" Type="http://schemas.openxmlformats.org/officeDocument/2006/relationships/hyperlink" Target="https://www.dictionary.com/browse/cull?s=t" TargetMode="External"/><Relationship Id="rId568" Type="http://schemas.openxmlformats.org/officeDocument/2006/relationships/hyperlink" Target="https://www.dictionary.com/browse/palindrome?s=t" TargetMode="External"/><Relationship Id="rId775" Type="http://schemas.openxmlformats.org/officeDocument/2006/relationships/hyperlink" Target="https://www.merriam-webster.com/dictionary/recalcitrant" TargetMode="External"/><Relationship Id="rId982" Type="http://schemas.openxmlformats.org/officeDocument/2006/relationships/hyperlink" Target="https://www.dictionary.com/browse/garnish" TargetMode="External"/><Relationship Id="rId1198" Type="http://schemas.openxmlformats.org/officeDocument/2006/relationships/hyperlink" Target="https://www.merriam-webster.com/dictionary/lithe" TargetMode="External"/><Relationship Id="rId2011" Type="http://schemas.openxmlformats.org/officeDocument/2006/relationships/hyperlink" Target="https://www.merriam-webster.com/dictionary/apophenia" TargetMode="External"/><Relationship Id="rId2249" Type="http://schemas.openxmlformats.org/officeDocument/2006/relationships/hyperlink" Target="https://www.merriam-webster.com/dictionary/induction" TargetMode="External"/><Relationship Id="rId2456" Type="http://schemas.openxmlformats.org/officeDocument/2006/relationships/hyperlink" Target="https://www.merriam-webster.com/dictionary/sesquipedalian" TargetMode="External"/><Relationship Id="rId428" Type="http://schemas.openxmlformats.org/officeDocument/2006/relationships/hyperlink" Target="https://www.dictionary.com/browse/iridescence?s=t" TargetMode="External"/><Relationship Id="rId635" Type="http://schemas.openxmlformats.org/officeDocument/2006/relationships/hyperlink" Target="https://www.dictionary.com/browse/brickbat?s=t" TargetMode="External"/><Relationship Id="rId842" Type="http://schemas.openxmlformats.org/officeDocument/2006/relationships/hyperlink" Target="https://www.dictionary.com/browse/de-trop?s=t" TargetMode="External"/><Relationship Id="rId1058" Type="http://schemas.openxmlformats.org/officeDocument/2006/relationships/hyperlink" Target="https://www.merriam-webster.com/dictionary/biome" TargetMode="External"/><Relationship Id="rId1265" Type="http://schemas.openxmlformats.org/officeDocument/2006/relationships/hyperlink" Target="https://www.merriam-webster.com/dictionary/hackle" TargetMode="External"/><Relationship Id="rId1472" Type="http://schemas.openxmlformats.org/officeDocument/2006/relationships/hyperlink" Target="https://www.merriam-webster.com/dictionary/paroxysm" TargetMode="External"/><Relationship Id="rId2109" Type="http://schemas.openxmlformats.org/officeDocument/2006/relationships/hyperlink" Target="https://www.dictionary.com/browse/cordate" TargetMode="External"/><Relationship Id="rId2316" Type="http://schemas.openxmlformats.org/officeDocument/2006/relationships/hyperlink" Target="https://www.merriam-webster.com/dictionary/yore" TargetMode="External"/><Relationship Id="rId2523" Type="http://schemas.openxmlformats.org/officeDocument/2006/relationships/hyperlink" Target="https://www.dictionary.com/browse/bissextile" TargetMode="External"/><Relationship Id="rId702" Type="http://schemas.openxmlformats.org/officeDocument/2006/relationships/hyperlink" Target="https://www.merriam-webster.com/dictionary/quean" TargetMode="External"/><Relationship Id="rId1125" Type="http://schemas.openxmlformats.org/officeDocument/2006/relationships/hyperlink" Target="https://www.merriam-webster.com/dictionary/riant" TargetMode="External"/><Relationship Id="rId1332" Type="http://schemas.openxmlformats.org/officeDocument/2006/relationships/hyperlink" Target="https://www.merriam-webster.com/dictionary/obstreperous" TargetMode="External"/><Relationship Id="rId1777" Type="http://schemas.openxmlformats.org/officeDocument/2006/relationships/hyperlink" Target="https://www.merriam-webster.com/dictionary/punctilious" TargetMode="External"/><Relationship Id="rId1984" Type="http://schemas.openxmlformats.org/officeDocument/2006/relationships/hyperlink" Target="https://www.merriam-webster.com/dictionary/miter" TargetMode="External"/><Relationship Id="rId69" Type="http://schemas.openxmlformats.org/officeDocument/2006/relationships/hyperlink" Target="https://www.dictionary.com/browse/propriety?s=t" TargetMode="External"/><Relationship Id="rId1637" Type="http://schemas.openxmlformats.org/officeDocument/2006/relationships/hyperlink" Target="https://www.merriam-webster.com/dictionary/collateral" TargetMode="External"/><Relationship Id="rId1844" Type="http://schemas.openxmlformats.org/officeDocument/2006/relationships/hyperlink" Target="https://www.dictionary.com/browse/ensconce?s=t" TargetMode="External"/><Relationship Id="rId1704" Type="http://schemas.openxmlformats.org/officeDocument/2006/relationships/hyperlink" Target="https://www.merriam-webster.com/dictionary/dhow" TargetMode="External"/><Relationship Id="rId285" Type="http://schemas.openxmlformats.org/officeDocument/2006/relationships/hyperlink" Target="https://www.dictionary.com/browse/deglutition?s=t" TargetMode="External"/><Relationship Id="rId1911" Type="http://schemas.openxmlformats.org/officeDocument/2006/relationships/hyperlink" Target="https://www.merriam-webster.com/dictionary/muscarine" TargetMode="External"/><Relationship Id="rId492" Type="http://schemas.openxmlformats.org/officeDocument/2006/relationships/hyperlink" Target="https://www.dictionary.com/browse/solecism?s=t" TargetMode="External"/><Relationship Id="rId797" Type="http://schemas.openxmlformats.org/officeDocument/2006/relationships/hyperlink" Target="https://www.dictionary.com/browse/elegy" TargetMode="External"/><Relationship Id="rId2173" Type="http://schemas.openxmlformats.org/officeDocument/2006/relationships/hyperlink" Target="https://www.merriam-webster.com/dictionary/yare" TargetMode="External"/><Relationship Id="rId2380" Type="http://schemas.openxmlformats.org/officeDocument/2006/relationships/hyperlink" Target="https://www.dictionary.com/browse/spindle" TargetMode="External"/><Relationship Id="rId2478" Type="http://schemas.openxmlformats.org/officeDocument/2006/relationships/hyperlink" Target="https://www.merriam-webster.com/dictionary/incursion" TargetMode="External"/><Relationship Id="rId145" Type="http://schemas.openxmlformats.org/officeDocument/2006/relationships/hyperlink" Target="https://www.dictionary.com/browse/joist?s=t" TargetMode="External"/><Relationship Id="rId352" Type="http://schemas.openxmlformats.org/officeDocument/2006/relationships/hyperlink" Target="https://www.merriam-webster.com/dictionary/wizened" TargetMode="External"/><Relationship Id="rId1287" Type="http://schemas.openxmlformats.org/officeDocument/2006/relationships/hyperlink" Target="https://www.merriam-webster.com/dictionary/claque" TargetMode="External"/><Relationship Id="rId2033" Type="http://schemas.openxmlformats.org/officeDocument/2006/relationships/hyperlink" Target="https://www.merriam-webster.com/dictionary/cycloid" TargetMode="External"/><Relationship Id="rId2240" Type="http://schemas.openxmlformats.org/officeDocument/2006/relationships/hyperlink" Target="https://www.merriam-webster.com/dictionary/recourse" TargetMode="External"/><Relationship Id="rId212" Type="http://schemas.openxmlformats.org/officeDocument/2006/relationships/hyperlink" Target="https://www.merriam-webster.com/dictionary/Dada" TargetMode="External"/><Relationship Id="rId657" Type="http://schemas.openxmlformats.org/officeDocument/2006/relationships/hyperlink" Target="https://www.dictionary.com/browse/enormity?s=t" TargetMode="External"/><Relationship Id="rId864" Type="http://schemas.openxmlformats.org/officeDocument/2006/relationships/hyperlink" Target="https://www.dictionary.com/browse/debouch?s=t" TargetMode="External"/><Relationship Id="rId1494" Type="http://schemas.openxmlformats.org/officeDocument/2006/relationships/hyperlink" Target="https://www.merriam-webster.com/dictionary/antivenin" TargetMode="External"/><Relationship Id="rId1799" Type="http://schemas.openxmlformats.org/officeDocument/2006/relationships/hyperlink" Target="https://www.merriam-webster.com/dictionary/refractory" TargetMode="External"/><Relationship Id="rId2100" Type="http://schemas.openxmlformats.org/officeDocument/2006/relationships/hyperlink" Target="https://www.dictionary.com/browse/cabal?s=t" TargetMode="External"/><Relationship Id="rId2338" Type="http://schemas.openxmlformats.org/officeDocument/2006/relationships/hyperlink" Target="https://www.merriam-webster.com/dictionary/progenitor" TargetMode="External"/><Relationship Id="rId2545" Type="http://schemas.openxmlformats.org/officeDocument/2006/relationships/hyperlink" Target="https://www.merriam-webster.com/dictionary/cathect" TargetMode="External"/><Relationship Id="rId517" Type="http://schemas.openxmlformats.org/officeDocument/2006/relationships/hyperlink" Target="https://www.dictionary.com/browse/ambivalence?s=t" TargetMode="External"/><Relationship Id="rId724" Type="http://schemas.openxmlformats.org/officeDocument/2006/relationships/hyperlink" Target="https://www.dictionary.com/browse/abnegate?s=t" TargetMode="External"/><Relationship Id="rId931" Type="http://schemas.openxmlformats.org/officeDocument/2006/relationships/hyperlink" Target="https://www.dictionary.com/browse/esculent?s=t" TargetMode="External"/><Relationship Id="rId1147" Type="http://schemas.openxmlformats.org/officeDocument/2006/relationships/hyperlink" Target="https://www.merriam-webster.com/dictionary/inviolate" TargetMode="External"/><Relationship Id="rId1354" Type="http://schemas.openxmlformats.org/officeDocument/2006/relationships/hyperlink" Target="https://www.dictionary.com/browse/sommelier" TargetMode="External"/><Relationship Id="rId1561" Type="http://schemas.openxmlformats.org/officeDocument/2006/relationships/hyperlink" Target="https://www.merriam-webster.com/dictionary/dactyl-" TargetMode="External"/><Relationship Id="rId2405" Type="http://schemas.openxmlformats.org/officeDocument/2006/relationships/hyperlink" Target="https://www.dictionary.com/browse/schadenfreude?s=t" TargetMode="External"/><Relationship Id="rId60" Type="http://schemas.openxmlformats.org/officeDocument/2006/relationships/hyperlink" Target="https://www.dictionary.com/browse/vulpine?s=t" TargetMode="External"/><Relationship Id="rId1007" Type="http://schemas.openxmlformats.org/officeDocument/2006/relationships/hyperlink" Target="https://www.merriam-webster.com/dictionary/freshet" TargetMode="External"/><Relationship Id="rId1214" Type="http://schemas.openxmlformats.org/officeDocument/2006/relationships/hyperlink" Target="https://www.merriam-webster.com/dictionary/amenable" TargetMode="External"/><Relationship Id="rId1421" Type="http://schemas.openxmlformats.org/officeDocument/2006/relationships/hyperlink" Target="https://www.merriam-webster.com/dictionary/visceral" TargetMode="External"/><Relationship Id="rId1659" Type="http://schemas.openxmlformats.org/officeDocument/2006/relationships/hyperlink" Target="https://www.merriam-webster.com/dictionary/pecuniary" TargetMode="External"/><Relationship Id="rId1866" Type="http://schemas.openxmlformats.org/officeDocument/2006/relationships/hyperlink" Target="https://www.merriam-webster.com/dictionary/plutocracy" TargetMode="External"/><Relationship Id="rId1519" Type="http://schemas.openxmlformats.org/officeDocument/2006/relationships/hyperlink" Target="https://www.merriam-webster.com/dictionary/colpo-" TargetMode="External"/><Relationship Id="rId1726" Type="http://schemas.openxmlformats.org/officeDocument/2006/relationships/hyperlink" Target="https://www.dictionary.com/browse/presto" TargetMode="External"/><Relationship Id="rId1933" Type="http://schemas.openxmlformats.org/officeDocument/2006/relationships/hyperlink" Target="https://www.dictionary.com/browse/rood?s=t" TargetMode="External"/><Relationship Id="rId18" Type="http://schemas.openxmlformats.org/officeDocument/2006/relationships/hyperlink" Target="https://www.dictionary.com/browse/stere?s=t" TargetMode="External"/><Relationship Id="rId2195" Type="http://schemas.openxmlformats.org/officeDocument/2006/relationships/hyperlink" Target="https://www.dictionary.com/browse/stultify?s=t" TargetMode="External"/><Relationship Id="rId167" Type="http://schemas.openxmlformats.org/officeDocument/2006/relationships/hyperlink" Target="https://www.dictionary.com/browse/astrolabe?s=t" TargetMode="External"/><Relationship Id="rId374" Type="http://schemas.openxmlformats.org/officeDocument/2006/relationships/hyperlink" Target="https://www.dictionary.com/browse/buskin?s=t" TargetMode="External"/><Relationship Id="rId581" Type="http://schemas.openxmlformats.org/officeDocument/2006/relationships/hyperlink" Target="https://www.merriam-webster.com/dictionary/imbroglio" TargetMode="External"/><Relationship Id="rId2055" Type="http://schemas.openxmlformats.org/officeDocument/2006/relationships/hyperlink" Target="https://www.merriam-webster.com/dictionary/percolate" TargetMode="External"/><Relationship Id="rId2262" Type="http://schemas.openxmlformats.org/officeDocument/2006/relationships/hyperlink" Target="https://www.merriam-webster.com/dictionary/epiphenomenon" TargetMode="External"/><Relationship Id="rId234" Type="http://schemas.openxmlformats.org/officeDocument/2006/relationships/hyperlink" Target="https://www.dictionary.com/browse/venerable?s=t" TargetMode="External"/><Relationship Id="rId679" Type="http://schemas.openxmlformats.org/officeDocument/2006/relationships/hyperlink" Target="https://www.dictionary.com/browse/inculpate?s=t" TargetMode="External"/><Relationship Id="rId886" Type="http://schemas.openxmlformats.org/officeDocument/2006/relationships/hyperlink" Target="https://www.dictionary.com/browse/embiggen" TargetMode="External"/><Relationship Id="rId2" Type="http://schemas.openxmlformats.org/officeDocument/2006/relationships/hyperlink" Target="https://www.dictionary.com/browse/aleatory?s=t" TargetMode="External"/><Relationship Id="rId441" Type="http://schemas.openxmlformats.org/officeDocument/2006/relationships/hyperlink" Target="https://www.dictionary.com/browse/towhead?s=t" TargetMode="External"/><Relationship Id="rId539" Type="http://schemas.openxmlformats.org/officeDocument/2006/relationships/hyperlink" Target="https://www.merriam-webster.com/dictionary/anathema" TargetMode="External"/><Relationship Id="rId746" Type="http://schemas.openxmlformats.org/officeDocument/2006/relationships/hyperlink" Target="https://www.dictionary.com/browse/agitprop?s=t" TargetMode="External"/><Relationship Id="rId1071" Type="http://schemas.openxmlformats.org/officeDocument/2006/relationships/hyperlink" Target="https://www.merriam-webster.com/dictionary/feldspar" TargetMode="External"/><Relationship Id="rId1169" Type="http://schemas.openxmlformats.org/officeDocument/2006/relationships/hyperlink" Target="https://www.dictionary.com/browse/ameliorate" TargetMode="External"/><Relationship Id="rId1376" Type="http://schemas.openxmlformats.org/officeDocument/2006/relationships/hyperlink" Target="https://www.merriam-webster.com/dictionary/ukase" TargetMode="External"/><Relationship Id="rId1583" Type="http://schemas.openxmlformats.org/officeDocument/2006/relationships/hyperlink" Target="https://www.merriam-webster.com/dictionary/pharyng-" TargetMode="External"/><Relationship Id="rId2122" Type="http://schemas.openxmlformats.org/officeDocument/2006/relationships/hyperlink" Target="https://www.dictionary.com/browse/sinuous" TargetMode="External"/><Relationship Id="rId2427" Type="http://schemas.openxmlformats.org/officeDocument/2006/relationships/hyperlink" Target="https://www.merriam-webster.com/dictionary/declaim" TargetMode="External"/><Relationship Id="rId301" Type="http://schemas.openxmlformats.org/officeDocument/2006/relationships/hyperlink" Target="https://www.dictionary.com/browse/ponderous?s=t" TargetMode="External"/><Relationship Id="rId953" Type="http://schemas.openxmlformats.org/officeDocument/2006/relationships/hyperlink" Target="https://www.merriam-webster.com/dictionary/diffident" TargetMode="External"/><Relationship Id="rId1029" Type="http://schemas.openxmlformats.org/officeDocument/2006/relationships/hyperlink" Target="https://www.merriam-webster.com/dictionary/lea" TargetMode="External"/><Relationship Id="rId1236" Type="http://schemas.openxmlformats.org/officeDocument/2006/relationships/hyperlink" Target="https://www.merriam-webster.com/medical/esthesia" TargetMode="External"/><Relationship Id="rId1790" Type="http://schemas.openxmlformats.org/officeDocument/2006/relationships/hyperlink" Target="https://www.merriam-webster.com/dictionary/nadir" TargetMode="External"/><Relationship Id="rId1888" Type="http://schemas.openxmlformats.org/officeDocument/2006/relationships/hyperlink" Target="https://www.merriam-webster.com/dictionary/Cassandra" TargetMode="External"/><Relationship Id="rId82" Type="http://schemas.openxmlformats.org/officeDocument/2006/relationships/hyperlink" Target="https://www.merriam-webster.com/dictionary/cladistics" TargetMode="External"/><Relationship Id="rId606" Type="http://schemas.openxmlformats.org/officeDocument/2006/relationships/hyperlink" Target="https://www.dictionary.com/browse/pipette" TargetMode="External"/><Relationship Id="rId813" Type="http://schemas.openxmlformats.org/officeDocument/2006/relationships/hyperlink" Target="https://www.dictionary.com/browse/quaff?s=t" TargetMode="External"/><Relationship Id="rId1443" Type="http://schemas.openxmlformats.org/officeDocument/2006/relationships/hyperlink" Target="https://www.merriam-webster.com/dictionary/ex%20parte" TargetMode="External"/><Relationship Id="rId1650" Type="http://schemas.openxmlformats.org/officeDocument/2006/relationships/hyperlink" Target="https://www.dictionary.com/browse/bullion" TargetMode="External"/><Relationship Id="rId1748" Type="http://schemas.openxmlformats.org/officeDocument/2006/relationships/hyperlink" Target="https://www.dictionary.com/browse/aerie" TargetMode="External"/><Relationship Id="rId1303" Type="http://schemas.openxmlformats.org/officeDocument/2006/relationships/hyperlink" Target="https://www.merriam-webster.com/dictionary/ombudsman" TargetMode="External"/><Relationship Id="rId1510" Type="http://schemas.openxmlformats.org/officeDocument/2006/relationships/hyperlink" Target="https://www.merriam-webster.com/dictionary/arthr-" TargetMode="External"/><Relationship Id="rId1955" Type="http://schemas.openxmlformats.org/officeDocument/2006/relationships/hyperlink" Target="https://www.merriam-webster.com/dictionary/paramnesia" TargetMode="External"/><Relationship Id="rId1608" Type="http://schemas.openxmlformats.org/officeDocument/2006/relationships/hyperlink" Target="https://www.merriam-webster.com/dictionary/-penia" TargetMode="External"/><Relationship Id="rId1815" Type="http://schemas.openxmlformats.org/officeDocument/2006/relationships/hyperlink" Target="https://www.dictionary.com/browse/volt" TargetMode="External"/><Relationship Id="rId189" Type="http://schemas.openxmlformats.org/officeDocument/2006/relationships/hyperlink" Target="https://www.merriam-webster.com/dictionary/latifundia" TargetMode="External"/><Relationship Id="rId396" Type="http://schemas.openxmlformats.org/officeDocument/2006/relationships/hyperlink" Target="https://www.dictionary.com/browse/zephyr" TargetMode="External"/><Relationship Id="rId2077" Type="http://schemas.openxmlformats.org/officeDocument/2006/relationships/hyperlink" Target="https://www.merriam-webster.com/dictionary/hank" TargetMode="External"/><Relationship Id="rId2284" Type="http://schemas.openxmlformats.org/officeDocument/2006/relationships/hyperlink" Target="https://www.dictionary.com/browse/pellucid?s=t" TargetMode="External"/><Relationship Id="rId2491" Type="http://schemas.openxmlformats.org/officeDocument/2006/relationships/hyperlink" Target="https://www.merriam-webster.com/dictionary/rive" TargetMode="External"/><Relationship Id="rId256" Type="http://schemas.openxmlformats.org/officeDocument/2006/relationships/hyperlink" Target="https://www.dictionary.com/browse/embrocate?s=t" TargetMode="External"/><Relationship Id="rId463" Type="http://schemas.openxmlformats.org/officeDocument/2006/relationships/hyperlink" Target="https://www.dictionary.com/browse/analects?s=t" TargetMode="External"/><Relationship Id="rId670" Type="http://schemas.openxmlformats.org/officeDocument/2006/relationships/hyperlink" Target="https://www.merriam-webster.com/dictionary/recreant" TargetMode="External"/><Relationship Id="rId1093" Type="http://schemas.openxmlformats.org/officeDocument/2006/relationships/hyperlink" Target="https://www.merriam-webster.com/dictionary/dour" TargetMode="External"/><Relationship Id="rId2144" Type="http://schemas.openxmlformats.org/officeDocument/2006/relationships/hyperlink" Target="https://www.merriam-webster.com/dictionary/dulcet" TargetMode="External"/><Relationship Id="rId2351" Type="http://schemas.openxmlformats.org/officeDocument/2006/relationships/hyperlink" Target="https://www.dictionary.com/browse/bezel?s=t" TargetMode="External"/><Relationship Id="rId116" Type="http://schemas.openxmlformats.org/officeDocument/2006/relationships/hyperlink" Target="https://www.merriam-webster.com/dictionary/dewlap" TargetMode="External"/><Relationship Id="rId323" Type="http://schemas.openxmlformats.org/officeDocument/2006/relationships/hyperlink" Target="https://www.dictionary.com/browse/efficacious?s=t" TargetMode="External"/><Relationship Id="rId530" Type="http://schemas.openxmlformats.org/officeDocument/2006/relationships/hyperlink" Target="https://www.dictionary.com/browse/crucible?s=t" TargetMode="External"/><Relationship Id="rId768" Type="http://schemas.openxmlformats.org/officeDocument/2006/relationships/hyperlink" Target="https://www.dictionary.com/browse/taradiddle?s=t" TargetMode="External"/><Relationship Id="rId975" Type="http://schemas.openxmlformats.org/officeDocument/2006/relationships/hyperlink" Target="https://www.dictionary.com/browse/duvet" TargetMode="External"/><Relationship Id="rId1160" Type="http://schemas.openxmlformats.org/officeDocument/2006/relationships/hyperlink" Target="https://www.dictionary.com/browse/quiescent?s=t" TargetMode="External"/><Relationship Id="rId1398" Type="http://schemas.openxmlformats.org/officeDocument/2006/relationships/hyperlink" Target="https://www.merriam-webster.com/dictionary/duff" TargetMode="External"/><Relationship Id="rId2004" Type="http://schemas.openxmlformats.org/officeDocument/2006/relationships/hyperlink" Target="https://www.merriam-webster.com/dictionary/solace" TargetMode="External"/><Relationship Id="rId2211" Type="http://schemas.openxmlformats.org/officeDocument/2006/relationships/hyperlink" Target="https://www.dictionary.com/browse/pungent" TargetMode="External"/><Relationship Id="rId2449" Type="http://schemas.openxmlformats.org/officeDocument/2006/relationships/hyperlink" Target="https://www.merriam-webster.com/dictionary/diffuse" TargetMode="External"/><Relationship Id="rId628" Type="http://schemas.openxmlformats.org/officeDocument/2006/relationships/hyperlink" Target="https://www.dictionary.com/browse/chalice?s=t" TargetMode="External"/><Relationship Id="rId835" Type="http://schemas.openxmlformats.org/officeDocument/2006/relationships/hyperlink" Target="https://www.dictionary.com/browse/viable?s=t" TargetMode="External"/><Relationship Id="rId1258" Type="http://schemas.openxmlformats.org/officeDocument/2006/relationships/hyperlink" Target="https://www.merriam-webster.com/dictionary/disquietude" TargetMode="External"/><Relationship Id="rId1465" Type="http://schemas.openxmlformats.org/officeDocument/2006/relationships/hyperlink" Target="https://www.merriam-webster.com/dictionary/etiology" TargetMode="External"/><Relationship Id="rId1672" Type="http://schemas.openxmlformats.org/officeDocument/2006/relationships/hyperlink" Target="https://www.merriam-webster.com/dictionary/carillon" TargetMode="External"/><Relationship Id="rId2309" Type="http://schemas.openxmlformats.org/officeDocument/2006/relationships/hyperlink" Target="https://www.merriam-webster.com/dictionary/tertiary" TargetMode="External"/><Relationship Id="rId2516" Type="http://schemas.openxmlformats.org/officeDocument/2006/relationships/hyperlink" Target="https://www.dictionary.com/browse/sonnet" TargetMode="External"/><Relationship Id="rId1020" Type="http://schemas.openxmlformats.org/officeDocument/2006/relationships/hyperlink" Target="https://www.merriam-webster.com/dictionary/copse" TargetMode="External"/><Relationship Id="rId1118" Type="http://schemas.openxmlformats.org/officeDocument/2006/relationships/hyperlink" Target="https://www.merriam-webster.com/dictionary/bon%20vivant" TargetMode="External"/><Relationship Id="rId1325" Type="http://schemas.openxmlformats.org/officeDocument/2006/relationships/hyperlink" Target="https://www.merriam-webster.com/dictionary/codicil" TargetMode="External"/><Relationship Id="rId1532" Type="http://schemas.openxmlformats.org/officeDocument/2006/relationships/hyperlink" Target="https://www.merriam-webster.com/dictionary/tachycardia" TargetMode="External"/><Relationship Id="rId1977" Type="http://schemas.openxmlformats.org/officeDocument/2006/relationships/hyperlink" Target="https://www.merriam-webster.com/dictionary/Fra" TargetMode="External"/><Relationship Id="rId902" Type="http://schemas.openxmlformats.org/officeDocument/2006/relationships/hyperlink" Target="https://www.dictionary.com/browse/belie?s=t" TargetMode="External"/><Relationship Id="rId1837" Type="http://schemas.openxmlformats.org/officeDocument/2006/relationships/hyperlink" Target="https://www.dictionary.com/browse/carpe-diem" TargetMode="External"/><Relationship Id="rId31" Type="http://schemas.openxmlformats.org/officeDocument/2006/relationships/hyperlink" Target="https://www.dictionary.com/browse/drake?s=t" TargetMode="External"/><Relationship Id="rId2099" Type="http://schemas.openxmlformats.org/officeDocument/2006/relationships/hyperlink" Target="https://www.dictionary.com/browse/ancipital?s=t" TargetMode="External"/><Relationship Id="rId180" Type="http://schemas.openxmlformats.org/officeDocument/2006/relationships/hyperlink" Target="https://www.dictionary.com/browse/exoteric?s=t" TargetMode="External"/><Relationship Id="rId278" Type="http://schemas.openxmlformats.org/officeDocument/2006/relationships/hyperlink" Target="https://www.dictionary.com/browse/gloss?s=t" TargetMode="External"/><Relationship Id="rId1904" Type="http://schemas.openxmlformats.org/officeDocument/2006/relationships/hyperlink" Target="https://www.merriam-webster.com/dictionary/regnant" TargetMode="External"/><Relationship Id="rId485" Type="http://schemas.openxmlformats.org/officeDocument/2006/relationships/hyperlink" Target="https://www.dictionary.com/browse/preciosity?s=t" TargetMode="External"/><Relationship Id="rId692" Type="http://schemas.openxmlformats.org/officeDocument/2006/relationships/hyperlink" Target="https://www.dictionary.com/browse/pique" TargetMode="External"/><Relationship Id="rId2166" Type="http://schemas.openxmlformats.org/officeDocument/2006/relationships/hyperlink" Target="https://www.merriam-webster.com/dictionary/fey" TargetMode="External"/><Relationship Id="rId2373" Type="http://schemas.openxmlformats.org/officeDocument/2006/relationships/hyperlink" Target="https://www.dictionary.com/browse/samovar?s=t" TargetMode="External"/><Relationship Id="rId138" Type="http://schemas.openxmlformats.org/officeDocument/2006/relationships/hyperlink" Target="https://www.dictionary.com/browse/crenellated?s=t" TargetMode="External"/><Relationship Id="rId345" Type="http://schemas.openxmlformats.org/officeDocument/2006/relationships/hyperlink" Target="https://www.merriam-webster.com/dictionary/sarong" TargetMode="External"/><Relationship Id="rId552" Type="http://schemas.openxmlformats.org/officeDocument/2006/relationships/hyperlink" Target="https://www.dictionary.com/browse/collocutor?s=t" TargetMode="External"/><Relationship Id="rId997" Type="http://schemas.openxmlformats.org/officeDocument/2006/relationships/hyperlink" Target="https://www.merriam-webster.com/dictionary/whist" TargetMode="External"/><Relationship Id="rId1182" Type="http://schemas.openxmlformats.org/officeDocument/2006/relationships/hyperlink" Target="https://www.dictionary.com/browse/disinterested?s=t" TargetMode="External"/><Relationship Id="rId2026" Type="http://schemas.openxmlformats.org/officeDocument/2006/relationships/hyperlink" Target="https://www.google.com/search?channel=nus5&amp;sxsrf=APq-WBs-mbu-wSuFEWFbQfwqQy75J4erxw:1650301812528&amp;source=univ&amp;tbm=isch&amp;q=image+miter+cap" TargetMode="External"/><Relationship Id="rId2233" Type="http://schemas.openxmlformats.org/officeDocument/2006/relationships/hyperlink" Target="https://www.merriam-webster.com/dictionary/coadjutor" TargetMode="External"/><Relationship Id="rId2440" Type="http://schemas.openxmlformats.org/officeDocument/2006/relationships/hyperlink" Target="https://www.merriam-webster.com/dictionary/pleach" TargetMode="External"/><Relationship Id="rId205" Type="http://schemas.openxmlformats.org/officeDocument/2006/relationships/hyperlink" Target="https://www.merriam-webster.com/dictionary/contentious" TargetMode="External"/><Relationship Id="rId412" Type="http://schemas.openxmlformats.org/officeDocument/2006/relationships/hyperlink" Target="https://www.dictionary.com/browse/changeling" TargetMode="External"/><Relationship Id="rId857" Type="http://schemas.openxmlformats.org/officeDocument/2006/relationships/hyperlink" Target="https://www.dictionary.com/browse/assay?s=t" TargetMode="External"/><Relationship Id="rId1042" Type="http://schemas.openxmlformats.org/officeDocument/2006/relationships/hyperlink" Target="https://www.merriam-webster.com/dictionary/tor" TargetMode="External"/><Relationship Id="rId1487" Type="http://schemas.openxmlformats.org/officeDocument/2006/relationships/hyperlink" Target="https://www.merriam-webster.com/dictionary/vertiginous" TargetMode="External"/><Relationship Id="rId1694" Type="http://schemas.openxmlformats.org/officeDocument/2006/relationships/hyperlink" Target="https://www.merriam-webster.com/dictionary/appellation" TargetMode="External"/><Relationship Id="rId2300" Type="http://schemas.openxmlformats.org/officeDocument/2006/relationships/hyperlink" Target="https://www.dictionary.com/browse/auxiliary" TargetMode="External"/><Relationship Id="rId2538" Type="http://schemas.openxmlformats.org/officeDocument/2006/relationships/hyperlink" Target="https://www.dictionary.com/browse/legerdemain" TargetMode="External"/><Relationship Id="rId717" Type="http://schemas.openxmlformats.org/officeDocument/2006/relationships/hyperlink" Target="https://www.dictionary.com/browse/virulent?s=t" TargetMode="External"/><Relationship Id="rId924" Type="http://schemas.openxmlformats.org/officeDocument/2006/relationships/hyperlink" Target="https://www.dictionary.com/browse/lurid?s=t" TargetMode="External"/><Relationship Id="rId1347" Type="http://schemas.openxmlformats.org/officeDocument/2006/relationships/hyperlink" Target="https://www.merriam-webster.com/dictionary/languor" TargetMode="External"/><Relationship Id="rId1554" Type="http://schemas.openxmlformats.org/officeDocument/2006/relationships/hyperlink" Target="https://www.dictionary.com/browse/fester" TargetMode="External"/><Relationship Id="rId1761" Type="http://schemas.openxmlformats.org/officeDocument/2006/relationships/hyperlink" Target="https://www.merriam-webster.com/dictionary/factotum" TargetMode="External"/><Relationship Id="rId1999" Type="http://schemas.openxmlformats.org/officeDocument/2006/relationships/hyperlink" Target="https://www.merriam-webster.com/dictionary/jettison" TargetMode="External"/><Relationship Id="rId53" Type="http://schemas.openxmlformats.org/officeDocument/2006/relationships/hyperlink" Target="https://www.dictionary.com/browse/murrain?s=t" TargetMode="External"/><Relationship Id="rId1207" Type="http://schemas.openxmlformats.org/officeDocument/2006/relationships/hyperlink" Target="https://www.merriam-webster.com/dictionary/jejune" TargetMode="External"/><Relationship Id="rId1414" Type="http://schemas.openxmlformats.org/officeDocument/2006/relationships/hyperlink" Target="https://www.merriam-webster.com/dictionary/chlorosis" TargetMode="External"/><Relationship Id="rId1621" Type="http://schemas.openxmlformats.org/officeDocument/2006/relationships/hyperlink" Target="https://www.merriam-webster.com/dictionary/pewter" TargetMode="External"/><Relationship Id="rId1859" Type="http://schemas.openxmlformats.org/officeDocument/2006/relationships/hyperlink" Target="https://www.merriam-webster.com/dictionary/interpellate" TargetMode="External"/><Relationship Id="rId1719" Type="http://schemas.openxmlformats.org/officeDocument/2006/relationships/hyperlink" Target="https://www.merriam-webster.com/dictionary/tabla" TargetMode="External"/><Relationship Id="rId1926" Type="http://schemas.openxmlformats.org/officeDocument/2006/relationships/hyperlink" Target="https://www.dictionary.com/browse/legume" TargetMode="External"/><Relationship Id="rId2090" Type="http://schemas.openxmlformats.org/officeDocument/2006/relationships/hyperlink" Target="https://www.merriam-webster.com/dictionary/fungible" TargetMode="External"/><Relationship Id="rId2188" Type="http://schemas.openxmlformats.org/officeDocument/2006/relationships/hyperlink" Target="https://www.merriam-webster.com/dictionary/vitric" TargetMode="External"/><Relationship Id="rId2395" Type="http://schemas.openxmlformats.org/officeDocument/2006/relationships/hyperlink" Target="https://www.dictionary.com/browse/carousel" TargetMode="External"/><Relationship Id="rId367" Type="http://schemas.openxmlformats.org/officeDocument/2006/relationships/hyperlink" Target="https://www.dictionary.com/browse/tress?s=t" TargetMode="External"/><Relationship Id="rId574" Type="http://schemas.openxmlformats.org/officeDocument/2006/relationships/hyperlink" Target="https://www.dictionary.com/browse/scenario?s=t" TargetMode="External"/><Relationship Id="rId2048" Type="http://schemas.openxmlformats.org/officeDocument/2006/relationships/hyperlink" Target="https://www.merriam-webster.com/dictionary/sotto%20voce" TargetMode="External"/><Relationship Id="rId2255" Type="http://schemas.openxmlformats.org/officeDocument/2006/relationships/hyperlink" Target="https://www.merriam-webster.com/dictionary/moot" TargetMode="External"/><Relationship Id="rId227" Type="http://schemas.openxmlformats.org/officeDocument/2006/relationships/hyperlink" Target="https://www.dictionary.com/browse/bulkhead" TargetMode="External"/><Relationship Id="rId781" Type="http://schemas.openxmlformats.org/officeDocument/2006/relationships/hyperlink" Target="https://www.merriam-webster.com/dictionary/petard" TargetMode="External"/><Relationship Id="rId879" Type="http://schemas.openxmlformats.org/officeDocument/2006/relationships/hyperlink" Target="https://www.dictionary.com/browse/motif" TargetMode="External"/><Relationship Id="rId2462" Type="http://schemas.openxmlformats.org/officeDocument/2006/relationships/hyperlink" Target="https://www.merriam-webster.com/dictionary/consumptive" TargetMode="External"/><Relationship Id="rId434" Type="http://schemas.openxmlformats.org/officeDocument/2006/relationships/hyperlink" Target="https://www.dictionary.com/browse/roan?s=t" TargetMode="External"/><Relationship Id="rId641" Type="http://schemas.openxmlformats.org/officeDocument/2006/relationships/hyperlink" Target="https://www.dictionary.com/browse/fusillade?s=t" TargetMode="External"/><Relationship Id="rId739" Type="http://schemas.openxmlformats.org/officeDocument/2006/relationships/hyperlink" Target="https://www.dictionary.com/browse/declension?s=t" TargetMode="External"/><Relationship Id="rId1064" Type="http://schemas.openxmlformats.org/officeDocument/2006/relationships/hyperlink" Target="https://www.dictionary.com/browse/estuary" TargetMode="External"/><Relationship Id="rId1271" Type="http://schemas.openxmlformats.org/officeDocument/2006/relationships/hyperlink" Target="https://www.dictionary.com/browse/demur?s=t" TargetMode="External"/><Relationship Id="rId1369" Type="http://schemas.openxmlformats.org/officeDocument/2006/relationships/hyperlink" Target="https://www.dictionary.com/browse/exculpate?s=t" TargetMode="External"/><Relationship Id="rId1576" Type="http://schemas.openxmlformats.org/officeDocument/2006/relationships/hyperlink" Target="https://www.merriam-webster.com/dictionary/noct-" TargetMode="External"/><Relationship Id="rId2115" Type="http://schemas.openxmlformats.org/officeDocument/2006/relationships/hyperlink" Target="https://en.wikipedia.org/wiki/Parthenogenesis" TargetMode="External"/><Relationship Id="rId2322" Type="http://schemas.openxmlformats.org/officeDocument/2006/relationships/hyperlink" Target="https://www.merriam-webster.com/dictionary/diaspora" TargetMode="External"/><Relationship Id="rId501" Type="http://schemas.openxmlformats.org/officeDocument/2006/relationships/hyperlink" Target="https://www.merriam-webster.com/dictionary/gerund" TargetMode="External"/><Relationship Id="rId946" Type="http://schemas.openxmlformats.org/officeDocument/2006/relationships/hyperlink" Target="https://www.dictionary.com/browse/voracious?s=t" TargetMode="External"/><Relationship Id="rId1131" Type="http://schemas.openxmlformats.org/officeDocument/2006/relationships/hyperlink" Target="https://www.merriam-webster.com/dictionary/inure" TargetMode="External"/><Relationship Id="rId1229" Type="http://schemas.openxmlformats.org/officeDocument/2006/relationships/hyperlink" Target="https://www.merriam-webster.com/dictionary/acerbic" TargetMode="External"/><Relationship Id="rId1783" Type="http://schemas.openxmlformats.org/officeDocument/2006/relationships/hyperlink" Target="https://www.merriam-webster.com/dictionary/bucolic" TargetMode="External"/><Relationship Id="rId1990" Type="http://schemas.openxmlformats.org/officeDocument/2006/relationships/hyperlink" Target="https://www.merriam-webster.com/dictionary/recusant" TargetMode="External"/><Relationship Id="rId75" Type="http://schemas.openxmlformats.org/officeDocument/2006/relationships/hyperlink" Target="https://www.dictionary.com/browse/quire?s=t" TargetMode="External"/><Relationship Id="rId806" Type="http://schemas.openxmlformats.org/officeDocument/2006/relationships/hyperlink" Target="https://www.dictionary.com/browse/crapulous?s=t" TargetMode="External"/><Relationship Id="rId1436" Type="http://schemas.openxmlformats.org/officeDocument/2006/relationships/hyperlink" Target="https://www.dictionary.com/browse/solicitude?s=t" TargetMode="External"/><Relationship Id="rId1643" Type="http://schemas.openxmlformats.org/officeDocument/2006/relationships/hyperlink" Target="https://www.merriam-webster.com/dictionary/-trophy" TargetMode="External"/><Relationship Id="rId1850" Type="http://schemas.openxmlformats.org/officeDocument/2006/relationships/hyperlink" Target="https://www.merriam-webster.com/dictionary/succulent" TargetMode="External"/><Relationship Id="rId1503" Type="http://schemas.openxmlformats.org/officeDocument/2006/relationships/hyperlink" Target="https://www.merriam-webster.com/dictionary/palliate" TargetMode="External"/><Relationship Id="rId1710" Type="http://schemas.openxmlformats.org/officeDocument/2006/relationships/hyperlink" Target="https://www.merriam-webster.com/dictionary/seine" TargetMode="External"/><Relationship Id="rId1948" Type="http://schemas.openxmlformats.org/officeDocument/2006/relationships/hyperlink" Target="https://www.merriam-webster.com/dictionary/autism" TargetMode="External"/><Relationship Id="rId291" Type="http://schemas.openxmlformats.org/officeDocument/2006/relationships/hyperlink" Target="https://www.dictionary.com/browse/rictus?s=t" TargetMode="External"/><Relationship Id="rId1808" Type="http://schemas.openxmlformats.org/officeDocument/2006/relationships/hyperlink" Target="https://www.dictionary.com/browse/existentialism" TargetMode="External"/><Relationship Id="rId151" Type="http://schemas.openxmlformats.org/officeDocument/2006/relationships/hyperlink" Target="https://www.dictionary.com/browse/pantry?s=t" TargetMode="External"/><Relationship Id="rId389" Type="http://schemas.openxmlformats.org/officeDocument/2006/relationships/hyperlink" Target="https://www.merriam-webster.com/dictionary/flux" TargetMode="External"/><Relationship Id="rId596" Type="http://schemas.openxmlformats.org/officeDocument/2006/relationships/hyperlink" Target="https://www.merriam-webster.com/dictionary/consternation" TargetMode="External"/><Relationship Id="rId2277" Type="http://schemas.openxmlformats.org/officeDocument/2006/relationships/hyperlink" Target="https://www.merriam-webster.com/dictionary/juncture" TargetMode="External"/><Relationship Id="rId2484" Type="http://schemas.openxmlformats.org/officeDocument/2006/relationships/hyperlink" Target="https://www.merriam-webster.com/dictionary/sally" TargetMode="External"/><Relationship Id="rId249" Type="http://schemas.openxmlformats.org/officeDocument/2006/relationships/hyperlink" Target="https://www.dictionary.com/browse/renascence?s=t" TargetMode="External"/><Relationship Id="rId456" Type="http://schemas.openxmlformats.org/officeDocument/2006/relationships/hyperlink" Target="https://www.dictionary.com/browse/habiliment?s=t" TargetMode="External"/><Relationship Id="rId663" Type="http://schemas.openxmlformats.org/officeDocument/2006/relationships/hyperlink" Target="https://www.dictionary.com/browse/profligate?s=t" TargetMode="External"/><Relationship Id="rId870" Type="http://schemas.openxmlformats.org/officeDocument/2006/relationships/hyperlink" Target="https://www.merriam-webster.com/dictionary/appurtenance" TargetMode="External"/><Relationship Id="rId1086" Type="http://schemas.openxmlformats.org/officeDocument/2006/relationships/hyperlink" Target="https://www.dictionary.com/browse/predominate?s=t" TargetMode="External"/><Relationship Id="rId1293" Type="http://schemas.openxmlformats.org/officeDocument/2006/relationships/hyperlink" Target="https://www.merriam-webster.com/dictionary/dragoman" TargetMode="External"/><Relationship Id="rId2137" Type="http://schemas.openxmlformats.org/officeDocument/2006/relationships/hyperlink" Target="https://www.merriam-webster.com/dictionary/olfactory" TargetMode="External"/><Relationship Id="rId2344" Type="http://schemas.openxmlformats.org/officeDocument/2006/relationships/hyperlink" Target="https://www.dictionary.com/browse/effete" TargetMode="External"/><Relationship Id="rId2551" Type="http://schemas.openxmlformats.org/officeDocument/2006/relationships/hyperlink" Target="https://www.dictionary.com/browse/nouveau%20riche" TargetMode="External"/><Relationship Id="rId109" Type="http://schemas.openxmlformats.org/officeDocument/2006/relationships/hyperlink" Target="https://www.dictionary.com/browse/desultory" TargetMode="External"/><Relationship Id="rId316" Type="http://schemas.openxmlformats.org/officeDocument/2006/relationships/hyperlink" Target="https://www.dictionary.com/browse/ford" TargetMode="External"/><Relationship Id="rId523" Type="http://schemas.openxmlformats.org/officeDocument/2006/relationships/hyperlink" Target="https://www.dictionary.com/browse/flummox?s=t" TargetMode="External"/><Relationship Id="rId968" Type="http://schemas.openxmlformats.org/officeDocument/2006/relationships/hyperlink" Target="https://www.dictionary.com/browse/kitsch" TargetMode="External"/><Relationship Id="rId1153" Type="http://schemas.openxmlformats.org/officeDocument/2006/relationships/hyperlink" Target="https://www.merriam-webster.com/dictionary/sangfroid" TargetMode="External"/><Relationship Id="rId1598" Type="http://schemas.openxmlformats.org/officeDocument/2006/relationships/hyperlink" Target="https://www.merriam-webster.com/dictionary/trachel-" TargetMode="External"/><Relationship Id="rId2204" Type="http://schemas.openxmlformats.org/officeDocument/2006/relationships/hyperlink" Target="https://www.merriam-webster.com/dictionary/plucky" TargetMode="External"/><Relationship Id="rId97" Type="http://schemas.openxmlformats.org/officeDocument/2006/relationships/hyperlink" Target="https://www.merriam-webster.com/dictionary/aculeus" TargetMode="External"/><Relationship Id="rId730" Type="http://schemas.openxmlformats.org/officeDocument/2006/relationships/hyperlink" Target="https://www.dictionary.com/browse/rebuff?s=t" TargetMode="External"/><Relationship Id="rId828" Type="http://schemas.openxmlformats.org/officeDocument/2006/relationships/hyperlink" Target="https://www.dictionary.com/browse/fete?s=t" TargetMode="External"/><Relationship Id="rId1013" Type="http://schemas.openxmlformats.org/officeDocument/2006/relationships/hyperlink" Target="https://www.merriam-webster.com/dictionary/rime" TargetMode="External"/><Relationship Id="rId1360" Type="http://schemas.openxmlformats.org/officeDocument/2006/relationships/hyperlink" Target="https://www.dictionary.com/browse/groom" TargetMode="External"/><Relationship Id="rId1458" Type="http://schemas.openxmlformats.org/officeDocument/2006/relationships/hyperlink" Target="https://www.dictionary.com/browse/star-chamber" TargetMode="External"/><Relationship Id="rId1665" Type="http://schemas.openxmlformats.org/officeDocument/2006/relationships/hyperlink" Target="https://www.merriam-webster.com/dictionary/sumptuary" TargetMode="External"/><Relationship Id="rId1872" Type="http://schemas.openxmlformats.org/officeDocument/2006/relationships/hyperlink" Target="https://www.merriam-webster.com/dictionary/approbation" TargetMode="External"/><Relationship Id="rId2411" Type="http://schemas.openxmlformats.org/officeDocument/2006/relationships/hyperlink" Target="https://www.dictionary.com/browse/flout?s=t" TargetMode="External"/><Relationship Id="rId2509" Type="http://schemas.openxmlformats.org/officeDocument/2006/relationships/hyperlink" Target="https://www.dictionary.com/browse/exigent" TargetMode="External"/><Relationship Id="rId1220" Type="http://schemas.openxmlformats.org/officeDocument/2006/relationships/hyperlink" Target="https://www.merriam-webster.com/dictionary/immanent" TargetMode="External"/><Relationship Id="rId1318" Type="http://schemas.openxmlformats.org/officeDocument/2006/relationships/hyperlink" Target="https://www.merriam-webster.com/dictionary/jape" TargetMode="External"/><Relationship Id="rId1525" Type="http://schemas.openxmlformats.org/officeDocument/2006/relationships/hyperlink" Target="https://www.merriam-webster.com/dictionary/ostomy" TargetMode="External"/><Relationship Id="rId1732" Type="http://schemas.openxmlformats.org/officeDocument/2006/relationships/hyperlink" Target="https://www.dictionary.com/browse/fret" TargetMode="External"/><Relationship Id="rId24" Type="http://schemas.openxmlformats.org/officeDocument/2006/relationships/hyperlink" Target="https://www.dictionary.com/browse/maw?s=t" TargetMode="External"/><Relationship Id="rId2299" Type="http://schemas.openxmlformats.org/officeDocument/2006/relationships/hyperlink" Target="https://www.dictionary.com/browse/ministration" TargetMode="External"/><Relationship Id="rId173" Type="http://schemas.openxmlformats.org/officeDocument/2006/relationships/hyperlink" Target="https://www.dictionary.com/browse/expostulate?s=t" TargetMode="External"/><Relationship Id="rId380" Type="http://schemas.openxmlformats.org/officeDocument/2006/relationships/hyperlink" Target="https://www.merriam-webster.com/dictionary/boa" TargetMode="External"/><Relationship Id="rId2061" Type="http://schemas.openxmlformats.org/officeDocument/2006/relationships/hyperlink" Target="https://www.merriam-webster.com/dictionary/sycophant" TargetMode="External"/><Relationship Id="rId240" Type="http://schemas.openxmlformats.org/officeDocument/2006/relationships/hyperlink" Target="https://www.dictionary.com/browse/foment?s=t" TargetMode="External"/><Relationship Id="rId478" Type="http://schemas.openxmlformats.org/officeDocument/2006/relationships/hyperlink" Target="https://www.dictionary.com/browse/malapropism?s=t" TargetMode="External"/><Relationship Id="rId685" Type="http://schemas.openxmlformats.org/officeDocument/2006/relationships/hyperlink" Target="https://www.dictionary.com/browse/shill?s=t" TargetMode="External"/><Relationship Id="rId892" Type="http://schemas.openxmlformats.org/officeDocument/2006/relationships/hyperlink" Target="https://www.dictionary.com/browse/remiss?s=t" TargetMode="External"/><Relationship Id="rId2159" Type="http://schemas.openxmlformats.org/officeDocument/2006/relationships/hyperlink" Target="https://www.merriam-webster.com/dictionary/warble" TargetMode="External"/><Relationship Id="rId2366" Type="http://schemas.openxmlformats.org/officeDocument/2006/relationships/hyperlink" Target="https://www.merriam-webster.com/dictionary/pantograph" TargetMode="External"/><Relationship Id="rId100" Type="http://schemas.openxmlformats.org/officeDocument/2006/relationships/hyperlink" Target="https://www.merriam-webster.com/dictionary/haltere" TargetMode="External"/><Relationship Id="rId338" Type="http://schemas.openxmlformats.org/officeDocument/2006/relationships/hyperlink" Target="https://www.dictionary.com/browse/coronet?s=t" TargetMode="External"/><Relationship Id="rId545" Type="http://schemas.openxmlformats.org/officeDocument/2006/relationships/hyperlink" Target="https://www.merriam-webster.com/dictionary/epigram" TargetMode="External"/><Relationship Id="rId752" Type="http://schemas.openxmlformats.org/officeDocument/2006/relationships/hyperlink" Target="https://www.dictionary.com/browse/duplicity?s=t" TargetMode="External"/><Relationship Id="rId1175" Type="http://schemas.openxmlformats.org/officeDocument/2006/relationships/hyperlink" Target="https://www.dictionary.com/browse/soiree" TargetMode="External"/><Relationship Id="rId1382" Type="http://schemas.openxmlformats.org/officeDocument/2006/relationships/hyperlink" Target="https://www.merriam-webster.com/dictionary/gaga" TargetMode="External"/><Relationship Id="rId2019" Type="http://schemas.openxmlformats.org/officeDocument/2006/relationships/hyperlink" Target="https://www.dictionary.com/browse/vidya" TargetMode="External"/><Relationship Id="rId2226" Type="http://schemas.openxmlformats.org/officeDocument/2006/relationships/hyperlink" Target="https://www.merriam-webster.com/dictionary/travail" TargetMode="External"/><Relationship Id="rId2433" Type="http://schemas.openxmlformats.org/officeDocument/2006/relationships/hyperlink" Target="https://www.merriam-webster.com/dictionary/cartel" TargetMode="External"/><Relationship Id="rId405" Type="http://schemas.openxmlformats.org/officeDocument/2006/relationships/hyperlink" Target="https://www.merriam-webster.com/dictionary/vamp" TargetMode="External"/><Relationship Id="rId612" Type="http://schemas.openxmlformats.org/officeDocument/2006/relationships/hyperlink" Target="https://www.dictionary.com/browse/debauch?s=t" TargetMode="External"/><Relationship Id="rId1035" Type="http://schemas.openxmlformats.org/officeDocument/2006/relationships/hyperlink" Target="https://www.merriam-webster.com/medical/sabulous" TargetMode="External"/><Relationship Id="rId1242" Type="http://schemas.openxmlformats.org/officeDocument/2006/relationships/hyperlink" Target="https://www.merriam-webster.com/dictionary/velleity" TargetMode="External"/><Relationship Id="rId1687" Type="http://schemas.openxmlformats.org/officeDocument/2006/relationships/hyperlink" Target="https://www.merriam-webster.com/dictionary/poltergeist" TargetMode="External"/><Relationship Id="rId1894" Type="http://schemas.openxmlformats.org/officeDocument/2006/relationships/hyperlink" Target="https://www.merriam-webster.com/dictionary/prevenience" TargetMode="External"/><Relationship Id="rId2500" Type="http://schemas.openxmlformats.org/officeDocument/2006/relationships/hyperlink" Target="https://www.dictionary.com/browse/amalgamate" TargetMode="External"/><Relationship Id="rId917" Type="http://schemas.openxmlformats.org/officeDocument/2006/relationships/hyperlink" Target="https://www.dictionary.com/browse/tawdry?s=t" TargetMode="External"/><Relationship Id="rId1102" Type="http://schemas.openxmlformats.org/officeDocument/2006/relationships/hyperlink" Target="https://www.merriam-webster.com/dictionary/august" TargetMode="External"/><Relationship Id="rId1547" Type="http://schemas.openxmlformats.org/officeDocument/2006/relationships/hyperlink" Target="https://www.dictionary.com/browse/zoonosis" TargetMode="External"/><Relationship Id="rId1754" Type="http://schemas.openxmlformats.org/officeDocument/2006/relationships/hyperlink" Target="https://www.merriam-webster.com/dictionary/blather" TargetMode="External"/><Relationship Id="rId1961" Type="http://schemas.openxmlformats.org/officeDocument/2006/relationships/hyperlink" Target="https://www.merriam-webster.com/dictionary/benison" TargetMode="External"/><Relationship Id="rId46" Type="http://schemas.openxmlformats.org/officeDocument/2006/relationships/hyperlink" Target="https://www.dictionary.com/browse/eland?s=t" TargetMode="External"/><Relationship Id="rId1407" Type="http://schemas.openxmlformats.org/officeDocument/2006/relationships/hyperlink" Target="https://www.merriam-webster.com/dictionary/retia" TargetMode="External"/><Relationship Id="rId1614" Type="http://schemas.openxmlformats.org/officeDocument/2006/relationships/hyperlink" Target="https://www.merriam-webster.com/dictionary/chalcedony" TargetMode="External"/><Relationship Id="rId1821" Type="http://schemas.openxmlformats.org/officeDocument/2006/relationships/hyperlink" Target="https://www.dictionary.com/browse/kindred" TargetMode="External"/><Relationship Id="rId195" Type="http://schemas.openxmlformats.org/officeDocument/2006/relationships/hyperlink" Target="https://www.merriam-webster.com/dictionary/warren" TargetMode="External"/><Relationship Id="rId1919" Type="http://schemas.openxmlformats.org/officeDocument/2006/relationships/hyperlink" Target="https://www.dictionary.com/browse/harbinger" TargetMode="External"/><Relationship Id="rId2083" Type="http://schemas.openxmlformats.org/officeDocument/2006/relationships/hyperlink" Target="https://www.merriam-webster.com/dictionary/orb" TargetMode="External"/><Relationship Id="rId2290" Type="http://schemas.openxmlformats.org/officeDocument/2006/relationships/hyperlink" Target="https://www.dictionary.com/browse/fraught" TargetMode="External"/><Relationship Id="rId2388" Type="http://schemas.openxmlformats.org/officeDocument/2006/relationships/hyperlink" Target="https://www.alamy.com/stock-photo/ratchet-and-pawl.html" TargetMode="External"/><Relationship Id="rId262" Type="http://schemas.openxmlformats.org/officeDocument/2006/relationships/hyperlink" Target="https://www.dictionary.com/browse/saraband?s=t" TargetMode="External"/><Relationship Id="rId567" Type="http://schemas.openxmlformats.org/officeDocument/2006/relationships/hyperlink" Target="https://www.dictionary.com/browse/palaver?s=t" TargetMode="External"/><Relationship Id="rId1197" Type="http://schemas.openxmlformats.org/officeDocument/2006/relationships/hyperlink" Target="https://www.merriam-webster.com/dictionary/lissome" TargetMode="External"/><Relationship Id="rId2150" Type="http://schemas.openxmlformats.org/officeDocument/2006/relationships/hyperlink" Target="https://www.merriam-webster.com/dictionary/plangent" TargetMode="External"/><Relationship Id="rId2248" Type="http://schemas.openxmlformats.org/officeDocument/2006/relationships/hyperlink" Target="https://www.merriam-webster.com/dictionary/excogitate" TargetMode="External"/><Relationship Id="rId122" Type="http://schemas.openxmlformats.org/officeDocument/2006/relationships/hyperlink" Target="https://www.dictionary.com/browse/chitin" TargetMode="External"/><Relationship Id="rId774" Type="http://schemas.openxmlformats.org/officeDocument/2006/relationships/hyperlink" Target="https://www.merriam-webster.com/dictionary/gibbet" TargetMode="External"/><Relationship Id="rId981" Type="http://schemas.openxmlformats.org/officeDocument/2006/relationships/hyperlink" Target="https://www.dictionary.com/browse/truffle" TargetMode="External"/><Relationship Id="rId1057" Type="http://schemas.openxmlformats.org/officeDocument/2006/relationships/hyperlink" Target="https://www.merriam-webster.com/dictionary/butte" TargetMode="External"/><Relationship Id="rId2010" Type="http://schemas.openxmlformats.org/officeDocument/2006/relationships/hyperlink" Target="https://www.merriam-webster.com/dictionary/projection?src=search-dict-hed" TargetMode="External"/><Relationship Id="rId2455" Type="http://schemas.openxmlformats.org/officeDocument/2006/relationships/hyperlink" Target="https://www.merriam-webster.com/dictionary/prolix" TargetMode="External"/><Relationship Id="rId427" Type="http://schemas.openxmlformats.org/officeDocument/2006/relationships/hyperlink" Target="https://www.dictionary.com/browse/incarnadine?s=t" TargetMode="External"/><Relationship Id="rId634" Type="http://schemas.openxmlformats.org/officeDocument/2006/relationships/hyperlink" Target="https://www.dictionary.com/browse/agonistic?s=t" TargetMode="External"/><Relationship Id="rId841" Type="http://schemas.openxmlformats.org/officeDocument/2006/relationships/hyperlink" Target="https://www.dictionary.com/browse/appanage?s=t" TargetMode="External"/><Relationship Id="rId1264" Type="http://schemas.openxmlformats.org/officeDocument/2006/relationships/hyperlink" Target="https://www.dictionary.com/browse/comminate" TargetMode="External"/><Relationship Id="rId1471" Type="http://schemas.openxmlformats.org/officeDocument/2006/relationships/hyperlink" Target="https://www.merriam-webster.com/dictionary/pandemic" TargetMode="External"/><Relationship Id="rId1569" Type="http://schemas.openxmlformats.org/officeDocument/2006/relationships/hyperlink" Target="https://www.merriam-webster.com/dictionary/hem-" TargetMode="External"/><Relationship Id="rId2108" Type="http://schemas.openxmlformats.org/officeDocument/2006/relationships/hyperlink" Target="https://www.merriam-webster.com/dictionary/garner" TargetMode="External"/><Relationship Id="rId2315" Type="http://schemas.openxmlformats.org/officeDocument/2006/relationships/hyperlink" Target="https://www.merriam-webster.com/dictionary/primordial" TargetMode="External"/><Relationship Id="rId2522" Type="http://schemas.openxmlformats.org/officeDocument/2006/relationships/hyperlink" Target="https://www.dictionary.com/browse/nymph" TargetMode="External"/><Relationship Id="rId701" Type="http://schemas.openxmlformats.org/officeDocument/2006/relationships/hyperlink" Target="https://www.dictionary.com/browse/dastard" TargetMode="External"/><Relationship Id="rId939" Type="http://schemas.openxmlformats.org/officeDocument/2006/relationships/hyperlink" Target="https://www.dictionary.com/browse/ragout?s=t" TargetMode="External"/><Relationship Id="rId1124" Type="http://schemas.openxmlformats.org/officeDocument/2006/relationships/hyperlink" Target="https://www.merriam-webster.com/dictionary/jaunty" TargetMode="External"/><Relationship Id="rId1331" Type="http://schemas.openxmlformats.org/officeDocument/2006/relationships/hyperlink" Target="https://www.merriam-webster.com/dictionary/stolid" TargetMode="External"/><Relationship Id="rId1776" Type="http://schemas.openxmlformats.org/officeDocument/2006/relationships/hyperlink" Target="https://www.merriam-webster.com/dictionary/martinet" TargetMode="External"/><Relationship Id="rId1983" Type="http://schemas.openxmlformats.org/officeDocument/2006/relationships/hyperlink" Target="https://www.merriam-webster.com/dictionary/alb" TargetMode="External"/><Relationship Id="rId68" Type="http://schemas.openxmlformats.org/officeDocument/2006/relationships/hyperlink" Target="https://www.dictionary.com/browse/prim?s=t" TargetMode="External"/><Relationship Id="rId1429" Type="http://schemas.openxmlformats.org/officeDocument/2006/relationships/hyperlink" Target="https://www.merriam-webster.com/dictionary/estop" TargetMode="External"/><Relationship Id="rId1636" Type="http://schemas.openxmlformats.org/officeDocument/2006/relationships/hyperlink" Target="https://www.dictionary.com/browse/indigence?s=t" TargetMode="External"/><Relationship Id="rId1843" Type="http://schemas.openxmlformats.org/officeDocument/2006/relationships/hyperlink" Target="https://www.merriam-webster.com/dictionary/trammel" TargetMode="External"/><Relationship Id="rId1703" Type="http://schemas.openxmlformats.org/officeDocument/2006/relationships/hyperlink" Target="https://www.merriam-webster.com/dictionary/cay" TargetMode="External"/><Relationship Id="rId1910" Type="http://schemas.openxmlformats.org/officeDocument/2006/relationships/hyperlink" Target="https://www.merriam-webster.com/dictionary/gourd" TargetMode="External"/><Relationship Id="rId284" Type="http://schemas.openxmlformats.org/officeDocument/2006/relationships/hyperlink" Target="https://www.dictionary.com/browse/spate?s=t" TargetMode="External"/><Relationship Id="rId491" Type="http://schemas.openxmlformats.org/officeDocument/2006/relationships/hyperlink" Target="https://www.dictionary.com/browse/sic?s=t" TargetMode="External"/><Relationship Id="rId2172" Type="http://schemas.openxmlformats.org/officeDocument/2006/relationships/hyperlink" Target="https://www.merriam-webster.com/dictionary/supple" TargetMode="External"/><Relationship Id="rId144" Type="http://schemas.openxmlformats.org/officeDocument/2006/relationships/hyperlink" Target="https://www.dictionary.com/browse/garret?s=t" TargetMode="External"/><Relationship Id="rId589" Type="http://schemas.openxmlformats.org/officeDocument/2006/relationships/hyperlink" Target="https://www.dictionary.com/browse/abashed" TargetMode="External"/><Relationship Id="rId796" Type="http://schemas.openxmlformats.org/officeDocument/2006/relationships/hyperlink" Target="https://www.dictionary.com/browse/catawampus" TargetMode="External"/><Relationship Id="rId2477" Type="http://schemas.openxmlformats.org/officeDocument/2006/relationships/hyperlink" Target="https://www.merriam-webster.com/dictionary/impinge" TargetMode="External"/><Relationship Id="rId351" Type="http://schemas.openxmlformats.org/officeDocument/2006/relationships/hyperlink" Target="https://www.merriam-webster.com/dictionary/restive" TargetMode="External"/><Relationship Id="rId449" Type="http://schemas.openxmlformats.org/officeDocument/2006/relationships/hyperlink" Target="https://www.merriam-webster.com/dictionary/treacle" TargetMode="External"/><Relationship Id="rId656" Type="http://schemas.openxmlformats.org/officeDocument/2006/relationships/hyperlink" Target="https://www.dictionary.com/browse/bedeck?s=t" TargetMode="External"/><Relationship Id="rId863" Type="http://schemas.openxmlformats.org/officeDocument/2006/relationships/hyperlink" Target="https://www.dictionary.com/browse/acclamation?s=t" TargetMode="External"/><Relationship Id="rId1079" Type="http://schemas.openxmlformats.org/officeDocument/2006/relationships/hyperlink" Target="https://www.dictionary.com/browse/parkour" TargetMode="External"/><Relationship Id="rId1286" Type="http://schemas.openxmlformats.org/officeDocument/2006/relationships/hyperlink" Target="https://www.merriam-webster.com/dictionary/cicerone" TargetMode="External"/><Relationship Id="rId1493" Type="http://schemas.openxmlformats.org/officeDocument/2006/relationships/hyperlink" Target="https://www.merriam-webster.com/dictionary/anodyne" TargetMode="External"/><Relationship Id="rId2032" Type="http://schemas.openxmlformats.org/officeDocument/2006/relationships/hyperlink" Target="https://www.merriam-webster.com/dictionary/factious" TargetMode="External"/><Relationship Id="rId2337" Type="http://schemas.openxmlformats.org/officeDocument/2006/relationships/hyperlink" Target="https://www.merriam-webster.com/dictionary/quinquennial" TargetMode="External"/><Relationship Id="rId2544" Type="http://schemas.openxmlformats.org/officeDocument/2006/relationships/hyperlink" Target="https://www.dictionary.com/browse/filly" TargetMode="External"/><Relationship Id="rId211" Type="http://schemas.openxmlformats.org/officeDocument/2006/relationships/hyperlink" Target="https://www.dictionary.com/browse/egress" TargetMode="External"/><Relationship Id="rId309" Type="http://schemas.openxmlformats.org/officeDocument/2006/relationships/hyperlink" Target="https://www.dictionary.com/browse/belabor" TargetMode="External"/><Relationship Id="rId516" Type="http://schemas.openxmlformats.org/officeDocument/2006/relationships/hyperlink" Target="https://www.dictionary.com/browse/anent?s=t" TargetMode="External"/><Relationship Id="rId1146" Type="http://schemas.openxmlformats.org/officeDocument/2006/relationships/hyperlink" Target="https://www.merriam-webster.com/dictionary/idyllic" TargetMode="External"/><Relationship Id="rId1798" Type="http://schemas.openxmlformats.org/officeDocument/2006/relationships/hyperlink" Target="https://www.merriam-webster.com/dictionary/intransigent" TargetMode="External"/><Relationship Id="rId723" Type="http://schemas.openxmlformats.org/officeDocument/2006/relationships/hyperlink" Target="https://www.dictionary.com/browse/abjure?s=t" TargetMode="External"/><Relationship Id="rId930" Type="http://schemas.openxmlformats.org/officeDocument/2006/relationships/hyperlink" Target="https://www.dictionary.com/browse/confection?s=t" TargetMode="External"/><Relationship Id="rId1006" Type="http://schemas.openxmlformats.org/officeDocument/2006/relationships/hyperlink" Target="https://www.merriam-webster.com/dictionary/flume" TargetMode="External"/><Relationship Id="rId1353" Type="http://schemas.openxmlformats.org/officeDocument/2006/relationships/hyperlink" Target="https://www.dictionary.com/browse/cineaste" TargetMode="External"/><Relationship Id="rId1560" Type="http://schemas.openxmlformats.org/officeDocument/2006/relationships/hyperlink" Target="https://www.merriam-webster.com/dictionary/-algia" TargetMode="External"/><Relationship Id="rId1658" Type="http://schemas.openxmlformats.org/officeDocument/2006/relationships/hyperlink" Target="https://www.merriam-webster.com/dictionary/patrimony" TargetMode="External"/><Relationship Id="rId1865" Type="http://schemas.openxmlformats.org/officeDocument/2006/relationships/hyperlink" Target="https://www.merriam-webster.com/dictionary/plenipotentiary" TargetMode="External"/><Relationship Id="rId2404" Type="http://schemas.openxmlformats.org/officeDocument/2006/relationships/hyperlink" Target="https://www.dictionary.com/browse/gasconade?s=t" TargetMode="External"/><Relationship Id="rId1213" Type="http://schemas.openxmlformats.org/officeDocument/2006/relationships/hyperlink" Target="https://www.merriam-webster.com/dictionary/wean" TargetMode="External"/><Relationship Id="rId1420" Type="http://schemas.openxmlformats.org/officeDocument/2006/relationships/hyperlink" Target="https://www.merriam-webster.com/dictionary/renal" TargetMode="External"/><Relationship Id="rId1518" Type="http://schemas.openxmlformats.org/officeDocument/2006/relationships/hyperlink" Target="https://www.merriam-webster.com/dictionary/chondro-" TargetMode="External"/><Relationship Id="rId1725" Type="http://schemas.openxmlformats.org/officeDocument/2006/relationships/hyperlink" Target="https://www.dictionary.com/browse/staccato" TargetMode="External"/><Relationship Id="rId1932" Type="http://schemas.openxmlformats.org/officeDocument/2006/relationships/hyperlink" Target="https://www.dictionary.com/browse/gorget" TargetMode="External"/><Relationship Id="rId17" Type="http://schemas.openxmlformats.org/officeDocument/2006/relationships/hyperlink" Target="https://www.dictionary.com/browse/moiety?s=t" TargetMode="External"/><Relationship Id="rId2194" Type="http://schemas.openxmlformats.org/officeDocument/2006/relationships/hyperlink" Target="https://www.dictionary.com/browse/anserine?s=t" TargetMode="External"/><Relationship Id="rId166" Type="http://schemas.openxmlformats.org/officeDocument/2006/relationships/hyperlink" Target="https://www.dictionary.com/browse/apogee?s=t" TargetMode="External"/><Relationship Id="rId373" Type="http://schemas.openxmlformats.org/officeDocument/2006/relationships/hyperlink" Target="https://www.dictionary.com/browse/aglet?s=t" TargetMode="External"/><Relationship Id="rId580" Type="http://schemas.openxmlformats.org/officeDocument/2006/relationships/hyperlink" Target="https://www.merriam-webster.com/dictionary/portmanteau" TargetMode="External"/><Relationship Id="rId2054" Type="http://schemas.openxmlformats.org/officeDocument/2006/relationships/hyperlink" Target="https://www.merriam-webster.com/dictionary/exude" TargetMode="External"/><Relationship Id="rId2261" Type="http://schemas.openxmlformats.org/officeDocument/2006/relationships/hyperlink" Target="https://www.merriam-webster.com/dictionary/deciduous" TargetMode="External"/><Relationship Id="rId2499" Type="http://schemas.openxmlformats.org/officeDocument/2006/relationships/hyperlink" Target="https://www.dictionary.com/browse/melange" TargetMode="External"/><Relationship Id="rId1" Type="http://schemas.openxmlformats.org/officeDocument/2006/relationships/hyperlink" Target="https://www.dictionary.com/browse/fortuitous?s=t" TargetMode="External"/><Relationship Id="rId233" Type="http://schemas.openxmlformats.org/officeDocument/2006/relationships/hyperlink" Target="https://www.dictionary.com/browse/pulchritude?s=t" TargetMode="External"/><Relationship Id="rId440" Type="http://schemas.openxmlformats.org/officeDocument/2006/relationships/hyperlink" Target="https://www.dictionary.com/browse/titian?s=t" TargetMode="External"/><Relationship Id="rId678" Type="http://schemas.openxmlformats.org/officeDocument/2006/relationships/hyperlink" Target="https://www.merriam-webster.com/dictionary/scurrilous" TargetMode="External"/><Relationship Id="rId885" Type="http://schemas.openxmlformats.org/officeDocument/2006/relationships/hyperlink" Target="https://www.dictionary.com/browse/cloy" TargetMode="External"/><Relationship Id="rId1070" Type="http://schemas.openxmlformats.org/officeDocument/2006/relationships/hyperlink" Target="https://www.merriam-webster.com/dictionary/geode" TargetMode="External"/><Relationship Id="rId2121" Type="http://schemas.openxmlformats.org/officeDocument/2006/relationships/hyperlink" Target="https://www.dictionary.com/browse/cleave" TargetMode="External"/><Relationship Id="rId2359" Type="http://schemas.openxmlformats.org/officeDocument/2006/relationships/hyperlink" Target="https://www.merriam-webster.com/dictionary/hectograph" TargetMode="External"/><Relationship Id="rId300" Type="http://schemas.openxmlformats.org/officeDocument/2006/relationships/hyperlink" Target="https://www.merriam-webster.com/dictionary/bromide" TargetMode="External"/><Relationship Id="rId538" Type="http://schemas.openxmlformats.org/officeDocument/2006/relationships/hyperlink" Target="https://www.merriam-webster.com/dictionary/aphorism" TargetMode="External"/><Relationship Id="rId745" Type="http://schemas.openxmlformats.org/officeDocument/2006/relationships/hyperlink" Target="https://www.dictionary.com/browse/sully?s=t" TargetMode="External"/><Relationship Id="rId952" Type="http://schemas.openxmlformats.org/officeDocument/2006/relationships/hyperlink" Target="https://www.merriam-webster.com/dictionary/coquette" TargetMode="External"/><Relationship Id="rId1168" Type="http://schemas.openxmlformats.org/officeDocument/2006/relationships/hyperlink" Target="https://www.dictionary.com/browse/overarching?s=t" TargetMode="External"/><Relationship Id="rId1375" Type="http://schemas.openxmlformats.org/officeDocument/2006/relationships/hyperlink" Target="https://www.merriam-webster.com/dictionary/misfeasance" TargetMode="External"/><Relationship Id="rId1582" Type="http://schemas.openxmlformats.org/officeDocument/2006/relationships/hyperlink" Target="https://www.merriam-webster.com/dictionary/ped-" TargetMode="External"/><Relationship Id="rId2219" Type="http://schemas.openxmlformats.org/officeDocument/2006/relationships/hyperlink" Target="https://www.dictionary.com/browse/inculcate?s=t" TargetMode="External"/><Relationship Id="rId2426" Type="http://schemas.openxmlformats.org/officeDocument/2006/relationships/hyperlink" Target="https://www.dictionary.com/browse/euphuism?s=t" TargetMode="External"/><Relationship Id="rId81" Type="http://schemas.openxmlformats.org/officeDocument/2006/relationships/hyperlink" Target="https://www.merriam-webster.com/dictionary/requital" TargetMode="External"/><Relationship Id="rId605" Type="http://schemas.openxmlformats.org/officeDocument/2006/relationships/hyperlink" Target="https://www.dictionary.com/browse/haiku" TargetMode="External"/><Relationship Id="rId812" Type="http://schemas.openxmlformats.org/officeDocument/2006/relationships/hyperlink" Target="https://www.dictionary.com/browse/pixilated?s=t" TargetMode="External"/><Relationship Id="rId1028" Type="http://schemas.openxmlformats.org/officeDocument/2006/relationships/hyperlink" Target="https://www.merriam-webster.com/dictionary/insular" TargetMode="External"/><Relationship Id="rId1235" Type="http://schemas.openxmlformats.org/officeDocument/2006/relationships/hyperlink" Target="https://www.merriam-webster.com/dictionary/gibe" TargetMode="External"/><Relationship Id="rId1442" Type="http://schemas.openxmlformats.org/officeDocument/2006/relationships/hyperlink" Target="https://www.dictionary.com/browse/thorax" TargetMode="External"/><Relationship Id="rId1887" Type="http://schemas.openxmlformats.org/officeDocument/2006/relationships/hyperlink" Target="https://www.merriam-webster.com/dictionary/adumbrate" TargetMode="External"/><Relationship Id="rId1302" Type="http://schemas.openxmlformats.org/officeDocument/2006/relationships/hyperlink" Target="https://www.merriam-webster.com/dictionary/mercer" TargetMode="External"/><Relationship Id="rId1747" Type="http://schemas.openxmlformats.org/officeDocument/2006/relationships/hyperlink" Target="https://www.merriam-webster.com/dictionary/zaibatsu" TargetMode="External"/><Relationship Id="rId1954" Type="http://schemas.openxmlformats.org/officeDocument/2006/relationships/hyperlink" Target="https://www.merriam-webster.com/dictionary/mesmerize" TargetMode="External"/><Relationship Id="rId39" Type="http://schemas.openxmlformats.org/officeDocument/2006/relationships/hyperlink" Target="https://www.dictionary.com/browse/cayuse?s=t" TargetMode="External"/><Relationship Id="rId1607" Type="http://schemas.openxmlformats.org/officeDocument/2006/relationships/hyperlink" Target="https://www.merriam-webster.com/dictionary/-osis" TargetMode="External"/><Relationship Id="rId1814" Type="http://schemas.openxmlformats.org/officeDocument/2006/relationships/hyperlink" Target="https://www.dictionary.com/browse/cation" TargetMode="External"/><Relationship Id="rId188" Type="http://schemas.openxmlformats.org/officeDocument/2006/relationships/hyperlink" Target="https://www.merriam-webster.com/dictionary/kiosk" TargetMode="External"/><Relationship Id="rId395" Type="http://schemas.openxmlformats.org/officeDocument/2006/relationships/hyperlink" Target="https://www.merriam-webster.com/dictionary/weft" TargetMode="External"/><Relationship Id="rId2076" Type="http://schemas.openxmlformats.org/officeDocument/2006/relationships/hyperlink" Target="https://www.merriam-webster.com/dictionary/glabrous" TargetMode="External"/><Relationship Id="rId2283" Type="http://schemas.openxmlformats.org/officeDocument/2006/relationships/hyperlink" Target="https://www.dictionary.com/browse/perspicacious?s=t" TargetMode="External"/><Relationship Id="rId2490" Type="http://schemas.openxmlformats.org/officeDocument/2006/relationships/hyperlink" Target="https://www.merriam-webster.com/dictionary/yerk" TargetMode="External"/><Relationship Id="rId255" Type="http://schemas.openxmlformats.org/officeDocument/2006/relationships/hyperlink" Target="https://www.dictionary.com/browse/dap?s=t" TargetMode="External"/><Relationship Id="rId462" Type="http://schemas.openxmlformats.org/officeDocument/2006/relationships/hyperlink" Target="https://www.dictionary.com/browse/ana?s=t" TargetMode="External"/><Relationship Id="rId1092" Type="http://schemas.openxmlformats.org/officeDocument/2006/relationships/hyperlink" Target="https://www.merriam-webster.com/dictionary/salaam" TargetMode="External"/><Relationship Id="rId1397" Type="http://schemas.openxmlformats.org/officeDocument/2006/relationships/hyperlink" Target="https://www.merriam-webster.com/dictionary/collop" TargetMode="External"/><Relationship Id="rId2143" Type="http://schemas.openxmlformats.org/officeDocument/2006/relationships/hyperlink" Target="https://www.merriam-webster.com/dictionary/dub" TargetMode="External"/><Relationship Id="rId2350" Type="http://schemas.openxmlformats.org/officeDocument/2006/relationships/hyperlink" Target="https://www.merriam-webster.com/dictionary/awl" TargetMode="External"/><Relationship Id="rId115" Type="http://schemas.openxmlformats.org/officeDocument/2006/relationships/hyperlink" Target="https://www.merriam-webster.com/dictionary/terrapin" TargetMode="External"/><Relationship Id="rId322" Type="http://schemas.openxmlformats.org/officeDocument/2006/relationships/hyperlink" Target="https://www.dictionary.com/browse/spew?s=t" TargetMode="External"/><Relationship Id="rId767" Type="http://schemas.openxmlformats.org/officeDocument/2006/relationships/hyperlink" Target="https://www.dictionary.com/browse/surreptitious?s=t" TargetMode="External"/><Relationship Id="rId974" Type="http://schemas.openxmlformats.org/officeDocument/2006/relationships/hyperlink" Target="https://www.dictionary.com/browse/gastronome" TargetMode="External"/><Relationship Id="rId2003" Type="http://schemas.openxmlformats.org/officeDocument/2006/relationships/hyperlink" Target="https://www.dictionary.com/browse/fane?s=t" TargetMode="External"/><Relationship Id="rId2210" Type="http://schemas.openxmlformats.org/officeDocument/2006/relationships/hyperlink" Target="https://www.dictionary.com/browse/quizzical" TargetMode="External"/><Relationship Id="rId2448" Type="http://schemas.openxmlformats.org/officeDocument/2006/relationships/hyperlink" Target="https://www.merriam-webster.com/dictionary/circumlocution" TargetMode="External"/><Relationship Id="rId627" Type="http://schemas.openxmlformats.org/officeDocument/2006/relationships/hyperlink" Target="https://www.dictionary.com/browse/carafe?s=t" TargetMode="External"/><Relationship Id="rId834" Type="http://schemas.openxmlformats.org/officeDocument/2006/relationships/hyperlink" Target="https://www.dictionary.com/browse/palpable?s=t" TargetMode="External"/><Relationship Id="rId1257" Type="http://schemas.openxmlformats.org/officeDocument/2006/relationships/hyperlink" Target="https://www.merriam-webster.com/dictionary/forthcoming" TargetMode="External"/><Relationship Id="rId1464" Type="http://schemas.openxmlformats.org/officeDocument/2006/relationships/hyperlink" Target="https://www.merriam-webster.com/dictionary/dyspeptic" TargetMode="External"/><Relationship Id="rId1671" Type="http://schemas.openxmlformats.org/officeDocument/2006/relationships/hyperlink" Target="https://www.merriam-webster.com/dictionary/calliope" TargetMode="External"/><Relationship Id="rId2308" Type="http://schemas.openxmlformats.org/officeDocument/2006/relationships/hyperlink" Target="https://www.merriam-webster.com/dictionary/spavined" TargetMode="External"/><Relationship Id="rId2515" Type="http://schemas.openxmlformats.org/officeDocument/2006/relationships/hyperlink" Target="https://www.dictionary.com/browse/succor" TargetMode="External"/><Relationship Id="rId901" Type="http://schemas.openxmlformats.org/officeDocument/2006/relationships/hyperlink" Target="https://www.dictionary.com/browse/barmecidal?s=t" TargetMode="External"/><Relationship Id="rId1117" Type="http://schemas.openxmlformats.org/officeDocument/2006/relationships/hyperlink" Target="https://www.merriam-webster.com/dictionary/blithe" TargetMode="External"/><Relationship Id="rId1324" Type="http://schemas.openxmlformats.org/officeDocument/2006/relationships/hyperlink" Target="https://www.merriam-webster.com/dictionary/barratry" TargetMode="External"/><Relationship Id="rId1531" Type="http://schemas.openxmlformats.org/officeDocument/2006/relationships/hyperlink" Target="https://www.merriam-webster.com/dictionary/edematous" TargetMode="External"/><Relationship Id="rId1769" Type="http://schemas.openxmlformats.org/officeDocument/2006/relationships/hyperlink" Target="https://www.merriam-webster.com/dictionary/pertinacious" TargetMode="External"/><Relationship Id="rId1976" Type="http://schemas.openxmlformats.org/officeDocument/2006/relationships/hyperlink" Target="https://www.merriam-webster.com/dictionary/flagellant" TargetMode="External"/><Relationship Id="rId30" Type="http://schemas.openxmlformats.org/officeDocument/2006/relationships/hyperlink" Target="https://www.dictionary.com/browse/cygnet?s=t" TargetMode="External"/><Relationship Id="rId1629" Type="http://schemas.openxmlformats.org/officeDocument/2006/relationships/hyperlink" Target="https://www.merriam-webster.com/dictionary/fiduciary" TargetMode="External"/><Relationship Id="rId1836" Type="http://schemas.openxmlformats.org/officeDocument/2006/relationships/hyperlink" Target="https://www.dictionary.com/browse/plebeian" TargetMode="External"/><Relationship Id="rId1903" Type="http://schemas.openxmlformats.org/officeDocument/2006/relationships/hyperlink" Target="https://www.merriam-webster.com/dictionary/ligneous" TargetMode="External"/><Relationship Id="rId2098" Type="http://schemas.openxmlformats.org/officeDocument/2006/relationships/hyperlink" Target="https://www.merriam-webster.com/dictionary/funk" TargetMode="External"/><Relationship Id="rId277" Type="http://schemas.openxmlformats.org/officeDocument/2006/relationships/hyperlink" Target="https://www.dictionary.com/browse/effulgence?s=t" TargetMode="External"/><Relationship Id="rId484" Type="http://schemas.openxmlformats.org/officeDocument/2006/relationships/hyperlink" Target="https://www.dictionary.com/browse/philology?s=t" TargetMode="External"/><Relationship Id="rId2165" Type="http://schemas.openxmlformats.org/officeDocument/2006/relationships/hyperlink" Target="https://www.merriam-webster.com/dictionary/eldritch" TargetMode="External"/><Relationship Id="rId137" Type="http://schemas.openxmlformats.org/officeDocument/2006/relationships/hyperlink" Target="https://www.dictionary.com/browse/cote?s=t" TargetMode="External"/><Relationship Id="rId344" Type="http://schemas.openxmlformats.org/officeDocument/2006/relationships/hyperlink" Target="https://www.merriam-webster.com/dictionary/qui%20vive" TargetMode="External"/><Relationship Id="rId691" Type="http://schemas.openxmlformats.org/officeDocument/2006/relationships/hyperlink" Target="https://www.merriam-webster.com/dictionary/carouse" TargetMode="External"/><Relationship Id="rId789" Type="http://schemas.openxmlformats.org/officeDocument/2006/relationships/hyperlink" Target="https://www.dictionary.com/browse/disingenuous" TargetMode="External"/><Relationship Id="rId996" Type="http://schemas.openxmlformats.org/officeDocument/2006/relationships/hyperlink" Target="https://www.merriam-webster.com/dictionary/taw" TargetMode="External"/><Relationship Id="rId2025" Type="http://schemas.openxmlformats.org/officeDocument/2006/relationships/hyperlink" Target="https://www.dictionary.com/browse/caliph" TargetMode="External"/><Relationship Id="rId2372" Type="http://schemas.openxmlformats.org/officeDocument/2006/relationships/hyperlink" Target="https://www.dictionary.com/browse/salver?s=t" TargetMode="External"/><Relationship Id="rId551" Type="http://schemas.openxmlformats.org/officeDocument/2006/relationships/hyperlink" Target="https://www.dictionary.com/browse/asyndeton?s=t" TargetMode="External"/><Relationship Id="rId649" Type="http://schemas.openxmlformats.org/officeDocument/2006/relationships/hyperlink" Target="https://www.dictionary.com/browse/pejorative?s=t" TargetMode="External"/><Relationship Id="rId856" Type="http://schemas.openxmlformats.org/officeDocument/2006/relationships/hyperlink" Target="https://www.dictionary.com/browse/descry?s=t" TargetMode="External"/><Relationship Id="rId1181" Type="http://schemas.openxmlformats.org/officeDocument/2006/relationships/hyperlink" Target="https://www.dictionary.com/browse/superlative" TargetMode="External"/><Relationship Id="rId1279" Type="http://schemas.openxmlformats.org/officeDocument/2006/relationships/hyperlink" Target="https://www.merriam-webster.com/dictionary/tetchy" TargetMode="External"/><Relationship Id="rId1486" Type="http://schemas.openxmlformats.org/officeDocument/2006/relationships/hyperlink" Target="https://www.merriam-webster.com/dictionary/vesicle" TargetMode="External"/><Relationship Id="rId2232" Type="http://schemas.openxmlformats.org/officeDocument/2006/relationships/hyperlink" Target="https://www.merriam-webster.com/dictionary/avail" TargetMode="External"/><Relationship Id="rId2537" Type="http://schemas.openxmlformats.org/officeDocument/2006/relationships/hyperlink" Target="https://www.dictionary.com/browse/wastrel" TargetMode="External"/><Relationship Id="rId204" Type="http://schemas.openxmlformats.org/officeDocument/2006/relationships/hyperlink" Target="https://www.merriam-webster.com/dictionary/battlement" TargetMode="External"/><Relationship Id="rId411" Type="http://schemas.openxmlformats.org/officeDocument/2006/relationships/hyperlink" Target="https://www.merriam-webster.com/dictionary/Rubicon" TargetMode="External"/><Relationship Id="rId509" Type="http://schemas.openxmlformats.org/officeDocument/2006/relationships/hyperlink" Target="https://www.dictionary.com/browse/natty" TargetMode="External"/><Relationship Id="rId1041" Type="http://schemas.openxmlformats.org/officeDocument/2006/relationships/hyperlink" Target="https://www.merriam-webster.com/dictionary/sylvan" TargetMode="External"/><Relationship Id="rId1139" Type="http://schemas.openxmlformats.org/officeDocument/2006/relationships/hyperlink" Target="https://www.merriam-webster.com/dictionary/balmy" TargetMode="External"/><Relationship Id="rId1346" Type="http://schemas.openxmlformats.org/officeDocument/2006/relationships/hyperlink" Target="https://www.merriam-webster.com/dictionary/sluggard" TargetMode="External"/><Relationship Id="rId1693" Type="http://schemas.openxmlformats.org/officeDocument/2006/relationships/hyperlink" Target="https://www.merriam-webster.com/dictionary/yeti" TargetMode="External"/><Relationship Id="rId1998" Type="http://schemas.openxmlformats.org/officeDocument/2006/relationships/hyperlink" Target="https://www.merriam-webster.com/dictionary/expurgate" TargetMode="External"/><Relationship Id="rId716" Type="http://schemas.openxmlformats.org/officeDocument/2006/relationships/hyperlink" Target="https://www.dictionary.com/browse/parlous?s=t" TargetMode="External"/><Relationship Id="rId923" Type="http://schemas.openxmlformats.org/officeDocument/2006/relationships/hyperlink" Target="https://www.dictionary.com/browse/grue?s=t" TargetMode="External"/><Relationship Id="rId1553" Type="http://schemas.openxmlformats.org/officeDocument/2006/relationships/hyperlink" Target="https://www.mayoclinic.org/diseases-conditions/gout/symptoms-causes/syc-20372897" TargetMode="External"/><Relationship Id="rId1760" Type="http://schemas.openxmlformats.org/officeDocument/2006/relationships/hyperlink" Target="https://www.merriam-webster.com/dictionary/doyen" TargetMode="External"/><Relationship Id="rId1858" Type="http://schemas.openxmlformats.org/officeDocument/2006/relationships/hyperlink" Target="https://www.merriam-webster.com/dictionary/hustings" TargetMode="External"/><Relationship Id="rId52" Type="http://schemas.openxmlformats.org/officeDocument/2006/relationships/hyperlink" Target="https://www.dictionary.com/browse/merino?s=t" TargetMode="External"/><Relationship Id="rId1206" Type="http://schemas.openxmlformats.org/officeDocument/2006/relationships/hyperlink" Target="https://www.merriam-webster.com/dictionary/ingenuous" TargetMode="External"/><Relationship Id="rId1413" Type="http://schemas.openxmlformats.org/officeDocument/2006/relationships/hyperlink" Target="https://www.merriam-webster.com/dictionary/bubo" TargetMode="External"/><Relationship Id="rId1620" Type="http://schemas.openxmlformats.org/officeDocument/2006/relationships/hyperlink" Target="https://www.merriam-webster.com/dictionary/palladium" TargetMode="External"/><Relationship Id="rId1718" Type="http://schemas.openxmlformats.org/officeDocument/2006/relationships/hyperlink" Target="https://www.merriam-webster.com/dictionary/segue" TargetMode="External"/><Relationship Id="rId1925" Type="http://schemas.openxmlformats.org/officeDocument/2006/relationships/hyperlink" Target="https://www.dictionary.com/browse/vexillology" TargetMode="External"/><Relationship Id="rId299" Type="http://schemas.openxmlformats.org/officeDocument/2006/relationships/hyperlink" Target="https://www.merriam-webster.com/dictionary/prepossessing" TargetMode="External"/><Relationship Id="rId2187" Type="http://schemas.openxmlformats.org/officeDocument/2006/relationships/hyperlink" Target="https://www.merriam-webster.com/dictionary/viscid" TargetMode="External"/><Relationship Id="rId2394" Type="http://schemas.openxmlformats.org/officeDocument/2006/relationships/hyperlink" Target="https://www.dictionary.com/browse/lathe" TargetMode="External"/><Relationship Id="rId159" Type="http://schemas.openxmlformats.org/officeDocument/2006/relationships/hyperlink" Target="https://www.dictionary.com/browse/ken?s=t" TargetMode="External"/><Relationship Id="rId366" Type="http://schemas.openxmlformats.org/officeDocument/2006/relationships/hyperlink" Target="https://www.dictionary.com/browse/tonsure?s=t" TargetMode="External"/><Relationship Id="rId573" Type="http://schemas.openxmlformats.org/officeDocument/2006/relationships/hyperlink" Target="https://www.dictionary.com/browse/proem?s=t" TargetMode="External"/><Relationship Id="rId780" Type="http://schemas.openxmlformats.org/officeDocument/2006/relationships/hyperlink" Target="https://www.dictionary.com/browse/bier?s=t" TargetMode="External"/><Relationship Id="rId2047" Type="http://schemas.openxmlformats.org/officeDocument/2006/relationships/hyperlink" Target="https://www.merriam-webster.com/dictionary/privy" TargetMode="External"/><Relationship Id="rId2254" Type="http://schemas.openxmlformats.org/officeDocument/2006/relationships/hyperlink" Target="https://www.merriam-webster.com/dictionary/mnemonic" TargetMode="External"/><Relationship Id="rId2461" Type="http://schemas.openxmlformats.org/officeDocument/2006/relationships/hyperlink" Target="https://www.merriam-webster.com/dictionary/comminute" TargetMode="External"/><Relationship Id="rId226" Type="http://schemas.openxmlformats.org/officeDocument/2006/relationships/hyperlink" Target="https://www.dictionary.com/browse/bivouac" TargetMode="External"/><Relationship Id="rId433" Type="http://schemas.openxmlformats.org/officeDocument/2006/relationships/hyperlink" Target="https://www.dictionary.com/browse/polychrome?s=t" TargetMode="External"/><Relationship Id="rId878" Type="http://schemas.openxmlformats.org/officeDocument/2006/relationships/hyperlink" Target="https://www.dictionary.com/browse/bodacious" TargetMode="External"/><Relationship Id="rId1063" Type="http://schemas.openxmlformats.org/officeDocument/2006/relationships/hyperlink" Target="https://www.merriam-webster.com/dictionary/forbearance" TargetMode="External"/><Relationship Id="rId1270" Type="http://schemas.openxmlformats.org/officeDocument/2006/relationships/hyperlink" Target="https://www.dictionary.com/browse/prefect?s=t" TargetMode="External"/><Relationship Id="rId2114" Type="http://schemas.openxmlformats.org/officeDocument/2006/relationships/hyperlink" Target="https://www.dictionary.com/browse/cordon" TargetMode="External"/><Relationship Id="rId2559" Type="http://schemas.openxmlformats.org/officeDocument/2006/relationships/hyperlink" Target="https://www.dictionary.com/browse/basilisk" TargetMode="External"/><Relationship Id="rId640" Type="http://schemas.openxmlformats.org/officeDocument/2006/relationships/hyperlink" Target="https://www.dictionary.com/browse/excoriate?s=t" TargetMode="External"/><Relationship Id="rId738" Type="http://schemas.openxmlformats.org/officeDocument/2006/relationships/hyperlink" Target="https://www.dictionary.com/browse/bathos?s=t" TargetMode="External"/><Relationship Id="rId945" Type="http://schemas.openxmlformats.org/officeDocument/2006/relationships/hyperlink" Target="https://www.dictionary.com/browse/victual?s=t" TargetMode="External"/><Relationship Id="rId1368" Type="http://schemas.openxmlformats.org/officeDocument/2006/relationships/hyperlink" Target="https://www.dictionary.com/browse/gravamen?s=t" TargetMode="External"/><Relationship Id="rId1575" Type="http://schemas.openxmlformats.org/officeDocument/2006/relationships/hyperlink" Target="https://www.merriam-webster.com/dictionary/neur-" TargetMode="External"/><Relationship Id="rId1782" Type="http://schemas.openxmlformats.org/officeDocument/2006/relationships/hyperlink" Target="https://www.merriam-webster.com/dictionary/beleaguered" TargetMode="External"/><Relationship Id="rId2321" Type="http://schemas.openxmlformats.org/officeDocument/2006/relationships/hyperlink" Target="https://www.merriam-webster.com/dictionary/offal" TargetMode="External"/><Relationship Id="rId2419" Type="http://schemas.openxmlformats.org/officeDocument/2006/relationships/hyperlink" Target="https://www.dictionary.com/browse/sanctimonious?s=t" TargetMode="External"/><Relationship Id="rId74" Type="http://schemas.openxmlformats.org/officeDocument/2006/relationships/hyperlink" Target="https://www.dictionary.com/browse/adventitious?s=t" TargetMode="External"/><Relationship Id="rId500" Type="http://schemas.openxmlformats.org/officeDocument/2006/relationships/hyperlink" Target="https://www.merriam-webster.com/dictionary/ibid." TargetMode="External"/><Relationship Id="rId805" Type="http://schemas.openxmlformats.org/officeDocument/2006/relationships/hyperlink" Target="https://www.dictionary.com/browse/caudle?s=t" TargetMode="External"/><Relationship Id="rId1130" Type="http://schemas.openxmlformats.org/officeDocument/2006/relationships/hyperlink" Target="https://www.merriam-webster.com/dictionary/inspissated" TargetMode="External"/><Relationship Id="rId1228" Type="http://schemas.openxmlformats.org/officeDocument/2006/relationships/hyperlink" Target="https://www.merriam-webster.com/dictionary/officious" TargetMode="External"/><Relationship Id="rId1435" Type="http://schemas.openxmlformats.org/officeDocument/2006/relationships/hyperlink" Target="https://www.merriam-webster.com/dictionary/malfeasance" TargetMode="External"/><Relationship Id="rId1642" Type="http://schemas.openxmlformats.org/officeDocument/2006/relationships/hyperlink" Target="https://www.merriam-webster.com/dictionary/impecunious" TargetMode="External"/><Relationship Id="rId1947" Type="http://schemas.openxmlformats.org/officeDocument/2006/relationships/hyperlink" Target="https://www.merriam-webster.com/dictionary/aphasia" TargetMode="External"/><Relationship Id="rId1502" Type="http://schemas.openxmlformats.org/officeDocument/2006/relationships/hyperlink" Target="https://www.merriam-webster.com/dictionary/moxa" TargetMode="External"/><Relationship Id="rId1807" Type="http://schemas.openxmlformats.org/officeDocument/2006/relationships/hyperlink" Target="https://www.merriam-webster.com/dictionary/doctrinaire" TargetMode="External"/><Relationship Id="rId290" Type="http://schemas.openxmlformats.org/officeDocument/2006/relationships/hyperlink" Target="https://www.merriam-webster.com/dictionary/genuflect" TargetMode="External"/><Relationship Id="rId388" Type="http://schemas.openxmlformats.org/officeDocument/2006/relationships/hyperlink" Target="https://www.dictionary.com/browse/dispatch?s=t" TargetMode="External"/><Relationship Id="rId2069" Type="http://schemas.openxmlformats.org/officeDocument/2006/relationships/hyperlink" Target="https://www.merriam-webster.com/dictionary/camber" TargetMode="External"/><Relationship Id="rId150" Type="http://schemas.openxmlformats.org/officeDocument/2006/relationships/hyperlink" Target="https://www.dictionary.com/browse/ogive" TargetMode="External"/><Relationship Id="rId595" Type="http://schemas.openxmlformats.org/officeDocument/2006/relationships/hyperlink" Target="https://www.dictionary.com/browse/prolegomenon" TargetMode="External"/><Relationship Id="rId2276" Type="http://schemas.openxmlformats.org/officeDocument/2006/relationships/hyperlink" Target="https://www.merriam-webster.com/dictionary/instanter" TargetMode="External"/><Relationship Id="rId2483" Type="http://schemas.openxmlformats.org/officeDocument/2006/relationships/hyperlink" Target="https://www.merriam-webster.com/dictionary/procrustean" TargetMode="External"/><Relationship Id="rId248" Type="http://schemas.openxmlformats.org/officeDocument/2006/relationships/hyperlink" Target="https://www.dictionary.com/browse/recrudescence?s=t" TargetMode="External"/><Relationship Id="rId455" Type="http://schemas.openxmlformats.org/officeDocument/2006/relationships/hyperlink" Target="https://www.dictionary.com/browse/duds?s=t" TargetMode="External"/><Relationship Id="rId662" Type="http://schemas.openxmlformats.org/officeDocument/2006/relationships/hyperlink" Target="https://www.dictionary.com/browse/peccant?s=t" TargetMode="External"/><Relationship Id="rId1085" Type="http://schemas.openxmlformats.org/officeDocument/2006/relationships/hyperlink" Target="https://www.dictionary.com/browse/atoll" TargetMode="External"/><Relationship Id="rId1292" Type="http://schemas.openxmlformats.org/officeDocument/2006/relationships/hyperlink" Target="https://www.merriam-webster.com/dictionary/costermonger" TargetMode="External"/><Relationship Id="rId2136" Type="http://schemas.openxmlformats.org/officeDocument/2006/relationships/hyperlink" Target="https://www.merriam-webster.com/dictionary/mephitic" TargetMode="External"/><Relationship Id="rId2343" Type="http://schemas.openxmlformats.org/officeDocument/2006/relationships/hyperlink" Target="https://www.dictionary.com/browse/sesquicentennial" TargetMode="External"/><Relationship Id="rId2550" Type="http://schemas.openxmlformats.org/officeDocument/2006/relationships/hyperlink" Target="https://www.dictionary.com/browse/parvenu?s=t" TargetMode="External"/><Relationship Id="rId108" Type="http://schemas.openxmlformats.org/officeDocument/2006/relationships/hyperlink" Target="https://www.dictionary.com/browse/aquiline" TargetMode="External"/><Relationship Id="rId315" Type="http://schemas.openxmlformats.org/officeDocument/2006/relationships/hyperlink" Target="https://www.dictionary.com/browse/defenestrate" TargetMode="External"/><Relationship Id="rId522" Type="http://schemas.openxmlformats.org/officeDocument/2006/relationships/hyperlink" Target="https://www.dictionary.com/browse/enigma?s=t" TargetMode="External"/><Relationship Id="rId967" Type="http://schemas.openxmlformats.org/officeDocument/2006/relationships/hyperlink" Target="https://www.merriam-webster.com/dictionary/errant" TargetMode="External"/><Relationship Id="rId1152" Type="http://schemas.openxmlformats.org/officeDocument/2006/relationships/hyperlink" Target="https://www.merriam-webster.com/dictionary/rapprochement" TargetMode="External"/><Relationship Id="rId1597" Type="http://schemas.openxmlformats.org/officeDocument/2006/relationships/hyperlink" Target="https://www.merriam-webster.com/dictionary/thyr-" TargetMode="External"/><Relationship Id="rId2203" Type="http://schemas.openxmlformats.org/officeDocument/2006/relationships/hyperlink" Target="https://www.dictionary.com/browse/sodden" TargetMode="External"/><Relationship Id="rId2410" Type="http://schemas.openxmlformats.org/officeDocument/2006/relationships/hyperlink" Target="https://www.dictionary.com/browse/deign?s=t" TargetMode="External"/><Relationship Id="rId96" Type="http://schemas.openxmlformats.org/officeDocument/2006/relationships/hyperlink" Target="https://www.merriam-webster.com/dictionary/quintal" TargetMode="External"/><Relationship Id="rId827" Type="http://schemas.openxmlformats.org/officeDocument/2006/relationships/hyperlink" Target="https://www.dictionary.com/browse/tumescent?s=t" TargetMode="External"/><Relationship Id="rId1012" Type="http://schemas.openxmlformats.org/officeDocument/2006/relationships/hyperlink" Target="https://www.merriam-webster.com/dictionary/quag" TargetMode="External"/><Relationship Id="rId1457" Type="http://schemas.openxmlformats.org/officeDocument/2006/relationships/hyperlink" Target="https://www.dictionary.com/browse/keratin" TargetMode="External"/><Relationship Id="rId1664" Type="http://schemas.openxmlformats.org/officeDocument/2006/relationships/hyperlink" Target="https://www.merriam-webster.com/dictionary/subvention" TargetMode="External"/><Relationship Id="rId1871" Type="http://schemas.openxmlformats.org/officeDocument/2006/relationships/hyperlink" Target="https://www.merriam-webster.com/dictionary/accolade" TargetMode="External"/><Relationship Id="rId2508" Type="http://schemas.openxmlformats.org/officeDocument/2006/relationships/hyperlink" Target="https://www.dictionary.com/browse/pretentious" TargetMode="External"/><Relationship Id="rId1317" Type="http://schemas.openxmlformats.org/officeDocument/2006/relationships/hyperlink" Target="https://www.merriam-webster.com/dictionary/ape" TargetMode="External"/><Relationship Id="rId1524" Type="http://schemas.openxmlformats.org/officeDocument/2006/relationships/hyperlink" Target="https://www.dictionary.com/browse/malacia?s=t" TargetMode="External"/><Relationship Id="rId1731" Type="http://schemas.openxmlformats.org/officeDocument/2006/relationships/hyperlink" Target="https://www.dictionary.com/browse/vibrato" TargetMode="External"/><Relationship Id="rId1969" Type="http://schemas.openxmlformats.org/officeDocument/2006/relationships/hyperlink" Target="https://www.merriam-webster.com/dictionary/orison" TargetMode="External"/><Relationship Id="rId23" Type="http://schemas.openxmlformats.org/officeDocument/2006/relationships/hyperlink" Target="https://www.dictionary.com/browse/estrus" TargetMode="External"/><Relationship Id="rId1829" Type="http://schemas.openxmlformats.org/officeDocument/2006/relationships/hyperlink" Target="https://www.dictionary.com/browse/refraction" TargetMode="External"/><Relationship Id="rId2298" Type="http://schemas.openxmlformats.org/officeDocument/2006/relationships/hyperlink" Target="https://www.dictionary.com/browse/impending" TargetMode="External"/><Relationship Id="rId172" Type="http://schemas.openxmlformats.org/officeDocument/2006/relationships/hyperlink" Target="https://www.dictionary.com/browse/pother?s=t" TargetMode="External"/><Relationship Id="rId477" Type="http://schemas.openxmlformats.org/officeDocument/2006/relationships/hyperlink" Target="https://www.dictionary.com/browse/litany?s=t" TargetMode="External"/><Relationship Id="rId684" Type="http://schemas.openxmlformats.org/officeDocument/2006/relationships/hyperlink" Target="https://www.dictionary.com/browse/nefarious?s=t" TargetMode="External"/><Relationship Id="rId2060" Type="http://schemas.openxmlformats.org/officeDocument/2006/relationships/hyperlink" Target="https://www.merriam-webster.com/dictionary/sequacious" TargetMode="External"/><Relationship Id="rId2158" Type="http://schemas.openxmlformats.org/officeDocument/2006/relationships/hyperlink" Target="https://www.merriam-webster.com/dictionary/ululate" TargetMode="External"/><Relationship Id="rId2365" Type="http://schemas.openxmlformats.org/officeDocument/2006/relationships/hyperlink" Target="https://www.dictionary.com/browse/martingale?s=t" TargetMode="External"/><Relationship Id="rId337" Type="http://schemas.openxmlformats.org/officeDocument/2006/relationships/hyperlink" Target="https://www.dictionary.com/browse/welkin?s=t" TargetMode="External"/><Relationship Id="rId891" Type="http://schemas.openxmlformats.org/officeDocument/2006/relationships/hyperlink" Target="https://www.dictionary.com/browse/perfunctory?s=t" TargetMode="External"/><Relationship Id="rId989" Type="http://schemas.openxmlformats.org/officeDocument/2006/relationships/hyperlink" Target="https://www.dictionary.com/browse/geodesy?s=t" TargetMode="External"/><Relationship Id="rId2018" Type="http://schemas.openxmlformats.org/officeDocument/2006/relationships/hyperlink" Target="https://www.dictionary.com/browse/muezzin" TargetMode="External"/><Relationship Id="rId544" Type="http://schemas.openxmlformats.org/officeDocument/2006/relationships/hyperlink" Target="https://www.merriam-webster.com/dictionary/avowal" TargetMode="External"/><Relationship Id="rId751" Type="http://schemas.openxmlformats.org/officeDocument/2006/relationships/hyperlink" Target="https://www.dictionary.com/browse/cozen?s=t" TargetMode="External"/><Relationship Id="rId849" Type="http://schemas.openxmlformats.org/officeDocument/2006/relationships/hyperlink" Target="https://www.dictionary.com/browse/adduce?s=t" TargetMode="External"/><Relationship Id="rId1174" Type="http://schemas.openxmlformats.org/officeDocument/2006/relationships/hyperlink" Target="https://www.dictionary.com/browse/jubilee" TargetMode="External"/><Relationship Id="rId1381" Type="http://schemas.openxmlformats.org/officeDocument/2006/relationships/hyperlink" Target="https://www.merriam-webster.com/dictionary/enamor" TargetMode="External"/><Relationship Id="rId1479" Type="http://schemas.openxmlformats.org/officeDocument/2006/relationships/hyperlink" Target="https://www.merriam-webster.com/dictionary/scurf" TargetMode="External"/><Relationship Id="rId1686" Type="http://schemas.openxmlformats.org/officeDocument/2006/relationships/hyperlink" Target="https://www.merriam-webster.com/dictionary/nemesis" TargetMode="External"/><Relationship Id="rId2225" Type="http://schemas.openxmlformats.org/officeDocument/2006/relationships/hyperlink" Target="https://www.merriam-webster.com/dictionary/plaintive" TargetMode="External"/><Relationship Id="rId2432" Type="http://schemas.openxmlformats.org/officeDocument/2006/relationships/hyperlink" Target="https://www.merriam-webster.com/dictionary/cadre" TargetMode="External"/><Relationship Id="rId404" Type="http://schemas.openxmlformats.org/officeDocument/2006/relationships/hyperlink" Target="https://www.google.com/search?q=image+kepi&amp;client=firefox-b-1-d&amp;sxsrf=ALeKk00yo3kftE1XfSbGJwwjqxx3SfjRnw:1628132262224&amp;tbm=isch&amp;source=iu&amp;ictx=1&amp;fir=CCwhdEKIhO3uPM%252CP-ep8K92FR4tfM%252C_&amp;vet=1&amp;usg=AI4_-kRWHv07ul2L28UVcyZtmOQ1t2bT0A&amp;sa=X&amp;ved=2ahUKEwizgoyp8ZjyAhVGsp4KHdbUBEQQ9QF6BAgNEAE" TargetMode="External"/><Relationship Id="rId611" Type="http://schemas.openxmlformats.org/officeDocument/2006/relationships/hyperlink" Target="https://www.dictionary.com/browse/culpable?s=t" TargetMode="External"/><Relationship Id="rId1034" Type="http://schemas.openxmlformats.org/officeDocument/2006/relationships/hyperlink" Target="https://www.merriam-webster.com/dictionary/riparian" TargetMode="External"/><Relationship Id="rId1241" Type="http://schemas.openxmlformats.org/officeDocument/2006/relationships/hyperlink" Target="https://www.merriam-webster.com/dictionary/precipitate" TargetMode="External"/><Relationship Id="rId1339" Type="http://schemas.openxmlformats.org/officeDocument/2006/relationships/hyperlink" Target="https://www.merriam-webster.com/dictionary/amah" TargetMode="External"/><Relationship Id="rId1893" Type="http://schemas.openxmlformats.org/officeDocument/2006/relationships/hyperlink" Target="https://www.merriam-webster.com/dictionary/presentiment" TargetMode="External"/><Relationship Id="rId709" Type="http://schemas.openxmlformats.org/officeDocument/2006/relationships/hyperlink" Target="https://www.dictionary.com/browse/vitriolic?s=t" TargetMode="External"/><Relationship Id="rId916" Type="http://schemas.openxmlformats.org/officeDocument/2006/relationships/hyperlink" Target="https://www.dictionary.com/browse/supposititious?s=t" TargetMode="External"/><Relationship Id="rId1101" Type="http://schemas.openxmlformats.org/officeDocument/2006/relationships/hyperlink" Target="https://www.merriam-webster.com/dictionary/apotheosis" TargetMode="External"/><Relationship Id="rId1546" Type="http://schemas.openxmlformats.org/officeDocument/2006/relationships/hyperlink" Target="https://www.merriam-webster.com/dictionary/wan" TargetMode="External"/><Relationship Id="rId1753" Type="http://schemas.openxmlformats.org/officeDocument/2006/relationships/hyperlink" Target="https://www.merriam-webster.com/dictionary/yawl" TargetMode="External"/><Relationship Id="rId1960" Type="http://schemas.openxmlformats.org/officeDocument/2006/relationships/hyperlink" Target="https://www.merriam-webster.com/dictionary/aureole" TargetMode="External"/><Relationship Id="rId45" Type="http://schemas.openxmlformats.org/officeDocument/2006/relationships/hyperlink" Target="https://www.dictionary.com/browse/bovine?s=t" TargetMode="External"/><Relationship Id="rId1406" Type="http://schemas.openxmlformats.org/officeDocument/2006/relationships/hyperlink" Target="https://www.merriam-webster.com/dictionary/pinna" TargetMode="External"/><Relationship Id="rId1613" Type="http://schemas.openxmlformats.org/officeDocument/2006/relationships/hyperlink" Target="https://www.merriam-webster.com/dictionary/agate" TargetMode="External"/><Relationship Id="rId1820" Type="http://schemas.openxmlformats.org/officeDocument/2006/relationships/hyperlink" Target="https://www.dictionary.com/browse/adamant" TargetMode="External"/><Relationship Id="rId194" Type="http://schemas.openxmlformats.org/officeDocument/2006/relationships/hyperlink" Target="https://www.merriam-webster.com/dictionary/querencia" TargetMode="External"/><Relationship Id="rId1918" Type="http://schemas.openxmlformats.org/officeDocument/2006/relationships/hyperlink" Target="https://www.dictionary.com/browse/angiosperm" TargetMode="External"/><Relationship Id="rId2082" Type="http://schemas.openxmlformats.org/officeDocument/2006/relationships/hyperlink" Target="https://www.merriam-webster.com/dictionary/matrix" TargetMode="External"/><Relationship Id="rId261" Type="http://schemas.openxmlformats.org/officeDocument/2006/relationships/hyperlink" Target="https://www.dictionary.com/browse/obeisance?s=t" TargetMode="External"/><Relationship Id="rId499" Type="http://schemas.openxmlformats.org/officeDocument/2006/relationships/hyperlink" Target="https://www.merriam-webster.com/dictionary/emend" TargetMode="External"/><Relationship Id="rId2387" Type="http://schemas.openxmlformats.org/officeDocument/2006/relationships/hyperlink" Target="https://www.merriam-webster.com/dictionary/hygrometer" TargetMode="External"/><Relationship Id="rId359" Type="http://schemas.openxmlformats.org/officeDocument/2006/relationships/hyperlink" Target="https://www.dictionary.com/browse/burnoose?s=t" TargetMode="External"/><Relationship Id="rId566" Type="http://schemas.openxmlformats.org/officeDocument/2006/relationships/hyperlink" Target="https://www.dictionary.com/browse/orthography?s=t" TargetMode="External"/><Relationship Id="rId773" Type="http://schemas.openxmlformats.org/officeDocument/2006/relationships/hyperlink" Target="https://www.merriam-webster.com/dictionary/demagogue" TargetMode="External"/><Relationship Id="rId1196" Type="http://schemas.openxmlformats.org/officeDocument/2006/relationships/hyperlink" Target="https://www.merriam-webster.com/dictionary/umbrage" TargetMode="External"/><Relationship Id="rId2247" Type="http://schemas.openxmlformats.org/officeDocument/2006/relationships/hyperlink" Target="https://www.merriam-webster.com/dictionary/envisage" TargetMode="External"/><Relationship Id="rId2454" Type="http://schemas.openxmlformats.org/officeDocument/2006/relationships/hyperlink" Target="https://www.merriam-webster.com/dictionary/pontificate" TargetMode="External"/><Relationship Id="rId121" Type="http://schemas.openxmlformats.org/officeDocument/2006/relationships/hyperlink" Target="https://en.wikipedia.org/wiki/List_of_ratites" TargetMode="External"/><Relationship Id="rId219" Type="http://schemas.openxmlformats.org/officeDocument/2006/relationships/hyperlink" Target="https://www.dictionary.com/browse/bastion" TargetMode="External"/><Relationship Id="rId426" Type="http://schemas.openxmlformats.org/officeDocument/2006/relationships/hyperlink" Target="https://www.dictionary.com/browse/glaucous?s=t" TargetMode="External"/><Relationship Id="rId633" Type="http://schemas.openxmlformats.org/officeDocument/2006/relationships/hyperlink" Target="https://www.dictionary.com/browse/parquetry?s=t" TargetMode="External"/><Relationship Id="rId980" Type="http://schemas.openxmlformats.org/officeDocument/2006/relationships/hyperlink" Target="https://www.dictionary.com/browse/repast" TargetMode="External"/><Relationship Id="rId1056" Type="http://schemas.openxmlformats.org/officeDocument/2006/relationships/hyperlink" Target="https://www.dictionary.com/browse/rhyolite" TargetMode="External"/><Relationship Id="rId1263" Type="http://schemas.openxmlformats.org/officeDocument/2006/relationships/hyperlink" Target="https://www.dictionary.com/browse/impertinent" TargetMode="External"/><Relationship Id="rId2107" Type="http://schemas.openxmlformats.org/officeDocument/2006/relationships/hyperlink" Target="https://www.merriam-webster.com/dictionary/videlicet" TargetMode="External"/><Relationship Id="rId2314" Type="http://schemas.openxmlformats.org/officeDocument/2006/relationships/hyperlink" Target="https://www.merriam-webster.com/dictionary/primeval" TargetMode="External"/><Relationship Id="rId840" Type="http://schemas.openxmlformats.org/officeDocument/2006/relationships/hyperlink" Target="https://www.dictionary.com/browse/adscititious?s=t" TargetMode="External"/><Relationship Id="rId938" Type="http://schemas.openxmlformats.org/officeDocument/2006/relationships/hyperlink" Target="https://www.dictionary.com/browse/provender?s=t" TargetMode="External"/><Relationship Id="rId1470" Type="http://schemas.openxmlformats.org/officeDocument/2006/relationships/hyperlink" Target="https://www.merriam-webster.com/dictionary/malady" TargetMode="External"/><Relationship Id="rId1568" Type="http://schemas.openxmlformats.org/officeDocument/2006/relationships/hyperlink" Target="https://www.merriam-webster.com/dictionary/glyc-" TargetMode="External"/><Relationship Id="rId1775" Type="http://schemas.openxmlformats.org/officeDocument/2006/relationships/hyperlink" Target="https://www.merriam-webster.com/dictionary/fastidious" TargetMode="External"/><Relationship Id="rId2521" Type="http://schemas.openxmlformats.org/officeDocument/2006/relationships/hyperlink" Target="https://www.dictionary.com/browse/perdure" TargetMode="External"/><Relationship Id="rId67" Type="http://schemas.openxmlformats.org/officeDocument/2006/relationships/hyperlink" Target="https://www.dictionary.com/browse/germane?s=t" TargetMode="External"/><Relationship Id="rId700" Type="http://schemas.openxmlformats.org/officeDocument/2006/relationships/hyperlink" Target="https://www.dictionary.com/browse/nosegay" TargetMode="External"/><Relationship Id="rId1123" Type="http://schemas.openxmlformats.org/officeDocument/2006/relationships/hyperlink" Target="https://www.merriam-webster.com/dictionary/insouciant" TargetMode="External"/><Relationship Id="rId1330" Type="http://schemas.openxmlformats.org/officeDocument/2006/relationships/hyperlink" Target="https://www.merriam-webster.com/dictionary/soporific" TargetMode="External"/><Relationship Id="rId1428" Type="http://schemas.openxmlformats.org/officeDocument/2006/relationships/hyperlink" Target="https://www.merriam-webster.com/dictionary/suborn" TargetMode="External"/><Relationship Id="rId1635" Type="http://schemas.openxmlformats.org/officeDocument/2006/relationships/hyperlink" Target="https://www.merriam-webster.com/dictionary/numismatics" TargetMode="External"/><Relationship Id="rId1982" Type="http://schemas.openxmlformats.org/officeDocument/2006/relationships/hyperlink" Target="https://www.merriam-webster.com/dictionary/synod" TargetMode="External"/><Relationship Id="rId1842" Type="http://schemas.openxmlformats.org/officeDocument/2006/relationships/hyperlink" Target="https://www.merriam-webster.com/dictionary/tussock" TargetMode="External"/><Relationship Id="rId1702" Type="http://schemas.openxmlformats.org/officeDocument/2006/relationships/hyperlink" Target="https://www.merriam-webster.com/dictionary/bollard" TargetMode="External"/><Relationship Id="rId283" Type="http://schemas.openxmlformats.org/officeDocument/2006/relationships/hyperlink" Target="https://www.dictionary.com/browse/saltation?s=t" TargetMode="External"/><Relationship Id="rId490" Type="http://schemas.openxmlformats.org/officeDocument/2006/relationships/hyperlink" Target="https://www.dictionary.com/browse/scatology?s=t" TargetMode="External"/><Relationship Id="rId2171" Type="http://schemas.openxmlformats.org/officeDocument/2006/relationships/hyperlink" Target="https://www.merriam-webster.com/dictionary/puissant" TargetMode="External"/><Relationship Id="rId143" Type="http://schemas.openxmlformats.org/officeDocument/2006/relationships/hyperlink" Target="https://www.dictionary.com/browse/furbelow?s=t" TargetMode="External"/><Relationship Id="rId350" Type="http://schemas.openxmlformats.org/officeDocument/2006/relationships/hyperlink" Target="https://www.merriam-webster.com/dictionary/volte-face" TargetMode="External"/><Relationship Id="rId588" Type="http://schemas.openxmlformats.org/officeDocument/2006/relationships/hyperlink" Target="https://www.merriam-webster.com/dictionary/discomfit" TargetMode="External"/><Relationship Id="rId795" Type="http://schemas.openxmlformats.org/officeDocument/2006/relationships/hyperlink" Target="https://www.dictionary.com/browse/pathos" TargetMode="External"/><Relationship Id="rId2031" Type="http://schemas.openxmlformats.org/officeDocument/2006/relationships/hyperlink" Target="https://www.dictionary.com/browse/discrete?s=t" TargetMode="External"/><Relationship Id="rId2269" Type="http://schemas.openxmlformats.org/officeDocument/2006/relationships/hyperlink" Target="https://www.merriam-webster.com/dictionary/dilatory" TargetMode="External"/><Relationship Id="rId2476" Type="http://schemas.openxmlformats.org/officeDocument/2006/relationships/hyperlink" Target="https://www.merriam-webster.com/dictionary/immolate" TargetMode="External"/><Relationship Id="rId9" Type="http://schemas.openxmlformats.org/officeDocument/2006/relationships/hyperlink" Target="https://www.dictionary.com/browse/quantum?s=t" TargetMode="External"/><Relationship Id="rId210" Type="http://schemas.openxmlformats.org/officeDocument/2006/relationships/hyperlink" Target="https://www.merriam-webster.com/dictionary/cubism" TargetMode="External"/><Relationship Id="rId448" Type="http://schemas.openxmlformats.org/officeDocument/2006/relationships/hyperlink" Target="https://www.merriam-webster.com/dictionary/saffron" TargetMode="External"/><Relationship Id="rId655" Type="http://schemas.openxmlformats.org/officeDocument/2006/relationships/hyperlink" Target="https://www.dictionary.com/browse/traduce?s=t" TargetMode="External"/><Relationship Id="rId862" Type="http://schemas.openxmlformats.org/officeDocument/2006/relationships/hyperlink" Target="https://www.merriam-webster.com/dictionary/nub" TargetMode="External"/><Relationship Id="rId1078" Type="http://schemas.openxmlformats.org/officeDocument/2006/relationships/hyperlink" Target="https://www.nationalgeographic.org/encyclopedia/oxbow-lake/" TargetMode="External"/><Relationship Id="rId1285" Type="http://schemas.openxmlformats.org/officeDocument/2006/relationships/hyperlink" Target="https://www.merriam-webster.com/dictionary/chatelain" TargetMode="External"/><Relationship Id="rId1492" Type="http://schemas.openxmlformats.org/officeDocument/2006/relationships/hyperlink" Target="https://www.merriam-webster.com/dictionary/analgesic" TargetMode="External"/><Relationship Id="rId2129" Type="http://schemas.openxmlformats.org/officeDocument/2006/relationships/hyperlink" Target="https://www.dictionary.com/browse/dogberry?s=t" TargetMode="External"/><Relationship Id="rId2336" Type="http://schemas.openxmlformats.org/officeDocument/2006/relationships/hyperlink" Target="https://www.dictionary.com/browse/slag" TargetMode="External"/><Relationship Id="rId2543" Type="http://schemas.openxmlformats.org/officeDocument/2006/relationships/hyperlink" Target="https://www.dictionary.com/browse/caitiff" TargetMode="External"/><Relationship Id="rId308" Type="http://schemas.openxmlformats.org/officeDocument/2006/relationships/hyperlink" Target="https://www.dictionary.com/browse/deportment" TargetMode="External"/><Relationship Id="rId515" Type="http://schemas.openxmlformats.org/officeDocument/2006/relationships/hyperlink" Target="https://www.dictionary.com/browse/oxymoron" TargetMode="External"/><Relationship Id="rId722" Type="http://schemas.openxmlformats.org/officeDocument/2006/relationships/hyperlink" Target="https://www.dictionary.com/browse/obsequy?s=t" TargetMode="External"/><Relationship Id="rId1145" Type="http://schemas.openxmlformats.org/officeDocument/2006/relationships/hyperlink" Target="https://www.merriam-webster.com/dictionary/homeostasis" TargetMode="External"/><Relationship Id="rId1352" Type="http://schemas.openxmlformats.org/officeDocument/2006/relationships/hyperlink" Target="https://www.dictionary.com/browse/yeoman" TargetMode="External"/><Relationship Id="rId1797" Type="http://schemas.openxmlformats.org/officeDocument/2006/relationships/hyperlink" Target="https://www.merriam-webster.com/dictionary/filial" TargetMode="External"/><Relationship Id="rId2403" Type="http://schemas.openxmlformats.org/officeDocument/2006/relationships/hyperlink" Target="https://www.google.com/search?channel=nus5&amp;client=firefox-b-1-d&amp;q=image+barouche" TargetMode="External"/><Relationship Id="rId89" Type="http://schemas.openxmlformats.org/officeDocument/2006/relationships/hyperlink" Target="https://www.merriam-webster.com/dictionary/behoove" TargetMode="External"/><Relationship Id="rId1005" Type="http://schemas.openxmlformats.org/officeDocument/2006/relationships/hyperlink" Target="https://www.merriam-webster.com/dictionary/floe" TargetMode="External"/><Relationship Id="rId1212" Type="http://schemas.openxmlformats.org/officeDocument/2006/relationships/hyperlink" Target="https://www.merriam-webster.com/dictionary/sophomoric" TargetMode="External"/><Relationship Id="rId1657" Type="http://schemas.openxmlformats.org/officeDocument/2006/relationships/hyperlink" Target="https://www.merriam-webster.com/dictionary/a%20cappella" TargetMode="External"/><Relationship Id="rId1864" Type="http://schemas.openxmlformats.org/officeDocument/2006/relationships/hyperlink" Target="https://www.merriam-webster.com/dictionary/plebiscite" TargetMode="External"/><Relationship Id="rId1517" Type="http://schemas.openxmlformats.org/officeDocument/2006/relationships/hyperlink" Target="https://www.merriam-webster.com/dictionary/chir-" TargetMode="External"/><Relationship Id="rId1724" Type="http://schemas.openxmlformats.org/officeDocument/2006/relationships/hyperlink" Target="https://www.dictionary.com/browse/legato" TargetMode="External"/><Relationship Id="rId16" Type="http://schemas.openxmlformats.org/officeDocument/2006/relationships/hyperlink" Target="https://www.dictionary.com/browse/googol?s=t" TargetMode="External"/><Relationship Id="rId1931" Type="http://schemas.openxmlformats.org/officeDocument/2006/relationships/hyperlink" Target="https://www.dictionary.com/browse/cloture" TargetMode="External"/><Relationship Id="rId2193" Type="http://schemas.openxmlformats.org/officeDocument/2006/relationships/hyperlink" Target="https://www.dictionary.com/browse/resilient?s=t" TargetMode="External"/><Relationship Id="rId2498" Type="http://schemas.openxmlformats.org/officeDocument/2006/relationships/hyperlink" Target="https://www.merriam-webster.com/dictionary/hewn" TargetMode="External"/><Relationship Id="rId165" Type="http://schemas.openxmlformats.org/officeDocument/2006/relationships/hyperlink" Target="https://www.dictionary.com/browse/polemic?s=t" TargetMode="External"/><Relationship Id="rId372" Type="http://schemas.openxmlformats.org/officeDocument/2006/relationships/hyperlink" Target="https://www.dictionary.com/browse/tatting?s=t" TargetMode="External"/><Relationship Id="rId677" Type="http://schemas.openxmlformats.org/officeDocument/2006/relationships/hyperlink" Target="https://www.merriam-webster.com/dictionary/ribald" TargetMode="External"/><Relationship Id="rId2053" Type="http://schemas.openxmlformats.org/officeDocument/2006/relationships/hyperlink" Target="https://www.merriam-webster.com/dictionary/dimidiate" TargetMode="External"/><Relationship Id="rId2260" Type="http://schemas.openxmlformats.org/officeDocument/2006/relationships/hyperlink" Target="https://www.merriam-webster.com/dictionary/syllogism" TargetMode="External"/><Relationship Id="rId2358" Type="http://schemas.openxmlformats.org/officeDocument/2006/relationships/hyperlink" Target="https://www.merriam-webster.com/dictionary/haft" TargetMode="External"/><Relationship Id="rId232" Type="http://schemas.openxmlformats.org/officeDocument/2006/relationships/hyperlink" Target="https://www.dictionary.com/browse/charisma" TargetMode="External"/><Relationship Id="rId884" Type="http://schemas.openxmlformats.org/officeDocument/2006/relationships/hyperlink" Target="https://www.merriam-webster.com/dictionary/waffle" TargetMode="External"/><Relationship Id="rId2120" Type="http://schemas.openxmlformats.org/officeDocument/2006/relationships/hyperlink" Target="https://www.dictionary.com/browse/cuneiform" TargetMode="External"/><Relationship Id="rId537" Type="http://schemas.openxmlformats.org/officeDocument/2006/relationships/hyperlink" Target="https://www.merriam-webster.com/dictionary/repartee" TargetMode="External"/><Relationship Id="rId744" Type="http://schemas.openxmlformats.org/officeDocument/2006/relationships/hyperlink" Target="https://www.dictionary.com/browse/roil?s=t" TargetMode="External"/><Relationship Id="rId951" Type="http://schemas.openxmlformats.org/officeDocument/2006/relationships/hyperlink" Target="https://www.merriam-webster.com/dictionary/coy" TargetMode="External"/><Relationship Id="rId1167" Type="http://schemas.openxmlformats.org/officeDocument/2006/relationships/hyperlink" Target="https://www.dictionary.com/browse/prodigious?s=t" TargetMode="External"/><Relationship Id="rId1374" Type="http://schemas.openxmlformats.org/officeDocument/2006/relationships/hyperlink" Target="https://www.merriam-webster.com/dictionary/interlocutory" TargetMode="External"/><Relationship Id="rId1581" Type="http://schemas.openxmlformats.org/officeDocument/2006/relationships/hyperlink" Target="https://www.merriam-webster.com/dictionary/patho-" TargetMode="External"/><Relationship Id="rId1679" Type="http://schemas.openxmlformats.org/officeDocument/2006/relationships/hyperlink" Target="https://www.merriam-webster.com/dictionary/avatar" TargetMode="External"/><Relationship Id="rId2218" Type="http://schemas.openxmlformats.org/officeDocument/2006/relationships/hyperlink" Target="https://www.merriam-webster.com/dictionary/tutelage" TargetMode="External"/><Relationship Id="rId2425" Type="http://schemas.openxmlformats.org/officeDocument/2006/relationships/hyperlink" Target="https://www.dictionary.com/browse/pastiche?s=t" TargetMode="External"/><Relationship Id="rId80" Type="http://schemas.openxmlformats.org/officeDocument/2006/relationships/hyperlink" Target="https://www.dictionary.com/browse/apposite?s=t" TargetMode="External"/><Relationship Id="rId604" Type="http://schemas.openxmlformats.org/officeDocument/2006/relationships/hyperlink" Target="https://www.google.com/search?channel=nus5&amp;client=firefox-b-1-d&amp;q=image%2C+brogue+shoes" TargetMode="External"/><Relationship Id="rId811" Type="http://schemas.openxmlformats.org/officeDocument/2006/relationships/hyperlink" Target="https://www.dictionary.com/browse/oolong?s=t" TargetMode="External"/><Relationship Id="rId1027" Type="http://schemas.openxmlformats.org/officeDocument/2006/relationships/hyperlink" Target="https://www.merriam-webster.com/dictionary/hummock" TargetMode="External"/><Relationship Id="rId1234" Type="http://schemas.openxmlformats.org/officeDocument/2006/relationships/hyperlink" Target="https://www.merriam-webster.com/dictionary/faze" TargetMode="External"/><Relationship Id="rId1441" Type="http://schemas.openxmlformats.org/officeDocument/2006/relationships/hyperlink" Target="https://www.merriam-webster.com/dictionary/innervate" TargetMode="External"/><Relationship Id="rId1886" Type="http://schemas.openxmlformats.org/officeDocument/2006/relationships/hyperlink" Target="https://www.merriam-webster.com/dictionary/surcease" TargetMode="External"/><Relationship Id="rId909" Type="http://schemas.openxmlformats.org/officeDocument/2006/relationships/hyperlink" Target="https://www.dictionary.com/browse/nostrum?s=t" TargetMode="External"/><Relationship Id="rId1301" Type="http://schemas.openxmlformats.org/officeDocument/2006/relationships/hyperlink" Target="https://www.merriam-webster.com/dictionary/mendicant" TargetMode="External"/><Relationship Id="rId1539" Type="http://schemas.openxmlformats.org/officeDocument/2006/relationships/hyperlink" Target="https://www.merriam-webster.com/dictionary/enuresis" TargetMode="External"/><Relationship Id="rId1746" Type="http://schemas.openxmlformats.org/officeDocument/2006/relationships/hyperlink" Target="https://www.merriam-webster.com/dictionary/nisei" TargetMode="External"/><Relationship Id="rId1953" Type="http://schemas.openxmlformats.org/officeDocument/2006/relationships/hyperlink" Target="https://www.merriam-webster.com/dictionary/megalomania" TargetMode="External"/><Relationship Id="rId38" Type="http://schemas.openxmlformats.org/officeDocument/2006/relationships/hyperlink" Target="https://www.dictionary.com/browse/snood?s=t" TargetMode="External"/><Relationship Id="rId1606" Type="http://schemas.openxmlformats.org/officeDocument/2006/relationships/hyperlink" Target="https://www.merriam-webster.com/dictionary/-oma" TargetMode="External"/><Relationship Id="rId1813" Type="http://schemas.openxmlformats.org/officeDocument/2006/relationships/hyperlink" Target="https://www.dictionary.com/browse/glitterati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merriam-webster.com/dictionary/miscreant" TargetMode="External"/><Relationship Id="rId299" Type="http://schemas.openxmlformats.org/officeDocument/2006/relationships/hyperlink" Target="https://www.merriam-webster.com/dictionary/arrhythmia" TargetMode="External"/><Relationship Id="rId21" Type="http://schemas.openxmlformats.org/officeDocument/2006/relationships/hyperlink" Target="https://www.merriam-webster.com/dictionary/immure" TargetMode="External"/><Relationship Id="rId63" Type="http://schemas.openxmlformats.org/officeDocument/2006/relationships/hyperlink" Target="https://www.dictionary.com/browse/euphuism?s=t" TargetMode="External"/><Relationship Id="rId159" Type="http://schemas.openxmlformats.org/officeDocument/2006/relationships/hyperlink" Target="https://www.merriam-webster.com/dictionary/eugenics" TargetMode="External"/><Relationship Id="rId324" Type="http://schemas.openxmlformats.org/officeDocument/2006/relationships/hyperlink" Target="https://www.merriam-webster.com/dictionary/sanguinary" TargetMode="External"/><Relationship Id="rId366" Type="http://schemas.openxmlformats.org/officeDocument/2006/relationships/hyperlink" Target="https://www.dictionary.com/browse/aver" TargetMode="External"/><Relationship Id="rId170" Type="http://schemas.openxmlformats.org/officeDocument/2006/relationships/hyperlink" Target="https://www.dictionary.com/browse/eschew?s=t" TargetMode="External"/><Relationship Id="rId226" Type="http://schemas.openxmlformats.org/officeDocument/2006/relationships/hyperlink" Target="https://www.merriam-webster.com/dictionary/liturgy" TargetMode="External"/><Relationship Id="rId433" Type="http://schemas.openxmlformats.org/officeDocument/2006/relationships/hyperlink" Target="https://www.dictionary.com/browse/tableau" TargetMode="External"/><Relationship Id="rId268" Type="http://schemas.openxmlformats.org/officeDocument/2006/relationships/hyperlink" Target="https://www.dictionary.com/browse/fortuitous?s=t" TargetMode="External"/><Relationship Id="rId475" Type="http://schemas.openxmlformats.org/officeDocument/2006/relationships/hyperlink" Target="https://www.dictionary.com/browse/oleo" TargetMode="External"/><Relationship Id="rId32" Type="http://schemas.openxmlformats.org/officeDocument/2006/relationships/hyperlink" Target="https://www.dictionary.com/browse/quiescent?s=t" TargetMode="External"/><Relationship Id="rId74" Type="http://schemas.openxmlformats.org/officeDocument/2006/relationships/hyperlink" Target="https://www.merriam-webster.com/dictionary/immanent" TargetMode="External"/><Relationship Id="rId128" Type="http://schemas.openxmlformats.org/officeDocument/2006/relationships/hyperlink" Target="https://www.dictionary.com/browse/assay?s=t" TargetMode="External"/><Relationship Id="rId335" Type="http://schemas.openxmlformats.org/officeDocument/2006/relationships/hyperlink" Target="https://www.merriam-webster.com/dictionary/languor" TargetMode="External"/><Relationship Id="rId377" Type="http://schemas.openxmlformats.org/officeDocument/2006/relationships/hyperlink" Target="https://www.dictionary.com/browse/legato" TargetMode="External"/><Relationship Id="rId500" Type="http://schemas.openxmlformats.org/officeDocument/2006/relationships/hyperlink" Target="https://www.merriam-webster.com/dictionary/dissolute" TargetMode="External"/><Relationship Id="rId5" Type="http://schemas.openxmlformats.org/officeDocument/2006/relationships/hyperlink" Target="https://www.dictionary.com/browse/bruit?s=t" TargetMode="External"/><Relationship Id="rId181" Type="http://schemas.openxmlformats.org/officeDocument/2006/relationships/hyperlink" Target="https://www.merriam-webster.com/dictionary/loathe" TargetMode="External"/><Relationship Id="rId237" Type="http://schemas.openxmlformats.org/officeDocument/2006/relationships/hyperlink" Target="https://www.merriam-webster.com/dictionary/gaga" TargetMode="External"/><Relationship Id="rId402" Type="http://schemas.openxmlformats.org/officeDocument/2006/relationships/hyperlink" Target="https://www.dictionary.com/browse/ken?s=t" TargetMode="External"/><Relationship Id="rId279" Type="http://schemas.openxmlformats.org/officeDocument/2006/relationships/hyperlink" Target="https://www.dictionary.com/browse/effable?s=t" TargetMode="External"/><Relationship Id="rId444" Type="http://schemas.openxmlformats.org/officeDocument/2006/relationships/hyperlink" Target="https://www.merriam-webster.com/dictionary/declivity" TargetMode="External"/><Relationship Id="rId486" Type="http://schemas.openxmlformats.org/officeDocument/2006/relationships/hyperlink" Target="https://www.google.com/search?q=does+the+trapezium+have+any+parallel+sides" TargetMode="External"/><Relationship Id="rId43" Type="http://schemas.openxmlformats.org/officeDocument/2006/relationships/hyperlink" Target="https://www.dictionary.com/browse/fane?s=t" TargetMode="External"/><Relationship Id="rId139" Type="http://schemas.openxmlformats.org/officeDocument/2006/relationships/hyperlink" Target="https://www.dictionary.com/browse/vainglorious?s=t" TargetMode="External"/><Relationship Id="rId290" Type="http://schemas.openxmlformats.org/officeDocument/2006/relationships/hyperlink" Target="https://www.merriam-webster.com/dictionary/gnomon" TargetMode="External"/><Relationship Id="rId304" Type="http://schemas.openxmlformats.org/officeDocument/2006/relationships/hyperlink" Target="https://www.dictionary.com/browse/arrant?s=t" TargetMode="External"/><Relationship Id="rId346" Type="http://schemas.openxmlformats.org/officeDocument/2006/relationships/hyperlink" Target="https://www.merriam-webster.com/dictionary/mantic" TargetMode="External"/><Relationship Id="rId388" Type="http://schemas.openxmlformats.org/officeDocument/2006/relationships/hyperlink" Target="https://www.merriam-webster.com/dictionary/spinet" TargetMode="External"/><Relationship Id="rId511" Type="http://schemas.openxmlformats.org/officeDocument/2006/relationships/hyperlink" Target="https://www.dictionary.com/browse/adduce?s=t" TargetMode="External"/><Relationship Id="rId85" Type="http://schemas.openxmlformats.org/officeDocument/2006/relationships/hyperlink" Target="https://www.merriam-webster.com/dictionary/revenant" TargetMode="External"/><Relationship Id="rId150" Type="http://schemas.openxmlformats.org/officeDocument/2006/relationships/hyperlink" Target="https://www.dictionary.com/browse/abjure?s=t" TargetMode="External"/><Relationship Id="rId192" Type="http://schemas.openxmlformats.org/officeDocument/2006/relationships/hyperlink" Target="https://www.dictionary.com/browse/limpet?s=t" TargetMode="External"/><Relationship Id="rId206" Type="http://schemas.openxmlformats.org/officeDocument/2006/relationships/hyperlink" Target="https://www.merriam-webster.com/dictionary/capacious" TargetMode="External"/><Relationship Id="rId413" Type="http://schemas.openxmlformats.org/officeDocument/2006/relationships/hyperlink" Target="https://www.merriam-webster.com/dictionary/operose" TargetMode="External"/><Relationship Id="rId248" Type="http://schemas.openxmlformats.org/officeDocument/2006/relationships/hyperlink" Target="https://www.merriam-webster.com/dictionary/procrustean" TargetMode="External"/><Relationship Id="rId455" Type="http://schemas.openxmlformats.org/officeDocument/2006/relationships/hyperlink" Target="https://www.merriam-webster.com/dictionary/shank" TargetMode="External"/><Relationship Id="rId497" Type="http://schemas.openxmlformats.org/officeDocument/2006/relationships/hyperlink" Target="https://www.dictionary.com/browse/auteur" TargetMode="External"/><Relationship Id="rId12" Type="http://schemas.openxmlformats.org/officeDocument/2006/relationships/hyperlink" Target="https://www.dictionary.com/browse/descry?s=t" TargetMode="External"/><Relationship Id="rId108" Type="http://schemas.openxmlformats.org/officeDocument/2006/relationships/hyperlink" Target="https://www.dictionary.com/browse/garret?s=t" TargetMode="External"/><Relationship Id="rId315" Type="http://schemas.openxmlformats.org/officeDocument/2006/relationships/hyperlink" Target="https://www.dictionary.com/browse/waft" TargetMode="External"/><Relationship Id="rId357" Type="http://schemas.openxmlformats.org/officeDocument/2006/relationships/hyperlink" Target="https://www.dictionary.com/browse/sextant" TargetMode="External"/><Relationship Id="rId54" Type="http://schemas.openxmlformats.org/officeDocument/2006/relationships/hyperlink" Target="https://www.dictionary.com/browse/talisman?s=t" TargetMode="External"/><Relationship Id="rId96" Type="http://schemas.openxmlformats.org/officeDocument/2006/relationships/hyperlink" Target="https://www.dictionary.com/browse/yaw?s=t" TargetMode="External"/><Relationship Id="rId161" Type="http://schemas.openxmlformats.org/officeDocument/2006/relationships/hyperlink" Target="https://www.merriam-webster.com/dictionary/coda" TargetMode="External"/><Relationship Id="rId217" Type="http://schemas.openxmlformats.org/officeDocument/2006/relationships/hyperlink" Target="https://www.dictionary.com/browse/eland?s=t" TargetMode="External"/><Relationship Id="rId399" Type="http://schemas.openxmlformats.org/officeDocument/2006/relationships/hyperlink" Target="https://www.merriam-webster.com/dictionary/wend" TargetMode="External"/><Relationship Id="rId259" Type="http://schemas.openxmlformats.org/officeDocument/2006/relationships/hyperlink" Target="https://www.dictionary.com/browse/imposture?s=t" TargetMode="External"/><Relationship Id="rId424" Type="http://schemas.openxmlformats.org/officeDocument/2006/relationships/hyperlink" Target="https://www.dictionary.com/browse/peroration?s=t" TargetMode="External"/><Relationship Id="rId466" Type="http://schemas.openxmlformats.org/officeDocument/2006/relationships/hyperlink" Target="https://www.dictionary.com/browse/redolent" TargetMode="External"/><Relationship Id="rId23" Type="http://schemas.openxmlformats.org/officeDocument/2006/relationships/hyperlink" Target="https://www.merriam-webster.com/dictionary/ribald" TargetMode="External"/><Relationship Id="rId119" Type="http://schemas.openxmlformats.org/officeDocument/2006/relationships/hyperlink" Target="https://www.merriam-webster.com/dictionary/quietism" TargetMode="External"/><Relationship Id="rId270" Type="http://schemas.openxmlformats.org/officeDocument/2006/relationships/hyperlink" Target="https://www.merriam-webster.com/dictionary/vesicle" TargetMode="External"/><Relationship Id="rId326" Type="http://schemas.openxmlformats.org/officeDocument/2006/relationships/hyperlink" Target="https://www.dictionary.com/browse/kindle" TargetMode="External"/><Relationship Id="rId65" Type="http://schemas.openxmlformats.org/officeDocument/2006/relationships/hyperlink" Target="https://www.merriam-webster.com/dictionary/eminent" TargetMode="External"/><Relationship Id="rId130" Type="http://schemas.openxmlformats.org/officeDocument/2006/relationships/hyperlink" Target="https://www.merriam-webster.com/dictionary/gimbals" TargetMode="External"/><Relationship Id="rId368" Type="http://schemas.openxmlformats.org/officeDocument/2006/relationships/hyperlink" Target="https://www.merriam-webster.com/dictionary/geodesic" TargetMode="External"/><Relationship Id="rId172" Type="http://schemas.openxmlformats.org/officeDocument/2006/relationships/hyperlink" Target="https://www.merriam-webster.com/dictionary/aphasia" TargetMode="External"/><Relationship Id="rId228" Type="http://schemas.openxmlformats.org/officeDocument/2006/relationships/hyperlink" Target="https://www.dictionary.com/browse/esurient?s=t" TargetMode="External"/><Relationship Id="rId435" Type="http://schemas.openxmlformats.org/officeDocument/2006/relationships/hyperlink" Target="https://www.dictionary.com/browse/cacophony" TargetMode="External"/><Relationship Id="rId477" Type="http://schemas.openxmlformats.org/officeDocument/2006/relationships/hyperlink" Target="https://www.dictionary.com/browse/hearth" TargetMode="External"/><Relationship Id="rId281" Type="http://schemas.openxmlformats.org/officeDocument/2006/relationships/hyperlink" Target="https://www.dictionary.com/browse/exoteric?s=t" TargetMode="External"/><Relationship Id="rId337" Type="http://schemas.openxmlformats.org/officeDocument/2006/relationships/hyperlink" Target="https://www.merriam-webster.com/dictionary/arrogate" TargetMode="External"/><Relationship Id="rId502" Type="http://schemas.openxmlformats.org/officeDocument/2006/relationships/hyperlink" Target="https://www.dictionary.com/browse/verdure?s=t" TargetMode="External"/><Relationship Id="rId34" Type="http://schemas.openxmlformats.org/officeDocument/2006/relationships/hyperlink" Target="https://www.dictionary.com/browse/augur?s=t" TargetMode="External"/><Relationship Id="rId76" Type="http://schemas.openxmlformats.org/officeDocument/2006/relationships/hyperlink" Target="https://www.dictionary.com/browse/inveigle?s=t" TargetMode="External"/><Relationship Id="rId141" Type="http://schemas.openxmlformats.org/officeDocument/2006/relationships/hyperlink" Target="https://www.dictionary.com/browse/confabulate?s=t" TargetMode="External"/><Relationship Id="rId379" Type="http://schemas.openxmlformats.org/officeDocument/2006/relationships/hyperlink" Target="https://www.dictionary.com/browse/peremptory?s=t" TargetMode="External"/><Relationship Id="rId7" Type="http://schemas.openxmlformats.org/officeDocument/2006/relationships/hyperlink" Target="https://www.dictionary.com/browse/debauch?s=t" TargetMode="External"/><Relationship Id="rId183" Type="http://schemas.openxmlformats.org/officeDocument/2006/relationships/hyperlink" Target="https://www.dictionary.com/browse/sapid?s=t" TargetMode="External"/><Relationship Id="rId239" Type="http://schemas.openxmlformats.org/officeDocument/2006/relationships/hyperlink" Target="https://www.dictionary.com/browse/sloe-eyed?s=ts" TargetMode="External"/><Relationship Id="rId390" Type="http://schemas.openxmlformats.org/officeDocument/2006/relationships/hyperlink" Target="https://www.google.com/search?channel=nus5&amp;client=firefox-b-1-d&amp;q=is+mastic+used+to+make+gum%3F" TargetMode="External"/><Relationship Id="rId404" Type="http://schemas.openxmlformats.org/officeDocument/2006/relationships/hyperlink" Target="https://www.dictionary.com/browse/fop" TargetMode="External"/><Relationship Id="rId446" Type="http://schemas.openxmlformats.org/officeDocument/2006/relationships/hyperlink" Target="https://www.merriam-webster.com/dictionary/bosom" TargetMode="External"/><Relationship Id="rId250" Type="http://schemas.openxmlformats.org/officeDocument/2006/relationships/hyperlink" Target="https://www.merriam-webster.com/dictionary/stasis" TargetMode="External"/><Relationship Id="rId292" Type="http://schemas.openxmlformats.org/officeDocument/2006/relationships/hyperlink" Target="https://www.dictionary.com/browse/scatology?s=t" TargetMode="External"/><Relationship Id="rId306" Type="http://schemas.openxmlformats.org/officeDocument/2006/relationships/hyperlink" Target="https://www.dictionary.com/browse/superfluity" TargetMode="External"/><Relationship Id="rId488" Type="http://schemas.openxmlformats.org/officeDocument/2006/relationships/hyperlink" Target="https://www.dictionary.com/browse/alee?s=t" TargetMode="External"/><Relationship Id="rId45" Type="http://schemas.openxmlformats.org/officeDocument/2006/relationships/hyperlink" Target="https://www.dictionary.com/browse/fustian?s=t" TargetMode="External"/><Relationship Id="rId87" Type="http://schemas.openxmlformats.org/officeDocument/2006/relationships/hyperlink" Target="https://www.merriam-webster.com/dictionary/riant" TargetMode="External"/><Relationship Id="rId110" Type="http://schemas.openxmlformats.org/officeDocument/2006/relationships/hyperlink" Target="https://www.dictionary.com/browse/murrain?s=t" TargetMode="External"/><Relationship Id="rId348" Type="http://schemas.openxmlformats.org/officeDocument/2006/relationships/hyperlink" Target="https://www.merriam-webster.com/dictionary/petrology" TargetMode="External"/><Relationship Id="rId513" Type="http://schemas.openxmlformats.org/officeDocument/2006/relationships/hyperlink" Target="https://www.dictionary.com/browse/du-jour" TargetMode="External"/><Relationship Id="rId152" Type="http://schemas.openxmlformats.org/officeDocument/2006/relationships/hyperlink" Target="https://www.merriam-webster.com/dictionary/dryad" TargetMode="External"/><Relationship Id="rId194" Type="http://schemas.openxmlformats.org/officeDocument/2006/relationships/hyperlink" Target="https://www.dictionary.com/browse/obsequy?s=t" TargetMode="External"/><Relationship Id="rId208" Type="http://schemas.openxmlformats.org/officeDocument/2006/relationships/hyperlink" Target="https://www.merriam-webster.com/dictionary/illation" TargetMode="External"/><Relationship Id="rId415" Type="http://schemas.openxmlformats.org/officeDocument/2006/relationships/hyperlink" Target="https://www.dreamstime.com/spring-loaded-detent-mechanism-rotary-switch-isolated-white-spring-loaded-detent-mechanism-rotary-switch-isolated-image105863655" TargetMode="External"/><Relationship Id="rId457" Type="http://schemas.openxmlformats.org/officeDocument/2006/relationships/hyperlink" Target="https://www.merriam-webster.com/dictionary/ligate" TargetMode="External"/><Relationship Id="rId240" Type="http://schemas.openxmlformats.org/officeDocument/2006/relationships/hyperlink" Target="https://www.merriam-webster.com/dictionary/sloe" TargetMode="External"/><Relationship Id="rId261" Type="http://schemas.openxmlformats.org/officeDocument/2006/relationships/hyperlink" Target="https://www.dictionary.com/browse/ogive" TargetMode="External"/><Relationship Id="rId478" Type="http://schemas.openxmlformats.org/officeDocument/2006/relationships/hyperlink" Target="https://thesaurus.plus/related/detent/pawl" TargetMode="External"/><Relationship Id="rId499" Type="http://schemas.openxmlformats.org/officeDocument/2006/relationships/hyperlink" Target="https://www.merriam-webster.com/dictionary/carouse" TargetMode="External"/><Relationship Id="rId14" Type="http://schemas.openxmlformats.org/officeDocument/2006/relationships/hyperlink" Target="https://www.merriam-webster.com/dictionary/blithe" TargetMode="External"/><Relationship Id="rId35" Type="http://schemas.openxmlformats.org/officeDocument/2006/relationships/hyperlink" Target="https://www.dictionary.com/browse/bier?s=t" TargetMode="External"/><Relationship Id="rId56" Type="http://schemas.openxmlformats.org/officeDocument/2006/relationships/hyperlink" Target="https://www.dictionary.com/browse/turbid?s=t" TargetMode="External"/><Relationship Id="rId77" Type="http://schemas.openxmlformats.org/officeDocument/2006/relationships/hyperlink" Target="https://www.merriam-webster.com/dictionary/lea" TargetMode="External"/><Relationship Id="rId100" Type="http://schemas.openxmlformats.org/officeDocument/2006/relationships/hyperlink" Target="https://www.dictionary.com/browse/quirt?s=t" TargetMode="External"/><Relationship Id="rId282" Type="http://schemas.openxmlformats.org/officeDocument/2006/relationships/hyperlink" Target="https://www.merriam-webster.com/dictionary/malfeasance" TargetMode="External"/><Relationship Id="rId317" Type="http://schemas.openxmlformats.org/officeDocument/2006/relationships/hyperlink" Target="https://www.dictionary.com/browse/disingenuous" TargetMode="External"/><Relationship Id="rId338" Type="http://schemas.openxmlformats.org/officeDocument/2006/relationships/hyperlink" Target="https://www.merriam-webster.com/dictionary/formicary" TargetMode="External"/><Relationship Id="rId359" Type="http://schemas.openxmlformats.org/officeDocument/2006/relationships/hyperlink" Target="https://www.merriam-webster.com/dictionary/demonym" TargetMode="External"/><Relationship Id="rId503" Type="http://schemas.openxmlformats.org/officeDocument/2006/relationships/hyperlink" Target="https://www.dictionary.com/browse/perdure" TargetMode="External"/><Relationship Id="rId8" Type="http://schemas.openxmlformats.org/officeDocument/2006/relationships/hyperlink" Target="https://www.dictionary.com/browse/cruet?s=t" TargetMode="External"/><Relationship Id="rId98" Type="http://schemas.openxmlformats.org/officeDocument/2006/relationships/hyperlink" Target="https://www.dictionary.com/browse/nefarious?s=t" TargetMode="External"/><Relationship Id="rId121" Type="http://schemas.openxmlformats.org/officeDocument/2006/relationships/hyperlink" Target="https://www.merriam-webster.com/dictionary/pinna" TargetMode="External"/><Relationship Id="rId142" Type="http://schemas.openxmlformats.org/officeDocument/2006/relationships/hyperlink" Target="https://www.dictionary.com/browse/fabulate?s=t" TargetMode="External"/><Relationship Id="rId163" Type="http://schemas.openxmlformats.org/officeDocument/2006/relationships/hyperlink" Target="https://www.merriam-webster.com/dictionary/sedulous" TargetMode="External"/><Relationship Id="rId184" Type="http://schemas.openxmlformats.org/officeDocument/2006/relationships/hyperlink" Target="https://www.merriam-webster.com/dictionary/niggard" TargetMode="External"/><Relationship Id="rId219" Type="http://schemas.openxmlformats.org/officeDocument/2006/relationships/hyperlink" Target="https://www.dictionary.com/browse/afferent?s=t" TargetMode="External"/><Relationship Id="rId370" Type="http://schemas.openxmlformats.org/officeDocument/2006/relationships/hyperlink" Target="https://www.dictionary.com/browse/diesis?s=t" TargetMode="External"/><Relationship Id="rId391" Type="http://schemas.openxmlformats.org/officeDocument/2006/relationships/hyperlink" Target="https://www.dictionary.com/browse/parlous?s=t" TargetMode="External"/><Relationship Id="rId405" Type="http://schemas.openxmlformats.org/officeDocument/2006/relationships/hyperlink" Target="https://www.merriam-webster.com/dictionary/sop" TargetMode="External"/><Relationship Id="rId426" Type="http://schemas.openxmlformats.org/officeDocument/2006/relationships/hyperlink" Target="https://www.dictionary.com/browse/holograph?s=t" TargetMode="External"/><Relationship Id="rId447" Type="http://schemas.openxmlformats.org/officeDocument/2006/relationships/hyperlink" Target="https://www.merriam-webster.com/dictionary/embosom" TargetMode="External"/><Relationship Id="rId230" Type="http://schemas.openxmlformats.org/officeDocument/2006/relationships/hyperlink" Target="https://www.dictionary.com/browse/grist?s=t" TargetMode="External"/><Relationship Id="rId251" Type="http://schemas.openxmlformats.org/officeDocument/2006/relationships/hyperlink" Target="https://www.dictionary.com/browse/overt?s=t" TargetMode="External"/><Relationship Id="rId468" Type="http://schemas.openxmlformats.org/officeDocument/2006/relationships/hyperlink" Target="https://www.dictionary.com/browse/repine" TargetMode="External"/><Relationship Id="rId489" Type="http://schemas.openxmlformats.org/officeDocument/2006/relationships/hyperlink" Target="https://www.merriam-webster.com/dictionary/lees" TargetMode="External"/><Relationship Id="rId25" Type="http://schemas.openxmlformats.org/officeDocument/2006/relationships/hyperlink" Target="https://www.dictionary.com/browse/avocation?s=t" TargetMode="External"/><Relationship Id="rId46" Type="http://schemas.openxmlformats.org/officeDocument/2006/relationships/hyperlink" Target="https://www.dictionary.com/browse/faustian?s=t" TargetMode="External"/><Relationship Id="rId67" Type="http://schemas.openxmlformats.org/officeDocument/2006/relationships/hyperlink" Target="https://www.dictionary.com/browse/aerie" TargetMode="External"/><Relationship Id="rId272" Type="http://schemas.openxmlformats.org/officeDocument/2006/relationships/hyperlink" Target="https://www.dictionary.com/browse/iniquity?s=t" TargetMode="External"/><Relationship Id="rId293" Type="http://schemas.openxmlformats.org/officeDocument/2006/relationships/hyperlink" Target="https://www.merriam-webster.com/dictionary/bight" TargetMode="External"/><Relationship Id="rId307" Type="http://schemas.openxmlformats.org/officeDocument/2006/relationships/hyperlink" Target="https://www.dictionary.com/browse/consign" TargetMode="External"/><Relationship Id="rId328" Type="http://schemas.openxmlformats.org/officeDocument/2006/relationships/hyperlink" Target="https://www.dictionary.com/browse/superfluidity" TargetMode="External"/><Relationship Id="rId349" Type="http://schemas.openxmlformats.org/officeDocument/2006/relationships/hyperlink" Target="https://www.merriam-webster.com/dictionary/saturnalia" TargetMode="External"/><Relationship Id="rId514" Type="http://schemas.openxmlformats.org/officeDocument/2006/relationships/printerSettings" Target="../printerSettings/printerSettings8.bin"/><Relationship Id="rId88" Type="http://schemas.openxmlformats.org/officeDocument/2006/relationships/hyperlink" Target="https://www.merriam-webster.com/dictionary/rife" TargetMode="External"/><Relationship Id="rId111" Type="http://schemas.openxmlformats.org/officeDocument/2006/relationships/hyperlink" Target="https://www.dictionary.com/browse/pintle?s=t" TargetMode="External"/><Relationship Id="rId132" Type="http://schemas.openxmlformats.org/officeDocument/2006/relationships/hyperlink" Target="https://www.dictionary.com/browse/martingale?s=t" TargetMode="External"/><Relationship Id="rId153" Type="http://schemas.openxmlformats.org/officeDocument/2006/relationships/hyperlink" Target="https://www.dictionary.com/browse/dyad?s=t" TargetMode="External"/><Relationship Id="rId174" Type="http://schemas.openxmlformats.org/officeDocument/2006/relationships/hyperlink" Target="https://www.dictionary.com/browse/adagio?s=t" TargetMode="External"/><Relationship Id="rId195" Type="http://schemas.openxmlformats.org/officeDocument/2006/relationships/hyperlink" Target="https://www.merriam-webster.com/dictionary/glabrous" TargetMode="External"/><Relationship Id="rId209" Type="http://schemas.openxmlformats.org/officeDocument/2006/relationships/hyperlink" Target="https://www.dictionary.com/browse/conation?s=t" TargetMode="External"/><Relationship Id="rId360" Type="http://schemas.openxmlformats.org/officeDocument/2006/relationships/hyperlink" Target="https://www.merriam-webster.com/dictionary/doff" TargetMode="External"/><Relationship Id="rId381" Type="http://schemas.openxmlformats.org/officeDocument/2006/relationships/hyperlink" Target="https://www.dictionary.com/browse/paresthesia" TargetMode="External"/><Relationship Id="rId416" Type="http://schemas.openxmlformats.org/officeDocument/2006/relationships/hyperlink" Target="https://www.dictionary.com/browse/boor?s=t" TargetMode="External"/><Relationship Id="rId220" Type="http://schemas.openxmlformats.org/officeDocument/2006/relationships/hyperlink" Target="https://www.merriam-webster.com/dictionary/affiant" TargetMode="External"/><Relationship Id="rId241" Type="http://schemas.openxmlformats.org/officeDocument/2006/relationships/hyperlink" Target="https://www.merriam-webster.com/dictionary/politesse" TargetMode="External"/><Relationship Id="rId437" Type="http://schemas.openxmlformats.org/officeDocument/2006/relationships/hyperlink" Target="https://www.merriam-webster.com/dictionary/pugnacious" TargetMode="External"/><Relationship Id="rId458" Type="http://schemas.openxmlformats.org/officeDocument/2006/relationships/hyperlink" Target="https://www.dictionary.com/browse/bon-mot" TargetMode="External"/><Relationship Id="rId479" Type="http://schemas.openxmlformats.org/officeDocument/2006/relationships/hyperlink" Target="https://thesaurus.plus/related/detent/pawl" TargetMode="External"/><Relationship Id="rId15" Type="http://schemas.openxmlformats.org/officeDocument/2006/relationships/hyperlink" Target="https://www.merriam-webster.com/dictionary/inure" TargetMode="External"/><Relationship Id="rId36" Type="http://schemas.openxmlformats.org/officeDocument/2006/relationships/hyperlink" Target="https://www.dictionary.com/browse/byre?s=t" TargetMode="External"/><Relationship Id="rId57" Type="http://schemas.openxmlformats.org/officeDocument/2006/relationships/hyperlink" Target="https://www.dictionary.com/browse/turgid?s=t" TargetMode="External"/><Relationship Id="rId262" Type="http://schemas.openxmlformats.org/officeDocument/2006/relationships/hyperlink" Target="https://www.dictionary.com/browse/mitigate" TargetMode="External"/><Relationship Id="rId283" Type="http://schemas.openxmlformats.org/officeDocument/2006/relationships/hyperlink" Target="https://www.merriam-webster.com/dictionary/misfeasance" TargetMode="External"/><Relationship Id="rId318" Type="http://schemas.openxmlformats.org/officeDocument/2006/relationships/hyperlink" Target="https://www.merriam-webster.com/dictionary/ingenuous" TargetMode="External"/><Relationship Id="rId339" Type="http://schemas.openxmlformats.org/officeDocument/2006/relationships/hyperlink" Target="https://www.dictionary.com/browse/formication?s=t" TargetMode="External"/><Relationship Id="rId490" Type="http://schemas.openxmlformats.org/officeDocument/2006/relationships/hyperlink" Target="https://www.dictionary.com/browse/tress?s=t" TargetMode="External"/><Relationship Id="rId504" Type="http://schemas.openxmlformats.org/officeDocument/2006/relationships/hyperlink" Target="https://www.dictionary.com/browse/scintillate" TargetMode="External"/><Relationship Id="rId78" Type="http://schemas.openxmlformats.org/officeDocument/2006/relationships/hyperlink" Target="https://www.merriam-webster.com/dictionary/leal" TargetMode="External"/><Relationship Id="rId99" Type="http://schemas.openxmlformats.org/officeDocument/2006/relationships/hyperlink" Target="https://www.dictionary.com/browse/multifarious?s=t" TargetMode="External"/><Relationship Id="rId101" Type="http://schemas.openxmlformats.org/officeDocument/2006/relationships/hyperlink" Target="https://www.merriam-webster.com/dictionary/yurt" TargetMode="External"/><Relationship Id="rId122" Type="http://schemas.openxmlformats.org/officeDocument/2006/relationships/hyperlink" Target="https://www.merriam-webster.com/dictionary/prelate" TargetMode="External"/><Relationship Id="rId143" Type="http://schemas.openxmlformats.org/officeDocument/2006/relationships/hyperlink" Target="https://www.dictionary.com/browse/tope?s=t" TargetMode="External"/><Relationship Id="rId164" Type="http://schemas.openxmlformats.org/officeDocument/2006/relationships/hyperlink" Target="https://www.dictionary.com/browse/embrocate?s=t" TargetMode="External"/><Relationship Id="rId185" Type="http://schemas.openxmlformats.org/officeDocument/2006/relationships/hyperlink" Target="https://www.merriam-webster.com/dictionary/veracious" TargetMode="External"/><Relationship Id="rId350" Type="http://schemas.openxmlformats.org/officeDocument/2006/relationships/hyperlink" Target="https://www.merriam-webster.com/dictionary/saturnine" TargetMode="External"/><Relationship Id="rId371" Type="http://schemas.openxmlformats.org/officeDocument/2006/relationships/hyperlink" Target="https://www.merriam-webster.com/dictionary/diuresis" TargetMode="External"/><Relationship Id="rId406" Type="http://schemas.openxmlformats.org/officeDocument/2006/relationships/hyperlink" Target="https://www.merriam-webster.com/dictionary/refractory" TargetMode="External"/><Relationship Id="rId9" Type="http://schemas.openxmlformats.org/officeDocument/2006/relationships/hyperlink" Target="https://www.dictionary.com/browse/decry?s=t" TargetMode="External"/><Relationship Id="rId210" Type="http://schemas.openxmlformats.org/officeDocument/2006/relationships/hyperlink" Target="https://www.dictionary.com/browse/mettle?s=t" TargetMode="External"/><Relationship Id="rId392" Type="http://schemas.openxmlformats.org/officeDocument/2006/relationships/hyperlink" Target="https://www.merriam-webster.com/dictionary/parlance" TargetMode="External"/><Relationship Id="rId427" Type="http://schemas.openxmlformats.org/officeDocument/2006/relationships/hyperlink" Target="https://www.merriam-webster.com/dictionary/hologram" TargetMode="External"/><Relationship Id="rId448" Type="http://schemas.openxmlformats.org/officeDocument/2006/relationships/hyperlink" Target="https://www.dictionary.com/browse/chiromancy?s=t" TargetMode="External"/><Relationship Id="rId469" Type="http://schemas.openxmlformats.org/officeDocument/2006/relationships/hyperlink" Target="https://www.merriam-webster.com/dictionary/trephine" TargetMode="External"/><Relationship Id="rId26" Type="http://schemas.openxmlformats.org/officeDocument/2006/relationships/hyperlink" Target="https://www.dictionary.com/browse/evocation?s=t" TargetMode="External"/><Relationship Id="rId231" Type="http://schemas.openxmlformats.org/officeDocument/2006/relationships/hyperlink" Target="https://www.dictionary.com/browse/sepulchral?s=t" TargetMode="External"/><Relationship Id="rId252" Type="http://schemas.openxmlformats.org/officeDocument/2006/relationships/hyperlink" Target="https://www.dictionary.com/browse/evert?s=t" TargetMode="External"/><Relationship Id="rId273" Type="http://schemas.openxmlformats.org/officeDocument/2006/relationships/hyperlink" Target="https://www.merriam-webster.com/dictionary/propinquity" TargetMode="External"/><Relationship Id="rId294" Type="http://schemas.openxmlformats.org/officeDocument/2006/relationships/hyperlink" Target="https://www.merriam-webster.com/dictionary/blight" TargetMode="External"/><Relationship Id="rId308" Type="http://schemas.openxmlformats.org/officeDocument/2006/relationships/hyperlink" Target="https://www.merriam-webster.com/dictionary/macerate" TargetMode="External"/><Relationship Id="rId329" Type="http://schemas.openxmlformats.org/officeDocument/2006/relationships/hyperlink" Target="https://www.merriam-webster.com/dictionary/coryphee" TargetMode="External"/><Relationship Id="rId480" Type="http://schemas.openxmlformats.org/officeDocument/2006/relationships/hyperlink" Target="https://www.dreamstime.com/spring-loaded-detent-mechanism-rotary-switch-isolated-white-spring-loaded-detent-mechanism-rotary-switch-isolated-image105863655" TargetMode="External"/><Relationship Id="rId47" Type="http://schemas.openxmlformats.org/officeDocument/2006/relationships/hyperlink" Target="https://www.dictionary.com/browse/rictus?s=t" TargetMode="External"/><Relationship Id="rId68" Type="http://schemas.openxmlformats.org/officeDocument/2006/relationships/hyperlink" Target="https://www.merriam-webster.com/dictionary/faerie" TargetMode="External"/><Relationship Id="rId89" Type="http://schemas.openxmlformats.org/officeDocument/2006/relationships/hyperlink" Target="https://www.dictionary.com/browse/riff?s=t" TargetMode="External"/><Relationship Id="rId112" Type="http://schemas.openxmlformats.org/officeDocument/2006/relationships/hyperlink" Target="https://www.dictionary.com/browse/lintel?s=t" TargetMode="External"/><Relationship Id="rId133" Type="http://schemas.openxmlformats.org/officeDocument/2006/relationships/hyperlink" Target="https://www.dictionary.com/browse/farthingale?s=t" TargetMode="External"/><Relationship Id="rId154" Type="http://schemas.openxmlformats.org/officeDocument/2006/relationships/hyperlink" Target="https://www.dictionary.com/browse/daunt?s=t" TargetMode="External"/><Relationship Id="rId175" Type="http://schemas.openxmlformats.org/officeDocument/2006/relationships/hyperlink" Target="https://www.merriam-webster.com/dictionary/agio" TargetMode="External"/><Relationship Id="rId340" Type="http://schemas.openxmlformats.org/officeDocument/2006/relationships/hyperlink" Target="https://www.dictionary.com/browse/knave" TargetMode="External"/><Relationship Id="rId361" Type="http://schemas.openxmlformats.org/officeDocument/2006/relationships/hyperlink" Target="https://www.merriam-webster.com/dictionary/duff" TargetMode="External"/><Relationship Id="rId196" Type="http://schemas.openxmlformats.org/officeDocument/2006/relationships/hyperlink" Target="https://www.dictionary.com/browse/scabrous?s=t" TargetMode="External"/><Relationship Id="rId200" Type="http://schemas.openxmlformats.org/officeDocument/2006/relationships/hyperlink" Target="https://www.merriam-webster.com/dictionary/feracious" TargetMode="External"/><Relationship Id="rId382" Type="http://schemas.openxmlformats.org/officeDocument/2006/relationships/hyperlink" Target="https://www.merriam-webster.com/dictionary/waffle" TargetMode="External"/><Relationship Id="rId417" Type="http://schemas.openxmlformats.org/officeDocument/2006/relationships/hyperlink" Target="https://www.dictionary.com/browse/moor" TargetMode="External"/><Relationship Id="rId438" Type="http://schemas.openxmlformats.org/officeDocument/2006/relationships/hyperlink" Target="https://www.dictionary.com/browse/nave" TargetMode="External"/><Relationship Id="rId459" Type="http://schemas.openxmlformats.org/officeDocument/2006/relationships/hyperlink" Target="https://www.dictionary.com/browse/vagary?s=t" TargetMode="External"/><Relationship Id="rId16" Type="http://schemas.openxmlformats.org/officeDocument/2006/relationships/hyperlink" Target="https://www.merriam-webster.com/dictionary/lithe" TargetMode="External"/><Relationship Id="rId221" Type="http://schemas.openxmlformats.org/officeDocument/2006/relationships/hyperlink" Target="https://www.merriam-webster.com/medical/philtrum" TargetMode="External"/><Relationship Id="rId242" Type="http://schemas.openxmlformats.org/officeDocument/2006/relationships/hyperlink" Target="https://www.dictionary.com/browse/polity?s=t" TargetMode="External"/><Relationship Id="rId263" Type="http://schemas.openxmlformats.org/officeDocument/2006/relationships/hyperlink" Target="https://www.dictionary.com/browse/militate?s=t" TargetMode="External"/><Relationship Id="rId284" Type="http://schemas.openxmlformats.org/officeDocument/2006/relationships/hyperlink" Target="https://www.dictionary.com/browse/perspicacious?s=t" TargetMode="External"/><Relationship Id="rId319" Type="http://schemas.openxmlformats.org/officeDocument/2006/relationships/hyperlink" Target="https://www.merriam-webster.com/dictionary/disquietude" TargetMode="External"/><Relationship Id="rId470" Type="http://schemas.openxmlformats.org/officeDocument/2006/relationships/hyperlink" Target="https://www.dictionary.com/browse/trapezius" TargetMode="External"/><Relationship Id="rId491" Type="http://schemas.openxmlformats.org/officeDocument/2006/relationships/hyperlink" Target="https://www.dictionary.com/browse/truss" TargetMode="External"/><Relationship Id="rId505" Type="http://schemas.openxmlformats.org/officeDocument/2006/relationships/hyperlink" Target="https://www.dictionary.com/browse/scintilla" TargetMode="External"/><Relationship Id="rId37" Type="http://schemas.openxmlformats.org/officeDocument/2006/relationships/hyperlink" Target="https://www.dictionary.com/browse/bevel?s=t" TargetMode="External"/><Relationship Id="rId58" Type="http://schemas.openxmlformats.org/officeDocument/2006/relationships/hyperlink" Target="https://www.dictionary.com/browse/dissimilate?s=t" TargetMode="External"/><Relationship Id="rId79" Type="http://schemas.openxmlformats.org/officeDocument/2006/relationships/hyperlink" Target="https://www.dictionary.com/browse/postulate?s=t" TargetMode="External"/><Relationship Id="rId102" Type="http://schemas.openxmlformats.org/officeDocument/2006/relationships/hyperlink" Target="https://www.dictionary.com/browse/congeal?s=t" TargetMode="External"/><Relationship Id="rId123" Type="http://schemas.openxmlformats.org/officeDocument/2006/relationships/hyperlink" Target="https://www.dictionary.com/browse/niggling?s=t" TargetMode="External"/><Relationship Id="rId144" Type="http://schemas.openxmlformats.org/officeDocument/2006/relationships/hyperlink" Target="https://www.dictionary.com/browse/trope?s=t" TargetMode="External"/><Relationship Id="rId330" Type="http://schemas.openxmlformats.org/officeDocument/2006/relationships/hyperlink" Target="https://www.dictionary.com/browse/corvee" TargetMode="External"/><Relationship Id="rId90" Type="http://schemas.openxmlformats.org/officeDocument/2006/relationships/hyperlink" Target="https://www.merriam-webster.com/dictionary/sunder" TargetMode="External"/><Relationship Id="rId165" Type="http://schemas.openxmlformats.org/officeDocument/2006/relationships/hyperlink" Target="https://www.merriam-webster.com/dictionary/imbricate" TargetMode="External"/><Relationship Id="rId186" Type="http://schemas.openxmlformats.org/officeDocument/2006/relationships/hyperlink" Target="https://www.merriam-webster.com/dictionary/wen" TargetMode="External"/><Relationship Id="rId351" Type="http://schemas.openxmlformats.org/officeDocument/2006/relationships/hyperlink" Target="https://www.dictionary.com/browse/comminate" TargetMode="External"/><Relationship Id="rId372" Type="http://schemas.openxmlformats.org/officeDocument/2006/relationships/hyperlink" Target="https://www.dictionary.com/browse/ensconce?s=t" TargetMode="External"/><Relationship Id="rId393" Type="http://schemas.openxmlformats.org/officeDocument/2006/relationships/hyperlink" Target="https://www.merriam-webster.com/dictionary/naif" TargetMode="External"/><Relationship Id="rId407" Type="http://schemas.openxmlformats.org/officeDocument/2006/relationships/hyperlink" Target="https://www.dictionary.com/browse/refraction" TargetMode="External"/><Relationship Id="rId428" Type="http://schemas.openxmlformats.org/officeDocument/2006/relationships/hyperlink" Target="https://www.merriam-webster.com/dictionary/inclement" TargetMode="External"/><Relationship Id="rId449" Type="http://schemas.openxmlformats.org/officeDocument/2006/relationships/hyperlink" Target="https://www.dictionary.com/browse/necromancy?s=t" TargetMode="External"/><Relationship Id="rId211" Type="http://schemas.openxmlformats.org/officeDocument/2006/relationships/hyperlink" Target="https://www.dictionary.com/browse/venial?s=t" TargetMode="External"/><Relationship Id="rId232" Type="http://schemas.openxmlformats.org/officeDocument/2006/relationships/hyperlink" Target="https://www.merriam-webster.com/dictionary/epochal" TargetMode="External"/><Relationship Id="rId253" Type="http://schemas.openxmlformats.org/officeDocument/2006/relationships/hyperlink" Target="https://www.merriam-webster.com/medical/esthesia" TargetMode="External"/><Relationship Id="rId274" Type="http://schemas.openxmlformats.org/officeDocument/2006/relationships/hyperlink" Target="https://www.merriam-webster.com/dictionary/lugubrious" TargetMode="External"/><Relationship Id="rId295" Type="http://schemas.openxmlformats.org/officeDocument/2006/relationships/hyperlink" Target="https://www.dictionary.com/browse/asperity?s=t" TargetMode="External"/><Relationship Id="rId309" Type="http://schemas.openxmlformats.org/officeDocument/2006/relationships/hyperlink" Target="https://www.dictionary.com/browse/dado?s=t" TargetMode="External"/><Relationship Id="rId460" Type="http://schemas.openxmlformats.org/officeDocument/2006/relationships/hyperlink" Target="https://www.dictionary.com/browse/expatriate?s=t" TargetMode="External"/><Relationship Id="rId481" Type="http://schemas.openxmlformats.org/officeDocument/2006/relationships/hyperlink" Target="https://www.dictionary.com/browse/descant" TargetMode="External"/><Relationship Id="rId27" Type="http://schemas.openxmlformats.org/officeDocument/2006/relationships/hyperlink" Target="https://www.dictionary.com/browse/ancipital?s=t" TargetMode="External"/><Relationship Id="rId48" Type="http://schemas.openxmlformats.org/officeDocument/2006/relationships/hyperlink" Target="https://www.dictionary.com/browse/inculpate?s=t" TargetMode="External"/><Relationship Id="rId69" Type="http://schemas.openxmlformats.org/officeDocument/2006/relationships/hyperlink" Target="https://www.dictionary.com/browse/cenobite?s=t" TargetMode="External"/><Relationship Id="rId113" Type="http://schemas.openxmlformats.org/officeDocument/2006/relationships/hyperlink" Target="https://www.dictionary.com/browse/expatiate?s=t" TargetMode="External"/><Relationship Id="rId134" Type="http://schemas.openxmlformats.org/officeDocument/2006/relationships/hyperlink" Target="https://www.dictionary.com/browse/moiety?s=t" TargetMode="External"/><Relationship Id="rId320" Type="http://schemas.openxmlformats.org/officeDocument/2006/relationships/hyperlink" Target="https://www.dictionary.com/browse/maculate" TargetMode="External"/><Relationship Id="rId80" Type="http://schemas.openxmlformats.org/officeDocument/2006/relationships/hyperlink" Target="https://www.dictionary.com/browse/expostulate?s=t" TargetMode="External"/><Relationship Id="rId155" Type="http://schemas.openxmlformats.org/officeDocument/2006/relationships/hyperlink" Target="https://www.dictionary.com/browse/vaunt?s=t" TargetMode="External"/><Relationship Id="rId176" Type="http://schemas.openxmlformats.org/officeDocument/2006/relationships/hyperlink" Target="https://www.merriam-webster.com/dictionary/dragoon" TargetMode="External"/><Relationship Id="rId197" Type="http://schemas.openxmlformats.org/officeDocument/2006/relationships/hyperlink" Target="https://www.merriam-webster.com/dictionary/regnant" TargetMode="External"/><Relationship Id="rId341" Type="http://schemas.openxmlformats.org/officeDocument/2006/relationships/hyperlink" Target="https://www.dictionary.com/browse/cull?s=t" TargetMode="External"/><Relationship Id="rId362" Type="http://schemas.openxmlformats.org/officeDocument/2006/relationships/hyperlink" Target="https://www.dictionary.com/browse/bathos?s=t" TargetMode="External"/><Relationship Id="rId383" Type="http://schemas.openxmlformats.org/officeDocument/2006/relationships/hyperlink" Target="https://www.dictionary.com/browse/dido" TargetMode="External"/><Relationship Id="rId418" Type="http://schemas.openxmlformats.org/officeDocument/2006/relationships/hyperlink" Target="https://www.dictionary.com/browse/chary?s=t" TargetMode="External"/><Relationship Id="rId439" Type="http://schemas.openxmlformats.org/officeDocument/2006/relationships/hyperlink" Target="https://www.heritagebarns.com/glossary/" TargetMode="External"/><Relationship Id="rId201" Type="http://schemas.openxmlformats.org/officeDocument/2006/relationships/hyperlink" Target="https://www.dictionary.com/browse/purlieu?s=t" TargetMode="External"/><Relationship Id="rId222" Type="http://schemas.openxmlformats.org/officeDocument/2006/relationships/hyperlink" Target="https://www.merriam-webster.com/dictionary/philter" TargetMode="External"/><Relationship Id="rId243" Type="http://schemas.openxmlformats.org/officeDocument/2006/relationships/hyperlink" Target="https://www.merriam-webster.com/dictionary/tenebrous" TargetMode="External"/><Relationship Id="rId264" Type="http://schemas.openxmlformats.org/officeDocument/2006/relationships/hyperlink" Target="https://www.dictionary.com/browse/lemma?s=t" TargetMode="External"/><Relationship Id="rId285" Type="http://schemas.openxmlformats.org/officeDocument/2006/relationships/hyperlink" Target="https://www.merriam-webster.com/dictionary/pertinacious" TargetMode="External"/><Relationship Id="rId450" Type="http://schemas.openxmlformats.org/officeDocument/2006/relationships/hyperlink" Target="https://www.merriam-webster.com/dictionary/pedagogue" TargetMode="External"/><Relationship Id="rId471" Type="http://schemas.openxmlformats.org/officeDocument/2006/relationships/hyperlink" Target="https://www.merriam-webster.com/dictionary/infelicitous" TargetMode="External"/><Relationship Id="rId506" Type="http://schemas.openxmlformats.org/officeDocument/2006/relationships/hyperlink" Target="https://wikidiff.com/trepan/trephine" TargetMode="External"/><Relationship Id="rId17" Type="http://schemas.openxmlformats.org/officeDocument/2006/relationships/hyperlink" Target="https://www.merriam-webster.com/dictionary/callow" TargetMode="External"/><Relationship Id="rId38" Type="http://schemas.openxmlformats.org/officeDocument/2006/relationships/hyperlink" Target="https://www.dictionary.com/browse/bezel?s=t" TargetMode="External"/><Relationship Id="rId59" Type="http://schemas.openxmlformats.org/officeDocument/2006/relationships/hyperlink" Target="https://www.merriam-webster.com/dictionary/ligneous" TargetMode="External"/><Relationship Id="rId103" Type="http://schemas.openxmlformats.org/officeDocument/2006/relationships/hyperlink" Target="https://www.merriam-webster.com/dictionary/anneal" TargetMode="External"/><Relationship Id="rId124" Type="http://schemas.openxmlformats.org/officeDocument/2006/relationships/hyperlink" Target="https://www.merriam-webster.com/dictionary/awl" TargetMode="External"/><Relationship Id="rId310" Type="http://schemas.openxmlformats.org/officeDocument/2006/relationships/hyperlink" Target="https://www.dictionary.com/browse/seamy?s=t" TargetMode="External"/><Relationship Id="rId492" Type="http://schemas.openxmlformats.org/officeDocument/2006/relationships/hyperlink" Target="https://www.google.com/search?channel=nus5&amp;client=firefox-b-1-d&amp;q=image+hassock" TargetMode="External"/><Relationship Id="rId70" Type="http://schemas.openxmlformats.org/officeDocument/2006/relationships/hyperlink" Target="https://www.dictionary.com/browse/cenotaph?s=t" TargetMode="External"/><Relationship Id="rId91" Type="http://schemas.openxmlformats.org/officeDocument/2006/relationships/hyperlink" Target="https://www.dictionary.com/browse/sundry?s=t" TargetMode="External"/><Relationship Id="rId145" Type="http://schemas.openxmlformats.org/officeDocument/2006/relationships/hyperlink" Target="https://www.dictionary.com/browse/hassock?s=t" TargetMode="External"/><Relationship Id="rId166" Type="http://schemas.openxmlformats.org/officeDocument/2006/relationships/hyperlink" Target="https://www.dictionary.com/browse/demarche?s=ts" TargetMode="External"/><Relationship Id="rId187" Type="http://schemas.openxmlformats.org/officeDocument/2006/relationships/hyperlink" Target="https://www.merriam-webster.com/dictionary/expedient" TargetMode="External"/><Relationship Id="rId331" Type="http://schemas.openxmlformats.org/officeDocument/2006/relationships/hyperlink" Target="https://www.merriam-webster.com/dictionary/troll" TargetMode="External"/><Relationship Id="rId352" Type="http://schemas.openxmlformats.org/officeDocument/2006/relationships/hyperlink" Target="https://www.merriam-webster.com/dictionary/phrenology" TargetMode="External"/><Relationship Id="rId373" Type="http://schemas.openxmlformats.org/officeDocument/2006/relationships/hyperlink" Target="https://www.dictionary.com/browse/sconce?s=t" TargetMode="External"/><Relationship Id="rId394" Type="http://schemas.openxmlformats.org/officeDocument/2006/relationships/hyperlink" Target="https://www.dictionary.com/browse/waif" TargetMode="External"/><Relationship Id="rId408" Type="http://schemas.openxmlformats.org/officeDocument/2006/relationships/hyperlink" Target="https://www.merriam-webster.com/dictionary/dub" TargetMode="External"/><Relationship Id="rId429" Type="http://schemas.openxmlformats.org/officeDocument/2006/relationships/hyperlink" Target="https://www.merriam-webster.com/dictionary/clement" TargetMode="External"/><Relationship Id="rId1" Type="http://schemas.openxmlformats.org/officeDocument/2006/relationships/hyperlink" Target="https://www.dictionary.com/browse/tincture?s=t" TargetMode="External"/><Relationship Id="rId212" Type="http://schemas.openxmlformats.org/officeDocument/2006/relationships/hyperlink" Target="https://www.merriam-webster.com/dictionary/venal" TargetMode="External"/><Relationship Id="rId233" Type="http://schemas.openxmlformats.org/officeDocument/2006/relationships/hyperlink" Target="https://www.merriam-webster.com/dictionary/staid" TargetMode="External"/><Relationship Id="rId254" Type="http://schemas.openxmlformats.org/officeDocument/2006/relationships/hyperlink" Target="https://www.merriam-webster.com/dictionary/ethereal" TargetMode="External"/><Relationship Id="rId440" Type="http://schemas.openxmlformats.org/officeDocument/2006/relationships/hyperlink" Target="https://www.dictionary.com/browse/slew?s=t" TargetMode="External"/><Relationship Id="rId28" Type="http://schemas.openxmlformats.org/officeDocument/2006/relationships/hyperlink" Target="https://www.dictionary.com/browse/occipital?s=t" TargetMode="External"/><Relationship Id="rId49" Type="http://schemas.openxmlformats.org/officeDocument/2006/relationships/hyperlink" Target="https://www.dictionary.com/misspelling?term=indict&amp;s=t" TargetMode="External"/><Relationship Id="rId114" Type="http://schemas.openxmlformats.org/officeDocument/2006/relationships/hyperlink" Target="https://www.dictionary.com/browse/orthoepy?s=t" TargetMode="External"/><Relationship Id="rId275" Type="http://schemas.openxmlformats.org/officeDocument/2006/relationships/hyperlink" Target="https://www.merriam-webster.com/dictionary/reticulation" TargetMode="External"/><Relationship Id="rId296" Type="http://schemas.openxmlformats.org/officeDocument/2006/relationships/hyperlink" Target="https://www.dictionary.com/browse/asperse?s=t" TargetMode="External"/><Relationship Id="rId300" Type="http://schemas.openxmlformats.org/officeDocument/2006/relationships/hyperlink" Target="https://www.merriam-webster.com/dictionary/erythema" TargetMode="External"/><Relationship Id="rId461" Type="http://schemas.openxmlformats.org/officeDocument/2006/relationships/hyperlink" Target="https://www.dictionary.com/browse/confection?s=t" TargetMode="External"/><Relationship Id="rId482" Type="http://schemas.openxmlformats.org/officeDocument/2006/relationships/hyperlink" Target="https://www.dictionary.com/browse/nib" TargetMode="External"/><Relationship Id="rId60" Type="http://schemas.openxmlformats.org/officeDocument/2006/relationships/hyperlink" Target="https://www.merriam-webster.com/dictionary/igneous" TargetMode="External"/><Relationship Id="rId81" Type="http://schemas.openxmlformats.org/officeDocument/2006/relationships/hyperlink" Target="https://www.merriam-webster.com/dictionary/propitiate" TargetMode="External"/><Relationship Id="rId135" Type="http://schemas.openxmlformats.org/officeDocument/2006/relationships/hyperlink" Target="https://www.dictionary.com/browse/nimiety?s=t" TargetMode="External"/><Relationship Id="rId156" Type="http://schemas.openxmlformats.org/officeDocument/2006/relationships/hyperlink" Target="https://www.dictionary.com/browse/ai?s=t" TargetMode="External"/><Relationship Id="rId177" Type="http://schemas.openxmlformats.org/officeDocument/2006/relationships/hyperlink" Target="https://www.merriam-webster.com/dictionary/dragoman" TargetMode="External"/><Relationship Id="rId198" Type="http://schemas.openxmlformats.org/officeDocument/2006/relationships/hyperlink" Target="https://www.dictionary.com/browse/austral?s=t" TargetMode="External"/><Relationship Id="rId321" Type="http://schemas.openxmlformats.org/officeDocument/2006/relationships/hyperlink" Target="https://www.dictionary.com/browse/portend" TargetMode="External"/><Relationship Id="rId342" Type="http://schemas.openxmlformats.org/officeDocument/2006/relationships/hyperlink" Target="https://www.merriam-webster.com/dictionary/mull" TargetMode="External"/><Relationship Id="rId363" Type="http://schemas.openxmlformats.org/officeDocument/2006/relationships/hyperlink" Target="https://www.dictionary.com/browse/pathos" TargetMode="External"/><Relationship Id="rId384" Type="http://schemas.openxmlformats.org/officeDocument/2006/relationships/hyperlink" Target="https://www.dictionary.com/browse/desultory" TargetMode="External"/><Relationship Id="rId419" Type="http://schemas.openxmlformats.org/officeDocument/2006/relationships/hyperlink" Target="https://www.merriam-webster.com/dictionary/hoary" TargetMode="External"/><Relationship Id="rId202" Type="http://schemas.openxmlformats.org/officeDocument/2006/relationships/hyperlink" Target="https://www.dictionary.com/browse/purview?s=t" TargetMode="External"/><Relationship Id="rId223" Type="http://schemas.openxmlformats.org/officeDocument/2006/relationships/hyperlink" Target="https://www.merriam-webster.com/dictionary/prevenance?src=search-dict-hed" TargetMode="External"/><Relationship Id="rId244" Type="http://schemas.openxmlformats.org/officeDocument/2006/relationships/hyperlink" Target="https://www.merriam-webster.com/dictionary/tenuous" TargetMode="External"/><Relationship Id="rId430" Type="http://schemas.openxmlformats.org/officeDocument/2006/relationships/hyperlink" Target="https://www.dictionary.com/browse/tonsure?s=t" TargetMode="External"/><Relationship Id="rId18" Type="http://schemas.openxmlformats.org/officeDocument/2006/relationships/hyperlink" Target="https://www.merriam-webster.com/dictionary/factious" TargetMode="External"/><Relationship Id="rId39" Type="http://schemas.openxmlformats.org/officeDocument/2006/relationships/hyperlink" Target="https://www.dictionary.com/browse/debouch?s=t" TargetMode="External"/><Relationship Id="rId265" Type="http://schemas.openxmlformats.org/officeDocument/2006/relationships/hyperlink" Target="https://www.dictionary.com/browse/dilemma?s=t" TargetMode="External"/><Relationship Id="rId286" Type="http://schemas.openxmlformats.org/officeDocument/2006/relationships/hyperlink" Target="https://www.merriam-webster.com/dictionary/precipitous" TargetMode="External"/><Relationship Id="rId451" Type="http://schemas.openxmlformats.org/officeDocument/2006/relationships/hyperlink" Target="https://www.merriam-webster.com/dictionary/demagogue" TargetMode="External"/><Relationship Id="rId472" Type="http://schemas.openxmlformats.org/officeDocument/2006/relationships/hyperlink" Target="https://www.merriam-webster.com/dictionary/assiduous" TargetMode="External"/><Relationship Id="rId493" Type="http://schemas.openxmlformats.org/officeDocument/2006/relationships/hyperlink" Target="https://www.dictionary.com/browse/obnoxious" TargetMode="External"/><Relationship Id="rId507" Type="http://schemas.openxmlformats.org/officeDocument/2006/relationships/hyperlink" Target="https://www.dictionary.com/browse/ensue" TargetMode="External"/><Relationship Id="rId50" Type="http://schemas.openxmlformats.org/officeDocument/2006/relationships/hyperlink" Target="https://www.dictionary.com/browse/indite?s=ts" TargetMode="External"/><Relationship Id="rId104" Type="http://schemas.openxmlformats.org/officeDocument/2006/relationships/hyperlink" Target="https://www.merriam-webster.com/dictionary/interpolate" TargetMode="External"/><Relationship Id="rId125" Type="http://schemas.openxmlformats.org/officeDocument/2006/relationships/hyperlink" Target="https://www.merriam-webster.com/dictionary/pawl" TargetMode="External"/><Relationship Id="rId146" Type="http://schemas.openxmlformats.org/officeDocument/2006/relationships/hyperlink" Target="https://www.merriam-webster.com/dictionary/sartorial" TargetMode="External"/><Relationship Id="rId167" Type="http://schemas.openxmlformats.org/officeDocument/2006/relationships/hyperlink" Target="https://www.merriam-webster.com/dictionary/recherche" TargetMode="External"/><Relationship Id="rId188" Type="http://schemas.openxmlformats.org/officeDocument/2006/relationships/hyperlink" Target="https://www.dictionary.com/browse/expeditious?s=t" TargetMode="External"/><Relationship Id="rId311" Type="http://schemas.openxmlformats.org/officeDocument/2006/relationships/hyperlink" Target="https://www.dictionary.com/browse/seemly" TargetMode="External"/><Relationship Id="rId332" Type="http://schemas.openxmlformats.org/officeDocument/2006/relationships/hyperlink" Target="https://www.dictionary.com/browse/droll" TargetMode="External"/><Relationship Id="rId353" Type="http://schemas.openxmlformats.org/officeDocument/2006/relationships/hyperlink" Target="https://www.dictionary.com/browse/phenology" TargetMode="External"/><Relationship Id="rId374" Type="http://schemas.openxmlformats.org/officeDocument/2006/relationships/hyperlink" Target="https://www.dictionary.com/browse/peristyle?s=t" TargetMode="External"/><Relationship Id="rId395" Type="http://schemas.openxmlformats.org/officeDocument/2006/relationships/hyperlink" Target="https://www.dictionary.com/browse/goiter" TargetMode="External"/><Relationship Id="rId409" Type="http://schemas.openxmlformats.org/officeDocument/2006/relationships/hyperlink" Target="https://www.merriam-webster.com/dictionary/nub" TargetMode="External"/><Relationship Id="rId71" Type="http://schemas.openxmlformats.org/officeDocument/2006/relationships/hyperlink" Target="https://www.dictionary.com/browse/geodesy?s=t" TargetMode="External"/><Relationship Id="rId92" Type="http://schemas.openxmlformats.org/officeDocument/2006/relationships/hyperlink" Target="https://www.dictionary.com/browse/tertian?s=t" TargetMode="External"/><Relationship Id="rId213" Type="http://schemas.openxmlformats.org/officeDocument/2006/relationships/hyperlink" Target="https://www.dictionary.com/browse/reticule?s=t" TargetMode="External"/><Relationship Id="rId234" Type="http://schemas.openxmlformats.org/officeDocument/2006/relationships/hyperlink" Target="https://www.merriam-webster.com/dictionary/stolid" TargetMode="External"/><Relationship Id="rId420" Type="http://schemas.openxmlformats.org/officeDocument/2006/relationships/hyperlink" Target="https://www.dictionary.com/browse/flocculent?s=t" TargetMode="External"/><Relationship Id="rId2" Type="http://schemas.openxmlformats.org/officeDocument/2006/relationships/hyperlink" Target="https://www.dictionary.com/browse/cincture?s=t" TargetMode="External"/><Relationship Id="rId29" Type="http://schemas.openxmlformats.org/officeDocument/2006/relationships/hyperlink" Target="https://www.dictionary.com/browse/acclamation?s=t" TargetMode="External"/><Relationship Id="rId255" Type="http://schemas.openxmlformats.org/officeDocument/2006/relationships/hyperlink" Target="https://www.merriam-webster.com/dictionary/ephemeral" TargetMode="External"/><Relationship Id="rId276" Type="http://schemas.openxmlformats.org/officeDocument/2006/relationships/hyperlink" Target="https://www.merriam-webster.com/dictionary/cognomen" TargetMode="External"/><Relationship Id="rId297" Type="http://schemas.openxmlformats.org/officeDocument/2006/relationships/hyperlink" Target="https://www.merriam-webster.com/dictionary/infelicitous" TargetMode="External"/><Relationship Id="rId441" Type="http://schemas.openxmlformats.org/officeDocument/2006/relationships/hyperlink" Target="https://www.dictionary.com/browse/spew?s=t" TargetMode="External"/><Relationship Id="rId462" Type="http://schemas.openxmlformats.org/officeDocument/2006/relationships/hyperlink" Target="https://www.dictionary.com/browse/refection?s=t" TargetMode="External"/><Relationship Id="rId483" Type="http://schemas.openxmlformats.org/officeDocument/2006/relationships/hyperlink" Target="https://www.dictionary.com/browse/jib" TargetMode="External"/><Relationship Id="rId40" Type="http://schemas.openxmlformats.org/officeDocument/2006/relationships/hyperlink" Target="https://www.dictionary.com/browse/dissimulate?s=t" TargetMode="External"/><Relationship Id="rId115" Type="http://schemas.openxmlformats.org/officeDocument/2006/relationships/hyperlink" Target="https://www.dictionary.com/browse/orthography?s=t" TargetMode="External"/><Relationship Id="rId136" Type="http://schemas.openxmlformats.org/officeDocument/2006/relationships/hyperlink" Target="https://www.dictionary.com/browse/pissant?s=t" TargetMode="External"/><Relationship Id="rId157" Type="http://schemas.openxmlformats.org/officeDocument/2006/relationships/hyperlink" Target="https://www.merriam-webster.com/dictionary/ait" TargetMode="External"/><Relationship Id="rId178" Type="http://schemas.openxmlformats.org/officeDocument/2006/relationships/hyperlink" Target="https://www.dictionary.com/browse/gaw?s=t" TargetMode="External"/><Relationship Id="rId301" Type="http://schemas.openxmlformats.org/officeDocument/2006/relationships/hyperlink" Target="https://www.dictionary.com/browse/exculpate?s=t" TargetMode="External"/><Relationship Id="rId322" Type="http://schemas.openxmlformats.org/officeDocument/2006/relationships/hyperlink" Target="https://www.dictionary.com/browse/pique" TargetMode="External"/><Relationship Id="rId343" Type="http://schemas.openxmlformats.org/officeDocument/2006/relationships/hyperlink" Target="https://www.dictionary.com/browse/foment?s=t" TargetMode="External"/><Relationship Id="rId364" Type="http://schemas.openxmlformats.org/officeDocument/2006/relationships/hyperlink" Target="https://www.dictionary.com/browse/sere" TargetMode="External"/><Relationship Id="rId61" Type="http://schemas.openxmlformats.org/officeDocument/2006/relationships/hyperlink" Target="https://www.dictionary.com/browse/ictus?s=t" TargetMode="External"/><Relationship Id="rId82" Type="http://schemas.openxmlformats.org/officeDocument/2006/relationships/hyperlink" Target="https://www.merriam-webster.com/dictionary/propitious" TargetMode="External"/><Relationship Id="rId199" Type="http://schemas.openxmlformats.org/officeDocument/2006/relationships/hyperlink" Target="https://www.dictionary.com/browse/auroral?s=t" TargetMode="External"/><Relationship Id="rId203" Type="http://schemas.openxmlformats.org/officeDocument/2006/relationships/hyperlink" Target="https://www.merriam-webster.com/dictionary/argosy" TargetMode="External"/><Relationship Id="rId385" Type="http://schemas.openxmlformats.org/officeDocument/2006/relationships/hyperlink" Target="https://www.merriam-webster.com/dictionary/sappy" TargetMode="External"/><Relationship Id="rId19" Type="http://schemas.openxmlformats.org/officeDocument/2006/relationships/hyperlink" Target="https://www.merriam-webster.com/dictionary/corundum" TargetMode="External"/><Relationship Id="rId224" Type="http://schemas.openxmlformats.org/officeDocument/2006/relationships/hyperlink" Target="https://www.dictionary.com/browse/provenance?s=t" TargetMode="External"/><Relationship Id="rId245" Type="http://schemas.openxmlformats.org/officeDocument/2006/relationships/hyperlink" Target="https://www.merriam-webster.com/dictionary/yore" TargetMode="External"/><Relationship Id="rId266" Type="http://schemas.openxmlformats.org/officeDocument/2006/relationships/hyperlink" Target="https://www.merriam-webster.com/dictionary/tor" TargetMode="External"/><Relationship Id="rId287" Type="http://schemas.openxmlformats.org/officeDocument/2006/relationships/hyperlink" Target="https://www.merriam-webster.com/dictionary/precipitate" TargetMode="External"/><Relationship Id="rId410" Type="http://schemas.openxmlformats.org/officeDocument/2006/relationships/hyperlink" Target="https://www.merriam-webster.com/dictionary/interdict" TargetMode="External"/><Relationship Id="rId431" Type="http://schemas.openxmlformats.org/officeDocument/2006/relationships/hyperlink" Target="https://www.merriam-webster.com/dictionary/tenure" TargetMode="External"/><Relationship Id="rId452" Type="http://schemas.openxmlformats.org/officeDocument/2006/relationships/hyperlink" Target="https://www.merriam-webster.com/dictionary/fecund" TargetMode="External"/><Relationship Id="rId473" Type="http://schemas.openxmlformats.org/officeDocument/2006/relationships/hyperlink" Target="https://www.merriam-webster.com/dictionary/behest" TargetMode="External"/><Relationship Id="rId494" Type="http://schemas.openxmlformats.org/officeDocument/2006/relationships/hyperlink" Target="https://www.dictionary.com/browse/noxious" TargetMode="External"/><Relationship Id="rId508" Type="http://schemas.openxmlformats.org/officeDocument/2006/relationships/hyperlink" Target="https://www.dictionary.com/browse/endue" TargetMode="External"/><Relationship Id="rId30" Type="http://schemas.openxmlformats.org/officeDocument/2006/relationships/hyperlink" Target="https://www.dictionary.com/browse/acclimation?s=t" TargetMode="External"/><Relationship Id="rId105" Type="http://schemas.openxmlformats.org/officeDocument/2006/relationships/hyperlink" Target="https://www.merriam-webster.com/dictionary/interpellate" TargetMode="External"/><Relationship Id="rId126" Type="http://schemas.openxmlformats.org/officeDocument/2006/relationships/hyperlink" Target="https://www.dictionary.com/browse/autoclave?s=t" TargetMode="External"/><Relationship Id="rId147" Type="http://schemas.openxmlformats.org/officeDocument/2006/relationships/hyperlink" Target="https://www.merriam-webster.com/dictionary/soterial" TargetMode="External"/><Relationship Id="rId168" Type="http://schemas.openxmlformats.org/officeDocument/2006/relationships/hyperlink" Target="https://www.merriam-webster.com/dictionary/soporific" TargetMode="External"/><Relationship Id="rId312" Type="http://schemas.openxmlformats.org/officeDocument/2006/relationships/hyperlink" Target="https://www.merriam-webster.com/dictionary/errant" TargetMode="External"/><Relationship Id="rId333" Type="http://schemas.openxmlformats.org/officeDocument/2006/relationships/hyperlink" Target="https://www.dictionary.com/browse/spindle" TargetMode="External"/><Relationship Id="rId354" Type="http://schemas.openxmlformats.org/officeDocument/2006/relationships/hyperlink" Target="https://www.dictionary.com/browse/scamp" TargetMode="External"/><Relationship Id="rId51" Type="http://schemas.openxmlformats.org/officeDocument/2006/relationships/hyperlink" Target="https://www.dictionary.com/browse/invidious?s=t" TargetMode="External"/><Relationship Id="rId72" Type="http://schemas.openxmlformats.org/officeDocument/2006/relationships/hyperlink" Target="https://www.merriam-webster.com/dictionary/geognosy" TargetMode="External"/><Relationship Id="rId93" Type="http://schemas.openxmlformats.org/officeDocument/2006/relationships/hyperlink" Target="https://www.merriam-webster.com/dictionary/tertiary" TargetMode="External"/><Relationship Id="rId189" Type="http://schemas.openxmlformats.org/officeDocument/2006/relationships/hyperlink" Target="https://www.merriam-webster.com/dictionary/bodkin" TargetMode="External"/><Relationship Id="rId375" Type="http://schemas.openxmlformats.org/officeDocument/2006/relationships/hyperlink" Target="https://www.merriam-webster.com/dictionary/ear" TargetMode="External"/><Relationship Id="rId396" Type="http://schemas.openxmlformats.org/officeDocument/2006/relationships/hyperlink" Target="https://www.mayoclinic.org/diseases-conditions/gout/symptoms-causes/syc-20372897" TargetMode="External"/><Relationship Id="rId3" Type="http://schemas.openxmlformats.org/officeDocument/2006/relationships/hyperlink" Target="https://www.dictionary.com/browse/dowdy?s=t" TargetMode="External"/><Relationship Id="rId214" Type="http://schemas.openxmlformats.org/officeDocument/2006/relationships/hyperlink" Target="https://www.dictionary.com/browse/baleful?s=t" TargetMode="External"/><Relationship Id="rId235" Type="http://schemas.openxmlformats.org/officeDocument/2006/relationships/hyperlink" Target="https://www.dictionary.com/browse/ontogeny?s=t" TargetMode="External"/><Relationship Id="rId256" Type="http://schemas.openxmlformats.org/officeDocument/2006/relationships/hyperlink" Target="https://www.merriam-webster.com/dictionary/comminute" TargetMode="External"/><Relationship Id="rId277" Type="http://schemas.openxmlformats.org/officeDocument/2006/relationships/hyperlink" Target="https://www.merriam-webster.com/dictionary/desuetude" TargetMode="External"/><Relationship Id="rId298" Type="http://schemas.openxmlformats.org/officeDocument/2006/relationships/hyperlink" Target="https://www.merriam-webster.com/dictionary/felicity" TargetMode="External"/><Relationship Id="rId400" Type="http://schemas.openxmlformats.org/officeDocument/2006/relationships/hyperlink" Target="https://www.dictionary.com/browse/superfluid" TargetMode="External"/><Relationship Id="rId421" Type="http://schemas.openxmlformats.org/officeDocument/2006/relationships/hyperlink" Target="https://www.dictionary.com/browse/luculent" TargetMode="External"/><Relationship Id="rId442" Type="http://schemas.openxmlformats.org/officeDocument/2006/relationships/hyperlink" Target="https://www.dictionary.com/browse/sultry" TargetMode="External"/><Relationship Id="rId463" Type="http://schemas.openxmlformats.org/officeDocument/2006/relationships/hyperlink" Target="https://www.merriam-webster.com/dictionary/jejune" TargetMode="External"/><Relationship Id="rId484" Type="http://schemas.openxmlformats.org/officeDocument/2006/relationships/hyperlink" Target="https://www.merriam-webster.com/dictionary/votary" TargetMode="External"/><Relationship Id="rId116" Type="http://schemas.openxmlformats.org/officeDocument/2006/relationships/hyperlink" Target="https://www.dictionary.com/browse/decant?s=t" TargetMode="External"/><Relationship Id="rId137" Type="http://schemas.openxmlformats.org/officeDocument/2006/relationships/hyperlink" Target="https://www.dictionary.com/browse/detente?s=t" TargetMode="External"/><Relationship Id="rId158" Type="http://schemas.openxmlformats.org/officeDocument/2006/relationships/hyperlink" Target="https://www.dictionary.com/browse/euthenics?s=t" TargetMode="External"/><Relationship Id="rId302" Type="http://schemas.openxmlformats.org/officeDocument/2006/relationships/hyperlink" Target="https://www.merriam-webster.com/dictionary/innervate" TargetMode="External"/><Relationship Id="rId323" Type="http://schemas.openxmlformats.org/officeDocument/2006/relationships/hyperlink" Target="https://www.merriam-webster.com/dictionary/piquant" TargetMode="External"/><Relationship Id="rId344" Type="http://schemas.openxmlformats.org/officeDocument/2006/relationships/hyperlink" Target="https://www.dictionary.com/browse/froward" TargetMode="External"/><Relationship Id="rId20" Type="http://schemas.openxmlformats.org/officeDocument/2006/relationships/hyperlink" Target="https://www.merriam-webster.com/dictionary/garrulous" TargetMode="External"/><Relationship Id="rId41" Type="http://schemas.openxmlformats.org/officeDocument/2006/relationships/hyperlink" Target="https://www.dictionary.com/browse/fractious?s=t" TargetMode="External"/><Relationship Id="rId62" Type="http://schemas.openxmlformats.org/officeDocument/2006/relationships/hyperlink" Target="https://www.merriam-webster.com/dictionary/doughty" TargetMode="External"/><Relationship Id="rId83" Type="http://schemas.openxmlformats.org/officeDocument/2006/relationships/hyperlink" Target="https://www.dictionary.com/browse/quoin?s=t" TargetMode="External"/><Relationship Id="rId179" Type="http://schemas.openxmlformats.org/officeDocument/2006/relationships/hyperlink" Target="https://www.merriam-webster.com/dictionary/taw" TargetMode="External"/><Relationship Id="rId365" Type="http://schemas.openxmlformats.org/officeDocument/2006/relationships/hyperlink" Target="https://www.dictionary.com/browse/aversion" TargetMode="External"/><Relationship Id="rId386" Type="http://schemas.openxmlformats.org/officeDocument/2006/relationships/hyperlink" Target="https://www.merriam-webster.com/dictionary/sapper" TargetMode="External"/><Relationship Id="rId190" Type="http://schemas.openxmlformats.org/officeDocument/2006/relationships/hyperlink" Target="https://www.dictionary.com/browse/buskin?s=t" TargetMode="External"/><Relationship Id="rId204" Type="http://schemas.openxmlformats.org/officeDocument/2006/relationships/hyperlink" Target="https://www.merriam-webster.com/dictionary/emollient" TargetMode="External"/><Relationship Id="rId225" Type="http://schemas.openxmlformats.org/officeDocument/2006/relationships/hyperlink" Target="https://www.dictionary.com/browse/litany?s=t" TargetMode="External"/><Relationship Id="rId246" Type="http://schemas.openxmlformats.org/officeDocument/2006/relationships/hyperlink" Target="https://www.merriam-webster.com/dictionary/yare" TargetMode="External"/><Relationship Id="rId267" Type="http://schemas.openxmlformats.org/officeDocument/2006/relationships/hyperlink" Target="https://www.dictionary.com/browse/col?s=t" TargetMode="External"/><Relationship Id="rId288" Type="http://schemas.openxmlformats.org/officeDocument/2006/relationships/hyperlink" Target="https://www.dictionary.com/browse/virga?s=t" TargetMode="External"/><Relationship Id="rId411" Type="http://schemas.openxmlformats.org/officeDocument/2006/relationships/hyperlink" Target="https://www.dictionary.com/browse/intercede" TargetMode="External"/><Relationship Id="rId432" Type="http://schemas.openxmlformats.org/officeDocument/2006/relationships/hyperlink" Target="https://www.merriam-webster.com/dictionary/tabla" TargetMode="External"/><Relationship Id="rId453" Type="http://schemas.openxmlformats.org/officeDocument/2006/relationships/hyperlink" Target="https://www.dictionary.com/browse/feculent?s=t" TargetMode="External"/><Relationship Id="rId474" Type="http://schemas.openxmlformats.org/officeDocument/2006/relationships/hyperlink" Target="https://www.merriam-webster.com/dictionary/olio" TargetMode="External"/><Relationship Id="rId509" Type="http://schemas.openxmlformats.org/officeDocument/2006/relationships/hyperlink" Target="https://www.merriam-webster.com/dictionary/talus" TargetMode="External"/><Relationship Id="rId106" Type="http://schemas.openxmlformats.org/officeDocument/2006/relationships/hyperlink" Target="https://www.merriam-webster.com/dictionary/puissant" TargetMode="External"/><Relationship Id="rId127" Type="http://schemas.openxmlformats.org/officeDocument/2006/relationships/hyperlink" Target="https://www.dictionary.com/browse/enclave?s=t" TargetMode="External"/><Relationship Id="rId313" Type="http://schemas.openxmlformats.org/officeDocument/2006/relationships/hyperlink" Target="https://www.merriam-webster.com/dictionary/nephrology" TargetMode="External"/><Relationship Id="rId495" Type="http://schemas.openxmlformats.org/officeDocument/2006/relationships/hyperlink" Target="https://www.dictionary.com/browse/agape" TargetMode="External"/><Relationship Id="rId10" Type="http://schemas.openxmlformats.org/officeDocument/2006/relationships/hyperlink" Target="https://www.dictionary.com/browse/querulous?s=t" TargetMode="External"/><Relationship Id="rId31" Type="http://schemas.openxmlformats.org/officeDocument/2006/relationships/hyperlink" Target="https://www.dictionary.com/browse/acquiescent?s=t" TargetMode="External"/><Relationship Id="rId52" Type="http://schemas.openxmlformats.org/officeDocument/2006/relationships/hyperlink" Target="https://www.dictionary.com/browse/piebald?s=t" TargetMode="External"/><Relationship Id="rId73" Type="http://schemas.openxmlformats.org/officeDocument/2006/relationships/hyperlink" Target="https://www.dictionary.com/browse/immane?s=t" TargetMode="External"/><Relationship Id="rId94" Type="http://schemas.openxmlformats.org/officeDocument/2006/relationships/hyperlink" Target="https://www.merriam-webster.com/dictionary/vitric" TargetMode="External"/><Relationship Id="rId148" Type="http://schemas.openxmlformats.org/officeDocument/2006/relationships/hyperlink" Target="https://www.dictionary.com/browse/crenellated?s=t" TargetMode="External"/><Relationship Id="rId169" Type="http://schemas.openxmlformats.org/officeDocument/2006/relationships/hyperlink" Target="https://www.merriam-webster.com/dictionary/sudorific" TargetMode="External"/><Relationship Id="rId334" Type="http://schemas.openxmlformats.org/officeDocument/2006/relationships/hyperlink" Target="https://www.dictionary.com/browse/stere?s=t" TargetMode="External"/><Relationship Id="rId355" Type="http://schemas.openxmlformats.org/officeDocument/2006/relationships/hyperlink" Target="https://www.merriam-webster.com/dictionary/vamp" TargetMode="External"/><Relationship Id="rId376" Type="http://schemas.openxmlformats.org/officeDocument/2006/relationships/hyperlink" Target="https://www.merriam-webster.com/dictionary/peristalsis" TargetMode="External"/><Relationship Id="rId397" Type="http://schemas.openxmlformats.org/officeDocument/2006/relationships/hyperlink" Target="https://www.dictionary.com/browse/sophisticated" TargetMode="External"/><Relationship Id="rId4" Type="http://schemas.openxmlformats.org/officeDocument/2006/relationships/hyperlink" Target="https://www.dictionary.com/browse/fallow?s=t" TargetMode="External"/><Relationship Id="rId180" Type="http://schemas.openxmlformats.org/officeDocument/2006/relationships/hyperlink" Target="https://www.dictionary.com/browse/loath?s=t" TargetMode="External"/><Relationship Id="rId215" Type="http://schemas.openxmlformats.org/officeDocument/2006/relationships/hyperlink" Target="https://www.dictionary.com/browse/baneful?s=t" TargetMode="External"/><Relationship Id="rId236" Type="http://schemas.openxmlformats.org/officeDocument/2006/relationships/hyperlink" Target="https://www.merriam-webster.com/dictionary/ontology" TargetMode="External"/><Relationship Id="rId257" Type="http://schemas.openxmlformats.org/officeDocument/2006/relationships/hyperlink" Target="https://www.dictionary.com/browse/fusillade?s=t" TargetMode="External"/><Relationship Id="rId278" Type="http://schemas.openxmlformats.org/officeDocument/2006/relationships/hyperlink" Target="https://www.dictionary.com/browse/affable?s=t" TargetMode="External"/><Relationship Id="rId401" Type="http://schemas.openxmlformats.org/officeDocument/2006/relationships/hyperlink" Target="https://www.dictionary.com/browse/cassock" TargetMode="External"/><Relationship Id="rId422" Type="http://schemas.openxmlformats.org/officeDocument/2006/relationships/hyperlink" Target="https://www.dictionary.com/browse/annotation?s=t" TargetMode="External"/><Relationship Id="rId443" Type="http://schemas.openxmlformats.org/officeDocument/2006/relationships/hyperlink" Target="https://www.dictionary.com/browse/pedology" TargetMode="External"/><Relationship Id="rId464" Type="http://schemas.openxmlformats.org/officeDocument/2006/relationships/hyperlink" Target="https://www.dictionary.com/browse/jejunum" TargetMode="External"/><Relationship Id="rId303" Type="http://schemas.openxmlformats.org/officeDocument/2006/relationships/hyperlink" Target="https://www.merriam-webster.com/dictionary/enervate" TargetMode="External"/><Relationship Id="rId485" Type="http://schemas.openxmlformats.org/officeDocument/2006/relationships/hyperlink" Target="https://www.istockphoto.com/vector/geometric-shapes-with-labels-set-of-12-basic-shapes-simple-flat-vector-illustration-gm1268592382-372409960" TargetMode="External"/><Relationship Id="rId42" Type="http://schemas.openxmlformats.org/officeDocument/2006/relationships/hyperlink" Target="https://www.dictionary.com/browse/fain?s=t" TargetMode="External"/><Relationship Id="rId84" Type="http://schemas.openxmlformats.org/officeDocument/2006/relationships/hyperlink" Target="https://www.merriam-webster.com/dictionary/quoits" TargetMode="External"/><Relationship Id="rId138" Type="http://schemas.openxmlformats.org/officeDocument/2006/relationships/hyperlink" Target="https://www.dictionary.com/browse/detent?s=t" TargetMode="External"/><Relationship Id="rId345" Type="http://schemas.openxmlformats.org/officeDocument/2006/relationships/hyperlink" Target="https://www.dictionary.com/browse/untoward?s=t" TargetMode="External"/><Relationship Id="rId387" Type="http://schemas.openxmlformats.org/officeDocument/2006/relationships/hyperlink" Target="https://www.dictionary.com/browse/oviparous" TargetMode="External"/><Relationship Id="rId510" Type="http://schemas.openxmlformats.org/officeDocument/2006/relationships/hyperlink" Target="https://www.dictionary.com/browse/traduce?s=t" TargetMode="External"/><Relationship Id="rId191" Type="http://schemas.openxmlformats.org/officeDocument/2006/relationships/hyperlink" Target="https://www.dictionary.com/browse/limpid?s=t" TargetMode="External"/><Relationship Id="rId205" Type="http://schemas.openxmlformats.org/officeDocument/2006/relationships/hyperlink" Target="https://www.merriam-webster.com/dictionary/emolument" TargetMode="External"/><Relationship Id="rId247" Type="http://schemas.openxmlformats.org/officeDocument/2006/relationships/hyperlink" Target="https://www.merriam-webster.com/dictionary/protean" TargetMode="External"/><Relationship Id="rId412" Type="http://schemas.openxmlformats.org/officeDocument/2006/relationships/hyperlink" Target="https://www.merriam-webster.com/dictionary/onerous" TargetMode="External"/><Relationship Id="rId107" Type="http://schemas.openxmlformats.org/officeDocument/2006/relationships/hyperlink" Target="https://www.merriam-webster.com/dictionary/garrote" TargetMode="External"/><Relationship Id="rId289" Type="http://schemas.openxmlformats.org/officeDocument/2006/relationships/hyperlink" Target="https://www.dictionary.com/browse/virago?s=t" TargetMode="External"/><Relationship Id="rId454" Type="http://schemas.openxmlformats.org/officeDocument/2006/relationships/hyperlink" Target="https://www.merriam-webster.com/dictionary/hank" TargetMode="External"/><Relationship Id="rId496" Type="http://schemas.openxmlformats.org/officeDocument/2006/relationships/hyperlink" Target="https://www.dictionary.com/browse/chafe" TargetMode="External"/><Relationship Id="rId11" Type="http://schemas.openxmlformats.org/officeDocument/2006/relationships/hyperlink" Target="https://www.dictionary.com/browse/insidious?s=t" TargetMode="External"/><Relationship Id="rId53" Type="http://schemas.openxmlformats.org/officeDocument/2006/relationships/hyperlink" Target="https://www.dictionary.com/browse/sententious?s=t" TargetMode="External"/><Relationship Id="rId149" Type="http://schemas.openxmlformats.org/officeDocument/2006/relationships/hyperlink" Target="https://www.merriam-webster.com/dictionary/tessellate" TargetMode="External"/><Relationship Id="rId314" Type="http://schemas.openxmlformats.org/officeDocument/2006/relationships/hyperlink" Target="https://www.dictionary.com/browse/condign?s=t" TargetMode="External"/><Relationship Id="rId356" Type="http://schemas.openxmlformats.org/officeDocument/2006/relationships/hyperlink" Target="https://www.merriam-webster.com/dictionary/sexton" TargetMode="External"/><Relationship Id="rId398" Type="http://schemas.openxmlformats.org/officeDocument/2006/relationships/hyperlink" Target="https://www.dictionary.com/browse/sophistic" TargetMode="External"/><Relationship Id="rId95" Type="http://schemas.openxmlformats.org/officeDocument/2006/relationships/hyperlink" Target="https://www.dictionary.com/browse/vitriolic?s=t" TargetMode="External"/><Relationship Id="rId160" Type="http://schemas.openxmlformats.org/officeDocument/2006/relationships/hyperlink" Target="https://www.merriam-webster.com/dictionary/codicil" TargetMode="External"/><Relationship Id="rId216" Type="http://schemas.openxmlformats.org/officeDocument/2006/relationships/hyperlink" Target="https://www.merriam-webster.com/dictionary/elan" TargetMode="External"/><Relationship Id="rId423" Type="http://schemas.openxmlformats.org/officeDocument/2006/relationships/hyperlink" Target="https://www.dictionary.com/browse/connotation" TargetMode="External"/><Relationship Id="rId258" Type="http://schemas.openxmlformats.org/officeDocument/2006/relationships/hyperlink" Target="https://www.merriam-webster.com/dictionary/enfilade" TargetMode="External"/><Relationship Id="rId465" Type="http://schemas.openxmlformats.org/officeDocument/2006/relationships/hyperlink" Target="https://www.merriam-webster.com/dictionary/indolent" TargetMode="External"/><Relationship Id="rId22" Type="http://schemas.openxmlformats.org/officeDocument/2006/relationships/hyperlink" Target="https://www.merriam-webster.com/dictionary/screed" TargetMode="External"/><Relationship Id="rId64" Type="http://schemas.openxmlformats.org/officeDocument/2006/relationships/hyperlink" Target="https://www.dictionary.com/browse/euphemism?s=t" TargetMode="External"/><Relationship Id="rId118" Type="http://schemas.openxmlformats.org/officeDocument/2006/relationships/hyperlink" Target="https://www.merriam-webster.com/dictionary/recreant" TargetMode="External"/><Relationship Id="rId325" Type="http://schemas.openxmlformats.org/officeDocument/2006/relationships/hyperlink" Target="https://www.merriam-webster.com/dictionary/sanguine" TargetMode="External"/><Relationship Id="rId367" Type="http://schemas.openxmlformats.org/officeDocument/2006/relationships/hyperlink" Target="https://www.merriam-webster.com/dictionary/wattle" TargetMode="External"/><Relationship Id="rId171" Type="http://schemas.openxmlformats.org/officeDocument/2006/relationships/hyperlink" Target="https://www.dictionary.com/browse/escheat?s=t" TargetMode="External"/><Relationship Id="rId227" Type="http://schemas.openxmlformats.org/officeDocument/2006/relationships/hyperlink" Target="https://www.dictionary.com/browse/esculent?s=t" TargetMode="External"/><Relationship Id="rId269" Type="http://schemas.openxmlformats.org/officeDocument/2006/relationships/hyperlink" Target="https://www.merriam-webster.com/dictionary/jape" TargetMode="External"/><Relationship Id="rId434" Type="http://schemas.openxmlformats.org/officeDocument/2006/relationships/hyperlink" Target="https://en.wiktionary.org/wiki/cacophobia" TargetMode="External"/><Relationship Id="rId476" Type="http://schemas.openxmlformats.org/officeDocument/2006/relationships/hyperlink" Target="https://www.dictionary.com/browse/heath" TargetMode="External"/><Relationship Id="rId33" Type="http://schemas.openxmlformats.org/officeDocument/2006/relationships/hyperlink" Target="https://www.dictionary.com/browse/auger?s=t" TargetMode="External"/><Relationship Id="rId129" Type="http://schemas.openxmlformats.org/officeDocument/2006/relationships/hyperlink" Target="https://www.dictionary.com/browse/essay?s=t" TargetMode="External"/><Relationship Id="rId280" Type="http://schemas.openxmlformats.org/officeDocument/2006/relationships/hyperlink" Target="https://www.dictionary.com/browse/esoteric?s=t" TargetMode="External"/><Relationship Id="rId336" Type="http://schemas.openxmlformats.org/officeDocument/2006/relationships/hyperlink" Target="https://www.dictionary.com/browse/longueur?s=t" TargetMode="External"/><Relationship Id="rId501" Type="http://schemas.openxmlformats.org/officeDocument/2006/relationships/hyperlink" Target="https://www.dictionary.com/browse/carousel" TargetMode="External"/><Relationship Id="rId75" Type="http://schemas.openxmlformats.org/officeDocument/2006/relationships/hyperlink" Target="https://www.dictionary.com/browse/inveigh?s=t" TargetMode="External"/><Relationship Id="rId140" Type="http://schemas.openxmlformats.org/officeDocument/2006/relationships/hyperlink" Target="https://www.dictionary.com/browse/inglorious?s=t" TargetMode="External"/><Relationship Id="rId182" Type="http://schemas.openxmlformats.org/officeDocument/2006/relationships/hyperlink" Target="https://www.dictionary.com/browse/vapid?s=t" TargetMode="External"/><Relationship Id="rId378" Type="http://schemas.openxmlformats.org/officeDocument/2006/relationships/hyperlink" Target="https://www.dictionary.com/browse/lento" TargetMode="External"/><Relationship Id="rId403" Type="http://schemas.openxmlformats.org/officeDocument/2006/relationships/hyperlink" Target="https://www.dictionary.com/browse/fen" TargetMode="External"/><Relationship Id="rId6" Type="http://schemas.openxmlformats.org/officeDocument/2006/relationships/hyperlink" Target="https://www.dictionary.com/browse/conundrum?s=t" TargetMode="External"/><Relationship Id="rId238" Type="http://schemas.openxmlformats.org/officeDocument/2006/relationships/hyperlink" Target="https://www.dictionary.com/browse/agog?s=t" TargetMode="External"/><Relationship Id="rId445" Type="http://schemas.openxmlformats.org/officeDocument/2006/relationships/hyperlink" Target="https://www.dictionary.com/browse/impending" TargetMode="External"/><Relationship Id="rId487" Type="http://schemas.openxmlformats.org/officeDocument/2006/relationships/hyperlink" Target="https://www.dictionary.com/browse/trapezium" TargetMode="External"/><Relationship Id="rId291" Type="http://schemas.openxmlformats.org/officeDocument/2006/relationships/hyperlink" Target="https://www.dictionary.com/browse/eschatology?s=t" TargetMode="External"/><Relationship Id="rId305" Type="http://schemas.openxmlformats.org/officeDocument/2006/relationships/hyperlink" Target="https://www.dictionary.com/browse/nephology" TargetMode="External"/><Relationship Id="rId347" Type="http://schemas.openxmlformats.org/officeDocument/2006/relationships/hyperlink" Target="https://www.dictionary.com/browse/mastic?s=t" TargetMode="External"/><Relationship Id="rId512" Type="http://schemas.openxmlformats.org/officeDocument/2006/relationships/hyperlink" Target="https://www.dictionary.com/browse/de-jure" TargetMode="External"/><Relationship Id="rId44" Type="http://schemas.openxmlformats.org/officeDocument/2006/relationships/hyperlink" Target="https://www.dictionary.com/browse/fettle?s=ts" TargetMode="External"/><Relationship Id="rId86" Type="http://schemas.openxmlformats.org/officeDocument/2006/relationships/hyperlink" Target="https://www.dictionary.com/browse/ria?s=t" TargetMode="External"/><Relationship Id="rId151" Type="http://schemas.openxmlformats.org/officeDocument/2006/relationships/hyperlink" Target="https://www.merriam-webster.com/dictionary/adjure" TargetMode="External"/><Relationship Id="rId389" Type="http://schemas.openxmlformats.org/officeDocument/2006/relationships/hyperlink" Target="https://www.merriam-webster.com/dictionary/derogate" TargetMode="External"/><Relationship Id="rId193" Type="http://schemas.openxmlformats.org/officeDocument/2006/relationships/hyperlink" Target="https://www.dictionary.com/browse/obloquy?s=t" TargetMode="External"/><Relationship Id="rId207" Type="http://schemas.openxmlformats.org/officeDocument/2006/relationships/hyperlink" Target="https://www.dictionary.com/browse/capricious?s=t" TargetMode="External"/><Relationship Id="rId249" Type="http://schemas.openxmlformats.org/officeDocument/2006/relationships/hyperlink" Target="https://www.merriam-webster.com/dictionary/homeostasis" TargetMode="External"/><Relationship Id="rId414" Type="http://schemas.openxmlformats.org/officeDocument/2006/relationships/hyperlink" Target="https://www.alamy.com/stock-photo/ratchet-and-pawl.html" TargetMode="External"/><Relationship Id="rId456" Type="http://schemas.openxmlformats.org/officeDocument/2006/relationships/hyperlink" Target="https://www.dictionary.com/browse/profligate?s=t" TargetMode="External"/><Relationship Id="rId498" Type="http://schemas.openxmlformats.org/officeDocument/2006/relationships/hyperlink" Target="https://www.dictionary.com/browse/hauteur" TargetMode="External"/><Relationship Id="rId13" Type="http://schemas.openxmlformats.org/officeDocument/2006/relationships/hyperlink" Target="https://www.merriam-webster.com/dictionary/scree" TargetMode="External"/><Relationship Id="rId109" Type="http://schemas.openxmlformats.org/officeDocument/2006/relationships/hyperlink" Target="https://www.merriam-webster.com/dictionary/moraine" TargetMode="External"/><Relationship Id="rId260" Type="http://schemas.openxmlformats.org/officeDocument/2006/relationships/hyperlink" Target="https://www.dictionary.com/browse/ogee?s=t" TargetMode="External"/><Relationship Id="rId316" Type="http://schemas.openxmlformats.org/officeDocument/2006/relationships/hyperlink" Target="https://www.merriam-webster.com/dictionary/weft" TargetMode="External"/><Relationship Id="rId55" Type="http://schemas.openxmlformats.org/officeDocument/2006/relationships/hyperlink" Target="https://www.dictionary.com/browse/talesman?s=t" TargetMode="External"/><Relationship Id="rId97" Type="http://schemas.openxmlformats.org/officeDocument/2006/relationships/hyperlink" Target="https://www.merriam-webster.com/dictionary/yawl" TargetMode="External"/><Relationship Id="rId120" Type="http://schemas.openxmlformats.org/officeDocument/2006/relationships/hyperlink" Target="https://www.merriam-webster.com/dictionary/quietus" TargetMode="External"/><Relationship Id="rId358" Type="http://schemas.openxmlformats.org/officeDocument/2006/relationships/hyperlink" Target="https://www.merriam-webster.com/dictionary/eponym" TargetMode="External"/><Relationship Id="rId162" Type="http://schemas.openxmlformats.org/officeDocument/2006/relationships/hyperlink" Target="https://www.merriam-webster.com/medical/sabulous" TargetMode="External"/><Relationship Id="rId218" Type="http://schemas.openxmlformats.org/officeDocument/2006/relationships/hyperlink" Target="https://www.merriam-webster.com/dictionary/proclivity" TargetMode="External"/><Relationship Id="rId425" Type="http://schemas.openxmlformats.org/officeDocument/2006/relationships/hyperlink" Target="https://www.dictionary.com/browse/perforation" TargetMode="External"/><Relationship Id="rId467" Type="http://schemas.openxmlformats.org/officeDocument/2006/relationships/hyperlink" Target="https://www.dictionary.com/browse/lubricious" TargetMode="External"/><Relationship Id="rId271" Type="http://schemas.openxmlformats.org/officeDocument/2006/relationships/hyperlink" Target="https://www.merriam-webster.com/dictionary/vesicant" TargetMode="External"/><Relationship Id="rId24" Type="http://schemas.openxmlformats.org/officeDocument/2006/relationships/hyperlink" Target="https://www.merriam-webster.com/dictionary/prolate" TargetMode="External"/><Relationship Id="rId66" Type="http://schemas.openxmlformats.org/officeDocument/2006/relationships/hyperlink" Target="https://www.merriam-webster.com/dictionary/imminent" TargetMode="External"/><Relationship Id="rId131" Type="http://schemas.openxmlformats.org/officeDocument/2006/relationships/hyperlink" Target="https://www.dictionary.com/browse/gambol?s=t" TargetMode="External"/><Relationship Id="rId327" Type="http://schemas.openxmlformats.org/officeDocument/2006/relationships/hyperlink" Target="https://www.dictionary.com/browse/chaff" TargetMode="External"/><Relationship Id="rId369" Type="http://schemas.openxmlformats.org/officeDocument/2006/relationships/hyperlink" Target="https://www.merriam-webster.com/dictionary/geode" TargetMode="External"/><Relationship Id="rId173" Type="http://schemas.openxmlformats.org/officeDocument/2006/relationships/hyperlink" Target="https://www.merriam-webster.com/medical/aphagia" TargetMode="External"/><Relationship Id="rId229" Type="http://schemas.openxmlformats.org/officeDocument/2006/relationships/hyperlink" Target="https://www.merriam-webster.com/dictionary/whist" TargetMode="External"/><Relationship Id="rId380" Type="http://schemas.openxmlformats.org/officeDocument/2006/relationships/hyperlink" Target="https://www.dictionary.com/browse/preempt" TargetMode="External"/><Relationship Id="rId436" Type="http://schemas.openxmlformats.org/officeDocument/2006/relationships/hyperlink" Target="https://www.merriam-webster.com/dictionary/fugacio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86"/>
  <sheetViews>
    <sheetView workbookViewId="0">
      <selection activeCell="A2" sqref="A2"/>
    </sheetView>
  </sheetViews>
  <sheetFormatPr defaultColWidth="9.07421875" defaultRowHeight="19" customHeight="1" x14ac:dyDescent="0.3"/>
  <cols>
    <col min="1" max="1" width="30.765625" style="4" customWidth="1"/>
    <col min="2" max="2" width="29.07421875" style="2" customWidth="1"/>
    <col min="3" max="3" width="4.07421875" style="2" bestFit="1" customWidth="1"/>
    <col min="4" max="4" width="63.69140625" style="2" customWidth="1"/>
    <col min="5" max="5" width="9.07421875" style="2" customWidth="1"/>
    <col min="6" max="16384" width="9.07421875" style="2"/>
  </cols>
  <sheetData>
    <row r="1" spans="1:4" ht="3" customHeight="1" x14ac:dyDescent="0.3">
      <c r="A1" s="117"/>
      <c r="B1" s="117"/>
      <c r="C1" s="117"/>
      <c r="D1" s="117"/>
    </row>
    <row r="2" spans="1:4" ht="19" customHeight="1" x14ac:dyDescent="0.3">
      <c r="A2" s="1" t="s">
        <v>8847</v>
      </c>
      <c r="B2" s="144" t="s">
        <v>11363</v>
      </c>
      <c r="C2" s="144"/>
      <c r="D2" s="144"/>
    </row>
    <row r="3" spans="1:4" ht="3" customHeight="1" x14ac:dyDescent="0.3">
      <c r="A3" s="117"/>
      <c r="B3" s="117"/>
      <c r="C3" s="117"/>
      <c r="D3" s="117"/>
    </row>
    <row r="4" spans="1:4" ht="19" customHeight="1" x14ac:dyDescent="0.3">
      <c r="A4" s="153" t="s">
        <v>11267</v>
      </c>
      <c r="B4" s="153" t="s">
        <v>11982</v>
      </c>
      <c r="C4" s="174" t="s">
        <v>10334</v>
      </c>
    </row>
    <row r="5" spans="1:4" ht="19" customHeight="1" x14ac:dyDescent="0.3">
      <c r="A5" s="26" t="s">
        <v>11406</v>
      </c>
      <c r="B5" s="26"/>
      <c r="C5" s="151" t="s">
        <v>10334</v>
      </c>
    </row>
    <row r="6" spans="1:4" ht="19" customHeight="1" x14ac:dyDescent="0.3">
      <c r="A6" s="153" t="s">
        <v>10493</v>
      </c>
      <c r="B6" s="153" t="s">
        <v>10499</v>
      </c>
      <c r="C6" s="174" t="s">
        <v>10334</v>
      </c>
    </row>
    <row r="7" spans="1:4" ht="19" customHeight="1" x14ac:dyDescent="0.3">
      <c r="A7" s="153"/>
      <c r="B7" s="5" t="s">
        <v>10492</v>
      </c>
      <c r="C7" s="174" t="s">
        <v>10334</v>
      </c>
    </row>
    <row r="8" spans="1:4" ht="19" customHeight="1" x14ac:dyDescent="0.3">
      <c r="A8" s="26" t="s">
        <v>10496</v>
      </c>
      <c r="B8" s="58" t="s">
        <v>10497</v>
      </c>
      <c r="C8" s="151" t="s">
        <v>10334</v>
      </c>
    </row>
    <row r="9" spans="1:4" ht="19" customHeight="1" x14ac:dyDescent="0.3">
      <c r="A9" s="26"/>
      <c r="B9" s="26" t="s">
        <v>11206</v>
      </c>
      <c r="C9" s="151" t="s">
        <v>10334</v>
      </c>
    </row>
    <row r="10" spans="1:4" ht="19" customHeight="1" x14ac:dyDescent="0.3">
      <c r="A10" s="26"/>
      <c r="B10" s="26" t="s">
        <v>10457</v>
      </c>
      <c r="C10" s="151" t="s">
        <v>10334</v>
      </c>
    </row>
    <row r="11" spans="1:4" ht="19" customHeight="1" x14ac:dyDescent="0.3">
      <c r="A11" s="26"/>
      <c r="B11" s="26" t="s">
        <v>10494</v>
      </c>
      <c r="C11" s="151" t="s">
        <v>10334</v>
      </c>
    </row>
    <row r="12" spans="1:4" ht="19" customHeight="1" x14ac:dyDescent="0.3">
      <c r="A12" s="141" t="s">
        <v>10498</v>
      </c>
      <c r="B12" s="141" t="s">
        <v>10416</v>
      </c>
      <c r="C12" s="157" t="s">
        <v>10334</v>
      </c>
    </row>
    <row r="13" spans="1:4" ht="19" customHeight="1" x14ac:dyDescent="0.3">
      <c r="A13" s="141"/>
      <c r="B13" s="141" t="s">
        <v>10417</v>
      </c>
      <c r="C13" s="157" t="s">
        <v>10334</v>
      </c>
    </row>
    <row r="14" spans="1:4" ht="19" customHeight="1" x14ac:dyDescent="0.3">
      <c r="A14" s="141"/>
      <c r="B14" s="141" t="s">
        <v>11227</v>
      </c>
      <c r="C14" s="157" t="s">
        <v>10334</v>
      </c>
    </row>
    <row r="15" spans="1:4" ht="19" customHeight="1" x14ac:dyDescent="0.3">
      <c r="A15" s="141"/>
      <c r="B15" s="141" t="s">
        <v>6938</v>
      </c>
      <c r="C15" s="157" t="s">
        <v>10334</v>
      </c>
    </row>
    <row r="16" spans="1:4" ht="19" customHeight="1" x14ac:dyDescent="0.3">
      <c r="A16" s="141"/>
      <c r="B16" s="141" t="s">
        <v>10418</v>
      </c>
      <c r="C16" s="157" t="s">
        <v>10334</v>
      </c>
    </row>
    <row r="17" spans="1:4" ht="19" customHeight="1" x14ac:dyDescent="0.3">
      <c r="A17" s="141"/>
      <c r="B17" s="141" t="s">
        <v>9294</v>
      </c>
      <c r="C17" s="157" t="s">
        <v>10334</v>
      </c>
    </row>
    <row r="18" spans="1:4" ht="3" customHeight="1" x14ac:dyDescent="0.3">
      <c r="A18" s="117"/>
      <c r="B18" s="117"/>
      <c r="C18" s="117"/>
      <c r="D18" s="117"/>
    </row>
    <row r="19" spans="1:4" ht="19" customHeight="1" x14ac:dyDescent="0.3">
      <c r="A19" s="144" t="s">
        <v>11407</v>
      </c>
      <c r="B19" s="144"/>
      <c r="C19" s="144"/>
      <c r="D19" s="144"/>
    </row>
    <row r="20" spans="1:4" ht="3" customHeight="1" x14ac:dyDescent="0.3">
      <c r="A20" s="117"/>
      <c r="B20" s="117"/>
      <c r="C20" s="117"/>
      <c r="D20" s="117"/>
    </row>
    <row r="21" spans="1:4" ht="19" customHeight="1" x14ac:dyDescent="0.3">
      <c r="A21" s="4" t="s">
        <v>10510</v>
      </c>
    </row>
    <row r="22" spans="1:4" ht="19" customHeight="1" x14ac:dyDescent="0.3">
      <c r="A22" s="4" t="s">
        <v>10463</v>
      </c>
    </row>
    <row r="23" spans="1:4" ht="19" customHeight="1" x14ac:dyDescent="0.3">
      <c r="A23" s="4" t="s">
        <v>10461</v>
      </c>
    </row>
    <row r="24" spans="1:4" ht="19" customHeight="1" x14ac:dyDescent="0.3">
      <c r="A24" s="4" t="s">
        <v>10377</v>
      </c>
    </row>
    <row r="25" spans="1:4" ht="19" customHeight="1" x14ac:dyDescent="0.3">
      <c r="A25" s="2" t="s">
        <v>10509</v>
      </c>
    </row>
    <row r="26" spans="1:4" ht="19" customHeight="1" x14ac:dyDescent="0.3">
      <c r="A26" s="156" t="s">
        <v>10483</v>
      </c>
    </row>
    <row r="27" spans="1:4" ht="19" customHeight="1" x14ac:dyDescent="0.3">
      <c r="A27" s="2" t="s">
        <v>10484</v>
      </c>
    </row>
    <row r="28" spans="1:4" ht="19" customHeight="1" x14ac:dyDescent="0.3">
      <c r="A28" s="2" t="s">
        <v>10490</v>
      </c>
    </row>
    <row r="29" spans="1:4" ht="19" customHeight="1" x14ac:dyDescent="0.3">
      <c r="A29" s="2" t="s">
        <v>10485</v>
      </c>
    </row>
    <row r="30" spans="1:4" ht="19" customHeight="1" x14ac:dyDescent="0.3">
      <c r="A30" s="2" t="s">
        <v>10486</v>
      </c>
    </row>
    <row r="31" spans="1:4" ht="19" customHeight="1" x14ac:dyDescent="0.3">
      <c r="A31" s="2" t="s">
        <v>10487</v>
      </c>
    </row>
    <row r="32" spans="1:4" ht="19" customHeight="1" x14ac:dyDescent="0.3">
      <c r="A32" s="2" t="s">
        <v>10501</v>
      </c>
    </row>
    <row r="33" spans="1:1" ht="19" customHeight="1" x14ac:dyDescent="0.3">
      <c r="A33" s="2" t="s">
        <v>10488</v>
      </c>
    </row>
    <row r="34" spans="1:1" ht="19" customHeight="1" x14ac:dyDescent="0.3">
      <c r="A34" s="2" t="s">
        <v>10511</v>
      </c>
    </row>
    <row r="35" spans="1:1" ht="19" customHeight="1" x14ac:dyDescent="0.3">
      <c r="A35" s="2" t="s">
        <v>10512</v>
      </c>
    </row>
    <row r="36" spans="1:1" ht="19" customHeight="1" x14ac:dyDescent="0.3">
      <c r="A36" s="2" t="s">
        <v>10502</v>
      </c>
    </row>
    <row r="37" spans="1:1" ht="19" customHeight="1" x14ac:dyDescent="0.3">
      <c r="A37" s="2"/>
    </row>
    <row r="38" spans="1:1" ht="19" customHeight="1" x14ac:dyDescent="0.3">
      <c r="A38" s="2" t="s">
        <v>10508</v>
      </c>
    </row>
    <row r="39" spans="1:1" ht="19" customHeight="1" x14ac:dyDescent="0.3">
      <c r="A39" s="2" t="s">
        <v>10476</v>
      </c>
    </row>
    <row r="40" spans="1:1" ht="19" customHeight="1" x14ac:dyDescent="0.3">
      <c r="A40" s="2" t="s">
        <v>10477</v>
      </c>
    </row>
    <row r="41" spans="1:1" ht="19" customHeight="1" x14ac:dyDescent="0.3">
      <c r="A41" s="2" t="s">
        <v>10478</v>
      </c>
    </row>
    <row r="42" spans="1:1" ht="19" customHeight="1" x14ac:dyDescent="0.3">
      <c r="A42" s="2" t="s">
        <v>11214</v>
      </c>
    </row>
    <row r="43" spans="1:1" ht="19" customHeight="1" x14ac:dyDescent="0.3">
      <c r="A43" s="2" t="s">
        <v>10479</v>
      </c>
    </row>
    <row r="44" spans="1:1" ht="19" customHeight="1" x14ac:dyDescent="0.3">
      <c r="A44" s="2" t="s">
        <v>10480</v>
      </c>
    </row>
    <row r="45" spans="1:1" ht="19" customHeight="1" x14ac:dyDescent="0.3">
      <c r="A45" s="2" t="s">
        <v>10481</v>
      </c>
    </row>
    <row r="46" spans="1:1" ht="19" customHeight="1" x14ac:dyDescent="0.3">
      <c r="A46" s="2" t="s">
        <v>10489</v>
      </c>
    </row>
    <row r="47" spans="1:1" ht="19" customHeight="1" x14ac:dyDescent="0.3">
      <c r="A47" s="2" t="s">
        <v>10503</v>
      </c>
    </row>
    <row r="48" spans="1:1" ht="19" customHeight="1" x14ac:dyDescent="0.3">
      <c r="A48" s="2" t="s">
        <v>10482</v>
      </c>
    </row>
    <row r="49" spans="1:4" ht="19" customHeight="1" x14ac:dyDescent="0.3">
      <c r="A49" s="2" t="s">
        <v>11215</v>
      </c>
    </row>
    <row r="50" spans="1:4" ht="19" customHeight="1" x14ac:dyDescent="0.3">
      <c r="A50" s="2"/>
    </row>
    <row r="51" spans="1:4" ht="19" customHeight="1" x14ac:dyDescent="0.3">
      <c r="A51" s="4" t="s">
        <v>10505</v>
      </c>
    </row>
    <row r="52" spans="1:4" ht="19" customHeight="1" x14ac:dyDescent="0.3">
      <c r="A52" s="4" t="s">
        <v>10504</v>
      </c>
    </row>
    <row r="53" spans="1:4" ht="19" customHeight="1" x14ac:dyDescent="0.3">
      <c r="A53" s="4" t="s">
        <v>10513</v>
      </c>
    </row>
    <row r="54" spans="1:4" ht="19" customHeight="1" x14ac:dyDescent="0.3">
      <c r="A54" s="4" t="s">
        <v>10458</v>
      </c>
    </row>
    <row r="55" spans="1:4" ht="19" customHeight="1" x14ac:dyDescent="0.3">
      <c r="A55" s="4" t="s">
        <v>10491</v>
      </c>
    </row>
    <row r="56" spans="1:4" ht="19" customHeight="1" x14ac:dyDescent="0.3">
      <c r="A56" s="4" t="s">
        <v>10506</v>
      </c>
    </row>
    <row r="58" spans="1:4" ht="19" customHeight="1" x14ac:dyDescent="0.3">
      <c r="A58" s="4" t="s">
        <v>11513</v>
      </c>
    </row>
    <row r="59" spans="1:4" ht="19" customHeight="1" x14ac:dyDescent="0.3">
      <c r="A59" s="4" t="s">
        <v>11512</v>
      </c>
    </row>
    <row r="61" spans="1:4" ht="19" customHeight="1" x14ac:dyDescent="0.3">
      <c r="A61" s="234" t="s">
        <v>11219</v>
      </c>
      <c r="B61" s="49"/>
      <c r="C61" s="49"/>
      <c r="D61" s="49"/>
    </row>
    <row r="62" spans="1:4" ht="19" customHeight="1" x14ac:dyDescent="0.3">
      <c r="A62" s="234" t="s">
        <v>11435</v>
      </c>
      <c r="B62" s="49"/>
      <c r="C62" s="49"/>
      <c r="D62" s="49"/>
    </row>
    <row r="63" spans="1:4" ht="19" customHeight="1" x14ac:dyDescent="0.3">
      <c r="A63" s="234" t="s">
        <v>11265</v>
      </c>
      <c r="B63" s="49"/>
      <c r="C63" s="49"/>
      <c r="D63" s="49"/>
    </row>
    <row r="64" spans="1:4" ht="19" customHeight="1" x14ac:dyDescent="0.3">
      <c r="A64" s="234" t="s">
        <v>11414</v>
      </c>
      <c r="B64" s="49"/>
      <c r="C64" s="49"/>
      <c r="D64" s="49"/>
    </row>
    <row r="65" spans="1:4" ht="19" customHeight="1" x14ac:dyDescent="0.3">
      <c r="A65" s="234" t="s">
        <v>11408</v>
      </c>
      <c r="B65" s="49"/>
      <c r="C65" s="49"/>
      <c r="D65" s="49"/>
    </row>
    <row r="66" spans="1:4" ht="19" customHeight="1" x14ac:dyDescent="0.3">
      <c r="A66" s="234"/>
      <c r="B66" s="49"/>
      <c r="C66" s="49"/>
      <c r="D66" s="49"/>
    </row>
    <row r="67" spans="1:4" ht="19" customHeight="1" x14ac:dyDescent="0.3">
      <c r="A67" s="234" t="s">
        <v>11220</v>
      </c>
      <c r="B67" s="49"/>
      <c r="C67" s="49"/>
      <c r="D67" s="49"/>
    </row>
    <row r="68" spans="1:4" ht="19" customHeight="1" x14ac:dyDescent="0.3">
      <c r="A68" s="234" t="s">
        <v>11415</v>
      </c>
      <c r="B68" s="49"/>
      <c r="C68" s="49"/>
      <c r="D68" s="49"/>
    </row>
    <row r="69" spans="1:4" ht="19" customHeight="1" x14ac:dyDescent="0.3">
      <c r="A69" s="234" t="s">
        <v>11514</v>
      </c>
      <c r="B69" s="49"/>
      <c r="C69" s="49"/>
      <c r="D69" s="49"/>
    </row>
    <row r="70" spans="1:4" ht="3" customHeight="1" x14ac:dyDescent="0.3">
      <c r="A70" s="117"/>
      <c r="B70" s="117"/>
      <c r="C70" s="117"/>
      <c r="D70" s="117"/>
    </row>
    <row r="71" spans="1:4" ht="19" customHeight="1" x14ac:dyDescent="0.3">
      <c r="A71" s="52" t="s">
        <v>11266</v>
      </c>
      <c r="B71" s="52"/>
      <c r="C71" s="52"/>
      <c r="D71" s="52"/>
    </row>
    <row r="72" spans="1:4" ht="19" customHeight="1" x14ac:dyDescent="0.3">
      <c r="A72" s="2" t="s">
        <v>11361</v>
      </c>
    </row>
    <row r="73" spans="1:4" ht="19" customHeight="1" x14ac:dyDescent="0.3">
      <c r="A73" s="2" t="s">
        <v>11362</v>
      </c>
    </row>
    <row r="74" spans="1:4" ht="19" customHeight="1" x14ac:dyDescent="0.3">
      <c r="A74" s="2"/>
      <c r="C74" s="1" t="s">
        <v>11153</v>
      </c>
      <c r="D74" s="1"/>
    </row>
    <row r="75" spans="1:4" ht="19" customHeight="1" x14ac:dyDescent="0.3">
      <c r="A75" s="2"/>
      <c r="C75" s="3" t="s">
        <v>11154</v>
      </c>
    </row>
    <row r="76" spans="1:4" ht="19" customHeight="1" x14ac:dyDescent="0.3">
      <c r="A76" s="2"/>
      <c r="C76" s="3" t="s">
        <v>11155</v>
      </c>
    </row>
    <row r="77" spans="1:4" ht="19" customHeight="1" x14ac:dyDescent="0.3">
      <c r="A77" s="2"/>
      <c r="C77" s="27" t="s">
        <v>11156</v>
      </c>
    </row>
    <row r="78" spans="1:4" ht="19" customHeight="1" x14ac:dyDescent="0.3">
      <c r="A78" s="2"/>
      <c r="C78" s="175" t="s">
        <v>11157</v>
      </c>
    </row>
    <row r="79" spans="1:4" ht="19" customHeight="1" x14ac:dyDescent="0.3">
      <c r="A79" s="2"/>
      <c r="C79" s="3" t="s">
        <v>11158</v>
      </c>
    </row>
    <row r="80" spans="1:4" ht="19" customHeight="1" x14ac:dyDescent="0.3">
      <c r="A80" s="2"/>
      <c r="C80" s="3" t="s">
        <v>11159</v>
      </c>
    </row>
    <row r="81" spans="1:4" ht="19" customHeight="1" x14ac:dyDescent="0.3">
      <c r="A81" s="2"/>
      <c r="C81" s="176" t="s">
        <v>11160</v>
      </c>
    </row>
    <row r="82" spans="1:4" ht="19.5" customHeight="1" x14ac:dyDescent="0.3">
      <c r="A82" s="2"/>
      <c r="C82" s="3" t="s">
        <v>11161</v>
      </c>
    </row>
    <row r="83" spans="1:4" ht="19" customHeight="1" x14ac:dyDescent="0.3">
      <c r="A83" s="2"/>
      <c r="C83" s="3" t="s">
        <v>11162</v>
      </c>
    </row>
    <row r="84" spans="1:4" ht="19" customHeight="1" x14ac:dyDescent="0.3">
      <c r="A84" s="2"/>
      <c r="C84" s="3" t="s">
        <v>11163</v>
      </c>
    </row>
    <row r="85" spans="1:4" ht="19" customHeight="1" x14ac:dyDescent="0.3">
      <c r="A85" s="2"/>
      <c r="C85" s="3" t="s">
        <v>11164</v>
      </c>
    </row>
    <row r="86" spans="1:4" ht="19" customHeight="1" x14ac:dyDescent="0.3">
      <c r="A86" s="2"/>
      <c r="C86" s="3" t="s">
        <v>11165</v>
      </c>
    </row>
    <row r="87" spans="1:4" ht="19" customHeight="1" x14ac:dyDescent="0.3">
      <c r="A87" s="2"/>
      <c r="C87" s="3" t="s">
        <v>11166</v>
      </c>
    </row>
    <row r="88" spans="1:4" ht="19" customHeight="1" x14ac:dyDescent="0.3">
      <c r="A88" s="2"/>
      <c r="C88" s="3" t="s">
        <v>11167</v>
      </c>
    </row>
    <row r="89" spans="1:4" ht="19" customHeight="1" x14ac:dyDescent="0.3">
      <c r="A89" s="2"/>
      <c r="C89" s="3" t="s">
        <v>11168</v>
      </c>
    </row>
    <row r="90" spans="1:4" ht="3" customHeight="1" x14ac:dyDescent="0.3">
      <c r="A90" s="117"/>
      <c r="B90" s="117"/>
      <c r="C90" s="117"/>
      <c r="D90" s="117"/>
    </row>
    <row r="91" spans="1:4" ht="19" customHeight="1" x14ac:dyDescent="0.3">
      <c r="A91" s="150" t="s">
        <v>10500</v>
      </c>
      <c r="B91" s="144"/>
      <c r="C91" s="144"/>
      <c r="D91" s="144"/>
    </row>
    <row r="92" spans="1:4" ht="3" customHeight="1" x14ac:dyDescent="0.3">
      <c r="A92" s="117"/>
      <c r="B92" s="117"/>
      <c r="C92" s="117"/>
      <c r="D92" s="117"/>
    </row>
    <row r="93" spans="1:4" ht="19" customHeight="1" x14ac:dyDescent="0.3">
      <c r="A93" s="177" t="s">
        <v>11209</v>
      </c>
      <c r="B93" s="177"/>
      <c r="C93" s="177"/>
      <c r="D93" s="177"/>
    </row>
    <row r="94" spans="1:4" ht="19" customHeight="1" x14ac:dyDescent="0.3">
      <c r="A94" s="153" t="s">
        <v>10499</v>
      </c>
      <c r="B94" s="153"/>
      <c r="C94" s="153"/>
      <c r="D94" s="153"/>
    </row>
    <row r="95" spans="1:4" ht="19" customHeight="1" x14ac:dyDescent="0.3">
      <c r="A95" s="2" t="s">
        <v>10471</v>
      </c>
    </row>
    <row r="96" spans="1:4" ht="19" customHeight="1" x14ac:dyDescent="0.3">
      <c r="A96" s="2" t="s">
        <v>10364</v>
      </c>
    </row>
    <row r="97" spans="1:4" ht="19" customHeight="1" x14ac:dyDescent="0.3">
      <c r="A97" s="2"/>
    </row>
    <row r="98" spans="1:4" ht="19" customHeight="1" x14ac:dyDescent="0.3">
      <c r="A98" s="2" t="s">
        <v>10554</v>
      </c>
    </row>
    <row r="99" spans="1:4" ht="19" customHeight="1" x14ac:dyDescent="0.3">
      <c r="A99" s="2" t="s">
        <v>10555</v>
      </c>
    </row>
    <row r="100" spans="1:4" ht="19" customHeight="1" x14ac:dyDescent="0.3">
      <c r="A100" s="2" t="s">
        <v>10556</v>
      </c>
    </row>
    <row r="101" spans="1:4" ht="19" customHeight="1" x14ac:dyDescent="0.3">
      <c r="A101" s="2" t="s">
        <v>10557</v>
      </c>
    </row>
    <row r="102" spans="1:4" ht="19" customHeight="1" x14ac:dyDescent="0.3">
      <c r="A102" s="2" t="s">
        <v>10559</v>
      </c>
    </row>
    <row r="103" spans="1:4" ht="19" customHeight="1" x14ac:dyDescent="0.3">
      <c r="A103" s="2" t="s">
        <v>10558</v>
      </c>
    </row>
    <row r="104" spans="1:4" ht="19" customHeight="1" x14ac:dyDescent="0.3">
      <c r="A104" s="2" t="s">
        <v>10653</v>
      </c>
    </row>
    <row r="105" spans="1:4" ht="19" customHeight="1" x14ac:dyDescent="0.3">
      <c r="A105" s="153" t="s">
        <v>10492</v>
      </c>
      <c r="B105" s="153"/>
      <c r="C105" s="153"/>
      <c r="D105" s="153"/>
    </row>
    <row r="106" spans="1:4" ht="19" customHeight="1" x14ac:dyDescent="0.35">
      <c r="A106" s="158" t="s">
        <v>11367</v>
      </c>
      <c r="B106" s="159"/>
      <c r="C106" s="224" t="s">
        <v>12568</v>
      </c>
      <c r="D106" s="159"/>
    </row>
    <row r="107" spans="1:4" ht="19" customHeight="1" x14ac:dyDescent="0.3">
      <c r="A107" s="2" t="s">
        <v>10462</v>
      </c>
    </row>
    <row r="108" spans="1:4" ht="19" customHeight="1" x14ac:dyDescent="0.3">
      <c r="A108" s="2" t="s">
        <v>12686</v>
      </c>
    </row>
    <row r="109" spans="1:4" ht="19" customHeight="1" x14ac:dyDescent="0.3">
      <c r="A109" s="2" t="s">
        <v>10353</v>
      </c>
    </row>
    <row r="110" spans="1:4" ht="19" customHeight="1" x14ac:dyDescent="0.3">
      <c r="A110" s="2" t="s">
        <v>12687</v>
      </c>
    </row>
    <row r="111" spans="1:4" ht="19" customHeight="1" x14ac:dyDescent="0.3">
      <c r="A111" s="2" t="s">
        <v>12073</v>
      </c>
      <c r="C111" s="3"/>
    </row>
    <row r="112" spans="1:4" ht="19" customHeight="1" x14ac:dyDescent="0.3">
      <c r="A112" s="158" t="s">
        <v>10366</v>
      </c>
      <c r="B112" s="159"/>
      <c r="C112" s="159"/>
      <c r="D112" s="159"/>
    </row>
    <row r="113" spans="1:4" ht="19" customHeight="1" x14ac:dyDescent="0.3">
      <c r="A113" s="2" t="s">
        <v>12688</v>
      </c>
    </row>
    <row r="114" spans="1:4" ht="19" customHeight="1" x14ac:dyDescent="0.3">
      <c r="A114" s="2" t="s">
        <v>12689</v>
      </c>
    </row>
    <row r="115" spans="1:4" ht="19" customHeight="1" x14ac:dyDescent="0.3">
      <c r="A115" s="2" t="s">
        <v>12690</v>
      </c>
    </row>
    <row r="116" spans="1:4" ht="19" customHeight="1" x14ac:dyDescent="0.3">
      <c r="A116" s="2" t="s">
        <v>10469</v>
      </c>
    </row>
    <row r="117" spans="1:4" ht="19" customHeight="1" x14ac:dyDescent="0.3">
      <c r="A117" s="2" t="s">
        <v>10464</v>
      </c>
    </row>
    <row r="118" spans="1:4" ht="19" customHeight="1" x14ac:dyDescent="0.3">
      <c r="A118" s="2" t="s">
        <v>10465</v>
      </c>
    </row>
    <row r="119" spans="1:4" ht="19" customHeight="1" x14ac:dyDescent="0.3">
      <c r="A119" s="2" t="s">
        <v>10466</v>
      </c>
    </row>
    <row r="120" spans="1:4" ht="19" customHeight="1" x14ac:dyDescent="0.3">
      <c r="A120" s="2" t="s">
        <v>10470</v>
      </c>
    </row>
    <row r="121" spans="1:4" ht="19" customHeight="1" x14ac:dyDescent="0.3">
      <c r="A121" s="2" t="s">
        <v>10467</v>
      </c>
    </row>
    <row r="122" spans="1:4" ht="19" customHeight="1" x14ac:dyDescent="0.3">
      <c r="A122" s="2" t="s">
        <v>10468</v>
      </c>
    </row>
    <row r="123" spans="1:4" ht="19" customHeight="1" x14ac:dyDescent="0.3">
      <c r="A123" s="158" t="s">
        <v>11366</v>
      </c>
      <c r="B123" s="159"/>
      <c r="C123" s="159"/>
      <c r="D123" s="159"/>
    </row>
    <row r="124" spans="1:4" ht="19" customHeight="1" x14ac:dyDescent="0.3">
      <c r="A124" s="2" t="s">
        <v>11144</v>
      </c>
    </row>
    <row r="125" spans="1:4" ht="19" customHeight="1" x14ac:dyDescent="0.3">
      <c r="A125" s="2" t="s">
        <v>12691</v>
      </c>
    </row>
    <row r="126" spans="1:4" ht="19" customHeight="1" x14ac:dyDescent="0.3">
      <c r="A126" s="2" t="s">
        <v>11593</v>
      </c>
    </row>
    <row r="127" spans="1:4" ht="19" customHeight="1" x14ac:dyDescent="0.3">
      <c r="A127" s="2" t="s">
        <v>10245</v>
      </c>
    </row>
    <row r="128" spans="1:4" ht="19" customHeight="1" x14ac:dyDescent="0.3">
      <c r="A128" s="2" t="s">
        <v>10363</v>
      </c>
    </row>
    <row r="129" spans="1:4" ht="19" customHeight="1" x14ac:dyDescent="0.3">
      <c r="A129" s="2" t="s">
        <v>10246</v>
      </c>
    </row>
    <row r="130" spans="1:4" ht="19" customHeight="1" x14ac:dyDescent="0.3">
      <c r="A130" s="2" t="s">
        <v>11594</v>
      </c>
    </row>
    <row r="131" spans="1:4" ht="19" customHeight="1" x14ac:dyDescent="0.3">
      <c r="A131" s="2" t="s">
        <v>11592</v>
      </c>
    </row>
    <row r="132" spans="1:4" ht="3" customHeight="1" x14ac:dyDescent="0.3">
      <c r="A132" s="117"/>
      <c r="B132" s="117"/>
      <c r="C132" s="117"/>
      <c r="D132" s="117"/>
    </row>
    <row r="133" spans="1:4" ht="19" customHeight="1" x14ac:dyDescent="0.3">
      <c r="A133" s="177" t="s">
        <v>11210</v>
      </c>
      <c r="B133" s="177"/>
      <c r="C133" s="177"/>
      <c r="D133" s="177"/>
    </row>
    <row r="134" spans="1:4" ht="19" customHeight="1" x14ac:dyDescent="0.3">
      <c r="A134" s="141" t="s">
        <v>10497</v>
      </c>
      <c r="B134" s="141"/>
      <c r="C134" s="141"/>
      <c r="D134" s="141"/>
    </row>
    <row r="135" spans="1:4" ht="19" customHeight="1" x14ac:dyDescent="0.3">
      <c r="A135" s="2" t="s">
        <v>10367</v>
      </c>
    </row>
    <row r="136" spans="1:4" ht="19" customHeight="1" x14ac:dyDescent="0.3">
      <c r="A136" s="2" t="s">
        <v>10580</v>
      </c>
    </row>
    <row r="137" spans="1:4" ht="19" customHeight="1" x14ac:dyDescent="0.3">
      <c r="A137" s="2" t="s">
        <v>10368</v>
      </c>
    </row>
    <row r="138" spans="1:4" ht="19" customHeight="1" x14ac:dyDescent="0.3">
      <c r="A138" s="141" t="s">
        <v>11212</v>
      </c>
      <c r="B138" s="141"/>
      <c r="C138" s="141"/>
      <c r="D138" s="141"/>
    </row>
    <row r="139" spans="1:4" ht="19" customHeight="1" x14ac:dyDescent="0.3">
      <c r="A139" s="2" t="s">
        <v>10240</v>
      </c>
    </row>
    <row r="140" spans="1:4" ht="19" customHeight="1" x14ac:dyDescent="0.3">
      <c r="A140" s="2" t="s">
        <v>10242</v>
      </c>
    </row>
    <row r="141" spans="1:4" ht="19" customHeight="1" x14ac:dyDescent="0.3">
      <c r="A141" s="2" t="s">
        <v>10243</v>
      </c>
    </row>
    <row r="142" spans="1:4" ht="19" customHeight="1" x14ac:dyDescent="0.3">
      <c r="A142" s="2" t="s">
        <v>10244</v>
      </c>
    </row>
    <row r="143" spans="1:4" ht="19" customHeight="1" x14ac:dyDescent="0.3">
      <c r="A143" s="2" t="s">
        <v>10369</v>
      </c>
    </row>
    <row r="144" spans="1:4" ht="19" customHeight="1" x14ac:dyDescent="0.3">
      <c r="A144" s="2" t="s">
        <v>10365</v>
      </c>
    </row>
    <row r="145" spans="1:4" ht="19" customHeight="1" x14ac:dyDescent="0.3">
      <c r="A145" s="2" t="s">
        <v>10514</v>
      </c>
    </row>
    <row r="146" spans="1:4" ht="19" customHeight="1" x14ac:dyDescent="0.3">
      <c r="A146" s="141" t="s">
        <v>10457</v>
      </c>
      <c r="B146" s="141"/>
      <c r="C146" s="141"/>
      <c r="D146" s="141"/>
    </row>
    <row r="147" spans="1:4" ht="19" customHeight="1" x14ac:dyDescent="0.3">
      <c r="A147" s="2" t="s">
        <v>10472</v>
      </c>
    </row>
    <row r="148" spans="1:4" ht="19" customHeight="1" x14ac:dyDescent="0.3">
      <c r="A148" s="2" t="s">
        <v>10517</v>
      </c>
    </row>
    <row r="149" spans="1:4" ht="19" customHeight="1" x14ac:dyDescent="0.3">
      <c r="A149" s="141" t="s">
        <v>10494</v>
      </c>
      <c r="B149" s="141"/>
      <c r="C149" s="141"/>
      <c r="D149" s="141"/>
    </row>
    <row r="150" spans="1:4" ht="19" customHeight="1" x14ac:dyDescent="0.3">
      <c r="A150" s="2" t="s">
        <v>10515</v>
      </c>
    </row>
    <row r="151" spans="1:4" ht="19" customHeight="1" x14ac:dyDescent="0.3">
      <c r="A151" s="2" t="s">
        <v>10516</v>
      </c>
    </row>
    <row r="152" spans="1:4" ht="3" customHeight="1" x14ac:dyDescent="0.3">
      <c r="A152" s="117"/>
      <c r="B152" s="117"/>
      <c r="C152" s="117"/>
      <c r="D152" s="117"/>
    </row>
    <row r="153" spans="1:4" ht="19" customHeight="1" x14ac:dyDescent="0.3">
      <c r="A153" s="177" t="s">
        <v>11211</v>
      </c>
      <c r="B153" s="177"/>
      <c r="C153" s="177"/>
      <c r="D153" s="177"/>
    </row>
    <row r="154" spans="1:4" ht="19" customHeight="1" x14ac:dyDescent="0.3">
      <c r="A154" s="153" t="s">
        <v>10416</v>
      </c>
      <c r="B154" s="153"/>
      <c r="C154" s="153"/>
      <c r="D154" s="153"/>
    </row>
    <row r="155" spans="1:4" ht="19" customHeight="1" x14ac:dyDescent="0.3">
      <c r="A155" s="2" t="s">
        <v>10239</v>
      </c>
    </row>
    <row r="156" spans="1:4" ht="19" customHeight="1" x14ac:dyDescent="0.3">
      <c r="A156" s="2" t="s">
        <v>10473</v>
      </c>
    </row>
    <row r="157" spans="1:4" ht="19" customHeight="1" x14ac:dyDescent="0.3">
      <c r="A157" s="2" t="s">
        <v>10474</v>
      </c>
    </row>
    <row r="158" spans="1:4" ht="19" customHeight="1" x14ac:dyDescent="0.3">
      <c r="A158" s="2" t="s">
        <v>11216</v>
      </c>
    </row>
    <row r="159" spans="1:4" ht="19" customHeight="1" x14ac:dyDescent="0.3">
      <c r="A159" s="153" t="s">
        <v>10417</v>
      </c>
      <c r="B159" s="153"/>
      <c r="C159" s="153"/>
      <c r="D159" s="153"/>
    </row>
    <row r="160" spans="1:4" ht="19" customHeight="1" x14ac:dyDescent="0.3">
      <c r="A160" s="2" t="s">
        <v>10518</v>
      </c>
    </row>
    <row r="161" spans="1:4" ht="19" customHeight="1" x14ac:dyDescent="0.3">
      <c r="A161" s="153" t="s">
        <v>10654</v>
      </c>
      <c r="B161" s="153"/>
      <c r="C161" s="153"/>
      <c r="D161" s="153"/>
    </row>
    <row r="162" spans="1:4" ht="19" customHeight="1" x14ac:dyDescent="0.3">
      <c r="A162" s="2" t="s">
        <v>11991</v>
      </c>
    </row>
    <row r="163" spans="1:4" ht="19" customHeight="1" x14ac:dyDescent="0.3">
      <c r="A163" s="153" t="s">
        <v>11207</v>
      </c>
      <c r="B163" s="153"/>
      <c r="C163" s="153"/>
      <c r="D163" s="153"/>
    </row>
    <row r="164" spans="1:4" ht="19" customHeight="1" x14ac:dyDescent="0.3">
      <c r="A164" s="2" t="s">
        <v>10475</v>
      </c>
    </row>
    <row r="165" spans="1:4" ht="19" customHeight="1" x14ac:dyDescent="0.3">
      <c r="A165" s="153" t="s">
        <v>10418</v>
      </c>
      <c r="B165" s="153"/>
      <c r="C165" s="153"/>
      <c r="D165" s="153"/>
    </row>
    <row r="166" spans="1:4" ht="19" customHeight="1" x14ac:dyDescent="0.3">
      <c r="A166" s="2" t="s">
        <v>11217</v>
      </c>
    </row>
    <row r="167" spans="1:4" ht="19" customHeight="1" x14ac:dyDescent="0.3">
      <c r="A167" s="153" t="s">
        <v>11208</v>
      </c>
      <c r="B167" s="153"/>
      <c r="C167" s="153"/>
      <c r="D167" s="153"/>
    </row>
    <row r="168" spans="1:4" ht="19" customHeight="1" x14ac:dyDescent="0.3">
      <c r="A168" s="4" t="s">
        <v>10519</v>
      </c>
    </row>
    <row r="169" spans="1:4" ht="19" customHeight="1" x14ac:dyDescent="0.3">
      <c r="A169" s="142" t="s">
        <v>11990</v>
      </c>
      <c r="B169" s="220" t="s">
        <v>12105</v>
      </c>
      <c r="C169" s="142"/>
      <c r="D169" s="142"/>
    </row>
    <row r="170" spans="1:4" ht="19" customHeight="1" x14ac:dyDescent="0.3">
      <c r="A170" s="2" t="s">
        <v>11987</v>
      </c>
      <c r="B170" s="43">
        <v>500</v>
      </c>
      <c r="D170" s="43"/>
    </row>
    <row r="171" spans="1:4" ht="19" customHeight="1" x14ac:dyDescent="0.3">
      <c r="A171" s="2" t="s">
        <v>11983</v>
      </c>
      <c r="B171" s="43">
        <v>395</v>
      </c>
      <c r="D171" s="43"/>
    </row>
    <row r="172" spans="1:4" ht="19" customHeight="1" x14ac:dyDescent="0.3">
      <c r="A172" s="2" t="s">
        <v>11988</v>
      </c>
      <c r="B172" s="43">
        <v>286</v>
      </c>
      <c r="D172" s="43"/>
    </row>
    <row r="173" spans="1:4" ht="19" customHeight="1" x14ac:dyDescent="0.3">
      <c r="A173" s="2" t="s">
        <v>11984</v>
      </c>
      <c r="B173" s="43">
        <v>319</v>
      </c>
      <c r="D173" s="43"/>
    </row>
    <row r="174" spans="1:4" ht="19" customHeight="1" x14ac:dyDescent="0.3">
      <c r="A174" s="2" t="s">
        <v>11985</v>
      </c>
      <c r="B174" s="43">
        <v>154</v>
      </c>
      <c r="D174" s="43"/>
    </row>
    <row r="175" spans="1:4" ht="19" customHeight="1" x14ac:dyDescent="0.3">
      <c r="A175" s="2" t="s">
        <v>11989</v>
      </c>
      <c r="B175" s="43">
        <v>143</v>
      </c>
      <c r="D175" s="43"/>
    </row>
    <row r="176" spans="1:4" ht="19" customHeight="1" x14ac:dyDescent="0.3">
      <c r="A176" s="2" t="s">
        <v>11986</v>
      </c>
      <c r="B176" s="43">
        <v>193</v>
      </c>
      <c r="D176" s="43"/>
    </row>
    <row r="177" spans="1:4" ht="19" customHeight="1" x14ac:dyDescent="0.3">
      <c r="A177" s="2" t="s">
        <v>11607</v>
      </c>
      <c r="B177" s="43">
        <f>SUM(B170:B176)</f>
        <v>1990</v>
      </c>
      <c r="D177" s="43"/>
    </row>
    <row r="178" spans="1:4" ht="3" customHeight="1" x14ac:dyDescent="0.3">
      <c r="A178" s="117"/>
      <c r="B178" s="117"/>
      <c r="C178" s="117"/>
      <c r="D178" s="117"/>
    </row>
    <row r="179" spans="1:4" ht="19" customHeight="1" x14ac:dyDescent="0.3">
      <c r="A179" s="2"/>
      <c r="C179" s="177" t="s">
        <v>11374</v>
      </c>
      <c r="D179" s="1"/>
    </row>
    <row r="180" spans="1:4" ht="19" customHeight="1" x14ac:dyDescent="0.3">
      <c r="A180" s="11" t="s">
        <v>11440</v>
      </c>
      <c r="B180" s="203"/>
      <c r="C180" s="205" t="s">
        <v>11373</v>
      </c>
    </row>
    <row r="181" spans="1:4" ht="19" customHeight="1" x14ac:dyDescent="0.3">
      <c r="A181" s="2" t="s">
        <v>11436</v>
      </c>
      <c r="C181" s="3" t="s">
        <v>11434</v>
      </c>
    </row>
    <row r="182" spans="1:4" ht="19" customHeight="1" x14ac:dyDescent="0.3">
      <c r="A182" s="232" t="s">
        <v>11437</v>
      </c>
      <c r="B182" s="232"/>
      <c r="C182" s="233"/>
      <c r="D182" s="232"/>
    </row>
    <row r="183" spans="1:4" ht="19.5" customHeight="1" x14ac:dyDescent="0.3">
      <c r="A183" s="232" t="s">
        <v>11438</v>
      </c>
      <c r="B183" s="232"/>
      <c r="C183" s="233"/>
      <c r="D183" s="232"/>
    </row>
    <row r="184" spans="1:4" ht="19" customHeight="1" x14ac:dyDescent="0.3">
      <c r="A184" s="232" t="s">
        <v>11441</v>
      </c>
      <c r="B184" s="232"/>
      <c r="C184" s="233"/>
      <c r="D184" s="232"/>
    </row>
    <row r="185" spans="1:4" ht="3" customHeight="1" x14ac:dyDescent="0.3">
      <c r="A185" s="117"/>
      <c r="B185" s="117"/>
      <c r="C185" s="117"/>
      <c r="D185" s="117"/>
    </row>
    <row r="186" spans="1:4" ht="19" customHeight="1" x14ac:dyDescent="0.3">
      <c r="A186" s="2"/>
      <c r="B186" s="204" t="s">
        <v>10507</v>
      </c>
    </row>
  </sheetData>
  <phoneticPr fontId="0" type="noConversion"/>
  <hyperlinks>
    <hyperlink ref="C7" location="xMATH.CALCULATION" display="link" xr:uid="{BF8F6838-6671-41C4-B7BF-F287E49C470C}"/>
    <hyperlink ref="C9" location="xLANGUAGE.WORDS" display="link" xr:uid="{BE96423B-5AB7-4FDB-AFEE-D6B0D799057D}"/>
    <hyperlink ref="C17" location="xTRIVIA.MISCELLANEOUS" display="link" xr:uid="{BD85E430-7A3C-4662-9F86-A66F2D9A3822}"/>
    <hyperlink ref="C6" location="xMATH.GRE" display="link" xr:uid="{5CEE408F-9A11-4F14-AC7B-A8D5995F70F4}"/>
    <hyperlink ref="C11" location="xLANGUAGE.DIFFERENCE" display="link" xr:uid="{40BD4A58-76E6-4D53-93B4-3FC1FF3703B3}"/>
    <hyperlink ref="C8" location="xLANGUAGE.VOCABULARY" display="link" xr:uid="{3F0180C6-270C-4F3E-AF9F-3CE3ED94ED9E}"/>
    <hyperlink ref="C10" location="XLANGUAGE.NOTES" display="link" xr:uid="{F9D2287C-446D-4859-86A6-79875C750BE6}"/>
    <hyperlink ref="C16" location="xUNITED_STATES" display="link" xr:uid="{5115E4AC-B1B0-41A3-B39E-FBD4A18E2884}"/>
    <hyperlink ref="C12" location="xGEOGRAPHY" display="link" xr:uid="{13BF1381-9D56-43E3-9CCB-CE509922B4D7}"/>
    <hyperlink ref="C13" location="xTRIVIA.SCIENCE" display="link" xr:uid="{745B2F6C-CF3C-41E2-8CA2-8B9847916076}"/>
    <hyperlink ref="C15" location="xTRIVIA.MIND" display="link" xr:uid="{97552493-5002-4040-B2EE-B4C7152E1039}"/>
    <hyperlink ref="C14" location="xWRITERS" display="link" xr:uid="{CB2EF8AB-B4C4-4584-8D64-841EAAF33AA2}"/>
    <hyperlink ref="C77" r:id="rId1" xr:uid="{1A02CE4B-C8EC-4842-99DC-EFBE8D2401C6}"/>
    <hyperlink ref="C80" r:id="rId2" xr:uid="{26438B4F-6598-4394-A09F-2A37B4B4CCE4}"/>
    <hyperlink ref="C78" r:id="rId3" xr:uid="{4F66DDF0-46BA-422B-9227-989172EE3561}"/>
    <hyperlink ref="C79" r:id="rId4" xr:uid="{CE3A3734-1995-4926-8ECB-50A1B80D6747}"/>
    <hyperlink ref="C81" r:id="rId5" xr:uid="{4D7B36F6-49F6-4065-B7DC-41D6397518E9}"/>
    <hyperlink ref="C82" r:id="rId6" xr:uid="{D2B100FD-25B1-4448-A5F3-5526912BA67A}"/>
    <hyperlink ref="C86" r:id="rId7" xr:uid="{E74A9236-2562-4C5B-B4CA-10B344EBA9CA}"/>
    <hyperlink ref="C84" r:id="rId8" xr:uid="{C8F47B71-FC1D-4E02-991D-380E0A3A7294}"/>
    <hyperlink ref="C83" r:id="rId9" xr:uid="{6CC081E0-0383-4D00-A96C-E37D6927467D}"/>
    <hyperlink ref="C85" r:id="rId10" xr:uid="{C77B5B88-6498-4427-972A-2478D8C8AB70}"/>
    <hyperlink ref="C76" r:id="rId11" xr:uid="{14AA595C-5DAA-4741-9F09-852347A3B093}"/>
    <hyperlink ref="C87" r:id="rId12" xr:uid="{D6F65694-4A88-467D-9DF0-08F64924D2ED}"/>
    <hyperlink ref="C88" r:id="rId13" xr:uid="{81382B1D-AAF5-485B-BD71-2729653A209D}"/>
    <hyperlink ref="C89" r:id="rId14" xr:uid="{ADD6D952-F9F9-4C1A-9FA4-1DEA990C3F17}"/>
    <hyperlink ref="C75" r:id="rId15" xr:uid="{9B2DC1CB-DD01-41BE-BA2F-24202D58AA37}"/>
    <hyperlink ref="C4" location="xIQ_SECTION" display="xIQ_SECTION" xr:uid="{753494A5-FB09-426C-B838-731166F2357D}"/>
    <hyperlink ref="C5" location="XGENERAL__TRAINING_INSTRUCTIONS" display="link" xr:uid="{C43F0B3B-7B0F-4CBA-9A3B-41E9748BFE47}"/>
    <hyperlink ref="C181" r:id="rId16" xr:uid="{2F6E779C-E825-4650-8DB7-A700039128BD}"/>
    <hyperlink ref="C180" r:id="rId17" xr:uid="{1A61D185-AC34-4CC9-A921-8BAD1565FB33}"/>
    <hyperlink ref="C106" r:id="rId18" location="2089" xr:uid="{22BFA17A-F575-4294-A382-A93A5F0A54D5}"/>
  </hyperlinks>
  <pageMargins left="0.75" right="0.75" top="1" bottom="1" header="0.5" footer="0.5"/>
  <pageSetup orientation="portrait" r:id="rId19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B902-0A9F-49EF-B08D-2A1E1790E3D6}">
  <dimension ref="A1:Z560"/>
  <sheetViews>
    <sheetView workbookViewId="0"/>
  </sheetViews>
  <sheetFormatPr defaultColWidth="9.23046875" defaultRowHeight="19" customHeight="1" x14ac:dyDescent="0.3"/>
  <cols>
    <col min="1" max="1" width="6.84375" style="2" bestFit="1" customWidth="1"/>
    <col min="2" max="2" width="28.84375" style="2" customWidth="1"/>
    <col min="3" max="3" width="33.69140625" style="2" customWidth="1"/>
    <col min="4" max="4" width="21.23046875" style="2" customWidth="1"/>
    <col min="5" max="5" width="14.3046875" style="43" customWidth="1"/>
    <col min="6" max="6" width="10.84375" style="2" bestFit="1" customWidth="1"/>
    <col min="7" max="7" width="9" style="2" bestFit="1" customWidth="1"/>
    <col min="8" max="8" width="9.53515625" style="2" customWidth="1"/>
    <col min="9" max="9" width="6.4609375" style="2" customWidth="1"/>
    <col min="10" max="10" width="13.69140625" style="2" bestFit="1" customWidth="1"/>
    <col min="11" max="11" width="13.3046875" style="2" bestFit="1" customWidth="1"/>
    <col min="12" max="12" width="12.3046875" style="2" bestFit="1" customWidth="1"/>
    <col min="13" max="13" width="18.3046875" style="2" bestFit="1" customWidth="1"/>
    <col min="14" max="14" width="11.07421875" style="2" bestFit="1" customWidth="1"/>
    <col min="15" max="15" width="7.4609375" style="2" bestFit="1" customWidth="1"/>
    <col min="16" max="16" width="10.53515625" style="2" bestFit="1" customWidth="1"/>
    <col min="17" max="17" width="7.4609375" style="2" bestFit="1" customWidth="1"/>
    <col min="18" max="18" width="10.53515625" style="2" bestFit="1" customWidth="1"/>
    <col min="19" max="19" width="7.4609375" style="2" bestFit="1" customWidth="1"/>
    <col min="20" max="16384" width="9.23046875" style="2"/>
  </cols>
  <sheetData>
    <row r="1" spans="1:10" ht="19" customHeight="1" x14ac:dyDescent="0.35">
      <c r="A1" s="15" t="s">
        <v>11740</v>
      </c>
      <c r="B1" s="31" t="s">
        <v>9255</v>
      </c>
      <c r="C1" s="31" t="s">
        <v>11748</v>
      </c>
      <c r="D1" s="31" t="s">
        <v>6678</v>
      </c>
      <c r="E1" s="143" t="s">
        <v>12659</v>
      </c>
      <c r="F1" s="15" t="s">
        <v>11654</v>
      </c>
      <c r="G1" s="15"/>
      <c r="H1" s="15"/>
      <c r="I1" s="30" t="s">
        <v>9195</v>
      </c>
      <c r="J1" s="22"/>
    </row>
    <row r="2" spans="1:10" ht="19" customHeight="1" x14ac:dyDescent="0.3">
      <c r="B2" s="5" t="s">
        <v>9239</v>
      </c>
      <c r="C2" s="8" t="s">
        <v>9133</v>
      </c>
      <c r="D2" s="8" t="s">
        <v>12217</v>
      </c>
      <c r="E2" s="108">
        <v>37411047</v>
      </c>
      <c r="F2" s="65"/>
      <c r="G2" s="65"/>
      <c r="H2" s="65"/>
    </row>
    <row r="3" spans="1:10" ht="19" customHeight="1" x14ac:dyDescent="0.3">
      <c r="B3" s="5"/>
      <c r="C3" s="8" t="s">
        <v>9134</v>
      </c>
      <c r="D3" s="8" t="s">
        <v>12218</v>
      </c>
      <c r="E3" s="108">
        <v>329064917</v>
      </c>
    </row>
    <row r="4" spans="1:10" ht="19" customHeight="1" x14ac:dyDescent="0.3">
      <c r="B4" s="52" t="s">
        <v>9240</v>
      </c>
      <c r="C4" s="8" t="s">
        <v>9135</v>
      </c>
      <c r="D4" s="8" t="s">
        <v>12219</v>
      </c>
      <c r="E4" s="108">
        <v>127575529</v>
      </c>
    </row>
    <row r="5" spans="1:10" ht="19" customHeight="1" x14ac:dyDescent="0.3">
      <c r="B5" s="52"/>
      <c r="C5" s="8" t="s">
        <v>9136</v>
      </c>
      <c r="D5" s="8" t="s">
        <v>12220</v>
      </c>
      <c r="E5" s="108">
        <v>17581472</v>
      </c>
    </row>
    <row r="6" spans="1:10" ht="19" customHeight="1" x14ac:dyDescent="0.3">
      <c r="B6" s="52"/>
      <c r="C6" s="8" t="s">
        <v>9137</v>
      </c>
      <c r="D6" s="8" t="s">
        <v>12221</v>
      </c>
      <c r="E6" s="108">
        <v>6453553</v>
      </c>
    </row>
    <row r="7" spans="1:10" ht="19" customHeight="1" x14ac:dyDescent="0.3">
      <c r="B7" s="52"/>
      <c r="C7" s="8" t="s">
        <v>9138</v>
      </c>
      <c r="D7" s="8" t="s">
        <v>12222</v>
      </c>
      <c r="E7" s="108">
        <v>9746117</v>
      </c>
    </row>
    <row r="8" spans="1:10" ht="19" customHeight="1" x14ac:dyDescent="0.3">
      <c r="B8" s="52"/>
      <c r="C8" s="8" t="s">
        <v>9139</v>
      </c>
      <c r="D8" s="8" t="s">
        <v>12223</v>
      </c>
      <c r="E8" s="108">
        <v>6545502</v>
      </c>
    </row>
    <row r="9" spans="1:10" ht="19" customHeight="1" x14ac:dyDescent="0.3">
      <c r="B9" s="52"/>
      <c r="C9" s="8" t="s">
        <v>9140</v>
      </c>
      <c r="D9" s="8" t="s">
        <v>12627</v>
      </c>
      <c r="E9" s="108">
        <v>5047561</v>
      </c>
    </row>
    <row r="10" spans="1:10" ht="19" customHeight="1" x14ac:dyDescent="0.3">
      <c r="B10" s="52"/>
      <c r="C10" s="8" t="s">
        <v>9141</v>
      </c>
      <c r="D10" s="8" t="s">
        <v>12224</v>
      </c>
      <c r="E10" s="108">
        <v>4246439</v>
      </c>
    </row>
    <row r="11" spans="1:10" ht="19" customHeight="1" x14ac:dyDescent="0.3">
      <c r="B11" s="5" t="s">
        <v>9241</v>
      </c>
      <c r="C11" s="8" t="s">
        <v>9142</v>
      </c>
      <c r="D11" s="8" t="s">
        <v>12225</v>
      </c>
      <c r="E11" s="108">
        <v>50339443</v>
      </c>
    </row>
    <row r="12" spans="1:10" ht="19" customHeight="1" x14ac:dyDescent="0.3">
      <c r="B12" s="5"/>
      <c r="C12" s="8" t="s">
        <v>9149</v>
      </c>
      <c r="D12" s="8" t="s">
        <v>12226</v>
      </c>
      <c r="E12" s="108">
        <v>17373662</v>
      </c>
    </row>
    <row r="13" spans="1:10" ht="19" customHeight="1" x14ac:dyDescent="0.3">
      <c r="B13" s="5"/>
      <c r="C13" s="8" t="s">
        <v>9148</v>
      </c>
      <c r="D13" s="8" t="s">
        <v>12227</v>
      </c>
      <c r="E13" s="108">
        <v>32510453</v>
      </c>
    </row>
    <row r="14" spans="1:10" ht="19" customHeight="1" x14ac:dyDescent="0.3">
      <c r="B14" s="5"/>
      <c r="C14" s="8" t="s">
        <v>7849</v>
      </c>
      <c r="D14" s="8" t="s">
        <v>12228</v>
      </c>
      <c r="E14" s="108">
        <v>18952038</v>
      </c>
    </row>
    <row r="15" spans="1:10" ht="19" customHeight="1" x14ac:dyDescent="0.3">
      <c r="B15" s="5"/>
      <c r="C15" s="8" t="s">
        <v>9147</v>
      </c>
      <c r="D15" s="8" t="s">
        <v>12229</v>
      </c>
      <c r="E15" s="108">
        <v>11513100</v>
      </c>
    </row>
    <row r="16" spans="1:10" ht="19" customHeight="1" x14ac:dyDescent="0.3">
      <c r="B16" s="5"/>
      <c r="C16" s="8" t="s">
        <v>9146</v>
      </c>
      <c r="D16" s="8" t="s">
        <v>12230</v>
      </c>
      <c r="E16" s="108">
        <v>7044636</v>
      </c>
    </row>
    <row r="17" spans="1:9" ht="19" customHeight="1" x14ac:dyDescent="0.3">
      <c r="B17" s="52" t="s">
        <v>9242</v>
      </c>
      <c r="C17" s="8" t="s">
        <v>9145</v>
      </c>
      <c r="D17" s="8" t="s">
        <v>12231</v>
      </c>
      <c r="E17" s="108">
        <v>44780677</v>
      </c>
    </row>
    <row r="18" spans="1:9" ht="19" customHeight="1" x14ac:dyDescent="0.3">
      <c r="B18" s="52"/>
      <c r="C18" s="8" t="s">
        <v>9144</v>
      </c>
      <c r="D18" s="8" t="s">
        <v>12232</v>
      </c>
      <c r="E18" s="108">
        <v>3461734</v>
      </c>
    </row>
    <row r="19" spans="1:9" ht="19" customHeight="1" x14ac:dyDescent="0.3">
      <c r="B19" s="52"/>
      <c r="C19" s="8" t="s">
        <v>8320</v>
      </c>
      <c r="D19" s="8" t="s">
        <v>12628</v>
      </c>
      <c r="E19" s="108">
        <v>211049527</v>
      </c>
    </row>
    <row r="20" spans="1:9" ht="19" customHeight="1" x14ac:dyDescent="0.3">
      <c r="B20" s="52"/>
      <c r="C20" s="8" t="s">
        <v>9143</v>
      </c>
      <c r="D20" s="8" t="s">
        <v>12233</v>
      </c>
      <c r="E20" s="108">
        <v>28515829</v>
      </c>
    </row>
    <row r="21" spans="1:9" ht="19" customHeight="1" x14ac:dyDescent="0.3">
      <c r="B21" s="5" t="s">
        <v>9243</v>
      </c>
      <c r="C21" s="8" t="s">
        <v>9317</v>
      </c>
      <c r="D21" s="8" t="s">
        <v>12234</v>
      </c>
      <c r="E21" s="108">
        <v>1394973</v>
      </c>
    </row>
    <row r="22" spans="1:9" ht="19" customHeight="1" x14ac:dyDescent="0.3">
      <c r="B22" s="5"/>
      <c r="C22" s="8" t="s">
        <v>9314</v>
      </c>
      <c r="D22" s="8" t="s">
        <v>12235</v>
      </c>
      <c r="E22" s="108">
        <v>2933408</v>
      </c>
    </row>
    <row r="23" spans="1:9" ht="19" customHeight="1" x14ac:dyDescent="0.3">
      <c r="B23" s="5"/>
      <c r="C23" s="8" t="s">
        <v>9218</v>
      </c>
      <c r="D23" s="8" t="s">
        <v>12236</v>
      </c>
      <c r="E23" s="108">
        <v>10738958</v>
      </c>
    </row>
    <row r="24" spans="1:9" ht="19" customHeight="1" x14ac:dyDescent="0.3">
      <c r="B24" s="5"/>
      <c r="C24" s="8" t="s">
        <v>9217</v>
      </c>
      <c r="D24" s="8" t="s">
        <v>12237</v>
      </c>
      <c r="E24" s="108">
        <v>11263770</v>
      </c>
    </row>
    <row r="25" spans="1:9" ht="19" customHeight="1" x14ac:dyDescent="0.3">
      <c r="B25" s="5"/>
      <c r="C25" s="8" t="s">
        <v>9103</v>
      </c>
      <c r="D25" s="8" t="s">
        <v>12238</v>
      </c>
      <c r="E25" s="108">
        <v>2948279</v>
      </c>
    </row>
    <row r="26" spans="1:9" ht="19" customHeight="1" x14ac:dyDescent="0.3">
      <c r="B26" s="5"/>
      <c r="C26" s="8" t="s">
        <v>9102</v>
      </c>
      <c r="D26" s="8" t="s">
        <v>12239</v>
      </c>
      <c r="E26" s="108">
        <v>11333483</v>
      </c>
    </row>
    <row r="27" spans="1:9" ht="19" customHeight="1" x14ac:dyDescent="0.3">
      <c r="A27" s="2" t="s">
        <v>10258</v>
      </c>
      <c r="B27" s="52" t="s">
        <v>9421</v>
      </c>
      <c r="C27" s="108" t="s">
        <v>9100</v>
      </c>
      <c r="D27" s="8" t="s">
        <v>12240</v>
      </c>
      <c r="E27" s="108">
        <v>2347706</v>
      </c>
    </row>
    <row r="28" spans="1:9" ht="19" customHeight="1" x14ac:dyDescent="0.3">
      <c r="B28" s="52"/>
      <c r="C28" s="108" t="s">
        <v>8518</v>
      </c>
      <c r="D28" s="8" t="s">
        <v>12241</v>
      </c>
      <c r="E28" s="108">
        <v>16296364</v>
      </c>
    </row>
    <row r="29" spans="1:9" ht="19" customHeight="1" x14ac:dyDescent="0.3">
      <c r="A29" s="2" t="s">
        <v>10258</v>
      </c>
      <c r="B29" s="52"/>
      <c r="C29" s="8" t="s">
        <v>9313</v>
      </c>
      <c r="D29" s="8" t="s">
        <v>12242</v>
      </c>
      <c r="E29" s="108">
        <v>1920922</v>
      </c>
    </row>
    <row r="30" spans="1:9" ht="19" customHeight="1" x14ac:dyDescent="0.3">
      <c r="B30" s="52"/>
      <c r="C30" s="8" t="s">
        <v>8519</v>
      </c>
      <c r="D30" s="8" t="s">
        <v>12243</v>
      </c>
      <c r="E30" s="108">
        <v>12771246</v>
      </c>
    </row>
    <row r="31" spans="1:9" ht="19" customHeight="1" x14ac:dyDescent="0.3">
      <c r="A31" s="2" t="s">
        <v>10258</v>
      </c>
      <c r="B31" s="52"/>
      <c r="C31" s="8" t="s">
        <v>8520</v>
      </c>
      <c r="D31" s="8" t="s">
        <v>12244</v>
      </c>
      <c r="E31" s="108">
        <v>7813215</v>
      </c>
      <c r="I31" s="3"/>
    </row>
    <row r="32" spans="1:9" ht="19" customHeight="1" x14ac:dyDescent="0.3">
      <c r="B32" s="52"/>
      <c r="C32" s="8" t="s">
        <v>8521</v>
      </c>
      <c r="D32" s="8" t="s">
        <v>12245</v>
      </c>
      <c r="E32" s="108">
        <v>4937374</v>
      </c>
    </row>
    <row r="33" spans="1:5" ht="19" customHeight="1" x14ac:dyDescent="0.3">
      <c r="B33" s="52"/>
      <c r="C33" s="8" t="s">
        <v>8522</v>
      </c>
      <c r="D33" s="8" t="s">
        <v>12246</v>
      </c>
      <c r="E33" s="108">
        <v>25716544</v>
      </c>
    </row>
    <row r="34" spans="1:5" ht="19" customHeight="1" x14ac:dyDescent="0.3">
      <c r="B34" s="5" t="s">
        <v>9423</v>
      </c>
      <c r="C34" s="8" t="s">
        <v>11152</v>
      </c>
      <c r="D34" s="8" t="s">
        <v>12247</v>
      </c>
      <c r="E34" s="108">
        <v>28833629</v>
      </c>
    </row>
    <row r="35" spans="1:5" ht="19" customHeight="1" x14ac:dyDescent="0.3">
      <c r="B35" s="5"/>
      <c r="C35" s="8" t="s">
        <v>8523</v>
      </c>
      <c r="D35" s="8" t="s">
        <v>12629</v>
      </c>
      <c r="E35" s="108">
        <v>8082366</v>
      </c>
    </row>
    <row r="36" spans="1:5" ht="19" customHeight="1" x14ac:dyDescent="0.3">
      <c r="B36" s="5"/>
      <c r="C36" s="8" t="s">
        <v>10701</v>
      </c>
      <c r="D36" s="8" t="s">
        <v>12248</v>
      </c>
      <c r="E36" s="108">
        <v>11801151</v>
      </c>
    </row>
    <row r="37" spans="1:5" ht="19" customHeight="1" x14ac:dyDescent="0.3">
      <c r="B37" s="5"/>
      <c r="C37" s="8" t="s">
        <v>8524</v>
      </c>
      <c r="D37" s="8" t="s">
        <v>12249</v>
      </c>
      <c r="E37" s="108">
        <v>200963599</v>
      </c>
    </row>
    <row r="38" spans="1:5" ht="19" customHeight="1" x14ac:dyDescent="0.3">
      <c r="B38" s="5"/>
      <c r="C38" s="8" t="s">
        <v>8525</v>
      </c>
      <c r="D38" s="8" t="s">
        <v>12630</v>
      </c>
      <c r="E38" s="108">
        <v>25876380</v>
      </c>
    </row>
    <row r="39" spans="1:5" ht="19" customHeight="1" x14ac:dyDescent="0.3">
      <c r="B39" s="5"/>
      <c r="C39" s="8" t="s">
        <v>9318</v>
      </c>
      <c r="D39" s="8" t="s">
        <v>12250</v>
      </c>
      <c r="E39" s="108">
        <v>1355986</v>
      </c>
    </row>
    <row r="40" spans="1:5" ht="19" customHeight="1" x14ac:dyDescent="0.3">
      <c r="B40" s="5"/>
      <c r="C40" s="8" t="s">
        <v>8526</v>
      </c>
      <c r="D40" s="8" t="s">
        <v>12251</v>
      </c>
      <c r="E40" s="108">
        <v>2172579</v>
      </c>
    </row>
    <row r="41" spans="1:5" ht="19" customHeight="1" x14ac:dyDescent="0.3">
      <c r="B41" s="52" t="s">
        <v>9335</v>
      </c>
      <c r="C41" s="8" t="s">
        <v>8527</v>
      </c>
      <c r="D41" s="8" t="s">
        <v>12252</v>
      </c>
      <c r="E41" s="108">
        <v>5380508</v>
      </c>
    </row>
    <row r="42" spans="1:5" ht="19" customHeight="1" x14ac:dyDescent="0.3">
      <c r="A42" s="2" t="s">
        <v>10258</v>
      </c>
      <c r="B42" s="52"/>
      <c r="C42" s="8" t="s">
        <v>9324</v>
      </c>
      <c r="D42" s="8" t="s">
        <v>12253</v>
      </c>
      <c r="E42" s="108">
        <v>4745185</v>
      </c>
    </row>
    <row r="43" spans="1:5" ht="19" customHeight="1" x14ac:dyDescent="0.3">
      <c r="B43" s="52"/>
      <c r="C43" s="8" t="s">
        <v>8536</v>
      </c>
      <c r="D43" s="8" t="s">
        <v>12254</v>
      </c>
      <c r="E43" s="108">
        <v>11062113</v>
      </c>
    </row>
    <row r="44" spans="1:5" ht="19" customHeight="1" x14ac:dyDescent="0.3">
      <c r="B44" s="52"/>
      <c r="C44" s="8" t="s">
        <v>7848</v>
      </c>
      <c r="D44" s="8" t="s">
        <v>12255</v>
      </c>
      <c r="E44" s="108">
        <v>44269594</v>
      </c>
    </row>
    <row r="45" spans="1:5" ht="19" customHeight="1" x14ac:dyDescent="0.3">
      <c r="A45" s="2" t="s">
        <v>10258</v>
      </c>
      <c r="B45" s="52"/>
      <c r="C45" s="8" t="s">
        <v>8533</v>
      </c>
      <c r="D45" s="8" t="s">
        <v>12256</v>
      </c>
      <c r="E45" s="108">
        <v>12626950</v>
      </c>
    </row>
    <row r="46" spans="1:5" ht="19" customHeight="1" x14ac:dyDescent="0.3">
      <c r="B46" s="52"/>
      <c r="C46" s="8" t="s">
        <v>8532</v>
      </c>
      <c r="D46" s="8" t="s">
        <v>12257</v>
      </c>
      <c r="E46" s="108">
        <v>10864245</v>
      </c>
    </row>
    <row r="47" spans="1:5" ht="19" customHeight="1" x14ac:dyDescent="0.3">
      <c r="A47" s="2" t="s">
        <v>10258</v>
      </c>
      <c r="B47" s="52"/>
      <c r="C47" s="8" t="s">
        <v>10565</v>
      </c>
      <c r="D47" s="8" t="s">
        <v>12258</v>
      </c>
      <c r="E47" s="108">
        <v>86790567</v>
      </c>
    </row>
    <row r="48" spans="1:5" ht="19" customHeight="1" x14ac:dyDescent="0.3">
      <c r="B48" s="5" t="s">
        <v>9246</v>
      </c>
      <c r="C48" s="8" t="s">
        <v>8528</v>
      </c>
      <c r="D48" s="8" t="s">
        <v>12259</v>
      </c>
      <c r="E48" s="108">
        <v>31825295</v>
      </c>
    </row>
    <row r="49" spans="2:5" ht="19" customHeight="1" x14ac:dyDescent="0.3">
      <c r="B49" s="5"/>
      <c r="C49" s="8" t="s">
        <v>8529</v>
      </c>
      <c r="D49" s="8" t="s">
        <v>12260</v>
      </c>
      <c r="E49" s="108">
        <v>2494530</v>
      </c>
    </row>
    <row r="50" spans="2:5" ht="19" customHeight="1" x14ac:dyDescent="0.3">
      <c r="B50" s="5"/>
      <c r="C50" s="8" t="s">
        <v>10530</v>
      </c>
      <c r="D50" s="8" t="s">
        <v>12261</v>
      </c>
      <c r="E50" s="108">
        <v>2303697</v>
      </c>
    </row>
    <row r="51" spans="2:5" ht="19" customHeight="1" x14ac:dyDescent="0.3">
      <c r="B51" s="5"/>
      <c r="C51" s="8" t="s">
        <v>8506</v>
      </c>
      <c r="D51" s="8" t="s">
        <v>12262</v>
      </c>
      <c r="E51" s="108">
        <v>58558270</v>
      </c>
    </row>
    <row r="52" spans="2:5" ht="19" customHeight="1" x14ac:dyDescent="0.3">
      <c r="B52" s="5"/>
      <c r="C52" s="8" t="s">
        <v>11565</v>
      </c>
      <c r="D52" s="8" t="s">
        <v>12263</v>
      </c>
      <c r="E52" s="108">
        <v>2125268</v>
      </c>
    </row>
    <row r="53" spans="2:5" ht="19" customHeight="1" x14ac:dyDescent="0.3">
      <c r="B53" s="5"/>
      <c r="C53" s="8" t="s">
        <v>11368</v>
      </c>
      <c r="D53" s="8" t="s">
        <v>12264</v>
      </c>
      <c r="E53" s="108">
        <v>1148130</v>
      </c>
    </row>
    <row r="54" spans="2:5" ht="19" customHeight="1" x14ac:dyDescent="0.3">
      <c r="B54" s="52" t="s">
        <v>9245</v>
      </c>
      <c r="C54" s="8" t="s">
        <v>11443</v>
      </c>
      <c r="D54" s="8" t="s">
        <v>12265</v>
      </c>
      <c r="E54" s="108">
        <v>14645468</v>
      </c>
    </row>
    <row r="55" spans="2:5" ht="19" customHeight="1" x14ac:dyDescent="0.3">
      <c r="B55" s="52"/>
      <c r="C55" s="8" t="s">
        <v>8530</v>
      </c>
      <c r="D55" s="8" t="s">
        <v>12266</v>
      </c>
      <c r="E55" s="108">
        <v>17861030</v>
      </c>
    </row>
    <row r="56" spans="2:5" ht="19" customHeight="1" x14ac:dyDescent="0.3">
      <c r="B56" s="52"/>
      <c r="C56" s="8" t="s">
        <v>8531</v>
      </c>
      <c r="D56" s="8" t="s">
        <v>12267</v>
      </c>
      <c r="E56" s="108">
        <v>18628747</v>
      </c>
    </row>
    <row r="57" spans="2:5" ht="19" customHeight="1" x14ac:dyDescent="0.3">
      <c r="B57" s="52"/>
      <c r="C57" s="8" t="s">
        <v>8507</v>
      </c>
      <c r="D57" s="8" t="s">
        <v>12268</v>
      </c>
      <c r="E57" s="108">
        <v>30366036</v>
      </c>
    </row>
    <row r="58" spans="2:5" ht="19" customHeight="1" x14ac:dyDescent="0.3">
      <c r="B58" s="52"/>
      <c r="C58" s="8" t="s">
        <v>8508</v>
      </c>
      <c r="D58" s="8" t="s">
        <v>12269</v>
      </c>
      <c r="E58" s="108">
        <v>26969307</v>
      </c>
    </row>
    <row r="59" spans="2:5" ht="19" customHeight="1" x14ac:dyDescent="0.3">
      <c r="B59" s="52"/>
      <c r="C59" s="8" t="s">
        <v>9320</v>
      </c>
      <c r="D59" s="8" t="s">
        <v>12270</v>
      </c>
      <c r="E59" s="108">
        <v>1198575</v>
      </c>
    </row>
    <row r="60" spans="2:5" ht="19" customHeight="1" x14ac:dyDescent="0.3">
      <c r="C60" s="43"/>
      <c r="D60" s="43"/>
    </row>
    <row r="61" spans="2:5" ht="19" customHeight="1" x14ac:dyDescent="0.3">
      <c r="B61" s="5" t="s">
        <v>9244</v>
      </c>
      <c r="C61" s="8" t="s">
        <v>11851</v>
      </c>
      <c r="D61" s="8" t="s">
        <v>12271</v>
      </c>
      <c r="E61" s="108">
        <v>58005463</v>
      </c>
    </row>
    <row r="62" spans="2:5" ht="19" customHeight="1" x14ac:dyDescent="0.3">
      <c r="B62" s="5"/>
      <c r="C62" s="8" t="s">
        <v>8509</v>
      </c>
      <c r="D62" s="8" t="s">
        <v>12272</v>
      </c>
      <c r="E62" s="108">
        <v>52573973</v>
      </c>
    </row>
    <row r="63" spans="2:5" ht="19" customHeight="1" x14ac:dyDescent="0.3">
      <c r="B63" s="5"/>
      <c r="C63" s="8" t="s">
        <v>8510</v>
      </c>
      <c r="D63" s="8" t="s">
        <v>12273</v>
      </c>
      <c r="E63" s="108">
        <v>15442905</v>
      </c>
    </row>
    <row r="64" spans="2:5" ht="19" customHeight="1" x14ac:dyDescent="0.3">
      <c r="B64" s="5"/>
      <c r="C64" s="8" t="s">
        <v>9322</v>
      </c>
      <c r="D64" s="8" t="s">
        <v>9322</v>
      </c>
      <c r="E64" s="108">
        <v>973560</v>
      </c>
    </row>
    <row r="65" spans="1:5" ht="19" customHeight="1" x14ac:dyDescent="0.3">
      <c r="B65" s="5"/>
      <c r="C65" s="8" t="s">
        <v>8511</v>
      </c>
      <c r="D65" s="8" t="s">
        <v>12274</v>
      </c>
      <c r="E65" s="108">
        <v>3497117</v>
      </c>
    </row>
    <row r="66" spans="1:5" ht="19" customHeight="1" x14ac:dyDescent="0.3">
      <c r="B66" s="52" t="s">
        <v>9326</v>
      </c>
      <c r="C66" s="8" t="s">
        <v>10571</v>
      </c>
      <c r="D66" s="8" t="s">
        <v>12275</v>
      </c>
      <c r="E66" s="108">
        <v>112078730</v>
      </c>
    </row>
    <row r="67" spans="1:5" ht="19" customHeight="1" x14ac:dyDescent="0.3">
      <c r="B67" s="52"/>
      <c r="C67" s="8" t="s">
        <v>8512</v>
      </c>
      <c r="D67" s="8" t="s">
        <v>12276</v>
      </c>
      <c r="E67" s="108">
        <v>42813238</v>
      </c>
    </row>
    <row r="68" spans="1:5" ht="19" customHeight="1" x14ac:dyDescent="0.3">
      <c r="B68" s="52"/>
      <c r="C68" s="8" t="s">
        <v>8535</v>
      </c>
      <c r="D68" s="8" t="s">
        <v>12277</v>
      </c>
      <c r="E68" s="108">
        <v>15946876</v>
      </c>
    </row>
    <row r="69" spans="1:5" ht="19" customHeight="1" x14ac:dyDescent="0.3">
      <c r="A69" s="2" t="s">
        <v>10258</v>
      </c>
      <c r="B69" s="52"/>
      <c r="C69" s="8" t="s">
        <v>8534</v>
      </c>
      <c r="D69" s="8" t="s">
        <v>12278</v>
      </c>
      <c r="E69" s="108">
        <v>23310715</v>
      </c>
    </row>
    <row r="70" spans="1:5" ht="19" customHeight="1" x14ac:dyDescent="0.3">
      <c r="B70" s="52"/>
      <c r="C70" s="8" t="s">
        <v>10702</v>
      </c>
      <c r="D70" s="8" t="s">
        <v>12279</v>
      </c>
      <c r="E70" s="108">
        <v>20321378</v>
      </c>
    </row>
    <row r="71" spans="1:5" ht="19" customHeight="1" x14ac:dyDescent="0.3">
      <c r="B71" s="52"/>
      <c r="C71" s="8" t="s">
        <v>11081</v>
      </c>
      <c r="D71" s="8" t="s">
        <v>12280</v>
      </c>
      <c r="E71" s="108">
        <v>19658031</v>
      </c>
    </row>
    <row r="72" spans="1:5" ht="19" customHeight="1" x14ac:dyDescent="0.3">
      <c r="B72" s="52"/>
      <c r="C72" s="8" t="s">
        <v>8516</v>
      </c>
      <c r="D72" s="8" t="s">
        <v>12281</v>
      </c>
      <c r="E72" s="108">
        <v>4525696</v>
      </c>
    </row>
    <row r="73" spans="1:5" ht="19" customHeight="1" x14ac:dyDescent="0.3">
      <c r="B73" s="5" t="s">
        <v>9325</v>
      </c>
      <c r="C73" s="8" t="s">
        <v>8517</v>
      </c>
      <c r="D73" s="8" t="s">
        <v>12282</v>
      </c>
      <c r="E73" s="108">
        <v>36471769</v>
      </c>
    </row>
    <row r="74" spans="1:5" ht="19" customHeight="1" x14ac:dyDescent="0.3">
      <c r="B74" s="5"/>
      <c r="C74" s="8" t="s">
        <v>8515</v>
      </c>
      <c r="D74" s="8" t="s">
        <v>12283</v>
      </c>
      <c r="E74" s="108">
        <v>43053054</v>
      </c>
    </row>
    <row r="75" spans="1:5" ht="19" customHeight="1" x14ac:dyDescent="0.3">
      <c r="B75" s="5"/>
      <c r="C75" s="8" t="s">
        <v>8514</v>
      </c>
      <c r="D75" s="8" t="s">
        <v>12284</v>
      </c>
      <c r="E75" s="108">
        <v>11694719</v>
      </c>
    </row>
    <row r="76" spans="1:5" ht="19" customHeight="1" x14ac:dyDescent="0.3">
      <c r="B76" s="5"/>
      <c r="C76" s="8" t="s">
        <v>7847</v>
      </c>
      <c r="D76" s="8" t="s">
        <v>12285</v>
      </c>
      <c r="E76" s="108">
        <v>6777452</v>
      </c>
    </row>
    <row r="77" spans="1:5" ht="19" customHeight="1" x14ac:dyDescent="0.3">
      <c r="B77" s="5"/>
      <c r="C77" s="8" t="s">
        <v>8513</v>
      </c>
      <c r="D77" s="8" t="s">
        <v>12286</v>
      </c>
      <c r="E77" s="108">
        <v>100388073</v>
      </c>
    </row>
    <row r="79" spans="1:5" ht="19" customHeight="1" x14ac:dyDescent="0.3">
      <c r="B79" s="43"/>
      <c r="C79" s="43"/>
      <c r="D79" s="43"/>
    </row>
    <row r="80" spans="1:5" ht="19" customHeight="1" x14ac:dyDescent="0.3">
      <c r="B80" s="43"/>
      <c r="C80" s="43"/>
      <c r="D80" s="43"/>
    </row>
    <row r="81" spans="1:5" ht="19" customHeight="1" x14ac:dyDescent="0.3">
      <c r="B81" s="52" t="s">
        <v>9247</v>
      </c>
      <c r="C81" s="8" t="s">
        <v>9105</v>
      </c>
      <c r="D81" s="8" t="s">
        <v>12287</v>
      </c>
      <c r="E81" s="108">
        <v>8519377</v>
      </c>
    </row>
    <row r="82" spans="1:5" ht="19" customHeight="1" x14ac:dyDescent="0.3">
      <c r="B82" s="52"/>
      <c r="C82" s="8" t="s">
        <v>9106</v>
      </c>
      <c r="D82" s="8" t="s">
        <v>12288</v>
      </c>
      <c r="E82" s="108">
        <v>10101694</v>
      </c>
    </row>
    <row r="83" spans="1:5" ht="19" customHeight="1" x14ac:dyDescent="0.3">
      <c r="B83" s="52"/>
      <c r="C83" s="8" t="s">
        <v>9107</v>
      </c>
      <c r="D83" s="8" t="s">
        <v>12289</v>
      </c>
      <c r="E83" s="108">
        <v>34268528</v>
      </c>
    </row>
    <row r="84" spans="1:5" ht="19" customHeight="1" x14ac:dyDescent="0.3">
      <c r="B84" s="52"/>
      <c r="C84" s="8" t="s">
        <v>9108</v>
      </c>
      <c r="D84" s="8" t="s">
        <v>12290</v>
      </c>
      <c r="E84" s="108">
        <v>29161922</v>
      </c>
    </row>
    <row r="85" spans="1:5" ht="19" customHeight="1" x14ac:dyDescent="0.3">
      <c r="A85" s="2" t="s">
        <v>10258</v>
      </c>
      <c r="B85" s="52"/>
      <c r="C85" s="8" t="s">
        <v>9109</v>
      </c>
      <c r="D85" s="8" t="s">
        <v>12291</v>
      </c>
      <c r="E85" s="108">
        <v>4974986</v>
      </c>
    </row>
    <row r="86" spans="1:5" ht="19" customHeight="1" x14ac:dyDescent="0.3">
      <c r="B86" s="52"/>
      <c r="C86" s="8" t="s">
        <v>9110</v>
      </c>
      <c r="D86" s="8" t="s">
        <v>12292</v>
      </c>
      <c r="E86" s="108">
        <v>9770529</v>
      </c>
    </row>
    <row r="87" spans="1:5" ht="19" customHeight="1" x14ac:dyDescent="0.3">
      <c r="B87" s="52"/>
      <c r="C87" s="8" t="s">
        <v>9193</v>
      </c>
      <c r="D87" s="8" t="s">
        <v>12293</v>
      </c>
      <c r="E87" s="108">
        <v>2832067</v>
      </c>
    </row>
    <row r="88" spans="1:5" ht="19" customHeight="1" x14ac:dyDescent="0.3">
      <c r="B88" s="52"/>
      <c r="C88" s="8" t="s">
        <v>9316</v>
      </c>
      <c r="D88" s="8" t="s">
        <v>12294</v>
      </c>
      <c r="E88" s="108">
        <v>1641172</v>
      </c>
    </row>
    <row r="89" spans="1:5" ht="19" customHeight="1" x14ac:dyDescent="0.3">
      <c r="B89" s="52"/>
      <c r="C89" s="8" t="s">
        <v>9192</v>
      </c>
      <c r="D89" s="8" t="s">
        <v>12295</v>
      </c>
      <c r="E89" s="108">
        <v>4207083</v>
      </c>
    </row>
    <row r="90" spans="1:5" ht="19" customHeight="1" x14ac:dyDescent="0.3">
      <c r="B90" s="52"/>
      <c r="C90" s="8" t="s">
        <v>9111</v>
      </c>
      <c r="D90" s="8" t="s">
        <v>12296</v>
      </c>
      <c r="E90" s="108">
        <v>39309783</v>
      </c>
    </row>
    <row r="91" spans="1:5" ht="19" customHeight="1" x14ac:dyDescent="0.3">
      <c r="B91" s="52"/>
      <c r="C91" s="8" t="s">
        <v>9112</v>
      </c>
      <c r="D91" s="8" t="s">
        <v>12297</v>
      </c>
      <c r="E91" s="108">
        <v>17070135</v>
      </c>
    </row>
    <row r="92" spans="1:5" ht="19" customHeight="1" x14ac:dyDescent="0.3">
      <c r="B92" s="52"/>
      <c r="C92" s="8" t="s">
        <v>9187</v>
      </c>
      <c r="D92" s="8" t="s">
        <v>12298</v>
      </c>
      <c r="E92" s="108">
        <v>6855713</v>
      </c>
    </row>
    <row r="93" spans="1:5" ht="19" customHeight="1" x14ac:dyDescent="0.3">
      <c r="A93" s="2" t="s">
        <v>10258</v>
      </c>
      <c r="B93" s="5" t="s">
        <v>9248</v>
      </c>
      <c r="C93" s="8" t="s">
        <v>9321</v>
      </c>
      <c r="D93" s="8" t="s">
        <v>12299</v>
      </c>
      <c r="E93" s="108">
        <v>1179551</v>
      </c>
    </row>
    <row r="94" spans="1:5" ht="19" customHeight="1" x14ac:dyDescent="0.3">
      <c r="B94" s="5"/>
      <c r="C94" s="8" t="s">
        <v>12631</v>
      </c>
      <c r="D94" s="8" t="s">
        <v>12300</v>
      </c>
      <c r="E94" s="108">
        <v>83429615</v>
      </c>
    </row>
    <row r="95" spans="1:5" ht="19" customHeight="1" x14ac:dyDescent="0.3">
      <c r="B95" s="5"/>
      <c r="C95" s="8" t="s">
        <v>9113</v>
      </c>
      <c r="D95" s="8" t="s">
        <v>12301</v>
      </c>
      <c r="E95" s="108">
        <v>3996765</v>
      </c>
    </row>
    <row r="96" spans="1:5" ht="19" customHeight="1" x14ac:dyDescent="0.3">
      <c r="B96" s="5"/>
      <c r="C96" s="8" t="s">
        <v>9114</v>
      </c>
      <c r="D96" s="8" t="s">
        <v>12302</v>
      </c>
      <c r="E96" s="108">
        <v>2957731</v>
      </c>
    </row>
    <row r="97" spans="1:5" ht="19" customHeight="1" x14ac:dyDescent="0.3">
      <c r="B97" s="5"/>
      <c r="C97" s="8" t="s">
        <v>9131</v>
      </c>
      <c r="D97" s="8" t="s">
        <v>12303</v>
      </c>
      <c r="E97" s="108">
        <v>10047718</v>
      </c>
    </row>
    <row r="98" spans="1:5" ht="19" customHeight="1" x14ac:dyDescent="0.3">
      <c r="B98" s="5"/>
      <c r="C98" s="8" t="s">
        <v>9115</v>
      </c>
      <c r="D98" s="8" t="s">
        <v>12304</v>
      </c>
      <c r="E98" s="108">
        <v>82913906</v>
      </c>
    </row>
    <row r="99" spans="1:5" ht="19" customHeight="1" x14ac:dyDescent="0.3">
      <c r="B99" s="43"/>
      <c r="C99" s="43"/>
      <c r="D99" s="43"/>
    </row>
    <row r="100" spans="1:5" ht="19" customHeight="1" x14ac:dyDescent="0.3">
      <c r="B100" s="43"/>
      <c r="C100" s="43"/>
      <c r="D100" s="43"/>
    </row>
    <row r="101" spans="1:5" ht="19" customHeight="1" x14ac:dyDescent="0.3">
      <c r="B101" s="52" t="s">
        <v>9258</v>
      </c>
      <c r="C101" s="8" t="s">
        <v>9129</v>
      </c>
      <c r="D101" s="8" t="s">
        <v>12305</v>
      </c>
      <c r="E101" s="108">
        <v>5942089</v>
      </c>
    </row>
    <row r="102" spans="1:5" ht="19" customHeight="1" x14ac:dyDescent="0.3">
      <c r="A102" s="2" t="s">
        <v>10258</v>
      </c>
      <c r="B102" s="52"/>
      <c r="C102" s="8" t="s">
        <v>9128</v>
      </c>
      <c r="D102" s="8" t="s">
        <v>12306</v>
      </c>
      <c r="E102" s="108">
        <v>32981716</v>
      </c>
    </row>
    <row r="103" spans="1:5" ht="19" customHeight="1" x14ac:dyDescent="0.3">
      <c r="B103" s="52"/>
      <c r="C103" s="8" t="s">
        <v>9126</v>
      </c>
      <c r="D103" s="8" t="s">
        <v>12307</v>
      </c>
      <c r="E103" s="108">
        <v>18551427</v>
      </c>
    </row>
    <row r="104" spans="1:5" ht="19" customHeight="1" x14ac:dyDescent="0.3">
      <c r="B104" s="52"/>
      <c r="C104" s="8" t="s">
        <v>9125</v>
      </c>
      <c r="D104" s="8" t="s">
        <v>12308</v>
      </c>
      <c r="E104" s="108">
        <v>6415850</v>
      </c>
    </row>
    <row r="105" spans="1:5" ht="19" customHeight="1" x14ac:dyDescent="0.3">
      <c r="B105" s="52"/>
      <c r="C105" s="8" t="s">
        <v>9127</v>
      </c>
      <c r="D105" s="8" t="s">
        <v>12309</v>
      </c>
      <c r="E105" s="108">
        <v>9321018</v>
      </c>
    </row>
    <row r="106" spans="1:5" ht="19" customHeight="1" x14ac:dyDescent="0.3">
      <c r="B106" s="52"/>
      <c r="C106" s="8" t="s">
        <v>9116</v>
      </c>
      <c r="D106" s="8" t="s">
        <v>12310</v>
      </c>
      <c r="E106" s="108">
        <v>38041754</v>
      </c>
    </row>
    <row r="107" spans="1:5" ht="19" customHeight="1" x14ac:dyDescent="0.3">
      <c r="B107" s="52"/>
      <c r="C107" s="8" t="s">
        <v>9117</v>
      </c>
      <c r="D107" s="8" t="s">
        <v>12311</v>
      </c>
      <c r="E107" s="108">
        <v>216565318</v>
      </c>
    </row>
    <row r="108" spans="1:5" ht="19" customHeight="1" x14ac:dyDescent="0.3">
      <c r="B108" s="5" t="s">
        <v>9249</v>
      </c>
      <c r="C108" s="8" t="s">
        <v>9118</v>
      </c>
      <c r="D108" s="8" t="s">
        <v>12312</v>
      </c>
      <c r="E108" s="108">
        <v>1366417754</v>
      </c>
    </row>
    <row r="109" spans="1:5" ht="19" customHeight="1" x14ac:dyDescent="0.3">
      <c r="B109" s="5"/>
      <c r="C109" s="8" t="s">
        <v>9119</v>
      </c>
      <c r="D109" s="8" t="s">
        <v>12313</v>
      </c>
      <c r="E109" s="108">
        <v>28608710</v>
      </c>
    </row>
    <row r="110" spans="1:5" ht="19" customHeight="1" x14ac:dyDescent="0.3">
      <c r="B110" s="5"/>
      <c r="C110" s="8" t="s">
        <v>9120</v>
      </c>
      <c r="D110" s="8" t="s">
        <v>12314</v>
      </c>
      <c r="E110" s="108">
        <v>163046161</v>
      </c>
    </row>
    <row r="111" spans="1:5" ht="19" customHeight="1" x14ac:dyDescent="0.3">
      <c r="B111" s="5"/>
      <c r="C111" s="8" t="s">
        <v>10711</v>
      </c>
      <c r="D111" s="8" t="s">
        <v>12315</v>
      </c>
      <c r="E111" s="108">
        <v>21323733</v>
      </c>
    </row>
    <row r="112" spans="1:5" ht="19" customHeight="1" x14ac:dyDescent="0.3">
      <c r="B112" s="5"/>
      <c r="C112" s="8" t="s">
        <v>10712</v>
      </c>
      <c r="D112" s="8" t="s">
        <v>12316</v>
      </c>
      <c r="E112" s="108">
        <v>54045420</v>
      </c>
    </row>
    <row r="113" spans="2:5" ht="19" customHeight="1" x14ac:dyDescent="0.3">
      <c r="B113" s="5"/>
      <c r="C113" s="8" t="s">
        <v>9124</v>
      </c>
      <c r="D113" s="8" t="s">
        <v>12317</v>
      </c>
      <c r="E113" s="108">
        <v>7169455</v>
      </c>
    </row>
    <row r="114" spans="2:5" ht="19" customHeight="1" x14ac:dyDescent="0.3">
      <c r="B114" s="5"/>
      <c r="C114" s="8" t="s">
        <v>9123</v>
      </c>
      <c r="D114" s="8" t="s">
        <v>12318</v>
      </c>
      <c r="E114" s="108">
        <v>96462106</v>
      </c>
    </row>
    <row r="115" spans="2:5" ht="19" customHeight="1" x14ac:dyDescent="0.3">
      <c r="B115" s="5"/>
      <c r="C115" s="8" t="s">
        <v>7852</v>
      </c>
      <c r="D115" s="8" t="s">
        <v>12319</v>
      </c>
      <c r="E115" s="108">
        <v>16486542</v>
      </c>
    </row>
    <row r="116" spans="2:5" ht="19" customHeight="1" x14ac:dyDescent="0.3">
      <c r="B116" s="5"/>
      <c r="C116" s="8" t="s">
        <v>9121</v>
      </c>
      <c r="D116" s="8" t="s">
        <v>12320</v>
      </c>
      <c r="E116" s="108">
        <v>69037513</v>
      </c>
    </row>
    <row r="117" spans="2:5" ht="19" customHeight="1" x14ac:dyDescent="0.3">
      <c r="B117" s="5"/>
      <c r="C117" s="8" t="s">
        <v>9122</v>
      </c>
      <c r="D117" s="8" t="s">
        <v>12321</v>
      </c>
      <c r="E117" s="108">
        <v>31949777</v>
      </c>
    </row>
    <row r="118" spans="2:5" ht="19" customHeight="1" x14ac:dyDescent="0.3">
      <c r="B118" s="43"/>
      <c r="C118" s="43"/>
      <c r="D118" s="43"/>
    </row>
    <row r="119" spans="2:5" ht="19" customHeight="1" x14ac:dyDescent="0.3">
      <c r="B119" s="43"/>
      <c r="C119" s="43"/>
      <c r="D119" s="43"/>
    </row>
    <row r="120" spans="2:5" ht="19" customHeight="1" x14ac:dyDescent="0.3">
      <c r="B120" s="43"/>
      <c r="C120" s="43"/>
      <c r="D120" s="43"/>
    </row>
    <row r="121" spans="2:5" ht="19" customHeight="1" x14ac:dyDescent="0.3">
      <c r="B121" s="52" t="s">
        <v>9250</v>
      </c>
      <c r="C121" s="8" t="s">
        <v>9181</v>
      </c>
      <c r="D121" s="8" t="s">
        <v>9181</v>
      </c>
      <c r="E121" s="108">
        <v>5804337</v>
      </c>
    </row>
    <row r="122" spans="2:5" ht="19" customHeight="1" x14ac:dyDescent="0.3">
      <c r="B122" s="52"/>
      <c r="C122" s="8" t="s">
        <v>11259</v>
      </c>
      <c r="D122" s="8" t="s">
        <v>12322</v>
      </c>
      <c r="E122" s="108">
        <v>270625568</v>
      </c>
    </row>
    <row r="123" spans="2:5" ht="19" customHeight="1" x14ac:dyDescent="0.3">
      <c r="B123" s="52"/>
      <c r="C123" s="8" t="s">
        <v>11590</v>
      </c>
      <c r="D123" s="8" t="s">
        <v>12323</v>
      </c>
      <c r="E123" s="108">
        <v>1293119</v>
      </c>
    </row>
    <row r="124" spans="2:5" ht="19" customHeight="1" x14ac:dyDescent="0.3">
      <c r="B124" s="52"/>
      <c r="C124" s="8" t="s">
        <v>9182</v>
      </c>
      <c r="D124" s="8" t="s">
        <v>12324</v>
      </c>
      <c r="E124" s="108">
        <v>25203198</v>
      </c>
    </row>
    <row r="125" spans="2:5" ht="19" customHeight="1" x14ac:dyDescent="0.3">
      <c r="B125" s="52"/>
      <c r="C125" s="8" t="s">
        <v>9184</v>
      </c>
      <c r="D125" s="8" t="s">
        <v>12325</v>
      </c>
      <c r="E125" s="108">
        <v>4783063</v>
      </c>
    </row>
    <row r="126" spans="2:5" ht="19" customHeight="1" x14ac:dyDescent="0.3">
      <c r="B126" s="52"/>
      <c r="C126" s="8" t="s">
        <v>9185</v>
      </c>
      <c r="D126" s="8" t="s">
        <v>12326</v>
      </c>
      <c r="E126" s="108">
        <v>8776109</v>
      </c>
    </row>
    <row r="127" spans="2:5" ht="19" customHeight="1" x14ac:dyDescent="0.3">
      <c r="B127" s="52"/>
      <c r="C127" s="8" t="s">
        <v>9183</v>
      </c>
      <c r="D127" s="8" t="s">
        <v>12327</v>
      </c>
      <c r="E127" s="108">
        <v>108116615</v>
      </c>
    </row>
    <row r="128" spans="2:5" ht="19" customHeight="1" x14ac:dyDescent="0.3">
      <c r="B128" s="52"/>
      <c r="C128" s="8" t="s">
        <v>11611</v>
      </c>
      <c r="D128" s="8" t="s">
        <v>12328</v>
      </c>
      <c r="E128" s="108">
        <v>23773876</v>
      </c>
    </row>
    <row r="129" spans="2:5" ht="19" customHeight="1" x14ac:dyDescent="0.3">
      <c r="B129" s="52"/>
      <c r="C129" s="8" t="s">
        <v>9159</v>
      </c>
      <c r="D129" s="8" t="s">
        <v>12329</v>
      </c>
      <c r="E129" s="108">
        <v>126860301</v>
      </c>
    </row>
    <row r="130" spans="2:5" ht="19" customHeight="1" x14ac:dyDescent="0.3">
      <c r="B130" s="5" t="s">
        <v>9251</v>
      </c>
      <c r="C130" s="8" t="s">
        <v>9130</v>
      </c>
      <c r="D130" s="8" t="s">
        <v>12330</v>
      </c>
      <c r="E130" s="108">
        <v>51225308</v>
      </c>
    </row>
    <row r="131" spans="2:5" ht="19" customHeight="1" x14ac:dyDescent="0.3">
      <c r="B131" s="5"/>
      <c r="C131" s="8" t="s">
        <v>7851</v>
      </c>
      <c r="D131" s="8" t="s">
        <v>12331</v>
      </c>
      <c r="E131" s="108">
        <v>25666161</v>
      </c>
    </row>
    <row r="132" spans="2:5" ht="19" customHeight="1" x14ac:dyDescent="0.3">
      <c r="B132" s="5"/>
      <c r="C132" s="8" t="s">
        <v>7853</v>
      </c>
      <c r="D132" s="8" t="s">
        <v>12332</v>
      </c>
      <c r="E132" s="108">
        <v>1433783686</v>
      </c>
    </row>
    <row r="133" spans="2:5" ht="19" customHeight="1" x14ac:dyDescent="0.3">
      <c r="B133" s="5"/>
      <c r="C133" s="8" t="s">
        <v>7850</v>
      </c>
      <c r="D133" s="8" t="s">
        <v>12333</v>
      </c>
      <c r="E133" s="108">
        <v>3225167</v>
      </c>
    </row>
    <row r="134" spans="2:5" ht="19" customHeight="1" x14ac:dyDescent="0.3">
      <c r="B134" s="5"/>
      <c r="C134" s="8" t="s">
        <v>7846</v>
      </c>
      <c r="D134" s="8" t="s">
        <v>12334</v>
      </c>
      <c r="E134" s="108">
        <v>145872256</v>
      </c>
    </row>
    <row r="135" spans="2:5" ht="19" customHeight="1" x14ac:dyDescent="0.3">
      <c r="C135" s="43"/>
      <c r="D135" s="43"/>
    </row>
    <row r="136" spans="2:5" ht="19" customHeight="1" x14ac:dyDescent="0.3">
      <c r="C136" s="43"/>
      <c r="D136" s="43"/>
    </row>
    <row r="137" spans="2:5" ht="19" customHeight="1" x14ac:dyDescent="0.3">
      <c r="C137" s="43"/>
      <c r="D137" s="43"/>
    </row>
    <row r="138" spans="2:5" ht="19" customHeight="1" x14ac:dyDescent="0.3">
      <c r="C138" s="43"/>
      <c r="D138" s="43"/>
    </row>
    <row r="139" spans="2:5" ht="19" customHeight="1" x14ac:dyDescent="0.3">
      <c r="C139" s="43"/>
      <c r="D139" s="43"/>
    </row>
    <row r="140" spans="2:5" ht="19" customHeight="1" x14ac:dyDescent="0.3">
      <c r="C140" s="43"/>
      <c r="D140" s="43"/>
    </row>
    <row r="141" spans="2:5" ht="19" customHeight="1" x14ac:dyDescent="0.3">
      <c r="B141" s="52" t="s">
        <v>9252</v>
      </c>
      <c r="C141" s="8" t="s">
        <v>9319</v>
      </c>
      <c r="D141" s="8" t="s">
        <v>12335</v>
      </c>
      <c r="E141" s="108">
        <v>1325648</v>
      </c>
    </row>
    <row r="142" spans="2:5" ht="19" customHeight="1" x14ac:dyDescent="0.3">
      <c r="B142" s="52"/>
      <c r="C142" s="8" t="s">
        <v>9315</v>
      </c>
      <c r="D142" s="8" t="s">
        <v>12336</v>
      </c>
      <c r="E142" s="108">
        <v>1906743</v>
      </c>
    </row>
    <row r="143" spans="2:5" ht="19" customHeight="1" x14ac:dyDescent="0.3">
      <c r="B143" s="52"/>
      <c r="C143" s="8" t="s">
        <v>9154</v>
      </c>
      <c r="D143" s="8" t="s">
        <v>12337</v>
      </c>
      <c r="E143" s="108">
        <v>9452411</v>
      </c>
    </row>
    <row r="144" spans="2:5" ht="19" customHeight="1" x14ac:dyDescent="0.3">
      <c r="B144" s="52"/>
      <c r="C144" s="8" t="s">
        <v>9155</v>
      </c>
      <c r="D144" s="8" t="s">
        <v>12338</v>
      </c>
      <c r="E144" s="108">
        <v>2759627</v>
      </c>
    </row>
    <row r="145" spans="2:9" ht="19" customHeight="1" x14ac:dyDescent="0.3">
      <c r="B145" s="52"/>
      <c r="C145" s="8" t="s">
        <v>9164</v>
      </c>
      <c r="D145" s="8" t="s">
        <v>12339</v>
      </c>
      <c r="E145" s="108">
        <v>37887768</v>
      </c>
    </row>
    <row r="146" spans="2:9" ht="19" customHeight="1" x14ac:dyDescent="0.3">
      <c r="B146" s="52"/>
      <c r="C146" s="8" t="s">
        <v>9238</v>
      </c>
      <c r="D146" s="8" t="s">
        <v>12340</v>
      </c>
      <c r="E146" s="108">
        <v>10689209</v>
      </c>
    </row>
    <row r="147" spans="2:9" ht="19" customHeight="1" x14ac:dyDescent="0.3">
      <c r="B147" s="52"/>
      <c r="C147" s="8" t="s">
        <v>9163</v>
      </c>
      <c r="D147" s="8" t="s">
        <v>12341</v>
      </c>
      <c r="E147" s="108">
        <v>5457013</v>
      </c>
    </row>
    <row r="148" spans="2:9" ht="19" customHeight="1" x14ac:dyDescent="0.3">
      <c r="B148" s="52"/>
      <c r="C148" s="8" t="s">
        <v>9172</v>
      </c>
      <c r="D148" s="8" t="s">
        <v>12342</v>
      </c>
      <c r="E148" s="108">
        <v>8955102</v>
      </c>
    </row>
    <row r="149" spans="2:9" ht="19" customHeight="1" x14ac:dyDescent="0.3">
      <c r="B149" s="52"/>
      <c r="C149" s="8" t="s">
        <v>9162</v>
      </c>
      <c r="D149" s="8" t="s">
        <v>12343</v>
      </c>
      <c r="E149" s="108">
        <v>9684679</v>
      </c>
    </row>
    <row r="150" spans="2:9" ht="19" customHeight="1" x14ac:dyDescent="0.3">
      <c r="B150" s="5" t="s">
        <v>9256</v>
      </c>
      <c r="C150" s="8" t="s">
        <v>9156</v>
      </c>
      <c r="D150" s="8" t="s">
        <v>12344</v>
      </c>
      <c r="E150" s="108">
        <v>43993638</v>
      </c>
    </row>
    <row r="151" spans="2:9" ht="19" customHeight="1" x14ac:dyDescent="0.3">
      <c r="B151" s="5"/>
      <c r="C151" s="8" t="s">
        <v>9160</v>
      </c>
      <c r="D151" s="8" t="s">
        <v>12369</v>
      </c>
      <c r="E151" s="108">
        <v>4043263</v>
      </c>
    </row>
    <row r="152" spans="2:9" ht="19" customHeight="1" x14ac:dyDescent="0.3">
      <c r="B152" s="5"/>
      <c r="C152" s="8" t="s">
        <v>9161</v>
      </c>
      <c r="D152" s="8" t="s">
        <v>12345</v>
      </c>
      <c r="E152" s="108">
        <v>19364557</v>
      </c>
    </row>
    <row r="153" spans="2:9" ht="19" customHeight="1" x14ac:dyDescent="0.3">
      <c r="B153" s="5"/>
      <c r="C153" s="8" t="s">
        <v>9177</v>
      </c>
      <c r="D153" s="8" t="s">
        <v>12346</v>
      </c>
      <c r="E153" s="108">
        <v>7000119</v>
      </c>
    </row>
    <row r="154" spans="2:9" ht="19" customHeight="1" x14ac:dyDescent="0.3">
      <c r="B154" s="5"/>
      <c r="C154" s="8" t="s">
        <v>9179</v>
      </c>
      <c r="D154" s="8" t="s">
        <v>12347</v>
      </c>
      <c r="E154" s="108">
        <v>10473455</v>
      </c>
    </row>
    <row r="155" spans="2:9" ht="19" customHeight="1" x14ac:dyDescent="0.3">
      <c r="B155" s="5"/>
      <c r="C155" s="8" t="s">
        <v>9178</v>
      </c>
      <c r="D155" s="8" t="s">
        <v>12348</v>
      </c>
      <c r="E155" s="108">
        <v>2880917</v>
      </c>
    </row>
    <row r="156" spans="2:9" ht="19" customHeight="1" x14ac:dyDescent="0.3">
      <c r="B156" s="52" t="s">
        <v>9257</v>
      </c>
      <c r="C156" s="8" t="s">
        <v>9180</v>
      </c>
      <c r="D156" s="8" t="s">
        <v>12349</v>
      </c>
      <c r="E156" s="108">
        <v>2083459</v>
      </c>
      <c r="I156" s="3" t="s">
        <v>9007</v>
      </c>
    </row>
    <row r="157" spans="2:9" ht="19" customHeight="1" x14ac:dyDescent="0.3">
      <c r="B157" s="52"/>
      <c r="C157" s="8" t="s">
        <v>9176</v>
      </c>
      <c r="D157" s="8" t="s">
        <v>12350</v>
      </c>
      <c r="E157" s="108">
        <v>8772235</v>
      </c>
    </row>
    <row r="158" spans="2:9" ht="19" customHeight="1" x14ac:dyDescent="0.3">
      <c r="B158" s="52"/>
      <c r="C158" s="8" t="s">
        <v>9175</v>
      </c>
      <c r="D158" s="8" t="s">
        <v>12351</v>
      </c>
      <c r="E158" s="108">
        <v>3301000</v>
      </c>
    </row>
    <row r="159" spans="2:9" ht="19" customHeight="1" x14ac:dyDescent="0.3">
      <c r="B159" s="52"/>
      <c r="C159" s="8" t="s">
        <v>9174</v>
      </c>
      <c r="D159" s="8" t="s">
        <v>12352</v>
      </c>
      <c r="E159" s="108">
        <v>4130304</v>
      </c>
    </row>
    <row r="160" spans="2:9" ht="19" customHeight="1" x14ac:dyDescent="0.3">
      <c r="B160" s="52"/>
      <c r="C160" s="8" t="s">
        <v>9173</v>
      </c>
      <c r="D160" s="8" t="s">
        <v>12353</v>
      </c>
      <c r="E160" s="108">
        <v>2078654</v>
      </c>
    </row>
    <row r="161" spans="2:5" ht="19" customHeight="1" x14ac:dyDescent="0.3">
      <c r="B161" s="5" t="s">
        <v>9253</v>
      </c>
      <c r="C161" s="8" t="s">
        <v>9171</v>
      </c>
      <c r="D161" s="8" t="s">
        <v>12354</v>
      </c>
      <c r="E161" s="108">
        <v>60550075</v>
      </c>
    </row>
    <row r="162" spans="2:5" ht="19" customHeight="1" x14ac:dyDescent="0.3">
      <c r="B162" s="5"/>
      <c r="C162" s="8" t="s">
        <v>9170</v>
      </c>
      <c r="D162" s="8" t="s">
        <v>12355</v>
      </c>
      <c r="E162" s="108">
        <v>8591365</v>
      </c>
    </row>
    <row r="163" spans="2:5" ht="19" customHeight="1" x14ac:dyDescent="0.3">
      <c r="B163" s="5"/>
      <c r="C163" s="8" t="s">
        <v>9169</v>
      </c>
      <c r="D163" s="8" t="s">
        <v>12356</v>
      </c>
      <c r="E163" s="108">
        <v>65129728</v>
      </c>
    </row>
    <row r="164" spans="2:5" ht="19" customHeight="1" x14ac:dyDescent="0.3">
      <c r="B164" s="5"/>
      <c r="C164" s="8" t="s">
        <v>9168</v>
      </c>
      <c r="D164" s="8" t="s">
        <v>12357</v>
      </c>
      <c r="E164" s="108">
        <v>11539328</v>
      </c>
    </row>
    <row r="165" spans="2:5" ht="19" customHeight="1" x14ac:dyDescent="0.3">
      <c r="B165" s="5"/>
      <c r="C165" s="8" t="s">
        <v>9167</v>
      </c>
      <c r="D165" s="8" t="s">
        <v>12358</v>
      </c>
      <c r="E165" s="108">
        <v>17097130</v>
      </c>
    </row>
    <row r="166" spans="2:5" ht="19" customHeight="1" x14ac:dyDescent="0.3">
      <c r="B166" s="5"/>
      <c r="C166" s="8" t="s">
        <v>9165</v>
      </c>
      <c r="D166" s="8" t="s">
        <v>12359</v>
      </c>
      <c r="E166" s="108">
        <v>83517045</v>
      </c>
    </row>
    <row r="167" spans="2:5" ht="19" customHeight="1" x14ac:dyDescent="0.3">
      <c r="B167" s="5"/>
      <c r="C167" s="8" t="s">
        <v>9166</v>
      </c>
      <c r="D167" s="8" t="s">
        <v>12360</v>
      </c>
      <c r="E167" s="108">
        <v>5771876</v>
      </c>
    </row>
    <row r="168" spans="2:5" ht="19" customHeight="1" x14ac:dyDescent="0.3">
      <c r="B168" s="52" t="s">
        <v>9254</v>
      </c>
      <c r="C168" s="8" t="s">
        <v>9153</v>
      </c>
      <c r="D168" s="8" t="s">
        <v>12361</v>
      </c>
      <c r="E168" s="108">
        <v>5532156</v>
      </c>
    </row>
    <row r="169" spans="2:5" ht="19" customHeight="1" x14ac:dyDescent="0.3">
      <c r="B169" s="52"/>
      <c r="C169" s="8" t="s">
        <v>9152</v>
      </c>
      <c r="D169" s="8" t="s">
        <v>12362</v>
      </c>
      <c r="E169" s="108">
        <v>10036379</v>
      </c>
    </row>
    <row r="170" spans="2:5" ht="19" customHeight="1" x14ac:dyDescent="0.3">
      <c r="B170" s="52"/>
      <c r="C170" s="8" t="s">
        <v>9151</v>
      </c>
      <c r="D170" s="8" t="s">
        <v>12363</v>
      </c>
      <c r="E170" s="108">
        <v>5378857</v>
      </c>
    </row>
    <row r="171" spans="2:5" ht="19" customHeight="1" x14ac:dyDescent="0.3">
      <c r="B171" s="52"/>
      <c r="C171" s="8" t="s">
        <v>9219</v>
      </c>
      <c r="D171" s="8" t="s">
        <v>12364</v>
      </c>
      <c r="E171" s="108">
        <v>67530172</v>
      </c>
    </row>
    <row r="172" spans="2:5" ht="19" customHeight="1" x14ac:dyDescent="0.3">
      <c r="B172" s="52"/>
      <c r="C172" s="8" t="s">
        <v>9150</v>
      </c>
      <c r="D172" s="8" t="s">
        <v>12365</v>
      </c>
      <c r="E172" s="108">
        <v>4882495</v>
      </c>
    </row>
    <row r="173" spans="2:5" ht="19" customHeight="1" x14ac:dyDescent="0.3">
      <c r="B173" s="52"/>
      <c r="C173" s="8" t="s">
        <v>8318</v>
      </c>
      <c r="D173" s="8" t="s">
        <v>12366</v>
      </c>
      <c r="E173" s="108">
        <v>46736776</v>
      </c>
    </row>
    <row r="174" spans="2:5" ht="19" customHeight="1" x14ac:dyDescent="0.3">
      <c r="B174" s="52"/>
      <c r="C174" s="8" t="s">
        <v>8319</v>
      </c>
      <c r="D174" s="8" t="s">
        <v>12367</v>
      </c>
      <c r="E174" s="108">
        <v>10226187</v>
      </c>
    </row>
    <row r="175" spans="2:5" ht="19" customHeight="1" x14ac:dyDescent="0.3">
      <c r="B175" s="52"/>
      <c r="C175" s="8" t="s">
        <v>11745</v>
      </c>
      <c r="D175" s="8" t="s">
        <v>12368</v>
      </c>
      <c r="E175" s="108">
        <v>2207000</v>
      </c>
    </row>
    <row r="181" spans="2:8" ht="19" customHeight="1" x14ac:dyDescent="0.3">
      <c r="B181" s="1" t="s">
        <v>6725</v>
      </c>
      <c r="C181" s="1"/>
      <c r="D181" s="1"/>
      <c r="E181" s="72"/>
      <c r="F181" s="1"/>
      <c r="G181" s="1"/>
      <c r="H181" s="1"/>
    </row>
    <row r="182" spans="2:8" ht="19" customHeight="1" x14ac:dyDescent="0.3">
      <c r="C182" s="2" t="s">
        <v>9344</v>
      </c>
      <c r="E182" s="43">
        <v>889953</v>
      </c>
    </row>
    <row r="183" spans="2:8" ht="19" customHeight="1" x14ac:dyDescent="0.3">
      <c r="C183" s="2" t="s">
        <v>9345</v>
      </c>
      <c r="E183" s="43">
        <v>850886</v>
      </c>
    </row>
    <row r="184" spans="2:8" ht="19" customHeight="1" x14ac:dyDescent="0.3">
      <c r="C184" s="2" t="s">
        <v>9346</v>
      </c>
      <c r="E184" s="43">
        <v>782766</v>
      </c>
    </row>
    <row r="185" spans="2:8" ht="19" customHeight="1" x14ac:dyDescent="0.3">
      <c r="C185" s="2" t="s">
        <v>9347</v>
      </c>
      <c r="E185" s="43">
        <v>763092</v>
      </c>
    </row>
    <row r="186" spans="2:8" ht="19" customHeight="1" x14ac:dyDescent="0.3">
      <c r="C186" s="2" t="s">
        <v>9385</v>
      </c>
      <c r="E186" s="43">
        <v>669823</v>
      </c>
    </row>
    <row r="187" spans="2:8" ht="19" customHeight="1" x14ac:dyDescent="0.3">
      <c r="C187" s="2" t="s">
        <v>9348</v>
      </c>
      <c r="E187" s="43">
        <v>627987</v>
      </c>
    </row>
    <row r="188" spans="2:8" ht="19" customHeight="1" x14ac:dyDescent="0.3">
      <c r="C188" s="2" t="s">
        <v>9349</v>
      </c>
      <c r="E188" s="43">
        <v>615729</v>
      </c>
    </row>
    <row r="189" spans="2:8" ht="19" customHeight="1" x14ac:dyDescent="0.3">
      <c r="C189" s="2" t="s">
        <v>9386</v>
      </c>
      <c r="E189" s="43">
        <v>582463</v>
      </c>
    </row>
    <row r="190" spans="2:8" ht="19" customHeight="1" x14ac:dyDescent="0.3">
      <c r="C190" s="2" t="s">
        <v>9350</v>
      </c>
      <c r="E190" s="43">
        <v>581372</v>
      </c>
    </row>
    <row r="191" spans="2:8" ht="19" customHeight="1" x14ac:dyDescent="0.3">
      <c r="C191" s="2" t="s">
        <v>9351</v>
      </c>
      <c r="E191" s="43">
        <v>549935</v>
      </c>
    </row>
    <row r="192" spans="2:8" ht="19" customHeight="1" x14ac:dyDescent="0.3">
      <c r="C192" s="2" t="s">
        <v>9352</v>
      </c>
      <c r="E192" s="43">
        <v>530953</v>
      </c>
    </row>
    <row r="193" spans="3:5" ht="19" customHeight="1" x14ac:dyDescent="0.3">
      <c r="C193" s="2" t="s">
        <v>9353</v>
      </c>
      <c r="E193" s="43">
        <v>440372</v>
      </c>
    </row>
    <row r="194" spans="3:5" ht="19" customHeight="1" x14ac:dyDescent="0.3">
      <c r="C194" s="2" t="s">
        <v>9354</v>
      </c>
      <c r="E194" s="43">
        <v>433285</v>
      </c>
    </row>
    <row r="195" spans="3:5" ht="19" customHeight="1" x14ac:dyDescent="0.3">
      <c r="C195" s="2" t="s">
        <v>12614</v>
      </c>
      <c r="E195" s="43">
        <v>390353</v>
      </c>
    </row>
    <row r="196" spans="3:5" ht="19" customHeight="1" x14ac:dyDescent="0.3">
      <c r="C196" s="2" t="s">
        <v>9355</v>
      </c>
      <c r="D196" s="2" t="s">
        <v>10776</v>
      </c>
      <c r="E196" s="43">
        <v>389482</v>
      </c>
    </row>
    <row r="197" spans="3:5" ht="19" customHeight="1" x14ac:dyDescent="0.3">
      <c r="C197" s="2" t="s">
        <v>9270</v>
      </c>
      <c r="E197" s="43">
        <v>339031</v>
      </c>
    </row>
    <row r="198" spans="3:5" ht="19" customHeight="1" x14ac:dyDescent="0.3">
      <c r="C198" s="2" t="s">
        <v>11584</v>
      </c>
      <c r="E198" s="43">
        <v>299882</v>
      </c>
    </row>
    <row r="199" spans="3:5" ht="19" customHeight="1" x14ac:dyDescent="0.3">
      <c r="C199" s="2" t="s">
        <v>9356</v>
      </c>
      <c r="E199" s="43">
        <v>287025</v>
      </c>
    </row>
    <row r="200" spans="3:5" ht="19" customHeight="1" x14ac:dyDescent="0.3">
      <c r="C200" s="2" t="s">
        <v>9387</v>
      </c>
      <c r="E200" s="43">
        <v>215056</v>
      </c>
    </row>
    <row r="201" spans="3:5" ht="19" customHeight="1" x14ac:dyDescent="0.3">
      <c r="C201" s="2" t="s">
        <v>11769</v>
      </c>
      <c r="E201" s="43">
        <v>197097</v>
      </c>
    </row>
    <row r="202" spans="3:5" ht="19" customHeight="1" x14ac:dyDescent="0.3">
      <c r="C202" s="2" t="s">
        <v>9357</v>
      </c>
      <c r="E202" s="43">
        <v>182790</v>
      </c>
    </row>
    <row r="203" spans="3:5" ht="19" customHeight="1" x14ac:dyDescent="0.3">
      <c r="C203" s="2" t="s">
        <v>9358</v>
      </c>
      <c r="E203" s="43">
        <v>117606</v>
      </c>
    </row>
    <row r="204" spans="3:5" ht="19" customHeight="1" x14ac:dyDescent="0.3">
      <c r="C204" s="2" t="s">
        <v>9359</v>
      </c>
      <c r="E204" s="43">
        <v>113815</v>
      </c>
    </row>
    <row r="205" spans="3:5" ht="19" customHeight="1" x14ac:dyDescent="0.3">
      <c r="C205" s="2" t="s">
        <v>9360</v>
      </c>
      <c r="E205" s="43">
        <v>112003</v>
      </c>
    </row>
    <row r="206" spans="3:5" ht="19" customHeight="1" x14ac:dyDescent="0.3">
      <c r="C206" s="2" t="s">
        <v>9361</v>
      </c>
      <c r="E206" s="43">
        <v>110940</v>
      </c>
    </row>
    <row r="207" spans="3:5" ht="19" customHeight="1" x14ac:dyDescent="0.3">
      <c r="C207" s="2" t="s">
        <v>9388</v>
      </c>
      <c r="E207" s="43">
        <v>110589</v>
      </c>
    </row>
    <row r="208" spans="3:5" ht="19" customHeight="1" x14ac:dyDescent="0.3">
      <c r="C208" s="2" t="s">
        <v>9362</v>
      </c>
      <c r="E208" s="43">
        <v>97739</v>
      </c>
    </row>
    <row r="209" spans="2:8" ht="19" customHeight="1" x14ac:dyDescent="0.3">
      <c r="C209" s="2" t="s">
        <v>9389</v>
      </c>
      <c r="E209" s="43">
        <v>97118</v>
      </c>
    </row>
    <row r="210" spans="2:8" ht="19" customHeight="1" x14ac:dyDescent="0.3">
      <c r="C210" s="2" t="s">
        <v>9363</v>
      </c>
      <c r="E210" s="43">
        <v>77142</v>
      </c>
    </row>
    <row r="211" spans="2:8" ht="19" customHeight="1" x14ac:dyDescent="0.3">
      <c r="C211" s="2" t="s">
        <v>9364</v>
      </c>
      <c r="E211" s="43">
        <v>71808</v>
      </c>
    </row>
    <row r="212" spans="2:8" ht="19" customHeight="1" x14ac:dyDescent="0.3">
      <c r="C212" s="2" t="s">
        <v>9390</v>
      </c>
      <c r="E212" s="43">
        <v>58791</v>
      </c>
    </row>
    <row r="213" spans="2:8" ht="19" customHeight="1" x14ac:dyDescent="0.3">
      <c r="C213" s="2" t="s">
        <v>9391</v>
      </c>
      <c r="E213" s="43">
        <v>52823</v>
      </c>
    </row>
    <row r="214" spans="2:8" ht="19" customHeight="1" x14ac:dyDescent="0.3">
      <c r="C214" s="2" t="s">
        <v>9365</v>
      </c>
      <c r="E214" s="43">
        <v>38964</v>
      </c>
    </row>
    <row r="215" spans="2:8" ht="19" customHeight="1" x14ac:dyDescent="0.3">
      <c r="C215" s="2" t="s">
        <v>9366</v>
      </c>
      <c r="E215" s="43">
        <v>38019</v>
      </c>
    </row>
    <row r="216" spans="2:8" ht="19" customHeight="1" x14ac:dyDescent="0.3">
      <c r="C216" s="2" t="s">
        <v>9367</v>
      </c>
      <c r="E216" s="43">
        <v>33860</v>
      </c>
    </row>
    <row r="217" spans="2:8" ht="19" customHeight="1" x14ac:dyDescent="0.3">
      <c r="C217" s="2" t="s">
        <v>9368</v>
      </c>
      <c r="E217" s="43">
        <v>18008</v>
      </c>
    </row>
    <row r="218" spans="2:8" ht="19" customHeight="1" x14ac:dyDescent="0.3">
      <c r="C218" s="2" t="s">
        <v>9369</v>
      </c>
      <c r="E218" s="43">
        <v>11646</v>
      </c>
    </row>
    <row r="219" spans="2:8" ht="19" customHeight="1" x14ac:dyDescent="0.3">
      <c r="C219" s="2" t="s">
        <v>9370</v>
      </c>
      <c r="E219" s="43">
        <v>10756</v>
      </c>
    </row>
    <row r="220" spans="2:8" ht="19" customHeight="1" x14ac:dyDescent="0.3">
      <c r="C220" s="2" t="s">
        <v>9392</v>
      </c>
      <c r="E220" s="43">
        <v>799</v>
      </c>
    </row>
    <row r="221" spans="2:8" ht="19" customHeight="1" x14ac:dyDescent="0.3">
      <c r="B221" s="1"/>
      <c r="C221" s="1"/>
      <c r="D221" s="1" t="s">
        <v>9264</v>
      </c>
      <c r="E221" s="72"/>
      <c r="F221" s="1"/>
      <c r="G221" s="1"/>
      <c r="H221" s="1"/>
    </row>
    <row r="222" spans="2:8" ht="19" customHeight="1" x14ac:dyDescent="0.3">
      <c r="C222" s="2" t="s">
        <v>9371</v>
      </c>
      <c r="D222" s="2" t="s">
        <v>8323</v>
      </c>
      <c r="E222" s="43">
        <v>888927</v>
      </c>
    </row>
    <row r="223" spans="2:8" ht="19" customHeight="1" x14ac:dyDescent="0.3">
      <c r="C223" s="2" t="s">
        <v>9372</v>
      </c>
      <c r="D223" s="2" t="s">
        <v>8321</v>
      </c>
      <c r="E223" s="43">
        <v>640445</v>
      </c>
    </row>
    <row r="224" spans="2:8" ht="19" customHeight="1" x14ac:dyDescent="0.3">
      <c r="C224" s="2" t="s">
        <v>9373</v>
      </c>
      <c r="D224" s="2" t="s">
        <v>6733</v>
      </c>
      <c r="E224" s="43">
        <v>447905</v>
      </c>
    </row>
    <row r="225" spans="3:6" ht="19" customHeight="1" x14ac:dyDescent="0.3">
      <c r="C225" s="2" t="s">
        <v>9374</v>
      </c>
      <c r="D225" s="2" t="s">
        <v>6733</v>
      </c>
      <c r="E225" s="43">
        <v>375554</v>
      </c>
    </row>
    <row r="226" spans="3:6" ht="19" customHeight="1" x14ac:dyDescent="0.3">
      <c r="C226" s="2" t="s">
        <v>9393</v>
      </c>
      <c r="D226" s="2" t="s">
        <v>6733</v>
      </c>
      <c r="E226" s="43">
        <v>282750</v>
      </c>
    </row>
    <row r="227" spans="3:6" ht="19" customHeight="1" x14ac:dyDescent="0.3">
      <c r="C227" s="2" t="s">
        <v>9394</v>
      </c>
      <c r="D227" s="2" t="s">
        <v>6733</v>
      </c>
      <c r="E227" s="43">
        <v>282731</v>
      </c>
    </row>
    <row r="228" spans="3:6" ht="19" customHeight="1" x14ac:dyDescent="0.3">
      <c r="C228" s="2" t="s">
        <v>10047</v>
      </c>
      <c r="D228" s="2" t="s">
        <v>6733</v>
      </c>
      <c r="E228" s="43">
        <v>279287</v>
      </c>
    </row>
    <row r="229" spans="3:6" ht="19" customHeight="1" x14ac:dyDescent="0.3">
      <c r="C229" s="2" t="s">
        <v>9375</v>
      </c>
      <c r="D229" s="2" t="s">
        <v>6733</v>
      </c>
      <c r="E229" s="43">
        <v>266150</v>
      </c>
    </row>
    <row r="230" spans="3:6" ht="19" customHeight="1" x14ac:dyDescent="0.3">
      <c r="C230" s="2" t="s">
        <v>9395</v>
      </c>
      <c r="D230" s="2" t="s">
        <v>8326</v>
      </c>
      <c r="E230" s="43">
        <v>172259</v>
      </c>
    </row>
    <row r="231" spans="3:6" ht="19" customHeight="1" x14ac:dyDescent="0.3">
      <c r="C231" s="2" t="s">
        <v>8382</v>
      </c>
      <c r="D231" s="2" t="s">
        <v>10046</v>
      </c>
      <c r="E231" s="43">
        <v>167294</v>
      </c>
    </row>
    <row r="232" spans="3:6" ht="19" customHeight="1" x14ac:dyDescent="0.3">
      <c r="C232" s="2" t="s">
        <v>9376</v>
      </c>
      <c r="D232" s="2" t="s">
        <v>8324</v>
      </c>
      <c r="E232" s="43">
        <v>163424</v>
      </c>
    </row>
    <row r="233" spans="3:6" ht="19" customHeight="1" x14ac:dyDescent="0.3">
      <c r="C233" s="2" t="s">
        <v>9377</v>
      </c>
      <c r="D233" s="2" t="s">
        <v>6735</v>
      </c>
      <c r="E233" s="43">
        <v>106314</v>
      </c>
    </row>
    <row r="234" spans="3:6" ht="19" customHeight="1" x14ac:dyDescent="0.3">
      <c r="C234" s="2" t="s">
        <v>10048</v>
      </c>
      <c r="D234" s="2" t="s">
        <v>6727</v>
      </c>
      <c r="E234" s="43">
        <v>104578</v>
      </c>
    </row>
    <row r="235" spans="3:6" ht="19" customHeight="1" x14ac:dyDescent="0.3">
      <c r="C235" s="2" t="s">
        <v>9396</v>
      </c>
      <c r="D235" s="2" t="s">
        <v>6734</v>
      </c>
      <c r="E235" s="43">
        <v>84584</v>
      </c>
    </row>
    <row r="236" spans="3:6" ht="19" customHeight="1" x14ac:dyDescent="0.3">
      <c r="C236" s="2" t="s">
        <v>9397</v>
      </c>
      <c r="D236" s="2" t="s">
        <v>6734</v>
      </c>
      <c r="E236" s="43">
        <v>64948</v>
      </c>
    </row>
    <row r="237" spans="3:6" ht="19" customHeight="1" x14ac:dyDescent="0.3">
      <c r="C237" s="2" t="s">
        <v>9378</v>
      </c>
      <c r="D237" s="2" t="s">
        <v>6734</v>
      </c>
      <c r="E237" s="43">
        <v>62506</v>
      </c>
      <c r="F237" s="2" t="s">
        <v>10656</v>
      </c>
    </row>
    <row r="238" spans="3:6" ht="19" customHeight="1" x14ac:dyDescent="0.3">
      <c r="C238" s="2" t="s">
        <v>9379</v>
      </c>
      <c r="D238" s="2" t="s">
        <v>8322</v>
      </c>
      <c r="E238" s="43">
        <v>56672</v>
      </c>
    </row>
    <row r="239" spans="3:6" ht="19" customHeight="1" x14ac:dyDescent="0.3">
      <c r="C239" s="2" t="s">
        <v>8383</v>
      </c>
      <c r="D239" s="2" t="s">
        <v>6727</v>
      </c>
      <c r="E239" s="43">
        <v>56188</v>
      </c>
    </row>
    <row r="240" spans="3:6" ht="19" customHeight="1" x14ac:dyDescent="0.3">
      <c r="C240" s="2" t="s">
        <v>8381</v>
      </c>
      <c r="D240" s="2" t="s">
        <v>6727</v>
      </c>
      <c r="E240" s="43">
        <v>55312</v>
      </c>
    </row>
    <row r="241" spans="2:5" ht="19" customHeight="1" x14ac:dyDescent="0.3">
      <c r="C241" s="2" t="s">
        <v>9398</v>
      </c>
      <c r="D241" s="2" t="s">
        <v>6736</v>
      </c>
      <c r="E241" s="43">
        <v>48678</v>
      </c>
    </row>
    <row r="242" spans="2:5" ht="19" customHeight="1" x14ac:dyDescent="0.3">
      <c r="C242" s="2" t="s">
        <v>9399</v>
      </c>
      <c r="D242" s="2" t="s">
        <v>6735</v>
      </c>
      <c r="E242" s="43">
        <v>42388</v>
      </c>
    </row>
    <row r="243" spans="2:5" ht="19" customHeight="1" x14ac:dyDescent="0.3">
      <c r="C243" s="2" t="s">
        <v>9400</v>
      </c>
      <c r="D243" s="2" t="s">
        <v>6734</v>
      </c>
      <c r="E243" s="43">
        <v>38191</v>
      </c>
    </row>
    <row r="244" spans="2:5" ht="19" customHeight="1" x14ac:dyDescent="0.3">
      <c r="C244" s="2" t="s">
        <v>9380</v>
      </c>
      <c r="D244" s="2" t="s">
        <v>6734</v>
      </c>
      <c r="E244" s="43">
        <v>33701</v>
      </c>
    </row>
    <row r="245" spans="2:5" ht="19" customHeight="1" x14ac:dyDescent="0.3">
      <c r="C245" s="2" t="s">
        <v>9401</v>
      </c>
      <c r="D245" s="2" t="s">
        <v>6734</v>
      </c>
      <c r="E245" s="43">
        <v>30030</v>
      </c>
    </row>
    <row r="246" spans="2:5" ht="19" customHeight="1" x14ac:dyDescent="0.3">
      <c r="C246" s="2" t="s">
        <v>9402</v>
      </c>
      <c r="D246" s="2" t="s">
        <v>6735</v>
      </c>
      <c r="E246" s="43">
        <v>25979</v>
      </c>
    </row>
    <row r="247" spans="2:5" ht="19" customHeight="1" x14ac:dyDescent="0.3">
      <c r="C247" s="2" t="s">
        <v>9403</v>
      </c>
      <c r="D247" s="2" t="s">
        <v>8325</v>
      </c>
      <c r="E247" s="43">
        <v>17548</v>
      </c>
    </row>
    <row r="248" spans="2:5" ht="19" customHeight="1" x14ac:dyDescent="0.3">
      <c r="C248" s="2" t="s">
        <v>9381</v>
      </c>
      <c r="D248" s="2" t="s">
        <v>6734</v>
      </c>
      <c r="E248" s="43">
        <v>14869</v>
      </c>
    </row>
    <row r="249" spans="2:5" ht="19" customHeight="1" x14ac:dyDescent="0.3">
      <c r="C249" s="2" t="s">
        <v>9404</v>
      </c>
      <c r="D249" s="2" t="s">
        <v>6733</v>
      </c>
      <c r="E249" s="43">
        <v>11432</v>
      </c>
    </row>
    <row r="250" spans="2:5" ht="19" customHeight="1" x14ac:dyDescent="0.3">
      <c r="C250" s="2" t="s">
        <v>9405</v>
      </c>
      <c r="D250" s="2" t="s">
        <v>6734</v>
      </c>
      <c r="E250" s="43">
        <v>6059</v>
      </c>
    </row>
    <row r="251" spans="2:5" ht="19" customHeight="1" x14ac:dyDescent="0.3">
      <c r="C251" s="2" t="s">
        <v>9406</v>
      </c>
      <c r="D251" s="2" t="s">
        <v>6733</v>
      </c>
      <c r="E251" s="43">
        <v>5822</v>
      </c>
    </row>
    <row r="252" spans="2:5" ht="19" customHeight="1" x14ac:dyDescent="0.3">
      <c r="C252" s="2" t="s">
        <v>9382</v>
      </c>
      <c r="D252" s="2" t="s">
        <v>6734</v>
      </c>
      <c r="E252" s="43">
        <v>4989</v>
      </c>
    </row>
    <row r="253" spans="2:5" ht="19" customHeight="1" x14ac:dyDescent="0.3">
      <c r="C253" s="2" t="s">
        <v>9407</v>
      </c>
      <c r="D253" s="2" t="s">
        <v>6734</v>
      </c>
      <c r="E253" s="43">
        <v>3377</v>
      </c>
    </row>
    <row r="254" spans="2:5" ht="19" customHeight="1" x14ac:dyDescent="0.3">
      <c r="C254" s="2" t="s">
        <v>9383</v>
      </c>
      <c r="D254" s="2" t="s">
        <v>6737</v>
      </c>
      <c r="E254" s="43">
        <v>1615</v>
      </c>
    </row>
    <row r="255" spans="2:5" ht="19" customHeight="1" x14ac:dyDescent="0.3">
      <c r="C255" s="2" t="s">
        <v>9384</v>
      </c>
      <c r="D255" s="2" t="s">
        <v>6737</v>
      </c>
      <c r="E255" s="43">
        <v>1340</v>
      </c>
    </row>
    <row r="256" spans="2:5" ht="19" customHeight="1" x14ac:dyDescent="0.3">
      <c r="B256" s="43"/>
      <c r="C256" s="5" t="s">
        <v>9954</v>
      </c>
      <c r="D256" s="5"/>
      <c r="E256" s="139">
        <f>SUM(E2:E255)</f>
        <v>7700326788</v>
      </c>
    </row>
    <row r="257" spans="2:26" ht="19" customHeight="1" x14ac:dyDescent="0.3">
      <c r="B257" s="43"/>
    </row>
    <row r="258" spans="2:26" ht="19" customHeight="1" x14ac:dyDescent="0.3">
      <c r="B258" s="43"/>
    </row>
    <row r="259" spans="2:26" ht="19" customHeight="1" x14ac:dyDescent="0.3">
      <c r="B259" s="43"/>
      <c r="N259" s="1" t="s">
        <v>9457</v>
      </c>
      <c r="O259" s="1"/>
      <c r="P259" s="1" t="s">
        <v>9459</v>
      </c>
      <c r="Q259" s="1"/>
      <c r="R259" s="1" t="s">
        <v>9460</v>
      </c>
      <c r="S259" s="1"/>
    </row>
    <row r="260" spans="2:26" ht="19" customHeight="1" x14ac:dyDescent="0.35">
      <c r="B260" s="1"/>
      <c r="C260" s="1" t="s">
        <v>8894</v>
      </c>
      <c r="D260" s="1"/>
      <c r="E260" s="72" t="s">
        <v>9811</v>
      </c>
      <c r="F260" s="1"/>
      <c r="G260" s="1"/>
      <c r="H260" s="1"/>
      <c r="J260" s="121" t="s">
        <v>9450</v>
      </c>
      <c r="K260" s="1" t="s">
        <v>9432</v>
      </c>
      <c r="L260" s="121" t="s">
        <v>9458</v>
      </c>
      <c r="M260" s="122" t="s">
        <v>9433</v>
      </c>
      <c r="N260" s="122" t="s">
        <v>9434</v>
      </c>
      <c r="O260" s="122" t="s">
        <v>9431</v>
      </c>
      <c r="P260" s="122" t="s">
        <v>9434</v>
      </c>
      <c r="Q260" s="122" t="s">
        <v>9431</v>
      </c>
      <c r="R260" s="122" t="s">
        <v>9434</v>
      </c>
      <c r="S260" s="122" t="s">
        <v>9431</v>
      </c>
      <c r="T260" s="6" t="s">
        <v>7894</v>
      </c>
      <c r="U260" s="6" t="s">
        <v>9430</v>
      </c>
      <c r="Z260" s="2" t="s">
        <v>9463</v>
      </c>
    </row>
    <row r="261" spans="2:26" ht="19" customHeight="1" x14ac:dyDescent="0.35">
      <c r="C261" s="2" t="s">
        <v>8886</v>
      </c>
      <c r="D261" s="49" t="s">
        <v>7942</v>
      </c>
      <c r="E261" s="60">
        <v>37393129</v>
      </c>
      <c r="J261" s="109" t="s">
        <v>9435</v>
      </c>
      <c r="K261" s="2" t="s">
        <v>9274</v>
      </c>
      <c r="L261" s="110">
        <v>37400068</v>
      </c>
      <c r="M261" s="109" t="s">
        <v>9436</v>
      </c>
      <c r="N261" s="111">
        <v>13515271</v>
      </c>
      <c r="O261" s="111">
        <v>6169</v>
      </c>
      <c r="P261" s="111">
        <v>37274000</v>
      </c>
      <c r="Q261" s="111">
        <v>2771</v>
      </c>
      <c r="R261" s="111">
        <v>39105000</v>
      </c>
      <c r="S261" s="111">
        <v>4751</v>
      </c>
    </row>
    <row r="262" spans="2:26" ht="19" customHeight="1" x14ac:dyDescent="0.35">
      <c r="C262" s="2" t="s">
        <v>7895</v>
      </c>
      <c r="D262" s="50" t="s">
        <v>7944</v>
      </c>
      <c r="E262" s="60">
        <v>30290936</v>
      </c>
      <c r="J262" s="128" t="s">
        <v>7895</v>
      </c>
      <c r="K262" s="5" t="s">
        <v>9461</v>
      </c>
      <c r="L262" s="129">
        <v>28514000</v>
      </c>
      <c r="M262" s="128" t="s">
        <v>9437</v>
      </c>
      <c r="N262" s="130">
        <v>16753235</v>
      </c>
      <c r="O262" s="130">
        <v>11289</v>
      </c>
      <c r="P262" s="130">
        <v>29000000</v>
      </c>
      <c r="Q262" s="130">
        <v>8326</v>
      </c>
      <c r="R262" s="130">
        <v>31870000</v>
      </c>
      <c r="S262" s="130">
        <v>14272</v>
      </c>
    </row>
    <row r="263" spans="2:26" ht="19" customHeight="1" x14ac:dyDescent="0.35">
      <c r="C263" s="2" t="s">
        <v>7896</v>
      </c>
      <c r="D263" s="58" t="s">
        <v>9857</v>
      </c>
      <c r="E263" s="60">
        <v>27058479</v>
      </c>
      <c r="J263" s="128" t="s">
        <v>7896</v>
      </c>
      <c r="K263" s="5" t="s">
        <v>9095</v>
      </c>
      <c r="L263" s="129">
        <v>25582000</v>
      </c>
      <c r="M263" s="128" t="s">
        <v>9438</v>
      </c>
      <c r="N263" s="130">
        <v>24870895</v>
      </c>
      <c r="O263" s="130">
        <v>3922</v>
      </c>
      <c r="P263" s="131" t="s">
        <v>9439</v>
      </c>
      <c r="Q263" s="131" t="s">
        <v>9439</v>
      </c>
      <c r="R263" s="130">
        <v>22118000</v>
      </c>
      <c r="S263" s="130">
        <v>5436</v>
      </c>
    </row>
    <row r="264" spans="2:26" ht="19" customHeight="1" x14ac:dyDescent="0.35">
      <c r="C264" s="2" t="s">
        <v>7897</v>
      </c>
      <c r="D264" s="59" t="s">
        <v>7948</v>
      </c>
      <c r="E264" s="61">
        <v>22043028</v>
      </c>
      <c r="J264" s="123" t="s">
        <v>7897</v>
      </c>
      <c r="K264" s="52" t="s">
        <v>9462</v>
      </c>
      <c r="L264" s="124">
        <v>21650000</v>
      </c>
      <c r="M264" s="123" t="s">
        <v>9438</v>
      </c>
      <c r="N264" s="125">
        <v>12252023</v>
      </c>
      <c r="O264" s="125">
        <v>8055</v>
      </c>
      <c r="P264" s="125">
        <v>21734682</v>
      </c>
      <c r="Q264" s="125">
        <v>2735</v>
      </c>
      <c r="R264" s="125">
        <v>22495000</v>
      </c>
      <c r="S264" s="125">
        <v>6949</v>
      </c>
    </row>
    <row r="265" spans="2:26" ht="19" customHeight="1" x14ac:dyDescent="0.35">
      <c r="C265" s="2" t="s">
        <v>8887</v>
      </c>
      <c r="D265" s="2" t="s">
        <v>7898</v>
      </c>
      <c r="E265" s="61">
        <v>21782378</v>
      </c>
      <c r="J265" s="123" t="s">
        <v>9440</v>
      </c>
      <c r="K265" s="52" t="s">
        <v>7898</v>
      </c>
      <c r="L265" s="124">
        <v>21581000</v>
      </c>
      <c r="M265" s="123" t="s">
        <v>9441</v>
      </c>
      <c r="N265" s="125">
        <v>9209944</v>
      </c>
      <c r="O265" s="125">
        <v>6202</v>
      </c>
      <c r="P265" s="125">
        <v>21804515</v>
      </c>
      <c r="Q265" s="125">
        <v>2772</v>
      </c>
      <c r="R265" s="125">
        <v>21505000</v>
      </c>
      <c r="S265" s="125">
        <v>9017</v>
      </c>
    </row>
    <row r="266" spans="2:26" ht="19" customHeight="1" x14ac:dyDescent="0.35">
      <c r="C266" s="2" t="s">
        <v>8888</v>
      </c>
      <c r="D266" s="2" t="s">
        <v>7899</v>
      </c>
      <c r="E266" s="61">
        <v>21005860</v>
      </c>
      <c r="J266" s="123" t="s">
        <v>9442</v>
      </c>
      <c r="K266" s="52" t="s">
        <v>7900</v>
      </c>
      <c r="L266" s="124">
        <v>20076000</v>
      </c>
      <c r="M266" s="123" t="s">
        <v>9443</v>
      </c>
      <c r="N266" s="125">
        <v>9500000</v>
      </c>
      <c r="O266" s="125">
        <v>3079</v>
      </c>
      <c r="P266" s="126" t="s">
        <v>9439</v>
      </c>
      <c r="Q266" s="126" t="s">
        <v>9439</v>
      </c>
      <c r="R266" s="125">
        <v>19787000</v>
      </c>
      <c r="S266" s="125">
        <v>9844</v>
      </c>
    </row>
    <row r="267" spans="2:26" ht="19" customHeight="1" x14ac:dyDescent="0.35">
      <c r="C267" s="2" t="s">
        <v>8889</v>
      </c>
      <c r="D267" s="2" t="s">
        <v>7900</v>
      </c>
      <c r="E267" s="61">
        <v>20900604</v>
      </c>
      <c r="J267" s="123" t="s">
        <v>9444</v>
      </c>
      <c r="K267" s="52" t="s">
        <v>9461</v>
      </c>
      <c r="L267" s="124">
        <v>19980000</v>
      </c>
      <c r="M267" s="123" t="s">
        <v>9438</v>
      </c>
      <c r="N267" s="125">
        <v>12478447</v>
      </c>
      <c r="O267" s="125">
        <v>20694</v>
      </c>
      <c r="P267" s="125">
        <v>24400000</v>
      </c>
      <c r="Q267" s="125">
        <v>5603</v>
      </c>
      <c r="R267" s="125">
        <v>22186000</v>
      </c>
      <c r="S267" s="125">
        <v>22010</v>
      </c>
    </row>
    <row r="268" spans="2:26" ht="19" customHeight="1" x14ac:dyDescent="0.35">
      <c r="C268" s="2" t="s">
        <v>8890</v>
      </c>
      <c r="D268" s="58" t="s">
        <v>9858</v>
      </c>
      <c r="E268" s="61">
        <v>20462610</v>
      </c>
      <c r="J268" s="123" t="s">
        <v>9445</v>
      </c>
      <c r="K268" s="52" t="s">
        <v>9095</v>
      </c>
      <c r="L268" s="124">
        <v>19618000</v>
      </c>
      <c r="M268" s="123" t="s">
        <v>9438</v>
      </c>
      <c r="N268" s="125">
        <v>21893095</v>
      </c>
      <c r="O268" s="125">
        <v>1334</v>
      </c>
      <c r="P268" s="126" t="s">
        <v>9439</v>
      </c>
      <c r="Q268" s="126" t="s">
        <v>9439</v>
      </c>
      <c r="R268" s="125">
        <v>19437000</v>
      </c>
      <c r="S268" s="125">
        <v>4659</v>
      </c>
    </row>
    <row r="269" spans="2:26" ht="19" customHeight="1" x14ac:dyDescent="0.35">
      <c r="C269" s="2" t="s">
        <v>8091</v>
      </c>
      <c r="D269" s="50" t="s">
        <v>7945</v>
      </c>
      <c r="E269" s="61">
        <v>20411274</v>
      </c>
      <c r="J269" s="123" t="s">
        <v>9446</v>
      </c>
      <c r="K269" s="52" t="s">
        <v>7899</v>
      </c>
      <c r="L269" s="124">
        <v>19578000</v>
      </c>
      <c r="M269" s="123" t="s">
        <v>9447</v>
      </c>
      <c r="N269" s="125">
        <v>8906039</v>
      </c>
      <c r="O269" s="125">
        <v>26349</v>
      </c>
      <c r="P269" s="124">
        <v>14543124</v>
      </c>
      <c r="Q269" s="126" t="s">
        <v>9439</v>
      </c>
      <c r="R269" s="125">
        <v>16839000</v>
      </c>
      <c r="S269" s="125">
        <v>36928</v>
      </c>
    </row>
    <row r="270" spans="2:26" ht="19" customHeight="1" x14ac:dyDescent="0.35">
      <c r="C270" s="2" t="s">
        <v>7901</v>
      </c>
      <c r="D270" s="49" t="s">
        <v>7943</v>
      </c>
      <c r="E270" s="61">
        <v>19165340</v>
      </c>
      <c r="J270" s="123" t="s">
        <v>7901</v>
      </c>
      <c r="K270" s="52" t="s">
        <v>9274</v>
      </c>
      <c r="L270" s="124">
        <v>19281000</v>
      </c>
      <c r="M270" s="123" t="s">
        <v>9448</v>
      </c>
      <c r="N270" s="125">
        <v>2725006</v>
      </c>
      <c r="O270" s="125">
        <v>12111</v>
      </c>
      <c r="P270" s="125">
        <v>19303000</v>
      </c>
      <c r="Q270" s="125">
        <v>1459</v>
      </c>
      <c r="R270" s="125">
        <v>15490000</v>
      </c>
      <c r="S270" s="125">
        <v>5129</v>
      </c>
    </row>
    <row r="271" spans="2:26" ht="19" customHeight="1" x14ac:dyDescent="0.35">
      <c r="C271" s="2" t="s">
        <v>7902</v>
      </c>
      <c r="D271" s="2" t="s">
        <v>7903</v>
      </c>
      <c r="E271" s="60">
        <v>16093786</v>
      </c>
      <c r="J271" s="123" t="s">
        <v>9449</v>
      </c>
      <c r="K271" s="52" t="s">
        <v>9277</v>
      </c>
      <c r="L271" s="124">
        <v>18819000</v>
      </c>
      <c r="M271" s="123" t="s">
        <v>9450</v>
      </c>
      <c r="N271" s="125">
        <v>8804190</v>
      </c>
      <c r="O271" s="125">
        <v>11316</v>
      </c>
      <c r="P271" s="125">
        <v>20140470</v>
      </c>
      <c r="Q271" s="125">
        <v>1665</v>
      </c>
      <c r="R271" s="125">
        <v>23582649</v>
      </c>
      <c r="S271" s="127">
        <v>684</v>
      </c>
    </row>
    <row r="272" spans="2:26" ht="19" customHeight="1" x14ac:dyDescent="0.35">
      <c r="C272" s="2" t="s">
        <v>7904</v>
      </c>
      <c r="D272" s="58" t="s">
        <v>9859</v>
      </c>
      <c r="E272" s="60">
        <v>15872179</v>
      </c>
      <c r="J272" s="132" t="s">
        <v>7902</v>
      </c>
      <c r="K272" s="133" t="s">
        <v>7903</v>
      </c>
      <c r="L272" s="134">
        <v>15400000</v>
      </c>
      <c r="M272" s="132" t="s">
        <v>9451</v>
      </c>
      <c r="N272" s="135">
        <v>14910352</v>
      </c>
      <c r="O272" s="135">
        <v>4224</v>
      </c>
      <c r="P272" s="135">
        <v>16051521</v>
      </c>
      <c r="Q272" s="135">
        <v>4246</v>
      </c>
      <c r="R272" s="135">
        <v>15292000</v>
      </c>
      <c r="S272" s="135">
        <v>14648</v>
      </c>
    </row>
    <row r="273" spans="1:19" ht="19" customHeight="1" x14ac:dyDescent="0.35">
      <c r="C273" s="2" t="s">
        <v>10884</v>
      </c>
      <c r="D273" s="2" t="s">
        <v>7906</v>
      </c>
      <c r="E273" s="60">
        <v>15190336</v>
      </c>
      <c r="J273" s="132" t="s">
        <v>9452</v>
      </c>
      <c r="K273" s="133" t="s">
        <v>7907</v>
      </c>
      <c r="L273" s="134">
        <v>14967000</v>
      </c>
      <c r="M273" s="132" t="s">
        <v>9453</v>
      </c>
      <c r="N273" s="135">
        <v>3054300</v>
      </c>
      <c r="O273" s="135">
        <v>15046</v>
      </c>
      <c r="P273" s="134">
        <v>12806866</v>
      </c>
      <c r="Q273" s="136" t="s">
        <v>9439</v>
      </c>
      <c r="R273" s="135">
        <v>16216000</v>
      </c>
      <c r="S273" s="135">
        <v>5033</v>
      </c>
    </row>
    <row r="274" spans="1:19" ht="19" customHeight="1" x14ac:dyDescent="0.35">
      <c r="C274" s="2" t="s">
        <v>8891</v>
      </c>
      <c r="D274" s="2" t="s">
        <v>7907</v>
      </c>
      <c r="E274" s="60">
        <v>15153729</v>
      </c>
      <c r="J274" s="132" t="s">
        <v>7904</v>
      </c>
      <c r="K274" s="133" t="s">
        <v>9095</v>
      </c>
      <c r="L274" s="134">
        <v>14838000</v>
      </c>
      <c r="M274" s="132" t="s">
        <v>9438</v>
      </c>
      <c r="N274" s="135">
        <v>32054159</v>
      </c>
      <c r="O274" s="137">
        <v>389</v>
      </c>
      <c r="P274" s="136" t="s">
        <v>9439</v>
      </c>
      <c r="Q274" s="136" t="s">
        <v>9439</v>
      </c>
      <c r="R274" s="135">
        <v>8261000</v>
      </c>
      <c r="S274" s="135">
        <v>5378</v>
      </c>
    </row>
    <row r="275" spans="1:19" s="114" customFormat="1" ht="19" customHeight="1" x14ac:dyDescent="0.35">
      <c r="C275" s="114" t="s">
        <v>8090</v>
      </c>
      <c r="D275" s="115" t="s">
        <v>7946</v>
      </c>
      <c r="E275" s="116">
        <v>14850066</v>
      </c>
      <c r="J275" s="132" t="s">
        <v>7905</v>
      </c>
      <c r="K275" s="133" t="s">
        <v>7906</v>
      </c>
      <c r="L275" s="134">
        <v>14751000</v>
      </c>
      <c r="M275" s="132" t="s">
        <v>9454</v>
      </c>
      <c r="N275" s="135">
        <v>15519267</v>
      </c>
      <c r="O275" s="135">
        <v>2987</v>
      </c>
      <c r="P275" s="136" t="s">
        <v>9439</v>
      </c>
      <c r="Q275" s="136" t="s">
        <v>9439</v>
      </c>
      <c r="R275" s="135">
        <v>15311000</v>
      </c>
      <c r="S275" s="135">
        <v>11135</v>
      </c>
    </row>
    <row r="276" spans="1:19" ht="19" customHeight="1" x14ac:dyDescent="0.35">
      <c r="C276" s="2" t="s">
        <v>7908</v>
      </c>
      <c r="D276" s="2" t="s">
        <v>7909</v>
      </c>
      <c r="E276" s="60">
        <v>14368332</v>
      </c>
      <c r="J276" s="132" t="s">
        <v>9455</v>
      </c>
      <c r="K276" s="133" t="s">
        <v>9461</v>
      </c>
      <c r="L276" s="134">
        <v>14681000</v>
      </c>
      <c r="M276" s="132" t="s">
        <v>9438</v>
      </c>
      <c r="N276" s="135">
        <v>4496694</v>
      </c>
      <c r="O276" s="135">
        <v>21935</v>
      </c>
      <c r="P276" s="135">
        <v>14035959</v>
      </c>
      <c r="Q276" s="135">
        <v>7583</v>
      </c>
      <c r="R276" s="135">
        <v>18698000</v>
      </c>
      <c r="S276" s="135">
        <v>13830</v>
      </c>
    </row>
    <row r="277" spans="1:19" ht="19" customHeight="1" x14ac:dyDescent="0.35">
      <c r="C277" s="2" t="s">
        <v>8892</v>
      </c>
      <c r="D277" s="2" t="s">
        <v>7910</v>
      </c>
      <c r="E277" s="60">
        <v>14342439</v>
      </c>
      <c r="J277" s="132" t="s">
        <v>9456</v>
      </c>
      <c r="K277" s="133" t="s">
        <v>7911</v>
      </c>
      <c r="L277" s="134">
        <v>13482000</v>
      </c>
      <c r="M277" s="132" t="s">
        <v>9447</v>
      </c>
      <c r="N277" s="135">
        <v>1780148</v>
      </c>
      <c r="O277" s="135">
        <v>41399</v>
      </c>
      <c r="P277" s="135">
        <v>12877253</v>
      </c>
      <c r="Q277" s="135">
        <v>20770</v>
      </c>
      <c r="R277" s="135">
        <v>23971000</v>
      </c>
      <c r="S277" s="135">
        <v>12798</v>
      </c>
    </row>
    <row r="278" spans="1:19" ht="19" customHeight="1" x14ac:dyDescent="0.35">
      <c r="C278" s="2" t="s">
        <v>8893</v>
      </c>
      <c r="D278" s="2" t="s">
        <v>7911</v>
      </c>
      <c r="E278" s="60">
        <v>13923452</v>
      </c>
      <c r="J278" s="132" t="s">
        <v>7908</v>
      </c>
      <c r="K278" s="133" t="s">
        <v>7909</v>
      </c>
      <c r="L278" s="134">
        <v>13463000</v>
      </c>
      <c r="M278" s="132"/>
      <c r="N278" s="136" t="s">
        <v>9439</v>
      </c>
      <c r="O278" s="136" t="s">
        <v>9439</v>
      </c>
      <c r="P278" s="135">
        <v>21000000</v>
      </c>
      <c r="Q278" s="135">
        <v>17933</v>
      </c>
      <c r="R278" s="135">
        <v>15487000</v>
      </c>
      <c r="S278" s="135">
        <v>7877</v>
      </c>
    </row>
    <row r="279" spans="1:19" ht="19" customHeight="1" x14ac:dyDescent="0.35">
      <c r="C279" s="2" t="s">
        <v>7912</v>
      </c>
      <c r="D279" s="58" t="s">
        <v>9860</v>
      </c>
      <c r="E279" s="60">
        <v>13589078</v>
      </c>
      <c r="J279" s="132" t="s">
        <v>7913</v>
      </c>
      <c r="K279" s="133" t="s">
        <v>9462</v>
      </c>
      <c r="L279" s="134">
        <v>13293000</v>
      </c>
      <c r="M279" s="132" t="s">
        <v>9438</v>
      </c>
      <c r="N279" s="135">
        <v>6520000</v>
      </c>
      <c r="O279" s="135">
        <v>5340</v>
      </c>
      <c r="P279" s="135">
        <v>12644321</v>
      </c>
      <c r="Q279" s="135">
        <v>2374</v>
      </c>
      <c r="R279" s="135">
        <v>12486000</v>
      </c>
      <c r="S279" s="135">
        <v>6181</v>
      </c>
    </row>
    <row r="280" spans="1:19" ht="19" customHeight="1" x14ac:dyDescent="0.3">
      <c r="C280" s="2" t="s">
        <v>7913</v>
      </c>
      <c r="D280" s="59" t="s">
        <v>7947</v>
      </c>
      <c r="E280" s="60">
        <v>13458075</v>
      </c>
    </row>
    <row r="281" spans="1:19" ht="19" customHeight="1" x14ac:dyDescent="0.3">
      <c r="B281" s="1" t="s">
        <v>11625</v>
      </c>
      <c r="C281" s="1" t="s">
        <v>9563</v>
      </c>
      <c r="D281" s="1" t="s">
        <v>9564</v>
      </c>
      <c r="E281" s="72"/>
      <c r="F281" s="1"/>
      <c r="G281" s="1"/>
      <c r="H281" s="1"/>
      <c r="I281" s="3" t="s">
        <v>6968</v>
      </c>
    </row>
    <row r="282" spans="1:19" ht="19" customHeight="1" x14ac:dyDescent="0.3">
      <c r="B282" s="50" t="s">
        <v>7054</v>
      </c>
      <c r="C282" s="8" t="s">
        <v>9815</v>
      </c>
      <c r="D282" s="8" t="s">
        <v>12370</v>
      </c>
    </row>
    <row r="283" spans="1:19" ht="19" customHeight="1" x14ac:dyDescent="0.3">
      <c r="B283" s="50" t="s">
        <v>6972</v>
      </c>
      <c r="C283" s="8" t="s">
        <v>12371</v>
      </c>
      <c r="D283" s="8" t="s">
        <v>12372</v>
      </c>
    </row>
    <row r="284" spans="1:19" ht="19" customHeight="1" x14ac:dyDescent="0.3">
      <c r="B284" s="50" t="s">
        <v>6976</v>
      </c>
      <c r="C284" s="8" t="s">
        <v>12373</v>
      </c>
      <c r="D284" s="8" t="s">
        <v>12374</v>
      </c>
    </row>
    <row r="285" spans="1:19" ht="19" customHeight="1" x14ac:dyDescent="0.3">
      <c r="B285" s="50" t="s">
        <v>6973</v>
      </c>
      <c r="C285" s="8" t="s">
        <v>12375</v>
      </c>
    </row>
    <row r="286" spans="1:19" ht="19" customHeight="1" x14ac:dyDescent="0.3">
      <c r="B286" s="50" t="s">
        <v>6974</v>
      </c>
      <c r="C286" s="8" t="s">
        <v>12376</v>
      </c>
    </row>
    <row r="287" spans="1:19" ht="19" customHeight="1" x14ac:dyDescent="0.3">
      <c r="B287" s="50" t="s">
        <v>6975</v>
      </c>
      <c r="C287" s="8" t="s">
        <v>12377</v>
      </c>
      <c r="D287" s="8" t="s">
        <v>12378</v>
      </c>
    </row>
    <row r="288" spans="1:19" ht="19" customHeight="1" x14ac:dyDescent="0.3">
      <c r="A288" s="2" t="s">
        <v>10258</v>
      </c>
      <c r="B288" s="50" t="s">
        <v>7055</v>
      </c>
      <c r="C288" s="8" t="s">
        <v>12379</v>
      </c>
    </row>
    <row r="289" spans="1:9" ht="19" customHeight="1" x14ac:dyDescent="0.3">
      <c r="B289" s="50" t="s">
        <v>7057</v>
      </c>
      <c r="C289" s="8" t="s">
        <v>12380</v>
      </c>
    </row>
    <row r="290" spans="1:9" ht="19" customHeight="1" x14ac:dyDescent="0.3">
      <c r="A290" s="2" t="s">
        <v>10258</v>
      </c>
      <c r="B290" s="50" t="s">
        <v>7058</v>
      </c>
      <c r="C290" s="8" t="s">
        <v>12381</v>
      </c>
    </row>
    <row r="291" spans="1:9" ht="19" customHeight="1" x14ac:dyDescent="0.3">
      <c r="B291" s="50" t="s">
        <v>7056</v>
      </c>
      <c r="C291" s="8" t="s">
        <v>12382</v>
      </c>
    </row>
    <row r="292" spans="1:9" ht="19" customHeight="1" x14ac:dyDescent="0.3">
      <c r="B292" s="5" t="s">
        <v>9101</v>
      </c>
    </row>
    <row r="293" spans="1:9" ht="19" customHeight="1" x14ac:dyDescent="0.3">
      <c r="B293" s="52" t="s">
        <v>6970</v>
      </c>
      <c r="C293" s="8" t="s">
        <v>12383</v>
      </c>
    </row>
    <row r="294" spans="1:9" ht="19" customHeight="1" x14ac:dyDescent="0.3">
      <c r="B294" s="52" t="s">
        <v>6969</v>
      </c>
      <c r="C294" s="8" t="s">
        <v>12384</v>
      </c>
    </row>
    <row r="295" spans="1:9" ht="19" customHeight="1" x14ac:dyDescent="0.3">
      <c r="B295" s="52" t="s">
        <v>6971</v>
      </c>
      <c r="C295" s="8" t="s">
        <v>12385</v>
      </c>
    </row>
    <row r="297" spans="1:9" ht="19" customHeight="1" x14ac:dyDescent="0.3">
      <c r="A297" s="155" t="s">
        <v>12008</v>
      </c>
      <c r="B297" s="1" t="s">
        <v>11485</v>
      </c>
      <c r="C297" s="8" t="s">
        <v>9812</v>
      </c>
      <c r="D297" s="8" t="s">
        <v>9813</v>
      </c>
      <c r="E297" s="108" t="s">
        <v>9814</v>
      </c>
      <c r="F297" s="8" t="s">
        <v>9815</v>
      </c>
      <c r="G297" s="8" t="s">
        <v>10049</v>
      </c>
      <c r="H297" s="8" t="s">
        <v>10050</v>
      </c>
      <c r="I297" s="155" t="s">
        <v>12008</v>
      </c>
    </row>
    <row r="298" spans="1:9" ht="19" customHeight="1" x14ac:dyDescent="0.3">
      <c r="B298" s="2" t="s">
        <v>11491</v>
      </c>
      <c r="C298" s="8" t="s">
        <v>9817</v>
      </c>
      <c r="D298" s="8" t="s">
        <v>9820</v>
      </c>
      <c r="E298" s="108" t="s">
        <v>11486</v>
      </c>
      <c r="F298" s="8" t="s">
        <v>9819</v>
      </c>
      <c r="G298" s="8" t="s">
        <v>9818</v>
      </c>
      <c r="H298" s="8" t="s">
        <v>9816</v>
      </c>
    </row>
    <row r="299" spans="1:9" ht="19" customHeight="1" x14ac:dyDescent="0.3">
      <c r="B299" s="2" t="s">
        <v>10290</v>
      </c>
      <c r="H299" s="8" t="s">
        <v>10291</v>
      </c>
    </row>
    <row r="301" spans="1:9" ht="19" customHeight="1" x14ac:dyDescent="0.3">
      <c r="B301" s="1" t="s">
        <v>9132</v>
      </c>
      <c r="C301" s="119" t="s">
        <v>7960</v>
      </c>
      <c r="D301" s="1" t="s">
        <v>7990</v>
      </c>
      <c r="E301" s="72"/>
      <c r="F301" s="1"/>
      <c r="G301" s="1"/>
      <c r="H301" s="1"/>
    </row>
    <row r="302" spans="1:9" ht="19" customHeight="1" x14ac:dyDescent="0.3">
      <c r="B302" s="2" t="s">
        <v>7954</v>
      </c>
      <c r="C302" s="62">
        <v>822700</v>
      </c>
      <c r="D302" s="2" t="s">
        <v>6736</v>
      </c>
    </row>
    <row r="303" spans="1:9" ht="19" customHeight="1" x14ac:dyDescent="0.3">
      <c r="B303" s="50" t="s">
        <v>7967</v>
      </c>
      <c r="C303" s="60">
        <v>303381</v>
      </c>
      <c r="D303" s="2" t="s">
        <v>9276</v>
      </c>
    </row>
    <row r="304" spans="1:9" ht="19" customHeight="1" x14ac:dyDescent="0.3">
      <c r="B304" s="50" t="s">
        <v>7968</v>
      </c>
      <c r="C304" s="60">
        <v>288869</v>
      </c>
      <c r="D304" s="2" t="s">
        <v>9861</v>
      </c>
    </row>
    <row r="305" spans="1:12" ht="19" customHeight="1" x14ac:dyDescent="0.3">
      <c r="B305" s="2" t="s">
        <v>7955</v>
      </c>
      <c r="C305" s="64">
        <v>226658</v>
      </c>
      <c r="D305" s="2" t="s">
        <v>9275</v>
      </c>
    </row>
    <row r="306" spans="1:12" ht="19" customHeight="1" x14ac:dyDescent="0.3">
      <c r="B306" s="52" t="s">
        <v>7961</v>
      </c>
      <c r="C306" s="64">
        <v>195928</v>
      </c>
      <c r="D306" s="2" t="s">
        <v>9272</v>
      </c>
    </row>
    <row r="307" spans="1:12" ht="19" customHeight="1" x14ac:dyDescent="0.3">
      <c r="B307" s="50" t="s">
        <v>7969</v>
      </c>
      <c r="C307" s="64">
        <v>171068</v>
      </c>
      <c r="D307" s="2" t="s">
        <v>9271</v>
      </c>
    </row>
    <row r="308" spans="1:12" ht="19" customHeight="1" x14ac:dyDescent="0.3">
      <c r="B308" s="2" t="s">
        <v>7956</v>
      </c>
      <c r="C308" s="63">
        <v>87200</v>
      </c>
      <c r="D308" s="2" t="s">
        <v>9274</v>
      </c>
    </row>
    <row r="309" spans="1:12" ht="19" customHeight="1" x14ac:dyDescent="0.3">
      <c r="B309" s="52" t="s">
        <v>7962</v>
      </c>
      <c r="C309" s="63">
        <v>83897</v>
      </c>
      <c r="D309" s="2" t="s">
        <v>9273</v>
      </c>
    </row>
    <row r="310" spans="1:12" ht="19" customHeight="1" x14ac:dyDescent="0.3">
      <c r="B310" s="2" t="s">
        <v>7957</v>
      </c>
      <c r="C310" s="63">
        <v>80823</v>
      </c>
      <c r="D310" s="2" t="s">
        <v>6734</v>
      </c>
    </row>
    <row r="311" spans="1:12" ht="19" customHeight="1" x14ac:dyDescent="0.3">
      <c r="B311" s="52" t="s">
        <v>7963</v>
      </c>
      <c r="C311" s="63">
        <v>75767</v>
      </c>
      <c r="D311" s="2" t="s">
        <v>9272</v>
      </c>
    </row>
    <row r="312" spans="1:12" ht="19" customHeight="1" x14ac:dyDescent="0.3">
      <c r="B312" s="50" t="s">
        <v>7970</v>
      </c>
      <c r="C312" s="63">
        <v>69761</v>
      </c>
      <c r="D312" s="2" t="s">
        <v>9271</v>
      </c>
    </row>
    <row r="313" spans="1:12" ht="19" customHeight="1" x14ac:dyDescent="0.3">
      <c r="B313" s="49" t="s">
        <v>7965</v>
      </c>
      <c r="C313" s="63">
        <v>56308</v>
      </c>
      <c r="D313" s="2" t="s">
        <v>6737</v>
      </c>
    </row>
    <row r="314" spans="1:12" ht="19" customHeight="1" x14ac:dyDescent="0.3">
      <c r="B314" s="50" t="s">
        <v>9278</v>
      </c>
      <c r="C314" s="63">
        <v>53589</v>
      </c>
      <c r="D314" s="2" t="s">
        <v>9271</v>
      </c>
    </row>
    <row r="315" spans="1:12" ht="19" customHeight="1" x14ac:dyDescent="0.3">
      <c r="B315" s="49" t="s">
        <v>7966</v>
      </c>
      <c r="C315" s="63">
        <v>43082</v>
      </c>
      <c r="D315" s="2" t="s">
        <v>6737</v>
      </c>
    </row>
    <row r="316" spans="1:12" ht="19" customHeight="1" x14ac:dyDescent="0.3">
      <c r="B316" s="2" t="s">
        <v>7958</v>
      </c>
      <c r="C316" s="63">
        <v>42458</v>
      </c>
      <c r="D316" s="2" t="s">
        <v>7911</v>
      </c>
    </row>
    <row r="317" spans="1:12" ht="19" customHeight="1" x14ac:dyDescent="0.3">
      <c r="B317" s="52" t="s">
        <v>7964</v>
      </c>
      <c r="C317" s="63">
        <v>42030</v>
      </c>
      <c r="D317" s="2" t="s">
        <v>9268</v>
      </c>
    </row>
    <row r="318" spans="1:12" ht="19" customHeight="1" x14ac:dyDescent="0.3">
      <c r="B318" s="2" t="s">
        <v>7959</v>
      </c>
      <c r="C318" s="63">
        <v>40852</v>
      </c>
      <c r="D318" s="2" t="s">
        <v>9269</v>
      </c>
    </row>
    <row r="319" spans="1:12" ht="19" customHeight="1" x14ac:dyDescent="0.3">
      <c r="A319" s="178"/>
      <c r="B319" s="178"/>
      <c r="C319" s="178"/>
      <c r="D319" s="178"/>
      <c r="E319" s="77"/>
      <c r="F319" s="178"/>
      <c r="G319" s="178"/>
      <c r="H319" s="178"/>
      <c r="I319" s="178"/>
    </row>
    <row r="320" spans="1:12" ht="19" customHeight="1" x14ac:dyDescent="0.35">
      <c r="B320" s="12" t="s">
        <v>9808</v>
      </c>
      <c r="C320" s="13" t="s">
        <v>9804</v>
      </c>
      <c r="D320" s="13" t="s">
        <v>9805</v>
      </c>
      <c r="E320" s="207" t="s">
        <v>9806</v>
      </c>
      <c r="F320" s="13" t="s">
        <v>9807</v>
      </c>
      <c r="G320" s="178"/>
      <c r="H320" s="11"/>
      <c r="I320" s="6" t="s">
        <v>9803</v>
      </c>
      <c r="J320" s="11"/>
      <c r="L320" s="11"/>
    </row>
    <row r="321" spans="2:8" ht="19" customHeight="1" x14ac:dyDescent="0.3">
      <c r="B321" s="1" t="s">
        <v>9266</v>
      </c>
      <c r="C321" s="1" t="s">
        <v>8288</v>
      </c>
      <c r="D321" s="1"/>
      <c r="E321" s="72"/>
      <c r="F321" s="1"/>
      <c r="G321" s="1"/>
      <c r="H321" s="1"/>
    </row>
    <row r="322" spans="2:8" ht="19" customHeight="1" x14ac:dyDescent="0.3">
      <c r="B322" s="2" t="s">
        <v>9265</v>
      </c>
      <c r="C322" s="2" t="s">
        <v>9862</v>
      </c>
    </row>
    <row r="323" spans="2:8" ht="19" customHeight="1" x14ac:dyDescent="0.3">
      <c r="B323" s="50" t="s">
        <v>8289</v>
      </c>
      <c r="C323" s="50" t="s">
        <v>9863</v>
      </c>
      <c r="E323" s="235" t="s">
        <v>12590</v>
      </c>
    </row>
    <row r="324" spans="2:8" ht="19" customHeight="1" x14ac:dyDescent="0.3">
      <c r="B324" s="2" t="s">
        <v>8290</v>
      </c>
      <c r="C324" s="2" t="s">
        <v>9864</v>
      </c>
    </row>
    <row r="325" spans="2:8" ht="19" customHeight="1" x14ac:dyDescent="0.3">
      <c r="B325" s="50" t="s">
        <v>8291</v>
      </c>
      <c r="C325" s="50" t="s">
        <v>9863</v>
      </c>
    </row>
    <row r="326" spans="2:8" ht="19" customHeight="1" x14ac:dyDescent="0.3">
      <c r="B326" s="50" t="s">
        <v>8292</v>
      </c>
      <c r="C326" s="50" t="s">
        <v>9277</v>
      </c>
    </row>
    <row r="327" spans="2:8" ht="19" customHeight="1" x14ac:dyDescent="0.3">
      <c r="B327" s="2" t="s">
        <v>8293</v>
      </c>
      <c r="C327" s="2" t="s">
        <v>9865</v>
      </c>
    </row>
    <row r="328" spans="2:8" ht="19" customHeight="1" x14ac:dyDescent="0.3">
      <c r="B328" s="2" t="s">
        <v>8294</v>
      </c>
      <c r="C328" s="2" t="s">
        <v>7914</v>
      </c>
    </row>
    <row r="329" spans="2:8" ht="19" customHeight="1" x14ac:dyDescent="0.3">
      <c r="B329" s="52" t="s">
        <v>8295</v>
      </c>
      <c r="C329" s="52" t="s">
        <v>8777</v>
      </c>
    </row>
    <row r="330" spans="2:8" ht="19" customHeight="1" x14ac:dyDescent="0.3">
      <c r="B330" s="2" t="s">
        <v>8296</v>
      </c>
      <c r="C330" s="2" t="s">
        <v>9866</v>
      </c>
    </row>
    <row r="331" spans="2:8" ht="19" customHeight="1" x14ac:dyDescent="0.3">
      <c r="B331" s="52" t="s">
        <v>8297</v>
      </c>
      <c r="C331" s="52" t="s">
        <v>8777</v>
      </c>
    </row>
    <row r="332" spans="2:8" ht="19" customHeight="1" x14ac:dyDescent="0.3">
      <c r="B332" s="50" t="s">
        <v>8298</v>
      </c>
      <c r="C332" s="50" t="s">
        <v>9863</v>
      </c>
    </row>
    <row r="333" spans="2:8" ht="19" customHeight="1" x14ac:dyDescent="0.3">
      <c r="B333" s="52" t="s">
        <v>8221</v>
      </c>
      <c r="C333" s="52" t="s">
        <v>8777</v>
      </c>
    </row>
    <row r="334" spans="2:8" ht="19" customHeight="1" x14ac:dyDescent="0.3">
      <c r="B334" s="50" t="s">
        <v>6974</v>
      </c>
      <c r="C334" s="50" t="s">
        <v>9863</v>
      </c>
    </row>
    <row r="335" spans="2:8" ht="19" customHeight="1" x14ac:dyDescent="0.3">
      <c r="B335" s="2" t="s">
        <v>8299</v>
      </c>
      <c r="C335" s="2" t="s">
        <v>7914</v>
      </c>
    </row>
    <row r="336" spans="2:8" ht="19" customHeight="1" x14ac:dyDescent="0.3">
      <c r="B336" s="2" t="s">
        <v>9267</v>
      </c>
      <c r="C336" s="2" t="s">
        <v>9408</v>
      </c>
    </row>
    <row r="337" spans="2:9" ht="19" customHeight="1" x14ac:dyDescent="0.3">
      <c r="B337" s="2" t="s">
        <v>8300</v>
      </c>
      <c r="C337" s="2" t="s">
        <v>9409</v>
      </c>
    </row>
    <row r="338" spans="2:9" ht="19" customHeight="1" x14ac:dyDescent="0.3">
      <c r="B338" s="2" t="s">
        <v>8301</v>
      </c>
      <c r="C338" s="2" t="s">
        <v>7914</v>
      </c>
    </row>
    <row r="339" spans="2:9" ht="19" customHeight="1" x14ac:dyDescent="0.3">
      <c r="B339" s="2" t="s">
        <v>8302</v>
      </c>
      <c r="C339" s="2" t="s">
        <v>9867</v>
      </c>
    </row>
    <row r="340" spans="2:9" ht="19" customHeight="1" x14ac:dyDescent="0.3">
      <c r="B340" s="52" t="s">
        <v>8303</v>
      </c>
      <c r="C340" s="52" t="s">
        <v>8777</v>
      </c>
    </row>
    <row r="341" spans="2:9" ht="19" customHeight="1" x14ac:dyDescent="0.35">
      <c r="B341" s="1" t="s">
        <v>9525</v>
      </c>
      <c r="C341" s="1"/>
      <c r="D341" s="1"/>
      <c r="E341" s="72"/>
      <c r="F341" s="1"/>
      <c r="G341" s="1"/>
      <c r="H341" s="1"/>
      <c r="I341" s="6" t="s">
        <v>11138</v>
      </c>
    </row>
    <row r="342" spans="2:9" ht="19" customHeight="1" x14ac:dyDescent="0.35">
      <c r="B342" s="5" t="s">
        <v>9239</v>
      </c>
      <c r="I342" s="6" t="s">
        <v>9524</v>
      </c>
    </row>
    <row r="343" spans="2:9" ht="19" customHeight="1" x14ac:dyDescent="0.3">
      <c r="B343" s="2" t="s">
        <v>9568</v>
      </c>
      <c r="C343" s="8" t="s">
        <v>9492</v>
      </c>
    </row>
    <row r="344" spans="2:9" ht="19" customHeight="1" x14ac:dyDescent="0.3">
      <c r="B344" s="2" t="s">
        <v>9133</v>
      </c>
      <c r="C344" s="8" t="s">
        <v>9493</v>
      </c>
    </row>
    <row r="345" spans="2:9" ht="19" customHeight="1" x14ac:dyDescent="0.3">
      <c r="B345" s="2" t="s">
        <v>7924</v>
      </c>
      <c r="C345" s="8" t="s">
        <v>9494</v>
      </c>
    </row>
    <row r="346" spans="2:9" ht="19" customHeight="1" x14ac:dyDescent="0.3">
      <c r="B346" s="2" t="s">
        <v>9574</v>
      </c>
      <c r="C346" s="8" t="s">
        <v>9495</v>
      </c>
    </row>
    <row r="347" spans="2:9" ht="19" customHeight="1" x14ac:dyDescent="0.3">
      <c r="B347" s="2" t="s">
        <v>9569</v>
      </c>
      <c r="C347" s="8" t="s">
        <v>9496</v>
      </c>
    </row>
    <row r="348" spans="2:9" ht="19" customHeight="1" x14ac:dyDescent="0.3">
      <c r="B348" s="2" t="s">
        <v>11010</v>
      </c>
      <c r="C348" s="8" t="s">
        <v>11008</v>
      </c>
      <c r="D348" s="8" t="s">
        <v>11009</v>
      </c>
    </row>
    <row r="349" spans="2:9" ht="19" customHeight="1" x14ac:dyDescent="0.3">
      <c r="B349" s="2" t="s">
        <v>9570</v>
      </c>
      <c r="C349" s="8" t="s">
        <v>9497</v>
      </c>
    </row>
    <row r="350" spans="2:9" ht="19" customHeight="1" x14ac:dyDescent="0.3">
      <c r="B350" s="5" t="s">
        <v>9500</v>
      </c>
    </row>
    <row r="351" spans="2:9" ht="19" customHeight="1" x14ac:dyDescent="0.3">
      <c r="B351" s="2" t="s">
        <v>9143</v>
      </c>
      <c r="C351" s="8" t="s">
        <v>9498</v>
      </c>
    </row>
    <row r="352" spans="2:9" ht="19" customHeight="1" x14ac:dyDescent="0.3">
      <c r="B352" s="2" t="s">
        <v>8320</v>
      </c>
      <c r="C352" s="8" t="s">
        <v>11011</v>
      </c>
      <c r="D352" s="8" t="s">
        <v>11012</v>
      </c>
      <c r="E352" s="108" t="s">
        <v>11013</v>
      </c>
    </row>
    <row r="353" spans="2:5" ht="19" customHeight="1" x14ac:dyDescent="0.3">
      <c r="B353" s="2" t="s">
        <v>9146</v>
      </c>
      <c r="C353" s="8" t="s">
        <v>9146</v>
      </c>
    </row>
    <row r="354" spans="2:5" ht="19" customHeight="1" x14ac:dyDescent="0.3">
      <c r="B354" s="2" t="s">
        <v>9144</v>
      </c>
      <c r="C354" s="8" t="s">
        <v>9144</v>
      </c>
    </row>
    <row r="355" spans="2:5" ht="19" customHeight="1" x14ac:dyDescent="0.3">
      <c r="B355" s="5" t="s">
        <v>9501</v>
      </c>
    </row>
    <row r="356" spans="2:5" ht="19" customHeight="1" x14ac:dyDescent="0.3">
      <c r="B356" s="2" t="s">
        <v>8518</v>
      </c>
      <c r="C356" s="8" t="s">
        <v>8518</v>
      </c>
    </row>
    <row r="357" spans="2:5" ht="19" customHeight="1" x14ac:dyDescent="0.3">
      <c r="B357" s="2" t="s">
        <v>9571</v>
      </c>
      <c r="C357" s="8" t="s">
        <v>8534</v>
      </c>
    </row>
    <row r="358" spans="2:5" ht="19" customHeight="1" x14ac:dyDescent="0.3">
      <c r="B358" s="2" t="s">
        <v>9572</v>
      </c>
      <c r="C358" s="8" t="s">
        <v>8527</v>
      </c>
    </row>
    <row r="359" spans="2:5" ht="19" customHeight="1" x14ac:dyDescent="0.3">
      <c r="B359" s="2" t="s">
        <v>9573</v>
      </c>
      <c r="C359" s="8" t="s">
        <v>9856</v>
      </c>
    </row>
    <row r="360" spans="2:5" ht="19" customHeight="1" x14ac:dyDescent="0.3">
      <c r="B360" s="2" t="s">
        <v>9575</v>
      </c>
      <c r="C360" s="8" t="s">
        <v>9499</v>
      </c>
    </row>
    <row r="361" spans="2:5" ht="19" customHeight="1" x14ac:dyDescent="0.3">
      <c r="B361" s="5" t="s">
        <v>9511</v>
      </c>
    </row>
    <row r="362" spans="2:5" ht="19" customHeight="1" x14ac:dyDescent="0.3">
      <c r="B362" s="2" t="s">
        <v>9111</v>
      </c>
      <c r="C362" s="8" t="s">
        <v>11014</v>
      </c>
      <c r="D362" s="8" t="s">
        <v>11015</v>
      </c>
    </row>
    <row r="363" spans="2:5" ht="19" customHeight="1" x14ac:dyDescent="0.3">
      <c r="B363" s="2" t="s">
        <v>11016</v>
      </c>
      <c r="C363" s="8" t="s">
        <v>11017</v>
      </c>
      <c r="D363" s="8" t="s">
        <v>11018</v>
      </c>
      <c r="E363" s="43" t="s">
        <v>11218</v>
      </c>
    </row>
    <row r="364" spans="2:5" ht="19" customHeight="1" x14ac:dyDescent="0.3">
      <c r="B364" s="2" t="s">
        <v>9117</v>
      </c>
      <c r="C364" s="8" t="s">
        <v>9503</v>
      </c>
    </row>
    <row r="365" spans="2:5" ht="19" customHeight="1" x14ac:dyDescent="0.3">
      <c r="B365" s="2" t="s">
        <v>9118</v>
      </c>
      <c r="C365" s="8" t="s">
        <v>9504</v>
      </c>
    </row>
    <row r="366" spans="2:5" ht="19" customHeight="1" x14ac:dyDescent="0.3">
      <c r="B366" s="2" t="s">
        <v>9576</v>
      </c>
      <c r="C366" s="8" t="s">
        <v>9505</v>
      </c>
    </row>
    <row r="367" spans="2:5" ht="19" customHeight="1" x14ac:dyDescent="0.3">
      <c r="B367" s="2" t="s">
        <v>9577</v>
      </c>
      <c r="C367" s="8" t="s">
        <v>9506</v>
      </c>
    </row>
    <row r="368" spans="2:5" ht="19" customHeight="1" x14ac:dyDescent="0.3">
      <c r="B368" s="5" t="s">
        <v>9509</v>
      </c>
    </row>
    <row r="369" spans="1:9" ht="19" customHeight="1" x14ac:dyDescent="0.3">
      <c r="B369" s="2" t="s">
        <v>9182</v>
      </c>
      <c r="C369" s="8" t="s">
        <v>11019</v>
      </c>
      <c r="D369" s="8" t="s">
        <v>11020</v>
      </c>
    </row>
    <row r="370" spans="1:9" ht="19" customHeight="1" x14ac:dyDescent="0.3">
      <c r="B370" s="5" t="s">
        <v>9578</v>
      </c>
    </row>
    <row r="371" spans="1:9" ht="19" customHeight="1" x14ac:dyDescent="0.3">
      <c r="B371" s="2" t="s">
        <v>7853</v>
      </c>
      <c r="C371" s="8" t="s">
        <v>11021</v>
      </c>
      <c r="D371" s="8" t="s">
        <v>7010</v>
      </c>
    </row>
    <row r="372" spans="1:9" ht="19" customHeight="1" x14ac:dyDescent="0.3">
      <c r="A372" s="2" t="s">
        <v>10258</v>
      </c>
      <c r="B372" s="2" t="s">
        <v>7846</v>
      </c>
      <c r="C372" s="8" t="s">
        <v>11022</v>
      </c>
      <c r="D372" s="8" t="s">
        <v>11023</v>
      </c>
      <c r="E372" s="108" t="s">
        <v>11024</v>
      </c>
      <c r="F372" s="8" t="s">
        <v>11025</v>
      </c>
      <c r="G372" s="8" t="s">
        <v>11026</v>
      </c>
    </row>
    <row r="373" spans="1:9" ht="19" customHeight="1" x14ac:dyDescent="0.3">
      <c r="B373" s="5" t="s">
        <v>9510</v>
      </c>
    </row>
    <row r="374" spans="1:9" ht="19" customHeight="1" x14ac:dyDescent="0.3">
      <c r="B374" s="2" t="s">
        <v>9579</v>
      </c>
      <c r="C374" s="8" t="s">
        <v>9507</v>
      </c>
    </row>
    <row r="375" spans="1:9" ht="19" customHeight="1" x14ac:dyDescent="0.3">
      <c r="B375" s="2" t="s">
        <v>9580</v>
      </c>
      <c r="C375" s="8" t="s">
        <v>9508</v>
      </c>
    </row>
    <row r="376" spans="1:9" ht="19" customHeight="1" x14ac:dyDescent="0.3">
      <c r="B376" s="2" t="s">
        <v>9165</v>
      </c>
      <c r="C376" s="8" t="s">
        <v>11027</v>
      </c>
      <c r="D376" s="8" t="s">
        <v>11028</v>
      </c>
    </row>
    <row r="377" spans="1:9" ht="19" customHeight="1" x14ac:dyDescent="0.3">
      <c r="B377" s="2" t="s">
        <v>9169</v>
      </c>
      <c r="C377" s="8" t="s">
        <v>11029</v>
      </c>
      <c r="D377" s="108" t="s">
        <v>308</v>
      </c>
      <c r="E377" s="108" t="s">
        <v>11030</v>
      </c>
    </row>
    <row r="381" spans="1:9" ht="19" customHeight="1" x14ac:dyDescent="0.35">
      <c r="B381" s="1" t="s">
        <v>10067</v>
      </c>
      <c r="C381" s="1"/>
      <c r="D381" s="1"/>
      <c r="E381" s="72"/>
      <c r="F381" s="1"/>
      <c r="G381" s="1"/>
      <c r="H381" s="1"/>
      <c r="I381" s="6" t="s">
        <v>11139</v>
      </c>
    </row>
    <row r="382" spans="1:9" ht="19" customHeight="1" x14ac:dyDescent="0.3">
      <c r="B382" s="50" t="s">
        <v>9239</v>
      </c>
    </row>
    <row r="383" spans="1:9" ht="19" customHeight="1" x14ac:dyDescent="0.3">
      <c r="B383" s="8" t="s">
        <v>12386</v>
      </c>
    </row>
    <row r="384" spans="1:9" ht="19" customHeight="1" x14ac:dyDescent="0.3">
      <c r="A384" s="2" t="s">
        <v>10258</v>
      </c>
      <c r="B384" s="8" t="s">
        <v>12387</v>
      </c>
    </row>
    <row r="385" spans="1:19" ht="19" customHeight="1" x14ac:dyDescent="0.3">
      <c r="A385" s="2" t="s">
        <v>10258</v>
      </c>
      <c r="B385" s="8" t="s">
        <v>12388</v>
      </c>
    </row>
    <row r="386" spans="1:19" ht="19" customHeight="1" x14ac:dyDescent="0.3">
      <c r="A386" s="2" t="s">
        <v>10258</v>
      </c>
      <c r="B386" s="8" t="s">
        <v>12389</v>
      </c>
    </row>
    <row r="387" spans="1:19" ht="19" customHeight="1" x14ac:dyDescent="0.3">
      <c r="A387" s="2" t="s">
        <v>10258</v>
      </c>
      <c r="B387" s="8" t="s">
        <v>12390</v>
      </c>
    </row>
    <row r="388" spans="1:19" ht="19" customHeight="1" x14ac:dyDescent="0.3">
      <c r="B388" s="8" t="s">
        <v>12391</v>
      </c>
      <c r="E388" s="108" t="s">
        <v>12103</v>
      </c>
      <c r="F388" s="155" t="s">
        <v>12008</v>
      </c>
    </row>
    <row r="389" spans="1:19" ht="19" customHeight="1" x14ac:dyDescent="0.3">
      <c r="B389" s="8" t="s">
        <v>12392</v>
      </c>
    </row>
    <row r="390" spans="1:19" ht="19" customHeight="1" x14ac:dyDescent="0.3">
      <c r="B390" s="8" t="s">
        <v>12393</v>
      </c>
    </row>
    <row r="391" spans="1:19" ht="19" customHeight="1" x14ac:dyDescent="0.3">
      <c r="B391" s="50" t="s">
        <v>9510</v>
      </c>
    </row>
    <row r="392" spans="1:19" ht="19" customHeight="1" x14ac:dyDescent="0.3">
      <c r="B392" s="8" t="s">
        <v>12394</v>
      </c>
    </row>
    <row r="393" spans="1:19" ht="19" customHeight="1" x14ac:dyDescent="0.3">
      <c r="B393" s="8" t="s">
        <v>12395</v>
      </c>
    </row>
    <row r="394" spans="1:19" ht="19" customHeight="1" x14ac:dyDescent="0.3">
      <c r="B394" s="8" t="s">
        <v>12396</v>
      </c>
    </row>
    <row r="395" spans="1:19" ht="19" customHeight="1" x14ac:dyDescent="0.3">
      <c r="B395" s="8" t="s">
        <v>12397</v>
      </c>
    </row>
    <row r="396" spans="1:19" ht="19" customHeight="1" x14ac:dyDescent="0.3">
      <c r="B396" s="50" t="s">
        <v>10061</v>
      </c>
    </row>
    <row r="397" spans="1:19" ht="19" customHeight="1" x14ac:dyDescent="0.3">
      <c r="B397" s="8" t="s">
        <v>12398</v>
      </c>
    </row>
    <row r="398" spans="1:19" ht="19" customHeight="1" x14ac:dyDescent="0.35">
      <c r="B398" s="8" t="s">
        <v>12399</v>
      </c>
      <c r="J398" s="112"/>
      <c r="L398" s="110"/>
      <c r="M398" s="112"/>
      <c r="N398" s="111"/>
      <c r="O398" s="113"/>
      <c r="P398" s="111"/>
      <c r="Q398" s="113"/>
      <c r="R398" s="111"/>
      <c r="S398" s="111"/>
    </row>
    <row r="399" spans="1:19" ht="19" customHeight="1" x14ac:dyDescent="0.35">
      <c r="B399" s="8" t="s">
        <v>12400</v>
      </c>
      <c r="J399" s="112"/>
      <c r="L399" s="110"/>
      <c r="M399" s="112"/>
      <c r="N399" s="111"/>
      <c r="O399" s="113"/>
      <c r="P399" s="111"/>
      <c r="Q399" s="113"/>
      <c r="R399" s="111"/>
      <c r="S399" s="111"/>
    </row>
    <row r="400" spans="1:19" ht="19" customHeight="1" x14ac:dyDescent="0.35">
      <c r="B400" s="8" t="s">
        <v>12401</v>
      </c>
      <c r="J400" s="112"/>
      <c r="L400" s="110"/>
      <c r="M400" s="112"/>
      <c r="N400" s="111"/>
      <c r="O400" s="113"/>
      <c r="P400" s="111"/>
      <c r="Q400" s="113"/>
      <c r="R400" s="111"/>
      <c r="S400" s="111"/>
    </row>
    <row r="401" spans="1:2" ht="19" customHeight="1" x14ac:dyDescent="0.3">
      <c r="B401" s="50" t="s">
        <v>10062</v>
      </c>
    </row>
    <row r="402" spans="1:2" ht="19" customHeight="1" x14ac:dyDescent="0.3">
      <c r="B402" s="8" t="s">
        <v>12402</v>
      </c>
    </row>
    <row r="403" spans="1:2" ht="19" customHeight="1" x14ac:dyDescent="0.3">
      <c r="B403" s="8" t="s">
        <v>12403</v>
      </c>
    </row>
    <row r="404" spans="1:2" ht="19" customHeight="1" x14ac:dyDescent="0.3">
      <c r="A404" s="2" t="s">
        <v>10258</v>
      </c>
      <c r="B404" s="8" t="s">
        <v>12404</v>
      </c>
    </row>
    <row r="405" spans="1:2" ht="19" customHeight="1" x14ac:dyDescent="0.3">
      <c r="A405" s="2" t="s">
        <v>10258</v>
      </c>
      <c r="B405" s="8" t="s">
        <v>12405</v>
      </c>
    </row>
    <row r="406" spans="1:2" ht="19" customHeight="1" x14ac:dyDescent="0.3">
      <c r="B406" s="8" t="s">
        <v>12406</v>
      </c>
    </row>
    <row r="407" spans="1:2" ht="19" customHeight="1" x14ac:dyDescent="0.3">
      <c r="B407" s="8" t="s">
        <v>12407</v>
      </c>
    </row>
    <row r="408" spans="1:2" ht="19" customHeight="1" x14ac:dyDescent="0.3">
      <c r="B408" s="50" t="s">
        <v>9250</v>
      </c>
    </row>
    <row r="409" spans="1:2" ht="19" customHeight="1" x14ac:dyDescent="0.3">
      <c r="B409" s="8" t="s">
        <v>12408</v>
      </c>
    </row>
    <row r="410" spans="1:2" ht="19" customHeight="1" x14ac:dyDescent="0.3">
      <c r="B410" s="8" t="s">
        <v>12409</v>
      </c>
    </row>
    <row r="411" spans="1:2" ht="19" customHeight="1" x14ac:dyDescent="0.3">
      <c r="B411" s="8" t="s">
        <v>12410</v>
      </c>
    </row>
    <row r="412" spans="1:2" ht="19" customHeight="1" x14ac:dyDescent="0.3">
      <c r="A412" s="65"/>
      <c r="B412" s="8" t="s">
        <v>12411</v>
      </c>
    </row>
    <row r="413" spans="1:2" ht="19" customHeight="1" x14ac:dyDescent="0.3">
      <c r="B413" s="8" t="s">
        <v>12412</v>
      </c>
    </row>
    <row r="414" spans="1:2" ht="19" customHeight="1" x14ac:dyDescent="0.3">
      <c r="B414" s="50" t="s">
        <v>10064</v>
      </c>
    </row>
    <row r="415" spans="1:2" ht="19" customHeight="1" x14ac:dyDescent="0.3">
      <c r="B415" s="8" t="s">
        <v>12413</v>
      </c>
    </row>
    <row r="416" spans="1:2" ht="19" customHeight="1" x14ac:dyDescent="0.3">
      <c r="B416" s="8" t="s">
        <v>12414</v>
      </c>
    </row>
    <row r="417" spans="2:2" ht="19" customHeight="1" x14ac:dyDescent="0.3">
      <c r="B417" s="8" t="s">
        <v>12415</v>
      </c>
    </row>
    <row r="418" spans="2:2" ht="19" customHeight="1" x14ac:dyDescent="0.3">
      <c r="B418" s="8" t="s">
        <v>12416</v>
      </c>
    </row>
    <row r="421" spans="2:2" ht="19" customHeight="1" x14ac:dyDescent="0.3">
      <c r="B421" s="50" t="s">
        <v>10066</v>
      </c>
    </row>
    <row r="422" spans="2:2" ht="19" customHeight="1" x14ac:dyDescent="0.3">
      <c r="B422" s="8" t="s">
        <v>12417</v>
      </c>
    </row>
    <row r="423" spans="2:2" ht="19" customHeight="1" x14ac:dyDescent="0.3">
      <c r="B423" s="8" t="s">
        <v>12418</v>
      </c>
    </row>
    <row r="424" spans="2:2" ht="19" customHeight="1" x14ac:dyDescent="0.3">
      <c r="B424" s="8" t="s">
        <v>12419</v>
      </c>
    </row>
    <row r="425" spans="2:2" ht="19" customHeight="1" x14ac:dyDescent="0.3">
      <c r="B425" s="50" t="s">
        <v>10065</v>
      </c>
    </row>
    <row r="426" spans="2:2" ht="19" customHeight="1" x14ac:dyDescent="0.3">
      <c r="B426" s="8" t="s">
        <v>12420</v>
      </c>
    </row>
    <row r="427" spans="2:2" ht="19" customHeight="1" x14ac:dyDescent="0.3">
      <c r="B427" s="8" t="s">
        <v>12421</v>
      </c>
    </row>
    <row r="428" spans="2:2" ht="19" customHeight="1" x14ac:dyDescent="0.3">
      <c r="B428" s="50" t="s">
        <v>9247</v>
      </c>
    </row>
    <row r="429" spans="2:2" ht="19" customHeight="1" x14ac:dyDescent="0.3">
      <c r="B429" s="8" t="s">
        <v>12422</v>
      </c>
    </row>
    <row r="430" spans="2:2" ht="19" customHeight="1" x14ac:dyDescent="0.3">
      <c r="B430" s="8" t="s">
        <v>12423</v>
      </c>
    </row>
    <row r="431" spans="2:2" ht="19" customHeight="1" x14ac:dyDescent="0.3">
      <c r="B431" s="50" t="s">
        <v>10068</v>
      </c>
    </row>
    <row r="432" spans="2:2" ht="19" customHeight="1" x14ac:dyDescent="0.3">
      <c r="B432" s="8" t="s">
        <v>12424</v>
      </c>
    </row>
    <row r="433" spans="1:9" ht="19" customHeight="1" x14ac:dyDescent="0.3">
      <c r="B433" s="8" t="s">
        <v>12425</v>
      </c>
    </row>
    <row r="434" spans="1:9" ht="19" customHeight="1" x14ac:dyDescent="0.3">
      <c r="B434" s="50" t="s">
        <v>10063</v>
      </c>
    </row>
    <row r="435" spans="1:9" ht="19" customHeight="1" x14ac:dyDescent="0.3">
      <c r="B435" s="8" t="s">
        <v>12426</v>
      </c>
    </row>
    <row r="436" spans="1:9" ht="19" customHeight="1" x14ac:dyDescent="0.3">
      <c r="B436" s="8" t="s">
        <v>12427</v>
      </c>
    </row>
    <row r="437" spans="1:9" ht="19" customHeight="1" x14ac:dyDescent="0.3">
      <c r="B437" s="8" t="s">
        <v>12428</v>
      </c>
    </row>
    <row r="438" spans="1:9" ht="19" customHeight="1" x14ac:dyDescent="0.3">
      <c r="B438" s="50" t="s">
        <v>10069</v>
      </c>
    </row>
    <row r="439" spans="1:9" ht="19" customHeight="1" x14ac:dyDescent="0.3">
      <c r="B439" s="8" t="s">
        <v>12429</v>
      </c>
    </row>
    <row r="440" spans="1:9" ht="19" customHeight="1" x14ac:dyDescent="0.3">
      <c r="B440" s="8" t="s">
        <v>12430</v>
      </c>
    </row>
    <row r="441" spans="1:9" ht="19" customHeight="1" x14ac:dyDescent="0.35">
      <c r="B441" s="1" t="s">
        <v>9512</v>
      </c>
      <c r="C441" s="1"/>
      <c r="D441" s="1"/>
      <c r="E441" s="72"/>
      <c r="F441" s="1"/>
      <c r="G441" s="1"/>
      <c r="H441" s="1"/>
      <c r="I441" s="6" t="s">
        <v>9523</v>
      </c>
    </row>
    <row r="442" spans="1:9" ht="19" customHeight="1" x14ac:dyDescent="0.3">
      <c r="B442" s="50" t="s">
        <v>9239</v>
      </c>
    </row>
    <row r="443" spans="1:9" ht="19" customHeight="1" x14ac:dyDescent="0.3">
      <c r="A443" s="2" t="s">
        <v>10258</v>
      </c>
      <c r="B443" s="8" t="s">
        <v>12431</v>
      </c>
      <c r="C443" s="8" t="s">
        <v>12432</v>
      </c>
      <c r="D443" s="8" t="s">
        <v>12433</v>
      </c>
      <c r="E443" s="108" t="s">
        <v>12434</v>
      </c>
    </row>
    <row r="444" spans="1:9" ht="19" customHeight="1" x14ac:dyDescent="0.3">
      <c r="B444" s="50" t="s">
        <v>9500</v>
      </c>
    </row>
    <row r="445" spans="1:9" ht="19" customHeight="1" x14ac:dyDescent="0.3">
      <c r="B445" s="8" t="s">
        <v>12435</v>
      </c>
      <c r="C445" s="8" t="s">
        <v>12436</v>
      </c>
    </row>
    <row r="446" spans="1:9" ht="19" customHeight="1" x14ac:dyDescent="0.3">
      <c r="B446" s="50" t="s">
        <v>9501</v>
      </c>
    </row>
    <row r="447" spans="1:9" ht="19" customHeight="1" x14ac:dyDescent="0.3">
      <c r="B447" s="8" t="s">
        <v>12437</v>
      </c>
      <c r="C447" s="8" t="s">
        <v>12438</v>
      </c>
      <c r="D447" s="8" t="s">
        <v>12439</v>
      </c>
    </row>
    <row r="448" spans="1:9" ht="19" customHeight="1" x14ac:dyDescent="0.3">
      <c r="B448" s="50" t="s">
        <v>9502</v>
      </c>
    </row>
    <row r="449" spans="1:9" ht="19" customHeight="1" x14ac:dyDescent="0.3">
      <c r="B449" s="8" t="s">
        <v>12440</v>
      </c>
      <c r="C449" s="8" t="s">
        <v>12441</v>
      </c>
      <c r="D449" s="8" t="s">
        <v>12442</v>
      </c>
    </row>
    <row r="450" spans="1:9" ht="19" customHeight="1" x14ac:dyDescent="0.35">
      <c r="B450" s="50" t="s">
        <v>9509</v>
      </c>
      <c r="I450" s="6" t="s">
        <v>9659</v>
      </c>
    </row>
    <row r="451" spans="1:9" ht="19" customHeight="1" x14ac:dyDescent="0.3">
      <c r="B451" s="8" t="s">
        <v>12443</v>
      </c>
    </row>
    <row r="453" spans="1:9" ht="19" customHeight="1" x14ac:dyDescent="0.35">
      <c r="B453" s="1" t="s">
        <v>10999</v>
      </c>
      <c r="C453" s="1"/>
      <c r="D453" s="1"/>
      <c r="E453" s="72"/>
      <c r="F453" s="1"/>
      <c r="G453" s="1"/>
      <c r="H453" s="1"/>
      <c r="I453" s="6" t="s">
        <v>11135</v>
      </c>
    </row>
    <row r="454" spans="1:9" ht="19" customHeight="1" x14ac:dyDescent="0.3">
      <c r="B454" s="2" t="s">
        <v>10998</v>
      </c>
      <c r="C454" s="8" t="s">
        <v>10531</v>
      </c>
      <c r="D454" s="8" t="s">
        <v>10532</v>
      </c>
      <c r="E454" s="108" t="s">
        <v>10533</v>
      </c>
      <c r="F454" s="8" t="s">
        <v>10534</v>
      </c>
      <c r="G454" s="8" t="s">
        <v>10535</v>
      </c>
    </row>
    <row r="455" spans="1:9" ht="19" customHeight="1" x14ac:dyDescent="0.3">
      <c r="B455" s="2" t="s">
        <v>10997</v>
      </c>
      <c r="C455" s="8" t="s">
        <v>10988</v>
      </c>
      <c r="D455" s="8" t="s">
        <v>10989</v>
      </c>
      <c r="E455" s="108" t="s">
        <v>10990</v>
      </c>
    </row>
    <row r="456" spans="1:9" ht="19" customHeight="1" x14ac:dyDescent="0.3">
      <c r="B456" s="2" t="s">
        <v>10996</v>
      </c>
      <c r="C456" s="8" t="s">
        <v>10987</v>
      </c>
      <c r="D456" s="8" t="s">
        <v>10536</v>
      </c>
      <c r="E456" s="108" t="s">
        <v>10537</v>
      </c>
      <c r="F456" s="8" t="s">
        <v>11575</v>
      </c>
      <c r="G456" s="8" t="s">
        <v>10538</v>
      </c>
    </row>
    <row r="457" spans="1:9" ht="19" customHeight="1" x14ac:dyDescent="0.3">
      <c r="A457" s="2" t="s">
        <v>10258</v>
      </c>
      <c r="B457" s="2" t="s">
        <v>10995</v>
      </c>
      <c r="C457" s="8" t="s">
        <v>11070</v>
      </c>
      <c r="D457" s="8" t="s">
        <v>11068</v>
      </c>
      <c r="E457" s="108" t="s">
        <v>12096</v>
      </c>
      <c r="F457" s="8" t="s">
        <v>11069</v>
      </c>
    </row>
    <row r="458" spans="1:9" ht="19" customHeight="1" x14ac:dyDescent="0.3">
      <c r="A458" s="155"/>
      <c r="B458" s="2" t="s">
        <v>10994</v>
      </c>
      <c r="C458" s="8" t="s">
        <v>11071</v>
      </c>
      <c r="D458" s="8" t="s">
        <v>11072</v>
      </c>
      <c r="E458" s="108" t="s">
        <v>11073</v>
      </c>
      <c r="F458" s="8" t="s">
        <v>11136</v>
      </c>
      <c r="G458" s="8" t="s">
        <v>11074</v>
      </c>
      <c r="H458" s="8" t="s">
        <v>11137</v>
      </c>
      <c r="I458" s="155" t="s">
        <v>12008</v>
      </c>
    </row>
    <row r="459" spans="1:9" ht="19" customHeight="1" x14ac:dyDescent="0.3">
      <c r="A459" s="2" t="s">
        <v>10258</v>
      </c>
      <c r="B459" s="2" t="s">
        <v>10993</v>
      </c>
      <c r="C459" s="8" t="s">
        <v>10991</v>
      </c>
      <c r="D459" s="8" t="s">
        <v>10992</v>
      </c>
    </row>
    <row r="461" spans="1:9" ht="19" customHeight="1" x14ac:dyDescent="0.3">
      <c r="B461" s="1" t="s">
        <v>9255</v>
      </c>
      <c r="C461" s="1" t="s">
        <v>10539</v>
      </c>
      <c r="D461" s="1" t="s">
        <v>6678</v>
      </c>
      <c r="E461" s="72"/>
      <c r="F461" s="1"/>
      <c r="G461" s="1"/>
      <c r="H461" s="1"/>
    </row>
    <row r="462" spans="1:9" ht="19" customHeight="1" x14ac:dyDescent="0.3">
      <c r="B462" s="5" t="s">
        <v>9411</v>
      </c>
      <c r="C462" s="8" t="s">
        <v>12444</v>
      </c>
      <c r="D462" s="8" t="s">
        <v>12445</v>
      </c>
    </row>
    <row r="463" spans="1:9" ht="19" customHeight="1" x14ac:dyDescent="0.3">
      <c r="A463" s="2" t="s">
        <v>10258</v>
      </c>
      <c r="B463" s="5"/>
      <c r="C463" s="8" t="s">
        <v>12446</v>
      </c>
      <c r="D463" s="8" t="s">
        <v>12447</v>
      </c>
    </row>
    <row r="464" spans="1:9" ht="19" customHeight="1" x14ac:dyDescent="0.3">
      <c r="B464" s="5"/>
      <c r="C464" s="8" t="s">
        <v>12448</v>
      </c>
      <c r="D464" s="8" t="s">
        <v>12449</v>
      </c>
    </row>
    <row r="465" spans="1:4" ht="19" customHeight="1" x14ac:dyDescent="0.3">
      <c r="B465" s="5"/>
      <c r="C465" s="8" t="s">
        <v>12450</v>
      </c>
      <c r="D465" s="8" t="s">
        <v>12451</v>
      </c>
    </row>
    <row r="466" spans="1:4" ht="19" customHeight="1" x14ac:dyDescent="0.3">
      <c r="B466" s="5"/>
      <c r="C466" s="8" t="s">
        <v>12452</v>
      </c>
      <c r="D466" s="8" t="s">
        <v>12453</v>
      </c>
    </row>
    <row r="467" spans="1:4" ht="19" customHeight="1" x14ac:dyDescent="0.3">
      <c r="B467" s="5"/>
      <c r="C467" s="8" t="s">
        <v>12454</v>
      </c>
      <c r="D467" s="8" t="s">
        <v>12455</v>
      </c>
    </row>
    <row r="468" spans="1:4" ht="19" customHeight="1" x14ac:dyDescent="0.3">
      <c r="A468" s="2" t="s">
        <v>10258</v>
      </c>
      <c r="B468" s="52" t="s">
        <v>9417</v>
      </c>
      <c r="C468" s="8" t="s">
        <v>12456</v>
      </c>
      <c r="D468" s="8" t="s">
        <v>12457</v>
      </c>
    </row>
    <row r="469" spans="1:4" ht="19" customHeight="1" x14ac:dyDescent="0.3">
      <c r="B469" s="52"/>
      <c r="C469" s="8" t="s">
        <v>12458</v>
      </c>
      <c r="D469" s="8" t="s">
        <v>12459</v>
      </c>
    </row>
    <row r="470" spans="1:4" ht="19" customHeight="1" x14ac:dyDescent="0.3">
      <c r="B470" s="52"/>
      <c r="C470" s="8" t="s">
        <v>12460</v>
      </c>
      <c r="D470" s="8" t="s">
        <v>12461</v>
      </c>
    </row>
    <row r="471" spans="1:4" ht="19" customHeight="1" x14ac:dyDescent="0.3">
      <c r="B471" s="52"/>
      <c r="C471" s="8" t="s">
        <v>12462</v>
      </c>
      <c r="D471" s="8" t="s">
        <v>12463</v>
      </c>
    </row>
    <row r="472" spans="1:4" ht="19" customHeight="1" x14ac:dyDescent="0.3">
      <c r="B472" s="52"/>
      <c r="C472" s="8" t="s">
        <v>12464</v>
      </c>
      <c r="D472" s="8" t="s">
        <v>12465</v>
      </c>
    </row>
    <row r="473" spans="1:4" ht="19" customHeight="1" x14ac:dyDescent="0.3">
      <c r="B473" s="52"/>
      <c r="C473" s="8" t="s">
        <v>12466</v>
      </c>
      <c r="D473" s="8" t="s">
        <v>12467</v>
      </c>
    </row>
    <row r="474" spans="1:4" ht="19" customHeight="1" x14ac:dyDescent="0.3">
      <c r="B474" s="5" t="s">
        <v>9412</v>
      </c>
      <c r="C474" s="8" t="s">
        <v>12468</v>
      </c>
      <c r="D474" s="8" t="s">
        <v>12469</v>
      </c>
    </row>
    <row r="475" spans="1:4" ht="19" customHeight="1" x14ac:dyDescent="0.3">
      <c r="B475" s="5"/>
      <c r="C475" s="8" t="s">
        <v>12470</v>
      </c>
      <c r="D475" s="8" t="s">
        <v>12471</v>
      </c>
    </row>
    <row r="476" spans="1:4" ht="19" customHeight="1" x14ac:dyDescent="0.3">
      <c r="B476" s="5"/>
      <c r="C476" s="8" t="s">
        <v>12472</v>
      </c>
      <c r="D476" s="8" t="s">
        <v>12473</v>
      </c>
    </row>
    <row r="477" spans="1:4" ht="19" customHeight="1" x14ac:dyDescent="0.3">
      <c r="B477" s="5"/>
      <c r="C477" s="8" t="s">
        <v>12474</v>
      </c>
      <c r="D477" s="8" t="s">
        <v>12475</v>
      </c>
    </row>
    <row r="478" spans="1:4" ht="19" customHeight="1" x14ac:dyDescent="0.3">
      <c r="B478" s="5"/>
      <c r="C478" s="8" t="s">
        <v>12476</v>
      </c>
      <c r="D478" s="8" t="s">
        <v>12477</v>
      </c>
    </row>
    <row r="481" spans="2:4" ht="19" customHeight="1" x14ac:dyDescent="0.3">
      <c r="B481" s="52" t="s">
        <v>9419</v>
      </c>
      <c r="C481" s="8" t="s">
        <v>12478</v>
      </c>
      <c r="D481" s="8" t="s">
        <v>12479</v>
      </c>
    </row>
    <row r="482" spans="2:4" ht="19" customHeight="1" x14ac:dyDescent="0.3">
      <c r="B482" s="52"/>
      <c r="C482" s="8" t="s">
        <v>12480</v>
      </c>
      <c r="D482" s="8" t="s">
        <v>12481</v>
      </c>
    </row>
    <row r="483" spans="2:4" ht="19" customHeight="1" x14ac:dyDescent="0.3">
      <c r="B483" s="52"/>
      <c r="C483" s="8" t="s">
        <v>12482</v>
      </c>
      <c r="D483" s="8" t="s">
        <v>12483</v>
      </c>
    </row>
    <row r="484" spans="2:4" ht="19" customHeight="1" x14ac:dyDescent="0.3">
      <c r="B484" s="52"/>
      <c r="C484" s="8" t="s">
        <v>12484</v>
      </c>
      <c r="D484" s="8" t="s">
        <v>12485</v>
      </c>
    </row>
    <row r="485" spans="2:4" ht="19" customHeight="1" x14ac:dyDescent="0.3">
      <c r="B485" s="5" t="s">
        <v>9418</v>
      </c>
      <c r="C485" s="8" t="s">
        <v>12486</v>
      </c>
      <c r="D485" s="8" t="s">
        <v>12487</v>
      </c>
    </row>
    <row r="486" spans="2:4" ht="19" customHeight="1" x14ac:dyDescent="0.3">
      <c r="B486" s="5"/>
      <c r="C486" s="8" t="s">
        <v>12488</v>
      </c>
      <c r="D486" s="8" t="s">
        <v>12489</v>
      </c>
    </row>
    <row r="487" spans="2:4" ht="19" customHeight="1" x14ac:dyDescent="0.3">
      <c r="B487" s="5"/>
      <c r="C487" s="8" t="s">
        <v>12490</v>
      </c>
      <c r="D487" s="8" t="s">
        <v>12491</v>
      </c>
    </row>
    <row r="488" spans="2:4" ht="19" customHeight="1" x14ac:dyDescent="0.3">
      <c r="B488" s="5"/>
      <c r="C488" s="8" t="s">
        <v>12492</v>
      </c>
      <c r="D488" s="8" t="s">
        <v>12493</v>
      </c>
    </row>
    <row r="489" spans="2:4" ht="19" customHeight="1" x14ac:dyDescent="0.3">
      <c r="B489" s="5"/>
      <c r="C489" s="8" t="s">
        <v>12494</v>
      </c>
      <c r="D489" s="8" t="s">
        <v>12495</v>
      </c>
    </row>
    <row r="490" spans="2:4" ht="19" customHeight="1" x14ac:dyDescent="0.3">
      <c r="B490" s="52" t="s">
        <v>9413</v>
      </c>
      <c r="C490" s="8" t="s">
        <v>12496</v>
      </c>
      <c r="D490" s="8" t="s">
        <v>12497</v>
      </c>
    </row>
    <row r="491" spans="2:4" ht="19" customHeight="1" x14ac:dyDescent="0.3">
      <c r="B491" s="52"/>
      <c r="C491" s="8" t="s">
        <v>12498</v>
      </c>
      <c r="D491" s="8" t="s">
        <v>12499</v>
      </c>
    </row>
    <row r="492" spans="2:4" ht="19" customHeight="1" x14ac:dyDescent="0.3">
      <c r="B492" s="52"/>
      <c r="C492" s="8" t="s">
        <v>12500</v>
      </c>
      <c r="D492" s="8" t="s">
        <v>12501</v>
      </c>
    </row>
    <row r="493" spans="2:4" ht="19" customHeight="1" x14ac:dyDescent="0.3">
      <c r="B493" s="52"/>
      <c r="C493" s="8" t="s">
        <v>12502</v>
      </c>
      <c r="D493" s="8" t="s">
        <v>12503</v>
      </c>
    </row>
    <row r="494" spans="2:4" ht="19" customHeight="1" x14ac:dyDescent="0.3">
      <c r="B494" s="52"/>
      <c r="C494" s="8" t="s">
        <v>12504</v>
      </c>
      <c r="D494" s="8" t="s">
        <v>12505</v>
      </c>
    </row>
    <row r="495" spans="2:4" ht="19" customHeight="1" x14ac:dyDescent="0.3">
      <c r="B495" s="5" t="s">
        <v>9414</v>
      </c>
      <c r="C495" s="8" t="s">
        <v>12506</v>
      </c>
      <c r="D495" s="8" t="s">
        <v>12507</v>
      </c>
    </row>
    <row r="496" spans="2:4" ht="19" customHeight="1" x14ac:dyDescent="0.3">
      <c r="B496" s="5"/>
      <c r="C496" s="8" t="s">
        <v>12508</v>
      </c>
      <c r="D496" s="8" t="s">
        <v>12509</v>
      </c>
    </row>
    <row r="497" spans="2:4" ht="19" customHeight="1" x14ac:dyDescent="0.3">
      <c r="B497" s="5"/>
      <c r="C497" s="8" t="s">
        <v>12510</v>
      </c>
      <c r="D497" s="8" t="s">
        <v>12511</v>
      </c>
    </row>
    <row r="498" spans="2:4" ht="19" customHeight="1" x14ac:dyDescent="0.3">
      <c r="B498" s="5"/>
      <c r="C498" s="8" t="s">
        <v>12512</v>
      </c>
      <c r="D498" s="8" t="s">
        <v>12513</v>
      </c>
    </row>
    <row r="499" spans="2:4" ht="19" customHeight="1" x14ac:dyDescent="0.3">
      <c r="B499" s="5"/>
      <c r="C499" s="8" t="s">
        <v>12514</v>
      </c>
      <c r="D499" s="8" t="s">
        <v>12515</v>
      </c>
    </row>
    <row r="500" spans="2:4" ht="19" customHeight="1" x14ac:dyDescent="0.3">
      <c r="B500" s="5"/>
      <c r="C500" s="8" t="s">
        <v>12516</v>
      </c>
      <c r="D500" s="8" t="s">
        <v>12517</v>
      </c>
    </row>
    <row r="501" spans="2:4" ht="19" customHeight="1" x14ac:dyDescent="0.3">
      <c r="B501" s="52" t="s">
        <v>9415</v>
      </c>
      <c r="C501" s="8" t="s">
        <v>12518</v>
      </c>
      <c r="D501" s="8" t="s">
        <v>12519</v>
      </c>
    </row>
    <row r="502" spans="2:4" ht="19" customHeight="1" x14ac:dyDescent="0.3">
      <c r="B502" s="52"/>
      <c r="C502" s="8" t="s">
        <v>12520</v>
      </c>
      <c r="D502" s="8" t="s">
        <v>12521</v>
      </c>
    </row>
    <row r="503" spans="2:4" ht="19" customHeight="1" x14ac:dyDescent="0.3">
      <c r="B503" s="52"/>
      <c r="C503" s="8" t="s">
        <v>12522</v>
      </c>
      <c r="D503" s="8" t="s">
        <v>12523</v>
      </c>
    </row>
    <row r="504" spans="2:4" ht="19" customHeight="1" x14ac:dyDescent="0.3">
      <c r="B504" s="52"/>
      <c r="C504" s="8" t="s">
        <v>12524</v>
      </c>
      <c r="D504" s="8" t="s">
        <v>12525</v>
      </c>
    </row>
    <row r="505" spans="2:4" ht="19" customHeight="1" x14ac:dyDescent="0.3">
      <c r="B505" s="5" t="s">
        <v>9416</v>
      </c>
      <c r="C505" s="8" t="s">
        <v>12526</v>
      </c>
      <c r="D505" s="8" t="s">
        <v>12527</v>
      </c>
    </row>
    <row r="506" spans="2:4" ht="19" customHeight="1" x14ac:dyDescent="0.3">
      <c r="B506" s="5"/>
      <c r="C506" s="8" t="s">
        <v>12528</v>
      </c>
      <c r="D506" s="8" t="s">
        <v>12529</v>
      </c>
    </row>
    <row r="507" spans="2:4" ht="19" customHeight="1" x14ac:dyDescent="0.3">
      <c r="B507" s="5"/>
      <c r="C507" s="8" t="s">
        <v>12530</v>
      </c>
      <c r="D507" s="8" t="s">
        <v>12531</v>
      </c>
    </row>
    <row r="508" spans="2:4" ht="19" customHeight="1" x14ac:dyDescent="0.3">
      <c r="B508" s="5"/>
      <c r="C508" s="8" t="s">
        <v>12532</v>
      </c>
      <c r="D508" s="8" t="s">
        <v>12533</v>
      </c>
    </row>
    <row r="509" spans="2:4" ht="19" customHeight="1" x14ac:dyDescent="0.3">
      <c r="B509" s="52" t="s">
        <v>10415</v>
      </c>
      <c r="C509" s="8" t="s">
        <v>12534</v>
      </c>
      <c r="D509" s="8" t="s">
        <v>12535</v>
      </c>
    </row>
    <row r="510" spans="2:4" ht="19" customHeight="1" x14ac:dyDescent="0.3">
      <c r="B510" s="52"/>
      <c r="C510" s="8" t="s">
        <v>12536</v>
      </c>
      <c r="D510" s="8" t="s">
        <v>12537</v>
      </c>
    </row>
    <row r="511" spans="2:4" ht="19" customHeight="1" x14ac:dyDescent="0.3">
      <c r="B511" s="52"/>
      <c r="C511" s="8" t="s">
        <v>12538</v>
      </c>
      <c r="D511" s="8" t="s">
        <v>12539</v>
      </c>
    </row>
    <row r="512" spans="2:4" ht="19" customHeight="1" x14ac:dyDescent="0.3">
      <c r="B512" s="52" t="s">
        <v>10414</v>
      </c>
      <c r="C512" s="8" t="s">
        <v>12540</v>
      </c>
      <c r="D512" s="8" t="s">
        <v>12541</v>
      </c>
    </row>
    <row r="513" spans="1:9" ht="19" customHeight="1" x14ac:dyDescent="0.3">
      <c r="B513" s="52"/>
      <c r="C513" s="8" t="s">
        <v>12542</v>
      </c>
      <c r="D513" s="8" t="s">
        <v>12543</v>
      </c>
    </row>
    <row r="514" spans="1:9" ht="19" customHeight="1" x14ac:dyDescent="0.3">
      <c r="B514" s="43"/>
      <c r="C514" s="43"/>
      <c r="D514" s="43"/>
    </row>
    <row r="515" spans="1:9" ht="19" customHeight="1" x14ac:dyDescent="0.3">
      <c r="B515" s="43"/>
      <c r="C515" s="43"/>
      <c r="D515" s="43"/>
    </row>
    <row r="516" spans="1:9" ht="19" customHeight="1" x14ac:dyDescent="0.3">
      <c r="B516" s="43"/>
      <c r="C516" s="43"/>
      <c r="D516" s="43"/>
    </row>
    <row r="517" spans="1:9" ht="19" customHeight="1" x14ac:dyDescent="0.3">
      <c r="B517" s="43"/>
      <c r="C517" s="43"/>
      <c r="D517" s="43"/>
    </row>
    <row r="518" spans="1:9" ht="19" customHeight="1" x14ac:dyDescent="0.3">
      <c r="B518" s="43"/>
      <c r="C518" s="43"/>
      <c r="D518" s="43"/>
    </row>
    <row r="519" spans="1:9" ht="19" customHeight="1" x14ac:dyDescent="0.3">
      <c r="B519" s="43"/>
      <c r="C519" s="43"/>
      <c r="D519" s="43"/>
    </row>
    <row r="520" spans="1:9" ht="19" customHeight="1" x14ac:dyDescent="0.3">
      <c r="B520" s="43"/>
      <c r="C520" s="43"/>
      <c r="D520" s="43"/>
    </row>
    <row r="521" spans="1:9" ht="19" customHeight="1" x14ac:dyDescent="0.35">
      <c r="B521" s="1"/>
      <c r="C521" s="1" t="s">
        <v>8247</v>
      </c>
      <c r="D521" s="1" t="s">
        <v>6678</v>
      </c>
      <c r="I521" s="57" t="s">
        <v>8261</v>
      </c>
    </row>
    <row r="522" spans="1:9" ht="19" customHeight="1" x14ac:dyDescent="0.3">
      <c r="A522" s="2" t="s">
        <v>10258</v>
      </c>
      <c r="C522" s="8" t="s">
        <v>8380</v>
      </c>
      <c r="D522" s="8" t="s">
        <v>8384</v>
      </c>
    </row>
    <row r="523" spans="1:9" ht="19" customHeight="1" x14ac:dyDescent="0.3">
      <c r="C523" s="8" t="s">
        <v>8379</v>
      </c>
      <c r="D523" s="8" t="s">
        <v>8378</v>
      </c>
    </row>
    <row r="524" spans="1:9" ht="19" customHeight="1" x14ac:dyDescent="0.3">
      <c r="C524" s="8" t="s">
        <v>8381</v>
      </c>
      <c r="D524" s="8" t="s">
        <v>12552</v>
      </c>
    </row>
    <row r="525" spans="1:9" ht="19" customHeight="1" x14ac:dyDescent="0.3">
      <c r="C525" s="8" t="s">
        <v>8382</v>
      </c>
      <c r="D525" s="8" t="s">
        <v>12632</v>
      </c>
    </row>
    <row r="526" spans="1:9" ht="19" customHeight="1" x14ac:dyDescent="0.3">
      <c r="C526" s="8" t="s">
        <v>8383</v>
      </c>
      <c r="D526" s="8" t="s">
        <v>8385</v>
      </c>
    </row>
    <row r="528" spans="1:9" ht="19" customHeight="1" x14ac:dyDescent="0.3">
      <c r="B528" s="2" t="s">
        <v>11004</v>
      </c>
      <c r="C528" s="8" t="s">
        <v>11003</v>
      </c>
      <c r="D528" s="8" t="s">
        <v>11000</v>
      </c>
      <c r="E528" s="108" t="s">
        <v>11001</v>
      </c>
      <c r="F528" s="8" t="s">
        <v>11002</v>
      </c>
    </row>
    <row r="529" spans="2:10" ht="19" customHeight="1" x14ac:dyDescent="0.3">
      <c r="B529" s="2" t="s">
        <v>11031</v>
      </c>
      <c r="C529" s="8" t="s">
        <v>8383</v>
      </c>
      <c r="D529" s="8" t="s">
        <v>8379</v>
      </c>
    </row>
    <row r="530" spans="2:10" ht="19" customHeight="1" x14ac:dyDescent="0.35">
      <c r="B530" s="2" t="s">
        <v>9675</v>
      </c>
      <c r="C530" s="8" t="s">
        <v>10855</v>
      </c>
      <c r="D530" s="8" t="s">
        <v>11623</v>
      </c>
      <c r="E530" s="108" t="s">
        <v>11622</v>
      </c>
      <c r="F530" s="8" t="s">
        <v>10854</v>
      </c>
      <c r="G530" s="8" t="s">
        <v>10853</v>
      </c>
      <c r="H530" s="155" t="s">
        <v>12008</v>
      </c>
      <c r="I530" s="6" t="s">
        <v>12106</v>
      </c>
      <c r="J530" s="57" t="s">
        <v>9284</v>
      </c>
    </row>
    <row r="532" spans="2:10" ht="19" customHeight="1" x14ac:dyDescent="0.3">
      <c r="B532" s="2" t="s">
        <v>11532</v>
      </c>
      <c r="C532" s="2" t="s">
        <v>11529</v>
      </c>
    </row>
    <row r="533" spans="2:10" ht="19" customHeight="1" x14ac:dyDescent="0.3">
      <c r="C533" s="2" t="s">
        <v>11530</v>
      </c>
    </row>
    <row r="534" spans="2:10" ht="19" customHeight="1" x14ac:dyDescent="0.3">
      <c r="C534" s="2" t="s">
        <v>11531</v>
      </c>
    </row>
    <row r="541" spans="2:10" ht="19" customHeight="1" x14ac:dyDescent="0.35">
      <c r="B541" s="1" t="s">
        <v>11551</v>
      </c>
      <c r="C541" s="1"/>
      <c r="I541" s="6" t="s">
        <v>11533</v>
      </c>
    </row>
    <row r="542" spans="2:10" ht="19" customHeight="1" x14ac:dyDescent="0.3">
      <c r="B542" s="5" t="s">
        <v>11550</v>
      </c>
      <c r="C542" s="5"/>
    </row>
    <row r="543" spans="2:10" ht="19" customHeight="1" x14ac:dyDescent="0.3">
      <c r="B543" s="2" t="s">
        <v>11534</v>
      </c>
      <c r="C543" s="8" t="s">
        <v>11548</v>
      </c>
      <c r="D543" s="155" t="s">
        <v>12008</v>
      </c>
    </row>
    <row r="544" spans="2:10" ht="19" customHeight="1" x14ac:dyDescent="0.3">
      <c r="B544" s="2" t="s">
        <v>11541</v>
      </c>
      <c r="C544" s="8" t="s">
        <v>7898</v>
      </c>
    </row>
    <row r="545" spans="2:6" ht="19" customHeight="1" x14ac:dyDescent="0.3">
      <c r="B545" s="2" t="s">
        <v>11546</v>
      </c>
      <c r="C545" s="8" t="s">
        <v>11547</v>
      </c>
    </row>
    <row r="546" spans="2:6" ht="19" customHeight="1" x14ac:dyDescent="0.3">
      <c r="B546" s="2" t="s">
        <v>11542</v>
      </c>
      <c r="C546" s="8" t="s">
        <v>11559</v>
      </c>
      <c r="D546" s="155" t="s">
        <v>12008</v>
      </c>
    </row>
    <row r="547" spans="2:6" ht="19" customHeight="1" x14ac:dyDescent="0.3">
      <c r="B547" s="2" t="s">
        <v>11543</v>
      </c>
      <c r="C547" s="8" t="s">
        <v>9409</v>
      </c>
    </row>
    <row r="548" spans="2:6" ht="19" customHeight="1" x14ac:dyDescent="0.3">
      <c r="B548" s="2" t="s">
        <v>11544</v>
      </c>
      <c r="C548" s="8" t="s">
        <v>8777</v>
      </c>
    </row>
    <row r="549" spans="2:6" ht="19" customHeight="1" x14ac:dyDescent="0.3">
      <c r="B549" s="2" t="s">
        <v>11554</v>
      </c>
      <c r="C549" s="8" t="s">
        <v>8777</v>
      </c>
    </row>
    <row r="550" spans="2:6" ht="19" customHeight="1" x14ac:dyDescent="0.3">
      <c r="B550" s="2" t="s">
        <v>11815</v>
      </c>
      <c r="C550" s="8" t="s">
        <v>11995</v>
      </c>
      <c r="D550" s="8" t="s">
        <v>11996</v>
      </c>
      <c r="E550" s="108" t="s">
        <v>11997</v>
      </c>
      <c r="F550" s="155" t="s">
        <v>12008</v>
      </c>
    </row>
    <row r="551" spans="2:6" ht="19" customHeight="1" x14ac:dyDescent="0.3">
      <c r="B551" s="2" t="s">
        <v>11549</v>
      </c>
      <c r="C551" s="8" t="s">
        <v>11598</v>
      </c>
    </row>
    <row r="552" spans="2:6" ht="19" customHeight="1" x14ac:dyDescent="0.3">
      <c r="B552" s="2" t="s">
        <v>11557</v>
      </c>
      <c r="C552" s="8" t="s">
        <v>11558</v>
      </c>
    </row>
    <row r="553" spans="2:6" ht="19" customHeight="1" x14ac:dyDescent="0.3">
      <c r="B553" s="5" t="s">
        <v>6727</v>
      </c>
      <c r="C553" s="5"/>
    </row>
    <row r="554" spans="2:6" ht="19" customHeight="1" x14ac:dyDescent="0.3">
      <c r="B554" s="2" t="s">
        <v>11535</v>
      </c>
      <c r="C554" s="8" t="s">
        <v>11576</v>
      </c>
      <c r="D554" s="155" t="s">
        <v>12008</v>
      </c>
    </row>
    <row r="555" spans="2:6" ht="19" customHeight="1" x14ac:dyDescent="0.3">
      <c r="B555" s="2" t="s">
        <v>11536</v>
      </c>
      <c r="C555" s="8" t="s">
        <v>11537</v>
      </c>
    </row>
    <row r="556" spans="2:6" ht="19" customHeight="1" x14ac:dyDescent="0.3">
      <c r="B556" s="2" t="s">
        <v>11538</v>
      </c>
      <c r="C556" s="8" t="s">
        <v>11599</v>
      </c>
    </row>
    <row r="557" spans="2:6" ht="19" customHeight="1" x14ac:dyDescent="0.3">
      <c r="B557" s="2" t="s">
        <v>11539</v>
      </c>
      <c r="C557" s="8" t="s">
        <v>12104</v>
      </c>
      <c r="D557" s="155" t="s">
        <v>12008</v>
      </c>
    </row>
    <row r="558" spans="2:6" ht="19" customHeight="1" x14ac:dyDescent="0.3">
      <c r="B558" s="2" t="s">
        <v>11545</v>
      </c>
      <c r="C558" s="8" t="s">
        <v>11540</v>
      </c>
    </row>
    <row r="559" spans="2:6" ht="19" customHeight="1" x14ac:dyDescent="0.3">
      <c r="B559" s="2" t="s">
        <v>11552</v>
      </c>
      <c r="C559" s="8" t="s">
        <v>11553</v>
      </c>
    </row>
    <row r="560" spans="2:6" ht="19" customHeight="1" x14ac:dyDescent="0.3">
      <c r="B560" s="2" t="s">
        <v>11555</v>
      </c>
      <c r="C560" s="8" t="s">
        <v>11556</v>
      </c>
      <c r="E560" s="244"/>
    </row>
  </sheetData>
  <sortState xmlns:xlrd2="http://schemas.microsoft.com/office/spreadsheetml/2017/richdata2" ref="B401:Z432">
    <sortCondition descending="1" ref="C401:C432"/>
  </sortState>
  <phoneticPr fontId="25" type="noConversion"/>
  <conditionalFormatting sqref="B353:B354">
    <cfRule type="duplicateValues" dxfId="9" priority="4"/>
    <cfRule type="duplicateValues" dxfId="8" priority="5"/>
    <cfRule type="duplicateValues" dxfId="7" priority="6"/>
  </conditionalFormatting>
  <conditionalFormatting sqref="B356">
    <cfRule type="duplicateValues" dxfId="6" priority="1"/>
    <cfRule type="duplicateValues" dxfId="5" priority="2"/>
    <cfRule type="duplicateValues" dxfId="4" priority="3"/>
  </conditionalFormatting>
  <conditionalFormatting sqref="E377 B350 B342 B355 B361 B368 B370 B373 B378:B379 C343:C349 C351:C354 C356:C360 C362:C367 C369 C371:C372 C374:C376">
    <cfRule type="duplicateValues" dxfId="3" priority="2826"/>
    <cfRule type="duplicateValues" dxfId="2" priority="2827"/>
    <cfRule type="duplicateValues" dxfId="1" priority="2828"/>
  </conditionalFormatting>
  <conditionalFormatting sqref="I353">
    <cfRule type="duplicateValues" dxfId="0" priority="7"/>
  </conditionalFormatting>
  <hyperlinks>
    <hyperlink ref="I281" r:id="rId1" xr:uid="{60A040B7-A8D6-4EC8-82CA-AD33DE5A2D5B}"/>
    <hyperlink ref="I156" r:id="rId2" xr:uid="{C46C968D-93D6-4EF0-9378-CF4A43DC4F3D}"/>
    <hyperlink ref="I1" r:id="rId3" xr:uid="{FCFF8093-CE3A-4717-B41B-8DB7A0903113}"/>
    <hyperlink ref="U260" r:id="rId4" xr:uid="{62F9BCCA-F8C2-4D79-8437-478093C0FE9A}"/>
    <hyperlink ref="T260" r:id="rId5" xr:uid="{6ADA377B-6375-4EB0-A1B8-76E329A6D333}"/>
    <hyperlink ref="I441" r:id="rId6" xr:uid="{4F75C95E-184A-416F-9553-DA3712109FEC}"/>
    <hyperlink ref="I342" r:id="rId7" xr:uid="{ACA115D6-8DF3-44B9-B8B0-997489979F08}"/>
    <hyperlink ref="I450" r:id="rId8" xr:uid="{39FB0A55-9A28-440F-B421-C5B7B40EACCB}"/>
    <hyperlink ref="I320" r:id="rId9" xr:uid="{3C74FED7-5F79-4C07-8F73-A290090DEAFD}"/>
    <hyperlink ref="J530" r:id="rId10" location="/media/File:5_Boroughs_Labels_New_York_City_Map.svg" xr:uid="{79FA034C-6A0B-4919-B462-8CC3D98FB8D6}"/>
    <hyperlink ref="I521" r:id="rId11" xr:uid="{A6CAD7B4-121D-4195-9BED-0E78BE27650B}"/>
    <hyperlink ref="I453" r:id="rId12" xr:uid="{B7AE81F9-6BDD-48E4-A039-5BF4C519255F}"/>
    <hyperlink ref="I341" r:id="rId13" xr:uid="{0A400F3E-A8B7-44E4-9229-84121647CCC4}"/>
    <hyperlink ref="I381" r:id="rId14" xr:uid="{6819280B-4DAA-40D6-B87E-6370F11D9250}"/>
    <hyperlink ref="I541" r:id="rId15" xr:uid="{1D10CEF8-4DA9-48AB-BE52-F5A586FCCB68}"/>
    <hyperlink ref="I530" r:id="rId16" xr:uid="{BC1D7854-D175-454E-8D86-706EA3BC1309}"/>
  </hyperlinks>
  <pageMargins left="0.7" right="0.7" top="0.75" bottom="0.75" header="0.3" footer="0.3"/>
  <pageSetup orientation="portrait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5A64F-E285-4C35-849E-421615EBA18B}">
  <dimension ref="A1:K313"/>
  <sheetViews>
    <sheetView workbookViewId="0"/>
  </sheetViews>
  <sheetFormatPr defaultColWidth="9.23046875" defaultRowHeight="19" customHeight="1" x14ac:dyDescent="0.35"/>
  <cols>
    <col min="1" max="1" width="6.84375" style="22" bestFit="1" customWidth="1"/>
    <col min="2" max="2" width="21" style="22" customWidth="1"/>
    <col min="3" max="3" width="21.3046875" style="22" customWidth="1"/>
    <col min="4" max="4" width="19.69140625" style="22" customWidth="1"/>
    <col min="5" max="5" width="22.69140625" style="22" customWidth="1"/>
    <col min="6" max="6" width="12.4609375" style="22" customWidth="1"/>
    <col min="7" max="9" width="9.23046875" style="22"/>
    <col min="10" max="10" width="8.23046875" style="22" customWidth="1"/>
    <col min="11" max="16384" width="9.23046875" style="22"/>
  </cols>
  <sheetData>
    <row r="1" spans="1:11" ht="19" customHeight="1" x14ac:dyDescent="0.35">
      <c r="A1" s="15" t="s">
        <v>11740</v>
      </c>
      <c r="B1" s="22" t="s">
        <v>7479</v>
      </c>
      <c r="C1" s="42" t="s">
        <v>7480</v>
      </c>
      <c r="D1" s="15" t="s">
        <v>8502</v>
      </c>
      <c r="E1" s="15" t="s">
        <v>8503</v>
      </c>
      <c r="F1" s="15"/>
      <c r="G1" s="15"/>
      <c r="H1" s="15"/>
      <c r="I1" s="15"/>
      <c r="J1" s="30" t="s">
        <v>7628</v>
      </c>
    </row>
    <row r="2" spans="1:11" ht="19" customHeight="1" x14ac:dyDescent="0.35">
      <c r="B2" s="22" t="s">
        <v>7475</v>
      </c>
      <c r="C2" s="42" t="s">
        <v>7476</v>
      </c>
      <c r="K2" s="166"/>
    </row>
    <row r="3" spans="1:11" ht="19" customHeight="1" x14ac:dyDescent="0.35">
      <c r="B3" s="22" t="s">
        <v>7497</v>
      </c>
      <c r="C3" s="42" t="s">
        <v>7498</v>
      </c>
      <c r="K3" s="166"/>
    </row>
    <row r="4" spans="1:11" ht="19" customHeight="1" x14ac:dyDescent="0.35">
      <c r="B4" s="22" t="s">
        <v>7410</v>
      </c>
      <c r="C4" s="42" t="s">
        <v>7411</v>
      </c>
      <c r="G4" s="225"/>
      <c r="K4" s="166"/>
    </row>
    <row r="5" spans="1:11" ht="19" customHeight="1" x14ac:dyDescent="0.35">
      <c r="B5" s="22" t="s">
        <v>7416</v>
      </c>
      <c r="C5" s="42" t="s">
        <v>7417</v>
      </c>
      <c r="K5" s="166"/>
    </row>
    <row r="6" spans="1:11" ht="19" customHeight="1" x14ac:dyDescent="0.35">
      <c r="B6" s="22" t="s">
        <v>7426</v>
      </c>
      <c r="C6" s="42" t="s">
        <v>7427</v>
      </c>
      <c r="K6" s="166"/>
    </row>
    <row r="7" spans="1:11" ht="19" customHeight="1" x14ac:dyDescent="0.35">
      <c r="B7" s="22" t="s">
        <v>7526</v>
      </c>
      <c r="C7" s="42" t="s">
        <v>7527</v>
      </c>
      <c r="K7" s="166"/>
    </row>
    <row r="8" spans="1:11" ht="19" customHeight="1" x14ac:dyDescent="0.35">
      <c r="B8" s="22" t="s">
        <v>7534</v>
      </c>
      <c r="C8" s="42" t="s">
        <v>7535</v>
      </c>
      <c r="K8" s="166"/>
    </row>
    <row r="9" spans="1:11" ht="19" customHeight="1" x14ac:dyDescent="0.35">
      <c r="B9" s="22" t="s">
        <v>7459</v>
      </c>
      <c r="C9" s="42" t="s">
        <v>7460</v>
      </c>
      <c r="K9" s="166"/>
    </row>
    <row r="10" spans="1:11" ht="19" customHeight="1" x14ac:dyDescent="0.35">
      <c r="B10" s="22" t="s">
        <v>7517</v>
      </c>
      <c r="C10" s="42" t="s">
        <v>7518</v>
      </c>
      <c r="K10" s="166"/>
    </row>
    <row r="11" spans="1:11" ht="19" customHeight="1" x14ac:dyDescent="0.35">
      <c r="B11" s="22" t="s">
        <v>7582</v>
      </c>
      <c r="C11" s="42" t="s">
        <v>7583</v>
      </c>
      <c r="K11" s="166"/>
    </row>
    <row r="12" spans="1:11" ht="19" customHeight="1" x14ac:dyDescent="0.35">
      <c r="B12" s="22" t="s">
        <v>7503</v>
      </c>
      <c r="C12" s="42" t="s">
        <v>7504</v>
      </c>
    </row>
    <row r="13" spans="1:11" ht="19" customHeight="1" x14ac:dyDescent="0.35">
      <c r="B13" s="22" t="s">
        <v>7394</v>
      </c>
      <c r="C13" s="42" t="s">
        <v>7395</v>
      </c>
    </row>
    <row r="14" spans="1:11" ht="19" customHeight="1" x14ac:dyDescent="0.35">
      <c r="B14" s="22" t="s">
        <v>7578</v>
      </c>
      <c r="C14" s="42" t="s">
        <v>7579</v>
      </c>
    </row>
    <row r="15" spans="1:11" ht="19" customHeight="1" x14ac:dyDescent="0.35">
      <c r="B15" s="22" t="s">
        <v>7538</v>
      </c>
      <c r="C15" s="42" t="s">
        <v>7539</v>
      </c>
      <c r="K15" s="30"/>
    </row>
    <row r="16" spans="1:11" ht="19" customHeight="1" x14ac:dyDescent="0.35">
      <c r="B16" s="22" t="s">
        <v>7586</v>
      </c>
      <c r="C16" s="42" t="s">
        <v>7587</v>
      </c>
    </row>
    <row r="17" spans="2:11" ht="19" customHeight="1" x14ac:dyDescent="0.35">
      <c r="B17" s="22" t="s">
        <v>7432</v>
      </c>
      <c r="C17" s="42" t="s">
        <v>7433</v>
      </c>
    </row>
    <row r="18" spans="2:11" ht="19" customHeight="1" x14ac:dyDescent="0.35">
      <c r="B18" s="22" t="s">
        <v>7400</v>
      </c>
      <c r="C18" s="42" t="s">
        <v>7401</v>
      </c>
    </row>
    <row r="19" spans="2:11" ht="19" customHeight="1" x14ac:dyDescent="0.35">
      <c r="B19" s="22" t="s">
        <v>7546</v>
      </c>
      <c r="C19" s="42" t="s">
        <v>7547</v>
      </c>
    </row>
    <row r="20" spans="2:11" ht="19" customHeight="1" x14ac:dyDescent="0.35">
      <c r="B20" s="22" t="s">
        <v>7422</v>
      </c>
      <c r="C20" s="42" t="s">
        <v>7423</v>
      </c>
    </row>
    <row r="21" spans="2:11" ht="19" customHeight="1" x14ac:dyDescent="0.35">
      <c r="B21" s="22" t="s">
        <v>7572</v>
      </c>
      <c r="C21" s="42" t="s">
        <v>7573</v>
      </c>
    </row>
    <row r="22" spans="2:11" ht="19" customHeight="1" x14ac:dyDescent="0.35">
      <c r="B22" s="22" t="s">
        <v>7605</v>
      </c>
      <c r="C22" s="42" t="s">
        <v>7606</v>
      </c>
    </row>
    <row r="23" spans="2:11" ht="19" customHeight="1" x14ac:dyDescent="0.35">
      <c r="B23" s="22" t="s">
        <v>7611</v>
      </c>
      <c r="C23" s="42" t="s">
        <v>7612</v>
      </c>
    </row>
    <row r="24" spans="2:11" ht="19" customHeight="1" x14ac:dyDescent="0.35">
      <c r="B24" s="22" t="s">
        <v>7434</v>
      </c>
      <c r="C24" s="42" t="s">
        <v>7435</v>
      </c>
    </row>
    <row r="25" spans="2:11" ht="19" customHeight="1" x14ac:dyDescent="0.35">
      <c r="B25" s="22" t="s">
        <v>7505</v>
      </c>
      <c r="C25" s="42" t="s">
        <v>7506</v>
      </c>
    </row>
    <row r="26" spans="2:11" ht="19" customHeight="1" x14ac:dyDescent="0.35">
      <c r="B26" s="22" t="s">
        <v>7487</v>
      </c>
      <c r="C26" s="42" t="s">
        <v>7488</v>
      </c>
    </row>
    <row r="27" spans="2:11" ht="19" customHeight="1" x14ac:dyDescent="0.35">
      <c r="B27" s="22" t="s">
        <v>7436</v>
      </c>
      <c r="C27" s="42" t="s">
        <v>7437</v>
      </c>
    </row>
    <row r="28" spans="2:11" ht="19" customHeight="1" x14ac:dyDescent="0.35">
      <c r="B28" s="22" t="s">
        <v>7521</v>
      </c>
      <c r="C28" s="42" t="s">
        <v>7522</v>
      </c>
      <c r="K28" s="30"/>
    </row>
    <row r="29" spans="2:11" ht="19" customHeight="1" x14ac:dyDescent="0.35">
      <c r="B29" s="22" t="s">
        <v>7440</v>
      </c>
      <c r="C29" s="42" t="s">
        <v>7441</v>
      </c>
    </row>
    <row r="30" spans="2:11" ht="19" customHeight="1" x14ac:dyDescent="0.35">
      <c r="B30" s="22" t="s">
        <v>7619</v>
      </c>
      <c r="C30" s="42" t="s">
        <v>7620</v>
      </c>
    </row>
    <row r="31" spans="2:11" ht="19" customHeight="1" x14ac:dyDescent="0.35">
      <c r="B31" s="22" t="s">
        <v>7465</v>
      </c>
      <c r="C31" s="42" t="s">
        <v>7466</v>
      </c>
    </row>
    <row r="32" spans="2:11" ht="19" customHeight="1" x14ac:dyDescent="0.35">
      <c r="B32" s="22" t="s">
        <v>7467</v>
      </c>
      <c r="C32" s="42" t="s">
        <v>7468</v>
      </c>
    </row>
    <row r="33" spans="1:11" ht="19" customHeight="1" x14ac:dyDescent="0.35">
      <c r="B33" s="22" t="s">
        <v>7402</v>
      </c>
      <c r="C33" s="42" t="s">
        <v>7403</v>
      </c>
    </row>
    <row r="34" spans="1:11" ht="19" customHeight="1" x14ac:dyDescent="0.35">
      <c r="B34" s="22" t="s">
        <v>7576</v>
      </c>
      <c r="C34" s="42" t="s">
        <v>7577</v>
      </c>
    </row>
    <row r="35" spans="1:11" ht="19" customHeight="1" x14ac:dyDescent="0.35">
      <c r="B35" s="22" t="s">
        <v>7418</v>
      </c>
      <c r="C35" s="42" t="s">
        <v>7419</v>
      </c>
      <c r="K35" s="30"/>
    </row>
    <row r="36" spans="1:11" ht="19" customHeight="1" x14ac:dyDescent="0.35">
      <c r="B36" s="22" t="s">
        <v>7489</v>
      </c>
      <c r="C36" s="42" t="s">
        <v>7490</v>
      </c>
    </row>
    <row r="37" spans="1:11" ht="19" customHeight="1" x14ac:dyDescent="0.35">
      <c r="B37" s="22" t="s">
        <v>7564</v>
      </c>
      <c r="C37" s="42" t="s">
        <v>7565</v>
      </c>
    </row>
    <row r="38" spans="1:11" ht="19" customHeight="1" x14ac:dyDescent="0.35">
      <c r="A38" s="22" t="s">
        <v>10258</v>
      </c>
      <c r="B38" s="22" t="s">
        <v>7584</v>
      </c>
      <c r="C38" s="42" t="s">
        <v>7585</v>
      </c>
    </row>
    <row r="39" spans="1:11" ht="19" customHeight="1" x14ac:dyDescent="0.35">
      <c r="B39" s="22" t="s">
        <v>7617</v>
      </c>
      <c r="C39" s="42" t="s">
        <v>7618</v>
      </c>
    </row>
    <row r="40" spans="1:11" ht="19" customHeight="1" x14ac:dyDescent="0.35">
      <c r="B40" s="22" t="s">
        <v>7621</v>
      </c>
      <c r="C40" s="42" t="s">
        <v>7622</v>
      </c>
    </row>
    <row r="41" spans="1:11" ht="19" customHeight="1" x14ac:dyDescent="0.35">
      <c r="B41" s="22" t="s">
        <v>7524</v>
      </c>
      <c r="C41" s="42" t="s">
        <v>7525</v>
      </c>
    </row>
    <row r="42" spans="1:11" ht="19" customHeight="1" x14ac:dyDescent="0.35">
      <c r="B42" s="22" t="s">
        <v>7512</v>
      </c>
      <c r="C42" s="42" t="s">
        <v>7513</v>
      </c>
    </row>
    <row r="43" spans="1:11" ht="19" customHeight="1" x14ac:dyDescent="0.35">
      <c r="B43" s="22" t="s">
        <v>7590</v>
      </c>
      <c r="C43" s="42" t="s">
        <v>7591</v>
      </c>
    </row>
    <row r="44" spans="1:11" ht="19" customHeight="1" x14ac:dyDescent="0.35">
      <c r="B44" s="22" t="s">
        <v>7566</v>
      </c>
      <c r="C44" s="42" t="s">
        <v>7567</v>
      </c>
    </row>
    <row r="45" spans="1:11" ht="19" customHeight="1" x14ac:dyDescent="0.35">
      <c r="B45" s="22" t="s">
        <v>7560</v>
      </c>
      <c r="C45" s="42" t="s">
        <v>7561</v>
      </c>
    </row>
    <row r="46" spans="1:11" ht="19" customHeight="1" x14ac:dyDescent="0.35">
      <c r="B46" s="22" t="s">
        <v>7536</v>
      </c>
      <c r="C46" s="42" t="s">
        <v>7537</v>
      </c>
    </row>
    <row r="47" spans="1:11" ht="19" customHeight="1" x14ac:dyDescent="0.35">
      <c r="B47" s="22" t="s">
        <v>7580</v>
      </c>
      <c r="C47" s="42" t="s">
        <v>7581</v>
      </c>
    </row>
    <row r="48" spans="1:11" ht="19" customHeight="1" x14ac:dyDescent="0.35">
      <c r="B48" s="22" t="s">
        <v>7420</v>
      </c>
      <c r="C48" s="42" t="s">
        <v>7421</v>
      </c>
    </row>
    <row r="49" spans="2:11" ht="19" customHeight="1" x14ac:dyDescent="0.35">
      <c r="B49" s="22" t="s">
        <v>7481</v>
      </c>
      <c r="C49" s="42" t="s">
        <v>7482</v>
      </c>
    </row>
    <row r="50" spans="2:11" ht="19" customHeight="1" x14ac:dyDescent="0.35">
      <c r="B50" s="22" t="s">
        <v>7603</v>
      </c>
      <c r="C50" s="42" t="s">
        <v>7604</v>
      </c>
    </row>
    <row r="51" spans="2:11" ht="19" customHeight="1" x14ac:dyDescent="0.35">
      <c r="B51" s="22" t="s">
        <v>7398</v>
      </c>
      <c r="C51" s="42" t="s">
        <v>7399</v>
      </c>
      <c r="K51" s="167"/>
    </row>
    <row r="52" spans="2:11" ht="19" customHeight="1" x14ac:dyDescent="0.35">
      <c r="B52" s="22" t="s">
        <v>7592</v>
      </c>
      <c r="C52" s="42" t="s">
        <v>7593</v>
      </c>
      <c r="K52" s="167"/>
    </row>
    <row r="53" spans="2:11" ht="19" customHeight="1" x14ac:dyDescent="0.35">
      <c r="B53" s="22" t="s">
        <v>7483</v>
      </c>
      <c r="C53" s="42" t="s">
        <v>7484</v>
      </c>
      <c r="K53" s="30"/>
    </row>
    <row r="54" spans="2:11" ht="19" customHeight="1" x14ac:dyDescent="0.35">
      <c r="B54" s="22" t="s">
        <v>7613</v>
      </c>
      <c r="C54" s="42" t="s">
        <v>7614</v>
      </c>
      <c r="K54" s="30"/>
    </row>
    <row r="55" spans="2:11" ht="19" customHeight="1" x14ac:dyDescent="0.35">
      <c r="B55" s="22" t="s">
        <v>7430</v>
      </c>
      <c r="C55" s="42" t="s">
        <v>7431</v>
      </c>
      <c r="E55" s="42" t="s">
        <v>9582</v>
      </c>
      <c r="K55" s="30"/>
    </row>
    <row r="56" spans="2:11" ht="19" customHeight="1" x14ac:dyDescent="0.35">
      <c r="B56" s="22" t="s">
        <v>7406</v>
      </c>
      <c r="C56" s="42" t="s">
        <v>7407</v>
      </c>
    </row>
    <row r="57" spans="2:11" ht="19" customHeight="1" x14ac:dyDescent="0.35">
      <c r="B57" s="22" t="s">
        <v>7491</v>
      </c>
      <c r="C57" s="42" t="s">
        <v>7492</v>
      </c>
      <c r="K57" s="30"/>
    </row>
    <row r="58" spans="2:11" ht="19" customHeight="1" x14ac:dyDescent="0.35">
      <c r="B58" s="22" t="s">
        <v>7428</v>
      </c>
      <c r="C58" s="42" t="s">
        <v>7429</v>
      </c>
      <c r="K58" s="30"/>
    </row>
    <row r="59" spans="2:11" ht="19" customHeight="1" x14ac:dyDescent="0.35">
      <c r="B59" s="22" t="s">
        <v>7548</v>
      </c>
      <c r="C59" s="42" t="s">
        <v>7549</v>
      </c>
      <c r="K59" s="167"/>
    </row>
    <row r="60" spans="2:11" ht="19" customHeight="1" x14ac:dyDescent="0.35">
      <c r="B60" s="22" t="s">
        <v>7515</v>
      </c>
      <c r="C60" s="42" t="s">
        <v>7516</v>
      </c>
      <c r="K60" s="167"/>
    </row>
    <row r="61" spans="2:11" ht="19" customHeight="1" x14ac:dyDescent="0.35">
      <c r="B61" s="22" t="s">
        <v>7550</v>
      </c>
      <c r="C61" s="42" t="s">
        <v>7551</v>
      </c>
      <c r="K61" s="167"/>
    </row>
    <row r="62" spans="2:11" ht="19" customHeight="1" x14ac:dyDescent="0.35">
      <c r="B62" s="22" t="s">
        <v>7570</v>
      </c>
      <c r="C62" s="42" t="s">
        <v>7571</v>
      </c>
      <c r="K62" s="167"/>
    </row>
    <row r="63" spans="2:11" ht="19" customHeight="1" x14ac:dyDescent="0.35">
      <c r="B63" s="22" t="s">
        <v>7454</v>
      </c>
      <c r="C63" s="42" t="s">
        <v>7455</v>
      </c>
      <c r="K63" s="167"/>
    </row>
    <row r="64" spans="2:11" ht="19" customHeight="1" x14ac:dyDescent="0.35">
      <c r="B64" s="22" t="s">
        <v>7463</v>
      </c>
      <c r="C64" s="42" t="s">
        <v>7464</v>
      </c>
      <c r="K64" s="167"/>
    </row>
    <row r="65" spans="2:11" ht="19" customHeight="1" x14ac:dyDescent="0.35">
      <c r="B65" s="22" t="s">
        <v>7595</v>
      </c>
      <c r="C65" s="42" t="s">
        <v>7596</v>
      </c>
      <c r="K65" s="167"/>
    </row>
    <row r="66" spans="2:11" ht="19" customHeight="1" x14ac:dyDescent="0.35">
      <c r="B66" s="22" t="s">
        <v>7448</v>
      </c>
      <c r="C66" s="42" t="s">
        <v>7449</v>
      </c>
      <c r="K66" s="167"/>
    </row>
    <row r="67" spans="2:11" ht="19" customHeight="1" x14ac:dyDescent="0.35">
      <c r="B67" s="22" t="s">
        <v>7477</v>
      </c>
      <c r="C67" s="42" t="s">
        <v>7478</v>
      </c>
      <c r="K67" s="167"/>
    </row>
    <row r="68" spans="2:11" ht="19" customHeight="1" x14ac:dyDescent="0.35">
      <c r="B68" s="22" t="s">
        <v>7452</v>
      </c>
      <c r="C68" s="42" t="s">
        <v>7453</v>
      </c>
      <c r="K68" s="167"/>
    </row>
    <row r="69" spans="2:11" ht="19" customHeight="1" x14ac:dyDescent="0.35">
      <c r="B69" s="22" t="s">
        <v>7601</v>
      </c>
      <c r="C69" s="42" t="s">
        <v>7602</v>
      </c>
      <c r="K69" s="167"/>
    </row>
    <row r="70" spans="2:11" ht="19" customHeight="1" x14ac:dyDescent="0.35">
      <c r="B70" s="22" t="s">
        <v>7615</v>
      </c>
      <c r="C70" s="42" t="s">
        <v>7616</v>
      </c>
      <c r="K70" s="167"/>
    </row>
    <row r="71" spans="2:11" ht="19" customHeight="1" x14ac:dyDescent="0.35">
      <c r="B71" s="22" t="s">
        <v>7501</v>
      </c>
      <c r="C71" s="42" t="s">
        <v>7502</v>
      </c>
    </row>
    <row r="72" spans="2:11" ht="19" customHeight="1" x14ac:dyDescent="0.35">
      <c r="B72" s="22" t="s">
        <v>7471</v>
      </c>
      <c r="C72" s="42" t="s">
        <v>7472</v>
      </c>
    </row>
    <row r="73" spans="2:11" ht="19" customHeight="1" x14ac:dyDescent="0.35">
      <c r="B73" s="22" t="s">
        <v>7588</v>
      </c>
      <c r="C73" s="42" t="s">
        <v>7589</v>
      </c>
    </row>
    <row r="74" spans="2:11" ht="19" customHeight="1" x14ac:dyDescent="0.35">
      <c r="B74" s="22" t="s">
        <v>7607</v>
      </c>
      <c r="C74" s="42" t="s">
        <v>7608</v>
      </c>
      <c r="E74" s="42" t="s">
        <v>10345</v>
      </c>
    </row>
    <row r="75" spans="2:11" ht="19" customHeight="1" x14ac:dyDescent="0.35">
      <c r="B75" s="22" t="s">
        <v>7558</v>
      </c>
      <c r="C75" s="42" t="s">
        <v>7559</v>
      </c>
    </row>
    <row r="76" spans="2:11" ht="19" customHeight="1" x14ac:dyDescent="0.35">
      <c r="B76" s="22" t="s">
        <v>7532</v>
      </c>
      <c r="C76" s="42" t="s">
        <v>7533</v>
      </c>
    </row>
    <row r="77" spans="2:11" ht="19" customHeight="1" x14ac:dyDescent="0.35">
      <c r="B77" s="22" t="s">
        <v>7485</v>
      </c>
      <c r="C77" s="42" t="s">
        <v>7486</v>
      </c>
    </row>
    <row r="78" spans="2:11" ht="19" customHeight="1" x14ac:dyDescent="0.35">
      <c r="B78" s="22" t="s">
        <v>7540</v>
      </c>
      <c r="C78" s="42" t="s">
        <v>7541</v>
      </c>
    </row>
    <row r="79" spans="2:11" ht="19" customHeight="1" x14ac:dyDescent="0.35">
      <c r="B79" s="22" t="s">
        <v>7469</v>
      </c>
      <c r="C79" s="42" t="s">
        <v>7470</v>
      </c>
      <c r="E79" s="47" t="s">
        <v>10034</v>
      </c>
    </row>
    <row r="80" spans="2:11" ht="19" customHeight="1" x14ac:dyDescent="0.35">
      <c r="B80" s="22" t="s">
        <v>6815</v>
      </c>
      <c r="C80" s="42" t="s">
        <v>7511</v>
      </c>
      <c r="E80" s="42" t="s">
        <v>11516</v>
      </c>
    </row>
    <row r="81" spans="1:5" ht="19" customHeight="1" x14ac:dyDescent="0.35">
      <c r="B81" s="22" t="s">
        <v>7597</v>
      </c>
      <c r="C81" s="42" t="s">
        <v>7598</v>
      </c>
    </row>
    <row r="82" spans="1:5" ht="19" customHeight="1" x14ac:dyDescent="0.35">
      <c r="B82" s="22" t="s">
        <v>7495</v>
      </c>
      <c r="C82" s="42" t="s">
        <v>7496</v>
      </c>
    </row>
    <row r="83" spans="1:5" ht="19" customHeight="1" x14ac:dyDescent="0.35">
      <c r="B83" s="22" t="s">
        <v>7412</v>
      </c>
      <c r="C83" s="42" t="s">
        <v>7413</v>
      </c>
    </row>
    <row r="84" spans="1:5" ht="19" customHeight="1" x14ac:dyDescent="0.35">
      <c r="B84" s="22" t="s">
        <v>7544</v>
      </c>
      <c r="C84" s="42" t="s">
        <v>7545</v>
      </c>
    </row>
    <row r="85" spans="1:5" ht="19" customHeight="1" x14ac:dyDescent="0.35">
      <c r="B85" s="22" t="s">
        <v>7404</v>
      </c>
      <c r="C85" s="42" t="s">
        <v>7405</v>
      </c>
    </row>
    <row r="86" spans="1:5" ht="19" customHeight="1" x14ac:dyDescent="0.35">
      <c r="B86" s="22" t="s">
        <v>7556</v>
      </c>
      <c r="C86" s="42" t="s">
        <v>7557</v>
      </c>
    </row>
    <row r="87" spans="1:5" ht="19" customHeight="1" x14ac:dyDescent="0.35">
      <c r="B87" s="22" t="s">
        <v>7461</v>
      </c>
      <c r="C87" s="42" t="s">
        <v>7462</v>
      </c>
      <c r="E87" s="42" t="s">
        <v>11061</v>
      </c>
    </row>
    <row r="88" spans="1:5" ht="19" customHeight="1" x14ac:dyDescent="0.35">
      <c r="B88" s="22" t="s">
        <v>7554</v>
      </c>
      <c r="C88" s="42" t="s">
        <v>7555</v>
      </c>
    </row>
    <row r="89" spans="1:5" ht="19" customHeight="1" x14ac:dyDescent="0.35">
      <c r="B89" s="22" t="s">
        <v>7392</v>
      </c>
      <c r="C89" s="42" t="s">
        <v>7393</v>
      </c>
    </row>
    <row r="90" spans="1:5" ht="19" customHeight="1" x14ac:dyDescent="0.35">
      <c r="B90" s="22" t="s">
        <v>7599</v>
      </c>
      <c r="C90" s="42" t="s">
        <v>7600</v>
      </c>
    </row>
    <row r="91" spans="1:5" ht="19" customHeight="1" x14ac:dyDescent="0.35">
      <c r="B91" s="22" t="s">
        <v>7552</v>
      </c>
      <c r="C91" s="42" t="s">
        <v>7553</v>
      </c>
    </row>
    <row r="92" spans="1:5" ht="19" customHeight="1" x14ac:dyDescent="0.35">
      <c r="B92" s="22" t="s">
        <v>7609</v>
      </c>
      <c r="C92" s="42" t="s">
        <v>7610</v>
      </c>
    </row>
    <row r="93" spans="1:5" ht="19" customHeight="1" x14ac:dyDescent="0.35">
      <c r="B93" s="22" t="s">
        <v>7519</v>
      </c>
      <c r="C93" s="42" t="s">
        <v>7520</v>
      </c>
    </row>
    <row r="94" spans="1:5" ht="19" customHeight="1" x14ac:dyDescent="0.35">
      <c r="B94" s="22" t="s">
        <v>7542</v>
      </c>
      <c r="C94" s="42" t="s">
        <v>7543</v>
      </c>
    </row>
    <row r="95" spans="1:5" ht="19" customHeight="1" x14ac:dyDescent="0.35">
      <c r="B95" s="22" t="s">
        <v>7396</v>
      </c>
      <c r="C95" s="42" t="s">
        <v>7397</v>
      </c>
    </row>
    <row r="96" spans="1:5" ht="19" customHeight="1" x14ac:dyDescent="0.35">
      <c r="A96" s="22" t="s">
        <v>10258</v>
      </c>
      <c r="B96" s="22" t="s">
        <v>7442</v>
      </c>
      <c r="C96" s="42" t="s">
        <v>7443</v>
      </c>
    </row>
    <row r="97" spans="1:11" ht="19" customHeight="1" x14ac:dyDescent="0.35">
      <c r="B97" s="22" t="s">
        <v>7408</v>
      </c>
      <c r="C97" s="42" t="s">
        <v>7409</v>
      </c>
    </row>
    <row r="98" spans="1:11" ht="19" customHeight="1" x14ac:dyDescent="0.35">
      <c r="B98" s="22" t="s">
        <v>7424</v>
      </c>
      <c r="C98" s="42" t="s">
        <v>7425</v>
      </c>
    </row>
    <row r="99" spans="1:11" ht="19" customHeight="1" x14ac:dyDescent="0.35">
      <c r="B99" s="22" t="s">
        <v>7450</v>
      </c>
      <c r="C99" s="42" t="s">
        <v>7451</v>
      </c>
      <c r="K99" s="30"/>
    </row>
    <row r="100" spans="1:11" ht="19" customHeight="1" x14ac:dyDescent="0.35">
      <c r="B100" s="22" t="s">
        <v>7456</v>
      </c>
      <c r="C100" s="42" t="s">
        <v>7457</v>
      </c>
    </row>
    <row r="101" spans="1:11" ht="19" customHeight="1" x14ac:dyDescent="0.35">
      <c r="B101" s="22" t="s">
        <v>7509</v>
      </c>
      <c r="C101" s="42" t="s">
        <v>7510</v>
      </c>
    </row>
    <row r="102" spans="1:11" ht="19" customHeight="1" x14ac:dyDescent="0.35">
      <c r="A102" s="22" t="s">
        <v>10258</v>
      </c>
      <c r="B102" s="22" t="s">
        <v>7528</v>
      </c>
      <c r="C102" s="42" t="s">
        <v>7529</v>
      </c>
    </row>
    <row r="103" spans="1:11" ht="19" customHeight="1" x14ac:dyDescent="0.35">
      <c r="B103" s="22" t="s">
        <v>7493</v>
      </c>
      <c r="C103" s="42" t="s">
        <v>7494</v>
      </c>
    </row>
    <row r="104" spans="1:11" ht="19" customHeight="1" x14ac:dyDescent="0.35">
      <c r="B104" s="22" t="s">
        <v>7568</v>
      </c>
      <c r="C104" s="42" t="s">
        <v>7569</v>
      </c>
    </row>
    <row r="105" spans="1:11" ht="19" customHeight="1" x14ac:dyDescent="0.35">
      <c r="B105" s="22" t="s">
        <v>7446</v>
      </c>
      <c r="C105" s="42" t="s">
        <v>7447</v>
      </c>
    </row>
    <row r="106" spans="1:11" ht="19" customHeight="1" x14ac:dyDescent="0.35">
      <c r="A106" s="22" t="s">
        <v>10258</v>
      </c>
      <c r="B106" s="22" t="s">
        <v>7574</v>
      </c>
      <c r="C106" s="42" t="s">
        <v>7575</v>
      </c>
    </row>
    <row r="107" spans="1:11" ht="19" customHeight="1" x14ac:dyDescent="0.35">
      <c r="A107" s="22" t="s">
        <v>10258</v>
      </c>
      <c r="B107" s="22" t="s">
        <v>7414</v>
      </c>
      <c r="C107" s="42" t="s">
        <v>7415</v>
      </c>
    </row>
    <row r="108" spans="1:11" ht="19" customHeight="1" x14ac:dyDescent="0.35">
      <c r="B108" s="22" t="s">
        <v>7473</v>
      </c>
      <c r="C108" s="42" t="s">
        <v>7474</v>
      </c>
    </row>
    <row r="109" spans="1:11" ht="19" customHeight="1" x14ac:dyDescent="0.35">
      <c r="B109" s="22" t="s">
        <v>7507</v>
      </c>
      <c r="C109" s="42" t="s">
        <v>7508</v>
      </c>
    </row>
    <row r="110" spans="1:11" ht="19" customHeight="1" x14ac:dyDescent="0.35">
      <c r="B110" s="22" t="s">
        <v>7444</v>
      </c>
      <c r="C110" s="42" t="s">
        <v>7445</v>
      </c>
    </row>
    <row r="111" spans="1:11" ht="19" customHeight="1" x14ac:dyDescent="0.35">
      <c r="B111" s="22" t="s">
        <v>7562</v>
      </c>
      <c r="C111" s="42" t="s">
        <v>7563</v>
      </c>
    </row>
    <row r="112" spans="1:11" ht="19" customHeight="1" x14ac:dyDescent="0.35">
      <c r="A112" s="22" t="s">
        <v>11740</v>
      </c>
      <c r="B112" s="22" t="s">
        <v>7438</v>
      </c>
      <c r="C112" s="42" t="s">
        <v>7439</v>
      </c>
    </row>
    <row r="113" spans="2:9" ht="19" customHeight="1" x14ac:dyDescent="0.35">
      <c r="B113" s="22" t="s">
        <v>8229</v>
      </c>
      <c r="C113" s="42" t="s">
        <v>7523</v>
      </c>
      <c r="E113" s="42" t="s">
        <v>11248</v>
      </c>
    </row>
    <row r="114" spans="2:9" ht="19" customHeight="1" x14ac:dyDescent="0.35">
      <c r="B114" s="22" t="s">
        <v>7390</v>
      </c>
      <c r="C114" s="42" t="s">
        <v>7458</v>
      </c>
    </row>
    <row r="115" spans="2:9" ht="19" customHeight="1" x14ac:dyDescent="0.35">
      <c r="B115" s="22" t="s">
        <v>7391</v>
      </c>
      <c r="C115" s="42" t="s">
        <v>7514</v>
      </c>
    </row>
    <row r="116" spans="2:9" ht="19" customHeight="1" x14ac:dyDescent="0.35">
      <c r="B116" s="22" t="s">
        <v>7499</v>
      </c>
      <c r="C116" s="42" t="s">
        <v>7500</v>
      </c>
    </row>
    <row r="117" spans="2:9" ht="19" customHeight="1" x14ac:dyDescent="0.35">
      <c r="B117" s="22" t="s">
        <v>8228</v>
      </c>
      <c r="C117" s="42" t="s">
        <v>7594</v>
      </c>
    </row>
    <row r="118" spans="2:9" ht="19" customHeight="1" x14ac:dyDescent="0.35">
      <c r="B118" s="22" t="s">
        <v>7530</v>
      </c>
      <c r="C118" s="42" t="s">
        <v>7531</v>
      </c>
    </row>
    <row r="121" spans="2:9" ht="19" customHeight="1" x14ac:dyDescent="0.35">
      <c r="B121" s="15" t="s">
        <v>9952</v>
      </c>
      <c r="C121" s="15"/>
      <c r="D121" s="15"/>
      <c r="E121" s="15"/>
      <c r="F121" s="15"/>
      <c r="G121" s="15"/>
      <c r="H121" s="15"/>
      <c r="I121" s="15"/>
    </row>
    <row r="122" spans="2:9" ht="19" customHeight="1" x14ac:dyDescent="0.35">
      <c r="B122" s="22" t="s">
        <v>11657</v>
      </c>
      <c r="C122" s="42" t="s">
        <v>11658</v>
      </c>
      <c r="D122" s="22" t="s">
        <v>11667</v>
      </c>
      <c r="E122" s="42" t="s">
        <v>11668</v>
      </c>
      <c r="F122" s="22" t="s">
        <v>8228</v>
      </c>
      <c r="G122" s="42" t="s">
        <v>11669</v>
      </c>
    </row>
    <row r="123" spans="2:9" ht="19" customHeight="1" x14ac:dyDescent="0.35">
      <c r="B123" s="22" t="s">
        <v>11659</v>
      </c>
      <c r="C123" s="42" t="s">
        <v>11660</v>
      </c>
      <c r="D123" s="22" t="s">
        <v>11670</v>
      </c>
      <c r="E123" s="42" t="s">
        <v>11671</v>
      </c>
      <c r="F123" s="22" t="s">
        <v>11672</v>
      </c>
      <c r="G123" s="42" t="s">
        <v>11673</v>
      </c>
    </row>
    <row r="124" spans="2:9" ht="19" customHeight="1" x14ac:dyDescent="0.35">
      <c r="B124" s="22" t="s">
        <v>11661</v>
      </c>
      <c r="C124" s="42" t="s">
        <v>11662</v>
      </c>
      <c r="D124" s="22" t="s">
        <v>11676</v>
      </c>
      <c r="E124" s="42" t="s">
        <v>9614</v>
      </c>
      <c r="F124" s="22" t="s">
        <v>11674</v>
      </c>
      <c r="G124" s="42" t="s">
        <v>11675</v>
      </c>
    </row>
    <row r="125" spans="2:9" ht="19" customHeight="1" x14ac:dyDescent="0.35">
      <c r="B125" s="22" t="s">
        <v>11663</v>
      </c>
      <c r="C125" s="42" t="s">
        <v>11664</v>
      </c>
      <c r="D125" s="22" t="s">
        <v>11677</v>
      </c>
      <c r="E125" s="42" t="s">
        <v>11678</v>
      </c>
      <c r="F125" s="22" t="s">
        <v>11680</v>
      </c>
      <c r="G125" s="42" t="s">
        <v>11679</v>
      </c>
    </row>
    <row r="126" spans="2:9" ht="19" customHeight="1" x14ac:dyDescent="0.35">
      <c r="B126" s="22" t="s">
        <v>7416</v>
      </c>
      <c r="C126" s="42" t="s">
        <v>10810</v>
      </c>
      <c r="D126" s="22" t="s">
        <v>7410</v>
      </c>
      <c r="E126" s="42" t="s">
        <v>7411</v>
      </c>
      <c r="F126" s="22" t="s">
        <v>7414</v>
      </c>
      <c r="G126" s="42" t="s">
        <v>7415</v>
      </c>
    </row>
    <row r="127" spans="2:9" ht="19" customHeight="1" x14ac:dyDescent="0.35">
      <c r="B127" s="22" t="s">
        <v>7521</v>
      </c>
      <c r="C127" s="42" t="s">
        <v>7522</v>
      </c>
      <c r="D127" s="22" t="s">
        <v>8229</v>
      </c>
      <c r="E127" s="42" t="s">
        <v>7523</v>
      </c>
      <c r="F127" s="22" t="s">
        <v>12634</v>
      </c>
      <c r="G127" s="42" t="s">
        <v>12633</v>
      </c>
    </row>
    <row r="128" spans="2:9" ht="19" customHeight="1" x14ac:dyDescent="0.35">
      <c r="B128" s="22" t="s">
        <v>11656</v>
      </c>
      <c r="C128" s="42" t="s">
        <v>11655</v>
      </c>
      <c r="D128" s="22" t="s">
        <v>11665</v>
      </c>
      <c r="E128" s="42" t="s">
        <v>11666</v>
      </c>
    </row>
    <row r="129" spans="2:11" ht="19" customHeight="1" x14ac:dyDescent="0.35">
      <c r="B129" s="22" t="s">
        <v>11691</v>
      </c>
      <c r="C129" s="42" t="s">
        <v>11681</v>
      </c>
      <c r="D129" s="22" t="s">
        <v>11692</v>
      </c>
      <c r="E129" s="42" t="s">
        <v>11682</v>
      </c>
    </row>
    <row r="130" spans="2:11" ht="19" customHeight="1" x14ac:dyDescent="0.35">
      <c r="B130" s="22" t="s">
        <v>11684</v>
      </c>
      <c r="C130" s="42" t="s">
        <v>11683</v>
      </c>
      <c r="D130" s="22" t="s">
        <v>11685</v>
      </c>
      <c r="E130" s="42" t="s">
        <v>11686</v>
      </c>
    </row>
    <row r="131" spans="2:11" ht="19" customHeight="1" x14ac:dyDescent="0.35">
      <c r="B131" s="22" t="s">
        <v>11687</v>
      </c>
      <c r="C131" s="42" t="s">
        <v>11688</v>
      </c>
      <c r="D131" s="22" t="s">
        <v>11689</v>
      </c>
      <c r="E131" s="42" t="s">
        <v>11690</v>
      </c>
    </row>
    <row r="132" spans="2:11" ht="19" customHeight="1" x14ac:dyDescent="0.35">
      <c r="B132" s="22" t="s">
        <v>11693</v>
      </c>
      <c r="C132" s="42" t="s">
        <v>11694</v>
      </c>
      <c r="D132" s="22" t="s">
        <v>11695</v>
      </c>
      <c r="E132" s="42" t="s">
        <v>11696</v>
      </c>
    </row>
    <row r="133" spans="2:11" ht="19" customHeight="1" x14ac:dyDescent="0.35">
      <c r="B133" s="22" t="s">
        <v>11697</v>
      </c>
      <c r="C133" s="42" t="s">
        <v>11698</v>
      </c>
      <c r="D133" s="22" t="s">
        <v>11699</v>
      </c>
      <c r="E133" s="42" t="s">
        <v>11700</v>
      </c>
    </row>
    <row r="134" spans="2:11" ht="19" customHeight="1" x14ac:dyDescent="0.35">
      <c r="B134" s="22" t="s">
        <v>11701</v>
      </c>
      <c r="C134" s="42" t="s">
        <v>11702</v>
      </c>
      <c r="D134" s="22" t="s">
        <v>11703</v>
      </c>
      <c r="E134" s="42" t="s">
        <v>11704</v>
      </c>
    </row>
    <row r="135" spans="2:11" ht="19" customHeight="1" x14ac:dyDescent="0.35">
      <c r="B135" s="22" t="s">
        <v>11705</v>
      </c>
      <c r="C135" s="42" t="s">
        <v>11731</v>
      </c>
      <c r="D135" s="22" t="s">
        <v>11706</v>
      </c>
      <c r="E135" s="42" t="s">
        <v>11732</v>
      </c>
    </row>
    <row r="136" spans="2:11" ht="19" customHeight="1" x14ac:dyDescent="0.35">
      <c r="B136" s="22" t="s">
        <v>11707</v>
      </c>
      <c r="C136" s="42" t="s">
        <v>11708</v>
      </c>
      <c r="D136" s="22" t="s">
        <v>11709</v>
      </c>
      <c r="E136" s="42" t="s">
        <v>11710</v>
      </c>
    </row>
    <row r="137" spans="2:11" ht="19" customHeight="1" x14ac:dyDescent="0.35">
      <c r="B137" s="22" t="s">
        <v>11711</v>
      </c>
      <c r="C137" s="42" t="s">
        <v>11712</v>
      </c>
      <c r="D137" s="22" t="s">
        <v>11713</v>
      </c>
      <c r="E137" s="42" t="s">
        <v>11714</v>
      </c>
    </row>
    <row r="138" spans="2:11" ht="19" customHeight="1" x14ac:dyDescent="0.35">
      <c r="B138" s="22" t="s">
        <v>11715</v>
      </c>
      <c r="C138" s="42" t="s">
        <v>11716</v>
      </c>
      <c r="D138" s="22" t="s">
        <v>11717</v>
      </c>
      <c r="E138" s="42" t="s">
        <v>11718</v>
      </c>
    </row>
    <row r="139" spans="2:11" ht="19" customHeight="1" x14ac:dyDescent="0.35">
      <c r="B139" s="22" t="s">
        <v>11719</v>
      </c>
      <c r="C139" s="42" t="s">
        <v>11720</v>
      </c>
      <c r="D139" s="22" t="s">
        <v>11721</v>
      </c>
      <c r="E139" s="42" t="s">
        <v>11722</v>
      </c>
      <c r="F139" s="22" t="s">
        <v>7438</v>
      </c>
      <c r="G139" s="42" t="s">
        <v>7439</v>
      </c>
      <c r="H139" s="22" t="s">
        <v>7442</v>
      </c>
      <c r="I139" s="42" t="s">
        <v>7443</v>
      </c>
    </row>
    <row r="140" spans="2:11" ht="19" customHeight="1" x14ac:dyDescent="0.35">
      <c r="B140" s="22" t="s">
        <v>11723</v>
      </c>
      <c r="C140" s="42" t="s">
        <v>11724</v>
      </c>
      <c r="D140" s="22" t="s">
        <v>11725</v>
      </c>
      <c r="E140" s="42" t="s">
        <v>11726</v>
      </c>
      <c r="F140" s="22" t="s">
        <v>11727</v>
      </c>
      <c r="G140" s="42" t="s">
        <v>11728</v>
      </c>
      <c r="H140" s="22" t="s">
        <v>11729</v>
      </c>
      <c r="I140" s="42" t="s">
        <v>11730</v>
      </c>
    </row>
    <row r="141" spans="2:11" ht="19" customHeight="1" x14ac:dyDescent="0.35">
      <c r="B141" s="15" t="s">
        <v>9953</v>
      </c>
      <c r="C141" s="15"/>
      <c r="D141" s="15"/>
      <c r="E141" s="15"/>
      <c r="F141" s="15"/>
      <c r="G141" s="15"/>
      <c r="H141" s="15"/>
      <c r="I141" s="15"/>
    </row>
    <row r="142" spans="2:11" ht="19" customHeight="1" x14ac:dyDescent="0.35">
      <c r="B142" s="32" t="s">
        <v>8102</v>
      </c>
      <c r="C142" s="32"/>
      <c r="D142" s="32"/>
      <c r="E142" s="32"/>
      <c r="F142" s="32"/>
      <c r="G142" s="32"/>
      <c r="H142" s="32"/>
      <c r="I142" s="32"/>
      <c r="J142" s="167" t="s">
        <v>8138</v>
      </c>
      <c r="K142" s="30" t="s">
        <v>8131</v>
      </c>
    </row>
    <row r="143" spans="2:11" ht="19" customHeight="1" x14ac:dyDescent="0.35">
      <c r="B143" s="22" t="s">
        <v>8106</v>
      </c>
      <c r="C143" s="42" t="s">
        <v>8112</v>
      </c>
      <c r="D143" s="29" t="s">
        <v>12008</v>
      </c>
    </row>
    <row r="144" spans="2:11" ht="19" customHeight="1" x14ac:dyDescent="0.35">
      <c r="B144" s="22" t="s">
        <v>8392</v>
      </c>
      <c r="C144" s="42" t="s">
        <v>9604</v>
      </c>
      <c r="D144" s="42" t="s">
        <v>9605</v>
      </c>
    </row>
    <row r="145" spans="1:10" ht="19" customHeight="1" x14ac:dyDescent="0.35">
      <c r="B145" s="22" t="s">
        <v>8109</v>
      </c>
      <c r="C145" s="42" t="s">
        <v>8478</v>
      </c>
      <c r="D145" s="29" t="s">
        <v>12008</v>
      </c>
    </row>
    <row r="146" spans="1:10" ht="19" customHeight="1" x14ac:dyDescent="0.35">
      <c r="B146" s="22" t="s">
        <v>8105</v>
      </c>
      <c r="C146" s="42" t="s">
        <v>8183</v>
      </c>
      <c r="D146" s="29" t="s">
        <v>12008</v>
      </c>
    </row>
    <row r="147" spans="1:10" ht="19" customHeight="1" x14ac:dyDescent="0.35">
      <c r="B147" s="22" t="s">
        <v>8103</v>
      </c>
      <c r="C147" s="42" t="s">
        <v>11757</v>
      </c>
      <c r="D147" s="29" t="s">
        <v>12008</v>
      </c>
    </row>
    <row r="148" spans="1:10" ht="19" customHeight="1" x14ac:dyDescent="0.35">
      <c r="B148" s="22" t="s">
        <v>8104</v>
      </c>
      <c r="C148" s="42" t="s">
        <v>8182</v>
      </c>
      <c r="D148" s="29" t="s">
        <v>12008</v>
      </c>
    </row>
    <row r="149" spans="1:10" ht="19" customHeight="1" x14ac:dyDescent="0.35">
      <c r="B149" s="22" t="s">
        <v>8116</v>
      </c>
      <c r="C149" s="42" t="s">
        <v>11833</v>
      </c>
      <c r="D149" s="42" t="s">
        <v>11832</v>
      </c>
      <c r="E149" s="29" t="s">
        <v>12008</v>
      </c>
    </row>
    <row r="150" spans="1:10" ht="19" customHeight="1" x14ac:dyDescent="0.35">
      <c r="B150" s="145" t="s">
        <v>8110</v>
      </c>
      <c r="C150" s="42" t="s">
        <v>8479</v>
      </c>
      <c r="D150" s="29" t="s">
        <v>12008</v>
      </c>
    </row>
    <row r="151" spans="1:10" ht="19" customHeight="1" x14ac:dyDescent="0.35">
      <c r="B151" s="145" t="s">
        <v>8113</v>
      </c>
      <c r="C151" s="42" t="s">
        <v>8114</v>
      </c>
    </row>
    <row r="152" spans="1:10" ht="19" customHeight="1" x14ac:dyDescent="0.35">
      <c r="B152" s="145" t="s">
        <v>8115</v>
      </c>
      <c r="C152" s="42" t="s">
        <v>12635</v>
      </c>
      <c r="D152" s="29" t="s">
        <v>12008</v>
      </c>
    </row>
    <row r="153" spans="1:10" s="216" customFormat="1" ht="19" customHeight="1" x14ac:dyDescent="0.35">
      <c r="B153" s="214" t="s">
        <v>8107</v>
      </c>
      <c r="C153" s="215" t="s">
        <v>11758</v>
      </c>
    </row>
    <row r="154" spans="1:10" ht="19" customHeight="1" x14ac:dyDescent="0.35">
      <c r="B154" s="145" t="s">
        <v>11792</v>
      </c>
      <c r="C154" s="42" t="s">
        <v>12622</v>
      </c>
      <c r="D154" s="145" t="s">
        <v>11794</v>
      </c>
      <c r="E154" s="42" t="s">
        <v>11793</v>
      </c>
      <c r="F154" s="145" t="s">
        <v>12620</v>
      </c>
      <c r="G154" s="42" t="s">
        <v>12636</v>
      </c>
      <c r="H154" s="29" t="s">
        <v>12008</v>
      </c>
      <c r="J154" s="6" t="s">
        <v>12621</v>
      </c>
    </row>
    <row r="155" spans="1:10" ht="19" customHeight="1" x14ac:dyDescent="0.35">
      <c r="B155" s="145" t="s">
        <v>11956</v>
      </c>
      <c r="C155" s="42" t="s">
        <v>11796</v>
      </c>
      <c r="D155" s="145" t="s">
        <v>11795</v>
      </c>
      <c r="E155" s="42" t="s">
        <v>12551</v>
      </c>
      <c r="F155" s="29" t="s">
        <v>12008</v>
      </c>
      <c r="J155" s="6" t="s">
        <v>12550</v>
      </c>
    </row>
    <row r="156" spans="1:10" ht="19" customHeight="1" x14ac:dyDescent="0.35">
      <c r="B156" s="145" t="s">
        <v>11957</v>
      </c>
      <c r="J156" s="226" t="s">
        <v>11519</v>
      </c>
    </row>
    <row r="157" spans="1:10" ht="19" customHeight="1" x14ac:dyDescent="0.35">
      <c r="B157" s="145" t="s">
        <v>8111</v>
      </c>
      <c r="C157" s="42" t="s">
        <v>9312</v>
      </c>
      <c r="D157" s="42" t="s">
        <v>9311</v>
      </c>
      <c r="E157" s="42" t="s">
        <v>9310</v>
      </c>
    </row>
    <row r="158" spans="1:10" ht="19" customHeight="1" x14ac:dyDescent="0.35">
      <c r="A158" s="22" t="s">
        <v>10258</v>
      </c>
      <c r="B158" s="145" t="s">
        <v>8108</v>
      </c>
      <c r="C158" s="42" t="s">
        <v>11755</v>
      </c>
      <c r="D158" s="42" t="s">
        <v>11754</v>
      </c>
      <c r="E158" s="42" t="s">
        <v>11756</v>
      </c>
      <c r="F158" s="29" t="s">
        <v>12008</v>
      </c>
    </row>
    <row r="159" spans="1:10" ht="19" customHeight="1" x14ac:dyDescent="0.35">
      <c r="B159" s="145" t="s">
        <v>8117</v>
      </c>
      <c r="C159" s="42" t="s">
        <v>11998</v>
      </c>
      <c r="D159" s="29" t="s">
        <v>12008</v>
      </c>
      <c r="J159" s="30" t="s">
        <v>10707</v>
      </c>
    </row>
    <row r="160" spans="1:10" ht="19" customHeight="1" x14ac:dyDescent="0.35">
      <c r="B160" s="145" t="s">
        <v>11759</v>
      </c>
      <c r="C160" s="22" t="s">
        <v>10705</v>
      </c>
    </row>
    <row r="161" spans="1:11" s="28" customFormat="1" ht="19" customHeight="1" x14ac:dyDescent="0.35">
      <c r="B161" s="169" t="s">
        <v>11827</v>
      </c>
      <c r="C161" s="32" t="s">
        <v>8404</v>
      </c>
      <c r="D161" s="32" t="s">
        <v>8405</v>
      </c>
      <c r="E161" s="32" t="s">
        <v>8406</v>
      </c>
      <c r="F161" s="218"/>
      <c r="G161" s="32" t="s">
        <v>8404</v>
      </c>
      <c r="H161" s="32" t="s">
        <v>8406</v>
      </c>
      <c r="I161" s="218"/>
      <c r="J161" s="30" t="s">
        <v>8151</v>
      </c>
      <c r="K161" s="30" t="s">
        <v>8152</v>
      </c>
    </row>
    <row r="162" spans="1:11" s="28" customFormat="1" ht="19" customHeight="1" x14ac:dyDescent="0.35">
      <c r="B162" s="219" t="s">
        <v>8401</v>
      </c>
      <c r="C162" s="170" t="s">
        <v>8398</v>
      </c>
      <c r="D162" s="101"/>
      <c r="E162" s="101"/>
    </row>
    <row r="163" spans="1:11" s="28" customFormat="1" ht="19" customHeight="1" x14ac:dyDescent="0.35">
      <c r="A163" s="101"/>
      <c r="B163" s="101"/>
      <c r="C163" s="170" t="s">
        <v>8399</v>
      </c>
      <c r="D163" s="101"/>
      <c r="E163" s="101"/>
    </row>
    <row r="164" spans="1:11" s="28" customFormat="1" ht="19" customHeight="1" x14ac:dyDescent="0.35">
      <c r="A164" s="101"/>
      <c r="B164" s="101"/>
      <c r="C164" s="170" t="s">
        <v>8400</v>
      </c>
      <c r="D164" s="101"/>
      <c r="E164" s="101"/>
      <c r="J164" s="30" t="s">
        <v>10024</v>
      </c>
    </row>
    <row r="165" spans="1:11" ht="19" customHeight="1" x14ac:dyDescent="0.35">
      <c r="B165" s="145" t="s">
        <v>8407</v>
      </c>
      <c r="C165" s="42" t="s">
        <v>8157</v>
      </c>
      <c r="D165" s="42" t="s">
        <v>8143</v>
      </c>
      <c r="E165" s="42" t="s">
        <v>8149</v>
      </c>
      <c r="H165" s="28"/>
    </row>
    <row r="166" spans="1:11" ht="19" customHeight="1" x14ac:dyDescent="0.35">
      <c r="A166" s="22" t="s">
        <v>10258</v>
      </c>
      <c r="C166" s="42" t="s">
        <v>8184</v>
      </c>
      <c r="D166" s="42" t="s">
        <v>8343</v>
      </c>
      <c r="E166" s="42" t="s">
        <v>8344</v>
      </c>
      <c r="F166" s="29" t="s">
        <v>12008</v>
      </c>
      <c r="H166" s="28"/>
    </row>
    <row r="167" spans="1:11" ht="19" customHeight="1" x14ac:dyDescent="0.35">
      <c r="B167" s="145" t="s">
        <v>8402</v>
      </c>
      <c r="C167" s="42" t="s">
        <v>8153</v>
      </c>
      <c r="D167" s="42" t="s">
        <v>8141</v>
      </c>
      <c r="E167" s="231" t="s">
        <v>12008</v>
      </c>
      <c r="H167" s="28"/>
    </row>
    <row r="168" spans="1:11" ht="19" customHeight="1" x14ac:dyDescent="0.35">
      <c r="C168" s="42" t="s">
        <v>8155</v>
      </c>
      <c r="D168" s="42" t="s">
        <v>11088</v>
      </c>
      <c r="E168" s="42" t="s">
        <v>11087</v>
      </c>
    </row>
    <row r="169" spans="1:11" ht="19" customHeight="1" x14ac:dyDescent="0.35">
      <c r="C169" s="42" t="s">
        <v>12649</v>
      </c>
      <c r="D169" s="42" t="s">
        <v>8142</v>
      </c>
      <c r="E169" s="42" t="s">
        <v>8150</v>
      </c>
    </row>
    <row r="170" spans="1:11" ht="19" customHeight="1" x14ac:dyDescent="0.35">
      <c r="A170" s="22" t="s">
        <v>10258</v>
      </c>
      <c r="C170" s="42" t="s">
        <v>8156</v>
      </c>
      <c r="E170" s="42" t="s">
        <v>8148</v>
      </c>
    </row>
    <row r="171" spans="1:11" ht="19" customHeight="1" x14ac:dyDescent="0.35">
      <c r="C171" s="42" t="s">
        <v>8342</v>
      </c>
      <c r="D171" s="42" t="s">
        <v>11816</v>
      </c>
      <c r="E171" s="101" t="s">
        <v>11817</v>
      </c>
      <c r="H171" s="28"/>
    </row>
    <row r="172" spans="1:11" ht="19" customHeight="1" x14ac:dyDescent="0.35">
      <c r="C172" s="42" t="s">
        <v>8154</v>
      </c>
      <c r="D172" s="42" t="s">
        <v>8144</v>
      </c>
      <c r="E172" s="42" t="s">
        <v>11834</v>
      </c>
      <c r="F172" s="29" t="s">
        <v>12008</v>
      </c>
      <c r="H172" s="28"/>
      <c r="J172" s="226" t="s">
        <v>11835</v>
      </c>
    </row>
    <row r="173" spans="1:11" ht="19" customHeight="1" x14ac:dyDescent="0.35">
      <c r="B173" s="145" t="s">
        <v>8403</v>
      </c>
      <c r="C173" s="42" t="s">
        <v>11749</v>
      </c>
    </row>
    <row r="174" spans="1:11" ht="19" customHeight="1" x14ac:dyDescent="0.35">
      <c r="C174" s="42" t="s">
        <v>11960</v>
      </c>
    </row>
    <row r="175" spans="1:11" ht="19" customHeight="1" x14ac:dyDescent="0.35">
      <c r="C175" s="42" t="s">
        <v>8158</v>
      </c>
      <c r="E175" s="42" t="s">
        <v>8147</v>
      </c>
    </row>
    <row r="176" spans="1:11" ht="19" customHeight="1" x14ac:dyDescent="0.35">
      <c r="B176" s="145" t="s">
        <v>11959</v>
      </c>
      <c r="C176" s="42" t="s">
        <v>11818</v>
      </c>
      <c r="D176" s="22" t="s">
        <v>11819</v>
      </c>
      <c r="E176" s="22" t="s">
        <v>11826</v>
      </c>
      <c r="J176" s="30" t="s">
        <v>8393</v>
      </c>
    </row>
    <row r="177" spans="1:11" ht="19" customHeight="1" x14ac:dyDescent="0.35">
      <c r="A177" s="22" t="s">
        <v>10258</v>
      </c>
      <c r="D177" s="42" t="s">
        <v>9588</v>
      </c>
      <c r="E177" s="42" t="s">
        <v>9589</v>
      </c>
      <c r="G177" s="161" t="s">
        <v>11958</v>
      </c>
      <c r="H177" s="145"/>
      <c r="J177" s="30" t="s">
        <v>8394</v>
      </c>
      <c r="K177" s="30"/>
    </row>
    <row r="178" spans="1:11" ht="19" customHeight="1" x14ac:dyDescent="0.35">
      <c r="A178" s="22" t="s">
        <v>10258</v>
      </c>
      <c r="D178" s="42" t="s">
        <v>9585</v>
      </c>
      <c r="E178" s="42" t="s">
        <v>9590</v>
      </c>
      <c r="G178" s="42" t="s">
        <v>8159</v>
      </c>
    </row>
    <row r="179" spans="1:11" ht="19" customHeight="1" x14ac:dyDescent="0.35">
      <c r="A179" s="22" t="s">
        <v>10258</v>
      </c>
      <c r="D179" s="42" t="s">
        <v>9586</v>
      </c>
      <c r="E179" s="42" t="s">
        <v>9591</v>
      </c>
      <c r="F179" s="42" t="s">
        <v>9593</v>
      </c>
      <c r="G179" s="42" t="s">
        <v>8161</v>
      </c>
      <c r="H179" s="42" t="s">
        <v>8145</v>
      </c>
      <c r="I179" s="82" t="s">
        <v>12008</v>
      </c>
    </row>
    <row r="180" spans="1:11" ht="19" customHeight="1" x14ac:dyDescent="0.35">
      <c r="A180" s="22" t="s">
        <v>10258</v>
      </c>
      <c r="D180" s="42" t="s">
        <v>9587</v>
      </c>
      <c r="E180" s="42" t="s">
        <v>9592</v>
      </c>
      <c r="F180" s="42" t="s">
        <v>9594</v>
      </c>
      <c r="G180" s="42" t="s">
        <v>8160</v>
      </c>
      <c r="H180" s="42" t="s">
        <v>8146</v>
      </c>
      <c r="I180" s="28"/>
    </row>
    <row r="181" spans="1:11" ht="19" customHeight="1" x14ac:dyDescent="0.35">
      <c r="B181" s="32" t="s">
        <v>11808</v>
      </c>
      <c r="C181" s="32"/>
      <c r="D181" s="32"/>
      <c r="E181" s="32"/>
      <c r="F181" s="32"/>
      <c r="G181" s="32"/>
      <c r="H181" s="32"/>
      <c r="I181" s="32"/>
      <c r="J181" s="167" t="s">
        <v>8139</v>
      </c>
      <c r="K181" s="101" t="s">
        <v>8328</v>
      </c>
    </row>
    <row r="182" spans="1:11" ht="19" customHeight="1" x14ac:dyDescent="0.35">
      <c r="C182" s="22" t="s">
        <v>9669</v>
      </c>
      <c r="J182" s="30"/>
    </row>
    <row r="183" spans="1:11" ht="19" customHeight="1" x14ac:dyDescent="0.35">
      <c r="C183" s="168" t="s">
        <v>11057</v>
      </c>
      <c r="D183" s="168"/>
      <c r="E183" s="168"/>
      <c r="F183" s="168"/>
      <c r="G183" s="168"/>
      <c r="H183" s="168"/>
      <c r="I183" s="168"/>
      <c r="J183" s="30"/>
    </row>
    <row r="184" spans="1:11" ht="19" customHeight="1" x14ac:dyDescent="0.35">
      <c r="C184" s="168" t="s">
        <v>8480</v>
      </c>
      <c r="D184" s="168"/>
      <c r="E184" s="168"/>
      <c r="F184" s="168"/>
      <c r="G184" s="168"/>
      <c r="H184" s="168"/>
      <c r="I184" s="168"/>
      <c r="J184" s="30"/>
    </row>
    <row r="185" spans="1:11" ht="19" customHeight="1" x14ac:dyDescent="0.35">
      <c r="C185" s="168" t="s">
        <v>11813</v>
      </c>
      <c r="D185" s="168"/>
      <c r="E185" s="168"/>
      <c r="F185" s="168"/>
      <c r="G185" s="168"/>
      <c r="H185" s="168"/>
      <c r="I185" s="168"/>
      <c r="J185" s="30"/>
    </row>
    <row r="186" spans="1:11" ht="19" customHeight="1" x14ac:dyDescent="0.35">
      <c r="C186" s="145" t="s">
        <v>8195</v>
      </c>
      <c r="D186" s="145"/>
      <c r="E186" s="145"/>
      <c r="F186" s="145"/>
      <c r="G186" s="145"/>
      <c r="H186" s="145"/>
      <c r="I186" s="145"/>
      <c r="J186" s="30"/>
    </row>
    <row r="187" spans="1:11" ht="19" customHeight="1" x14ac:dyDescent="0.35">
      <c r="C187" s="145" t="s">
        <v>8481</v>
      </c>
      <c r="D187" s="145"/>
      <c r="E187" s="145"/>
      <c r="F187" s="145"/>
      <c r="G187" s="145"/>
      <c r="H187" s="145"/>
      <c r="I187" s="145"/>
      <c r="J187" s="30"/>
    </row>
    <row r="188" spans="1:11" ht="19" customHeight="1" x14ac:dyDescent="0.35">
      <c r="C188" s="145" t="s">
        <v>11058</v>
      </c>
      <c r="D188" s="145"/>
      <c r="E188" s="145"/>
      <c r="F188" s="145"/>
      <c r="G188" s="145"/>
      <c r="H188" s="145"/>
      <c r="I188" s="145"/>
      <c r="J188" s="30"/>
    </row>
    <row r="189" spans="1:11" ht="19" customHeight="1" x14ac:dyDescent="0.35">
      <c r="C189" s="172" t="s">
        <v>11422</v>
      </c>
      <c r="D189" s="172"/>
      <c r="E189" s="172"/>
      <c r="F189" s="172"/>
      <c r="G189" s="172"/>
      <c r="H189" s="172"/>
      <c r="I189" s="172"/>
      <c r="J189" s="30"/>
    </row>
    <row r="190" spans="1:11" s="28" customFormat="1" ht="19" customHeight="1" x14ac:dyDescent="0.35">
      <c r="B190" s="169" t="s">
        <v>11809</v>
      </c>
      <c r="C190" s="101" t="s">
        <v>11806</v>
      </c>
      <c r="E190" s="22" t="s">
        <v>11807</v>
      </c>
      <c r="F190" s="22"/>
      <c r="I190" s="22"/>
      <c r="J190" s="167" t="s">
        <v>8140</v>
      </c>
    </row>
    <row r="191" spans="1:11" ht="19" customHeight="1" x14ac:dyDescent="0.35">
      <c r="B191" s="32" t="s">
        <v>11811</v>
      </c>
      <c r="C191" s="22" t="s">
        <v>11961</v>
      </c>
      <c r="J191" s="226" t="s">
        <v>11804</v>
      </c>
    </row>
    <row r="192" spans="1:11" ht="19" customHeight="1" x14ac:dyDescent="0.35">
      <c r="B192" s="32" t="s">
        <v>11810</v>
      </c>
      <c r="C192" s="22" t="s">
        <v>11805</v>
      </c>
      <c r="J192" s="30" t="s">
        <v>9189</v>
      </c>
    </row>
    <row r="193" spans="1:10" ht="19" customHeight="1" x14ac:dyDescent="0.35">
      <c r="C193" s="22" t="s">
        <v>9226</v>
      </c>
      <c r="F193" s="22" t="s">
        <v>12564</v>
      </c>
    </row>
    <row r="194" spans="1:10" ht="19" customHeight="1" x14ac:dyDescent="0.35">
      <c r="B194" s="32" t="s">
        <v>11812</v>
      </c>
    </row>
    <row r="195" spans="1:10" ht="19" customHeight="1" x14ac:dyDescent="0.35">
      <c r="B195" s="22" t="s">
        <v>11056</v>
      </c>
      <c r="C195" s="22" t="s">
        <v>11962</v>
      </c>
      <c r="J195" s="226" t="s">
        <v>11257</v>
      </c>
    </row>
    <row r="196" spans="1:10" ht="19" customHeight="1" x14ac:dyDescent="0.35">
      <c r="C196" s="22" t="s">
        <v>11963</v>
      </c>
      <c r="J196" s="226"/>
    </row>
    <row r="197" spans="1:10" ht="19" customHeight="1" x14ac:dyDescent="0.35">
      <c r="B197" s="22" t="s">
        <v>11060</v>
      </c>
      <c r="C197" s="22" t="s">
        <v>11504</v>
      </c>
    </row>
    <row r="198" spans="1:10" ht="19" customHeight="1" x14ac:dyDescent="0.35">
      <c r="B198" s="22" t="s">
        <v>11059</v>
      </c>
      <c r="C198" s="22" t="s">
        <v>11503</v>
      </c>
    </row>
    <row r="199" spans="1:10" ht="19" customHeight="1" x14ac:dyDescent="0.35">
      <c r="B199" s="22" t="s">
        <v>12565</v>
      </c>
      <c r="C199" s="22" t="s">
        <v>12637</v>
      </c>
      <c r="J199" s="6" t="s">
        <v>12566</v>
      </c>
    </row>
    <row r="200" spans="1:10" ht="19" customHeight="1" x14ac:dyDescent="0.35">
      <c r="A200" s="28"/>
      <c r="C200" s="101"/>
    </row>
    <row r="201" spans="1:10" ht="19" customHeight="1" x14ac:dyDescent="0.35">
      <c r="B201" s="15" t="s">
        <v>11252</v>
      </c>
      <c r="C201" s="15"/>
      <c r="D201" s="165"/>
      <c r="E201" s="15"/>
      <c r="F201" s="165"/>
      <c r="G201" s="15"/>
      <c r="H201" s="15"/>
      <c r="I201" s="15"/>
    </row>
    <row r="202" spans="1:10" ht="19" customHeight="1" x14ac:dyDescent="0.35">
      <c r="B202" s="22" t="s">
        <v>8873</v>
      </c>
      <c r="C202" s="42" t="s">
        <v>11964</v>
      </c>
      <c r="D202" s="42" t="s">
        <v>11965</v>
      </c>
      <c r="E202" s="42" t="s">
        <v>11968</v>
      </c>
      <c r="F202" s="42" t="s">
        <v>11967</v>
      </c>
      <c r="G202" s="42" t="s">
        <v>11966</v>
      </c>
      <c r="H202" s="29" t="s">
        <v>12008</v>
      </c>
      <c r="J202" s="167" t="s">
        <v>10706</v>
      </c>
    </row>
    <row r="203" spans="1:10" ht="19" customHeight="1" x14ac:dyDescent="0.35">
      <c r="B203" s="22" t="s">
        <v>8874</v>
      </c>
      <c r="C203" s="91" t="s">
        <v>11423</v>
      </c>
      <c r="J203" s="30" t="s">
        <v>8864</v>
      </c>
    </row>
    <row r="204" spans="1:10" ht="19" customHeight="1" x14ac:dyDescent="0.35">
      <c r="B204" s="91" t="s">
        <v>9047</v>
      </c>
      <c r="C204" s="171" t="s">
        <v>8856</v>
      </c>
      <c r="D204" s="28"/>
      <c r="F204" s="28"/>
    </row>
    <row r="205" spans="1:10" ht="19" customHeight="1" x14ac:dyDescent="0.35">
      <c r="B205" s="91"/>
      <c r="C205" s="171" t="s">
        <v>8857</v>
      </c>
      <c r="D205" s="28"/>
      <c r="F205" s="28"/>
    </row>
    <row r="206" spans="1:10" ht="19" customHeight="1" x14ac:dyDescent="0.35">
      <c r="B206" s="91"/>
      <c r="C206" s="171" t="s">
        <v>8858</v>
      </c>
      <c r="D206" s="28"/>
      <c r="F206" s="28"/>
    </row>
    <row r="207" spans="1:10" ht="19" customHeight="1" x14ac:dyDescent="0.35">
      <c r="B207" s="91" t="s">
        <v>9048</v>
      </c>
      <c r="C207" s="171" t="s">
        <v>8859</v>
      </c>
      <c r="D207" s="28"/>
      <c r="F207" s="28"/>
    </row>
    <row r="208" spans="1:10" ht="19" customHeight="1" x14ac:dyDescent="0.35">
      <c r="B208" s="28"/>
      <c r="C208" s="47" t="s">
        <v>8860</v>
      </c>
      <c r="D208" s="28"/>
      <c r="F208" s="28"/>
    </row>
    <row r="209" spans="2:9" ht="19" customHeight="1" x14ac:dyDescent="0.35">
      <c r="B209" s="28" t="s">
        <v>9049</v>
      </c>
      <c r="C209" s="47" t="s">
        <v>8861</v>
      </c>
      <c r="D209" s="28"/>
      <c r="F209" s="28"/>
    </row>
    <row r="210" spans="2:9" ht="19" customHeight="1" x14ac:dyDescent="0.35">
      <c r="B210" s="28"/>
      <c r="C210" s="47" t="s">
        <v>8862</v>
      </c>
      <c r="D210" s="28"/>
      <c r="F210" s="28"/>
    </row>
    <row r="211" spans="2:9" ht="19" customHeight="1" x14ac:dyDescent="0.35">
      <c r="B211" s="28"/>
      <c r="C211" s="47" t="s">
        <v>10881</v>
      </c>
      <c r="D211" s="29" t="s">
        <v>12008</v>
      </c>
      <c r="F211" s="28"/>
    </row>
    <row r="212" spans="2:9" ht="19" customHeight="1" x14ac:dyDescent="0.35">
      <c r="B212" s="28" t="s">
        <v>9050</v>
      </c>
      <c r="C212" s="47" t="s">
        <v>8863</v>
      </c>
      <c r="F212" s="28"/>
    </row>
    <row r="213" spans="2:9" ht="19" customHeight="1" x14ac:dyDescent="0.35">
      <c r="C213" s="47" t="s">
        <v>9025</v>
      </c>
      <c r="D213" s="29" t="s">
        <v>12008</v>
      </c>
      <c r="F213" s="28"/>
    </row>
    <row r="214" spans="2:9" ht="19" customHeight="1" x14ac:dyDescent="0.35">
      <c r="F214" s="28"/>
    </row>
    <row r="215" spans="2:9" ht="19" customHeight="1" x14ac:dyDescent="0.35">
      <c r="F215" s="28"/>
    </row>
    <row r="216" spans="2:9" ht="19" customHeight="1" x14ac:dyDescent="0.35">
      <c r="F216" s="28"/>
    </row>
    <row r="217" spans="2:9" ht="19" customHeight="1" x14ac:dyDescent="0.35">
      <c r="F217" s="28"/>
    </row>
    <row r="218" spans="2:9" ht="19" customHeight="1" x14ac:dyDescent="0.35">
      <c r="F218" s="28"/>
    </row>
    <row r="219" spans="2:9" ht="19" customHeight="1" x14ac:dyDescent="0.35">
      <c r="F219" s="28"/>
    </row>
    <row r="220" spans="2:9" ht="19" customHeight="1" x14ac:dyDescent="0.35">
      <c r="F220" s="28"/>
    </row>
    <row r="221" spans="2:9" ht="19" customHeight="1" x14ac:dyDescent="0.35">
      <c r="B221" s="15" t="s">
        <v>8561</v>
      </c>
      <c r="C221" s="15"/>
      <c r="D221" s="15"/>
      <c r="E221" s="15"/>
      <c r="F221" s="15"/>
      <c r="G221" s="15"/>
      <c r="H221" s="15"/>
      <c r="I221" s="15"/>
    </row>
    <row r="222" spans="2:9" ht="19" customHeight="1" x14ac:dyDescent="0.35">
      <c r="B222" s="32" t="s">
        <v>9005</v>
      </c>
      <c r="C222" s="42" t="s">
        <v>9090</v>
      </c>
      <c r="D222" s="42" t="s">
        <v>9006</v>
      </c>
      <c r="E222" s="29" t="s">
        <v>12008</v>
      </c>
    </row>
    <row r="223" spans="2:9" ht="19" customHeight="1" x14ac:dyDescent="0.35">
      <c r="B223" s="32" t="s">
        <v>11424</v>
      </c>
      <c r="C223" s="42" t="s">
        <v>9606</v>
      </c>
      <c r="D223" s="42" t="s">
        <v>9607</v>
      </c>
      <c r="E223" s="42" t="s">
        <v>9608</v>
      </c>
      <c r="F223" s="42" t="s">
        <v>9609</v>
      </c>
      <c r="G223" s="42" t="s">
        <v>9610</v>
      </c>
    </row>
    <row r="224" spans="2:9" ht="19" customHeight="1" x14ac:dyDescent="0.35">
      <c r="B224" s="32" t="s">
        <v>11425</v>
      </c>
      <c r="C224" s="42" t="s">
        <v>9003</v>
      </c>
      <c r="D224" s="42" t="s">
        <v>9004</v>
      </c>
      <c r="E224" s="42" t="s">
        <v>9847</v>
      </c>
      <c r="F224" s="42" t="s">
        <v>11624</v>
      </c>
    </row>
    <row r="225" spans="1:8" ht="19" customHeight="1" x14ac:dyDescent="0.35">
      <c r="B225" s="32" t="s">
        <v>11426</v>
      </c>
      <c r="C225" s="42" t="s">
        <v>12216</v>
      </c>
    </row>
    <row r="226" spans="1:8" ht="19" customHeight="1" x14ac:dyDescent="0.35">
      <c r="B226" s="32" t="s">
        <v>11427</v>
      </c>
      <c r="C226" s="22" t="s">
        <v>11095</v>
      </c>
    </row>
    <row r="227" spans="1:8" ht="19" customHeight="1" x14ac:dyDescent="0.35">
      <c r="A227" s="22" t="s">
        <v>10258</v>
      </c>
      <c r="B227" s="168" t="s">
        <v>9046</v>
      </c>
      <c r="C227" s="42" t="s">
        <v>9043</v>
      </c>
      <c r="D227" s="42" t="s">
        <v>9186</v>
      </c>
      <c r="E227" s="42" t="s">
        <v>9044</v>
      </c>
      <c r="F227" s="42" t="s">
        <v>9045</v>
      </c>
      <c r="G227" s="42" t="s">
        <v>11742</v>
      </c>
      <c r="H227" s="29" t="s">
        <v>12008</v>
      </c>
    </row>
    <row r="228" spans="1:8" ht="19" customHeight="1" x14ac:dyDescent="0.35">
      <c r="A228" s="22" t="s">
        <v>10258</v>
      </c>
      <c r="B228" s="168" t="s">
        <v>11577</v>
      </c>
      <c r="C228" s="42" t="s">
        <v>8878</v>
      </c>
      <c r="D228" s="42" t="s">
        <v>8880</v>
      </c>
      <c r="E228" s="42" t="s">
        <v>8882</v>
      </c>
      <c r="F228" s="42" t="s">
        <v>8881</v>
      </c>
      <c r="G228" s="42" t="s">
        <v>8879</v>
      </c>
    </row>
    <row r="229" spans="1:8" ht="19" customHeight="1" x14ac:dyDescent="0.35">
      <c r="A229" s="22" t="s">
        <v>10258</v>
      </c>
      <c r="B229" s="168" t="s">
        <v>11578</v>
      </c>
      <c r="C229" s="42" t="s">
        <v>9042</v>
      </c>
      <c r="D229" s="42" t="s">
        <v>9041</v>
      </c>
      <c r="E229" s="42" t="s">
        <v>9098</v>
      </c>
      <c r="F229" s="42" t="s">
        <v>9040</v>
      </c>
      <c r="G229" s="42" t="s">
        <v>761</v>
      </c>
    </row>
    <row r="230" spans="1:8" ht="19" customHeight="1" x14ac:dyDescent="0.35">
      <c r="A230" s="22" t="s">
        <v>10258</v>
      </c>
      <c r="B230" s="168" t="s">
        <v>11579</v>
      </c>
      <c r="C230" s="42" t="s">
        <v>10357</v>
      </c>
      <c r="D230" s="42" t="s">
        <v>10358</v>
      </c>
      <c r="E230" s="42" t="s">
        <v>10359</v>
      </c>
      <c r="F230" s="42" t="s">
        <v>10360</v>
      </c>
      <c r="G230" s="29" t="s">
        <v>12008</v>
      </c>
    </row>
    <row r="231" spans="1:8" ht="19" customHeight="1" x14ac:dyDescent="0.35">
      <c r="B231" s="168" t="s">
        <v>11580</v>
      </c>
      <c r="C231" s="42" t="s">
        <v>8875</v>
      </c>
      <c r="D231" s="42" t="s">
        <v>5190</v>
      </c>
      <c r="E231" s="42" t="s">
        <v>8876</v>
      </c>
      <c r="F231" s="42" t="s">
        <v>8877</v>
      </c>
      <c r="G231" s="29" t="s">
        <v>12008</v>
      </c>
    </row>
    <row r="232" spans="1:8" ht="19" customHeight="1" x14ac:dyDescent="0.35">
      <c r="B232" s="168" t="s">
        <v>11581</v>
      </c>
      <c r="C232" s="42" t="s">
        <v>11176</v>
      </c>
      <c r="D232" s="42" t="s">
        <v>11177</v>
      </c>
      <c r="E232" s="42" t="s">
        <v>11178</v>
      </c>
      <c r="F232" s="42" t="s">
        <v>11175</v>
      </c>
    </row>
    <row r="233" spans="1:8" ht="19" customHeight="1" x14ac:dyDescent="0.35">
      <c r="B233" s="145" t="s">
        <v>11096</v>
      </c>
      <c r="C233" s="145" t="s">
        <v>11064</v>
      </c>
      <c r="D233" s="145"/>
      <c r="E233" s="145"/>
      <c r="F233" s="145"/>
    </row>
    <row r="234" spans="1:8" ht="19" customHeight="1" x14ac:dyDescent="0.35">
      <c r="B234" s="145" t="s">
        <v>11097</v>
      </c>
      <c r="C234" s="145"/>
      <c r="D234" s="42" t="s">
        <v>9615</v>
      </c>
      <c r="E234" s="42" t="s">
        <v>9616</v>
      </c>
      <c r="F234" s="42" t="s">
        <v>9617</v>
      </c>
    </row>
    <row r="235" spans="1:8" ht="19" customHeight="1" x14ac:dyDescent="0.35">
      <c r="B235" s="145" t="s">
        <v>11231</v>
      </c>
      <c r="C235" s="145"/>
      <c r="D235" s="42" t="s">
        <v>9611</v>
      </c>
      <c r="E235" s="42" t="s">
        <v>9612</v>
      </c>
      <c r="F235" s="42" t="s">
        <v>9613</v>
      </c>
      <c r="G235" s="42" t="s">
        <v>9614</v>
      </c>
    </row>
    <row r="236" spans="1:8" ht="19" customHeight="1" x14ac:dyDescent="0.35">
      <c r="B236" s="172" t="s">
        <v>11521</v>
      </c>
      <c r="C236" s="42" t="s">
        <v>11520</v>
      </c>
    </row>
    <row r="237" spans="1:8" ht="19" customHeight="1" x14ac:dyDescent="0.35">
      <c r="B237" s="22" t="s">
        <v>11522</v>
      </c>
      <c r="C237" s="42" t="s">
        <v>11524</v>
      </c>
    </row>
    <row r="238" spans="1:8" ht="19" customHeight="1" x14ac:dyDescent="0.35">
      <c r="B238" s="22" t="s">
        <v>11523</v>
      </c>
      <c r="C238" s="42" t="s">
        <v>11525</v>
      </c>
    </row>
    <row r="239" spans="1:8" ht="19" customHeight="1" x14ac:dyDescent="0.35">
      <c r="B239" s="172" t="s">
        <v>11760</v>
      </c>
      <c r="C239" s="22" t="s">
        <v>12638</v>
      </c>
    </row>
    <row r="240" spans="1:8" ht="19" customHeight="1" x14ac:dyDescent="0.35">
      <c r="B240" s="22" t="s">
        <v>10278</v>
      </c>
      <c r="C240" s="22" t="s">
        <v>9870</v>
      </c>
      <c r="D240" s="22" t="s">
        <v>9871</v>
      </c>
      <c r="E240" s="22" t="s">
        <v>9872</v>
      </c>
      <c r="F240" s="22" t="s">
        <v>10846</v>
      </c>
    </row>
    <row r="241" spans="1:4" ht="19" customHeight="1" x14ac:dyDescent="0.35">
      <c r="B241" s="15" t="s">
        <v>11145</v>
      </c>
    </row>
    <row r="242" spans="1:4" ht="19" customHeight="1" x14ac:dyDescent="0.35">
      <c r="B242" s="145" t="s">
        <v>11112</v>
      </c>
      <c r="C242" s="42" t="s">
        <v>11113</v>
      </c>
    </row>
    <row r="243" spans="1:4" ht="19" customHeight="1" x14ac:dyDescent="0.35">
      <c r="A243" s="22" t="s">
        <v>10258</v>
      </c>
      <c r="B243" s="145" t="s">
        <v>11114</v>
      </c>
      <c r="C243" s="42" t="s">
        <v>11115</v>
      </c>
    </row>
    <row r="244" spans="1:4" ht="19" customHeight="1" x14ac:dyDescent="0.35">
      <c r="B244" s="145" t="s">
        <v>11116</v>
      </c>
      <c r="C244" s="42" t="s">
        <v>11761</v>
      </c>
      <c r="D244" s="29" t="s">
        <v>12008</v>
      </c>
    </row>
    <row r="245" spans="1:4" ht="19" customHeight="1" x14ac:dyDescent="0.35">
      <c r="B245" s="145" t="s">
        <v>11117</v>
      </c>
      <c r="C245" s="42" t="s">
        <v>11118</v>
      </c>
    </row>
    <row r="246" spans="1:4" ht="19" customHeight="1" x14ac:dyDescent="0.35">
      <c r="A246" s="22" t="s">
        <v>10258</v>
      </c>
      <c r="B246" s="168" t="s">
        <v>11119</v>
      </c>
      <c r="C246" s="42" t="s">
        <v>11120</v>
      </c>
    </row>
    <row r="247" spans="1:4" ht="19" customHeight="1" x14ac:dyDescent="0.35">
      <c r="B247" s="168" t="s">
        <v>11121</v>
      </c>
      <c r="C247" s="42" t="s">
        <v>11131</v>
      </c>
    </row>
    <row r="248" spans="1:4" ht="19" customHeight="1" x14ac:dyDescent="0.35">
      <c r="B248" s="168" t="s">
        <v>10334</v>
      </c>
      <c r="C248" s="42" t="s">
        <v>11122</v>
      </c>
    </row>
    <row r="249" spans="1:4" ht="19" customHeight="1" x14ac:dyDescent="0.35">
      <c r="B249" s="168" t="s">
        <v>11123</v>
      </c>
      <c r="C249" s="42" t="s">
        <v>11124</v>
      </c>
    </row>
    <row r="250" spans="1:4" ht="19" customHeight="1" x14ac:dyDescent="0.35">
      <c r="B250" s="168" t="s">
        <v>11125</v>
      </c>
      <c r="C250" s="42" t="s">
        <v>11126</v>
      </c>
    </row>
    <row r="251" spans="1:4" ht="19" customHeight="1" x14ac:dyDescent="0.35">
      <c r="B251" s="168" t="s">
        <v>11127</v>
      </c>
      <c r="C251" s="42" t="s">
        <v>11128</v>
      </c>
    </row>
    <row r="252" spans="1:4" ht="19" customHeight="1" x14ac:dyDescent="0.35">
      <c r="B252" s="168" t="s">
        <v>11129</v>
      </c>
      <c r="C252" s="42" t="s">
        <v>11130</v>
      </c>
    </row>
    <row r="253" spans="1:4" ht="19" customHeight="1" x14ac:dyDescent="0.35">
      <c r="A253" s="22" t="s">
        <v>10258</v>
      </c>
      <c r="B253" s="22" t="s">
        <v>11110</v>
      </c>
      <c r="C253" s="42" t="s">
        <v>11111</v>
      </c>
    </row>
    <row r="254" spans="1:4" ht="19" customHeight="1" x14ac:dyDescent="0.35">
      <c r="A254" s="22" t="s">
        <v>10258</v>
      </c>
      <c r="B254" s="22" t="s">
        <v>11108</v>
      </c>
      <c r="C254" s="42" t="s">
        <v>11109</v>
      </c>
    </row>
    <row r="255" spans="1:4" ht="19" customHeight="1" x14ac:dyDescent="0.35">
      <c r="B255" s="22" t="s">
        <v>11106</v>
      </c>
      <c r="C255" s="42" t="s">
        <v>11107</v>
      </c>
    </row>
    <row r="256" spans="1:4" ht="19" customHeight="1" x14ac:dyDescent="0.35">
      <c r="B256" s="22" t="s">
        <v>11104</v>
      </c>
      <c r="C256" s="42" t="s">
        <v>11105</v>
      </c>
    </row>
    <row r="257" spans="1:6" ht="19" customHeight="1" x14ac:dyDescent="0.35">
      <c r="B257" s="22" t="s">
        <v>11103</v>
      </c>
      <c r="C257" s="42" t="s">
        <v>11102</v>
      </c>
    </row>
    <row r="258" spans="1:6" ht="19" customHeight="1" x14ac:dyDescent="0.35">
      <c r="B258" s="22" t="s">
        <v>11100</v>
      </c>
      <c r="C258" s="42" t="s">
        <v>11101</v>
      </c>
    </row>
    <row r="259" spans="1:6" ht="19" customHeight="1" x14ac:dyDescent="0.35">
      <c r="B259" s="35" t="s">
        <v>11098</v>
      </c>
      <c r="C259" s="42" t="s">
        <v>11099</v>
      </c>
    </row>
    <row r="261" spans="1:6" ht="19" customHeight="1" x14ac:dyDescent="0.35">
      <c r="B261" s="31" t="s">
        <v>10292</v>
      </c>
      <c r="C261" s="143" t="s">
        <v>10293</v>
      </c>
      <c r="D261" s="31" t="s">
        <v>10294</v>
      </c>
      <c r="E261" s="143" t="s">
        <v>10295</v>
      </c>
    </row>
    <row r="262" spans="1:6" ht="19" customHeight="1" x14ac:dyDescent="0.35">
      <c r="B262" s="22" t="s">
        <v>10296</v>
      </c>
      <c r="C262" s="32" t="s">
        <v>10297</v>
      </c>
      <c r="D262" s="42" t="s">
        <v>11978</v>
      </c>
      <c r="E262" s="97">
        <v>2600000</v>
      </c>
      <c r="F262" s="22" t="s">
        <v>12102</v>
      </c>
    </row>
    <row r="263" spans="1:6" ht="19" customHeight="1" x14ac:dyDescent="0.35">
      <c r="C263" s="147"/>
      <c r="D263" s="148" t="s">
        <v>10298</v>
      </c>
      <c r="E263" s="97">
        <v>23000000</v>
      </c>
    </row>
    <row r="264" spans="1:6" ht="19" customHeight="1" x14ac:dyDescent="0.35">
      <c r="C264" s="32"/>
      <c r="D264" s="148" t="s">
        <v>10299</v>
      </c>
      <c r="E264" s="97">
        <v>66000000</v>
      </c>
      <c r="F264" s="22" t="s">
        <v>10335</v>
      </c>
    </row>
    <row r="265" spans="1:6" ht="19" customHeight="1" x14ac:dyDescent="0.35">
      <c r="C265" s="149" t="s">
        <v>10300</v>
      </c>
      <c r="D265" s="148" t="s">
        <v>10301</v>
      </c>
      <c r="E265" s="97">
        <v>146000000</v>
      </c>
    </row>
    <row r="266" spans="1:6" ht="19" customHeight="1" x14ac:dyDescent="0.35">
      <c r="C266" s="149"/>
      <c r="D266" s="148" t="s">
        <v>10302</v>
      </c>
      <c r="E266" s="97">
        <v>200000000</v>
      </c>
    </row>
    <row r="267" spans="1:6" ht="19" customHeight="1" x14ac:dyDescent="0.35">
      <c r="C267" s="145"/>
      <c r="D267" s="148" t="s">
        <v>10303</v>
      </c>
      <c r="E267" s="97">
        <v>252000000</v>
      </c>
      <c r="F267" s="22" t="s">
        <v>10340</v>
      </c>
    </row>
    <row r="268" spans="1:6" ht="19" customHeight="1" x14ac:dyDescent="0.35">
      <c r="A268" s="22" t="s">
        <v>10258</v>
      </c>
      <c r="C268" s="32" t="s">
        <v>10304</v>
      </c>
      <c r="D268" s="148" t="s">
        <v>10305</v>
      </c>
      <c r="E268" s="97">
        <v>299000000</v>
      </c>
    </row>
    <row r="269" spans="1:6" ht="19" customHeight="1" x14ac:dyDescent="0.35">
      <c r="A269" s="22" t="s">
        <v>10258</v>
      </c>
      <c r="C269" s="32"/>
      <c r="D269" s="148" t="s">
        <v>10306</v>
      </c>
      <c r="E269" s="97">
        <v>318000000</v>
      </c>
    </row>
    <row r="270" spans="1:6" ht="19" customHeight="1" x14ac:dyDescent="0.35">
      <c r="A270" s="22" t="s">
        <v>10258</v>
      </c>
      <c r="C270" s="32"/>
      <c r="D270" s="42" t="s">
        <v>10307</v>
      </c>
      <c r="E270" s="97">
        <v>359000000</v>
      </c>
    </row>
    <row r="271" spans="1:6" ht="19" customHeight="1" x14ac:dyDescent="0.35">
      <c r="A271" s="22" t="s">
        <v>10258</v>
      </c>
      <c r="C271" s="32"/>
      <c r="D271" s="42" t="s">
        <v>10308</v>
      </c>
      <c r="E271" s="97">
        <v>416000000</v>
      </c>
    </row>
    <row r="272" spans="1:6" ht="19" customHeight="1" x14ac:dyDescent="0.35">
      <c r="A272" s="22" t="s">
        <v>10258</v>
      </c>
      <c r="C272" s="32"/>
      <c r="D272" s="42" t="s">
        <v>10309</v>
      </c>
      <c r="E272" s="97">
        <v>444000000</v>
      </c>
    </row>
    <row r="273" spans="1:6" ht="19" customHeight="1" x14ac:dyDescent="0.35">
      <c r="A273" s="22" t="s">
        <v>10258</v>
      </c>
      <c r="C273" s="32"/>
      <c r="D273" s="42" t="s">
        <v>10310</v>
      </c>
      <c r="E273" s="97">
        <v>488000000</v>
      </c>
    </row>
    <row r="274" spans="1:6" ht="19" customHeight="1" x14ac:dyDescent="0.35">
      <c r="A274" s="22" t="s">
        <v>10258</v>
      </c>
      <c r="C274" s="32"/>
      <c r="D274" s="42" t="s">
        <v>10311</v>
      </c>
      <c r="E274" s="97">
        <v>543000000</v>
      </c>
    </row>
    <row r="275" spans="1:6" ht="19" customHeight="1" x14ac:dyDescent="0.35">
      <c r="E275" s="97"/>
    </row>
    <row r="276" spans="1:6" ht="19" customHeight="1" x14ac:dyDescent="0.35">
      <c r="E276" s="97"/>
    </row>
    <row r="277" spans="1:6" ht="19" customHeight="1" x14ac:dyDescent="0.35">
      <c r="E277" s="97"/>
    </row>
    <row r="278" spans="1:6" ht="19" customHeight="1" x14ac:dyDescent="0.35">
      <c r="E278" s="97"/>
    </row>
    <row r="279" spans="1:6" ht="19" customHeight="1" x14ac:dyDescent="0.35">
      <c r="E279" s="97"/>
    </row>
    <row r="280" spans="1:6" ht="19" customHeight="1" x14ac:dyDescent="0.35">
      <c r="E280" s="97"/>
    </row>
    <row r="281" spans="1:6" ht="19" customHeight="1" x14ac:dyDescent="0.35">
      <c r="B281" s="97" t="s">
        <v>10312</v>
      </c>
      <c r="C281" s="145" t="s">
        <v>10313</v>
      </c>
      <c r="D281" s="42" t="s">
        <v>10314</v>
      </c>
      <c r="E281" s="97">
        <v>630000000</v>
      </c>
    </row>
    <row r="282" spans="1:6" ht="19" customHeight="1" x14ac:dyDescent="0.35">
      <c r="C282" s="146"/>
      <c r="D282" s="42" t="s">
        <v>10315</v>
      </c>
      <c r="E282" s="97">
        <v>850000000</v>
      </c>
      <c r="F282" s="22" t="s">
        <v>10337</v>
      </c>
    </row>
    <row r="283" spans="1:6" ht="19" customHeight="1" x14ac:dyDescent="0.35">
      <c r="A283" s="22" t="s">
        <v>10258</v>
      </c>
      <c r="C283" s="146"/>
      <c r="D283" s="42" t="s">
        <v>10316</v>
      </c>
      <c r="E283" s="97">
        <v>1000000000</v>
      </c>
    </row>
    <row r="284" spans="1:6" ht="19" customHeight="1" x14ac:dyDescent="0.35">
      <c r="C284" s="35" t="s">
        <v>10317</v>
      </c>
      <c r="D284" s="22" t="s">
        <v>10318</v>
      </c>
      <c r="E284" s="97">
        <v>1200000000</v>
      </c>
    </row>
    <row r="285" spans="1:6" ht="19" customHeight="1" x14ac:dyDescent="0.35">
      <c r="C285" s="35"/>
      <c r="D285" s="22" t="s">
        <v>10319</v>
      </c>
      <c r="E285" s="97">
        <v>1400000000</v>
      </c>
    </row>
    <row r="286" spans="1:6" ht="19" customHeight="1" x14ac:dyDescent="0.35">
      <c r="C286" s="35"/>
      <c r="D286" s="22" t="s">
        <v>10320</v>
      </c>
      <c r="E286" s="97">
        <v>1600000000</v>
      </c>
    </row>
    <row r="287" spans="1:6" ht="19" customHeight="1" x14ac:dyDescent="0.35">
      <c r="C287" s="145" t="s">
        <v>10321</v>
      </c>
      <c r="D287" s="22" t="s">
        <v>10322</v>
      </c>
      <c r="E287" s="97">
        <v>1800000000</v>
      </c>
    </row>
    <row r="288" spans="1:6" ht="19" customHeight="1" x14ac:dyDescent="0.35">
      <c r="C288" s="145"/>
      <c r="D288" s="22" t="s">
        <v>10323</v>
      </c>
      <c r="E288" s="97">
        <v>2050000000</v>
      </c>
    </row>
    <row r="289" spans="2:5" ht="19" customHeight="1" x14ac:dyDescent="0.35">
      <c r="C289" s="145"/>
      <c r="D289" s="22" t="s">
        <v>10324</v>
      </c>
      <c r="E289" s="97">
        <v>2300000000</v>
      </c>
    </row>
    <row r="290" spans="2:5" ht="19" customHeight="1" x14ac:dyDescent="0.35">
      <c r="C290" s="145"/>
      <c r="D290" s="22" t="s">
        <v>10325</v>
      </c>
      <c r="E290" s="97">
        <v>2500000000</v>
      </c>
    </row>
    <row r="291" spans="2:5" ht="19" customHeight="1" x14ac:dyDescent="0.35">
      <c r="B291" s="22" t="s">
        <v>10326</v>
      </c>
      <c r="C291" s="32" t="s">
        <v>10327</v>
      </c>
      <c r="E291" s="97">
        <v>2800000000</v>
      </c>
    </row>
    <row r="292" spans="2:5" ht="19" customHeight="1" x14ac:dyDescent="0.35">
      <c r="C292" s="32" t="s">
        <v>10328</v>
      </c>
      <c r="E292" s="97">
        <v>3200000000</v>
      </c>
    </row>
    <row r="293" spans="2:5" ht="19" customHeight="1" x14ac:dyDescent="0.35">
      <c r="C293" s="32" t="s">
        <v>10329</v>
      </c>
      <c r="E293" s="97">
        <v>3600000000</v>
      </c>
    </row>
    <row r="294" spans="2:5" ht="19" customHeight="1" x14ac:dyDescent="0.35">
      <c r="C294" s="32" t="s">
        <v>10330</v>
      </c>
      <c r="E294" s="97">
        <v>3800000000</v>
      </c>
    </row>
    <row r="295" spans="2:5" ht="19" customHeight="1" x14ac:dyDescent="0.35">
      <c r="B295" s="22" t="s">
        <v>10336</v>
      </c>
      <c r="C295" s="22" t="s">
        <v>10331</v>
      </c>
      <c r="E295" s="97">
        <v>3850000000</v>
      </c>
    </row>
    <row r="296" spans="2:5" ht="19" customHeight="1" x14ac:dyDescent="0.35">
      <c r="C296" s="22" t="s">
        <v>10332</v>
      </c>
      <c r="E296" s="97">
        <v>3920000000</v>
      </c>
    </row>
    <row r="297" spans="2:5" ht="19" customHeight="1" x14ac:dyDescent="0.35">
      <c r="C297" s="22" t="s">
        <v>10333</v>
      </c>
      <c r="E297" s="97">
        <v>4150000000</v>
      </c>
    </row>
    <row r="298" spans="2:5" ht="19" customHeight="1" x14ac:dyDescent="0.35">
      <c r="C298" s="22" t="s">
        <v>2235</v>
      </c>
      <c r="E298" s="97">
        <v>4550000000</v>
      </c>
    </row>
    <row r="299" spans="2:5" ht="19" customHeight="1" x14ac:dyDescent="0.35">
      <c r="D299" s="22" t="s">
        <v>11091</v>
      </c>
    </row>
    <row r="300" spans="2:5" s="225" customFormat="1" ht="19" customHeight="1" x14ac:dyDescent="0.35"/>
    <row r="301" spans="2:5" ht="19" customHeight="1" x14ac:dyDescent="0.35">
      <c r="B301" s="32" t="s">
        <v>10292</v>
      </c>
      <c r="C301" s="32" t="s">
        <v>8177</v>
      </c>
      <c r="D301" s="32" t="s">
        <v>11977</v>
      </c>
    </row>
    <row r="302" spans="2:5" ht="19" customHeight="1" x14ac:dyDescent="0.35">
      <c r="B302" s="22" t="s">
        <v>10296</v>
      </c>
      <c r="C302" s="22" t="s">
        <v>11969</v>
      </c>
      <c r="D302" s="22" t="s">
        <v>11976</v>
      </c>
    </row>
    <row r="303" spans="2:5" ht="19" customHeight="1" x14ac:dyDescent="0.35">
      <c r="B303" s="97" t="s">
        <v>10312</v>
      </c>
      <c r="C303" s="22" t="s">
        <v>11970</v>
      </c>
      <c r="D303" s="22" t="s">
        <v>11975</v>
      </c>
    </row>
    <row r="304" spans="2:5" ht="19" customHeight="1" x14ac:dyDescent="0.35">
      <c r="B304" s="22" t="s">
        <v>10326</v>
      </c>
      <c r="C304" s="22" t="s">
        <v>11972</v>
      </c>
      <c r="D304" s="22" t="s">
        <v>11974</v>
      </c>
    </row>
    <row r="305" spans="2:10" ht="19" customHeight="1" x14ac:dyDescent="0.35">
      <c r="B305" s="22" t="s">
        <v>10336</v>
      </c>
      <c r="C305" s="22" t="s">
        <v>11971</v>
      </c>
      <c r="D305" s="22" t="s">
        <v>11973</v>
      </c>
    </row>
    <row r="307" spans="2:10" ht="19" customHeight="1" x14ac:dyDescent="0.35">
      <c r="B307" s="15" t="s">
        <v>11454</v>
      </c>
    </row>
    <row r="308" spans="2:10" ht="19" customHeight="1" x14ac:dyDescent="0.35">
      <c r="B308" s="22" t="s">
        <v>11451</v>
      </c>
      <c r="C308" s="22" t="s">
        <v>11453</v>
      </c>
      <c r="J308" s="226"/>
    </row>
    <row r="309" spans="2:10" ht="19" customHeight="1" x14ac:dyDescent="0.35">
      <c r="C309" s="22" t="s">
        <v>11762</v>
      </c>
      <c r="J309" s="30"/>
    </row>
    <row r="310" spans="2:10" ht="19" customHeight="1" x14ac:dyDescent="0.35">
      <c r="C310" s="22" t="s">
        <v>11452</v>
      </c>
      <c r="J310" s="30"/>
    </row>
    <row r="311" spans="2:10" ht="19" customHeight="1" x14ac:dyDescent="0.35">
      <c r="B311" s="22" t="s">
        <v>11449</v>
      </c>
      <c r="C311" s="22" t="s">
        <v>11450</v>
      </c>
      <c r="J311" s="226" t="s">
        <v>11746</v>
      </c>
    </row>
    <row r="312" spans="2:10" ht="19" customHeight="1" x14ac:dyDescent="0.35">
      <c r="C312" s="22" t="s">
        <v>11448</v>
      </c>
    </row>
    <row r="313" spans="2:10" ht="19" customHeight="1" x14ac:dyDescent="0.35">
      <c r="C313" s="22" t="s">
        <v>11447</v>
      </c>
      <c r="J313" s="30"/>
    </row>
  </sheetData>
  <phoneticPr fontId="18" type="noConversion"/>
  <hyperlinks>
    <hyperlink ref="J1" r:id="rId1" location="Presentation_forms" xr:uid="{2FFFD04C-8002-454C-9F90-96285357A91E}"/>
    <hyperlink ref="K142" r:id="rId2" xr:uid="{B0159108-105A-4427-9C72-0BAEECBB95A9}"/>
    <hyperlink ref="J142" r:id="rId3" xr:uid="{59453487-37B2-43AF-A6B7-C0CF2882E646}"/>
    <hyperlink ref="J181" r:id="rId4" xr:uid="{60E6CEAC-454D-4919-9C3D-B631DBB7DC8B}"/>
    <hyperlink ref="J190" r:id="rId5" xr:uid="{E47D2FD2-012F-45AA-AFFF-B00BE4A8BC4D}"/>
    <hyperlink ref="J161" r:id="rId6" xr:uid="{A501A2FE-080D-46AD-8E56-786716A860FD}"/>
    <hyperlink ref="K161" r:id="rId7" xr:uid="{F7BEF5AC-0935-4596-BB0F-C932FA816858}"/>
    <hyperlink ref="J176" r:id="rId8" xr:uid="{65D319A1-9A40-4380-A5FA-5245E95FF114}"/>
    <hyperlink ref="J177" r:id="rId9" xr:uid="{382649EA-B3E7-48D6-BA3D-23E4946EF121}"/>
    <hyperlink ref="J192" r:id="rId10" xr:uid="{D993687B-7EA6-401C-AADC-409BE6E9D683}"/>
    <hyperlink ref="J203" r:id="rId11" xr:uid="{615D2075-A076-48A4-AEBF-54D349E3F1C1}"/>
    <hyperlink ref="J164" r:id="rId12" xr:uid="{10C4083F-59C8-4F5B-BABC-8317AFA5C4A4}"/>
    <hyperlink ref="J202" r:id="rId13" xr:uid="{78765F58-8FB7-45C3-8DEB-37BCD79EBCE7}"/>
    <hyperlink ref="J159" r:id="rId14" xr:uid="{8917B5BD-128D-4E45-A8E6-DEEAB368B80F}"/>
    <hyperlink ref="J195" r:id="rId15" xr:uid="{56E8F90F-52B1-484D-9524-91A9E0A6FBD4}"/>
    <hyperlink ref="J156" r:id="rId16" xr:uid="{BF5490D8-03DC-44EA-A509-473271A2C2C9}"/>
    <hyperlink ref="J311" r:id="rId17" xr:uid="{0B0DC8E4-C34B-472A-8D1A-E0816FC97852}"/>
    <hyperlink ref="J191" r:id="rId18" xr:uid="{5C667B77-96D7-48F9-971B-49C6745E726D}"/>
    <hyperlink ref="J172" r:id="rId19" location="vhid=ZsxaorVqHy6XKM&amp;vssid=l" xr:uid="{61821929-5466-4E2D-AFEB-206FEED8CEEE}"/>
    <hyperlink ref="J155" r:id="rId20" xr:uid="{41880047-70EE-4D5B-885B-132D3ECFD629}"/>
    <hyperlink ref="J199" r:id="rId21" xr:uid="{12BAEA5F-6CDE-4E48-B029-7E1EC684A6D1}"/>
    <hyperlink ref="J154" r:id="rId22" xr:uid="{90846C4A-EC4C-410E-B187-8E3FEB508FFC}"/>
  </hyperlinks>
  <pageMargins left="0.7" right="0.7" top="0.75" bottom="0.75" header="0.3" footer="0.3"/>
  <pageSetup orientation="portrait" r:id="rId2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7AC7-34A6-426B-8276-DA79271CFCBA}">
  <dimension ref="A1:I250"/>
  <sheetViews>
    <sheetView workbookViewId="0"/>
  </sheetViews>
  <sheetFormatPr defaultColWidth="9.23046875" defaultRowHeight="19" customHeight="1" x14ac:dyDescent="0.3"/>
  <cols>
    <col min="1" max="1" width="6.84375" style="2" bestFit="1" customWidth="1"/>
    <col min="2" max="2" width="30.765625" style="2" customWidth="1"/>
    <col min="3" max="6" width="24.69140625" style="2" customWidth="1"/>
    <col min="7" max="7" width="6.69140625" style="2" customWidth="1"/>
    <col min="8" max="16384" width="9.23046875" style="2"/>
  </cols>
  <sheetData>
    <row r="1" spans="1:9" ht="19" customHeight="1" x14ac:dyDescent="0.35">
      <c r="A1" s="15" t="s">
        <v>11740</v>
      </c>
      <c r="B1" s="238" t="s">
        <v>11926</v>
      </c>
      <c r="C1" s="34">
        <f>COUNTA(B2:B201)</f>
        <v>200</v>
      </c>
      <c r="D1" s="238" t="s">
        <v>11927</v>
      </c>
      <c r="E1" s="34">
        <f>(9*4)+(18*3)+(37*2)+(136*1)</f>
        <v>300</v>
      </c>
      <c r="F1" s="15"/>
      <c r="G1" s="15" t="s">
        <v>2762</v>
      </c>
      <c r="H1" s="30" t="s">
        <v>9729</v>
      </c>
      <c r="I1" s="22"/>
    </row>
    <row r="2" spans="1:9" ht="19" customHeight="1" x14ac:dyDescent="0.3">
      <c r="A2" s="2" t="s">
        <v>10258</v>
      </c>
      <c r="B2" s="2" t="s">
        <v>10154</v>
      </c>
      <c r="C2" s="8" t="s">
        <v>10153</v>
      </c>
      <c r="D2" s="8" t="s">
        <v>10173</v>
      </c>
      <c r="E2" s="8" t="s">
        <v>10213</v>
      </c>
      <c r="F2" s="8" t="s">
        <v>10177</v>
      </c>
    </row>
    <row r="3" spans="1:9" ht="19" customHeight="1" x14ac:dyDescent="0.3">
      <c r="A3" s="2" t="s">
        <v>10258</v>
      </c>
      <c r="B3" s="2" t="s">
        <v>9730</v>
      </c>
      <c r="C3" s="8" t="s">
        <v>10225</v>
      </c>
      <c r="D3" s="8" t="s">
        <v>10155</v>
      </c>
      <c r="E3" s="8" t="s">
        <v>10680</v>
      </c>
      <c r="F3" s="8" t="s">
        <v>10135</v>
      </c>
    </row>
    <row r="4" spans="1:9" ht="19" customHeight="1" x14ac:dyDescent="0.3">
      <c r="A4" s="2" t="s">
        <v>10258</v>
      </c>
      <c r="B4" s="2" t="s">
        <v>11171</v>
      </c>
      <c r="C4" s="8" t="s">
        <v>10744</v>
      </c>
      <c r="D4" s="8" t="s">
        <v>10124</v>
      </c>
      <c r="E4" s="8" t="s">
        <v>10745</v>
      </c>
      <c r="F4" s="8" t="s">
        <v>10746</v>
      </c>
      <c r="G4" s="155" t="s">
        <v>12008</v>
      </c>
    </row>
    <row r="5" spans="1:9" ht="19" customHeight="1" x14ac:dyDescent="0.3">
      <c r="B5" s="2" t="s">
        <v>9562</v>
      </c>
      <c r="C5" s="8" t="s">
        <v>10119</v>
      </c>
      <c r="D5" s="8" t="s">
        <v>10120</v>
      </c>
      <c r="E5" s="8" t="s">
        <v>10169</v>
      </c>
      <c r="F5" s="8" t="s">
        <v>10188</v>
      </c>
    </row>
    <row r="6" spans="1:9" ht="19" customHeight="1" x14ac:dyDescent="0.3">
      <c r="A6" s="2" t="s">
        <v>10258</v>
      </c>
      <c r="B6" s="2" t="s">
        <v>10137</v>
      </c>
      <c r="C6" s="8" t="s">
        <v>10136</v>
      </c>
      <c r="D6" s="8" t="s">
        <v>10221</v>
      </c>
      <c r="E6" s="8" t="s">
        <v>10960</v>
      </c>
      <c r="F6" s="8" t="s">
        <v>10238</v>
      </c>
    </row>
    <row r="7" spans="1:9" ht="19" customHeight="1" x14ac:dyDescent="0.3">
      <c r="A7" s="2" t="s">
        <v>10258</v>
      </c>
      <c r="B7" s="2" t="s">
        <v>12067</v>
      </c>
      <c r="C7" s="8" t="s">
        <v>12068</v>
      </c>
      <c r="D7" s="8" t="s">
        <v>12069</v>
      </c>
      <c r="E7" s="8" t="s">
        <v>12070</v>
      </c>
      <c r="F7" s="8" t="s">
        <v>12071</v>
      </c>
    </row>
    <row r="8" spans="1:9" ht="19" customHeight="1" x14ac:dyDescent="0.3">
      <c r="B8" s="2" t="s">
        <v>12643</v>
      </c>
      <c r="C8" s="8" t="s">
        <v>11916</v>
      </c>
      <c r="D8" s="8" t="s">
        <v>11917</v>
      </c>
      <c r="E8" s="8" t="s">
        <v>11919</v>
      </c>
      <c r="F8" s="8" t="s">
        <v>11918</v>
      </c>
    </row>
    <row r="9" spans="1:9" ht="19" customHeight="1" x14ac:dyDescent="0.3">
      <c r="A9" s="2" t="s">
        <v>10258</v>
      </c>
      <c r="B9" s="11" t="s">
        <v>10690</v>
      </c>
      <c r="C9" s="13" t="s">
        <v>10883</v>
      </c>
      <c r="D9" s="8" t="s">
        <v>10882</v>
      </c>
      <c r="E9" s="8" t="s">
        <v>10691</v>
      </c>
      <c r="F9" s="8" t="s">
        <v>10692</v>
      </c>
      <c r="G9" s="155" t="s">
        <v>12008</v>
      </c>
    </row>
    <row r="10" spans="1:9" ht="19" customHeight="1" x14ac:dyDescent="0.3">
      <c r="A10" s="2" t="s">
        <v>10258</v>
      </c>
      <c r="B10" s="2" t="s">
        <v>9732</v>
      </c>
      <c r="C10" s="8" t="s">
        <v>12038</v>
      </c>
      <c r="D10" s="8" t="s">
        <v>12049</v>
      </c>
      <c r="E10" s="8" t="s">
        <v>12052</v>
      </c>
      <c r="F10" s="8" t="s">
        <v>12054</v>
      </c>
      <c r="G10" s="155" t="s">
        <v>12008</v>
      </c>
    </row>
    <row r="11" spans="1:9" ht="19" customHeight="1" x14ac:dyDescent="0.3">
      <c r="A11" s="2" t="s">
        <v>10258</v>
      </c>
      <c r="B11" s="2" t="s">
        <v>10133</v>
      </c>
      <c r="C11" s="8" t="s">
        <v>10132</v>
      </c>
      <c r="D11" s="8" t="s">
        <v>10138</v>
      </c>
      <c r="E11" s="8" t="s">
        <v>10185</v>
      </c>
    </row>
    <row r="12" spans="1:9" s="11" customFormat="1" ht="19" customHeight="1" x14ac:dyDescent="0.3">
      <c r="A12" s="2" t="s">
        <v>10258</v>
      </c>
      <c r="B12" s="11" t="s">
        <v>10747</v>
      </c>
      <c r="C12" s="13" t="s">
        <v>10748</v>
      </c>
      <c r="D12" s="13" t="s">
        <v>11632</v>
      </c>
      <c r="E12" s="13" t="s">
        <v>11633</v>
      </c>
    </row>
    <row r="13" spans="1:9" ht="19" customHeight="1" x14ac:dyDescent="0.3">
      <c r="A13" s="2" t="s">
        <v>10258</v>
      </c>
      <c r="B13" s="2" t="s">
        <v>10419</v>
      </c>
      <c r="C13" s="8" t="s">
        <v>10420</v>
      </c>
      <c r="D13" s="8" t="s">
        <v>10421</v>
      </c>
      <c r="E13" s="8" t="s">
        <v>10942</v>
      </c>
    </row>
    <row r="14" spans="1:9" ht="19" customHeight="1" x14ac:dyDescent="0.3">
      <c r="B14" s="2" t="s">
        <v>10649</v>
      </c>
      <c r="C14" s="8" t="s">
        <v>10652</v>
      </c>
      <c r="D14" s="8" t="s">
        <v>10650</v>
      </c>
      <c r="E14" s="8" t="s">
        <v>10651</v>
      </c>
    </row>
    <row r="15" spans="1:9" ht="19" customHeight="1" x14ac:dyDescent="0.3">
      <c r="B15" s="2" t="s">
        <v>10540</v>
      </c>
      <c r="C15" s="8" t="s">
        <v>10541</v>
      </c>
      <c r="D15" s="8" t="s">
        <v>10542</v>
      </c>
      <c r="E15" s="8" t="s">
        <v>10770</v>
      </c>
    </row>
    <row r="16" spans="1:9" ht="19" customHeight="1" x14ac:dyDescent="0.3">
      <c r="B16" s="2" t="s">
        <v>10786</v>
      </c>
      <c r="C16" s="8" t="s">
        <v>10789</v>
      </c>
      <c r="D16" s="8" t="s">
        <v>10787</v>
      </c>
      <c r="E16" s="8" t="s">
        <v>10788</v>
      </c>
    </row>
    <row r="17" spans="1:6" ht="19" customHeight="1" x14ac:dyDescent="0.3">
      <c r="A17" s="2" t="s">
        <v>10258</v>
      </c>
      <c r="B17" s="2" t="s">
        <v>10794</v>
      </c>
      <c r="C17" s="8" t="s">
        <v>10795</v>
      </c>
      <c r="D17" s="8" t="s">
        <v>10796</v>
      </c>
      <c r="E17" s="8" t="s">
        <v>10797</v>
      </c>
    </row>
    <row r="18" spans="1:6" s="11" customFormat="1" ht="19" customHeight="1" x14ac:dyDescent="0.3">
      <c r="A18" s="2"/>
      <c r="B18" s="11" t="s">
        <v>10811</v>
      </c>
      <c r="C18" s="13" t="s">
        <v>10817</v>
      </c>
      <c r="D18" s="13" t="s">
        <v>10812</v>
      </c>
      <c r="E18" s="13" t="s">
        <v>10818</v>
      </c>
    </row>
    <row r="19" spans="1:6" ht="19" customHeight="1" x14ac:dyDescent="0.3">
      <c r="A19" s="2" t="s">
        <v>10258</v>
      </c>
      <c r="B19" s="2" t="s">
        <v>10180</v>
      </c>
      <c r="C19" s="8" t="s">
        <v>10179</v>
      </c>
      <c r="D19" s="8" t="s">
        <v>10834</v>
      </c>
      <c r="E19" s="8" t="s">
        <v>10835</v>
      </c>
    </row>
    <row r="20" spans="1:6" ht="19" customHeight="1" x14ac:dyDescent="0.3">
      <c r="A20" s="2" t="s">
        <v>10258</v>
      </c>
      <c r="B20" s="2" t="s">
        <v>10675</v>
      </c>
      <c r="C20" s="8" t="s">
        <v>10672</v>
      </c>
      <c r="D20" s="8" t="s">
        <v>10674</v>
      </c>
      <c r="E20" s="8" t="s">
        <v>10673</v>
      </c>
    </row>
    <row r="21" spans="1:6" ht="19" customHeight="1" x14ac:dyDescent="0.3">
      <c r="B21" s="2" t="s">
        <v>10143</v>
      </c>
      <c r="C21" s="8" t="s">
        <v>10214</v>
      </c>
      <c r="D21" s="8" t="s">
        <v>10142</v>
      </c>
      <c r="E21" s="8" t="s">
        <v>10178</v>
      </c>
    </row>
    <row r="22" spans="1:6" ht="19" customHeight="1" x14ac:dyDescent="0.3">
      <c r="B22" s="11" t="s">
        <v>10648</v>
      </c>
      <c r="C22" s="13" t="s">
        <v>10685</v>
      </c>
      <c r="D22" s="13" t="s">
        <v>10647</v>
      </c>
      <c r="E22" s="8" t="s">
        <v>11848</v>
      </c>
    </row>
    <row r="23" spans="1:6" s="11" customFormat="1" ht="19" customHeight="1" x14ac:dyDescent="0.3">
      <c r="A23" s="2"/>
      <c r="B23" s="11" t="s">
        <v>10826</v>
      </c>
      <c r="C23" s="13" t="s">
        <v>10827</v>
      </c>
      <c r="D23" s="13" t="s">
        <v>10828</v>
      </c>
      <c r="E23" s="13" t="s">
        <v>10829</v>
      </c>
    </row>
    <row r="24" spans="1:6" ht="19" customHeight="1" x14ac:dyDescent="0.3">
      <c r="B24" s="11" t="s">
        <v>10643</v>
      </c>
      <c r="C24" s="13" t="s">
        <v>10644</v>
      </c>
      <c r="D24" s="13" t="s">
        <v>10830</v>
      </c>
      <c r="E24" s="8" t="s">
        <v>12086</v>
      </c>
    </row>
    <row r="25" spans="1:6" ht="19" customHeight="1" x14ac:dyDescent="0.3">
      <c r="A25" s="2" t="s">
        <v>11740</v>
      </c>
      <c r="B25" s="2" t="s">
        <v>12087</v>
      </c>
      <c r="C25" s="117" t="s">
        <v>12088</v>
      </c>
      <c r="D25" s="8" t="s">
        <v>12090</v>
      </c>
      <c r="E25" s="8" t="s">
        <v>12089</v>
      </c>
      <c r="F25" s="155" t="s">
        <v>12008</v>
      </c>
    </row>
    <row r="26" spans="1:6" ht="19" customHeight="1" x14ac:dyDescent="0.3">
      <c r="A26" s="2" t="s">
        <v>10258</v>
      </c>
      <c r="B26" s="2" t="s">
        <v>12112</v>
      </c>
      <c r="C26" s="8" t="s">
        <v>10743</v>
      </c>
      <c r="D26" s="8" t="s">
        <v>11928</v>
      </c>
      <c r="E26" s="8" t="s">
        <v>12091</v>
      </c>
      <c r="F26" s="155" t="s">
        <v>12008</v>
      </c>
    </row>
    <row r="27" spans="1:6" ht="19" customHeight="1" x14ac:dyDescent="0.3">
      <c r="B27" s="2" t="s">
        <v>10127</v>
      </c>
      <c r="C27" s="8" t="s">
        <v>10126</v>
      </c>
      <c r="D27" s="8" t="s">
        <v>10204</v>
      </c>
      <c r="E27" s="8" t="s">
        <v>10148</v>
      </c>
    </row>
    <row r="28" spans="1:6" ht="19" customHeight="1" x14ac:dyDescent="0.3">
      <c r="B28" s="2" t="s">
        <v>10813</v>
      </c>
      <c r="C28" s="8" t="s">
        <v>10815</v>
      </c>
      <c r="D28" s="8" t="s">
        <v>10816</v>
      </c>
      <c r="E28" s="8" t="s">
        <v>10814</v>
      </c>
    </row>
    <row r="29" spans="1:6" ht="19" customHeight="1" x14ac:dyDescent="0.3">
      <c r="B29" s="11" t="s">
        <v>10579</v>
      </c>
      <c r="C29" s="13" t="s">
        <v>10577</v>
      </c>
      <c r="D29" s="13" t="s">
        <v>10578</v>
      </c>
    </row>
    <row r="30" spans="1:6" ht="19" customHeight="1" x14ac:dyDescent="0.3">
      <c r="B30" s="11" t="s">
        <v>10343</v>
      </c>
      <c r="C30" s="8" t="s">
        <v>10342</v>
      </c>
      <c r="D30" s="8" t="s">
        <v>10344</v>
      </c>
    </row>
    <row r="31" spans="1:6" ht="19" customHeight="1" x14ac:dyDescent="0.3">
      <c r="B31" s="2" t="s">
        <v>10134</v>
      </c>
      <c r="C31" s="117">
        <v>1984</v>
      </c>
      <c r="D31" s="8" t="s">
        <v>10203</v>
      </c>
    </row>
    <row r="32" spans="1:6" ht="19" customHeight="1" x14ac:dyDescent="0.3">
      <c r="B32" s="2" t="s">
        <v>10819</v>
      </c>
      <c r="C32" s="117" t="s">
        <v>10821</v>
      </c>
      <c r="D32" s="8" t="s">
        <v>10820</v>
      </c>
    </row>
    <row r="33" spans="1:5" ht="19" customHeight="1" x14ac:dyDescent="0.3">
      <c r="B33" s="2" t="s">
        <v>10218</v>
      </c>
      <c r="C33" s="8" t="s">
        <v>10236</v>
      </c>
      <c r="D33" s="8" t="s">
        <v>11938</v>
      </c>
    </row>
    <row r="34" spans="1:5" ht="19" customHeight="1" x14ac:dyDescent="0.3">
      <c r="B34" s="2" t="s">
        <v>9736</v>
      </c>
      <c r="C34" s="8" t="s">
        <v>9735</v>
      </c>
      <c r="D34" s="8" t="s">
        <v>10168</v>
      </c>
    </row>
    <row r="35" spans="1:5" ht="19" customHeight="1" x14ac:dyDescent="0.3">
      <c r="B35" s="2" t="s">
        <v>11920</v>
      </c>
      <c r="C35" s="8" t="s">
        <v>11921</v>
      </c>
      <c r="D35" s="8" t="s">
        <v>11922</v>
      </c>
    </row>
    <row r="36" spans="1:5" ht="19" customHeight="1" x14ac:dyDescent="0.3">
      <c r="A36" s="2" t="s">
        <v>10258</v>
      </c>
      <c r="B36" s="2" t="s">
        <v>10936</v>
      </c>
      <c r="C36" s="8" t="s">
        <v>10982</v>
      </c>
      <c r="D36" s="8" t="s">
        <v>10935</v>
      </c>
    </row>
    <row r="37" spans="1:5" ht="19" customHeight="1" x14ac:dyDescent="0.3">
      <c r="B37" s="2" t="s">
        <v>9738</v>
      </c>
      <c r="C37" s="8" t="s">
        <v>9737</v>
      </c>
      <c r="D37" s="8" t="s">
        <v>11936</v>
      </c>
    </row>
    <row r="38" spans="1:5" ht="19" customHeight="1" x14ac:dyDescent="0.3">
      <c r="A38" s="2" t="s">
        <v>10258</v>
      </c>
      <c r="B38" s="11" t="s">
        <v>10254</v>
      </c>
      <c r="C38" s="8" t="s">
        <v>10252</v>
      </c>
      <c r="D38" s="8" t="s">
        <v>10253</v>
      </c>
      <c r="E38" s="155" t="s">
        <v>12008</v>
      </c>
    </row>
    <row r="39" spans="1:5" ht="19" customHeight="1" x14ac:dyDescent="0.3">
      <c r="A39" s="2" t="s">
        <v>10258</v>
      </c>
      <c r="B39" s="2" t="s">
        <v>10131</v>
      </c>
      <c r="C39" s="8" t="s">
        <v>10130</v>
      </c>
      <c r="D39" s="8" t="s">
        <v>10257</v>
      </c>
    </row>
    <row r="40" spans="1:5" ht="19" customHeight="1" x14ac:dyDescent="0.3">
      <c r="B40" s="2" t="s">
        <v>10172</v>
      </c>
      <c r="C40" s="8" t="s">
        <v>10171</v>
      </c>
      <c r="D40" s="8" t="s">
        <v>10448</v>
      </c>
    </row>
    <row r="41" spans="1:5" ht="19" customHeight="1" x14ac:dyDescent="0.3">
      <c r="B41" s="2" t="s">
        <v>10451</v>
      </c>
      <c r="C41" s="8" t="s">
        <v>10452</v>
      </c>
      <c r="D41" s="8" t="s">
        <v>10453</v>
      </c>
    </row>
    <row r="42" spans="1:5" ht="19" customHeight="1" x14ac:dyDescent="0.3">
      <c r="B42" s="2" t="s">
        <v>10217</v>
      </c>
      <c r="C42" s="8" t="s">
        <v>10216</v>
      </c>
      <c r="D42" s="8" t="s">
        <v>10671</v>
      </c>
      <c r="E42" s="155" t="s">
        <v>12008</v>
      </c>
    </row>
    <row r="43" spans="1:5" ht="19" customHeight="1" x14ac:dyDescent="0.3">
      <c r="B43" s="2" t="s">
        <v>9772</v>
      </c>
      <c r="C43" s="8" t="s">
        <v>9766</v>
      </c>
      <c r="D43" s="8" t="s">
        <v>10740</v>
      </c>
    </row>
    <row r="44" spans="1:5" ht="19" customHeight="1" x14ac:dyDescent="0.3">
      <c r="B44" s="2" t="s">
        <v>10755</v>
      </c>
      <c r="C44" s="8" t="s">
        <v>10756</v>
      </c>
      <c r="D44" s="8" t="s">
        <v>10757</v>
      </c>
    </row>
    <row r="45" spans="1:5" ht="19" customHeight="1" x14ac:dyDescent="0.3">
      <c r="A45" s="2" t="s">
        <v>10258</v>
      </c>
      <c r="B45" s="2" t="s">
        <v>10758</v>
      </c>
      <c r="C45" s="8" t="s">
        <v>10759</v>
      </c>
      <c r="D45" s="8" t="s">
        <v>10760</v>
      </c>
    </row>
    <row r="46" spans="1:5" ht="19" customHeight="1" x14ac:dyDescent="0.3">
      <c r="A46" s="2" t="s">
        <v>10258</v>
      </c>
      <c r="B46" s="2" t="s">
        <v>10801</v>
      </c>
      <c r="C46" s="8" t="s">
        <v>10772</v>
      </c>
      <c r="D46" s="8" t="s">
        <v>10773</v>
      </c>
    </row>
    <row r="47" spans="1:5" ht="19" customHeight="1" x14ac:dyDescent="0.3">
      <c r="B47" s="2" t="s">
        <v>11880</v>
      </c>
      <c r="C47" s="8" t="s">
        <v>11925</v>
      </c>
      <c r="D47" s="8" t="s">
        <v>11879</v>
      </c>
      <c r="E47" s="155" t="s">
        <v>12008</v>
      </c>
    </row>
    <row r="48" spans="1:5" ht="19" customHeight="1" x14ac:dyDescent="0.3">
      <c r="A48" s="2" t="s">
        <v>10258</v>
      </c>
      <c r="B48" s="2" t="s">
        <v>10802</v>
      </c>
      <c r="C48" s="8" t="s">
        <v>10790</v>
      </c>
      <c r="D48" s="8" t="s">
        <v>10791</v>
      </c>
    </row>
    <row r="49" spans="1:6" ht="19" customHeight="1" x14ac:dyDescent="0.3">
      <c r="B49" s="2" t="s">
        <v>10839</v>
      </c>
      <c r="C49" s="8" t="s">
        <v>10840</v>
      </c>
      <c r="D49" s="8" t="s">
        <v>10841</v>
      </c>
    </row>
    <row r="50" spans="1:6" ht="19" customHeight="1" x14ac:dyDescent="0.3">
      <c r="B50" s="2" t="s">
        <v>10107</v>
      </c>
      <c r="C50" s="8" t="s">
        <v>10106</v>
      </c>
      <c r="D50" s="8" t="s">
        <v>10893</v>
      </c>
    </row>
    <row r="51" spans="1:6" ht="19" customHeight="1" x14ac:dyDescent="0.3">
      <c r="B51" s="2" t="s">
        <v>10777</v>
      </c>
      <c r="C51" s="8" t="s">
        <v>10778</v>
      </c>
      <c r="D51" s="8" t="s">
        <v>10779</v>
      </c>
      <c r="F51" s="8" t="s">
        <v>11264</v>
      </c>
    </row>
    <row r="52" spans="1:6" ht="19" customHeight="1" x14ac:dyDescent="0.3">
      <c r="B52" s="2" t="s">
        <v>10894</v>
      </c>
      <c r="C52" s="8" t="s">
        <v>10895</v>
      </c>
      <c r="D52" s="8" t="s">
        <v>10896</v>
      </c>
    </row>
    <row r="53" spans="1:6" ht="19" customHeight="1" x14ac:dyDescent="0.3">
      <c r="B53" s="11" t="s">
        <v>10668</v>
      </c>
      <c r="C53" s="8" t="s">
        <v>10669</v>
      </c>
      <c r="D53" s="8" t="s">
        <v>10670</v>
      </c>
    </row>
    <row r="54" spans="1:6" ht="19" customHeight="1" x14ac:dyDescent="0.3">
      <c r="B54" s="2" t="s">
        <v>10118</v>
      </c>
      <c r="C54" s="8" t="s">
        <v>10230</v>
      </c>
      <c r="D54" s="8" t="s">
        <v>11230</v>
      </c>
    </row>
    <row r="55" spans="1:6" ht="19" customHeight="1" x14ac:dyDescent="0.3">
      <c r="B55" s="2" t="s">
        <v>10117</v>
      </c>
      <c r="C55" s="8" t="s">
        <v>10116</v>
      </c>
      <c r="D55" s="8" t="s">
        <v>10215</v>
      </c>
    </row>
    <row r="56" spans="1:6" ht="19" customHeight="1" x14ac:dyDescent="0.3">
      <c r="B56" s="2" t="s">
        <v>12597</v>
      </c>
      <c r="C56" s="8" t="s">
        <v>11475</v>
      </c>
      <c r="D56" s="8" t="s">
        <v>11474</v>
      </c>
      <c r="E56" s="155" t="s">
        <v>12008</v>
      </c>
    </row>
    <row r="57" spans="1:6" ht="19" customHeight="1" x14ac:dyDescent="0.3">
      <c r="B57" s="2" t="s">
        <v>10163</v>
      </c>
      <c r="C57" s="8" t="s">
        <v>10222</v>
      </c>
      <c r="D57" s="8" t="s">
        <v>10162</v>
      </c>
    </row>
    <row r="58" spans="1:6" ht="19" customHeight="1" x14ac:dyDescent="0.3">
      <c r="A58" s="2" t="s">
        <v>10258</v>
      </c>
      <c r="B58" s="2" t="s">
        <v>9761</v>
      </c>
      <c r="C58" s="8" t="s">
        <v>9770</v>
      </c>
      <c r="D58" s="8" t="s">
        <v>11939</v>
      </c>
    </row>
    <row r="59" spans="1:6" ht="19" customHeight="1" x14ac:dyDescent="0.3">
      <c r="A59" s="2" t="s">
        <v>10258</v>
      </c>
      <c r="B59" s="2" t="s">
        <v>10170</v>
      </c>
      <c r="C59" s="8" t="s">
        <v>12650</v>
      </c>
      <c r="D59" s="8" t="s">
        <v>11567</v>
      </c>
      <c r="E59" s="155" t="s">
        <v>12008</v>
      </c>
    </row>
    <row r="60" spans="1:6" ht="19" customHeight="1" x14ac:dyDescent="0.3">
      <c r="A60" s="2" t="s">
        <v>10258</v>
      </c>
      <c r="B60" s="2" t="s">
        <v>12094</v>
      </c>
      <c r="C60" s="8" t="s">
        <v>12092</v>
      </c>
      <c r="D60" s="8" t="s">
        <v>12093</v>
      </c>
    </row>
    <row r="61" spans="1:6" ht="19" customHeight="1" x14ac:dyDescent="0.3">
      <c r="A61" s="2" t="s">
        <v>10258</v>
      </c>
      <c r="B61" s="2" t="s">
        <v>9949</v>
      </c>
      <c r="C61" s="8" t="s">
        <v>9947</v>
      </c>
      <c r="D61" s="8" t="s">
        <v>9948</v>
      </c>
    </row>
    <row r="62" spans="1:6" ht="19" customHeight="1" x14ac:dyDescent="0.3">
      <c r="A62" s="2" t="s">
        <v>10258</v>
      </c>
      <c r="B62" s="2" t="s">
        <v>9753</v>
      </c>
      <c r="C62" s="8" t="s">
        <v>9752</v>
      </c>
      <c r="D62" s="8" t="s">
        <v>10183</v>
      </c>
    </row>
    <row r="63" spans="1:6" ht="19" customHeight="1" x14ac:dyDescent="0.3">
      <c r="B63" s="2" t="s">
        <v>10115</v>
      </c>
      <c r="C63" s="8" t="s">
        <v>10125</v>
      </c>
      <c r="D63" s="8" t="s">
        <v>10114</v>
      </c>
    </row>
    <row r="64" spans="1:6" ht="19" customHeight="1" x14ac:dyDescent="0.3">
      <c r="A64" s="2" t="s">
        <v>10258</v>
      </c>
      <c r="B64" s="2" t="s">
        <v>10165</v>
      </c>
      <c r="C64" s="8" t="s">
        <v>10164</v>
      </c>
      <c r="D64" s="8" t="s">
        <v>10184</v>
      </c>
    </row>
    <row r="65" spans="1:7" ht="19" customHeight="1" x14ac:dyDescent="0.3">
      <c r="A65" s="2" t="s">
        <v>10258</v>
      </c>
      <c r="B65" s="2" t="s">
        <v>10123</v>
      </c>
      <c r="C65" s="8" t="s">
        <v>10122</v>
      </c>
      <c r="D65" s="8" t="s">
        <v>10176</v>
      </c>
    </row>
    <row r="66" spans="1:7" ht="19" customHeight="1" x14ac:dyDescent="0.3">
      <c r="B66" s="2" t="s">
        <v>10206</v>
      </c>
      <c r="C66" s="8" t="s">
        <v>10205</v>
      </c>
    </row>
    <row r="67" spans="1:7" ht="19" customHeight="1" x14ac:dyDescent="0.3">
      <c r="A67" s="155" t="s">
        <v>12008</v>
      </c>
      <c r="B67" s="2" t="s">
        <v>10139</v>
      </c>
      <c r="C67" s="8" t="s">
        <v>11929</v>
      </c>
      <c r="F67" s="8" t="s">
        <v>11930</v>
      </c>
      <c r="G67" s="155" t="s">
        <v>12008</v>
      </c>
    </row>
    <row r="68" spans="1:7" ht="19" customHeight="1" x14ac:dyDescent="0.3">
      <c r="B68" s="2" t="s">
        <v>10677</v>
      </c>
      <c r="C68" s="8" t="s">
        <v>10676</v>
      </c>
      <c r="D68" s="155" t="s">
        <v>12008</v>
      </c>
    </row>
    <row r="69" spans="1:7" ht="19" customHeight="1" x14ac:dyDescent="0.3">
      <c r="B69" s="2" t="s">
        <v>10157</v>
      </c>
      <c r="C69" s="8" t="s">
        <v>10156</v>
      </c>
    </row>
    <row r="70" spans="1:7" ht="19" customHeight="1" x14ac:dyDescent="0.3">
      <c r="A70" s="155"/>
      <c r="B70" s="2" t="s">
        <v>10105</v>
      </c>
      <c r="C70" s="8" t="s">
        <v>11931</v>
      </c>
      <c r="F70" s="8" t="s">
        <v>11937</v>
      </c>
      <c r="G70" s="155" t="s">
        <v>12008</v>
      </c>
    </row>
    <row r="71" spans="1:7" ht="19" customHeight="1" x14ac:dyDescent="0.3">
      <c r="A71" s="2" t="s">
        <v>10258</v>
      </c>
      <c r="B71" s="2" t="s">
        <v>9793</v>
      </c>
      <c r="C71" s="8" t="s">
        <v>10022</v>
      </c>
    </row>
    <row r="72" spans="1:7" ht="19" customHeight="1" x14ac:dyDescent="0.3">
      <c r="B72" s="2" t="s">
        <v>10194</v>
      </c>
      <c r="C72" s="8" t="s">
        <v>10193</v>
      </c>
    </row>
    <row r="73" spans="1:7" ht="19" customHeight="1" x14ac:dyDescent="0.3">
      <c r="A73" s="2" t="s">
        <v>10258</v>
      </c>
      <c r="B73" s="2" t="s">
        <v>10111</v>
      </c>
      <c r="C73" s="8" t="s">
        <v>10110</v>
      </c>
    </row>
    <row r="74" spans="1:7" ht="19" customHeight="1" x14ac:dyDescent="0.3">
      <c r="B74" s="2" t="s">
        <v>10192</v>
      </c>
      <c r="C74" s="8" t="s">
        <v>10191</v>
      </c>
    </row>
    <row r="75" spans="1:7" ht="19" customHeight="1" x14ac:dyDescent="0.3">
      <c r="B75" s="2" t="s">
        <v>10208</v>
      </c>
      <c r="C75" s="8" t="s">
        <v>10207</v>
      </c>
    </row>
    <row r="76" spans="1:7" ht="19" customHeight="1" x14ac:dyDescent="0.3">
      <c r="A76" s="2" t="s">
        <v>10258</v>
      </c>
      <c r="B76" s="2" t="s">
        <v>9551</v>
      </c>
      <c r="C76" s="8" t="s">
        <v>12644</v>
      </c>
    </row>
    <row r="77" spans="1:7" ht="19" customHeight="1" x14ac:dyDescent="0.3">
      <c r="B77" s="2" t="s">
        <v>10159</v>
      </c>
      <c r="C77" s="8" t="s">
        <v>10158</v>
      </c>
    </row>
    <row r="78" spans="1:7" ht="19" customHeight="1" x14ac:dyDescent="0.3">
      <c r="B78" s="2" t="s">
        <v>10212</v>
      </c>
      <c r="C78" s="8" t="s">
        <v>10211</v>
      </c>
    </row>
    <row r="79" spans="1:7" ht="19" customHeight="1" x14ac:dyDescent="0.3">
      <c r="B79" s="2" t="s">
        <v>10229</v>
      </c>
      <c r="C79" s="8" t="s">
        <v>10228</v>
      </c>
    </row>
    <row r="80" spans="1:7" ht="19" customHeight="1" x14ac:dyDescent="0.3">
      <c r="B80" s="2" t="s">
        <v>10145</v>
      </c>
      <c r="C80" s="8" t="s">
        <v>10144</v>
      </c>
    </row>
    <row r="81" spans="1:3" ht="19" customHeight="1" x14ac:dyDescent="0.3">
      <c r="B81" s="2" t="s">
        <v>10161</v>
      </c>
      <c r="C81" s="8" t="s">
        <v>10160</v>
      </c>
    </row>
    <row r="82" spans="1:3" ht="19" customHeight="1" x14ac:dyDescent="0.3">
      <c r="B82" s="2" t="s">
        <v>10210</v>
      </c>
      <c r="C82" s="8" t="s">
        <v>10209</v>
      </c>
    </row>
    <row r="83" spans="1:3" ht="19" customHeight="1" x14ac:dyDescent="0.3">
      <c r="B83" s="2" t="s">
        <v>10200</v>
      </c>
      <c r="C83" s="8" t="s">
        <v>10199</v>
      </c>
    </row>
    <row r="84" spans="1:3" ht="19" customHeight="1" x14ac:dyDescent="0.3">
      <c r="B84" s="2" t="s">
        <v>10234</v>
      </c>
      <c r="C84" s="8" t="s">
        <v>10233</v>
      </c>
    </row>
    <row r="85" spans="1:3" ht="19" customHeight="1" x14ac:dyDescent="0.3">
      <c r="B85" s="2" t="s">
        <v>10175</v>
      </c>
      <c r="C85" s="8" t="s">
        <v>10174</v>
      </c>
    </row>
    <row r="86" spans="1:3" ht="19" customHeight="1" x14ac:dyDescent="0.3">
      <c r="B86" s="2" t="s">
        <v>10202</v>
      </c>
      <c r="C86" s="8" t="s">
        <v>10201</v>
      </c>
    </row>
    <row r="87" spans="1:3" ht="19" customHeight="1" x14ac:dyDescent="0.3">
      <c r="A87" s="2" t="s">
        <v>10258</v>
      </c>
      <c r="B87" s="2" t="s">
        <v>10232</v>
      </c>
      <c r="C87" s="8" t="s">
        <v>10231</v>
      </c>
    </row>
    <row r="88" spans="1:3" ht="19" customHeight="1" x14ac:dyDescent="0.3">
      <c r="B88" s="2" t="s">
        <v>9743</v>
      </c>
      <c r="C88" s="8" t="s">
        <v>9742</v>
      </c>
    </row>
    <row r="89" spans="1:3" ht="19" customHeight="1" x14ac:dyDescent="0.3">
      <c r="B89" s="2" t="s">
        <v>9746</v>
      </c>
      <c r="C89" s="8" t="s">
        <v>9745</v>
      </c>
    </row>
    <row r="90" spans="1:3" ht="19" customHeight="1" x14ac:dyDescent="0.3">
      <c r="B90" s="11" t="s">
        <v>10285</v>
      </c>
      <c r="C90" s="8" t="s">
        <v>10286</v>
      </c>
    </row>
    <row r="91" spans="1:3" ht="19" customHeight="1" x14ac:dyDescent="0.3">
      <c r="B91" s="2" t="s">
        <v>9794</v>
      </c>
      <c r="C91" s="8" t="s">
        <v>9795</v>
      </c>
    </row>
    <row r="92" spans="1:3" ht="19" customHeight="1" x14ac:dyDescent="0.3">
      <c r="B92" s="2" t="s">
        <v>9895</v>
      </c>
      <c r="C92" s="8" t="s">
        <v>9894</v>
      </c>
    </row>
    <row r="93" spans="1:3" ht="19" customHeight="1" x14ac:dyDescent="0.3">
      <c r="B93" s="2" t="s">
        <v>9797</v>
      </c>
      <c r="C93" s="8" t="s">
        <v>9785</v>
      </c>
    </row>
    <row r="94" spans="1:3" ht="19" customHeight="1" x14ac:dyDescent="0.3">
      <c r="B94" s="11" t="s">
        <v>9955</v>
      </c>
      <c r="C94" s="8" t="s">
        <v>9789</v>
      </c>
    </row>
    <row r="95" spans="1:3" ht="19" customHeight="1" x14ac:dyDescent="0.3">
      <c r="B95" s="2" t="s">
        <v>9768</v>
      </c>
      <c r="C95" s="8" t="s">
        <v>9767</v>
      </c>
    </row>
    <row r="96" spans="1:3" ht="19" customHeight="1" x14ac:dyDescent="0.3">
      <c r="B96" s="2" t="s">
        <v>9763</v>
      </c>
      <c r="C96" s="8" t="s">
        <v>9762</v>
      </c>
    </row>
    <row r="97" spans="1:4" ht="19" customHeight="1" x14ac:dyDescent="0.3">
      <c r="B97" s="2" t="s">
        <v>9765</v>
      </c>
      <c r="C97" s="8" t="s">
        <v>9764</v>
      </c>
    </row>
    <row r="98" spans="1:4" ht="19" customHeight="1" x14ac:dyDescent="0.3">
      <c r="B98" s="2" t="s">
        <v>11172</v>
      </c>
      <c r="C98" s="8" t="s">
        <v>10027</v>
      </c>
    </row>
    <row r="99" spans="1:4" ht="19" customHeight="1" x14ac:dyDescent="0.3">
      <c r="B99" s="2" t="s">
        <v>10043</v>
      </c>
      <c r="C99" s="8" t="s">
        <v>10042</v>
      </c>
    </row>
    <row r="100" spans="1:4" ht="19" customHeight="1" x14ac:dyDescent="0.3">
      <c r="B100" s="2" t="s">
        <v>10113</v>
      </c>
      <c r="C100" s="8" t="s">
        <v>10112</v>
      </c>
    </row>
    <row r="101" spans="1:4" ht="19" customHeight="1" x14ac:dyDescent="0.3">
      <c r="B101" s="2" t="s">
        <v>10129</v>
      </c>
      <c r="C101" s="8" t="s">
        <v>10128</v>
      </c>
    </row>
    <row r="102" spans="1:4" ht="19" customHeight="1" x14ac:dyDescent="0.3">
      <c r="B102" s="2" t="s">
        <v>11801</v>
      </c>
      <c r="C102" s="8" t="s">
        <v>11802</v>
      </c>
    </row>
    <row r="103" spans="1:4" ht="19" customHeight="1" x14ac:dyDescent="0.3">
      <c r="B103" s="2" t="s">
        <v>9740</v>
      </c>
      <c r="C103" s="8" t="s">
        <v>9739</v>
      </c>
      <c r="D103" s="155" t="s">
        <v>12008</v>
      </c>
    </row>
    <row r="104" spans="1:4" ht="19" customHeight="1" x14ac:dyDescent="0.3">
      <c r="B104" s="2" t="s">
        <v>9796</v>
      </c>
      <c r="C104" s="8" t="s">
        <v>9747</v>
      </c>
      <c r="D104" s="155" t="s">
        <v>12008</v>
      </c>
    </row>
    <row r="105" spans="1:4" ht="19" customHeight="1" x14ac:dyDescent="0.3">
      <c r="A105" s="2" t="s">
        <v>10258</v>
      </c>
      <c r="B105" s="2" t="s">
        <v>9749</v>
      </c>
      <c r="C105" s="8" t="s">
        <v>9748</v>
      </c>
      <c r="D105" s="155" t="s">
        <v>12008</v>
      </c>
    </row>
    <row r="106" spans="1:4" ht="19" customHeight="1" x14ac:dyDescent="0.3">
      <c r="A106" s="2" t="s">
        <v>10258</v>
      </c>
      <c r="B106" s="11" t="s">
        <v>9799</v>
      </c>
      <c r="C106" s="8" t="s">
        <v>9788</v>
      </c>
      <c r="D106" s="155" t="s">
        <v>12008</v>
      </c>
    </row>
    <row r="107" spans="1:4" ht="19" customHeight="1" x14ac:dyDescent="0.3">
      <c r="B107" s="2" t="s">
        <v>11824</v>
      </c>
      <c r="C107" s="8" t="s">
        <v>11825</v>
      </c>
    </row>
    <row r="108" spans="1:4" ht="19" customHeight="1" x14ac:dyDescent="0.3">
      <c r="B108" s="2" t="s">
        <v>11820</v>
      </c>
      <c r="C108" s="8" t="s">
        <v>11821</v>
      </c>
    </row>
    <row r="109" spans="1:4" ht="19" customHeight="1" x14ac:dyDescent="0.3">
      <c r="B109" s="11" t="s">
        <v>10562</v>
      </c>
      <c r="C109" s="8" t="s">
        <v>10561</v>
      </c>
    </row>
    <row r="110" spans="1:4" ht="19" customHeight="1" x14ac:dyDescent="0.3">
      <c r="B110" s="2" t="s">
        <v>12548</v>
      </c>
      <c r="C110" s="8" t="s">
        <v>12549</v>
      </c>
      <c r="D110" s="155" t="s">
        <v>12008</v>
      </c>
    </row>
    <row r="111" spans="1:4" ht="19" customHeight="1" x14ac:dyDescent="0.3">
      <c r="B111" s="2" t="s">
        <v>11849</v>
      </c>
      <c r="C111" s="8" t="s">
        <v>11850</v>
      </c>
      <c r="D111" s="155" t="s">
        <v>12008</v>
      </c>
    </row>
    <row r="112" spans="1:4" ht="19" customHeight="1" x14ac:dyDescent="0.3">
      <c r="B112" s="2" t="s">
        <v>11860</v>
      </c>
      <c r="C112" s="8" t="s">
        <v>11865</v>
      </c>
    </row>
    <row r="113" spans="1:5" s="11" customFormat="1" ht="19" customHeight="1" x14ac:dyDescent="0.3">
      <c r="A113" s="2"/>
      <c r="B113" s="11" t="s">
        <v>11846</v>
      </c>
      <c r="C113" s="13" t="s">
        <v>11847</v>
      </c>
    </row>
    <row r="114" spans="1:5" ht="19" customHeight="1" x14ac:dyDescent="0.3">
      <c r="B114" s="2" t="s">
        <v>11870</v>
      </c>
      <c r="C114" s="8" t="s">
        <v>11871</v>
      </c>
    </row>
    <row r="115" spans="1:5" ht="19" customHeight="1" x14ac:dyDescent="0.3">
      <c r="B115" s="2" t="s">
        <v>11863</v>
      </c>
      <c r="C115" s="8" t="s">
        <v>11862</v>
      </c>
    </row>
    <row r="116" spans="1:5" ht="19" customHeight="1" x14ac:dyDescent="0.3">
      <c r="B116" s="2" t="s">
        <v>10572</v>
      </c>
      <c r="C116" s="8" t="s">
        <v>10573</v>
      </c>
    </row>
    <row r="117" spans="1:5" ht="19" customHeight="1" x14ac:dyDescent="0.3">
      <c r="A117" s="2" t="s">
        <v>10258</v>
      </c>
      <c r="B117" s="11" t="s">
        <v>10646</v>
      </c>
      <c r="C117" s="13" t="s">
        <v>10645</v>
      </c>
      <c r="D117" s="11"/>
      <c r="E117" s="11"/>
    </row>
    <row r="118" spans="1:5" ht="19" customHeight="1" x14ac:dyDescent="0.3">
      <c r="B118" s="11" t="s">
        <v>10678</v>
      </c>
      <c r="C118" s="13" t="s">
        <v>10679</v>
      </c>
      <c r="D118" s="11"/>
      <c r="E118" s="11"/>
    </row>
    <row r="119" spans="1:5" s="11" customFormat="1" ht="19" customHeight="1" x14ac:dyDescent="0.3">
      <c r="B119" s="11" t="s">
        <v>10741</v>
      </c>
      <c r="C119" s="13" t="s">
        <v>10742</v>
      </c>
    </row>
    <row r="120" spans="1:5" s="11" customFormat="1" ht="19" customHeight="1" x14ac:dyDescent="0.3">
      <c r="B120" s="11" t="s">
        <v>10762</v>
      </c>
      <c r="C120" s="13" t="s">
        <v>10761</v>
      </c>
    </row>
    <row r="121" spans="1:5" s="11" customFormat="1" ht="19" customHeight="1" x14ac:dyDescent="0.3">
      <c r="B121" s="11" t="s">
        <v>10783</v>
      </c>
      <c r="C121" s="13" t="s">
        <v>10782</v>
      </c>
    </row>
    <row r="122" spans="1:5" s="11" customFormat="1" ht="19" customHeight="1" x14ac:dyDescent="0.3">
      <c r="A122" s="2"/>
      <c r="B122" s="11" t="s">
        <v>10792</v>
      </c>
      <c r="C122" s="13" t="s">
        <v>10793</v>
      </c>
    </row>
    <row r="123" spans="1:5" s="11" customFormat="1" ht="19" customHeight="1" x14ac:dyDescent="0.3">
      <c r="A123" s="2" t="s">
        <v>10258</v>
      </c>
      <c r="B123" s="11" t="s">
        <v>11779</v>
      </c>
      <c r="C123" s="13" t="s">
        <v>11780</v>
      </c>
    </row>
    <row r="124" spans="1:5" s="11" customFormat="1" ht="19" customHeight="1" x14ac:dyDescent="0.3">
      <c r="B124" s="11" t="s">
        <v>10798</v>
      </c>
      <c r="C124" s="13" t="s">
        <v>10799</v>
      </c>
    </row>
    <row r="125" spans="1:5" s="11" customFormat="1" ht="19" customHeight="1" x14ac:dyDescent="0.3">
      <c r="B125" s="11" t="s">
        <v>10837</v>
      </c>
      <c r="C125" s="13" t="s">
        <v>10838</v>
      </c>
    </row>
    <row r="126" spans="1:5" ht="19" customHeight="1" x14ac:dyDescent="0.3">
      <c r="B126" s="2" t="s">
        <v>11923</v>
      </c>
      <c r="C126" s="8" t="s">
        <v>11924</v>
      </c>
    </row>
    <row r="127" spans="1:5" ht="19" customHeight="1" x14ac:dyDescent="0.3">
      <c r="B127" s="2" t="s">
        <v>9757</v>
      </c>
      <c r="C127" s="8" t="s">
        <v>9756</v>
      </c>
      <c r="D127" s="155" t="s">
        <v>12008</v>
      </c>
    </row>
    <row r="128" spans="1:5" ht="19" customHeight="1" x14ac:dyDescent="0.3">
      <c r="B128" s="2" t="s">
        <v>10890</v>
      </c>
      <c r="C128" s="8" t="s">
        <v>10891</v>
      </c>
    </row>
    <row r="129" spans="1:4" ht="19" customHeight="1" x14ac:dyDescent="0.3">
      <c r="B129" s="2" t="s">
        <v>10899</v>
      </c>
      <c r="C129" s="8" t="s">
        <v>10900</v>
      </c>
    </row>
    <row r="130" spans="1:4" ht="19" customHeight="1" x14ac:dyDescent="0.3">
      <c r="B130" s="2" t="s">
        <v>10927</v>
      </c>
      <c r="C130" s="8" t="s">
        <v>10928</v>
      </c>
    </row>
    <row r="131" spans="1:4" ht="19" customHeight="1" x14ac:dyDescent="0.3">
      <c r="B131" s="2" t="s">
        <v>11738</v>
      </c>
      <c r="C131" s="8" t="s">
        <v>11739</v>
      </c>
    </row>
    <row r="132" spans="1:4" ht="19" customHeight="1" x14ac:dyDescent="0.3">
      <c r="B132" s="2" t="s">
        <v>11872</v>
      </c>
      <c r="C132" s="8" t="s">
        <v>11873</v>
      </c>
      <c r="D132" s="155" t="s">
        <v>12008</v>
      </c>
    </row>
    <row r="133" spans="1:4" ht="19" customHeight="1" x14ac:dyDescent="0.3">
      <c r="B133" s="2" t="s">
        <v>11882</v>
      </c>
      <c r="C133" s="8" t="s">
        <v>11881</v>
      </c>
      <c r="D133" s="155" t="s">
        <v>12008</v>
      </c>
    </row>
    <row r="134" spans="1:4" ht="19" customHeight="1" x14ac:dyDescent="0.3">
      <c r="B134" s="2" t="s">
        <v>11876</v>
      </c>
      <c r="C134" s="8" t="s">
        <v>11877</v>
      </c>
    </row>
    <row r="135" spans="1:4" ht="19" customHeight="1" x14ac:dyDescent="0.3">
      <c r="B135" s="2" t="s">
        <v>11907</v>
      </c>
      <c r="C135" s="8" t="s">
        <v>11906</v>
      </c>
    </row>
    <row r="136" spans="1:4" ht="19" customHeight="1" x14ac:dyDescent="0.3">
      <c r="A136" s="2" t="s">
        <v>10258</v>
      </c>
      <c r="B136" s="2" t="s">
        <v>11886</v>
      </c>
      <c r="C136" s="8" t="s">
        <v>11887</v>
      </c>
    </row>
    <row r="137" spans="1:4" ht="19" customHeight="1" x14ac:dyDescent="0.3">
      <c r="A137" s="2" t="s">
        <v>10258</v>
      </c>
      <c r="B137" s="2" t="s">
        <v>11913</v>
      </c>
      <c r="C137" s="8" t="s">
        <v>11912</v>
      </c>
    </row>
    <row r="138" spans="1:4" ht="19" customHeight="1" x14ac:dyDescent="0.3">
      <c r="A138" s="2" t="s">
        <v>10258</v>
      </c>
      <c r="B138" s="2" t="s">
        <v>11914</v>
      </c>
      <c r="C138" s="8" t="s">
        <v>11915</v>
      </c>
    </row>
    <row r="139" spans="1:4" ht="19" customHeight="1" x14ac:dyDescent="0.3">
      <c r="B139" s="2" t="s">
        <v>11910</v>
      </c>
      <c r="C139" s="8" t="s">
        <v>11911</v>
      </c>
    </row>
    <row r="140" spans="1:4" ht="19" customHeight="1" x14ac:dyDescent="0.3">
      <c r="A140" s="2" t="s">
        <v>10258</v>
      </c>
      <c r="B140" s="2" t="s">
        <v>11889</v>
      </c>
      <c r="C140" s="8" t="s">
        <v>11888</v>
      </c>
    </row>
    <row r="141" spans="1:4" ht="19" customHeight="1" x14ac:dyDescent="0.3">
      <c r="B141" s="2" t="s">
        <v>12021</v>
      </c>
      <c r="C141" s="8" t="s">
        <v>12047</v>
      </c>
    </row>
    <row r="142" spans="1:4" ht="19" customHeight="1" x14ac:dyDescent="0.3">
      <c r="A142" s="2" t="s">
        <v>10258</v>
      </c>
      <c r="B142" s="2" t="s">
        <v>11892</v>
      </c>
      <c r="C142" s="8" t="s">
        <v>11893</v>
      </c>
    </row>
    <row r="143" spans="1:4" ht="19" customHeight="1" x14ac:dyDescent="0.3">
      <c r="B143" s="2" t="s">
        <v>12554</v>
      </c>
      <c r="C143" s="8" t="s">
        <v>12553</v>
      </c>
    </row>
    <row r="144" spans="1:4" ht="19" customHeight="1" x14ac:dyDescent="0.3">
      <c r="A144" s="2" t="s">
        <v>10258</v>
      </c>
      <c r="B144" s="2" t="s">
        <v>11902</v>
      </c>
      <c r="C144" s="8" t="s">
        <v>11903</v>
      </c>
    </row>
    <row r="145" spans="1:7" ht="19" customHeight="1" x14ac:dyDescent="0.3">
      <c r="A145" s="2" t="s">
        <v>10258</v>
      </c>
      <c r="B145" s="2" t="s">
        <v>11900</v>
      </c>
      <c r="C145" s="8" t="s">
        <v>11901</v>
      </c>
      <c r="D145" s="155" t="s">
        <v>12008</v>
      </c>
    </row>
    <row r="146" spans="1:7" ht="19" customHeight="1" x14ac:dyDescent="0.3">
      <c r="A146" s="2" t="s">
        <v>10258</v>
      </c>
      <c r="B146" s="2" t="s">
        <v>11868</v>
      </c>
      <c r="C146" s="8" t="s">
        <v>11869</v>
      </c>
    </row>
    <row r="147" spans="1:7" ht="19" customHeight="1" x14ac:dyDescent="0.3">
      <c r="A147" s="2" t="s">
        <v>10258</v>
      </c>
      <c r="B147" s="2" t="s">
        <v>11890</v>
      </c>
      <c r="C147" s="8" t="s">
        <v>11891</v>
      </c>
    </row>
    <row r="148" spans="1:7" ht="19" customHeight="1" x14ac:dyDescent="0.3">
      <c r="A148" s="155" t="s">
        <v>10258</v>
      </c>
      <c r="B148" s="2" t="s">
        <v>12619</v>
      </c>
      <c r="C148" s="8" t="s">
        <v>9731</v>
      </c>
      <c r="F148" s="8" t="s">
        <v>11828</v>
      </c>
      <c r="G148" s="155" t="s">
        <v>12008</v>
      </c>
    </row>
    <row r="149" spans="1:7" ht="19" customHeight="1" x14ac:dyDescent="0.3">
      <c r="B149" s="2" t="s">
        <v>12651</v>
      </c>
      <c r="C149" s="8" t="s">
        <v>10235</v>
      </c>
      <c r="D149" s="155" t="s">
        <v>12008</v>
      </c>
    </row>
    <row r="150" spans="1:7" ht="19" customHeight="1" x14ac:dyDescent="0.3">
      <c r="B150" s="2" t="s">
        <v>8135</v>
      </c>
      <c r="C150" s="8" t="s">
        <v>10149</v>
      </c>
    </row>
    <row r="151" spans="1:7" ht="19" customHeight="1" x14ac:dyDescent="0.3">
      <c r="A151" s="2" t="s">
        <v>10258</v>
      </c>
      <c r="B151" s="2" t="s">
        <v>10109</v>
      </c>
      <c r="C151" s="8" t="s">
        <v>10108</v>
      </c>
    </row>
    <row r="152" spans="1:7" ht="19" customHeight="1" x14ac:dyDescent="0.3">
      <c r="B152" s="2" t="s">
        <v>9741</v>
      </c>
      <c r="C152" s="8" t="s">
        <v>9769</v>
      </c>
      <c r="D152" s="155" t="s">
        <v>12008</v>
      </c>
    </row>
    <row r="153" spans="1:7" ht="19" customHeight="1" x14ac:dyDescent="0.3">
      <c r="B153" s="2" t="s">
        <v>9744</v>
      </c>
      <c r="C153" s="8" t="s">
        <v>9771</v>
      </c>
    </row>
    <row r="154" spans="1:7" ht="19" customHeight="1" x14ac:dyDescent="0.3">
      <c r="B154" s="2" t="s">
        <v>10910</v>
      </c>
      <c r="C154" s="8" t="s">
        <v>10911</v>
      </c>
    </row>
    <row r="155" spans="1:7" ht="19" customHeight="1" x14ac:dyDescent="0.3">
      <c r="A155" s="2" t="s">
        <v>10258</v>
      </c>
      <c r="B155" s="2" t="s">
        <v>9734</v>
      </c>
      <c r="C155" s="8" t="s">
        <v>9733</v>
      </c>
      <c r="D155" s="155" t="s">
        <v>12008</v>
      </c>
    </row>
    <row r="156" spans="1:7" ht="19" customHeight="1" x14ac:dyDescent="0.3">
      <c r="B156" s="2" t="s">
        <v>10198</v>
      </c>
      <c r="C156" s="8" t="s">
        <v>10197</v>
      </c>
    </row>
    <row r="157" spans="1:7" ht="19" customHeight="1" x14ac:dyDescent="0.3">
      <c r="B157" s="2" t="s">
        <v>12618</v>
      </c>
      <c r="C157" s="8" t="s">
        <v>9786</v>
      </c>
    </row>
    <row r="158" spans="1:7" ht="19" customHeight="1" x14ac:dyDescent="0.3">
      <c r="B158" s="2" t="s">
        <v>10020</v>
      </c>
      <c r="C158" s="8" t="s">
        <v>11932</v>
      </c>
      <c r="D158" s="155" t="s">
        <v>12008</v>
      </c>
      <c r="F158" s="8" t="s">
        <v>11933</v>
      </c>
    </row>
    <row r="159" spans="1:7" ht="19" customHeight="1" x14ac:dyDescent="0.3">
      <c r="B159" s="2" t="s">
        <v>10167</v>
      </c>
      <c r="C159" s="8" t="s">
        <v>10166</v>
      </c>
    </row>
    <row r="160" spans="1:7" ht="19" customHeight="1" x14ac:dyDescent="0.3">
      <c r="B160" s="11" t="s">
        <v>9792</v>
      </c>
      <c r="C160" s="8" t="s">
        <v>10021</v>
      </c>
    </row>
    <row r="161" spans="1:3" ht="19" customHeight="1" x14ac:dyDescent="0.3">
      <c r="B161" s="2" t="s">
        <v>9790</v>
      </c>
      <c r="C161" s="8" t="s">
        <v>9791</v>
      </c>
    </row>
    <row r="162" spans="1:3" ht="19" customHeight="1" x14ac:dyDescent="0.3">
      <c r="B162" s="2" t="s">
        <v>10152</v>
      </c>
      <c r="C162" s="8" t="s">
        <v>10151</v>
      </c>
    </row>
    <row r="163" spans="1:3" ht="19" customHeight="1" x14ac:dyDescent="0.3">
      <c r="B163" s="2" t="s">
        <v>10190</v>
      </c>
      <c r="C163" s="8" t="s">
        <v>10189</v>
      </c>
    </row>
    <row r="164" spans="1:3" ht="19" customHeight="1" x14ac:dyDescent="0.3">
      <c r="B164" s="2" t="s">
        <v>10187</v>
      </c>
      <c r="C164" s="8" t="s">
        <v>10186</v>
      </c>
    </row>
    <row r="165" spans="1:3" ht="19" customHeight="1" x14ac:dyDescent="0.3">
      <c r="A165" s="2" t="s">
        <v>10258</v>
      </c>
      <c r="B165" s="2" t="s">
        <v>10141</v>
      </c>
      <c r="C165" s="8" t="s">
        <v>10140</v>
      </c>
    </row>
    <row r="166" spans="1:3" ht="19" customHeight="1" x14ac:dyDescent="0.3">
      <c r="B166" s="2" t="s">
        <v>12616</v>
      </c>
      <c r="C166" s="8" t="s">
        <v>10121</v>
      </c>
    </row>
    <row r="167" spans="1:3" ht="19" customHeight="1" x14ac:dyDescent="0.3">
      <c r="B167" s="2" t="s">
        <v>12617</v>
      </c>
      <c r="C167" s="8" t="s">
        <v>10150</v>
      </c>
    </row>
    <row r="168" spans="1:3" ht="19" customHeight="1" x14ac:dyDescent="0.3">
      <c r="B168" s="2" t="s">
        <v>10227</v>
      </c>
      <c r="C168" s="8" t="s">
        <v>10226</v>
      </c>
    </row>
    <row r="169" spans="1:3" ht="19" customHeight="1" x14ac:dyDescent="0.3">
      <c r="B169" s="2" t="s">
        <v>10147</v>
      </c>
      <c r="C169" s="8" t="s">
        <v>10146</v>
      </c>
    </row>
    <row r="170" spans="1:3" ht="19" customHeight="1" x14ac:dyDescent="0.3">
      <c r="B170" s="2" t="s">
        <v>10196</v>
      </c>
      <c r="C170" s="8" t="s">
        <v>10195</v>
      </c>
    </row>
    <row r="171" spans="1:3" ht="19" customHeight="1" x14ac:dyDescent="0.3">
      <c r="B171" s="2" t="s">
        <v>10220</v>
      </c>
      <c r="C171" s="8" t="s">
        <v>10219</v>
      </c>
    </row>
    <row r="172" spans="1:3" ht="19" customHeight="1" x14ac:dyDescent="0.3">
      <c r="B172" s="2" t="s">
        <v>10251</v>
      </c>
      <c r="C172" s="8" t="s">
        <v>10250</v>
      </c>
    </row>
    <row r="173" spans="1:3" ht="19" customHeight="1" x14ac:dyDescent="0.3">
      <c r="B173" s="2" t="s">
        <v>10449</v>
      </c>
      <c r="C173" s="8" t="s">
        <v>10450</v>
      </c>
    </row>
    <row r="174" spans="1:3" ht="19" customHeight="1" x14ac:dyDescent="0.3">
      <c r="A174" s="2" t="s">
        <v>10258</v>
      </c>
      <c r="B174" s="2" t="s">
        <v>11822</v>
      </c>
      <c r="C174" s="8" t="s">
        <v>11823</v>
      </c>
    </row>
    <row r="175" spans="1:3" ht="19" customHeight="1" x14ac:dyDescent="0.3">
      <c r="B175" s="2" t="s">
        <v>9755</v>
      </c>
      <c r="C175" s="8" t="s">
        <v>9754</v>
      </c>
    </row>
    <row r="176" spans="1:3" ht="19" customHeight="1" x14ac:dyDescent="0.3">
      <c r="B176" s="2" t="s">
        <v>9798</v>
      </c>
      <c r="C176" s="8" t="s">
        <v>9787</v>
      </c>
    </row>
    <row r="177" spans="2:4" ht="19" customHeight="1" x14ac:dyDescent="0.3">
      <c r="B177" s="2" t="s">
        <v>9760</v>
      </c>
      <c r="C177" s="8" t="s">
        <v>9759</v>
      </c>
    </row>
    <row r="178" spans="2:4" ht="19" customHeight="1" x14ac:dyDescent="0.3">
      <c r="B178" s="2" t="s">
        <v>12072</v>
      </c>
      <c r="C178" s="8" t="s">
        <v>9758</v>
      </c>
    </row>
    <row r="179" spans="2:4" ht="19" customHeight="1" x14ac:dyDescent="0.3">
      <c r="B179" s="2" t="s">
        <v>9751</v>
      </c>
      <c r="C179" s="8" t="s">
        <v>9750</v>
      </c>
    </row>
    <row r="180" spans="2:4" ht="19" customHeight="1" x14ac:dyDescent="0.3">
      <c r="B180" s="2" t="s">
        <v>10182</v>
      </c>
      <c r="C180" s="8" t="s">
        <v>10181</v>
      </c>
    </row>
    <row r="181" spans="2:4" ht="19" customHeight="1" x14ac:dyDescent="0.3">
      <c r="B181" s="11" t="s">
        <v>10703</v>
      </c>
      <c r="C181" s="13" t="s">
        <v>10704</v>
      </c>
    </row>
    <row r="182" spans="2:4" ht="19" customHeight="1" x14ac:dyDescent="0.3">
      <c r="B182" s="11" t="s">
        <v>10824</v>
      </c>
      <c r="C182" s="13" t="s">
        <v>10825</v>
      </c>
    </row>
    <row r="183" spans="2:4" ht="19" customHeight="1" x14ac:dyDescent="0.3">
      <c r="B183" s="11" t="s">
        <v>10831</v>
      </c>
      <c r="C183" s="13" t="s">
        <v>10832</v>
      </c>
    </row>
    <row r="184" spans="2:4" ht="19" customHeight="1" x14ac:dyDescent="0.3">
      <c r="B184" s="2" t="s">
        <v>11736</v>
      </c>
      <c r="C184" s="8" t="s">
        <v>11737</v>
      </c>
    </row>
    <row r="185" spans="2:4" ht="19" customHeight="1" x14ac:dyDescent="0.3">
      <c r="B185" s="2" t="s">
        <v>10564</v>
      </c>
      <c r="C185" s="8" t="s">
        <v>10563</v>
      </c>
      <c r="D185" s="155" t="s">
        <v>12008</v>
      </c>
    </row>
    <row r="186" spans="2:4" ht="19" customHeight="1" x14ac:dyDescent="0.3">
      <c r="B186" s="11" t="s">
        <v>10658</v>
      </c>
      <c r="C186" s="19" t="s">
        <v>10657</v>
      </c>
    </row>
    <row r="187" spans="2:4" ht="19" customHeight="1" x14ac:dyDescent="0.3">
      <c r="B187" s="11" t="s">
        <v>10681</v>
      </c>
      <c r="C187" s="19" t="s">
        <v>10682</v>
      </c>
    </row>
    <row r="188" spans="2:4" ht="19" customHeight="1" x14ac:dyDescent="0.3">
      <c r="B188" s="2" t="s">
        <v>11908</v>
      </c>
      <c r="C188" s="8" t="s">
        <v>11909</v>
      </c>
    </row>
    <row r="189" spans="2:4" ht="19" customHeight="1" x14ac:dyDescent="0.3">
      <c r="B189" s="2" t="s">
        <v>11858</v>
      </c>
      <c r="C189" s="8" t="s">
        <v>11857</v>
      </c>
      <c r="D189" s="155" t="s">
        <v>12008</v>
      </c>
    </row>
    <row r="190" spans="2:4" ht="19" customHeight="1" x14ac:dyDescent="0.3">
      <c r="B190" s="2" t="s">
        <v>11854</v>
      </c>
      <c r="C190" s="8" t="s">
        <v>11853</v>
      </c>
      <c r="D190" s="155" t="s">
        <v>12008</v>
      </c>
    </row>
    <row r="191" spans="2:4" ht="19" customHeight="1" x14ac:dyDescent="0.3">
      <c r="B191" s="2" t="s">
        <v>11878</v>
      </c>
      <c r="C191" s="8" t="s">
        <v>11883</v>
      </c>
    </row>
    <row r="192" spans="2:4" ht="19" customHeight="1" x14ac:dyDescent="0.3">
      <c r="B192" s="2" t="s">
        <v>11856</v>
      </c>
      <c r="C192" s="8" t="s">
        <v>11855</v>
      </c>
    </row>
    <row r="193" spans="1:6" ht="19" customHeight="1" x14ac:dyDescent="0.3">
      <c r="B193" s="2" t="s">
        <v>12642</v>
      </c>
      <c r="C193" s="8" t="s">
        <v>11859</v>
      </c>
    </row>
    <row r="194" spans="1:6" ht="19" customHeight="1" x14ac:dyDescent="0.3">
      <c r="B194" s="2" t="s">
        <v>11861</v>
      </c>
      <c r="C194" s="8" t="s">
        <v>11864</v>
      </c>
    </row>
    <row r="195" spans="1:6" ht="19" customHeight="1" x14ac:dyDescent="0.3">
      <c r="B195" s="2" t="s">
        <v>11874</v>
      </c>
      <c r="C195" s="8" t="s">
        <v>11875</v>
      </c>
      <c r="D195" s="155" t="s">
        <v>12008</v>
      </c>
    </row>
    <row r="196" spans="1:6" ht="19" customHeight="1" x14ac:dyDescent="0.3">
      <c r="B196" s="2" t="s">
        <v>11934</v>
      </c>
      <c r="C196" s="8" t="s">
        <v>11935</v>
      </c>
    </row>
    <row r="197" spans="1:6" ht="19" customHeight="1" x14ac:dyDescent="0.3">
      <c r="B197" s="2" t="s">
        <v>11894</v>
      </c>
      <c r="C197" s="8" t="s">
        <v>11895</v>
      </c>
    </row>
    <row r="198" spans="1:6" ht="19" customHeight="1" x14ac:dyDescent="0.3">
      <c r="B198" s="2" t="s">
        <v>11904</v>
      </c>
      <c r="C198" s="8" t="s">
        <v>11905</v>
      </c>
    </row>
    <row r="199" spans="1:6" ht="19" customHeight="1" x14ac:dyDescent="0.3">
      <c r="B199" s="2" t="s">
        <v>11884</v>
      </c>
      <c r="C199" s="8" t="s">
        <v>11885</v>
      </c>
    </row>
    <row r="200" spans="1:6" ht="19" customHeight="1" x14ac:dyDescent="0.3">
      <c r="B200" s="2" t="s">
        <v>11897</v>
      </c>
      <c r="C200" s="8" t="s">
        <v>11896</v>
      </c>
    </row>
    <row r="201" spans="1:6" ht="19" customHeight="1" x14ac:dyDescent="0.3">
      <c r="B201" s="2" t="s">
        <v>11898</v>
      </c>
      <c r="C201" s="8" t="s">
        <v>11899</v>
      </c>
    </row>
    <row r="203" spans="1:6" ht="19" customHeight="1" x14ac:dyDescent="0.3">
      <c r="A203" s="65"/>
      <c r="B203" s="1" t="s">
        <v>12095</v>
      </c>
      <c r="C203" s="1"/>
      <c r="D203" s="1"/>
      <c r="E203" s="1"/>
      <c r="F203" s="1"/>
    </row>
    <row r="204" spans="1:6" ht="19" customHeight="1" x14ac:dyDescent="0.3">
      <c r="B204" s="223" t="s">
        <v>12029</v>
      </c>
      <c r="C204" s="5" t="s">
        <v>12027</v>
      </c>
      <c r="D204" s="5" t="s">
        <v>12028</v>
      </c>
      <c r="E204" s="223"/>
      <c r="F204" s="69" t="s">
        <v>12653</v>
      </c>
    </row>
    <row r="205" spans="1:6" ht="19" customHeight="1" x14ac:dyDescent="0.3">
      <c r="B205" s="154" t="s">
        <v>12030</v>
      </c>
      <c r="C205" s="8" t="s">
        <v>10109</v>
      </c>
      <c r="D205" s="2" t="s">
        <v>10108</v>
      </c>
      <c r="E205" s="154"/>
      <c r="F205" s="2" t="s">
        <v>12652</v>
      </c>
    </row>
    <row r="206" spans="1:6" ht="19" customHeight="1" x14ac:dyDescent="0.3">
      <c r="B206" s="154" t="s">
        <v>12032</v>
      </c>
      <c r="C206" s="8" t="s">
        <v>12016</v>
      </c>
      <c r="D206" s="2" t="s">
        <v>12031</v>
      </c>
      <c r="E206" s="154"/>
      <c r="F206" s="2" t="s">
        <v>12652</v>
      </c>
    </row>
    <row r="207" spans="1:6" ht="19" customHeight="1" x14ac:dyDescent="0.3">
      <c r="B207" s="154" t="s">
        <v>12034</v>
      </c>
      <c r="C207" s="8" t="s">
        <v>12033</v>
      </c>
      <c r="D207" s="2" t="s">
        <v>10168</v>
      </c>
      <c r="E207" s="154"/>
      <c r="F207" s="2" t="s">
        <v>12652</v>
      </c>
    </row>
    <row r="208" spans="1:6" ht="19" customHeight="1" x14ac:dyDescent="0.3">
      <c r="B208" s="154" t="s">
        <v>12036</v>
      </c>
      <c r="C208" s="8" t="s">
        <v>12017</v>
      </c>
      <c r="D208" s="2" t="s">
        <v>12035</v>
      </c>
      <c r="E208" s="154"/>
      <c r="F208" s="2" t="s">
        <v>12652</v>
      </c>
    </row>
    <row r="209" spans="1:6" ht="19" customHeight="1" x14ac:dyDescent="0.3">
      <c r="B209" s="154" t="s">
        <v>12037</v>
      </c>
      <c r="C209" s="8" t="s">
        <v>12039</v>
      </c>
      <c r="D209" s="2" t="s">
        <v>12038</v>
      </c>
      <c r="E209" s="154"/>
      <c r="F209" s="2" t="s">
        <v>12652</v>
      </c>
    </row>
    <row r="210" spans="1:6" ht="19" customHeight="1" x14ac:dyDescent="0.3">
      <c r="B210" s="154" t="s">
        <v>12040</v>
      </c>
      <c r="C210" s="8" t="s">
        <v>11194</v>
      </c>
      <c r="D210" s="2" t="s">
        <v>10743</v>
      </c>
      <c r="E210" s="154"/>
      <c r="F210" s="2" t="s">
        <v>12652</v>
      </c>
    </row>
    <row r="211" spans="1:6" ht="19" customHeight="1" x14ac:dyDescent="0.3">
      <c r="B211" s="154" t="s">
        <v>12040</v>
      </c>
      <c r="C211" s="8" t="s">
        <v>12018</v>
      </c>
      <c r="D211" s="2" t="s">
        <v>12639</v>
      </c>
      <c r="E211" s="154"/>
      <c r="F211" s="2" t="s">
        <v>12652</v>
      </c>
    </row>
    <row r="212" spans="1:6" ht="19" customHeight="1" x14ac:dyDescent="0.3">
      <c r="B212" s="154" t="s">
        <v>12040</v>
      </c>
      <c r="C212" s="8" t="s">
        <v>12033</v>
      </c>
      <c r="D212" s="2" t="s">
        <v>12041</v>
      </c>
      <c r="E212" s="154"/>
      <c r="F212" s="2" t="s">
        <v>12652</v>
      </c>
    </row>
    <row r="213" spans="1:6" ht="19" customHeight="1" x14ac:dyDescent="0.3">
      <c r="A213" s="2" t="s">
        <v>10258</v>
      </c>
      <c r="B213" s="154" t="s">
        <v>12040</v>
      </c>
      <c r="C213" s="8" t="s">
        <v>12019</v>
      </c>
      <c r="D213" s="2" t="s">
        <v>12042</v>
      </c>
      <c r="E213" s="154"/>
      <c r="F213" s="2" t="s">
        <v>12652</v>
      </c>
    </row>
    <row r="214" spans="1:6" ht="19" customHeight="1" x14ac:dyDescent="0.3">
      <c r="B214" s="154" t="s">
        <v>12044</v>
      </c>
      <c r="C214" s="8" t="s">
        <v>12064</v>
      </c>
      <c r="D214" s="2" t="s">
        <v>12043</v>
      </c>
      <c r="E214" s="154"/>
      <c r="F214" s="2" t="s">
        <v>12652</v>
      </c>
    </row>
    <row r="215" spans="1:6" ht="19" customHeight="1" x14ac:dyDescent="0.3">
      <c r="B215" s="154" t="s">
        <v>12046</v>
      </c>
      <c r="C215" s="8" t="s">
        <v>12020</v>
      </c>
      <c r="D215" s="2" t="s">
        <v>12045</v>
      </c>
      <c r="E215" s="154"/>
      <c r="F215" s="2" t="s">
        <v>12652</v>
      </c>
    </row>
    <row r="216" spans="1:6" ht="19" customHeight="1" x14ac:dyDescent="0.3">
      <c r="B216" s="154" t="s">
        <v>12048</v>
      </c>
      <c r="C216" s="8" t="s">
        <v>12021</v>
      </c>
      <c r="D216" s="2" t="s">
        <v>12047</v>
      </c>
      <c r="E216" s="154"/>
      <c r="F216" s="2" t="s">
        <v>12652</v>
      </c>
    </row>
    <row r="217" spans="1:6" ht="19" customHeight="1" x14ac:dyDescent="0.3">
      <c r="B217" s="154" t="s">
        <v>12050</v>
      </c>
      <c r="C217" s="8" t="s">
        <v>12039</v>
      </c>
      <c r="D217" s="2" t="s">
        <v>12049</v>
      </c>
      <c r="E217" s="154"/>
      <c r="F217" s="2" t="s">
        <v>12652</v>
      </c>
    </row>
    <row r="218" spans="1:6" ht="19" customHeight="1" x14ac:dyDescent="0.3">
      <c r="B218" s="154" t="s">
        <v>12050</v>
      </c>
      <c r="C218" s="8" t="s">
        <v>12063</v>
      </c>
      <c r="D218" s="2" t="s">
        <v>12051</v>
      </c>
      <c r="E218" s="154"/>
      <c r="F218" s="2" t="s">
        <v>12652</v>
      </c>
    </row>
    <row r="219" spans="1:6" ht="19" customHeight="1" x14ac:dyDescent="0.3">
      <c r="A219" s="2" t="s">
        <v>10258</v>
      </c>
      <c r="B219" s="154" t="s">
        <v>12050</v>
      </c>
      <c r="C219" s="8" t="s">
        <v>12022</v>
      </c>
      <c r="D219" s="2" t="s">
        <v>9771</v>
      </c>
      <c r="E219" s="154"/>
      <c r="F219" s="2" t="s">
        <v>12652</v>
      </c>
    </row>
    <row r="220" spans="1:6" ht="19" customHeight="1" x14ac:dyDescent="0.3">
      <c r="B220" s="154" t="s">
        <v>12053</v>
      </c>
      <c r="C220" s="8" t="s">
        <v>12039</v>
      </c>
      <c r="D220" s="2" t="s">
        <v>12052</v>
      </c>
      <c r="E220" s="154"/>
      <c r="F220" s="2" t="s">
        <v>12652</v>
      </c>
    </row>
    <row r="221" spans="1:6" ht="19" customHeight="1" x14ac:dyDescent="0.3">
      <c r="B221" s="154" t="s">
        <v>12055</v>
      </c>
      <c r="C221" s="8" t="s">
        <v>12039</v>
      </c>
      <c r="D221" s="2" t="s">
        <v>12054</v>
      </c>
      <c r="E221" s="154"/>
      <c r="F221" s="2" t="s">
        <v>12652</v>
      </c>
    </row>
    <row r="222" spans="1:6" ht="19" customHeight="1" x14ac:dyDescent="0.3">
      <c r="B222" s="154" t="s">
        <v>12055</v>
      </c>
      <c r="C222" s="8" t="s">
        <v>12039</v>
      </c>
      <c r="D222" s="2" t="s">
        <v>12056</v>
      </c>
      <c r="E222" s="154"/>
    </row>
    <row r="223" spans="1:6" ht="19" customHeight="1" x14ac:dyDescent="0.3">
      <c r="B223" s="154" t="s">
        <v>12055</v>
      </c>
      <c r="C223" s="8" t="s">
        <v>12039</v>
      </c>
      <c r="D223" s="2" t="s">
        <v>12057</v>
      </c>
      <c r="E223" s="154"/>
    </row>
    <row r="224" spans="1:6" ht="19" customHeight="1" x14ac:dyDescent="0.3">
      <c r="B224" s="154" t="s">
        <v>12059</v>
      </c>
      <c r="C224" s="8" t="s">
        <v>12039</v>
      </c>
      <c r="D224" s="2" t="s">
        <v>12058</v>
      </c>
      <c r="E224" s="154"/>
    </row>
    <row r="225" spans="1:6" ht="19" customHeight="1" x14ac:dyDescent="0.3">
      <c r="A225" s="2" t="s">
        <v>10258</v>
      </c>
      <c r="B225" s="154" t="s">
        <v>12059</v>
      </c>
      <c r="C225" s="8" t="s">
        <v>12598</v>
      </c>
      <c r="D225" s="2" t="s">
        <v>12060</v>
      </c>
      <c r="E225" s="154"/>
      <c r="F225" s="2" t="s">
        <v>12652</v>
      </c>
    </row>
    <row r="226" spans="1:6" ht="19" customHeight="1" x14ac:dyDescent="0.3">
      <c r="B226" s="154" t="s">
        <v>12059</v>
      </c>
      <c r="C226" s="8" t="s">
        <v>12023</v>
      </c>
      <c r="D226" s="2" t="s">
        <v>12061</v>
      </c>
      <c r="E226" s="154"/>
      <c r="F226" s="2" t="s">
        <v>12652</v>
      </c>
    </row>
    <row r="227" spans="1:6" ht="19" customHeight="1" x14ac:dyDescent="0.3">
      <c r="B227" s="154" t="s">
        <v>12059</v>
      </c>
      <c r="C227" s="8" t="s">
        <v>12024</v>
      </c>
      <c r="D227" s="2" t="s">
        <v>12062</v>
      </c>
      <c r="E227" s="154"/>
      <c r="F227" s="2" t="s">
        <v>12652</v>
      </c>
    </row>
    <row r="228" spans="1:6" ht="19" customHeight="1" x14ac:dyDescent="0.3">
      <c r="B228" s="154" t="s">
        <v>12059</v>
      </c>
      <c r="C228" s="8" t="s">
        <v>12025</v>
      </c>
      <c r="D228" s="2" t="s">
        <v>12065</v>
      </c>
      <c r="E228" s="154"/>
      <c r="F228" s="2" t="s">
        <v>12652</v>
      </c>
    </row>
    <row r="229" spans="1:6" ht="19" customHeight="1" x14ac:dyDescent="0.3">
      <c r="B229" s="154" t="s">
        <v>12059</v>
      </c>
      <c r="C229" s="8" t="s">
        <v>12026</v>
      </c>
      <c r="D229" s="2" t="s">
        <v>12066</v>
      </c>
      <c r="E229" s="154"/>
      <c r="F229" s="2" t="s">
        <v>12652</v>
      </c>
    </row>
    <row r="231" spans="1:6" ht="19" customHeight="1" x14ac:dyDescent="0.3">
      <c r="B231" s="1" t="s">
        <v>9950</v>
      </c>
      <c r="C231" s="1" t="s">
        <v>9951</v>
      </c>
      <c r="D231" s="1"/>
      <c r="E231" s="1"/>
      <c r="F231" s="1"/>
    </row>
    <row r="232" spans="1:6" ht="19" customHeight="1" x14ac:dyDescent="0.3">
      <c r="B232" s="5" t="s">
        <v>11953</v>
      </c>
      <c r="C232" s="5"/>
      <c r="D232" s="5"/>
      <c r="E232" s="5"/>
      <c r="F232" s="5"/>
    </row>
    <row r="233" spans="1:6" ht="19" customHeight="1" x14ac:dyDescent="0.3">
      <c r="B233" s="2" t="s">
        <v>9915</v>
      </c>
      <c r="C233" s="8" t="s">
        <v>9929</v>
      </c>
    </row>
    <row r="234" spans="1:6" ht="19" customHeight="1" x14ac:dyDescent="0.3">
      <c r="B234" s="2" t="s">
        <v>9913</v>
      </c>
      <c r="C234" s="8" t="s">
        <v>9931</v>
      </c>
      <c r="D234" s="8" t="s">
        <v>9926</v>
      </c>
    </row>
    <row r="235" spans="1:6" ht="19" customHeight="1" x14ac:dyDescent="0.3">
      <c r="B235" s="2" t="s">
        <v>9914</v>
      </c>
      <c r="C235" s="8" t="s">
        <v>9932</v>
      </c>
      <c r="D235" s="8" t="s">
        <v>9927</v>
      </c>
    </row>
    <row r="236" spans="1:6" ht="19" customHeight="1" x14ac:dyDescent="0.3">
      <c r="B236" s="2" t="s">
        <v>10070</v>
      </c>
      <c r="C236" s="8" t="s">
        <v>10071</v>
      </c>
      <c r="D236" s="8" t="s">
        <v>10072</v>
      </c>
    </row>
    <row r="237" spans="1:6" ht="19" customHeight="1" x14ac:dyDescent="0.3">
      <c r="B237" s="2" t="s">
        <v>10980</v>
      </c>
      <c r="C237" s="8" t="s">
        <v>11182</v>
      </c>
      <c r="D237" s="8" t="s">
        <v>9933</v>
      </c>
      <c r="E237" s="8" t="s">
        <v>11999</v>
      </c>
    </row>
    <row r="238" spans="1:6" ht="19" customHeight="1" x14ac:dyDescent="0.3">
      <c r="B238" s="2" t="s">
        <v>10073</v>
      </c>
      <c r="C238" s="8" t="s">
        <v>9925</v>
      </c>
      <c r="D238" s="8" t="s">
        <v>9930</v>
      </c>
      <c r="E238" s="8" t="s">
        <v>9939</v>
      </c>
    </row>
    <row r="239" spans="1:6" ht="19" customHeight="1" x14ac:dyDescent="0.3">
      <c r="B239" s="5" t="s">
        <v>11954</v>
      </c>
      <c r="C239" s="5"/>
      <c r="D239" s="5"/>
      <c r="E239" s="5"/>
      <c r="F239" s="5"/>
    </row>
    <row r="240" spans="1:6" ht="19" customHeight="1" x14ac:dyDescent="0.3">
      <c r="B240" s="2" t="s">
        <v>9921</v>
      </c>
      <c r="C240" s="8" t="s">
        <v>9943</v>
      </c>
    </row>
    <row r="241" spans="1:6" ht="19" customHeight="1" x14ac:dyDescent="0.3">
      <c r="B241" s="2" t="s">
        <v>9911</v>
      </c>
      <c r="C241" s="8" t="s">
        <v>9937</v>
      </c>
    </row>
    <row r="242" spans="1:6" ht="19" customHeight="1" x14ac:dyDescent="0.3">
      <c r="B242" s="2" t="s">
        <v>9916</v>
      </c>
      <c r="C242" s="8" t="s">
        <v>9928</v>
      </c>
    </row>
    <row r="243" spans="1:6" ht="19" customHeight="1" x14ac:dyDescent="0.3">
      <c r="B243" s="2" t="s">
        <v>9918</v>
      </c>
      <c r="C243" s="8" t="s">
        <v>9938</v>
      </c>
      <c r="D243" s="8" t="s">
        <v>10075</v>
      </c>
    </row>
    <row r="244" spans="1:6" ht="19" customHeight="1" x14ac:dyDescent="0.3">
      <c r="A244" s="2" t="s">
        <v>10258</v>
      </c>
      <c r="B244" s="2" t="s">
        <v>9919</v>
      </c>
      <c r="C244" s="8" t="s">
        <v>9934</v>
      </c>
      <c r="D244" s="8" t="s">
        <v>9941</v>
      </c>
    </row>
    <row r="245" spans="1:6" ht="19" customHeight="1" x14ac:dyDescent="0.3">
      <c r="B245" s="2" t="s">
        <v>9917</v>
      </c>
      <c r="C245" s="8" t="s">
        <v>12599</v>
      </c>
      <c r="D245" s="8" t="s">
        <v>9935</v>
      </c>
    </row>
    <row r="246" spans="1:6" ht="19" customHeight="1" x14ac:dyDescent="0.3">
      <c r="B246" s="2" t="s">
        <v>9912</v>
      </c>
      <c r="C246" s="8" t="s">
        <v>9923</v>
      </c>
      <c r="D246" s="8" t="s">
        <v>9924</v>
      </c>
    </row>
    <row r="247" spans="1:6" ht="19" customHeight="1" x14ac:dyDescent="0.3">
      <c r="B247" s="2" t="s">
        <v>9910</v>
      </c>
      <c r="C247" s="8" t="s">
        <v>9942</v>
      </c>
      <c r="D247" s="8" t="s">
        <v>9936</v>
      </c>
      <c r="E247" s="8" t="s">
        <v>9922</v>
      </c>
    </row>
    <row r="248" spans="1:6" ht="19" customHeight="1" x14ac:dyDescent="0.3">
      <c r="B248" s="5" t="s">
        <v>11955</v>
      </c>
      <c r="C248" s="5"/>
      <c r="D248" s="5"/>
      <c r="E248" s="5"/>
      <c r="F248" s="5"/>
    </row>
    <row r="249" spans="1:6" ht="19" customHeight="1" x14ac:dyDescent="0.3">
      <c r="B249" s="2" t="s">
        <v>9920</v>
      </c>
      <c r="C249" s="8" t="s">
        <v>9940</v>
      </c>
    </row>
    <row r="250" spans="1:6" ht="19" customHeight="1" x14ac:dyDescent="0.3">
      <c r="B250" s="2" t="s">
        <v>10074</v>
      </c>
      <c r="C250" s="8" t="s">
        <v>11507</v>
      </c>
      <c r="D250" s="8" t="s">
        <v>12563</v>
      </c>
    </row>
  </sheetData>
  <phoneticPr fontId="4" type="noConversion"/>
  <hyperlinks>
    <hyperlink ref="H1" r:id="rId1" xr:uid="{949BB807-D215-46CC-9E15-A7832E4C16A1}"/>
  </hyperlinks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2050-563A-44ED-AD25-AC74AFB2DDAF}">
  <dimension ref="A1:K192"/>
  <sheetViews>
    <sheetView zoomScaleNormal="100" workbookViewId="0"/>
  </sheetViews>
  <sheetFormatPr defaultColWidth="9.23046875" defaultRowHeight="19" customHeight="1" x14ac:dyDescent="0.3"/>
  <cols>
    <col min="1" max="1" width="6.84375" style="2" bestFit="1" customWidth="1"/>
    <col min="2" max="2" width="44.4609375" style="2" customWidth="1"/>
    <col min="3" max="3" width="16.3046875" style="2" customWidth="1"/>
    <col min="4" max="4" width="14" style="2" customWidth="1"/>
    <col min="5" max="5" width="9.84375" style="2" customWidth="1"/>
    <col min="6" max="6" width="11.69140625" style="2" customWidth="1"/>
    <col min="7" max="9" width="9.23046875" style="2"/>
    <col min="10" max="10" width="6.69140625" style="2" customWidth="1"/>
    <col min="11" max="11" width="5.4609375" style="2" customWidth="1"/>
    <col min="12" max="16384" width="9.23046875" style="2"/>
  </cols>
  <sheetData>
    <row r="1" spans="1:10" ht="19" customHeight="1" x14ac:dyDescent="0.35">
      <c r="A1" s="15" t="s">
        <v>11740</v>
      </c>
      <c r="B1" s="15" t="s">
        <v>8208</v>
      </c>
      <c r="C1" s="15"/>
      <c r="D1" s="15"/>
      <c r="E1" s="15"/>
      <c r="F1" s="15"/>
      <c r="G1" s="15"/>
      <c r="H1" s="15"/>
      <c r="I1" s="15"/>
      <c r="J1" s="15" t="s">
        <v>2762</v>
      </c>
    </row>
    <row r="2" spans="1:10" ht="19" customHeight="1" x14ac:dyDescent="0.35">
      <c r="B2" s="5" t="s">
        <v>2318</v>
      </c>
      <c r="C2" s="5" t="s">
        <v>12118</v>
      </c>
      <c r="D2" s="69">
        <f>COUNTA(B3:B99)</f>
        <v>97</v>
      </c>
      <c r="E2" s="5" t="s">
        <v>11626</v>
      </c>
      <c r="F2" s="5"/>
      <c r="G2" s="5"/>
      <c r="H2" s="5"/>
      <c r="I2" s="5"/>
      <c r="J2" s="57" t="s">
        <v>6963</v>
      </c>
    </row>
    <row r="3" spans="1:10" ht="19" customHeight="1" x14ac:dyDescent="0.3">
      <c r="B3" s="2" t="s">
        <v>11170</v>
      </c>
      <c r="C3" s="8" t="s">
        <v>12119</v>
      </c>
    </row>
    <row r="4" spans="1:10" ht="19" customHeight="1" x14ac:dyDescent="0.3">
      <c r="B4" s="2" t="s">
        <v>11253</v>
      </c>
      <c r="C4" s="8" t="s">
        <v>12120</v>
      </c>
    </row>
    <row r="5" spans="1:10" ht="19" customHeight="1" x14ac:dyDescent="0.3">
      <c r="B5" s="2" t="s">
        <v>7032</v>
      </c>
      <c r="C5" s="8" t="s">
        <v>12121</v>
      </c>
    </row>
    <row r="6" spans="1:10" ht="19" customHeight="1" x14ac:dyDescent="0.3">
      <c r="B6" s="2" t="s">
        <v>7103</v>
      </c>
      <c r="C6" s="8" t="s">
        <v>12122</v>
      </c>
    </row>
    <row r="7" spans="1:10" ht="19" customHeight="1" x14ac:dyDescent="0.3">
      <c r="B7" s="2" t="s">
        <v>6986</v>
      </c>
      <c r="C7" s="8" t="s">
        <v>12123</v>
      </c>
      <c r="E7" s="8" t="s">
        <v>11628</v>
      </c>
      <c r="F7" s="8" t="s">
        <v>11495</v>
      </c>
      <c r="G7" s="8" t="s">
        <v>11627</v>
      </c>
    </row>
    <row r="8" spans="1:10" ht="19" customHeight="1" x14ac:dyDescent="0.3">
      <c r="B8" s="2" t="s">
        <v>7025</v>
      </c>
      <c r="C8" s="8" t="s">
        <v>12124</v>
      </c>
    </row>
    <row r="9" spans="1:10" ht="19" customHeight="1" x14ac:dyDescent="0.3">
      <c r="B9" s="2" t="s">
        <v>6994</v>
      </c>
      <c r="C9" s="8" t="s">
        <v>12125</v>
      </c>
    </row>
    <row r="10" spans="1:10" ht="19" customHeight="1" x14ac:dyDescent="0.3">
      <c r="B10" s="2" t="s">
        <v>6982</v>
      </c>
      <c r="C10" s="8" t="s">
        <v>12126</v>
      </c>
      <c r="E10" s="8" t="s">
        <v>10263</v>
      </c>
    </row>
    <row r="11" spans="1:10" ht="19" customHeight="1" x14ac:dyDescent="0.3">
      <c r="B11" s="2" t="s">
        <v>4375</v>
      </c>
      <c r="C11" s="8" t="s">
        <v>12127</v>
      </c>
    </row>
    <row r="12" spans="1:10" ht="19" customHeight="1" x14ac:dyDescent="0.3">
      <c r="B12" s="2" t="s">
        <v>7845</v>
      </c>
      <c r="C12" s="8" t="s">
        <v>12128</v>
      </c>
    </row>
    <row r="13" spans="1:10" ht="19" customHeight="1" x14ac:dyDescent="0.3">
      <c r="B13" s="2" t="s">
        <v>7652</v>
      </c>
      <c r="C13" s="8" t="s">
        <v>12129</v>
      </c>
      <c r="E13" s="8" t="s">
        <v>10522</v>
      </c>
      <c r="F13" s="8" t="s">
        <v>10523</v>
      </c>
      <c r="G13" s="8" t="s">
        <v>10524</v>
      </c>
      <c r="H13" s="8" t="s">
        <v>10264</v>
      </c>
    </row>
    <row r="14" spans="1:10" ht="19" customHeight="1" x14ac:dyDescent="0.3">
      <c r="B14" s="2" t="s">
        <v>7033</v>
      </c>
      <c r="C14" s="8" t="s">
        <v>12130</v>
      </c>
    </row>
    <row r="15" spans="1:10" ht="19" customHeight="1" x14ac:dyDescent="0.3">
      <c r="B15" s="2" t="s">
        <v>8010</v>
      </c>
      <c r="C15" s="8" t="s">
        <v>12131</v>
      </c>
      <c r="E15" s="8" t="s">
        <v>10265</v>
      </c>
    </row>
    <row r="16" spans="1:10" ht="19" customHeight="1" x14ac:dyDescent="0.3">
      <c r="B16" s="2" t="s">
        <v>7052</v>
      </c>
      <c r="C16" s="8" t="s">
        <v>12132</v>
      </c>
      <c r="E16" s="8" t="s">
        <v>10521</v>
      </c>
      <c r="F16" s="155" t="s">
        <v>12008</v>
      </c>
    </row>
    <row r="17" spans="1:10" ht="19" customHeight="1" x14ac:dyDescent="0.3">
      <c r="B17" s="2" t="s">
        <v>7034</v>
      </c>
      <c r="C17" s="8" t="s">
        <v>12133</v>
      </c>
      <c r="J17" s="3" t="s">
        <v>7020</v>
      </c>
    </row>
    <row r="18" spans="1:10" ht="19" customHeight="1" x14ac:dyDescent="0.3">
      <c r="B18" s="2" t="s">
        <v>11493</v>
      </c>
      <c r="C18" s="8" t="s">
        <v>12134</v>
      </c>
    </row>
    <row r="19" spans="1:10" ht="19" customHeight="1" x14ac:dyDescent="0.3">
      <c r="B19" s="2" t="s">
        <v>7009</v>
      </c>
      <c r="C19" s="8" t="s">
        <v>12135</v>
      </c>
    </row>
    <row r="20" spans="1:10" ht="19" customHeight="1" x14ac:dyDescent="0.3">
      <c r="B20" s="2" t="s">
        <v>7035</v>
      </c>
      <c r="C20" s="8" t="s">
        <v>12136</v>
      </c>
    </row>
    <row r="21" spans="1:10" ht="19" customHeight="1" x14ac:dyDescent="0.3">
      <c r="A21" s="2" t="s">
        <v>10258</v>
      </c>
      <c r="B21" s="2" t="s">
        <v>6991</v>
      </c>
      <c r="C21" s="8" t="s">
        <v>12137</v>
      </c>
    </row>
    <row r="22" spans="1:10" ht="19" customHeight="1" x14ac:dyDescent="0.3">
      <c r="B22" s="2" t="s">
        <v>2010</v>
      </c>
      <c r="C22" s="8" t="s">
        <v>12138</v>
      </c>
    </row>
    <row r="23" spans="1:10" ht="19" customHeight="1" x14ac:dyDescent="0.3">
      <c r="B23" s="2" t="s">
        <v>4399</v>
      </c>
      <c r="C23" s="8" t="s">
        <v>12139</v>
      </c>
    </row>
    <row r="24" spans="1:10" ht="19" customHeight="1" x14ac:dyDescent="0.3">
      <c r="B24" s="2" t="s">
        <v>7036</v>
      </c>
      <c r="C24" s="8" t="s">
        <v>12140</v>
      </c>
    </row>
    <row r="25" spans="1:10" ht="19" customHeight="1" x14ac:dyDescent="0.3">
      <c r="B25" s="2" t="s">
        <v>7026</v>
      </c>
      <c r="C25" s="8" t="s">
        <v>12141</v>
      </c>
    </row>
    <row r="26" spans="1:10" ht="19" customHeight="1" x14ac:dyDescent="0.3">
      <c r="B26" s="2" t="s">
        <v>7037</v>
      </c>
      <c r="C26" s="8" t="s">
        <v>12142</v>
      </c>
    </row>
    <row r="27" spans="1:10" ht="19" customHeight="1" x14ac:dyDescent="0.3">
      <c r="B27" s="2" t="s">
        <v>6987</v>
      </c>
      <c r="C27" s="8" t="s">
        <v>12143</v>
      </c>
    </row>
    <row r="28" spans="1:10" ht="19" customHeight="1" x14ac:dyDescent="0.3">
      <c r="B28" s="2" t="s">
        <v>7038</v>
      </c>
      <c r="C28" s="8" t="s">
        <v>12144</v>
      </c>
      <c r="J28" s="3" t="s">
        <v>7019</v>
      </c>
    </row>
    <row r="29" spans="1:10" ht="19" customHeight="1" x14ac:dyDescent="0.3">
      <c r="B29" s="2" t="s">
        <v>7008</v>
      </c>
      <c r="C29" s="8" t="s">
        <v>12145</v>
      </c>
      <c r="E29" s="8" t="s">
        <v>10270</v>
      </c>
    </row>
    <row r="30" spans="1:10" ht="19" customHeight="1" x14ac:dyDescent="0.3">
      <c r="B30" s="2" t="s">
        <v>7099</v>
      </c>
      <c r="C30" s="8" t="s">
        <v>12146</v>
      </c>
    </row>
    <row r="31" spans="1:10" ht="19" customHeight="1" x14ac:dyDescent="0.3">
      <c r="B31" s="2" t="s">
        <v>7027</v>
      </c>
      <c r="C31" s="8" t="s">
        <v>12147</v>
      </c>
    </row>
    <row r="32" spans="1:10" ht="19" customHeight="1" x14ac:dyDescent="0.3">
      <c r="B32" s="2" t="s">
        <v>7101</v>
      </c>
      <c r="C32" s="8" t="s">
        <v>12148</v>
      </c>
      <c r="E32" s="8" t="s">
        <v>10267</v>
      </c>
      <c r="F32" s="8" t="s">
        <v>10268</v>
      </c>
    </row>
    <row r="33" spans="2:10" ht="19" customHeight="1" x14ac:dyDescent="0.3">
      <c r="B33" s="2" t="s">
        <v>7028</v>
      </c>
      <c r="C33" s="8" t="s">
        <v>12149</v>
      </c>
    </row>
    <row r="34" spans="2:10" ht="19" customHeight="1" x14ac:dyDescent="0.3">
      <c r="B34" s="2" t="s">
        <v>7039</v>
      </c>
      <c r="C34" s="8" t="s">
        <v>12150</v>
      </c>
      <c r="E34" s="8" t="s">
        <v>11169</v>
      </c>
    </row>
    <row r="35" spans="2:10" ht="19" customHeight="1" x14ac:dyDescent="0.3">
      <c r="B35" s="2" t="s">
        <v>6980</v>
      </c>
      <c r="C35" s="8" t="s">
        <v>12151</v>
      </c>
    </row>
    <row r="36" spans="2:10" ht="19" customHeight="1" x14ac:dyDescent="0.35">
      <c r="B36" s="2" t="s">
        <v>7234</v>
      </c>
      <c r="C36" s="8" t="s">
        <v>12152</v>
      </c>
      <c r="J36" s="6" t="s">
        <v>7233</v>
      </c>
    </row>
    <row r="37" spans="2:10" ht="19" customHeight="1" x14ac:dyDescent="0.3">
      <c r="B37" s="2" t="s">
        <v>6988</v>
      </c>
      <c r="C37" s="8" t="s">
        <v>12153</v>
      </c>
      <c r="E37" s="8" t="s">
        <v>10271</v>
      </c>
    </row>
    <row r="38" spans="2:10" ht="19" customHeight="1" x14ac:dyDescent="0.3">
      <c r="B38" s="2" t="s">
        <v>7013</v>
      </c>
      <c r="C38" s="8" t="s">
        <v>12154</v>
      </c>
    </row>
    <row r="39" spans="2:10" ht="19" customHeight="1" x14ac:dyDescent="0.3">
      <c r="B39" s="2" t="s">
        <v>1159</v>
      </c>
      <c r="C39" s="8" t="s">
        <v>12155</v>
      </c>
    </row>
    <row r="40" spans="2:10" ht="19" customHeight="1" x14ac:dyDescent="0.3">
      <c r="B40" s="2" t="s">
        <v>7040</v>
      </c>
      <c r="C40" s="8" t="s">
        <v>12156</v>
      </c>
    </row>
    <row r="41" spans="2:10" ht="19" customHeight="1" x14ac:dyDescent="0.3">
      <c r="B41" s="2" t="s">
        <v>6996</v>
      </c>
      <c r="C41" s="8" t="s">
        <v>12157</v>
      </c>
      <c r="E41" s="8" t="s">
        <v>10269</v>
      </c>
      <c r="F41" s="8" t="s">
        <v>11260</v>
      </c>
    </row>
    <row r="42" spans="2:10" ht="19" customHeight="1" x14ac:dyDescent="0.3">
      <c r="B42" s="2" t="s">
        <v>7041</v>
      </c>
      <c r="C42" s="8" t="s">
        <v>12158</v>
      </c>
    </row>
    <row r="43" spans="2:10" ht="19" customHeight="1" x14ac:dyDescent="0.3">
      <c r="B43" s="2" t="s">
        <v>7102</v>
      </c>
      <c r="C43" s="8" t="s">
        <v>12159</v>
      </c>
      <c r="E43" s="8" t="s">
        <v>10272</v>
      </c>
    </row>
    <row r="44" spans="2:10" ht="19" customHeight="1" x14ac:dyDescent="0.3">
      <c r="B44" s="2" t="s">
        <v>7042</v>
      </c>
      <c r="C44" s="8" t="s">
        <v>12160</v>
      </c>
    </row>
    <row r="45" spans="2:10" ht="19" customHeight="1" x14ac:dyDescent="0.3">
      <c r="B45" s="2" t="s">
        <v>7061</v>
      </c>
      <c r="C45" s="8" t="s">
        <v>12161</v>
      </c>
    </row>
    <row r="46" spans="2:10" ht="19" customHeight="1" x14ac:dyDescent="0.3">
      <c r="B46" s="2" t="s">
        <v>6997</v>
      </c>
      <c r="C46" s="8" t="s">
        <v>12162</v>
      </c>
    </row>
    <row r="47" spans="2:10" ht="19" customHeight="1" x14ac:dyDescent="0.3">
      <c r="B47" s="2" t="s">
        <v>6998</v>
      </c>
      <c r="C47" s="8" t="s">
        <v>12163</v>
      </c>
    </row>
    <row r="48" spans="2:10" ht="19" customHeight="1" x14ac:dyDescent="0.3">
      <c r="B48" s="2" t="s">
        <v>7029</v>
      </c>
      <c r="C48" s="8" t="s">
        <v>12164</v>
      </c>
    </row>
    <row r="49" spans="1:7" ht="19" customHeight="1" x14ac:dyDescent="0.3">
      <c r="A49" s="2" t="s">
        <v>10258</v>
      </c>
      <c r="B49" s="2" t="s">
        <v>6995</v>
      </c>
      <c r="C49" s="8" t="s">
        <v>12165</v>
      </c>
      <c r="E49" s="8" t="s">
        <v>10262</v>
      </c>
      <c r="F49" s="155" t="s">
        <v>12008</v>
      </c>
    </row>
    <row r="50" spans="1:7" ht="19" customHeight="1" x14ac:dyDescent="0.3">
      <c r="B50" s="2" t="s">
        <v>6999</v>
      </c>
      <c r="C50" s="8" t="s">
        <v>12166</v>
      </c>
    </row>
    <row r="51" spans="1:7" ht="19" customHeight="1" x14ac:dyDescent="0.3">
      <c r="B51" s="2" t="s">
        <v>7060</v>
      </c>
      <c r="C51" s="8" t="s">
        <v>12167</v>
      </c>
    </row>
    <row r="52" spans="1:7" ht="19" customHeight="1" x14ac:dyDescent="0.3">
      <c r="B52" s="2" t="s">
        <v>6989</v>
      </c>
      <c r="C52" s="8" t="s">
        <v>12168</v>
      </c>
    </row>
    <row r="53" spans="1:7" ht="19" customHeight="1" x14ac:dyDescent="0.3">
      <c r="B53" s="2" t="s">
        <v>7043</v>
      </c>
      <c r="C53" s="8" t="s">
        <v>12169</v>
      </c>
    </row>
    <row r="54" spans="1:7" ht="19" customHeight="1" x14ac:dyDescent="0.3">
      <c r="B54" s="2" t="s">
        <v>8327</v>
      </c>
      <c r="C54" s="8" t="s">
        <v>12170</v>
      </c>
    </row>
    <row r="55" spans="1:7" ht="19" customHeight="1" x14ac:dyDescent="0.3">
      <c r="B55" s="2" t="s">
        <v>6993</v>
      </c>
      <c r="C55" s="8" t="s">
        <v>12171</v>
      </c>
    </row>
    <row r="56" spans="1:7" ht="19" customHeight="1" x14ac:dyDescent="0.3">
      <c r="B56" s="2" t="s">
        <v>6981</v>
      </c>
      <c r="C56" s="8" t="s">
        <v>12172</v>
      </c>
    </row>
    <row r="57" spans="1:7" ht="19" customHeight="1" x14ac:dyDescent="0.3">
      <c r="B57" s="2" t="s">
        <v>7044</v>
      </c>
      <c r="C57" s="8" t="s">
        <v>12173</v>
      </c>
    </row>
    <row r="58" spans="1:7" ht="19" customHeight="1" x14ac:dyDescent="0.3">
      <c r="B58" s="2" t="s">
        <v>7098</v>
      </c>
      <c r="C58" s="8" t="s">
        <v>12174</v>
      </c>
    </row>
    <row r="59" spans="1:7" ht="19" customHeight="1" x14ac:dyDescent="0.3">
      <c r="B59" s="2" t="s">
        <v>7012</v>
      </c>
      <c r="C59" s="8" t="s">
        <v>12175</v>
      </c>
    </row>
    <row r="60" spans="1:7" ht="19" customHeight="1" x14ac:dyDescent="0.3">
      <c r="B60" s="2" t="s">
        <v>6985</v>
      </c>
      <c r="C60" s="8" t="s">
        <v>12176</v>
      </c>
    </row>
    <row r="61" spans="1:7" ht="19" customHeight="1" x14ac:dyDescent="0.3">
      <c r="B61" s="2" t="s">
        <v>6983</v>
      </c>
      <c r="C61" s="8" t="s">
        <v>12177</v>
      </c>
    </row>
    <row r="62" spans="1:7" ht="19" customHeight="1" x14ac:dyDescent="0.3">
      <c r="B62" s="2" t="s">
        <v>6979</v>
      </c>
      <c r="C62" s="8" t="s">
        <v>12178</v>
      </c>
      <c r="E62" s="8" t="s">
        <v>11630</v>
      </c>
      <c r="F62" s="8" t="s">
        <v>10274</v>
      </c>
    </row>
    <row r="63" spans="1:7" ht="19" customHeight="1" x14ac:dyDescent="0.3">
      <c r="B63" s="2" t="s">
        <v>7031</v>
      </c>
      <c r="C63" s="8" t="s">
        <v>12179</v>
      </c>
    </row>
    <row r="64" spans="1:7" ht="19" customHeight="1" x14ac:dyDescent="0.3">
      <c r="B64" s="2" t="s">
        <v>7046</v>
      </c>
      <c r="C64" s="8" t="s">
        <v>12180</v>
      </c>
      <c r="E64" s="8" t="s">
        <v>10259</v>
      </c>
      <c r="F64" s="8" t="s">
        <v>10260</v>
      </c>
      <c r="G64" s="8" t="s">
        <v>10261</v>
      </c>
    </row>
    <row r="65" spans="1:6" ht="19" customHeight="1" x14ac:dyDescent="0.3">
      <c r="B65" s="2" t="s">
        <v>7045</v>
      </c>
      <c r="C65" s="8" t="s">
        <v>12181</v>
      </c>
    </row>
    <row r="66" spans="1:6" ht="19" customHeight="1" x14ac:dyDescent="0.3">
      <c r="A66" s="2" t="s">
        <v>10258</v>
      </c>
      <c r="B66" s="2" t="s">
        <v>7007</v>
      </c>
      <c r="C66" s="8" t="s">
        <v>12182</v>
      </c>
      <c r="E66" s="8" t="s">
        <v>10273</v>
      </c>
      <c r="F66" s="8" t="s">
        <v>11080</v>
      </c>
    </row>
    <row r="67" spans="1:6" ht="19" customHeight="1" x14ac:dyDescent="0.3">
      <c r="B67" s="2" t="s">
        <v>7006</v>
      </c>
      <c r="C67" s="8" t="s">
        <v>12183</v>
      </c>
    </row>
    <row r="68" spans="1:6" ht="19" customHeight="1" x14ac:dyDescent="0.3">
      <c r="B68" s="2" t="s">
        <v>7047</v>
      </c>
      <c r="C68" s="8" t="s">
        <v>12184</v>
      </c>
    </row>
    <row r="69" spans="1:6" ht="19" customHeight="1" x14ac:dyDescent="0.3">
      <c r="B69" s="2" t="s">
        <v>7048</v>
      </c>
      <c r="C69" s="8" t="s">
        <v>12185</v>
      </c>
    </row>
    <row r="70" spans="1:6" ht="19" customHeight="1" x14ac:dyDescent="0.3">
      <c r="B70" s="2" t="s">
        <v>7049</v>
      </c>
      <c r="C70" s="8" t="s">
        <v>12186</v>
      </c>
    </row>
    <row r="71" spans="1:6" ht="19" customHeight="1" x14ac:dyDescent="0.3">
      <c r="B71" s="2" t="s">
        <v>6990</v>
      </c>
      <c r="C71" s="8" t="s">
        <v>12187</v>
      </c>
    </row>
    <row r="72" spans="1:6" ht="19" customHeight="1" x14ac:dyDescent="0.3">
      <c r="B72" s="2" t="s">
        <v>6992</v>
      </c>
      <c r="C72" s="8" t="s">
        <v>12188</v>
      </c>
    </row>
    <row r="73" spans="1:6" ht="19" customHeight="1" x14ac:dyDescent="0.3">
      <c r="B73" s="2" t="s">
        <v>7015</v>
      </c>
      <c r="C73" s="8" t="s">
        <v>12189</v>
      </c>
    </row>
    <row r="74" spans="1:6" ht="19" customHeight="1" x14ac:dyDescent="0.3">
      <c r="B74" s="2" t="s">
        <v>7051</v>
      </c>
      <c r="C74" s="8" t="s">
        <v>12190</v>
      </c>
    </row>
    <row r="75" spans="1:6" ht="19" customHeight="1" x14ac:dyDescent="0.3">
      <c r="B75" s="2" t="s">
        <v>7000</v>
      </c>
      <c r="C75" s="8" t="s">
        <v>12191</v>
      </c>
    </row>
    <row r="76" spans="1:6" ht="19" customHeight="1" x14ac:dyDescent="0.3">
      <c r="B76" s="2" t="s">
        <v>7005</v>
      </c>
      <c r="C76" s="8" t="s">
        <v>12192</v>
      </c>
    </row>
    <row r="77" spans="1:6" ht="19" customHeight="1" x14ac:dyDescent="0.3">
      <c r="B77" s="2" t="s">
        <v>7059</v>
      </c>
      <c r="C77" s="8" t="s">
        <v>12193</v>
      </c>
    </row>
    <row r="78" spans="1:6" ht="19" customHeight="1" x14ac:dyDescent="0.3">
      <c r="A78" s="2" t="s">
        <v>10258</v>
      </c>
      <c r="B78" s="2" t="s">
        <v>7001</v>
      </c>
      <c r="C78" s="8" t="s">
        <v>12194</v>
      </c>
    </row>
    <row r="79" spans="1:6" ht="19" customHeight="1" x14ac:dyDescent="0.3">
      <c r="B79" s="2" t="s">
        <v>7002</v>
      </c>
      <c r="C79" s="8" t="s">
        <v>12195</v>
      </c>
    </row>
    <row r="80" spans="1:6" ht="19" customHeight="1" x14ac:dyDescent="0.3">
      <c r="B80" s="2" t="s">
        <v>7011</v>
      </c>
      <c r="C80" s="8" t="s">
        <v>12196</v>
      </c>
    </row>
    <row r="81" spans="2:6" ht="19" customHeight="1" x14ac:dyDescent="0.3">
      <c r="B81" s="2" t="s">
        <v>7631</v>
      </c>
      <c r="C81" s="8" t="s">
        <v>12197</v>
      </c>
    </row>
    <row r="82" spans="2:6" ht="19" customHeight="1" x14ac:dyDescent="0.3">
      <c r="B82" s="2" t="s">
        <v>7004</v>
      </c>
      <c r="C82" s="8" t="s">
        <v>12198</v>
      </c>
    </row>
    <row r="83" spans="2:6" ht="19" customHeight="1" x14ac:dyDescent="0.3">
      <c r="B83" s="2" t="s">
        <v>7050</v>
      </c>
      <c r="C83" s="8" t="s">
        <v>12199</v>
      </c>
      <c r="E83" s="8" t="s">
        <v>10277</v>
      </c>
      <c r="F83" s="8" t="s">
        <v>10276</v>
      </c>
    </row>
    <row r="84" spans="2:6" ht="19" customHeight="1" x14ac:dyDescent="0.3">
      <c r="B84" s="2" t="s">
        <v>7053</v>
      </c>
      <c r="C84" s="8" t="s">
        <v>12200</v>
      </c>
    </row>
    <row r="85" spans="2:6" ht="19" customHeight="1" x14ac:dyDescent="0.3">
      <c r="B85" s="2" t="s">
        <v>2026</v>
      </c>
      <c r="C85" s="8" t="s">
        <v>12201</v>
      </c>
    </row>
    <row r="86" spans="2:6" ht="19" customHeight="1" x14ac:dyDescent="0.3">
      <c r="B86" s="2" t="s">
        <v>7097</v>
      </c>
      <c r="C86" s="8" t="s">
        <v>12202</v>
      </c>
    </row>
    <row r="87" spans="2:6" ht="19" customHeight="1" x14ac:dyDescent="0.3">
      <c r="B87" s="2" t="s">
        <v>7100</v>
      </c>
      <c r="C87" s="8" t="s">
        <v>12203</v>
      </c>
    </row>
    <row r="88" spans="2:6" ht="19" customHeight="1" x14ac:dyDescent="0.3">
      <c r="B88" s="2" t="s">
        <v>7095</v>
      </c>
      <c r="C88" s="8" t="s">
        <v>12204</v>
      </c>
    </row>
    <row r="89" spans="2:6" ht="19" customHeight="1" x14ac:dyDescent="0.3">
      <c r="B89" s="68">
        <v>4</v>
      </c>
      <c r="C89" s="8" t="s">
        <v>12205</v>
      </c>
    </row>
    <row r="90" spans="2:6" ht="19" customHeight="1" x14ac:dyDescent="0.3">
      <c r="B90" s="2" t="s">
        <v>7096</v>
      </c>
      <c r="C90" s="8" t="s">
        <v>12206</v>
      </c>
    </row>
    <row r="91" spans="2:6" ht="19" customHeight="1" x14ac:dyDescent="0.3">
      <c r="B91" s="2" t="s">
        <v>7030</v>
      </c>
      <c r="C91" s="8" t="s">
        <v>12207</v>
      </c>
      <c r="E91" s="8" t="s">
        <v>10275</v>
      </c>
    </row>
    <row r="92" spans="2:6" ht="19" customHeight="1" x14ac:dyDescent="0.3">
      <c r="B92" s="2" t="s">
        <v>7003</v>
      </c>
      <c r="C92" s="8" t="s">
        <v>12208</v>
      </c>
    </row>
    <row r="93" spans="2:6" ht="19" customHeight="1" x14ac:dyDescent="0.3">
      <c r="B93" s="2" t="s">
        <v>7119</v>
      </c>
      <c r="C93" s="8" t="s">
        <v>12209</v>
      </c>
    </row>
    <row r="94" spans="2:6" ht="19" customHeight="1" x14ac:dyDescent="0.3">
      <c r="B94" s="68">
        <v>13</v>
      </c>
      <c r="C94" s="8" t="s">
        <v>12210</v>
      </c>
    </row>
    <row r="95" spans="2:6" ht="19" customHeight="1" x14ac:dyDescent="0.3">
      <c r="B95" s="2" t="s">
        <v>7022</v>
      </c>
      <c r="C95" s="8" t="s">
        <v>12211</v>
      </c>
      <c r="E95" s="8" t="s">
        <v>10266</v>
      </c>
    </row>
    <row r="96" spans="2:6" ht="19" customHeight="1" x14ac:dyDescent="0.3">
      <c r="B96" s="2" t="s">
        <v>7024</v>
      </c>
      <c r="C96" s="8" t="s">
        <v>12212</v>
      </c>
    </row>
    <row r="97" spans="2:10" ht="19" customHeight="1" x14ac:dyDescent="0.3">
      <c r="B97" s="2" t="s">
        <v>6984</v>
      </c>
      <c r="C97" s="8" t="s">
        <v>12213</v>
      </c>
    </row>
    <row r="98" spans="2:10" ht="19" customHeight="1" x14ac:dyDescent="0.3">
      <c r="B98" s="2" t="s">
        <v>7010</v>
      </c>
      <c r="C98" s="8" t="s">
        <v>12214</v>
      </c>
    </row>
    <row r="99" spans="2:10" ht="19" customHeight="1" x14ac:dyDescent="0.3">
      <c r="B99" s="2" t="s">
        <v>7014</v>
      </c>
      <c r="C99" s="8" t="s">
        <v>12215</v>
      </c>
    </row>
    <row r="100" spans="2:10" ht="19" customHeight="1" x14ac:dyDescent="0.35">
      <c r="B100" s="1" t="s">
        <v>7241</v>
      </c>
      <c r="C100" s="1" t="s">
        <v>7242</v>
      </c>
      <c r="D100" s="1" t="s">
        <v>7243</v>
      </c>
      <c r="E100" s="1" t="s">
        <v>7244</v>
      </c>
      <c r="F100" s="1"/>
      <c r="G100" s="1"/>
      <c r="H100" s="1"/>
      <c r="I100" s="1"/>
      <c r="J100" s="6" t="s">
        <v>6831</v>
      </c>
    </row>
    <row r="101" spans="2:10" ht="19" customHeight="1" x14ac:dyDescent="0.3">
      <c r="B101" s="2" t="s">
        <v>7105</v>
      </c>
      <c r="C101" s="2" t="s">
        <v>6925</v>
      </c>
      <c r="D101" s="8" t="s">
        <v>6926</v>
      </c>
      <c r="E101" s="8" t="s">
        <v>6927</v>
      </c>
    </row>
    <row r="102" spans="2:10" ht="19" customHeight="1" x14ac:dyDescent="0.3">
      <c r="B102" s="2" t="s">
        <v>7106</v>
      </c>
      <c r="C102" s="2" t="s">
        <v>6923</v>
      </c>
      <c r="D102" s="8" t="s">
        <v>6818</v>
      </c>
      <c r="E102" s="8" t="s">
        <v>6919</v>
      </c>
    </row>
    <row r="103" spans="2:10" ht="19" customHeight="1" x14ac:dyDescent="0.3">
      <c r="B103" s="2" t="s">
        <v>12582</v>
      </c>
      <c r="C103" s="2" t="s">
        <v>6924</v>
      </c>
      <c r="D103" s="8" t="s">
        <v>6916</v>
      </c>
      <c r="E103" s="8" t="s">
        <v>6848</v>
      </c>
      <c r="H103" s="8" t="s">
        <v>12583</v>
      </c>
      <c r="I103" s="155" t="s">
        <v>12008</v>
      </c>
    </row>
    <row r="104" spans="2:10" ht="19" customHeight="1" x14ac:dyDescent="0.3">
      <c r="B104" s="2" t="s">
        <v>7107</v>
      </c>
      <c r="C104" s="2" t="s">
        <v>6829</v>
      </c>
      <c r="D104" s="8" t="s">
        <v>9282</v>
      </c>
      <c r="E104" s="8" t="s">
        <v>6800</v>
      </c>
    </row>
    <row r="105" spans="2:10" ht="19" customHeight="1" x14ac:dyDescent="0.3">
      <c r="B105" s="2" t="s">
        <v>7108</v>
      </c>
      <c r="C105" s="2" t="s">
        <v>6911</v>
      </c>
      <c r="D105" s="8" t="s">
        <v>6912</v>
      </c>
      <c r="E105" s="8" t="s">
        <v>6928</v>
      </c>
    </row>
    <row r="106" spans="2:10" ht="19" customHeight="1" x14ac:dyDescent="0.3">
      <c r="B106" s="2" t="s">
        <v>7109</v>
      </c>
      <c r="C106" s="2" t="s">
        <v>6910</v>
      </c>
      <c r="D106" s="8" t="s">
        <v>6798</v>
      </c>
      <c r="E106" s="8" t="s">
        <v>6799</v>
      </c>
    </row>
    <row r="107" spans="2:10" ht="19" customHeight="1" x14ac:dyDescent="0.3">
      <c r="B107" s="2" t="s">
        <v>7110</v>
      </c>
      <c r="C107" s="2" t="s">
        <v>6910</v>
      </c>
      <c r="D107" s="8" t="s">
        <v>6803</v>
      </c>
      <c r="E107" s="8" t="s">
        <v>6804</v>
      </c>
    </row>
    <row r="108" spans="2:10" ht="19" customHeight="1" x14ac:dyDescent="0.3">
      <c r="B108" s="52" t="s">
        <v>7111</v>
      </c>
      <c r="C108" s="52"/>
      <c r="D108" s="8" t="s">
        <v>6794</v>
      </c>
      <c r="E108" s="8" t="s">
        <v>6795</v>
      </c>
      <c r="G108" s="2" t="s">
        <v>11371</v>
      </c>
      <c r="H108" s="8">
        <v>7</v>
      </c>
    </row>
    <row r="109" spans="2:10" ht="19" customHeight="1" x14ac:dyDescent="0.3">
      <c r="B109" s="2" t="s">
        <v>7112</v>
      </c>
      <c r="C109" s="2" t="s">
        <v>6931</v>
      </c>
      <c r="D109" s="8" t="s">
        <v>6796</v>
      </c>
      <c r="E109" s="8" t="s">
        <v>6797</v>
      </c>
    </row>
    <row r="110" spans="2:10" ht="19" customHeight="1" x14ac:dyDescent="0.3">
      <c r="B110" s="2" t="s">
        <v>7107</v>
      </c>
      <c r="C110" s="2" t="s">
        <v>6931</v>
      </c>
      <c r="D110" s="8" t="s">
        <v>6806</v>
      </c>
      <c r="E110" s="8" t="s">
        <v>6807</v>
      </c>
    </row>
    <row r="111" spans="2:10" ht="19" customHeight="1" x14ac:dyDescent="0.3">
      <c r="B111" s="2" t="s">
        <v>9848</v>
      </c>
      <c r="C111" s="2" t="s">
        <v>6913</v>
      </c>
      <c r="D111" s="8" t="s">
        <v>6801</v>
      </c>
      <c r="E111" s="8" t="s">
        <v>6802</v>
      </c>
    </row>
    <row r="112" spans="2:10" ht="19" customHeight="1" x14ac:dyDescent="0.3">
      <c r="B112" s="2" t="s">
        <v>7113</v>
      </c>
      <c r="C112" s="2" t="s">
        <v>6913</v>
      </c>
      <c r="D112" s="8" t="s">
        <v>6809</v>
      </c>
      <c r="E112" s="8" t="s">
        <v>6810</v>
      </c>
    </row>
    <row r="113" spans="2:11" ht="19" customHeight="1" x14ac:dyDescent="0.3">
      <c r="B113" s="2" t="s">
        <v>7110</v>
      </c>
      <c r="C113" s="2" t="s">
        <v>6913</v>
      </c>
      <c r="D113" s="8" t="s">
        <v>6827</v>
      </c>
      <c r="E113" s="8" t="s">
        <v>6828</v>
      </c>
      <c r="F113" s="155" t="s">
        <v>12008</v>
      </c>
    </row>
    <row r="114" spans="2:11" ht="19" customHeight="1" x14ac:dyDescent="0.3">
      <c r="B114" s="2" t="s">
        <v>7114</v>
      </c>
      <c r="C114" s="2" t="s">
        <v>8500</v>
      </c>
      <c r="D114" s="8" t="s">
        <v>6811</v>
      </c>
      <c r="E114" s="8" t="s">
        <v>6812</v>
      </c>
    </row>
    <row r="115" spans="2:11" ht="19" customHeight="1" x14ac:dyDescent="0.3">
      <c r="B115" s="2" t="s">
        <v>7115</v>
      </c>
      <c r="C115" s="2" t="s">
        <v>8501</v>
      </c>
      <c r="D115" s="8" t="s">
        <v>6808</v>
      </c>
      <c r="E115" s="8" t="s">
        <v>6848</v>
      </c>
    </row>
    <row r="116" spans="2:11" ht="19" customHeight="1" x14ac:dyDescent="0.3">
      <c r="B116" s="2" t="s">
        <v>6930</v>
      </c>
      <c r="C116" s="2" t="s">
        <v>6830</v>
      </c>
      <c r="D116" s="8" t="s">
        <v>6914</v>
      </c>
      <c r="E116" s="8" t="s">
        <v>6915</v>
      </c>
    </row>
    <row r="117" spans="2:11" ht="19" customHeight="1" x14ac:dyDescent="0.3">
      <c r="B117" s="2" t="s">
        <v>6816</v>
      </c>
      <c r="C117" s="2" t="s">
        <v>6830</v>
      </c>
      <c r="D117" s="8" t="s">
        <v>6814</v>
      </c>
      <c r="E117" s="8" t="s">
        <v>6815</v>
      </c>
      <c r="G117" s="2" t="s">
        <v>10370</v>
      </c>
    </row>
    <row r="118" spans="2:11" ht="19" customHeight="1" x14ac:dyDescent="0.3">
      <c r="B118" s="2" t="s">
        <v>7116</v>
      </c>
      <c r="C118" s="2" t="s">
        <v>6830</v>
      </c>
      <c r="D118" s="8" t="s">
        <v>6918</v>
      </c>
      <c r="E118" s="8" t="s">
        <v>6813</v>
      </c>
      <c r="G118" s="2" t="s">
        <v>269</v>
      </c>
      <c r="H118" s="8" t="s">
        <v>10371</v>
      </c>
    </row>
    <row r="119" spans="2:11" ht="19" customHeight="1" x14ac:dyDescent="0.3">
      <c r="B119" s="2" t="s">
        <v>7117</v>
      </c>
      <c r="C119" s="2" t="s">
        <v>6830</v>
      </c>
      <c r="D119" s="8" t="s">
        <v>6917</v>
      </c>
      <c r="E119" s="8" t="s">
        <v>6817</v>
      </c>
      <c r="G119" s="2" t="s">
        <v>10349</v>
      </c>
      <c r="H119" s="8" t="s">
        <v>10372</v>
      </c>
    </row>
    <row r="120" spans="2:11" ht="19" customHeight="1" x14ac:dyDescent="0.3">
      <c r="B120" s="2" t="s">
        <v>7118</v>
      </c>
      <c r="C120" s="2" t="s">
        <v>6830</v>
      </c>
      <c r="D120" s="8" t="s">
        <v>6920</v>
      </c>
      <c r="E120" s="8" t="s">
        <v>6805</v>
      </c>
      <c r="G120" s="2" t="s">
        <v>10348</v>
      </c>
      <c r="H120" s="8" t="s">
        <v>11582</v>
      </c>
    </row>
    <row r="121" spans="2:11" ht="19" customHeight="1" x14ac:dyDescent="0.3">
      <c r="B121" s="1" t="s">
        <v>6938</v>
      </c>
      <c r="C121" s="1"/>
      <c r="D121" s="1"/>
      <c r="E121" s="1"/>
      <c r="F121" s="1"/>
      <c r="G121" s="1"/>
      <c r="H121" s="1"/>
      <c r="I121" s="1"/>
    </row>
    <row r="122" spans="2:11" ht="19" customHeight="1" x14ac:dyDescent="0.3">
      <c r="B122" s="2" t="s">
        <v>9538</v>
      </c>
      <c r="C122" s="8" t="s">
        <v>9539</v>
      </c>
      <c r="D122" s="8" t="s">
        <v>10913</v>
      </c>
      <c r="E122" s="8" t="s">
        <v>9541</v>
      </c>
      <c r="F122" s="8" t="s">
        <v>9540</v>
      </c>
      <c r="J122" s="3" t="s">
        <v>6949</v>
      </c>
    </row>
    <row r="123" spans="2:11" ht="19" customHeight="1" x14ac:dyDescent="0.35">
      <c r="B123" s="2" t="s">
        <v>4884</v>
      </c>
      <c r="C123" s="8" t="s">
        <v>9542</v>
      </c>
      <c r="D123" s="8" t="s">
        <v>9643</v>
      </c>
      <c r="E123" s="8" t="s">
        <v>9544</v>
      </c>
      <c r="F123" s="8" t="s">
        <v>9543</v>
      </c>
      <c r="J123" s="6" t="s">
        <v>7374</v>
      </c>
    </row>
    <row r="124" spans="2:11" ht="19" customHeight="1" x14ac:dyDescent="0.3">
      <c r="B124" s="2" t="s">
        <v>5062</v>
      </c>
      <c r="C124" s="8" t="s">
        <v>9559</v>
      </c>
      <c r="D124" s="8" t="s">
        <v>9560</v>
      </c>
      <c r="E124" s="8" t="s">
        <v>9561</v>
      </c>
      <c r="F124" s="8" t="s">
        <v>9562</v>
      </c>
      <c r="G124" s="155" t="s">
        <v>12008</v>
      </c>
      <c r="J124" s="53" t="s">
        <v>6950</v>
      </c>
    </row>
    <row r="125" spans="2:11" ht="19" customHeight="1" x14ac:dyDescent="0.3">
      <c r="B125" s="2" t="s">
        <v>6934</v>
      </c>
      <c r="C125" s="8" t="s">
        <v>9545</v>
      </c>
      <c r="D125" s="8" t="s">
        <v>9546</v>
      </c>
      <c r="E125" s="8" t="s">
        <v>9547</v>
      </c>
      <c r="F125" s="155" t="s">
        <v>12008</v>
      </c>
      <c r="J125" s="3" t="s">
        <v>6948</v>
      </c>
    </row>
    <row r="126" spans="2:11" ht="19" customHeight="1" x14ac:dyDescent="0.35">
      <c r="B126" s="2" t="s">
        <v>6935</v>
      </c>
      <c r="C126" s="8" t="s">
        <v>9552</v>
      </c>
      <c r="D126" s="8" t="s">
        <v>9553</v>
      </c>
      <c r="E126" s="8" t="s">
        <v>9554</v>
      </c>
      <c r="F126" s="155" t="s">
        <v>12008</v>
      </c>
      <c r="J126" s="3" t="s">
        <v>6953</v>
      </c>
      <c r="K126" s="6" t="s">
        <v>8133</v>
      </c>
    </row>
    <row r="127" spans="2:11" ht="19" customHeight="1" x14ac:dyDescent="0.3">
      <c r="B127" s="2" t="s">
        <v>6936</v>
      </c>
      <c r="C127" s="8" t="s">
        <v>9555</v>
      </c>
      <c r="D127" s="8" t="s">
        <v>9556</v>
      </c>
      <c r="E127" s="8" t="s">
        <v>9557</v>
      </c>
      <c r="F127" s="155" t="s">
        <v>12008</v>
      </c>
      <c r="J127" s="3" t="s">
        <v>6957</v>
      </c>
    </row>
    <row r="128" spans="2:11" ht="19" customHeight="1" x14ac:dyDescent="0.3">
      <c r="B128" s="2" t="s">
        <v>8345</v>
      </c>
      <c r="C128" s="8" t="s">
        <v>9548</v>
      </c>
      <c r="D128" s="8" t="s">
        <v>9549</v>
      </c>
      <c r="E128" s="155" t="s">
        <v>12008</v>
      </c>
      <c r="J128" s="3" t="s">
        <v>6946</v>
      </c>
    </row>
    <row r="129" spans="1:10" ht="19" customHeight="1" x14ac:dyDescent="0.35">
      <c r="B129" s="2" t="s">
        <v>8347</v>
      </c>
      <c r="C129" s="8" t="s">
        <v>9550</v>
      </c>
      <c r="D129" s="8" t="s">
        <v>9551</v>
      </c>
      <c r="E129" s="155" t="s">
        <v>12008</v>
      </c>
      <c r="J129" s="6" t="s">
        <v>8054</v>
      </c>
    </row>
    <row r="130" spans="1:10" ht="19" customHeight="1" x14ac:dyDescent="0.3">
      <c r="B130" s="2" t="s">
        <v>9822</v>
      </c>
      <c r="C130" s="8" t="s">
        <v>9644</v>
      </c>
      <c r="D130" s="8" t="s">
        <v>8135</v>
      </c>
      <c r="J130" s="53" t="s">
        <v>6951</v>
      </c>
    </row>
    <row r="131" spans="1:10" ht="19" customHeight="1" x14ac:dyDescent="0.3">
      <c r="B131" s="2" t="s">
        <v>6944</v>
      </c>
      <c r="C131" s="8" t="s">
        <v>9558</v>
      </c>
      <c r="D131" s="8" t="s">
        <v>9873</v>
      </c>
      <c r="E131" s="155" t="s">
        <v>12008</v>
      </c>
      <c r="J131" s="3" t="s">
        <v>6961</v>
      </c>
    </row>
    <row r="132" spans="1:10" ht="19" customHeight="1" x14ac:dyDescent="0.3">
      <c r="B132" s="2" t="s">
        <v>6937</v>
      </c>
      <c r="C132" s="8" t="s">
        <v>7388</v>
      </c>
      <c r="D132" s="155" t="s">
        <v>12008</v>
      </c>
      <c r="J132" s="53" t="s">
        <v>6962</v>
      </c>
    </row>
    <row r="133" spans="1:10" ht="19" customHeight="1" x14ac:dyDescent="0.3">
      <c r="B133" s="2" t="s">
        <v>6959</v>
      </c>
      <c r="C133" s="8" t="s">
        <v>8132</v>
      </c>
      <c r="D133" s="155" t="s">
        <v>12008</v>
      </c>
      <c r="J133" s="3" t="s">
        <v>6958</v>
      </c>
    </row>
    <row r="134" spans="1:10" ht="19" customHeight="1" x14ac:dyDescent="0.3">
      <c r="B134" s="2" t="s">
        <v>6955</v>
      </c>
      <c r="C134" s="8" t="s">
        <v>6954</v>
      </c>
      <c r="D134" s="155" t="s">
        <v>12008</v>
      </c>
      <c r="J134" s="3" t="s">
        <v>6956</v>
      </c>
    </row>
    <row r="135" spans="1:10" ht="19" customHeight="1" x14ac:dyDescent="0.3">
      <c r="A135" s="2" t="s">
        <v>10258</v>
      </c>
      <c r="B135" s="2" t="s">
        <v>7023</v>
      </c>
      <c r="C135" s="8" t="s">
        <v>6945</v>
      </c>
      <c r="D135" s="155" t="s">
        <v>12008</v>
      </c>
      <c r="J135" s="3" t="s">
        <v>6947</v>
      </c>
    </row>
    <row r="136" spans="1:10" ht="19" customHeight="1" x14ac:dyDescent="0.3">
      <c r="B136" s="2" t="s">
        <v>8346</v>
      </c>
      <c r="C136" s="8" t="s">
        <v>8134</v>
      </c>
      <c r="J136" s="3" t="s">
        <v>6960</v>
      </c>
    </row>
    <row r="137" spans="1:10" ht="19" customHeight="1" x14ac:dyDescent="0.3">
      <c r="B137" s="2" t="s">
        <v>2407</v>
      </c>
      <c r="C137" s="8" t="s">
        <v>7373</v>
      </c>
      <c r="J137" s="3" t="s">
        <v>6952</v>
      </c>
    </row>
    <row r="138" spans="1:10" ht="19" customHeight="1" x14ac:dyDescent="0.35">
      <c r="B138" s="2" t="s">
        <v>10054</v>
      </c>
      <c r="C138" s="8" t="s">
        <v>10060</v>
      </c>
      <c r="D138" s="8" t="s">
        <v>11077</v>
      </c>
      <c r="E138" s="8" t="s">
        <v>11433</v>
      </c>
      <c r="F138" s="8" t="s">
        <v>11469</v>
      </c>
      <c r="G138" s="155" t="s">
        <v>12008</v>
      </c>
      <c r="J138" s="227" t="s">
        <v>10053</v>
      </c>
    </row>
    <row r="139" spans="1:10" ht="19" customHeight="1" x14ac:dyDescent="0.3">
      <c r="B139" s="2" t="s">
        <v>11845</v>
      </c>
      <c r="C139" s="2" t="s">
        <v>10574</v>
      </c>
      <c r="D139" s="13" t="s">
        <v>11065</v>
      </c>
      <c r="E139" s="11" t="s">
        <v>10575</v>
      </c>
      <c r="F139" s="13" t="s">
        <v>11045</v>
      </c>
      <c r="G139" s="11" t="s">
        <v>10576</v>
      </c>
      <c r="H139" s="13" t="s">
        <v>11046</v>
      </c>
      <c r="I139" s="155" t="s">
        <v>12008</v>
      </c>
    </row>
    <row r="141" spans="1:10" ht="19" customHeight="1" x14ac:dyDescent="0.3">
      <c r="B141" s="1" t="s">
        <v>8432</v>
      </c>
      <c r="C141" s="1"/>
      <c r="D141" s="1"/>
      <c r="E141" s="1"/>
      <c r="F141" s="1"/>
      <c r="G141" s="1"/>
      <c r="H141" s="1"/>
      <c r="I141" s="1"/>
    </row>
    <row r="142" spans="1:10" ht="19" customHeight="1" x14ac:dyDescent="0.3">
      <c r="B142" s="8" t="s">
        <v>8420</v>
      </c>
    </row>
    <row r="143" spans="1:10" ht="19" customHeight="1" x14ac:dyDescent="0.3">
      <c r="B143" s="8" t="s">
        <v>8421</v>
      </c>
    </row>
    <row r="144" spans="1:10" ht="19" customHeight="1" x14ac:dyDescent="0.3">
      <c r="B144" s="8" t="s">
        <v>8422</v>
      </c>
    </row>
    <row r="145" spans="1:10" ht="19" customHeight="1" x14ac:dyDescent="0.3">
      <c r="B145" s="8" t="s">
        <v>8423</v>
      </c>
    </row>
    <row r="146" spans="1:10" ht="19" customHeight="1" x14ac:dyDescent="0.3">
      <c r="B146" s="8" t="s">
        <v>8424</v>
      </c>
    </row>
    <row r="147" spans="1:10" ht="19" customHeight="1" x14ac:dyDescent="0.3">
      <c r="B147" s="8" t="s">
        <v>8425</v>
      </c>
    </row>
    <row r="148" spans="1:10" ht="19" customHeight="1" x14ac:dyDescent="0.3">
      <c r="B148" s="8" t="s">
        <v>8426</v>
      </c>
    </row>
    <row r="149" spans="1:10" ht="19" customHeight="1" x14ac:dyDescent="0.3">
      <c r="B149" s="8" t="s">
        <v>8427</v>
      </c>
    </row>
    <row r="150" spans="1:10" ht="19" customHeight="1" x14ac:dyDescent="0.3">
      <c r="B150" s="8" t="s">
        <v>8428</v>
      </c>
    </row>
    <row r="151" spans="1:10" ht="19" customHeight="1" x14ac:dyDescent="0.3">
      <c r="B151" s="8" t="s">
        <v>8429</v>
      </c>
    </row>
    <row r="152" spans="1:10" ht="19" customHeight="1" x14ac:dyDescent="0.3">
      <c r="B152" s="8" t="s">
        <v>8430</v>
      </c>
    </row>
    <row r="153" spans="1:10" ht="19" customHeight="1" x14ac:dyDescent="0.3">
      <c r="B153" s="8" t="s">
        <v>8431</v>
      </c>
    </row>
    <row r="155" spans="1:10" ht="19" customHeight="1" x14ac:dyDescent="0.3">
      <c r="B155" s="1" t="s">
        <v>11838</v>
      </c>
    </row>
    <row r="156" spans="1:10" ht="19" customHeight="1" x14ac:dyDescent="0.3">
      <c r="B156" s="2" t="s">
        <v>11837</v>
      </c>
      <c r="C156" s="8" t="s">
        <v>9825</v>
      </c>
      <c r="D156" s="8" t="s">
        <v>9824</v>
      </c>
      <c r="E156" s="8" t="s">
        <v>9823</v>
      </c>
    </row>
    <row r="157" spans="1:10" ht="19" customHeight="1" x14ac:dyDescent="0.35">
      <c r="A157" s="2" t="s">
        <v>10258</v>
      </c>
      <c r="B157" s="2" t="s">
        <v>11839</v>
      </c>
      <c r="C157" s="8" t="s">
        <v>8872</v>
      </c>
      <c r="D157" s="8" t="s">
        <v>8871</v>
      </c>
      <c r="E157" s="8" t="s">
        <v>8870</v>
      </c>
      <c r="F157" s="13" t="s">
        <v>8869</v>
      </c>
      <c r="J157" s="6" t="s">
        <v>8711</v>
      </c>
    </row>
    <row r="158" spans="1:10" ht="19" customHeight="1" x14ac:dyDescent="0.35">
      <c r="B158" s="2" t="s">
        <v>11840</v>
      </c>
      <c r="C158" s="8" t="s">
        <v>11842</v>
      </c>
      <c r="D158" s="8" t="s">
        <v>11843</v>
      </c>
      <c r="E158" s="8" t="s">
        <v>11844</v>
      </c>
      <c r="F158" s="155" t="s">
        <v>12008</v>
      </c>
      <c r="J158" s="6" t="s">
        <v>11841</v>
      </c>
    </row>
    <row r="160" spans="1:10" ht="19" customHeight="1" x14ac:dyDescent="0.3">
      <c r="B160" s="1" t="s">
        <v>10016</v>
      </c>
      <c r="C160" s="1"/>
      <c r="D160" s="1"/>
      <c r="E160" s="1"/>
      <c r="F160" s="1" t="s">
        <v>10017</v>
      </c>
      <c r="G160" s="1"/>
      <c r="H160" s="1"/>
      <c r="I160" s="1"/>
    </row>
    <row r="161" spans="2:8" ht="19" customHeight="1" x14ac:dyDescent="0.3">
      <c r="B161" s="8" t="s">
        <v>9956</v>
      </c>
      <c r="C161" s="8" t="s">
        <v>9976</v>
      </c>
      <c r="F161" s="8" t="s">
        <v>9893</v>
      </c>
      <c r="G161" s="8" t="s">
        <v>10002</v>
      </c>
      <c r="H161" s="155" t="s">
        <v>12008</v>
      </c>
    </row>
    <row r="162" spans="2:8" ht="19" customHeight="1" x14ac:dyDescent="0.3">
      <c r="B162" s="8" t="s">
        <v>9957</v>
      </c>
      <c r="C162" s="8" t="s">
        <v>9977</v>
      </c>
      <c r="F162" s="8" t="s">
        <v>9992</v>
      </c>
      <c r="G162" s="8" t="s">
        <v>10003</v>
      </c>
      <c r="H162" s="155" t="s">
        <v>12008</v>
      </c>
    </row>
    <row r="163" spans="2:8" ht="19" customHeight="1" x14ac:dyDescent="0.3">
      <c r="B163" s="8" t="s">
        <v>9958</v>
      </c>
      <c r="C163" s="8" t="s">
        <v>9904</v>
      </c>
      <c r="F163" s="8" t="s">
        <v>9993</v>
      </c>
      <c r="G163" s="8" t="s">
        <v>10004</v>
      </c>
    </row>
    <row r="164" spans="2:8" ht="19" customHeight="1" x14ac:dyDescent="0.3">
      <c r="B164" s="8" t="s">
        <v>9959</v>
      </c>
      <c r="C164" s="8" t="s">
        <v>9905</v>
      </c>
      <c r="F164" s="8" t="s">
        <v>9889</v>
      </c>
      <c r="G164" s="8" t="s">
        <v>10005</v>
      </c>
    </row>
    <row r="165" spans="2:8" ht="19" customHeight="1" x14ac:dyDescent="0.3">
      <c r="B165" s="8" t="s">
        <v>9960</v>
      </c>
      <c r="C165" s="8" t="s">
        <v>9978</v>
      </c>
      <c r="F165" s="8" t="s">
        <v>9994</v>
      </c>
      <c r="G165" s="8" t="s">
        <v>10006</v>
      </c>
    </row>
    <row r="166" spans="2:8" ht="19" customHeight="1" x14ac:dyDescent="0.3">
      <c r="B166" s="8" t="s">
        <v>9961</v>
      </c>
      <c r="C166" s="8" t="s">
        <v>9906</v>
      </c>
      <c r="F166" s="8" t="s">
        <v>9995</v>
      </c>
      <c r="G166" s="8" t="s">
        <v>10007</v>
      </c>
    </row>
    <row r="167" spans="2:8" ht="19" customHeight="1" x14ac:dyDescent="0.3">
      <c r="B167" s="8" t="s">
        <v>9962</v>
      </c>
      <c r="C167" s="8" t="s">
        <v>9979</v>
      </c>
      <c r="F167" s="8" t="s">
        <v>9996</v>
      </c>
      <c r="G167" s="8" t="s">
        <v>10008</v>
      </c>
    </row>
    <row r="168" spans="2:8" ht="19" customHeight="1" x14ac:dyDescent="0.3">
      <c r="B168" s="8" t="s">
        <v>9963</v>
      </c>
      <c r="C168" s="8" t="s">
        <v>9980</v>
      </c>
      <c r="F168" s="8" t="s">
        <v>9997</v>
      </c>
      <c r="G168" s="8" t="s">
        <v>9899</v>
      </c>
    </row>
    <row r="169" spans="2:8" ht="19" customHeight="1" x14ac:dyDescent="0.3">
      <c r="B169" s="8" t="s">
        <v>9964</v>
      </c>
      <c r="C169" s="8" t="s">
        <v>9981</v>
      </c>
      <c r="F169" s="8" t="s">
        <v>9998</v>
      </c>
      <c r="G169" s="8" t="s">
        <v>10009</v>
      </c>
    </row>
    <row r="170" spans="2:8" ht="19" customHeight="1" x14ac:dyDescent="0.3">
      <c r="B170" s="8" t="s">
        <v>9965</v>
      </c>
      <c r="C170" s="8" t="s">
        <v>9982</v>
      </c>
      <c r="F170" s="8" t="s">
        <v>9999</v>
      </c>
      <c r="G170" s="8" t="s">
        <v>10010</v>
      </c>
    </row>
    <row r="171" spans="2:8" ht="19" customHeight="1" x14ac:dyDescent="0.3">
      <c r="B171" s="8" t="s">
        <v>9966</v>
      </c>
      <c r="C171" s="8" t="s">
        <v>9983</v>
      </c>
      <c r="F171" s="8" t="s">
        <v>10000</v>
      </c>
      <c r="G171" s="8" t="s">
        <v>10011</v>
      </c>
    </row>
    <row r="172" spans="2:8" ht="19" customHeight="1" x14ac:dyDescent="0.3">
      <c r="B172" s="8" t="s">
        <v>9967</v>
      </c>
      <c r="C172" s="8" t="s">
        <v>9984</v>
      </c>
      <c r="F172" s="8" t="s">
        <v>10001</v>
      </c>
      <c r="G172" s="8" t="s">
        <v>10012</v>
      </c>
    </row>
    <row r="173" spans="2:8" ht="19" customHeight="1" x14ac:dyDescent="0.3">
      <c r="B173" s="8" t="s">
        <v>9968</v>
      </c>
      <c r="C173" s="8" t="s">
        <v>9985</v>
      </c>
      <c r="G173" s="8" t="s">
        <v>10013</v>
      </c>
    </row>
    <row r="174" spans="2:8" ht="19" customHeight="1" x14ac:dyDescent="0.3">
      <c r="B174" s="8" t="s">
        <v>9969</v>
      </c>
      <c r="C174" s="8" t="s">
        <v>9986</v>
      </c>
      <c r="G174" s="8" t="s">
        <v>10014</v>
      </c>
    </row>
    <row r="175" spans="2:8" ht="19" customHeight="1" x14ac:dyDescent="0.3">
      <c r="B175" s="8" t="s">
        <v>9970</v>
      </c>
      <c r="C175" s="8" t="s">
        <v>9987</v>
      </c>
      <c r="G175" s="8" t="s">
        <v>10015</v>
      </c>
      <c r="H175" s="155" t="s">
        <v>12008</v>
      </c>
    </row>
    <row r="176" spans="2:8" ht="19" customHeight="1" x14ac:dyDescent="0.3">
      <c r="B176" s="8" t="s">
        <v>9971</v>
      </c>
      <c r="C176" s="8" t="s">
        <v>9988</v>
      </c>
    </row>
    <row r="177" spans="1:11" ht="19" customHeight="1" x14ac:dyDescent="0.3">
      <c r="B177" s="8" t="s">
        <v>9972</v>
      </c>
      <c r="C177" s="8" t="s">
        <v>9989</v>
      </c>
    </row>
    <row r="178" spans="1:11" ht="19" customHeight="1" x14ac:dyDescent="0.3">
      <c r="B178" s="8" t="s">
        <v>9973</v>
      </c>
      <c r="C178" s="8" t="s">
        <v>9990</v>
      </c>
    </row>
    <row r="179" spans="1:11" ht="19" customHeight="1" x14ac:dyDescent="0.3">
      <c r="B179" s="8" t="s">
        <v>9974</v>
      </c>
      <c r="C179" s="8" t="s">
        <v>9991</v>
      </c>
    </row>
    <row r="180" spans="1:11" ht="19" customHeight="1" x14ac:dyDescent="0.3">
      <c r="B180" s="8" t="s">
        <v>9975</v>
      </c>
    </row>
    <row r="181" spans="1:11" ht="19" customHeight="1" x14ac:dyDescent="0.3">
      <c r="B181" s="1" t="s">
        <v>10028</v>
      </c>
      <c r="C181" s="1"/>
      <c r="D181" s="1"/>
      <c r="E181" s="1"/>
      <c r="F181" s="1"/>
      <c r="G181" s="1"/>
      <c r="H181" s="1"/>
      <c r="I181" s="1"/>
    </row>
    <row r="182" spans="1:11" ht="19" customHeight="1" x14ac:dyDescent="0.3">
      <c r="B182" s="2" t="s">
        <v>9883</v>
      </c>
      <c r="C182" s="2" t="s">
        <v>9897</v>
      </c>
      <c r="D182" s="2" t="s">
        <v>9885</v>
      </c>
      <c r="E182" s="2" t="s">
        <v>9889</v>
      </c>
      <c r="F182" s="2" t="s">
        <v>9899</v>
      </c>
    </row>
    <row r="183" spans="1:11" ht="19" customHeight="1" x14ac:dyDescent="0.3">
      <c r="C183" s="2" t="s">
        <v>9893</v>
      </c>
      <c r="D183" s="2" t="s">
        <v>9887</v>
      </c>
      <c r="E183" s="2" t="s">
        <v>9886</v>
      </c>
      <c r="F183" s="2" t="s">
        <v>9892</v>
      </c>
    </row>
    <row r="184" spans="1:11" ht="19" customHeight="1" x14ac:dyDescent="0.3">
      <c r="C184" s="2" t="s">
        <v>9888</v>
      </c>
      <c r="D184" s="2" t="s">
        <v>9891</v>
      </c>
      <c r="E184" s="2" t="s">
        <v>9898</v>
      </c>
      <c r="F184" s="2" t="s">
        <v>9890</v>
      </c>
    </row>
    <row r="185" spans="1:11" ht="19" customHeight="1" x14ac:dyDescent="0.3">
      <c r="B185" s="2" t="s">
        <v>9907</v>
      </c>
      <c r="C185" s="2" t="s">
        <v>9908</v>
      </c>
      <c r="D185" s="2" t="s">
        <v>9909</v>
      </c>
      <c r="E185" s="2" t="s">
        <v>9902</v>
      </c>
      <c r="F185" s="2" t="s">
        <v>9903</v>
      </c>
    </row>
    <row r="186" spans="1:11" ht="19" customHeight="1" x14ac:dyDescent="0.3">
      <c r="B186" s="2" t="s">
        <v>9884</v>
      </c>
      <c r="C186" s="2" t="s">
        <v>10045</v>
      </c>
    </row>
    <row r="187" spans="1:11" ht="19" customHeight="1" x14ac:dyDescent="0.3">
      <c r="B187" s="2" t="s">
        <v>10858</v>
      </c>
      <c r="C187" s="2" t="s">
        <v>10859</v>
      </c>
    </row>
    <row r="188" spans="1:11" ht="19" customHeight="1" x14ac:dyDescent="0.3">
      <c r="B188" s="2" t="s">
        <v>10880</v>
      </c>
      <c r="C188" s="2" t="s">
        <v>10879</v>
      </c>
    </row>
    <row r="189" spans="1:11" ht="19" customHeight="1" x14ac:dyDescent="0.3">
      <c r="B189" s="2" t="s">
        <v>11151</v>
      </c>
      <c r="C189" s="2" t="s">
        <v>11150</v>
      </c>
    </row>
    <row r="190" spans="1:11" ht="19" customHeight="1" x14ac:dyDescent="0.3">
      <c r="B190" s="2" t="s">
        <v>9900</v>
      </c>
      <c r="C190" s="2" t="s">
        <v>10903</v>
      </c>
      <c r="D190" s="2" t="s">
        <v>10905</v>
      </c>
      <c r="E190" s="2" t="s">
        <v>10904</v>
      </c>
      <c r="F190" s="2" t="s">
        <v>9901</v>
      </c>
      <c r="G190" s="2" t="s">
        <v>11250</v>
      </c>
    </row>
    <row r="191" spans="1:11" ht="19" customHeight="1" x14ac:dyDescent="0.3">
      <c r="B191" s="1" t="s">
        <v>12606</v>
      </c>
      <c r="C191" s="1"/>
      <c r="D191" s="1"/>
      <c r="E191" s="1"/>
      <c r="F191" s="1"/>
      <c r="G191" s="1"/>
      <c r="H191" s="1"/>
      <c r="I191" s="1"/>
    </row>
    <row r="192" spans="1:11" ht="19" customHeight="1" x14ac:dyDescent="0.35">
      <c r="A192" s="2" t="s">
        <v>10258</v>
      </c>
      <c r="B192" s="2" t="s">
        <v>12607</v>
      </c>
      <c r="C192" s="8" t="s">
        <v>12610</v>
      </c>
      <c r="D192" s="155" t="s">
        <v>12008</v>
      </c>
      <c r="J192" s="6" t="s">
        <v>12608</v>
      </c>
      <c r="K192" s="6" t="s">
        <v>12609</v>
      </c>
    </row>
  </sheetData>
  <hyperlinks>
    <hyperlink ref="J128" r:id="rId1" xr:uid="{F9EC83A7-EC9F-431D-8A5F-48F3E6302F79}"/>
    <hyperlink ref="J135" r:id="rId2" xr:uid="{F12A2FCD-D432-4CF0-8ED0-52AB74F8324D}"/>
    <hyperlink ref="J125" r:id="rId3" xr:uid="{0D70EA19-1D7D-41BC-91C4-8ED6AE5DFDC9}"/>
    <hyperlink ref="J122" r:id="rId4" xr:uid="{2B722273-E039-4293-882B-6766CC557173}"/>
    <hyperlink ref="J124" r:id="rId5" xr:uid="{C9CA67C0-EA7C-4ED1-954C-E64E821A5F9E}"/>
    <hyperlink ref="J130" r:id="rId6" xr:uid="{ABAAF3EC-3705-4DF9-A791-7A4B38D1AA32}"/>
    <hyperlink ref="J137" r:id="rId7" xr:uid="{7F0FC9A2-0771-4D55-B52C-CA9965244B34}"/>
    <hyperlink ref="J126" r:id="rId8" xr:uid="{00C5016C-B13B-4A44-8556-DF4FA20A8F9F}"/>
    <hyperlink ref="J134" r:id="rId9" xr:uid="{9161E086-28E0-4F37-A87F-200746598EB9}"/>
    <hyperlink ref="J127" r:id="rId10" xr:uid="{4AC128FF-3EE8-4FA3-A845-98E50D11744C}"/>
    <hyperlink ref="J133" r:id="rId11" xr:uid="{C63E16E7-39E7-4416-A696-34908363CFAF}"/>
    <hyperlink ref="J136" r:id="rId12" xr:uid="{5985AC67-C3DD-4929-A83E-56816DBF3549}"/>
    <hyperlink ref="J131" r:id="rId13" xr:uid="{A7340E70-A3C7-4425-B6A8-07D4E1832727}"/>
    <hyperlink ref="J132" r:id="rId14" xr:uid="{5F6334F9-F018-460B-ADB2-D7C91AD5F532}"/>
    <hyperlink ref="J123" r:id="rId15" xr:uid="{56CA45E2-9300-49BC-B9E9-21B923E5E19F}"/>
    <hyperlink ref="J129" r:id="rId16" xr:uid="{B235FB08-1A5D-4BAE-B78F-33B6F1875354}"/>
    <hyperlink ref="K126" r:id="rId17" xr:uid="{1DCEA71F-44AB-4512-9534-6B9674BA34DC}"/>
    <hyperlink ref="J36" r:id="rId18" xr:uid="{669FBBA8-900B-4DC5-AF9E-08715C33E8B1}"/>
    <hyperlink ref="J17" r:id="rId19" xr:uid="{34B616CB-5675-4BEE-B122-C9B3C8D4E260}"/>
    <hyperlink ref="J28" r:id="rId20" xr:uid="{111A9598-8C08-4286-858F-7D751FE273D4}"/>
    <hyperlink ref="J2" r:id="rId21" xr:uid="{743A8FD3-DF51-4A74-876C-1FC7827EB2F3}"/>
    <hyperlink ref="J157" r:id="rId22" xr:uid="{BD57B30C-78D8-4D43-8AD6-4B7C5D72DC0E}"/>
    <hyperlink ref="J100" r:id="rId23" xr:uid="{01B3605B-A727-4D97-9B88-E0D7D872969C}"/>
    <hyperlink ref="J138" r:id="rId24" xr:uid="{86B4B875-9105-49E5-88B9-6B585C5D5F74}"/>
    <hyperlink ref="J158" r:id="rId25" xr:uid="{15E6F717-ACC1-4749-B8E6-8E3BFE96CC2B}"/>
    <hyperlink ref="J192" r:id="rId26" xr:uid="{84217716-BF82-45DF-8A8D-78025567C96F}"/>
    <hyperlink ref="K192" r:id="rId27" xr:uid="{60CFFB69-7119-49BD-B631-99C4DA26883B}"/>
  </hyperlinks>
  <pageMargins left="0.7" right="0.7" top="0.75" bottom="0.75" header="0.3" footer="0.3"/>
  <pageSetup orientation="portrait" r:id="rId2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E0C13-053A-4712-A9C5-AB97AF9CB585}">
  <dimension ref="A1:K166"/>
  <sheetViews>
    <sheetView workbookViewId="0"/>
  </sheetViews>
  <sheetFormatPr defaultColWidth="9.23046875" defaultRowHeight="19" customHeight="1" x14ac:dyDescent="0.3"/>
  <cols>
    <col min="1" max="1" width="6.84375" style="2" bestFit="1" customWidth="1"/>
    <col min="2" max="2" width="31.69140625" style="2" customWidth="1"/>
    <col min="3" max="3" width="15.3046875" style="2" customWidth="1"/>
    <col min="4" max="4" width="4.53515625" style="2" bestFit="1" customWidth="1"/>
    <col min="5" max="7" width="23.07421875" style="2" customWidth="1"/>
    <col min="8" max="8" width="8.07421875" style="2" customWidth="1"/>
    <col min="9" max="9" width="6.69140625" style="2" customWidth="1"/>
    <col min="10" max="10" width="6.4609375" style="2" customWidth="1"/>
    <col min="11" max="13" width="9.23046875" style="2" customWidth="1"/>
    <col min="14" max="16384" width="9.23046875" style="2"/>
  </cols>
  <sheetData>
    <row r="1" spans="1:9" ht="19" customHeight="1" x14ac:dyDescent="0.35">
      <c r="A1" s="15" t="s">
        <v>11740</v>
      </c>
      <c r="B1" s="34" t="s">
        <v>12658</v>
      </c>
      <c r="C1" s="34" t="s">
        <v>6726</v>
      </c>
      <c r="D1" s="31"/>
      <c r="E1" s="15"/>
      <c r="F1" s="15"/>
      <c r="G1" s="15"/>
      <c r="H1" s="15"/>
      <c r="I1" s="15" t="s">
        <v>2762</v>
      </c>
    </row>
    <row r="2" spans="1:9" ht="19" customHeight="1" x14ac:dyDescent="0.3">
      <c r="B2" s="8" t="s">
        <v>6901</v>
      </c>
      <c r="C2" s="242">
        <v>1</v>
      </c>
    </row>
    <row r="3" spans="1:9" ht="19" customHeight="1" x14ac:dyDescent="0.3">
      <c r="B3" s="8" t="s">
        <v>6702</v>
      </c>
      <c r="C3" s="242">
        <v>2</v>
      </c>
    </row>
    <row r="4" spans="1:9" ht="19" customHeight="1" x14ac:dyDescent="0.3">
      <c r="B4" s="8" t="s">
        <v>6703</v>
      </c>
      <c r="C4" s="242">
        <v>3</v>
      </c>
    </row>
    <row r="5" spans="1:9" ht="19" customHeight="1" x14ac:dyDescent="0.3">
      <c r="A5" s="2" t="s">
        <v>10258</v>
      </c>
      <c r="B5" s="8" t="s">
        <v>11505</v>
      </c>
      <c r="C5" s="243">
        <v>4</v>
      </c>
    </row>
    <row r="6" spans="1:9" ht="19" customHeight="1" x14ac:dyDescent="0.3">
      <c r="B6" s="8" t="s">
        <v>10823</v>
      </c>
      <c r="C6" s="243">
        <v>5</v>
      </c>
    </row>
    <row r="7" spans="1:9" ht="19" customHeight="1" x14ac:dyDescent="0.3">
      <c r="B7" s="8" t="s">
        <v>6903</v>
      </c>
      <c r="C7" s="242">
        <v>6</v>
      </c>
    </row>
    <row r="8" spans="1:9" ht="19" customHeight="1" x14ac:dyDescent="0.3">
      <c r="B8" s="8" t="s">
        <v>6902</v>
      </c>
      <c r="C8" s="242">
        <v>7</v>
      </c>
    </row>
    <row r="9" spans="1:9" ht="19" customHeight="1" x14ac:dyDescent="0.3">
      <c r="B9" s="8" t="s">
        <v>6786</v>
      </c>
      <c r="C9" s="242">
        <v>8</v>
      </c>
    </row>
    <row r="10" spans="1:9" ht="19" customHeight="1" x14ac:dyDescent="0.3">
      <c r="B10" s="8" t="s">
        <v>11005</v>
      </c>
      <c r="C10" s="243">
        <v>9</v>
      </c>
    </row>
    <row r="11" spans="1:9" ht="19" customHeight="1" x14ac:dyDescent="0.3">
      <c r="B11" s="8" t="s">
        <v>6787</v>
      </c>
      <c r="C11" s="243">
        <v>10</v>
      </c>
    </row>
    <row r="12" spans="1:9" ht="19" customHeight="1" x14ac:dyDescent="0.3">
      <c r="B12" s="8" t="s">
        <v>6704</v>
      </c>
      <c r="C12" s="243">
        <v>11</v>
      </c>
    </row>
    <row r="13" spans="1:9" ht="19" customHeight="1" x14ac:dyDescent="0.3">
      <c r="B13" s="8" t="s">
        <v>6785</v>
      </c>
      <c r="C13" s="242">
        <v>12</v>
      </c>
    </row>
    <row r="14" spans="1:9" ht="19" customHeight="1" x14ac:dyDescent="0.3">
      <c r="B14" s="8" t="s">
        <v>6705</v>
      </c>
      <c r="C14" s="243">
        <v>13</v>
      </c>
    </row>
    <row r="15" spans="1:9" ht="19" customHeight="1" x14ac:dyDescent="0.3">
      <c r="B15" s="8" t="s">
        <v>6706</v>
      </c>
      <c r="C15" s="243">
        <v>14</v>
      </c>
    </row>
    <row r="16" spans="1:9" ht="19" customHeight="1" x14ac:dyDescent="0.3">
      <c r="B16" s="8" t="s">
        <v>11428</v>
      </c>
      <c r="C16" s="243">
        <v>15</v>
      </c>
    </row>
    <row r="17" spans="1:9" ht="19" customHeight="1" x14ac:dyDescent="0.3">
      <c r="B17" s="8" t="s">
        <v>6707</v>
      </c>
      <c r="C17" s="242">
        <v>16</v>
      </c>
    </row>
    <row r="18" spans="1:9" ht="19" customHeight="1" x14ac:dyDescent="0.3">
      <c r="B18" s="8" t="s">
        <v>6904</v>
      </c>
      <c r="C18" s="242">
        <v>17</v>
      </c>
    </row>
    <row r="19" spans="1:9" ht="19" customHeight="1" x14ac:dyDescent="0.3">
      <c r="B19" s="8" t="s">
        <v>6708</v>
      </c>
      <c r="C19" s="242">
        <v>18</v>
      </c>
    </row>
    <row r="21" spans="1:9" ht="19" customHeight="1" x14ac:dyDescent="0.3">
      <c r="B21" s="8" t="s">
        <v>6905</v>
      </c>
      <c r="C21" s="5">
        <v>19</v>
      </c>
    </row>
    <row r="22" spans="1:9" ht="19" customHeight="1" x14ac:dyDescent="0.3">
      <c r="B22" s="8" t="s">
        <v>6714</v>
      </c>
      <c r="C22" s="5">
        <v>20</v>
      </c>
    </row>
    <row r="23" spans="1:9" ht="19" customHeight="1" x14ac:dyDescent="0.3">
      <c r="B23" s="8" t="s">
        <v>6709</v>
      </c>
      <c r="C23" s="5">
        <v>21</v>
      </c>
    </row>
    <row r="24" spans="1:9" ht="19" customHeight="1" x14ac:dyDescent="0.3">
      <c r="B24" s="8" t="s">
        <v>6710</v>
      </c>
      <c r="C24" s="50">
        <v>22</v>
      </c>
    </row>
    <row r="25" spans="1:9" ht="19" customHeight="1" x14ac:dyDescent="0.3">
      <c r="B25" s="8" t="s">
        <v>6711</v>
      </c>
      <c r="C25" s="50">
        <v>23</v>
      </c>
    </row>
    <row r="26" spans="1:9" ht="19" customHeight="1" x14ac:dyDescent="0.3">
      <c r="B26" s="8" t="s">
        <v>6906</v>
      </c>
      <c r="C26" s="50">
        <v>24</v>
      </c>
    </row>
    <row r="27" spans="1:9" ht="19" customHeight="1" x14ac:dyDescent="0.3">
      <c r="A27" s="2" t="s">
        <v>10258</v>
      </c>
      <c r="B27" s="8" t="s">
        <v>7971</v>
      </c>
      <c r="C27" s="5">
        <v>25</v>
      </c>
    </row>
    <row r="28" spans="1:9" ht="19" customHeight="1" x14ac:dyDescent="0.3">
      <c r="A28" s="2" t="s">
        <v>10258</v>
      </c>
      <c r="B28" s="8" t="s">
        <v>6712</v>
      </c>
      <c r="C28" s="5">
        <v>26</v>
      </c>
    </row>
    <row r="29" spans="1:9" ht="19" customHeight="1" x14ac:dyDescent="0.3">
      <c r="B29" s="8" t="s">
        <v>6713</v>
      </c>
      <c r="C29" s="5">
        <v>27</v>
      </c>
    </row>
    <row r="30" spans="1:9" ht="19" customHeight="1" x14ac:dyDescent="0.35">
      <c r="A30" s="57"/>
      <c r="B30" s="57"/>
      <c r="C30" s="57"/>
      <c r="D30" s="57"/>
      <c r="E30" s="57"/>
      <c r="F30" s="57"/>
      <c r="G30" s="57"/>
      <c r="I30" s="57"/>
    </row>
    <row r="31" spans="1:9" ht="19" customHeight="1" x14ac:dyDescent="0.35">
      <c r="A31" s="57"/>
      <c r="B31" s="57"/>
      <c r="C31" s="57"/>
      <c r="D31" s="57"/>
      <c r="E31" s="57"/>
      <c r="F31" s="57"/>
      <c r="G31" s="57"/>
    </row>
    <row r="32" spans="1:9" ht="19" customHeight="1" x14ac:dyDescent="0.35">
      <c r="A32" s="57"/>
      <c r="B32" s="57"/>
      <c r="C32" s="57"/>
      <c r="D32" s="57"/>
      <c r="E32" s="57"/>
      <c r="F32" s="57"/>
      <c r="G32" s="57"/>
    </row>
    <row r="33" spans="1:9" ht="19" customHeight="1" x14ac:dyDescent="0.35">
      <c r="A33" s="57"/>
      <c r="B33" s="57"/>
      <c r="C33" s="57"/>
      <c r="D33" s="57"/>
      <c r="E33" s="57"/>
      <c r="F33" s="57"/>
      <c r="G33" s="57"/>
    </row>
    <row r="34" spans="1:9" ht="19" customHeight="1" x14ac:dyDescent="0.35">
      <c r="A34" s="57"/>
      <c r="B34" s="57"/>
      <c r="C34" s="57"/>
      <c r="D34" s="57"/>
      <c r="E34" s="57"/>
      <c r="F34" s="57"/>
      <c r="G34" s="57"/>
    </row>
    <row r="35" spans="1:9" ht="19" customHeight="1" x14ac:dyDescent="0.35">
      <c r="A35" s="57"/>
      <c r="B35" s="57"/>
      <c r="C35" s="57"/>
      <c r="D35" s="57"/>
      <c r="E35" s="57"/>
      <c r="F35" s="57"/>
      <c r="G35" s="57"/>
    </row>
    <row r="36" spans="1:9" ht="19" customHeight="1" x14ac:dyDescent="0.35">
      <c r="A36" s="57"/>
      <c r="B36" s="57"/>
      <c r="C36" s="57"/>
      <c r="D36" s="57"/>
      <c r="E36" s="57"/>
      <c r="F36" s="57"/>
      <c r="G36" s="57"/>
    </row>
    <row r="37" spans="1:9" ht="19" customHeight="1" x14ac:dyDescent="0.35">
      <c r="A37" s="57"/>
      <c r="B37" s="57"/>
      <c r="C37" s="57"/>
      <c r="D37" s="57"/>
      <c r="E37" s="57"/>
      <c r="F37" s="57"/>
      <c r="G37" s="57"/>
    </row>
    <row r="38" spans="1:9" ht="19" customHeight="1" x14ac:dyDescent="0.35">
      <c r="A38" s="57"/>
      <c r="B38" s="57"/>
      <c r="C38" s="57"/>
      <c r="D38" s="57"/>
      <c r="E38" s="57"/>
      <c r="F38" s="57"/>
      <c r="G38" s="57"/>
    </row>
    <row r="41" spans="1:9" ht="19" customHeight="1" x14ac:dyDescent="0.3">
      <c r="B41" s="1" t="s">
        <v>8162</v>
      </c>
      <c r="C41" s="1"/>
      <c r="D41" s="1"/>
      <c r="E41" s="1" t="s">
        <v>7819</v>
      </c>
      <c r="F41" s="1"/>
      <c r="G41" s="1"/>
      <c r="H41" s="1"/>
    </row>
    <row r="42" spans="1:9" ht="19" customHeight="1" x14ac:dyDescent="0.3">
      <c r="B42" s="43" t="s">
        <v>7972</v>
      </c>
      <c r="E42" s="8" t="s">
        <v>6728</v>
      </c>
    </row>
    <row r="43" spans="1:9" ht="19" customHeight="1" x14ac:dyDescent="0.3">
      <c r="B43" s="43" t="s">
        <v>7973</v>
      </c>
      <c r="E43" s="8" t="s">
        <v>6730</v>
      </c>
      <c r="F43" s="155" t="s">
        <v>12008</v>
      </c>
    </row>
    <row r="44" spans="1:9" ht="19" customHeight="1" x14ac:dyDescent="0.3">
      <c r="B44" s="43" t="s">
        <v>7974</v>
      </c>
      <c r="E44" s="8" t="s">
        <v>6729</v>
      </c>
    </row>
    <row r="45" spans="1:9" ht="19" customHeight="1" x14ac:dyDescent="0.3">
      <c r="B45" s="43" t="s">
        <v>7975</v>
      </c>
      <c r="E45" s="8" t="s">
        <v>6731</v>
      </c>
      <c r="F45" s="155" t="s">
        <v>12008</v>
      </c>
    </row>
    <row r="46" spans="1:9" ht="19" customHeight="1" x14ac:dyDescent="0.3">
      <c r="B46" s="43" t="s">
        <v>7976</v>
      </c>
      <c r="E46" s="8" t="s">
        <v>6732</v>
      </c>
    </row>
    <row r="47" spans="1:9" ht="19" customHeight="1" x14ac:dyDescent="0.3">
      <c r="B47" s="1" t="s">
        <v>8390</v>
      </c>
      <c r="C47" s="1" t="s">
        <v>8395</v>
      </c>
      <c r="D47" s="1"/>
      <c r="E47" s="1"/>
      <c r="F47" s="1"/>
      <c r="G47" s="1"/>
      <c r="H47" s="1"/>
      <c r="I47" s="54" t="s">
        <v>7926</v>
      </c>
    </row>
    <row r="48" spans="1:9" ht="19" customHeight="1" x14ac:dyDescent="0.3">
      <c r="B48" s="8" t="s">
        <v>7924</v>
      </c>
      <c r="C48" s="68">
        <v>1</v>
      </c>
    </row>
    <row r="49" spans="2:8" ht="19" customHeight="1" x14ac:dyDescent="0.3">
      <c r="B49" s="8" t="s">
        <v>7922</v>
      </c>
      <c r="C49" s="68">
        <v>2</v>
      </c>
    </row>
    <row r="50" spans="2:8" ht="19" customHeight="1" x14ac:dyDescent="0.3">
      <c r="B50" s="8" t="s">
        <v>7921</v>
      </c>
      <c r="C50" s="68">
        <v>5</v>
      </c>
    </row>
    <row r="51" spans="2:8" ht="19" customHeight="1" x14ac:dyDescent="0.3">
      <c r="B51" s="8" t="s">
        <v>8275</v>
      </c>
      <c r="C51" s="68">
        <v>10</v>
      </c>
    </row>
    <row r="52" spans="2:8" ht="19" customHeight="1" x14ac:dyDescent="0.3">
      <c r="B52" s="8" t="s">
        <v>11461</v>
      </c>
      <c r="C52" s="68">
        <v>20</v>
      </c>
    </row>
    <row r="53" spans="2:8" ht="19" customHeight="1" x14ac:dyDescent="0.3">
      <c r="B53" s="8" t="s">
        <v>8276</v>
      </c>
      <c r="C53" s="68">
        <v>50</v>
      </c>
    </row>
    <row r="54" spans="2:8" ht="19" customHeight="1" x14ac:dyDescent="0.3">
      <c r="B54" s="8" t="s">
        <v>8277</v>
      </c>
      <c r="C54" s="68">
        <v>100</v>
      </c>
    </row>
    <row r="55" spans="2:8" ht="19" customHeight="1" x14ac:dyDescent="0.3">
      <c r="B55" s="5" t="s">
        <v>8390</v>
      </c>
      <c r="C55" s="5" t="s">
        <v>8396</v>
      </c>
      <c r="D55" s="5"/>
      <c r="E55" s="5"/>
      <c r="F55" s="5"/>
      <c r="G55" s="5"/>
      <c r="H55" s="5"/>
    </row>
    <row r="56" spans="2:8" ht="19" customHeight="1" x14ac:dyDescent="0.3">
      <c r="B56" s="8" t="s">
        <v>7921</v>
      </c>
      <c r="C56" s="43" t="s">
        <v>7917</v>
      </c>
    </row>
    <row r="57" spans="2:8" ht="19" customHeight="1" x14ac:dyDescent="0.3">
      <c r="B57" s="8" t="s">
        <v>7922</v>
      </c>
      <c r="C57" s="43" t="s">
        <v>7918</v>
      </c>
    </row>
    <row r="58" spans="2:8" ht="19" customHeight="1" x14ac:dyDescent="0.3">
      <c r="B58" s="8" t="s">
        <v>7923</v>
      </c>
      <c r="C58" s="43" t="s">
        <v>7919</v>
      </c>
    </row>
    <row r="59" spans="2:8" ht="19" customHeight="1" x14ac:dyDescent="0.3">
      <c r="B59" s="8" t="s">
        <v>7924</v>
      </c>
      <c r="C59" s="2" t="s">
        <v>7920</v>
      </c>
    </row>
    <row r="60" spans="2:8" ht="19" customHeight="1" x14ac:dyDescent="0.3">
      <c r="B60" s="8" t="s">
        <v>8389</v>
      </c>
      <c r="C60" s="2" t="s">
        <v>7925</v>
      </c>
    </row>
    <row r="61" spans="2:8" ht="19" customHeight="1" x14ac:dyDescent="0.3">
      <c r="B61" s="1" t="s">
        <v>11085</v>
      </c>
      <c r="C61" s="1" t="s">
        <v>11084</v>
      </c>
      <c r="D61" s="1"/>
      <c r="E61" s="1"/>
      <c r="F61" s="1"/>
      <c r="G61" s="1"/>
      <c r="H61" s="1"/>
    </row>
    <row r="62" spans="2:8" ht="19" customHeight="1" x14ac:dyDescent="0.3">
      <c r="B62" s="2" t="s">
        <v>9636</v>
      </c>
      <c r="C62" s="8" t="s">
        <v>9624</v>
      </c>
      <c r="E62" s="8" t="s">
        <v>9625</v>
      </c>
    </row>
    <row r="63" spans="2:8" ht="19" customHeight="1" x14ac:dyDescent="0.3">
      <c r="B63" s="2" t="s">
        <v>9637</v>
      </c>
      <c r="C63" s="8" t="s">
        <v>9626</v>
      </c>
      <c r="E63" s="8" t="s">
        <v>9628</v>
      </c>
      <c r="F63" s="13" t="s">
        <v>10339</v>
      </c>
    </row>
    <row r="64" spans="2:8" ht="19" customHeight="1" x14ac:dyDescent="0.3">
      <c r="B64" s="2" t="s">
        <v>9638</v>
      </c>
      <c r="C64" s="8" t="s">
        <v>9627</v>
      </c>
    </row>
    <row r="65" spans="1:9" ht="19" customHeight="1" x14ac:dyDescent="0.3">
      <c r="B65" s="2" t="s">
        <v>10362</v>
      </c>
      <c r="C65" s="8" t="s">
        <v>10361</v>
      </c>
    </row>
    <row r="66" spans="1:9" ht="19" customHeight="1" x14ac:dyDescent="0.3">
      <c r="B66" s="2" t="s">
        <v>9639</v>
      </c>
      <c r="C66" s="8" t="s">
        <v>9629</v>
      </c>
    </row>
    <row r="67" spans="1:9" ht="19" customHeight="1" x14ac:dyDescent="0.3">
      <c r="B67" s="2" t="s">
        <v>9620</v>
      </c>
      <c r="C67" s="8" t="s">
        <v>9619</v>
      </c>
    </row>
    <row r="68" spans="1:9" ht="19" customHeight="1" x14ac:dyDescent="0.35">
      <c r="B68" s="2" t="s">
        <v>11471</v>
      </c>
      <c r="C68" s="8" t="s">
        <v>11472</v>
      </c>
      <c r="I68" s="6" t="s">
        <v>11473</v>
      </c>
    </row>
    <row r="69" spans="1:9" ht="19" customHeight="1" x14ac:dyDescent="0.3">
      <c r="B69" s="2" t="s">
        <v>9640</v>
      </c>
      <c r="C69" s="8" t="s">
        <v>9630</v>
      </c>
    </row>
    <row r="70" spans="1:9" ht="19" customHeight="1" x14ac:dyDescent="0.3">
      <c r="B70" s="2" t="s">
        <v>9622</v>
      </c>
      <c r="C70" s="8" t="s">
        <v>9621</v>
      </c>
    </row>
    <row r="71" spans="1:9" ht="19" customHeight="1" x14ac:dyDescent="0.3">
      <c r="B71" s="2" t="s">
        <v>9623</v>
      </c>
      <c r="C71" s="8" t="s">
        <v>9632</v>
      </c>
      <c r="E71" s="8" t="s">
        <v>9631</v>
      </c>
    </row>
    <row r="72" spans="1:9" ht="19" customHeight="1" x14ac:dyDescent="0.3">
      <c r="B72" s="2" t="s">
        <v>11867</v>
      </c>
      <c r="C72" s="8" t="s">
        <v>9633</v>
      </c>
      <c r="E72" s="8" t="s">
        <v>9634</v>
      </c>
    </row>
    <row r="73" spans="1:9" ht="19" customHeight="1" x14ac:dyDescent="0.35">
      <c r="B73" s="2" t="s">
        <v>11460</v>
      </c>
      <c r="C73" s="8" t="s">
        <v>11459</v>
      </c>
      <c r="I73" s="6" t="s">
        <v>11458</v>
      </c>
    </row>
    <row r="74" spans="1:9" ht="19" customHeight="1" x14ac:dyDescent="0.3">
      <c r="B74" s="1" t="s">
        <v>8391</v>
      </c>
      <c r="C74" s="1"/>
      <c r="D74" s="1"/>
      <c r="E74" s="1"/>
      <c r="F74" s="1"/>
      <c r="G74" s="1"/>
      <c r="H74" s="1"/>
    </row>
    <row r="75" spans="1:9" ht="19" customHeight="1" x14ac:dyDescent="0.3">
      <c r="B75" s="2" t="s">
        <v>8164</v>
      </c>
      <c r="C75" s="8" t="s">
        <v>8163</v>
      </c>
    </row>
    <row r="76" spans="1:9" ht="19" customHeight="1" x14ac:dyDescent="0.3">
      <c r="B76" s="2" t="s">
        <v>8388</v>
      </c>
      <c r="C76" s="8" t="s">
        <v>8165</v>
      </c>
    </row>
    <row r="77" spans="1:9" ht="19" customHeight="1" x14ac:dyDescent="0.35">
      <c r="B77" s="2" t="s">
        <v>9778</v>
      </c>
      <c r="C77" s="8" t="s">
        <v>9292</v>
      </c>
      <c r="I77" s="6" t="s">
        <v>8780</v>
      </c>
    </row>
    <row r="78" spans="1:9" ht="19" customHeight="1" x14ac:dyDescent="0.35">
      <c r="A78" s="2" t="s">
        <v>10258</v>
      </c>
      <c r="B78" s="2" t="s">
        <v>12100</v>
      </c>
      <c r="C78" s="8" t="s">
        <v>12099</v>
      </c>
      <c r="D78" s="155" t="s">
        <v>12008</v>
      </c>
      <c r="I78" s="6" t="s">
        <v>12101</v>
      </c>
    </row>
    <row r="81" spans="1:11" ht="19" customHeight="1" x14ac:dyDescent="0.35">
      <c r="B81" s="1" t="s">
        <v>11047</v>
      </c>
      <c r="C81" s="1" t="s">
        <v>12117</v>
      </c>
      <c r="D81" s="7" t="s">
        <v>6726</v>
      </c>
      <c r="E81" s="1" t="s">
        <v>7323</v>
      </c>
      <c r="F81" s="1" t="s">
        <v>7322</v>
      </c>
      <c r="G81" s="1" t="s">
        <v>10581</v>
      </c>
      <c r="H81" s="1" t="s">
        <v>12581</v>
      </c>
      <c r="I81" s="54" t="s">
        <v>7230</v>
      </c>
      <c r="J81" s="3" t="s">
        <v>7297</v>
      </c>
      <c r="K81" s="6" t="s">
        <v>12015</v>
      </c>
    </row>
    <row r="82" spans="1:11" ht="19" customHeight="1" x14ac:dyDescent="0.3">
      <c r="B82" s="2" t="s">
        <v>7130</v>
      </c>
      <c r="D82" s="2">
        <v>1</v>
      </c>
      <c r="E82" s="8" t="s">
        <v>7121</v>
      </c>
      <c r="F82" s="8" t="s">
        <v>7129</v>
      </c>
      <c r="G82" s="8"/>
      <c r="H82" s="2" t="s">
        <v>12571</v>
      </c>
    </row>
    <row r="83" spans="1:11" ht="19" customHeight="1" x14ac:dyDescent="0.3">
      <c r="B83" s="2" t="s">
        <v>7133</v>
      </c>
      <c r="D83" s="2">
        <v>2</v>
      </c>
      <c r="E83" s="8" t="s">
        <v>7131</v>
      </c>
      <c r="F83" s="8" t="s">
        <v>7132</v>
      </c>
      <c r="G83" s="8" t="s">
        <v>10582</v>
      </c>
      <c r="H83" s="2" t="s">
        <v>12572</v>
      </c>
    </row>
    <row r="84" spans="1:11" ht="19" customHeight="1" x14ac:dyDescent="0.3">
      <c r="B84" s="2" t="s">
        <v>7135</v>
      </c>
      <c r="D84" s="2">
        <v>3</v>
      </c>
      <c r="E84" s="8" t="s">
        <v>7132</v>
      </c>
      <c r="F84" s="8" t="s">
        <v>7134</v>
      </c>
      <c r="G84" s="8" t="s">
        <v>10583</v>
      </c>
      <c r="H84" s="2" t="s">
        <v>12577</v>
      </c>
    </row>
    <row r="85" spans="1:11" ht="19" customHeight="1" x14ac:dyDescent="0.3">
      <c r="B85" s="2" t="s">
        <v>7137</v>
      </c>
      <c r="E85" s="8" t="s">
        <v>7132</v>
      </c>
      <c r="F85" s="8" t="s">
        <v>7136</v>
      </c>
      <c r="G85" s="8" t="s">
        <v>10584</v>
      </c>
    </row>
    <row r="86" spans="1:11" ht="19" customHeight="1" x14ac:dyDescent="0.3">
      <c r="B86" s="2" t="s">
        <v>7138</v>
      </c>
      <c r="D86" s="2">
        <v>4</v>
      </c>
      <c r="E86" s="8" t="s">
        <v>7122</v>
      </c>
      <c r="F86" s="8" t="s">
        <v>7136</v>
      </c>
      <c r="G86" s="8" t="s">
        <v>10584</v>
      </c>
      <c r="H86" s="2" t="s">
        <v>12577</v>
      </c>
    </row>
    <row r="87" spans="1:11" ht="19" customHeight="1" x14ac:dyDescent="0.3">
      <c r="B87" s="2" t="s">
        <v>7140</v>
      </c>
      <c r="E87" s="8" t="s">
        <v>7139</v>
      </c>
      <c r="F87" s="8" t="s">
        <v>7324</v>
      </c>
      <c r="G87" s="8" t="s">
        <v>10585</v>
      </c>
    </row>
    <row r="88" spans="1:11" ht="19" customHeight="1" x14ac:dyDescent="0.3">
      <c r="B88" s="2" t="s">
        <v>7143</v>
      </c>
      <c r="D88" s="2">
        <v>5</v>
      </c>
      <c r="E88" s="8" t="s">
        <v>7141</v>
      </c>
      <c r="F88" s="8" t="s">
        <v>7142</v>
      </c>
      <c r="G88" s="8" t="s">
        <v>10586</v>
      </c>
      <c r="H88" s="2" t="s">
        <v>12577</v>
      </c>
    </row>
    <row r="89" spans="1:11" ht="19" customHeight="1" x14ac:dyDescent="0.3">
      <c r="B89" s="2" t="s">
        <v>7145</v>
      </c>
      <c r="D89" s="2">
        <v>6</v>
      </c>
      <c r="E89" s="8" t="s">
        <v>7123</v>
      </c>
      <c r="F89" s="8" t="s">
        <v>7144</v>
      </c>
      <c r="G89" s="8" t="s">
        <v>7146</v>
      </c>
      <c r="H89" s="2" t="s">
        <v>12578</v>
      </c>
    </row>
    <row r="90" spans="1:11" ht="19" customHeight="1" x14ac:dyDescent="0.3">
      <c r="A90" s="2" t="s">
        <v>10258</v>
      </c>
      <c r="B90" s="2" t="s">
        <v>7147</v>
      </c>
      <c r="D90" s="2">
        <v>7</v>
      </c>
      <c r="E90" s="8" t="s">
        <v>7146</v>
      </c>
      <c r="F90" s="8" t="s">
        <v>7325</v>
      </c>
      <c r="G90" s="8" t="s">
        <v>7123</v>
      </c>
      <c r="H90" s="2" t="s">
        <v>12579</v>
      </c>
    </row>
    <row r="91" spans="1:11" ht="19" customHeight="1" x14ac:dyDescent="0.3">
      <c r="B91" s="2" t="s">
        <v>7150</v>
      </c>
      <c r="C91" s="2">
        <v>1835</v>
      </c>
      <c r="E91" s="8" t="s">
        <v>7148</v>
      </c>
      <c r="F91" s="8" t="s">
        <v>7149</v>
      </c>
      <c r="G91" s="8" t="s">
        <v>10587</v>
      </c>
    </row>
    <row r="92" spans="1:11" ht="19" customHeight="1" x14ac:dyDescent="0.3">
      <c r="B92" s="2" t="s">
        <v>7152</v>
      </c>
      <c r="D92" s="2">
        <v>8</v>
      </c>
      <c r="E92" s="8" t="s">
        <v>7149</v>
      </c>
      <c r="F92" s="8" t="s">
        <v>7151</v>
      </c>
      <c r="G92" s="8" t="s">
        <v>7333</v>
      </c>
      <c r="H92" s="2" t="s">
        <v>12579</v>
      </c>
    </row>
    <row r="93" spans="1:11" ht="19" customHeight="1" x14ac:dyDescent="0.3">
      <c r="B93" s="65" t="s">
        <v>7154</v>
      </c>
      <c r="D93" s="2">
        <v>9</v>
      </c>
      <c r="E93" s="8" t="s">
        <v>7333</v>
      </c>
      <c r="F93" s="8" t="s">
        <v>7153</v>
      </c>
      <c r="G93" s="8" t="s">
        <v>7149</v>
      </c>
      <c r="H93" s="2" t="s">
        <v>12574</v>
      </c>
    </row>
    <row r="94" spans="1:11" ht="19" customHeight="1" x14ac:dyDescent="0.3">
      <c r="B94" s="2" t="s">
        <v>7156</v>
      </c>
      <c r="D94" s="2">
        <v>10</v>
      </c>
      <c r="E94" s="8" t="s">
        <v>7332</v>
      </c>
      <c r="F94" s="8" t="s">
        <v>7155</v>
      </c>
      <c r="G94" s="8"/>
      <c r="H94" s="2" t="s">
        <v>12575</v>
      </c>
    </row>
    <row r="95" spans="1:11" ht="19" customHeight="1" x14ac:dyDescent="0.3">
      <c r="B95" s="2" t="s">
        <v>7158</v>
      </c>
      <c r="D95" s="2">
        <v>11</v>
      </c>
      <c r="E95" s="8" t="s">
        <v>7334</v>
      </c>
      <c r="F95" s="8" t="s">
        <v>7157</v>
      </c>
      <c r="G95" s="8" t="s">
        <v>10587</v>
      </c>
      <c r="H95" s="2" t="s">
        <v>12579</v>
      </c>
    </row>
    <row r="96" spans="1:11" ht="19" customHeight="1" x14ac:dyDescent="0.3">
      <c r="B96" s="65" t="s">
        <v>7159</v>
      </c>
      <c r="D96" s="2">
        <v>12</v>
      </c>
      <c r="E96" s="8" t="s">
        <v>7335</v>
      </c>
      <c r="F96" s="8" t="s">
        <v>7124</v>
      </c>
      <c r="G96" s="8" t="s">
        <v>10588</v>
      </c>
      <c r="H96" s="2" t="s">
        <v>12574</v>
      </c>
    </row>
    <row r="97" spans="2:8" ht="19" customHeight="1" x14ac:dyDescent="0.3">
      <c r="B97" s="2" t="s">
        <v>7160</v>
      </c>
      <c r="D97" s="2">
        <v>13</v>
      </c>
      <c r="E97" s="8" t="s">
        <v>7124</v>
      </c>
      <c r="F97" s="8" t="s">
        <v>7155</v>
      </c>
      <c r="G97" s="8"/>
      <c r="H97" s="2" t="s">
        <v>12574</v>
      </c>
    </row>
    <row r="98" spans="2:8" ht="19" customHeight="1" x14ac:dyDescent="0.3">
      <c r="B98" s="2" t="s">
        <v>7161</v>
      </c>
      <c r="D98" s="2">
        <v>14</v>
      </c>
      <c r="E98" s="8" t="s">
        <v>7125</v>
      </c>
      <c r="F98" s="8" t="s">
        <v>7326</v>
      </c>
      <c r="G98" s="8" t="s">
        <v>10589</v>
      </c>
      <c r="H98" s="2" t="s">
        <v>12579</v>
      </c>
    </row>
    <row r="99" spans="2:8" ht="19" customHeight="1" x14ac:dyDescent="0.3">
      <c r="B99" s="2" t="s">
        <v>7163</v>
      </c>
      <c r="D99" s="2">
        <v>15</v>
      </c>
      <c r="E99" s="8" t="s">
        <v>7126</v>
      </c>
      <c r="F99" s="8" t="s">
        <v>7162</v>
      </c>
      <c r="G99" s="8" t="s">
        <v>10590</v>
      </c>
      <c r="H99" s="2" t="s">
        <v>12579</v>
      </c>
    </row>
    <row r="100" spans="2:8" ht="19" customHeight="1" x14ac:dyDescent="0.3">
      <c r="B100" s="2" t="s">
        <v>7166</v>
      </c>
      <c r="C100" s="2">
        <v>1864</v>
      </c>
      <c r="D100" s="2">
        <v>16</v>
      </c>
      <c r="E100" s="8" t="s">
        <v>7164</v>
      </c>
      <c r="F100" s="8" t="s">
        <v>7165</v>
      </c>
      <c r="G100" s="8" t="s">
        <v>10591</v>
      </c>
      <c r="H100" s="2" t="s">
        <v>12576</v>
      </c>
    </row>
    <row r="101" spans="2:8" ht="19" customHeight="1" x14ac:dyDescent="0.3">
      <c r="B101" s="65" t="s">
        <v>7168</v>
      </c>
      <c r="C101" s="65">
        <v>1865</v>
      </c>
      <c r="E101" s="8" t="s">
        <v>7164</v>
      </c>
      <c r="F101" s="8" t="s">
        <v>7167</v>
      </c>
      <c r="G101" s="8" t="s">
        <v>10592</v>
      </c>
    </row>
    <row r="102" spans="2:8" ht="19" customHeight="1" x14ac:dyDescent="0.3">
      <c r="B102" s="2" t="s">
        <v>7169</v>
      </c>
      <c r="D102" s="2">
        <v>17</v>
      </c>
      <c r="E102" s="8" t="s">
        <v>7336</v>
      </c>
      <c r="F102" s="8" t="s">
        <v>7155</v>
      </c>
      <c r="G102" s="8"/>
      <c r="H102" s="2" t="s">
        <v>12580</v>
      </c>
    </row>
    <row r="103" spans="2:8" ht="19" customHeight="1" x14ac:dyDescent="0.3">
      <c r="B103" s="2" t="s">
        <v>7172</v>
      </c>
      <c r="D103" s="2">
        <v>18</v>
      </c>
      <c r="E103" s="8" t="s">
        <v>7337</v>
      </c>
      <c r="F103" s="8" t="s">
        <v>7171</v>
      </c>
      <c r="G103" s="8" t="s">
        <v>10593</v>
      </c>
      <c r="H103" s="2" t="s">
        <v>12573</v>
      </c>
    </row>
    <row r="104" spans="2:8" ht="19" customHeight="1" x14ac:dyDescent="0.3">
      <c r="B104" s="2" t="s">
        <v>7173</v>
      </c>
      <c r="E104" s="8" t="s">
        <v>7170</v>
      </c>
      <c r="F104" s="8" t="s">
        <v>7231</v>
      </c>
      <c r="G104" s="8" t="s">
        <v>10594</v>
      </c>
    </row>
    <row r="105" spans="2:8" ht="19" customHeight="1" x14ac:dyDescent="0.3">
      <c r="B105" s="2" t="s">
        <v>7175</v>
      </c>
      <c r="D105" s="2">
        <v>19</v>
      </c>
      <c r="E105" s="8" t="s">
        <v>7127</v>
      </c>
      <c r="F105" s="8" t="s">
        <v>7174</v>
      </c>
      <c r="G105" s="8" t="s">
        <v>10595</v>
      </c>
      <c r="H105" s="2" t="s">
        <v>12573</v>
      </c>
    </row>
    <row r="106" spans="2:8" ht="19" customHeight="1" x14ac:dyDescent="0.3">
      <c r="B106" s="65" t="s">
        <v>7177</v>
      </c>
      <c r="C106" s="65">
        <v>1881</v>
      </c>
      <c r="D106" s="2">
        <v>20</v>
      </c>
      <c r="E106" s="8" t="s">
        <v>7338</v>
      </c>
      <c r="F106" s="8" t="s">
        <v>7176</v>
      </c>
      <c r="G106" s="8" t="s">
        <v>10596</v>
      </c>
      <c r="H106" s="2" t="s">
        <v>12573</v>
      </c>
    </row>
    <row r="107" spans="2:8" ht="19" customHeight="1" x14ac:dyDescent="0.3">
      <c r="B107" s="2" t="s">
        <v>7178</v>
      </c>
      <c r="D107" s="2">
        <v>21</v>
      </c>
      <c r="E107" s="8" t="s">
        <v>7339</v>
      </c>
      <c r="F107" s="8" t="s">
        <v>7155</v>
      </c>
      <c r="G107" s="8"/>
      <c r="H107" s="2" t="s">
        <v>12573</v>
      </c>
    </row>
    <row r="108" spans="2:8" ht="19" customHeight="1" x14ac:dyDescent="0.3">
      <c r="B108" s="2" t="s">
        <v>7179</v>
      </c>
      <c r="D108" s="2">
        <v>22</v>
      </c>
      <c r="E108" s="8" t="s">
        <v>7340</v>
      </c>
      <c r="F108" s="8" t="s">
        <v>7232</v>
      </c>
      <c r="G108" s="8" t="s">
        <v>10597</v>
      </c>
      <c r="H108" s="2" t="s">
        <v>12579</v>
      </c>
    </row>
    <row r="109" spans="2:8" ht="19" customHeight="1" x14ac:dyDescent="0.3">
      <c r="B109" s="2" t="s">
        <v>7181</v>
      </c>
      <c r="D109" s="2">
        <v>23</v>
      </c>
      <c r="E109" s="8" t="s">
        <v>7341</v>
      </c>
      <c r="F109" s="8" t="s">
        <v>7180</v>
      </c>
      <c r="G109" s="8" t="s">
        <v>7340</v>
      </c>
      <c r="H109" s="2" t="s">
        <v>12573</v>
      </c>
    </row>
    <row r="110" spans="2:8" ht="19" customHeight="1" x14ac:dyDescent="0.3">
      <c r="B110" s="2" t="s">
        <v>7183</v>
      </c>
      <c r="D110" s="2">
        <v>24</v>
      </c>
      <c r="E110" s="8" t="s">
        <v>7340</v>
      </c>
      <c r="F110" s="8" t="s">
        <v>7182</v>
      </c>
      <c r="G110" s="8" t="s">
        <v>7341</v>
      </c>
      <c r="H110" s="2" t="s">
        <v>12579</v>
      </c>
    </row>
    <row r="111" spans="2:8" ht="19" customHeight="1" x14ac:dyDescent="0.3">
      <c r="B111" s="2" t="s">
        <v>7184</v>
      </c>
      <c r="D111" s="2">
        <v>25</v>
      </c>
      <c r="E111" s="8" t="s">
        <v>7342</v>
      </c>
      <c r="F111" s="8" t="s">
        <v>7248</v>
      </c>
      <c r="G111" s="8" t="s">
        <v>10598</v>
      </c>
      <c r="H111" s="2" t="s">
        <v>12573</v>
      </c>
    </row>
    <row r="112" spans="2:8" ht="19" customHeight="1" x14ac:dyDescent="0.3">
      <c r="B112" s="65" t="s">
        <v>7185</v>
      </c>
      <c r="C112" s="65">
        <v>1901</v>
      </c>
      <c r="E112" s="8" t="s">
        <v>7342</v>
      </c>
      <c r="F112" s="8" t="s">
        <v>7343</v>
      </c>
      <c r="G112" s="8" t="s">
        <v>10598</v>
      </c>
    </row>
    <row r="113" spans="2:8" ht="19" customHeight="1" x14ac:dyDescent="0.3">
      <c r="B113" s="2" t="s">
        <v>7186</v>
      </c>
      <c r="D113" s="2">
        <v>26</v>
      </c>
      <c r="E113" s="8" t="s">
        <v>7343</v>
      </c>
      <c r="F113" s="8" t="s">
        <v>7155</v>
      </c>
      <c r="G113" s="8"/>
      <c r="H113" s="2" t="s">
        <v>12573</v>
      </c>
    </row>
    <row r="114" spans="2:8" ht="19" customHeight="1" x14ac:dyDescent="0.3">
      <c r="B114" s="2" t="s">
        <v>7188</v>
      </c>
      <c r="C114" s="2">
        <v>1912</v>
      </c>
      <c r="E114" s="8" t="s">
        <v>7343</v>
      </c>
      <c r="F114" s="8" t="s">
        <v>7187</v>
      </c>
      <c r="G114" s="8" t="s">
        <v>10599</v>
      </c>
    </row>
    <row r="115" spans="2:8" ht="19" customHeight="1" x14ac:dyDescent="0.3">
      <c r="B115" s="2" t="s">
        <v>7189</v>
      </c>
      <c r="C115" s="2">
        <v>1909</v>
      </c>
      <c r="D115" s="2">
        <v>27</v>
      </c>
      <c r="E115" s="8" t="s">
        <v>10641</v>
      </c>
      <c r="F115" s="8" t="s">
        <v>7355</v>
      </c>
      <c r="G115" s="8" t="s">
        <v>10598</v>
      </c>
      <c r="H115" s="2" t="s">
        <v>12573</v>
      </c>
    </row>
    <row r="116" spans="2:8" ht="19" customHeight="1" x14ac:dyDescent="0.3">
      <c r="B116" s="2" t="s">
        <v>10601</v>
      </c>
      <c r="D116" s="2">
        <v>28</v>
      </c>
      <c r="E116" s="8" t="s">
        <v>7345</v>
      </c>
      <c r="F116" s="8" t="s">
        <v>7190</v>
      </c>
      <c r="G116" s="8" t="s">
        <v>7344</v>
      </c>
      <c r="H116" s="2" t="s">
        <v>12579</v>
      </c>
    </row>
    <row r="117" spans="2:8" ht="19" customHeight="1" x14ac:dyDescent="0.3">
      <c r="B117" s="2" t="s">
        <v>10600</v>
      </c>
      <c r="E117" s="8" t="s">
        <v>7345</v>
      </c>
      <c r="F117" s="8" t="s">
        <v>7190</v>
      </c>
      <c r="G117" s="8" t="s">
        <v>10602</v>
      </c>
    </row>
    <row r="118" spans="2:8" ht="19" customHeight="1" x14ac:dyDescent="0.3">
      <c r="B118" s="65" t="s">
        <v>7192</v>
      </c>
      <c r="D118" s="2">
        <v>29</v>
      </c>
      <c r="E118" s="8" t="s">
        <v>7346</v>
      </c>
      <c r="F118" s="8" t="s">
        <v>7191</v>
      </c>
      <c r="G118" s="8" t="s">
        <v>10603</v>
      </c>
      <c r="H118" s="2" t="s">
        <v>12573</v>
      </c>
    </row>
    <row r="119" spans="2:8" ht="19" customHeight="1" x14ac:dyDescent="0.3">
      <c r="B119" s="2" t="s">
        <v>7193</v>
      </c>
      <c r="D119" s="2">
        <v>30</v>
      </c>
      <c r="E119" s="8" t="s">
        <v>7191</v>
      </c>
      <c r="F119" s="8" t="s">
        <v>7155</v>
      </c>
      <c r="G119" s="8"/>
      <c r="H119" s="2" t="s">
        <v>12573</v>
      </c>
    </row>
    <row r="120" spans="2:8" ht="19" customHeight="1" x14ac:dyDescent="0.3">
      <c r="B120" s="2" t="s">
        <v>7195</v>
      </c>
      <c r="E120" s="8" t="s">
        <v>7191</v>
      </c>
      <c r="F120" s="8" t="s">
        <v>7194</v>
      </c>
      <c r="G120" s="8" t="s">
        <v>10604</v>
      </c>
    </row>
    <row r="121" spans="2:8" ht="19" customHeight="1" x14ac:dyDescent="0.3">
      <c r="B121" s="2" t="s">
        <v>7198</v>
      </c>
      <c r="C121" s="2">
        <v>1928</v>
      </c>
      <c r="D121" s="2">
        <v>31</v>
      </c>
      <c r="E121" s="8" t="s">
        <v>7196</v>
      </c>
      <c r="F121" s="8" t="s">
        <v>7197</v>
      </c>
      <c r="G121" s="8" t="s">
        <v>10605</v>
      </c>
      <c r="H121" s="2" t="s">
        <v>12573</v>
      </c>
    </row>
    <row r="122" spans="2:8" ht="19" customHeight="1" x14ac:dyDescent="0.3">
      <c r="B122" s="2" t="s">
        <v>10606</v>
      </c>
      <c r="C122" s="2">
        <v>1933</v>
      </c>
      <c r="D122" s="2">
        <v>32</v>
      </c>
      <c r="E122" s="8" t="s">
        <v>7347</v>
      </c>
      <c r="F122" s="8" t="s">
        <v>7199</v>
      </c>
      <c r="G122" s="8" t="s">
        <v>7196</v>
      </c>
      <c r="H122" s="2" t="s">
        <v>12579</v>
      </c>
    </row>
    <row r="123" spans="2:8" ht="19" customHeight="1" x14ac:dyDescent="0.3">
      <c r="B123" s="2" t="s">
        <v>10607</v>
      </c>
      <c r="E123" s="8" t="s">
        <v>7347</v>
      </c>
      <c r="F123" s="8" t="s">
        <v>7199</v>
      </c>
      <c r="G123" s="8" t="s">
        <v>10608</v>
      </c>
    </row>
    <row r="124" spans="2:8" ht="19" customHeight="1" x14ac:dyDescent="0.3">
      <c r="B124" s="2" t="s">
        <v>7201</v>
      </c>
      <c r="E124" s="8" t="s">
        <v>7347</v>
      </c>
      <c r="F124" s="8" t="s">
        <v>7200</v>
      </c>
      <c r="G124" s="8" t="s">
        <v>10609</v>
      </c>
    </row>
    <row r="125" spans="2:8" ht="19" customHeight="1" x14ac:dyDescent="0.3">
      <c r="B125" s="65" t="s">
        <v>7203</v>
      </c>
      <c r="E125" s="8" t="s">
        <v>7347</v>
      </c>
      <c r="F125" s="8" t="s">
        <v>7202</v>
      </c>
      <c r="G125" s="8" t="s">
        <v>10610</v>
      </c>
    </row>
    <row r="126" spans="2:8" ht="19" customHeight="1" x14ac:dyDescent="0.3">
      <c r="B126" s="2" t="s">
        <v>7204</v>
      </c>
      <c r="C126" s="2">
        <v>1947</v>
      </c>
      <c r="D126" s="2">
        <v>33</v>
      </c>
      <c r="E126" s="8" t="s">
        <v>7202</v>
      </c>
      <c r="F126" s="8" t="s">
        <v>7155</v>
      </c>
      <c r="G126" s="8"/>
      <c r="H126" s="2" t="s">
        <v>12579</v>
      </c>
    </row>
    <row r="127" spans="2:8" ht="19" customHeight="1" x14ac:dyDescent="0.3">
      <c r="B127" s="2" t="s">
        <v>7206</v>
      </c>
      <c r="C127" s="2">
        <v>1950</v>
      </c>
      <c r="E127" s="8" t="s">
        <v>7202</v>
      </c>
      <c r="F127" s="8" t="s">
        <v>7205</v>
      </c>
      <c r="G127" s="8" t="s">
        <v>10610</v>
      </c>
    </row>
    <row r="128" spans="2:8" ht="19" customHeight="1" x14ac:dyDescent="0.3">
      <c r="B128" s="2" t="s">
        <v>10612</v>
      </c>
      <c r="D128" s="2">
        <v>34</v>
      </c>
      <c r="E128" s="8" t="s">
        <v>7207</v>
      </c>
      <c r="F128" s="8" t="s">
        <v>7208</v>
      </c>
      <c r="G128" s="8" t="s">
        <v>10611</v>
      </c>
      <c r="H128" s="2" t="s">
        <v>12573</v>
      </c>
    </row>
    <row r="129" spans="2:8" ht="19" customHeight="1" x14ac:dyDescent="0.3">
      <c r="B129" s="2" t="s">
        <v>10613</v>
      </c>
      <c r="E129" s="8" t="s">
        <v>7207</v>
      </c>
      <c r="F129" s="8" t="s">
        <v>7208</v>
      </c>
      <c r="G129" s="8" t="s">
        <v>10611</v>
      </c>
    </row>
    <row r="130" spans="2:8" ht="19" customHeight="1" x14ac:dyDescent="0.3">
      <c r="B130" s="65" t="s">
        <v>7210</v>
      </c>
      <c r="C130" s="65">
        <v>1963</v>
      </c>
      <c r="D130" s="2">
        <v>35</v>
      </c>
      <c r="E130" s="8" t="s">
        <v>7348</v>
      </c>
      <c r="F130" s="8" t="s">
        <v>7209</v>
      </c>
      <c r="G130" s="8" t="s">
        <v>7208</v>
      </c>
      <c r="H130" s="2" t="s">
        <v>12579</v>
      </c>
    </row>
    <row r="131" spans="2:8" ht="19" customHeight="1" x14ac:dyDescent="0.3">
      <c r="B131" s="2" t="s">
        <v>7212</v>
      </c>
      <c r="D131" s="2">
        <v>36</v>
      </c>
      <c r="E131" s="8" t="s">
        <v>7211</v>
      </c>
      <c r="F131" s="8" t="s">
        <v>7155</v>
      </c>
      <c r="G131" s="8"/>
      <c r="H131" s="2" t="s">
        <v>12579</v>
      </c>
    </row>
    <row r="132" spans="2:8" ht="19" customHeight="1" x14ac:dyDescent="0.3">
      <c r="B132" s="2" t="s">
        <v>7214</v>
      </c>
      <c r="E132" s="8" t="s">
        <v>7211</v>
      </c>
      <c r="F132" s="8" t="s">
        <v>7213</v>
      </c>
      <c r="G132" s="8" t="s">
        <v>10614</v>
      </c>
    </row>
    <row r="133" spans="2:8" ht="19" customHeight="1" x14ac:dyDescent="0.3">
      <c r="B133" s="2" t="s">
        <v>10636</v>
      </c>
      <c r="C133" s="2">
        <v>1972</v>
      </c>
      <c r="D133" s="2">
        <v>37</v>
      </c>
      <c r="E133" s="8" t="s">
        <v>7208</v>
      </c>
      <c r="F133" s="8" t="s">
        <v>7246</v>
      </c>
      <c r="G133" s="8" t="s">
        <v>10615</v>
      </c>
      <c r="H133" s="2" t="s">
        <v>12573</v>
      </c>
    </row>
    <row r="134" spans="2:8" ht="19" customHeight="1" x14ac:dyDescent="0.3">
      <c r="B134" s="2" t="s">
        <v>10637</v>
      </c>
      <c r="C134" s="2">
        <v>1974</v>
      </c>
      <c r="E134" s="8" t="s">
        <v>7245</v>
      </c>
      <c r="F134" s="8" t="s">
        <v>7247</v>
      </c>
      <c r="G134" s="8" t="s">
        <v>10616</v>
      </c>
    </row>
    <row r="135" spans="2:8" ht="19" customHeight="1" x14ac:dyDescent="0.3">
      <c r="B135" s="2" t="s">
        <v>10631</v>
      </c>
      <c r="C135" s="154" t="s">
        <v>12014</v>
      </c>
      <c r="D135" s="2">
        <v>38</v>
      </c>
      <c r="E135" s="8" t="s">
        <v>7215</v>
      </c>
      <c r="F135" s="8" t="s">
        <v>10632</v>
      </c>
      <c r="G135" s="8"/>
      <c r="H135" s="2" t="s">
        <v>12573</v>
      </c>
    </row>
    <row r="136" spans="2:8" ht="19" customHeight="1" x14ac:dyDescent="0.3">
      <c r="B136" s="2" t="s">
        <v>7218</v>
      </c>
      <c r="D136" s="2">
        <v>39</v>
      </c>
      <c r="E136" s="8" t="s">
        <v>7216</v>
      </c>
      <c r="F136" s="8" t="s">
        <v>7217</v>
      </c>
      <c r="G136" s="8" t="s">
        <v>7247</v>
      </c>
      <c r="H136" s="2" t="s">
        <v>12579</v>
      </c>
    </row>
    <row r="137" spans="2:8" ht="19" customHeight="1" x14ac:dyDescent="0.3">
      <c r="B137" s="2" t="s">
        <v>10617</v>
      </c>
      <c r="C137" s="2">
        <v>1981</v>
      </c>
      <c r="D137" s="2">
        <v>40</v>
      </c>
      <c r="E137" s="8" t="s">
        <v>7219</v>
      </c>
      <c r="F137" s="8" t="s">
        <v>7623</v>
      </c>
      <c r="G137" s="8" t="s">
        <v>7216</v>
      </c>
      <c r="H137" s="2" t="s">
        <v>12573</v>
      </c>
    </row>
    <row r="138" spans="2:8" ht="19" customHeight="1" x14ac:dyDescent="0.3">
      <c r="B138" s="2" t="s">
        <v>10633</v>
      </c>
      <c r="E138" s="8" t="s">
        <v>7219</v>
      </c>
      <c r="F138" s="8" t="s">
        <v>7623</v>
      </c>
      <c r="G138" s="8" t="s">
        <v>10618</v>
      </c>
    </row>
    <row r="139" spans="2:8" ht="19" customHeight="1" x14ac:dyDescent="0.3">
      <c r="B139" s="2" t="s">
        <v>7221</v>
      </c>
      <c r="D139" s="2">
        <v>41</v>
      </c>
      <c r="E139" s="8" t="s">
        <v>7623</v>
      </c>
      <c r="F139" s="8" t="s">
        <v>7220</v>
      </c>
      <c r="G139" s="8" t="s">
        <v>10619</v>
      </c>
      <c r="H139" s="2" t="s">
        <v>12573</v>
      </c>
    </row>
    <row r="140" spans="2:8" ht="19" customHeight="1" x14ac:dyDescent="0.3">
      <c r="B140" s="2" t="s">
        <v>10620</v>
      </c>
      <c r="C140" s="2">
        <v>1994</v>
      </c>
      <c r="D140" s="2">
        <v>42</v>
      </c>
      <c r="E140" s="8" t="s">
        <v>7222</v>
      </c>
      <c r="F140" s="8" t="s">
        <v>7223</v>
      </c>
      <c r="G140" s="8" t="s">
        <v>7623</v>
      </c>
      <c r="H140" s="2" t="s">
        <v>12579</v>
      </c>
    </row>
    <row r="141" spans="2:8" ht="19" customHeight="1" x14ac:dyDescent="0.3">
      <c r="B141" s="2" t="s">
        <v>10634</v>
      </c>
      <c r="C141" s="2">
        <v>1996</v>
      </c>
      <c r="E141" s="8" t="s">
        <v>7222</v>
      </c>
      <c r="F141" s="8" t="s">
        <v>7223</v>
      </c>
      <c r="G141" s="8" t="s">
        <v>10621</v>
      </c>
    </row>
    <row r="142" spans="2:8" ht="19" customHeight="1" x14ac:dyDescent="0.3">
      <c r="B142" s="2" t="s">
        <v>10622</v>
      </c>
      <c r="D142" s="2">
        <v>43</v>
      </c>
      <c r="E142" s="8" t="s">
        <v>7224</v>
      </c>
      <c r="F142" s="8" t="s">
        <v>7225</v>
      </c>
      <c r="G142" s="8" t="s">
        <v>7223</v>
      </c>
      <c r="H142" s="2" t="s">
        <v>12573</v>
      </c>
    </row>
    <row r="143" spans="2:8" ht="19" customHeight="1" x14ac:dyDescent="0.3">
      <c r="B143" s="2" t="s">
        <v>10635</v>
      </c>
      <c r="C143" s="2">
        <v>2005</v>
      </c>
      <c r="E143" s="8" t="s">
        <v>7224</v>
      </c>
      <c r="F143" s="8" t="s">
        <v>7225</v>
      </c>
      <c r="G143" s="8" t="s">
        <v>10623</v>
      </c>
    </row>
    <row r="144" spans="2:8" ht="19" customHeight="1" x14ac:dyDescent="0.3">
      <c r="B144" s="2" t="s">
        <v>10624</v>
      </c>
      <c r="C144" s="2">
        <v>2013</v>
      </c>
      <c r="D144" s="2">
        <v>44</v>
      </c>
      <c r="E144" s="8" t="s">
        <v>7226</v>
      </c>
      <c r="F144" s="8" t="s">
        <v>7227</v>
      </c>
      <c r="G144" s="8" t="s">
        <v>10625</v>
      </c>
      <c r="H144" s="2" t="s">
        <v>12579</v>
      </c>
    </row>
    <row r="145" spans="2:9" ht="19" customHeight="1" x14ac:dyDescent="0.3">
      <c r="B145" s="2" t="s">
        <v>10627</v>
      </c>
      <c r="C145" s="2">
        <v>2018</v>
      </c>
      <c r="E145" s="8" t="s">
        <v>7226</v>
      </c>
      <c r="F145" s="8" t="s">
        <v>7227</v>
      </c>
      <c r="G145" s="8" t="s">
        <v>10626</v>
      </c>
    </row>
    <row r="146" spans="2:9" ht="19" customHeight="1" x14ac:dyDescent="0.3">
      <c r="B146" s="2" t="s">
        <v>7229</v>
      </c>
      <c r="D146" s="2">
        <v>45</v>
      </c>
      <c r="E146" s="8" t="s">
        <v>7128</v>
      </c>
      <c r="F146" s="8" t="s">
        <v>7228</v>
      </c>
      <c r="G146" s="8" t="s">
        <v>10628</v>
      </c>
      <c r="H146" s="2" t="s">
        <v>12573</v>
      </c>
    </row>
    <row r="147" spans="2:9" ht="19" customHeight="1" x14ac:dyDescent="0.3">
      <c r="B147" s="2" t="s">
        <v>10629</v>
      </c>
      <c r="D147" s="2">
        <v>46</v>
      </c>
      <c r="E147" s="8" t="s">
        <v>7227</v>
      </c>
      <c r="F147" s="8" t="s">
        <v>10630</v>
      </c>
      <c r="G147" s="8" t="s">
        <v>7128</v>
      </c>
      <c r="H147" s="2" t="s">
        <v>12579</v>
      </c>
    </row>
    <row r="151" spans="2:9" ht="19" customHeight="1" x14ac:dyDescent="0.35">
      <c r="B151" s="1" t="s">
        <v>11134</v>
      </c>
      <c r="C151" s="1"/>
      <c r="D151" s="1"/>
      <c r="E151" s="1" t="s">
        <v>12586</v>
      </c>
      <c r="F151" s="1"/>
      <c r="G151" s="1"/>
      <c r="H151" s="1"/>
      <c r="I151" s="57" t="s">
        <v>8355</v>
      </c>
    </row>
    <row r="152" spans="2:9" ht="19" customHeight="1" x14ac:dyDescent="0.3">
      <c r="B152" s="8" t="s">
        <v>8360</v>
      </c>
      <c r="C152" s="52"/>
      <c r="D152" s="52"/>
      <c r="E152" s="52"/>
      <c r="F152" s="52"/>
      <c r="G152" s="52"/>
      <c r="H152" s="52"/>
    </row>
    <row r="153" spans="2:9" ht="19" customHeight="1" x14ac:dyDescent="0.3">
      <c r="B153" s="8" t="s">
        <v>8364</v>
      </c>
      <c r="C153" s="52"/>
      <c r="D153" s="52"/>
      <c r="E153" s="8" t="s">
        <v>8376</v>
      </c>
      <c r="F153" s="228" t="s">
        <v>12008</v>
      </c>
      <c r="G153" s="52"/>
      <c r="H153" s="52"/>
    </row>
    <row r="154" spans="2:9" ht="19" customHeight="1" x14ac:dyDescent="0.3">
      <c r="B154" s="8" t="s">
        <v>8356</v>
      </c>
      <c r="C154" s="52"/>
      <c r="D154" s="52"/>
      <c r="E154" s="52"/>
      <c r="F154" s="52"/>
      <c r="G154" s="52"/>
      <c r="H154" s="52"/>
    </row>
    <row r="155" spans="2:9" ht="19" customHeight="1" x14ac:dyDescent="0.3">
      <c r="B155" s="8" t="s">
        <v>8357</v>
      </c>
      <c r="C155" s="52"/>
      <c r="D155" s="52" t="s">
        <v>10258</v>
      </c>
      <c r="E155" s="8" t="s">
        <v>8374</v>
      </c>
      <c r="F155" s="228" t="s">
        <v>12008</v>
      </c>
      <c r="G155" s="52"/>
      <c r="H155" s="52"/>
    </row>
    <row r="156" spans="2:9" ht="19" customHeight="1" x14ac:dyDescent="0.3">
      <c r="B156" s="8" t="s">
        <v>8367</v>
      </c>
      <c r="C156" s="52"/>
      <c r="D156" s="52" t="s">
        <v>10258</v>
      </c>
      <c r="E156" s="8" t="s">
        <v>8373</v>
      </c>
      <c r="F156" s="228" t="s">
        <v>12008</v>
      </c>
      <c r="G156" s="52"/>
      <c r="H156" s="52"/>
    </row>
    <row r="157" spans="2:9" ht="19" customHeight="1" x14ac:dyDescent="0.3">
      <c r="B157" s="8" t="s">
        <v>8366</v>
      </c>
      <c r="C157" s="52"/>
      <c r="D157" s="52" t="s">
        <v>10258</v>
      </c>
      <c r="E157" s="8" t="s">
        <v>8371</v>
      </c>
      <c r="F157" s="52"/>
      <c r="G157" s="52"/>
      <c r="H157" s="52"/>
    </row>
    <row r="158" spans="2:9" ht="19" customHeight="1" x14ac:dyDescent="0.3">
      <c r="B158" s="8" t="s">
        <v>8361</v>
      </c>
      <c r="C158" s="5"/>
      <c r="D158" s="5"/>
      <c r="E158" s="8" t="s">
        <v>8372</v>
      </c>
      <c r="F158" s="229" t="s">
        <v>12008</v>
      </c>
      <c r="G158" s="5"/>
      <c r="H158" s="5"/>
    </row>
    <row r="159" spans="2:9" ht="19" customHeight="1" x14ac:dyDescent="0.3">
      <c r="B159" s="8" t="s">
        <v>8377</v>
      </c>
      <c r="C159" s="5"/>
      <c r="D159" s="5"/>
      <c r="E159" s="5"/>
      <c r="F159" s="5"/>
      <c r="G159" s="5"/>
      <c r="H159" s="5"/>
    </row>
    <row r="160" spans="2:9" ht="19" customHeight="1" x14ac:dyDescent="0.3">
      <c r="B160" s="8" t="s">
        <v>8359</v>
      </c>
      <c r="C160" s="5"/>
      <c r="D160" s="5"/>
      <c r="E160" s="8" t="s">
        <v>8375</v>
      </c>
      <c r="F160" s="229" t="s">
        <v>12008</v>
      </c>
      <c r="G160" s="5"/>
      <c r="H160" s="5"/>
    </row>
    <row r="161" spans="1:9" ht="19" customHeight="1" x14ac:dyDescent="0.35">
      <c r="B161" s="8" t="s">
        <v>8363</v>
      </c>
      <c r="C161" s="5"/>
      <c r="D161" s="5"/>
      <c r="E161" s="8" t="s">
        <v>8369</v>
      </c>
      <c r="F161" s="229" t="s">
        <v>12008</v>
      </c>
      <c r="G161" s="5"/>
      <c r="H161" s="5"/>
      <c r="I161" s="57" t="s">
        <v>10103</v>
      </c>
    </row>
    <row r="162" spans="1:9" ht="19" customHeight="1" x14ac:dyDescent="0.35">
      <c r="B162" s="8" t="s">
        <v>10642</v>
      </c>
      <c r="C162" s="5"/>
      <c r="D162" s="5"/>
      <c r="E162" s="8" t="s">
        <v>10341</v>
      </c>
      <c r="F162" s="5"/>
      <c r="G162" s="5"/>
      <c r="H162" s="5"/>
      <c r="I162" s="57" t="s">
        <v>10102</v>
      </c>
    </row>
    <row r="163" spans="1:9" ht="19" customHeight="1" x14ac:dyDescent="0.3">
      <c r="B163" s="8" t="s">
        <v>8368</v>
      </c>
      <c r="C163" s="50"/>
      <c r="D163" s="230"/>
      <c r="E163" s="230"/>
      <c r="F163" s="230"/>
      <c r="G163" s="50"/>
      <c r="H163" s="50"/>
    </row>
    <row r="164" spans="1:9" ht="19" customHeight="1" x14ac:dyDescent="0.3">
      <c r="A164" s="2" t="s">
        <v>11740</v>
      </c>
      <c r="B164" s="8" t="s">
        <v>8358</v>
      </c>
      <c r="C164" s="50"/>
      <c r="D164" s="50" t="s">
        <v>10258</v>
      </c>
      <c r="E164" s="8" t="s">
        <v>8370</v>
      </c>
      <c r="F164" s="230" t="s">
        <v>12008</v>
      </c>
      <c r="G164" s="50"/>
      <c r="H164" s="50"/>
    </row>
    <row r="165" spans="1:9" ht="19" customHeight="1" x14ac:dyDescent="0.35">
      <c r="A165" s="2" t="s">
        <v>10258</v>
      </c>
      <c r="B165" s="8" t="s">
        <v>8365</v>
      </c>
      <c r="C165" s="50"/>
      <c r="D165" s="50"/>
      <c r="E165" s="8" t="s">
        <v>10892</v>
      </c>
      <c r="F165" s="50"/>
      <c r="G165" s="50"/>
      <c r="H165" s="50"/>
      <c r="I165" s="57" t="s">
        <v>10101</v>
      </c>
    </row>
    <row r="166" spans="1:9" ht="19" customHeight="1" x14ac:dyDescent="0.3">
      <c r="A166" s="155"/>
      <c r="B166" s="8" t="s">
        <v>8362</v>
      </c>
      <c r="C166" s="50"/>
      <c r="D166" s="50"/>
      <c r="E166" s="8" t="s">
        <v>11946</v>
      </c>
      <c r="F166" s="230" t="s">
        <v>12008</v>
      </c>
      <c r="G166" s="50"/>
      <c r="H166" s="230" t="s">
        <v>12008</v>
      </c>
    </row>
  </sheetData>
  <phoneticPr fontId="23" type="noConversion"/>
  <hyperlinks>
    <hyperlink ref="J81" r:id="rId1" xr:uid="{B41C9890-EEEC-40CA-92CC-694E0FA8D643}"/>
    <hyperlink ref="I81" r:id="rId2" xr:uid="{CAA479AB-C312-43DC-8856-433CF59A0BC2}"/>
    <hyperlink ref="I47" r:id="rId3" xr:uid="{76F3542D-8B5A-45BD-AE7B-672BD3D98C36}"/>
    <hyperlink ref="I77" r:id="rId4" xr:uid="{EE85D426-BDC4-4376-9323-C0DD4688826E}"/>
    <hyperlink ref="I73" r:id="rId5" xr:uid="{F73CAD1B-C028-4F71-87BF-916280CF921B}"/>
    <hyperlink ref="I68" r:id="rId6" xr:uid="{D95BA96A-3AD7-4570-9B0D-91AE2E7795E6}"/>
    <hyperlink ref="K81" r:id="rId7" xr:uid="{47FE1C78-5F38-4695-8B3F-A9B7A7EF4D26}"/>
    <hyperlink ref="I78" r:id="rId8" xr:uid="{4AA4BB94-1014-49B9-ABFB-24C9B61D7230}"/>
    <hyperlink ref="I162" r:id="rId9" xr:uid="{98FE3189-D35C-4AE2-A822-48B4062A940E}"/>
    <hyperlink ref="I165" r:id="rId10" xr:uid="{7FE7C869-C51B-4296-9DEF-F27413AD98E0}"/>
    <hyperlink ref="I161" r:id="rId11" xr:uid="{126E44A1-F44B-4EE1-92A4-AFD898973A81}"/>
    <hyperlink ref="I151" r:id="rId12" xr:uid="{1C05B641-37D2-4506-982D-F6D2B52D5FE3}"/>
  </hyperlinks>
  <pageMargins left="0.7" right="0.7" top="0.75" bottom="0.75" header="0.3" footer="0.3"/>
  <pageSetup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3077-0C22-4C57-B96D-68EB1C04553F}">
  <dimension ref="A1:K136"/>
  <sheetViews>
    <sheetView tabSelected="1" workbookViewId="0"/>
  </sheetViews>
  <sheetFormatPr defaultColWidth="9.23046875" defaultRowHeight="19" customHeight="1" x14ac:dyDescent="0.3"/>
  <cols>
    <col min="1" max="1" width="6.84375" style="2" bestFit="1" customWidth="1"/>
    <col min="2" max="2" width="28.84375" style="2" bestFit="1" customWidth="1"/>
    <col min="3" max="4" width="15.69140625" style="2" customWidth="1"/>
    <col min="5" max="6" width="15.3046875" style="2" customWidth="1"/>
    <col min="7" max="7" width="26.765625" style="2" customWidth="1"/>
    <col min="8" max="8" width="10.23046875" style="2" customWidth="1"/>
    <col min="9" max="9" width="6.69140625" style="2" customWidth="1"/>
    <col min="10" max="16384" width="9.23046875" style="2"/>
  </cols>
  <sheetData>
    <row r="1" spans="1:9" ht="19" customHeight="1" x14ac:dyDescent="0.35">
      <c r="A1" s="15" t="s">
        <v>11740</v>
      </c>
      <c r="B1" s="15" t="s">
        <v>6939</v>
      </c>
      <c r="C1" s="15"/>
      <c r="D1" s="15"/>
      <c r="E1" s="15" t="s">
        <v>8647</v>
      </c>
      <c r="F1" s="15"/>
      <c r="G1" s="15"/>
      <c r="H1" s="15"/>
      <c r="I1" s="15" t="s">
        <v>2762</v>
      </c>
    </row>
    <row r="2" spans="1:9" ht="19" customHeight="1" x14ac:dyDescent="0.3">
      <c r="B2" s="92" t="s">
        <v>6863</v>
      </c>
      <c r="C2" s="92" t="s">
        <v>6875</v>
      </c>
      <c r="E2" s="8" t="s">
        <v>8622</v>
      </c>
      <c r="F2" s="8" t="s">
        <v>8634</v>
      </c>
      <c r="G2" s="2">
        <v>33</v>
      </c>
      <c r="H2" s="2" t="s">
        <v>12647</v>
      </c>
    </row>
    <row r="3" spans="1:9" ht="19" customHeight="1" x14ac:dyDescent="0.3">
      <c r="B3" s="92" t="s">
        <v>6864</v>
      </c>
      <c r="C3" s="92" t="s">
        <v>6876</v>
      </c>
      <c r="E3" s="8" t="s">
        <v>8623</v>
      </c>
      <c r="F3" s="8" t="s">
        <v>8635</v>
      </c>
      <c r="G3" s="2">
        <v>24</v>
      </c>
      <c r="H3" s="2" t="s">
        <v>12645</v>
      </c>
    </row>
    <row r="4" spans="1:9" ht="19" customHeight="1" x14ac:dyDescent="0.3">
      <c r="B4" s="92" t="s">
        <v>6865</v>
      </c>
      <c r="C4" s="92" t="s">
        <v>6877</v>
      </c>
      <c r="E4" s="8" t="s">
        <v>8624</v>
      </c>
      <c r="F4" s="8" t="s">
        <v>8636</v>
      </c>
      <c r="G4" s="2">
        <v>30</v>
      </c>
      <c r="H4" s="2" t="s">
        <v>12646</v>
      </c>
    </row>
    <row r="5" spans="1:9" ht="19" customHeight="1" x14ac:dyDescent="0.3">
      <c r="B5" s="92" t="s">
        <v>6866</v>
      </c>
      <c r="C5" s="92" t="s">
        <v>6878</v>
      </c>
      <c r="E5" s="8" t="s">
        <v>8625</v>
      </c>
      <c r="F5" s="8" t="s">
        <v>8637</v>
      </c>
      <c r="G5" s="2">
        <v>54</v>
      </c>
      <c r="H5" s="2" t="s">
        <v>11984</v>
      </c>
    </row>
    <row r="6" spans="1:9" ht="19" customHeight="1" x14ac:dyDescent="0.3">
      <c r="B6" s="92" t="s">
        <v>6867</v>
      </c>
      <c r="C6" s="92" t="s">
        <v>6879</v>
      </c>
      <c r="E6" s="8" t="s">
        <v>8626</v>
      </c>
      <c r="F6" s="8" t="s">
        <v>8638</v>
      </c>
      <c r="G6" s="2">
        <v>8</v>
      </c>
      <c r="H6" s="2" t="s">
        <v>11985</v>
      </c>
    </row>
    <row r="7" spans="1:9" ht="19" customHeight="1" x14ac:dyDescent="0.3">
      <c r="B7" s="92" t="s">
        <v>6868</v>
      </c>
      <c r="C7" s="92" t="s">
        <v>6880</v>
      </c>
      <c r="E7" s="8" t="s">
        <v>8627</v>
      </c>
      <c r="F7" s="8" t="s">
        <v>8639</v>
      </c>
      <c r="G7" s="2">
        <v>10</v>
      </c>
      <c r="H7" s="2" t="s">
        <v>12648</v>
      </c>
    </row>
    <row r="8" spans="1:9" ht="19" customHeight="1" x14ac:dyDescent="0.3">
      <c r="B8" s="92" t="s">
        <v>6869</v>
      </c>
      <c r="C8" s="92" t="s">
        <v>6881</v>
      </c>
      <c r="E8" s="8" t="s">
        <v>8628</v>
      </c>
      <c r="F8" s="8" t="s">
        <v>8640</v>
      </c>
      <c r="G8" s="2">
        <v>11</v>
      </c>
      <c r="H8" s="2" t="s">
        <v>11986</v>
      </c>
    </row>
    <row r="9" spans="1:9" ht="19" customHeight="1" x14ac:dyDescent="0.3">
      <c r="B9" s="92" t="s">
        <v>6870</v>
      </c>
      <c r="C9" s="92" t="s">
        <v>6882</v>
      </c>
      <c r="E9" s="8" t="s">
        <v>8629</v>
      </c>
      <c r="F9" s="8" t="s">
        <v>8641</v>
      </c>
    </row>
    <row r="10" spans="1:9" ht="19" customHeight="1" x14ac:dyDescent="0.3">
      <c r="B10" s="92" t="s">
        <v>6871</v>
      </c>
      <c r="C10" s="92" t="s">
        <v>6883</v>
      </c>
      <c r="E10" s="8" t="s">
        <v>8630</v>
      </c>
      <c r="F10" s="8" t="s">
        <v>8642</v>
      </c>
      <c r="G10" s="2">
        <f>SUM(G2:G8)</f>
        <v>170</v>
      </c>
      <c r="H10" s="2" t="s">
        <v>12640</v>
      </c>
    </row>
    <row r="11" spans="1:9" ht="19" customHeight="1" x14ac:dyDescent="0.3">
      <c r="B11" s="92" t="s">
        <v>6872</v>
      </c>
      <c r="C11" s="92" t="s">
        <v>6884</v>
      </c>
      <c r="E11" s="8" t="s">
        <v>8631</v>
      </c>
      <c r="F11" s="8" t="s">
        <v>8643</v>
      </c>
    </row>
    <row r="12" spans="1:9" ht="19" customHeight="1" x14ac:dyDescent="0.3">
      <c r="B12" s="92" t="s">
        <v>6873</v>
      </c>
      <c r="C12" s="92" t="s">
        <v>6885</v>
      </c>
      <c r="E12" s="8" t="s">
        <v>8632</v>
      </c>
      <c r="F12" s="8" t="s">
        <v>8644</v>
      </c>
    </row>
    <row r="13" spans="1:9" ht="19" customHeight="1" x14ac:dyDescent="0.3">
      <c r="B13" s="92" t="s">
        <v>6874</v>
      </c>
      <c r="C13" s="92" t="s">
        <v>6886</v>
      </c>
      <c r="E13" s="8" t="s">
        <v>6677</v>
      </c>
      <c r="F13" s="8" t="s">
        <v>8645</v>
      </c>
    </row>
    <row r="14" spans="1:9" ht="19" customHeight="1" x14ac:dyDescent="0.3">
      <c r="E14" s="8" t="s">
        <v>8633</v>
      </c>
      <c r="F14" s="8" t="s">
        <v>8646</v>
      </c>
    </row>
    <row r="15" spans="1:9" ht="19" customHeight="1" x14ac:dyDescent="0.3">
      <c r="B15" s="5" t="s">
        <v>11770</v>
      </c>
      <c r="C15" s="4"/>
    </row>
    <row r="16" spans="1:9" ht="19" customHeight="1" x14ac:dyDescent="0.3">
      <c r="B16" s="4" t="s">
        <v>11778</v>
      </c>
      <c r="C16" s="2" t="s">
        <v>11771</v>
      </c>
    </row>
    <row r="17" spans="1:11" ht="19" customHeight="1" x14ac:dyDescent="0.3">
      <c r="B17" s="4" t="s">
        <v>11776</v>
      </c>
      <c r="C17" s="2" t="s">
        <v>11773</v>
      </c>
    </row>
    <row r="18" spans="1:11" ht="19" customHeight="1" x14ac:dyDescent="0.3">
      <c r="B18" s="4" t="s">
        <v>11777</v>
      </c>
      <c r="C18" s="2" t="s">
        <v>11774</v>
      </c>
    </row>
    <row r="19" spans="1:11" ht="19" customHeight="1" x14ac:dyDescent="0.3">
      <c r="B19" s="4" t="s">
        <v>11775</v>
      </c>
      <c r="C19" s="2" t="s">
        <v>11772</v>
      </c>
    </row>
    <row r="20" spans="1:11" ht="19" customHeight="1" x14ac:dyDescent="0.3">
      <c r="C20" s="4"/>
    </row>
    <row r="21" spans="1:11" ht="19" customHeight="1" x14ac:dyDescent="0.3">
      <c r="B21" s="1" t="s">
        <v>6643</v>
      </c>
      <c r="C21" s="1"/>
      <c r="D21" s="1"/>
      <c r="E21" s="1"/>
      <c r="F21" s="1"/>
      <c r="G21" s="1"/>
      <c r="H21" s="1"/>
    </row>
    <row r="22" spans="1:11" ht="19" customHeight="1" x14ac:dyDescent="0.3">
      <c r="B22" s="2" t="s">
        <v>7237</v>
      </c>
      <c r="C22" s="8" t="s">
        <v>1377</v>
      </c>
      <c r="D22" s="8" t="s">
        <v>8657</v>
      </c>
      <c r="E22" s="8" t="s">
        <v>8658</v>
      </c>
    </row>
    <row r="23" spans="1:11" ht="19" customHeight="1" x14ac:dyDescent="0.3">
      <c r="B23" s="2" t="s">
        <v>7295</v>
      </c>
      <c r="C23" s="8" t="s">
        <v>8652</v>
      </c>
      <c r="D23" s="8" t="s">
        <v>8653</v>
      </c>
      <c r="E23" s="8" t="s">
        <v>8654</v>
      </c>
      <c r="F23" s="155" t="s">
        <v>12008</v>
      </c>
      <c r="I23" s="3" t="s">
        <v>6826</v>
      </c>
    </row>
    <row r="24" spans="1:11" ht="19" customHeight="1" x14ac:dyDescent="0.3">
      <c r="B24" s="2" t="s">
        <v>7296</v>
      </c>
      <c r="C24" s="8" t="s">
        <v>8655</v>
      </c>
      <c r="E24" s="8" t="s">
        <v>8656</v>
      </c>
      <c r="F24" s="155" t="s">
        <v>12008</v>
      </c>
      <c r="K24" s="3"/>
    </row>
    <row r="25" spans="1:11" ht="19" customHeight="1" x14ac:dyDescent="0.3">
      <c r="B25" s="1" t="s">
        <v>10445</v>
      </c>
      <c r="C25" s="1"/>
      <c r="D25" s="1"/>
      <c r="E25" s="1"/>
      <c r="F25" s="1"/>
      <c r="G25" s="1"/>
      <c r="H25" s="1"/>
    </row>
    <row r="26" spans="1:11" ht="19" customHeight="1" x14ac:dyDescent="0.3">
      <c r="B26" s="2" t="s">
        <v>9533</v>
      </c>
      <c r="C26" s="8" t="s">
        <v>9727</v>
      </c>
      <c r="D26" s="8" t="s">
        <v>9728</v>
      </c>
    </row>
    <row r="27" spans="1:11" ht="19" customHeight="1" x14ac:dyDescent="0.3">
      <c r="A27" s="2" t="s">
        <v>10258</v>
      </c>
      <c r="B27" s="2" t="s">
        <v>9169</v>
      </c>
      <c r="C27" s="8" t="s">
        <v>9698</v>
      </c>
      <c r="D27" s="8" t="s">
        <v>10739</v>
      </c>
    </row>
    <row r="28" spans="1:11" ht="19" customHeight="1" x14ac:dyDescent="0.3">
      <c r="A28" s="2" t="s">
        <v>10258</v>
      </c>
      <c r="B28" s="2" t="s">
        <v>8318</v>
      </c>
      <c r="C28" s="8" t="s">
        <v>9726</v>
      </c>
      <c r="D28" s="8" t="s">
        <v>11573</v>
      </c>
      <c r="E28" s="155" t="s">
        <v>12008</v>
      </c>
    </row>
    <row r="29" spans="1:11" ht="19" customHeight="1" x14ac:dyDescent="0.3">
      <c r="B29" s="2" t="s">
        <v>10543</v>
      </c>
      <c r="C29" s="8" t="s">
        <v>11036</v>
      </c>
      <c r="D29" s="8" t="s">
        <v>9535</v>
      </c>
      <c r="E29" s="155" t="s">
        <v>12008</v>
      </c>
    </row>
    <row r="30" spans="1:11" ht="19" customHeight="1" x14ac:dyDescent="0.3">
      <c r="B30" s="2" t="s">
        <v>9179</v>
      </c>
      <c r="C30" s="8" t="s">
        <v>12613</v>
      </c>
      <c r="D30" s="155" t="s">
        <v>12008</v>
      </c>
    </row>
    <row r="31" spans="1:11" ht="19" customHeight="1" x14ac:dyDescent="0.3">
      <c r="B31" s="2" t="s">
        <v>9534</v>
      </c>
      <c r="C31" s="8" t="s">
        <v>11947</v>
      </c>
      <c r="D31" s="155" t="s">
        <v>12008</v>
      </c>
      <c r="F31" s="8" t="s">
        <v>12000</v>
      </c>
    </row>
    <row r="32" spans="1:11" ht="19" customHeight="1" x14ac:dyDescent="0.3">
      <c r="B32" s="1" t="s">
        <v>246</v>
      </c>
      <c r="C32" s="1" t="s">
        <v>10708</v>
      </c>
      <c r="D32" s="1"/>
      <c r="E32" s="1"/>
      <c r="F32" s="1"/>
      <c r="G32" s="1"/>
      <c r="H32" s="1"/>
    </row>
    <row r="33" spans="1:9" ht="19" customHeight="1" x14ac:dyDescent="0.3">
      <c r="B33" s="2" t="s">
        <v>10435</v>
      </c>
      <c r="C33" s="8" t="s">
        <v>10436</v>
      </c>
      <c r="D33" s="8" t="s">
        <v>10553</v>
      </c>
      <c r="E33" s="8" t="s">
        <v>10934</v>
      </c>
      <c r="F33" s="8" t="s">
        <v>10551</v>
      </c>
      <c r="G33" s="8" t="s">
        <v>10437</v>
      </c>
      <c r="H33" s="8" t="s">
        <v>10438</v>
      </c>
      <c r="I33" s="163" t="s">
        <v>10552</v>
      </c>
    </row>
    <row r="34" spans="1:9" ht="19" customHeight="1" x14ac:dyDescent="0.3">
      <c r="A34" s="2" t="s">
        <v>10258</v>
      </c>
      <c r="B34" s="2" t="s">
        <v>10439</v>
      </c>
      <c r="C34" s="8" t="s">
        <v>10709</v>
      </c>
      <c r="D34" s="8" t="s">
        <v>10440</v>
      </c>
      <c r="E34" s="8" t="s">
        <v>10441</v>
      </c>
      <c r="F34" s="8" t="s">
        <v>10442</v>
      </c>
      <c r="G34" s="8" t="s">
        <v>10443</v>
      </c>
      <c r="H34" s="8" t="s">
        <v>10444</v>
      </c>
      <c r="I34" s="163" t="s">
        <v>8895</v>
      </c>
    </row>
    <row r="35" spans="1:9" ht="19" customHeight="1" x14ac:dyDescent="0.3">
      <c r="A35" s="2" t="s">
        <v>10258</v>
      </c>
      <c r="B35" s="2" t="s">
        <v>10434</v>
      </c>
      <c r="C35" s="8" t="s">
        <v>10429</v>
      </c>
      <c r="D35" s="8" t="s">
        <v>6191</v>
      </c>
      <c r="E35" s="8" t="s">
        <v>10430</v>
      </c>
      <c r="F35" s="8" t="s">
        <v>10431</v>
      </c>
      <c r="G35" s="8" t="s">
        <v>10432</v>
      </c>
      <c r="H35" s="8" t="s">
        <v>10433</v>
      </c>
    </row>
    <row r="36" spans="1:9" ht="19" customHeight="1" x14ac:dyDescent="0.3">
      <c r="B36" s="2" t="s">
        <v>10428</v>
      </c>
      <c r="C36" s="8" t="s">
        <v>10422</v>
      </c>
      <c r="D36" s="8" t="s">
        <v>10423</v>
      </c>
      <c r="E36" s="8" t="s">
        <v>10424</v>
      </c>
      <c r="F36" s="8" t="s">
        <v>10425</v>
      </c>
      <c r="G36" s="8" t="s">
        <v>10426</v>
      </c>
      <c r="H36" s="8" t="s">
        <v>10427</v>
      </c>
    </row>
    <row r="37" spans="1:9" ht="19" customHeight="1" x14ac:dyDescent="0.35">
      <c r="B37" s="2" t="s">
        <v>10984</v>
      </c>
      <c r="C37" s="8" t="s">
        <v>10663</v>
      </c>
      <c r="D37" s="8" t="s">
        <v>10664</v>
      </c>
      <c r="E37" s="8" t="s">
        <v>10665</v>
      </c>
      <c r="F37" s="8" t="s">
        <v>10948</v>
      </c>
      <c r="G37" s="155" t="s">
        <v>12008</v>
      </c>
      <c r="I37" s="6" t="s">
        <v>10983</v>
      </c>
    </row>
    <row r="38" spans="1:9" ht="19" customHeight="1" x14ac:dyDescent="0.3">
      <c r="B38" s="2" t="s">
        <v>10985</v>
      </c>
      <c r="C38" s="8" t="s">
        <v>6228</v>
      </c>
      <c r="D38" s="8" t="s">
        <v>10947</v>
      </c>
      <c r="E38" s="8" t="s">
        <v>10666</v>
      </c>
    </row>
    <row r="39" spans="1:9" ht="19" customHeight="1" x14ac:dyDescent="0.35">
      <c r="A39" s="155" t="s">
        <v>12008</v>
      </c>
      <c r="B39" s="2" t="s">
        <v>11949</v>
      </c>
      <c r="C39" s="155" t="s">
        <v>12009</v>
      </c>
      <c r="E39" s="155" t="s">
        <v>12010</v>
      </c>
      <c r="G39" s="155" t="s">
        <v>12011</v>
      </c>
      <c r="I39" s="6" t="s">
        <v>11948</v>
      </c>
    </row>
    <row r="40" spans="1:9" ht="19" customHeight="1" x14ac:dyDescent="0.3">
      <c r="C40" s="2" t="s">
        <v>11979</v>
      </c>
      <c r="E40" s="2" t="s">
        <v>11980</v>
      </c>
      <c r="G40" s="2" t="s">
        <v>11981</v>
      </c>
    </row>
    <row r="41" spans="1:9" ht="19" customHeight="1" x14ac:dyDescent="0.3">
      <c r="A41" s="1"/>
      <c r="B41" s="1" t="s">
        <v>10446</v>
      </c>
      <c r="C41" s="1" t="s">
        <v>8474</v>
      </c>
      <c r="D41" s="1" t="s">
        <v>8473</v>
      </c>
      <c r="E41" s="1"/>
      <c r="F41" s="1" t="s">
        <v>8475</v>
      </c>
      <c r="G41" s="1"/>
      <c r="H41" s="1"/>
    </row>
    <row r="42" spans="1:9" ht="19" customHeight="1" x14ac:dyDescent="0.3">
      <c r="A42" s="50"/>
      <c r="B42" s="50" t="s">
        <v>8433</v>
      </c>
      <c r="C42" s="50" t="s">
        <v>8434</v>
      </c>
      <c r="D42" s="50" t="s">
        <v>8449</v>
      </c>
      <c r="E42" s="50"/>
      <c r="F42" s="50" t="s">
        <v>8458</v>
      </c>
      <c r="G42" s="50"/>
      <c r="H42" s="50" t="s">
        <v>8476</v>
      </c>
    </row>
    <row r="43" spans="1:9" ht="19" customHeight="1" x14ac:dyDescent="0.3">
      <c r="A43" s="50"/>
      <c r="B43" s="50" t="s">
        <v>8434</v>
      </c>
      <c r="C43" s="50" t="s">
        <v>8435</v>
      </c>
      <c r="D43" s="50" t="s">
        <v>8450</v>
      </c>
      <c r="E43" s="50"/>
      <c r="F43" s="50" t="s">
        <v>8459</v>
      </c>
      <c r="G43" s="50"/>
      <c r="H43" s="50"/>
    </row>
    <row r="44" spans="1:9" ht="19" customHeight="1" x14ac:dyDescent="0.3">
      <c r="A44" s="50"/>
      <c r="B44" s="50" t="s">
        <v>8435</v>
      </c>
      <c r="C44" s="50" t="s">
        <v>8456</v>
      </c>
      <c r="D44" s="50" t="s">
        <v>8451</v>
      </c>
      <c r="E44" s="50"/>
      <c r="F44" s="50" t="s">
        <v>8460</v>
      </c>
      <c r="G44" s="50"/>
      <c r="H44" s="50"/>
    </row>
    <row r="45" spans="1:9" ht="19" customHeight="1" x14ac:dyDescent="0.3">
      <c r="A45" s="94"/>
      <c r="B45" s="94" t="s">
        <v>8436</v>
      </c>
      <c r="C45" s="94" t="s">
        <v>6848</v>
      </c>
      <c r="D45" s="94" t="s">
        <v>8900</v>
      </c>
      <c r="E45" s="94"/>
      <c r="F45" s="94" t="s">
        <v>8897</v>
      </c>
      <c r="G45" s="94"/>
      <c r="H45" s="95" t="s">
        <v>10447</v>
      </c>
      <c r="I45" s="163" t="s">
        <v>8899</v>
      </c>
    </row>
    <row r="46" spans="1:9" ht="19" customHeight="1" x14ac:dyDescent="0.3">
      <c r="A46" s="94"/>
      <c r="B46" s="94" t="s">
        <v>8437</v>
      </c>
      <c r="C46" s="94" t="s">
        <v>6848</v>
      </c>
      <c r="D46" s="94" t="s">
        <v>8438</v>
      </c>
      <c r="E46" s="94"/>
      <c r="F46" s="94" t="s">
        <v>8461</v>
      </c>
      <c r="G46" s="94"/>
      <c r="H46" s="94"/>
    </row>
    <row r="47" spans="1:9" ht="19" customHeight="1" x14ac:dyDescent="0.3">
      <c r="A47" s="94"/>
      <c r="B47" s="94" t="s">
        <v>8438</v>
      </c>
      <c r="C47" s="94" t="s">
        <v>6848</v>
      </c>
      <c r="D47" s="94" t="s">
        <v>8452</v>
      </c>
      <c r="E47" s="94"/>
      <c r="F47" s="94" t="s">
        <v>8898</v>
      </c>
      <c r="G47" s="94"/>
      <c r="H47" s="94"/>
    </row>
    <row r="48" spans="1:9" ht="19" customHeight="1" x14ac:dyDescent="0.3">
      <c r="A48" s="94"/>
      <c r="B48" s="94" t="s">
        <v>8439</v>
      </c>
      <c r="C48" s="94" t="s">
        <v>8457</v>
      </c>
      <c r="D48" s="94" t="s">
        <v>8453</v>
      </c>
      <c r="E48" s="94"/>
      <c r="F48" s="94" t="s">
        <v>8896</v>
      </c>
      <c r="G48" s="94"/>
      <c r="H48" s="94"/>
    </row>
    <row r="49" spans="1:8" ht="19" customHeight="1" x14ac:dyDescent="0.3">
      <c r="A49" s="94"/>
      <c r="B49" s="94" t="s">
        <v>8472</v>
      </c>
      <c r="C49" s="94" t="s">
        <v>6848</v>
      </c>
      <c r="D49" s="94" t="s">
        <v>8454</v>
      </c>
      <c r="E49" s="94"/>
      <c r="F49" s="94" t="s">
        <v>8462</v>
      </c>
      <c r="G49" s="94"/>
      <c r="H49" s="94"/>
    </row>
    <row r="50" spans="1:8" ht="19" customHeight="1" x14ac:dyDescent="0.3">
      <c r="A50" s="94"/>
      <c r="B50" s="94" t="s">
        <v>8484</v>
      </c>
      <c r="C50" s="94" t="s">
        <v>6848</v>
      </c>
      <c r="D50" s="94" t="s">
        <v>8455</v>
      </c>
      <c r="E50" s="94"/>
      <c r="F50" s="94" t="s">
        <v>8463</v>
      </c>
      <c r="G50" s="94"/>
      <c r="H50" s="94"/>
    </row>
    <row r="51" spans="1:8" ht="19" customHeight="1" x14ac:dyDescent="0.3">
      <c r="A51" s="58"/>
      <c r="B51" s="8" t="s">
        <v>8440</v>
      </c>
      <c r="C51" s="58" t="s">
        <v>6848</v>
      </c>
      <c r="D51" s="58" t="s">
        <v>6848</v>
      </c>
      <c r="E51" s="58"/>
      <c r="F51" s="8" t="s">
        <v>8464</v>
      </c>
      <c r="G51" s="58"/>
      <c r="H51" s="93" t="s">
        <v>8477</v>
      </c>
    </row>
    <row r="52" spans="1:8" ht="19" customHeight="1" x14ac:dyDescent="0.3">
      <c r="A52" s="58"/>
      <c r="B52" s="8" t="s">
        <v>8441</v>
      </c>
      <c r="C52" s="58" t="s">
        <v>6848</v>
      </c>
      <c r="D52" s="58" t="s">
        <v>6848</v>
      </c>
      <c r="E52" s="58"/>
      <c r="F52" s="8" t="s">
        <v>8465</v>
      </c>
      <c r="G52" s="222" t="s">
        <v>12008</v>
      </c>
      <c r="H52" s="58"/>
    </row>
    <row r="53" spans="1:8" ht="19" customHeight="1" x14ac:dyDescent="0.3">
      <c r="A53" s="58"/>
      <c r="B53" s="8" t="s">
        <v>8442</v>
      </c>
      <c r="C53" s="58" t="s">
        <v>6848</v>
      </c>
      <c r="D53" s="58" t="s">
        <v>6848</v>
      </c>
      <c r="E53" s="58"/>
      <c r="F53" s="8" t="s">
        <v>8466</v>
      </c>
      <c r="G53" s="58"/>
      <c r="H53" s="58"/>
    </row>
    <row r="54" spans="1:8" ht="19" customHeight="1" x14ac:dyDescent="0.3">
      <c r="A54" s="58"/>
      <c r="B54" s="8" t="s">
        <v>8443</v>
      </c>
      <c r="C54" s="58" t="s">
        <v>6848</v>
      </c>
      <c r="D54" s="58" t="s">
        <v>6848</v>
      </c>
      <c r="E54" s="58"/>
      <c r="F54" s="8" t="s">
        <v>8467</v>
      </c>
      <c r="G54" s="222" t="s">
        <v>12008</v>
      </c>
      <c r="H54" s="58"/>
    </row>
    <row r="55" spans="1:8" ht="19" customHeight="1" x14ac:dyDescent="0.3">
      <c r="A55" s="58"/>
      <c r="B55" s="8" t="s">
        <v>8444</v>
      </c>
      <c r="C55" s="58" t="s">
        <v>6848</v>
      </c>
      <c r="D55" s="58" t="s">
        <v>6848</v>
      </c>
      <c r="E55" s="58"/>
      <c r="F55" s="8" t="s">
        <v>8468</v>
      </c>
      <c r="G55" s="58"/>
      <c r="H55" s="58"/>
    </row>
    <row r="56" spans="1:8" ht="19" customHeight="1" x14ac:dyDescent="0.3">
      <c r="A56" s="58"/>
      <c r="B56" s="8" t="s">
        <v>8445</v>
      </c>
      <c r="C56" s="58" t="s">
        <v>6848</v>
      </c>
      <c r="D56" s="58" t="s">
        <v>6848</v>
      </c>
      <c r="E56" s="58"/>
      <c r="F56" s="8" t="s">
        <v>8442</v>
      </c>
      <c r="G56" s="58"/>
      <c r="H56" s="58"/>
    </row>
    <row r="57" spans="1:8" ht="19" customHeight="1" x14ac:dyDescent="0.3">
      <c r="A57" s="58"/>
      <c r="B57" s="58" t="s">
        <v>8446</v>
      </c>
      <c r="C57" s="58" t="s">
        <v>6848</v>
      </c>
      <c r="D57" s="58" t="s">
        <v>6848</v>
      </c>
      <c r="E57" s="58"/>
      <c r="F57" s="58" t="s">
        <v>8469</v>
      </c>
      <c r="G57" s="58"/>
      <c r="H57" s="58"/>
    </row>
    <row r="58" spans="1:8" ht="19" customHeight="1" x14ac:dyDescent="0.3">
      <c r="A58" s="58"/>
      <c r="B58" s="58" t="s">
        <v>8447</v>
      </c>
      <c r="C58" s="58" t="s">
        <v>6848</v>
      </c>
      <c r="D58" s="58" t="s">
        <v>6848</v>
      </c>
      <c r="E58" s="58"/>
      <c r="F58" s="58" t="s">
        <v>8470</v>
      </c>
      <c r="G58" s="58"/>
      <c r="H58" s="58"/>
    </row>
    <row r="59" spans="1:8" ht="19" customHeight="1" x14ac:dyDescent="0.3">
      <c r="A59" s="58"/>
      <c r="B59" s="58" t="s">
        <v>8448</v>
      </c>
      <c r="C59" s="58" t="s">
        <v>6848</v>
      </c>
      <c r="D59" s="58" t="s">
        <v>6848</v>
      </c>
      <c r="E59" s="58"/>
      <c r="F59" s="58" t="s">
        <v>8471</v>
      </c>
      <c r="G59" s="58"/>
      <c r="H59" s="58"/>
    </row>
    <row r="60" spans="1:8" ht="19" customHeight="1" x14ac:dyDescent="0.3">
      <c r="A60" s="58"/>
      <c r="B60" s="58" t="s">
        <v>8485</v>
      </c>
      <c r="C60" s="58" t="s">
        <v>8486</v>
      </c>
      <c r="D60" s="58" t="s">
        <v>8485</v>
      </c>
      <c r="E60" s="58"/>
      <c r="F60" s="58" t="s">
        <v>10255</v>
      </c>
      <c r="G60" s="58"/>
      <c r="H60" s="58"/>
    </row>
    <row r="61" spans="1:8" ht="19" customHeight="1" x14ac:dyDescent="0.3">
      <c r="B61" s="5" t="s">
        <v>12113</v>
      </c>
      <c r="C61" s="5"/>
      <c r="D61" s="5"/>
      <c r="E61" s="5"/>
      <c r="F61" s="5"/>
      <c r="G61" s="5"/>
      <c r="H61" s="5"/>
    </row>
    <row r="62" spans="1:8" ht="19" customHeight="1" x14ac:dyDescent="0.3">
      <c r="B62" s="2" t="s">
        <v>10544</v>
      </c>
      <c r="C62" s="8" t="s">
        <v>10528</v>
      </c>
      <c r="D62" s="8" t="s">
        <v>10529</v>
      </c>
    </row>
    <row r="63" spans="1:8" ht="19" customHeight="1" x14ac:dyDescent="0.3">
      <c r="B63" s="2" t="s">
        <v>10766</v>
      </c>
      <c r="C63" s="8" t="s">
        <v>10804</v>
      </c>
      <c r="D63" s="8" t="s">
        <v>10767</v>
      </c>
    </row>
    <row r="64" spans="1:8" ht="19" customHeight="1" x14ac:dyDescent="0.3">
      <c r="B64" s="2" t="s">
        <v>11196</v>
      </c>
      <c r="C64" s="8" t="s">
        <v>10710</v>
      </c>
      <c r="D64" s="8" t="s">
        <v>10807</v>
      </c>
      <c r="E64" s="155" t="s">
        <v>12008</v>
      </c>
    </row>
    <row r="65" spans="1:9" ht="19" customHeight="1" x14ac:dyDescent="0.3">
      <c r="A65" s="2" t="s">
        <v>10258</v>
      </c>
      <c r="B65" s="2" t="s">
        <v>9285</v>
      </c>
      <c r="C65" s="8" t="s">
        <v>9036</v>
      </c>
      <c r="D65" s="8" t="s">
        <v>11631</v>
      </c>
    </row>
    <row r="66" spans="1:9" ht="19" customHeight="1" x14ac:dyDescent="0.3">
      <c r="B66" s="2" t="s">
        <v>9286</v>
      </c>
      <c r="C66" s="8" t="s">
        <v>9037</v>
      </c>
    </row>
    <row r="67" spans="1:9" ht="19" customHeight="1" x14ac:dyDescent="0.3">
      <c r="B67" s="2" t="s">
        <v>10700</v>
      </c>
      <c r="C67" s="8" t="s">
        <v>10687</v>
      </c>
      <c r="D67" s="155" t="s">
        <v>12008</v>
      </c>
    </row>
    <row r="68" spans="1:9" ht="19" customHeight="1" x14ac:dyDescent="0.3">
      <c r="B68" s="2" t="s">
        <v>10808</v>
      </c>
      <c r="C68" s="8" t="s">
        <v>10809</v>
      </c>
    </row>
    <row r="69" spans="1:9" ht="19" customHeight="1" x14ac:dyDescent="0.35">
      <c r="B69" s="2" t="s">
        <v>10764</v>
      </c>
      <c r="C69" s="8" t="s">
        <v>10765</v>
      </c>
      <c r="I69" s="6" t="s">
        <v>11404</v>
      </c>
    </row>
    <row r="70" spans="1:9" ht="19" customHeight="1" x14ac:dyDescent="0.3">
      <c r="B70" s="2" t="s">
        <v>10768</v>
      </c>
      <c r="C70" s="8" t="s">
        <v>10769</v>
      </c>
    </row>
    <row r="71" spans="1:9" ht="19" customHeight="1" x14ac:dyDescent="0.3">
      <c r="B71" s="2" t="s">
        <v>10805</v>
      </c>
      <c r="C71" s="8" t="s">
        <v>10806</v>
      </c>
    </row>
    <row r="72" spans="1:9" ht="19" customHeight="1" x14ac:dyDescent="0.3">
      <c r="B72" s="2" t="s">
        <v>10549</v>
      </c>
      <c r="C72" s="8" t="s">
        <v>10872</v>
      </c>
      <c r="D72" s="8" t="s">
        <v>10873</v>
      </c>
      <c r="E72" s="8" t="s">
        <v>10874</v>
      </c>
    </row>
    <row r="73" spans="1:9" ht="19" customHeight="1" x14ac:dyDescent="0.3">
      <c r="A73" s="2" t="s">
        <v>10258</v>
      </c>
      <c r="B73" s="2" t="s">
        <v>5059</v>
      </c>
      <c r="C73" s="8" t="s">
        <v>10808</v>
      </c>
      <c r="D73" s="8" t="s">
        <v>10877</v>
      </c>
      <c r="E73" s="8" t="s">
        <v>12600</v>
      </c>
    </row>
    <row r="74" spans="1:9" ht="19" customHeight="1" x14ac:dyDescent="0.3">
      <c r="A74" s="2" t="s">
        <v>10258</v>
      </c>
      <c r="B74" s="2" t="s">
        <v>9536</v>
      </c>
      <c r="C74" s="8" t="s">
        <v>10875</v>
      </c>
      <c r="D74" s="8" t="s">
        <v>10876</v>
      </c>
      <c r="I74" s="163" t="s">
        <v>9537</v>
      </c>
    </row>
    <row r="75" spans="1:9" ht="19" customHeight="1" x14ac:dyDescent="0.3">
      <c r="A75" s="2" t="s">
        <v>10258</v>
      </c>
      <c r="B75" s="2" t="s">
        <v>7235</v>
      </c>
      <c r="C75" s="8" t="s">
        <v>7236</v>
      </c>
    </row>
    <row r="76" spans="1:9" ht="19" customHeight="1" x14ac:dyDescent="0.3">
      <c r="B76" s="2" t="s">
        <v>9038</v>
      </c>
      <c r="C76" s="8" t="s">
        <v>10547</v>
      </c>
    </row>
    <row r="77" spans="1:9" ht="19" customHeight="1" x14ac:dyDescent="0.3">
      <c r="B77" s="5" t="s">
        <v>12114</v>
      </c>
      <c r="C77" s="5"/>
      <c r="D77" s="5"/>
      <c r="E77" s="5"/>
      <c r="F77" s="5"/>
      <c r="G77" s="5"/>
      <c r="H77" s="5"/>
    </row>
    <row r="78" spans="1:9" ht="19" customHeight="1" x14ac:dyDescent="0.3">
      <c r="B78" s="2" t="s">
        <v>10545</v>
      </c>
      <c r="C78" s="8" t="s">
        <v>9033</v>
      </c>
    </row>
    <row r="79" spans="1:9" ht="19" customHeight="1" x14ac:dyDescent="0.3">
      <c r="B79" s="2" t="s">
        <v>10546</v>
      </c>
      <c r="C79" s="8" t="s">
        <v>9034</v>
      </c>
    </row>
    <row r="80" spans="1:9" ht="19" customHeight="1" x14ac:dyDescent="0.3">
      <c r="B80" s="2" t="s">
        <v>11589</v>
      </c>
      <c r="C80" s="8" t="s">
        <v>9035</v>
      </c>
    </row>
    <row r="81" spans="1:9" ht="19" customHeight="1" x14ac:dyDescent="0.3">
      <c r="B81" s="5" t="s">
        <v>12115</v>
      </c>
      <c r="C81" s="5"/>
      <c r="D81" s="5"/>
      <c r="E81" s="5"/>
      <c r="F81" s="5"/>
      <c r="G81" s="5"/>
      <c r="H81" s="5"/>
    </row>
    <row r="82" spans="1:9" ht="19" customHeight="1" x14ac:dyDescent="0.3">
      <c r="B82" s="2" t="s">
        <v>9296</v>
      </c>
      <c r="C82" s="8" t="s">
        <v>9298</v>
      </c>
      <c r="D82" s="8" t="s">
        <v>9299</v>
      </c>
      <c r="E82" s="8" t="s">
        <v>9297</v>
      </c>
    </row>
    <row r="83" spans="1:9" ht="19" customHeight="1" x14ac:dyDescent="0.3">
      <c r="A83" s="2" t="s">
        <v>10258</v>
      </c>
      <c r="B83" s="2" t="s">
        <v>10520</v>
      </c>
      <c r="C83" s="164" t="s">
        <v>10526</v>
      </c>
      <c r="D83" s="8" t="s">
        <v>10525</v>
      </c>
      <c r="E83" s="8" t="s">
        <v>10527</v>
      </c>
    </row>
    <row r="84" spans="1:9" ht="19" customHeight="1" x14ac:dyDescent="0.3">
      <c r="B84" s="2" t="s">
        <v>9291</v>
      </c>
      <c r="C84" s="8" t="s">
        <v>10036</v>
      </c>
      <c r="D84" s="8" t="s">
        <v>9029</v>
      </c>
    </row>
    <row r="85" spans="1:9" ht="19" customHeight="1" x14ac:dyDescent="0.3">
      <c r="B85" s="2" t="s">
        <v>9288</v>
      </c>
      <c r="C85" s="8" t="s">
        <v>9028</v>
      </c>
      <c r="D85" s="8" t="s">
        <v>12624</v>
      </c>
    </row>
    <row r="86" spans="1:9" ht="19" customHeight="1" x14ac:dyDescent="0.3">
      <c r="B86" s="2" t="s">
        <v>10857</v>
      </c>
      <c r="C86" s="8" t="s">
        <v>10856</v>
      </c>
      <c r="D86" s="8" t="s">
        <v>11225</v>
      </c>
      <c r="E86" s="155" t="s">
        <v>12008</v>
      </c>
    </row>
    <row r="87" spans="1:9" ht="19" customHeight="1" x14ac:dyDescent="0.3">
      <c r="B87" s="2" t="s">
        <v>10381</v>
      </c>
      <c r="C87" s="8" t="s">
        <v>10382</v>
      </c>
    </row>
    <row r="88" spans="1:9" ht="19" customHeight="1" x14ac:dyDescent="0.3">
      <c r="B88" s="2" t="s">
        <v>9287</v>
      </c>
      <c r="C88" s="8" t="s">
        <v>9026</v>
      </c>
    </row>
    <row r="89" spans="1:9" ht="19" customHeight="1" x14ac:dyDescent="0.3">
      <c r="B89" s="2" t="s">
        <v>9289</v>
      </c>
      <c r="C89" s="8" t="s">
        <v>9030</v>
      </c>
    </row>
    <row r="90" spans="1:9" ht="19" customHeight="1" x14ac:dyDescent="0.3">
      <c r="B90" s="2" t="s">
        <v>9290</v>
      </c>
      <c r="C90" s="8" t="s">
        <v>9027</v>
      </c>
    </row>
    <row r="91" spans="1:9" ht="19" customHeight="1" x14ac:dyDescent="0.3">
      <c r="B91" s="2" t="s">
        <v>9642</v>
      </c>
      <c r="C91" s="13" t="s">
        <v>11429</v>
      </c>
      <c r="D91" s="155" t="s">
        <v>12008</v>
      </c>
      <c r="F91" s="11"/>
    </row>
    <row r="92" spans="1:9" ht="19" customHeight="1" x14ac:dyDescent="0.3">
      <c r="B92" s="11" t="s">
        <v>10247</v>
      </c>
      <c r="C92" s="8" t="s">
        <v>10248</v>
      </c>
      <c r="D92" s="155" t="s">
        <v>12008</v>
      </c>
    </row>
    <row r="93" spans="1:9" ht="19" customHeight="1" x14ac:dyDescent="0.3">
      <c r="B93" s="5" t="s">
        <v>12116</v>
      </c>
      <c r="C93" s="5"/>
      <c r="D93" s="5"/>
      <c r="E93" s="5"/>
      <c r="F93" s="5"/>
      <c r="G93" s="5"/>
      <c r="H93" s="5"/>
    </row>
    <row r="94" spans="1:9" ht="19" customHeight="1" x14ac:dyDescent="0.35">
      <c r="B94" s="2" t="s">
        <v>10878</v>
      </c>
      <c r="C94" s="8" t="s">
        <v>11950</v>
      </c>
      <c r="D94" s="8" t="s">
        <v>11951</v>
      </c>
      <c r="G94" s="8" t="s">
        <v>11952</v>
      </c>
      <c r="H94" s="155" t="s">
        <v>12008</v>
      </c>
      <c r="I94" s="6" t="s">
        <v>11831</v>
      </c>
    </row>
    <row r="95" spans="1:9" ht="19" customHeight="1" x14ac:dyDescent="0.3">
      <c r="B95" s="2" t="s">
        <v>11763</v>
      </c>
      <c r="C95" s="8" t="s">
        <v>9158</v>
      </c>
      <c r="D95" s="8" t="s">
        <v>11733</v>
      </c>
    </row>
    <row r="96" spans="1:9" ht="19" customHeight="1" x14ac:dyDescent="0.3">
      <c r="B96" s="2" t="s">
        <v>10943</v>
      </c>
      <c r="C96" s="8" t="s">
        <v>10944</v>
      </c>
    </row>
    <row r="97" spans="1:9" ht="19" customHeight="1" x14ac:dyDescent="0.3">
      <c r="B97" s="2" t="s">
        <v>10945</v>
      </c>
      <c r="C97" s="8" t="s">
        <v>8320</v>
      </c>
    </row>
    <row r="101" spans="1:9" ht="19" customHeight="1" x14ac:dyDescent="0.3">
      <c r="B101" s="1" t="s">
        <v>10391</v>
      </c>
      <c r="C101" s="1" t="s">
        <v>10455</v>
      </c>
      <c r="D101" s="1" t="s">
        <v>8177</v>
      </c>
      <c r="E101" s="1" t="s">
        <v>10456</v>
      </c>
      <c r="F101" s="1"/>
      <c r="G101" s="1"/>
      <c r="H101" s="1"/>
    </row>
    <row r="102" spans="1:9" ht="19" customHeight="1" x14ac:dyDescent="0.35">
      <c r="B102" s="8" t="s">
        <v>10392</v>
      </c>
      <c r="C102" s="52" t="s">
        <v>10397</v>
      </c>
      <c r="D102" s="52" t="s">
        <v>10393</v>
      </c>
      <c r="E102" s="52">
        <v>276</v>
      </c>
      <c r="I102" s="6" t="s">
        <v>11764</v>
      </c>
    </row>
    <row r="103" spans="1:9" ht="19" customHeight="1" x14ac:dyDescent="0.3">
      <c r="B103" s="8" t="s">
        <v>10394</v>
      </c>
      <c r="C103" s="5" t="s">
        <v>10398</v>
      </c>
      <c r="D103" s="5" t="s">
        <v>10395</v>
      </c>
      <c r="E103" s="5">
        <v>276</v>
      </c>
    </row>
    <row r="104" spans="1:9" ht="19" customHeight="1" x14ac:dyDescent="0.3">
      <c r="B104" s="8" t="s">
        <v>10396</v>
      </c>
      <c r="C104" s="5" t="s">
        <v>10399</v>
      </c>
      <c r="D104" s="5" t="s">
        <v>10407</v>
      </c>
      <c r="E104" s="5">
        <v>364</v>
      </c>
    </row>
    <row r="105" spans="1:9" ht="19" customHeight="1" x14ac:dyDescent="0.3">
      <c r="B105" s="50" t="s">
        <v>10412</v>
      </c>
      <c r="C105" s="50" t="s">
        <v>10413</v>
      </c>
      <c r="D105" s="50" t="s">
        <v>10411</v>
      </c>
      <c r="E105" s="50">
        <v>119</v>
      </c>
    </row>
    <row r="106" spans="1:9" ht="19" customHeight="1" x14ac:dyDescent="0.3">
      <c r="B106" s="50" t="s">
        <v>10408</v>
      </c>
      <c r="C106" s="50" t="s">
        <v>10409</v>
      </c>
      <c r="D106" s="50" t="s">
        <v>10410</v>
      </c>
      <c r="E106" s="50">
        <v>189</v>
      </c>
    </row>
    <row r="107" spans="1:9" ht="19" customHeight="1" x14ac:dyDescent="0.3">
      <c r="B107" s="50" t="s">
        <v>10405</v>
      </c>
      <c r="C107" s="50" t="s">
        <v>10398</v>
      </c>
      <c r="D107" s="50" t="s">
        <v>10406</v>
      </c>
      <c r="E107" s="50">
        <v>319</v>
      </c>
    </row>
    <row r="108" spans="1:9" ht="19" customHeight="1" x14ac:dyDescent="0.3">
      <c r="B108" s="50" t="s">
        <v>10402</v>
      </c>
      <c r="C108" s="50" t="s">
        <v>10403</v>
      </c>
      <c r="D108" s="50" t="s">
        <v>10404</v>
      </c>
      <c r="E108" s="50">
        <v>302</v>
      </c>
    </row>
    <row r="109" spans="1:9" ht="19" customHeight="1" x14ac:dyDescent="0.3">
      <c r="A109" s="2" t="s">
        <v>10258</v>
      </c>
      <c r="B109" s="8" t="s">
        <v>10401</v>
      </c>
      <c r="C109" s="52" t="s">
        <v>10398</v>
      </c>
      <c r="D109" s="52" t="s">
        <v>10400</v>
      </c>
      <c r="E109" s="52">
        <v>289</v>
      </c>
    </row>
    <row r="110" spans="1:9" ht="19" customHeight="1" x14ac:dyDescent="0.3">
      <c r="B110" s="1" t="s">
        <v>9294</v>
      </c>
      <c r="C110" s="1"/>
      <c r="D110" s="1"/>
      <c r="E110" s="1"/>
      <c r="F110" s="1"/>
      <c r="G110" s="1"/>
      <c r="H110" s="1"/>
    </row>
    <row r="111" spans="1:9" ht="19" customHeight="1" x14ac:dyDescent="0.3">
      <c r="B111" s="2" t="s">
        <v>9484</v>
      </c>
      <c r="C111" s="8" t="s">
        <v>10907</v>
      </c>
      <c r="D111" s="8" t="s">
        <v>10908</v>
      </c>
      <c r="E111" s="8" t="s">
        <v>10909</v>
      </c>
      <c r="F111" s="155" t="s">
        <v>12008</v>
      </c>
    </row>
    <row r="112" spans="1:9" ht="19" customHeight="1" x14ac:dyDescent="0.3">
      <c r="B112" s="2" t="s">
        <v>11201</v>
      </c>
      <c r="C112" s="8" t="s">
        <v>10570</v>
      </c>
      <c r="D112" s="164" t="s">
        <v>10566</v>
      </c>
      <c r="E112" s="8" t="s">
        <v>10567</v>
      </c>
      <c r="F112" s="8" t="s">
        <v>10568</v>
      </c>
      <c r="G112" s="8" t="s">
        <v>10667</v>
      </c>
      <c r="H112" s="8" t="s">
        <v>10569</v>
      </c>
    </row>
    <row r="113" spans="2:9" ht="19" customHeight="1" x14ac:dyDescent="0.3">
      <c r="B113" s="2" t="s">
        <v>11181</v>
      </c>
      <c r="C113" s="8" t="s">
        <v>11200</v>
      </c>
    </row>
    <row r="114" spans="2:9" ht="19" customHeight="1" x14ac:dyDescent="0.3">
      <c r="B114" s="2" t="s">
        <v>11173</v>
      </c>
      <c r="C114" s="8" t="s">
        <v>11174</v>
      </c>
    </row>
    <row r="115" spans="2:9" ht="19" customHeight="1" x14ac:dyDescent="0.3">
      <c r="B115" s="2" t="s">
        <v>11198</v>
      </c>
      <c r="C115" s="8" t="s">
        <v>11199</v>
      </c>
    </row>
    <row r="116" spans="2:9" ht="19" customHeight="1" x14ac:dyDescent="0.3">
      <c r="B116" s="2" t="s">
        <v>11202</v>
      </c>
      <c r="I116" s="163" t="s">
        <v>9157</v>
      </c>
    </row>
    <row r="117" spans="2:9" ht="19" customHeight="1" x14ac:dyDescent="0.35">
      <c r="B117" s="2" t="s">
        <v>11498</v>
      </c>
      <c r="I117" s="6" t="s">
        <v>11496</v>
      </c>
    </row>
    <row r="118" spans="2:9" ht="19" customHeight="1" x14ac:dyDescent="0.35">
      <c r="B118" s="2" t="s">
        <v>11497</v>
      </c>
      <c r="I118" s="6" t="s">
        <v>11470</v>
      </c>
    </row>
    <row r="121" spans="2:9" ht="19" customHeight="1" x14ac:dyDescent="0.3">
      <c r="B121" s="1" t="s">
        <v>11377</v>
      </c>
      <c r="C121" s="1"/>
      <c r="D121" s="1"/>
      <c r="E121" s="1"/>
      <c r="F121" s="1"/>
      <c r="G121" s="1"/>
      <c r="H121" s="1"/>
    </row>
    <row r="122" spans="2:9" ht="19" customHeight="1" x14ac:dyDescent="0.3">
      <c r="B122" s="2" t="s">
        <v>11394</v>
      </c>
      <c r="C122" s="8" t="s">
        <v>11600</v>
      </c>
      <c r="D122" s="8"/>
      <c r="E122" s="8"/>
    </row>
    <row r="123" spans="2:9" ht="19" customHeight="1" x14ac:dyDescent="0.3">
      <c r="B123" s="2" t="s">
        <v>11456</v>
      </c>
      <c r="C123" s="8" t="s">
        <v>11457</v>
      </c>
      <c r="D123" s="8"/>
      <c r="E123" s="8"/>
    </row>
    <row r="124" spans="2:9" ht="19" customHeight="1" x14ac:dyDescent="0.3">
      <c r="B124" s="2" t="s">
        <v>11381</v>
      </c>
      <c r="C124" s="8" t="s">
        <v>11601</v>
      </c>
      <c r="D124" s="8"/>
      <c r="E124" s="8"/>
    </row>
    <row r="125" spans="2:9" ht="19" customHeight="1" x14ac:dyDescent="0.3">
      <c r="B125" s="2" t="s">
        <v>11391</v>
      </c>
      <c r="C125" s="8" t="s">
        <v>11390</v>
      </c>
      <c r="D125" s="8"/>
      <c r="E125" s="8"/>
      <c r="F125" s="155" t="s">
        <v>12008</v>
      </c>
    </row>
    <row r="126" spans="2:9" ht="19" customHeight="1" x14ac:dyDescent="0.3">
      <c r="B126" s="2" t="s">
        <v>11389</v>
      </c>
      <c r="C126" s="8" t="s">
        <v>11388</v>
      </c>
      <c r="D126" s="8"/>
      <c r="E126" s="8"/>
    </row>
    <row r="127" spans="2:9" ht="19" customHeight="1" x14ac:dyDescent="0.3">
      <c r="B127" s="2" t="s">
        <v>11396</v>
      </c>
      <c r="C127" s="8" t="s">
        <v>11395</v>
      </c>
      <c r="D127" s="8"/>
      <c r="E127" s="8"/>
    </row>
    <row r="128" spans="2:9" ht="19" customHeight="1" x14ac:dyDescent="0.3">
      <c r="B128" s="2" t="s">
        <v>11393</v>
      </c>
      <c r="C128" s="8" t="s">
        <v>11392</v>
      </c>
      <c r="D128" s="8"/>
      <c r="E128" s="8"/>
    </row>
    <row r="129" spans="2:5" ht="19" customHeight="1" x14ac:dyDescent="0.3">
      <c r="B129" s="2" t="s">
        <v>11380</v>
      </c>
      <c r="C129" s="8" t="s">
        <v>11384</v>
      </c>
      <c r="D129" s="8"/>
      <c r="E129" s="8"/>
    </row>
    <row r="130" spans="2:5" ht="19" customHeight="1" x14ac:dyDescent="0.3">
      <c r="B130" s="2" t="s">
        <v>11383</v>
      </c>
      <c r="C130" s="8" t="s">
        <v>11382</v>
      </c>
      <c r="D130" s="8"/>
      <c r="E130" s="8"/>
    </row>
    <row r="131" spans="2:5" ht="19" customHeight="1" x14ac:dyDescent="0.3">
      <c r="B131" s="2" t="s">
        <v>11378</v>
      </c>
      <c r="C131" s="8" t="s">
        <v>11379</v>
      </c>
      <c r="D131" s="8"/>
      <c r="E131" s="8"/>
    </row>
    <row r="132" spans="2:5" ht="19" customHeight="1" x14ac:dyDescent="0.3">
      <c r="B132" s="2" t="s">
        <v>11386</v>
      </c>
      <c r="C132" s="8" t="s">
        <v>11385</v>
      </c>
      <c r="D132" s="8"/>
      <c r="E132" s="8"/>
    </row>
    <row r="133" spans="2:5" ht="19" customHeight="1" x14ac:dyDescent="0.3">
      <c r="B133" s="2" t="s">
        <v>11387</v>
      </c>
      <c r="C133" s="8" t="s">
        <v>11430</v>
      </c>
      <c r="D133" s="8"/>
      <c r="E133" s="8"/>
    </row>
    <row r="134" spans="2:5" ht="19" customHeight="1" x14ac:dyDescent="0.3">
      <c r="B134" s="2" t="s">
        <v>11398</v>
      </c>
      <c r="C134" s="8" t="s">
        <v>11397</v>
      </c>
      <c r="D134" s="8"/>
      <c r="E134" s="8"/>
    </row>
    <row r="135" spans="2:5" ht="19" customHeight="1" x14ac:dyDescent="0.3">
      <c r="B135" s="2" t="s">
        <v>11400</v>
      </c>
      <c r="C135" s="8" t="s">
        <v>11399</v>
      </c>
      <c r="D135" s="8"/>
      <c r="E135" s="8"/>
    </row>
    <row r="136" spans="2:5" ht="19" customHeight="1" x14ac:dyDescent="0.3">
      <c r="B136" s="2" t="s">
        <v>11402</v>
      </c>
      <c r="C136" s="8" t="s">
        <v>11401</v>
      </c>
      <c r="D136" s="8"/>
      <c r="E136" s="8"/>
    </row>
  </sheetData>
  <hyperlinks>
    <hyperlink ref="I23" r:id="rId1" xr:uid="{471907D9-BCC2-4A76-A504-E25CB1927863}"/>
    <hyperlink ref="I34" r:id="rId2" xr:uid="{6CF6AC4C-2EC1-4A46-B157-5358ACD29669}"/>
    <hyperlink ref="I45" r:id="rId3" xr:uid="{74E7F69F-FC33-4425-B6A5-ED7689E9C5A8}"/>
    <hyperlink ref="I116" r:id="rId4" location="Names_of_rolls" xr:uid="{DF928657-520A-4C3D-A5B4-B782F4AE541D}"/>
    <hyperlink ref="I74" r:id="rId5" xr:uid="{5B51ADCB-A5F1-42BD-BC9E-720B0FC56505}"/>
    <hyperlink ref="I33" r:id="rId6" xr:uid="{047DB021-1066-49C5-834D-ADA1E295DDCE}"/>
    <hyperlink ref="I37" r:id="rId7" xr:uid="{FF2A9466-71DA-4C34-B85C-46A4425B7EBC}"/>
    <hyperlink ref="I69" r:id="rId8" xr:uid="{EC3A5A92-925E-4915-99A6-A17AE533BEA0}"/>
    <hyperlink ref="I118" r:id="rId9" xr:uid="{10917191-9FB2-4698-8E36-26D3100CA834}"/>
    <hyperlink ref="I117" r:id="rId10" xr:uid="{90E60911-EF68-44CB-ABBA-F56F1EAF150A}"/>
    <hyperlink ref="I102" r:id="rId11" xr:uid="{1584B145-1574-4A61-B439-68823C578C83}"/>
    <hyperlink ref="I94" r:id="rId12" xr:uid="{3A7D6C8A-0AFB-4C27-9840-CB6D95ABBC25}"/>
    <hyperlink ref="I39" r:id="rId13" xr:uid="{74682360-BBDC-44AF-A457-7FFF6E1D2F9A}"/>
  </hyperlinks>
  <pageMargins left="0.7" right="0.7" top="0.75" bottom="0.75" header="0.3" footer="0.3"/>
  <pageSetup orientation="portrait"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B66B0-CE35-4B07-837E-BFE4D2EBB009}">
  <dimension ref="A1:B84"/>
  <sheetViews>
    <sheetView workbookViewId="0">
      <selection activeCell="B1" sqref="B1"/>
    </sheetView>
  </sheetViews>
  <sheetFormatPr defaultColWidth="9.23046875" defaultRowHeight="19" customHeight="1" x14ac:dyDescent="0.35"/>
  <cols>
    <col min="1" max="1" width="116.765625" style="22" bestFit="1" customWidth="1"/>
    <col min="2" max="2" width="7.84375" style="22" bestFit="1" customWidth="1"/>
    <col min="3" max="16384" width="9.23046875" style="22"/>
  </cols>
  <sheetData>
    <row r="1" spans="1:2" ht="19" customHeight="1" x14ac:dyDescent="0.35">
      <c r="A1" s="179" t="s">
        <v>11268</v>
      </c>
      <c r="B1" s="179" t="s">
        <v>2762</v>
      </c>
    </row>
    <row r="2" spans="1:2" ht="19" customHeight="1" x14ac:dyDescent="0.35">
      <c r="A2" s="180"/>
    </row>
    <row r="3" spans="1:2" ht="19" customHeight="1" x14ac:dyDescent="0.35">
      <c r="A3" s="180" t="s">
        <v>11294</v>
      </c>
    </row>
    <row r="4" spans="1:2" ht="19" customHeight="1" x14ac:dyDescent="0.35">
      <c r="A4" s="180" t="s">
        <v>11295</v>
      </c>
    </row>
    <row r="5" spans="1:2" ht="19" customHeight="1" x14ac:dyDescent="0.35">
      <c r="A5" s="180" t="s">
        <v>11269</v>
      </c>
    </row>
    <row r="6" spans="1:2" ht="19" customHeight="1" x14ac:dyDescent="0.35">
      <c r="A6" s="180"/>
    </row>
    <row r="7" spans="1:2" ht="19" customHeight="1" x14ac:dyDescent="0.35">
      <c r="A7" s="180" t="s">
        <v>11317</v>
      </c>
    </row>
    <row r="8" spans="1:2" ht="19" customHeight="1" x14ac:dyDescent="0.35">
      <c r="A8" s="180" t="s">
        <v>11299</v>
      </c>
    </row>
    <row r="9" spans="1:2" ht="19" customHeight="1" x14ac:dyDescent="0.35">
      <c r="A9" s="180" t="s">
        <v>11296</v>
      </c>
    </row>
    <row r="10" spans="1:2" ht="19" customHeight="1" x14ac:dyDescent="0.35">
      <c r="A10" s="180" t="s">
        <v>11297</v>
      </c>
    </row>
    <row r="11" spans="1:2" ht="19" customHeight="1" x14ac:dyDescent="0.35">
      <c r="A11" s="180" t="s">
        <v>11298</v>
      </c>
    </row>
    <row r="12" spans="1:2" ht="19" customHeight="1" x14ac:dyDescent="0.35">
      <c r="A12" s="180" t="s">
        <v>11270</v>
      </c>
    </row>
    <row r="13" spans="1:2" ht="19" customHeight="1" x14ac:dyDescent="0.35">
      <c r="A13" s="180"/>
    </row>
    <row r="14" spans="1:2" ht="19" customHeight="1" x14ac:dyDescent="0.35">
      <c r="A14" s="180" t="s">
        <v>11271</v>
      </c>
    </row>
    <row r="15" spans="1:2" ht="19" customHeight="1" x14ac:dyDescent="0.35">
      <c r="A15" s="180" t="s">
        <v>11300</v>
      </c>
    </row>
    <row r="16" spans="1:2" ht="19" customHeight="1" x14ac:dyDescent="0.35">
      <c r="A16" s="180" t="s">
        <v>11272</v>
      </c>
    </row>
    <row r="17" spans="1:1" ht="19" customHeight="1" x14ac:dyDescent="0.35">
      <c r="A17" s="180" t="s">
        <v>11273</v>
      </c>
    </row>
    <row r="18" spans="1:1" ht="19" customHeight="1" x14ac:dyDescent="0.35">
      <c r="A18" s="180" t="s">
        <v>11274</v>
      </c>
    </row>
    <row r="19" spans="1:1" ht="19" customHeight="1" x14ac:dyDescent="0.35">
      <c r="A19" s="180" t="s">
        <v>11275</v>
      </c>
    </row>
    <row r="20" spans="1:1" ht="19" customHeight="1" x14ac:dyDescent="0.35">
      <c r="A20" s="180"/>
    </row>
    <row r="21" spans="1:1" ht="19" customHeight="1" x14ac:dyDescent="0.35">
      <c r="A21" s="180" t="s">
        <v>11276</v>
      </c>
    </row>
    <row r="22" spans="1:1" ht="19" customHeight="1" x14ac:dyDescent="0.35">
      <c r="A22" s="180" t="s">
        <v>11301</v>
      </c>
    </row>
    <row r="23" spans="1:1" ht="19" customHeight="1" x14ac:dyDescent="0.35">
      <c r="A23" s="180" t="s">
        <v>11302</v>
      </c>
    </row>
    <row r="24" spans="1:1" ht="19" customHeight="1" x14ac:dyDescent="0.35">
      <c r="A24" s="180"/>
    </row>
    <row r="25" spans="1:1" ht="19" customHeight="1" x14ac:dyDescent="0.35">
      <c r="A25" s="180" t="s">
        <v>11463</v>
      </c>
    </row>
    <row r="26" spans="1:1" ht="19" customHeight="1" x14ac:dyDescent="0.35">
      <c r="A26" s="180" t="s">
        <v>11466</v>
      </c>
    </row>
    <row r="27" spans="1:1" ht="19" customHeight="1" x14ac:dyDescent="0.35">
      <c r="A27" s="180" t="s">
        <v>11464</v>
      </c>
    </row>
    <row r="28" spans="1:1" ht="19" customHeight="1" x14ac:dyDescent="0.35">
      <c r="A28" s="180" t="s">
        <v>11465</v>
      </c>
    </row>
    <row r="29" spans="1:1" ht="19" customHeight="1" x14ac:dyDescent="0.35">
      <c r="A29" s="180" t="s">
        <v>11467</v>
      </c>
    </row>
    <row r="30" spans="1:1" ht="19" customHeight="1" x14ac:dyDescent="0.35">
      <c r="A30" s="180" t="s">
        <v>11468</v>
      </c>
    </row>
    <row r="31" spans="1:1" ht="19" customHeight="1" x14ac:dyDescent="0.35">
      <c r="A31" s="180"/>
    </row>
    <row r="32" spans="1:1" ht="19" customHeight="1" x14ac:dyDescent="0.35">
      <c r="A32" s="179" t="s">
        <v>11277</v>
      </c>
    </row>
    <row r="33" spans="1:2" ht="19" customHeight="1" x14ac:dyDescent="0.35">
      <c r="A33" s="180" t="s">
        <v>11278</v>
      </c>
      <c r="B33" s="206" t="s">
        <v>11279</v>
      </c>
    </row>
    <row r="34" spans="1:2" ht="19" customHeight="1" x14ac:dyDescent="0.35">
      <c r="A34" s="180" t="s">
        <v>11280</v>
      </c>
      <c r="B34" s="206" t="s">
        <v>11281</v>
      </c>
    </row>
    <row r="36" spans="1:2" ht="19" customHeight="1" x14ac:dyDescent="0.35">
      <c r="A36" s="180" t="s">
        <v>11282</v>
      </c>
    </row>
    <row r="37" spans="1:2" ht="19" customHeight="1" x14ac:dyDescent="0.35">
      <c r="A37" s="180" t="s">
        <v>11303</v>
      </c>
    </row>
    <row r="38" spans="1:2" ht="19" customHeight="1" x14ac:dyDescent="0.35">
      <c r="A38" s="180" t="s">
        <v>11304</v>
      </c>
    </row>
    <row r="39" spans="1:2" ht="19" customHeight="1" x14ac:dyDescent="0.35">
      <c r="A39" s="180" t="s">
        <v>11305</v>
      </c>
    </row>
    <row r="40" spans="1:2" ht="19" customHeight="1" x14ac:dyDescent="0.35">
      <c r="A40" s="180" t="s">
        <v>11306</v>
      </c>
    </row>
    <row r="41" spans="1:2" ht="19" customHeight="1" x14ac:dyDescent="0.35">
      <c r="A41" s="180"/>
    </row>
    <row r="42" spans="1:2" ht="19" customHeight="1" x14ac:dyDescent="0.35">
      <c r="A42" s="180" t="s">
        <v>11318</v>
      </c>
    </row>
    <row r="43" spans="1:2" ht="19" customHeight="1" x14ac:dyDescent="0.35">
      <c r="A43" s="180" t="s">
        <v>11307</v>
      </c>
    </row>
    <row r="44" spans="1:2" ht="19" customHeight="1" x14ac:dyDescent="0.35">
      <c r="A44" s="180" t="s">
        <v>11308</v>
      </c>
    </row>
    <row r="45" spans="1:2" ht="19" customHeight="1" x14ac:dyDescent="0.35">
      <c r="A45" s="180" t="s">
        <v>11309</v>
      </c>
    </row>
    <row r="46" spans="1:2" ht="19" customHeight="1" x14ac:dyDescent="0.35">
      <c r="A46" s="180" t="s">
        <v>11310</v>
      </c>
    </row>
    <row r="47" spans="1:2" ht="19" customHeight="1" x14ac:dyDescent="0.35">
      <c r="A47" s="180" t="s">
        <v>11311</v>
      </c>
    </row>
    <row r="48" spans="1:2" ht="19" customHeight="1" x14ac:dyDescent="0.35">
      <c r="A48" s="180"/>
    </row>
    <row r="49" spans="1:2" ht="19" customHeight="1" x14ac:dyDescent="0.35">
      <c r="A49" s="180" t="s">
        <v>11312</v>
      </c>
    </row>
    <row r="50" spans="1:2" ht="19" customHeight="1" x14ac:dyDescent="0.35">
      <c r="A50" s="180"/>
    </row>
    <row r="51" spans="1:2" ht="19" customHeight="1" x14ac:dyDescent="0.35">
      <c r="A51" s="180" t="s">
        <v>11283</v>
      </c>
    </row>
    <row r="52" spans="1:2" ht="19" customHeight="1" x14ac:dyDescent="0.35">
      <c r="A52" s="180" t="s">
        <v>11313</v>
      </c>
    </row>
    <row r="53" spans="1:2" ht="19" customHeight="1" x14ac:dyDescent="0.35">
      <c r="A53" s="180" t="s">
        <v>11284</v>
      </c>
      <c r="B53" s="206" t="s">
        <v>11285</v>
      </c>
    </row>
    <row r="54" spans="1:2" ht="19" customHeight="1" x14ac:dyDescent="0.35">
      <c r="A54" s="180"/>
      <c r="B54" s="206"/>
    </row>
    <row r="55" spans="1:2" ht="19" customHeight="1" x14ac:dyDescent="0.35">
      <c r="A55" s="179" t="s">
        <v>11286</v>
      </c>
    </row>
    <row r="56" spans="1:2" ht="19" customHeight="1" x14ac:dyDescent="0.35">
      <c r="A56" s="180" t="s">
        <v>11635</v>
      </c>
    </row>
    <row r="57" spans="1:2" ht="19" customHeight="1" x14ac:dyDescent="0.35">
      <c r="A57" s="180" t="s">
        <v>11636</v>
      </c>
    </row>
    <row r="58" spans="1:2" ht="19" customHeight="1" x14ac:dyDescent="0.35">
      <c r="A58" s="180" t="s">
        <v>11287</v>
      </c>
    </row>
    <row r="59" spans="1:2" ht="19" customHeight="1" x14ac:dyDescent="0.35">
      <c r="A59" s="180" t="s">
        <v>11314</v>
      </c>
    </row>
    <row r="60" spans="1:2" ht="19" customHeight="1" x14ac:dyDescent="0.35">
      <c r="A60" s="180" t="s">
        <v>11315</v>
      </c>
    </row>
    <row r="61" spans="1:2" ht="19" customHeight="1" x14ac:dyDescent="0.35">
      <c r="A61" s="180" t="s">
        <v>11288</v>
      </c>
    </row>
    <row r="62" spans="1:2" ht="19" customHeight="1" x14ac:dyDescent="0.35">
      <c r="A62" s="180"/>
    </row>
    <row r="63" spans="1:2" ht="19" customHeight="1" x14ac:dyDescent="0.35">
      <c r="A63" s="179" t="s">
        <v>11289</v>
      </c>
    </row>
    <row r="64" spans="1:2" ht="19" customHeight="1" x14ac:dyDescent="0.35">
      <c r="A64" s="180" t="s">
        <v>11290</v>
      </c>
    </row>
    <row r="65" spans="1:2" ht="19" customHeight="1" x14ac:dyDescent="0.35">
      <c r="A65" s="180" t="s">
        <v>11416</v>
      </c>
    </row>
    <row r="66" spans="1:2" ht="19" customHeight="1" x14ac:dyDescent="0.35">
      <c r="A66" s="180" t="s">
        <v>11291</v>
      </c>
    </row>
    <row r="67" spans="1:2" ht="19" customHeight="1" x14ac:dyDescent="0.35">
      <c r="A67" s="180"/>
    </row>
    <row r="68" spans="1:2" ht="19" customHeight="1" x14ac:dyDescent="0.35">
      <c r="A68" s="180" t="s">
        <v>11319</v>
      </c>
    </row>
    <row r="69" spans="1:2" ht="19" customHeight="1" x14ac:dyDescent="0.35">
      <c r="A69" s="180" t="s">
        <v>11316</v>
      </c>
    </row>
    <row r="70" spans="1:2" ht="19" customHeight="1" x14ac:dyDescent="0.35">
      <c r="A70" s="180"/>
    </row>
    <row r="71" spans="1:2" ht="19" customHeight="1" x14ac:dyDescent="0.35">
      <c r="A71" s="180" t="s">
        <v>11292</v>
      </c>
    </row>
    <row r="72" spans="1:2" ht="19" customHeight="1" x14ac:dyDescent="0.35">
      <c r="A72" s="180" t="s">
        <v>11648</v>
      </c>
    </row>
    <row r="73" spans="1:2" ht="19" customHeight="1" x14ac:dyDescent="0.35">
      <c r="A73" s="180" t="s">
        <v>11647</v>
      </c>
    </row>
    <row r="74" spans="1:2" ht="19" customHeight="1" x14ac:dyDescent="0.35">
      <c r="A74" s="180" t="s">
        <v>11293</v>
      </c>
    </row>
    <row r="75" spans="1:2" ht="19" customHeight="1" x14ac:dyDescent="0.35">
      <c r="B75" s="30"/>
    </row>
    <row r="84" spans="1:1" ht="19" customHeight="1" x14ac:dyDescent="0.35">
      <c r="A84" s="211"/>
    </row>
  </sheetData>
  <sortState xmlns:xlrd2="http://schemas.microsoft.com/office/spreadsheetml/2017/richdata2" ref="A78:C84">
    <sortCondition descending="1" ref="C78:C84"/>
  </sortState>
  <hyperlinks>
    <hyperlink ref="B33" r:id="rId1" xr:uid="{57F000CE-127B-4AB1-84FF-D610BE06A32C}"/>
    <hyperlink ref="B34" r:id="rId2" xr:uid="{6E5B2AC0-6F3E-4D64-8B51-8C00E632DEE9}"/>
    <hyperlink ref="B53" r:id="rId3" xr:uid="{2C05BC41-2B18-4F7D-95A5-5CB047353809}"/>
  </hyperlinks>
  <pageMargins left="0.7" right="0.7" top="0.75" bottom="0.75" header="0.3" footer="0.3"/>
  <pageSetup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9F1B9-4EC0-475C-A69C-03D0647D192A}">
  <dimension ref="A1:J52"/>
  <sheetViews>
    <sheetView workbookViewId="0">
      <selection activeCell="I2" sqref="I2"/>
    </sheetView>
  </sheetViews>
  <sheetFormatPr defaultColWidth="7.3046875" defaultRowHeight="15" x14ac:dyDescent="0.3"/>
  <cols>
    <col min="1" max="1" width="0.53515625" style="2" customWidth="1"/>
    <col min="2" max="2" width="15.4609375" style="2" bestFit="1" customWidth="1"/>
    <col min="3" max="3" width="5.07421875" style="2" bestFit="1" customWidth="1"/>
    <col min="4" max="4" width="8.23046875" style="2" bestFit="1" customWidth="1"/>
    <col min="5" max="5" width="4.3046875" style="2" bestFit="1" customWidth="1"/>
    <col min="6" max="6" width="0.53515625" style="2" customWidth="1"/>
    <col min="7" max="7" width="62.07421875" style="2" customWidth="1"/>
    <col min="8" max="8" width="0.53515625" style="2" customWidth="1"/>
    <col min="9" max="9" width="44.07421875" style="2" customWidth="1"/>
    <col min="10" max="10" width="0.53515625" style="2" customWidth="1"/>
    <col min="11" max="16384" width="7.3046875" style="2"/>
  </cols>
  <sheetData>
    <row r="1" spans="1:10" ht="3" customHeight="1" x14ac:dyDescent="0.3">
      <c r="A1" s="8"/>
      <c r="B1" s="8"/>
      <c r="C1" s="8"/>
      <c r="D1" s="8"/>
      <c r="E1" s="8"/>
      <c r="F1" s="8"/>
      <c r="G1" s="8"/>
      <c r="H1" s="8"/>
      <c r="I1" s="8"/>
      <c r="J1" s="8"/>
    </row>
    <row r="2" spans="1:10" ht="14.5" customHeight="1" x14ac:dyDescent="0.3">
      <c r="A2" s="8"/>
      <c r="B2" s="181" t="s">
        <v>11320</v>
      </c>
      <c r="C2" s="181" t="s">
        <v>11321</v>
      </c>
      <c r="D2" s="181" t="s">
        <v>11322</v>
      </c>
      <c r="E2" s="182" t="s">
        <v>11267</v>
      </c>
      <c r="F2" s="8"/>
      <c r="G2" s="1" t="s">
        <v>10457</v>
      </c>
      <c r="H2" s="8"/>
      <c r="I2" s="1" t="s">
        <v>2762</v>
      </c>
      <c r="J2" s="8"/>
    </row>
    <row r="3" spans="1:10" ht="3" customHeight="1" x14ac:dyDescent="0.3">
      <c r="A3" s="8"/>
      <c r="B3" s="8"/>
      <c r="C3" s="8"/>
      <c r="D3" s="8"/>
      <c r="E3" s="8"/>
      <c r="F3" s="8"/>
      <c r="G3" s="8"/>
      <c r="H3" s="8"/>
      <c r="I3" s="8"/>
      <c r="J3" s="8"/>
    </row>
    <row r="4" spans="1:10" ht="14.5" customHeight="1" x14ac:dyDescent="0.3">
      <c r="A4" s="8"/>
      <c r="B4" s="5" t="s">
        <v>11323</v>
      </c>
      <c r="C4" s="2">
        <v>6</v>
      </c>
      <c r="D4" s="2" t="s">
        <v>11324</v>
      </c>
      <c r="E4" s="2">
        <v>108</v>
      </c>
      <c r="F4" s="8"/>
      <c r="H4" s="8"/>
      <c r="J4" s="8"/>
    </row>
    <row r="5" spans="1:10" ht="14.5" customHeight="1" x14ac:dyDescent="0.3">
      <c r="A5" s="8"/>
      <c r="B5" s="5" t="s">
        <v>11323</v>
      </c>
      <c r="C5" s="2">
        <v>8</v>
      </c>
      <c r="D5" s="2" t="s">
        <v>11325</v>
      </c>
      <c r="E5" s="2">
        <v>110</v>
      </c>
      <c r="F5" s="8"/>
      <c r="H5" s="8"/>
      <c r="J5" s="8"/>
    </row>
    <row r="6" spans="1:10" ht="14.5" customHeight="1" x14ac:dyDescent="0.3">
      <c r="A6" s="8"/>
      <c r="B6" s="5" t="s">
        <v>11323</v>
      </c>
      <c r="C6" s="2">
        <v>10</v>
      </c>
      <c r="D6" s="2" t="s">
        <v>11326</v>
      </c>
      <c r="E6" s="2">
        <v>121</v>
      </c>
      <c r="F6" s="8"/>
      <c r="H6" s="8"/>
      <c r="J6" s="8"/>
    </row>
    <row r="7" spans="1:10" ht="14.5" customHeight="1" x14ac:dyDescent="0.3">
      <c r="A7" s="8"/>
      <c r="B7" s="5" t="s">
        <v>11323</v>
      </c>
      <c r="C7" s="2">
        <v>12</v>
      </c>
      <c r="D7" s="2" t="s">
        <v>11327</v>
      </c>
      <c r="E7" s="2">
        <v>131</v>
      </c>
      <c r="F7" s="8"/>
      <c r="H7" s="8"/>
      <c r="J7" s="8"/>
    </row>
    <row r="8" spans="1:10" ht="14.5" customHeight="1" x14ac:dyDescent="0.3">
      <c r="A8" s="8"/>
      <c r="B8" s="5" t="s">
        <v>11323</v>
      </c>
      <c r="C8" s="2">
        <v>13</v>
      </c>
      <c r="D8" s="2" t="s">
        <v>11328</v>
      </c>
      <c r="E8" s="2">
        <v>134</v>
      </c>
      <c r="F8" s="8"/>
      <c r="G8" s="2" t="s">
        <v>11650</v>
      </c>
      <c r="H8" s="8"/>
      <c r="J8" s="8"/>
    </row>
    <row r="9" spans="1:10" ht="14.5" customHeight="1" x14ac:dyDescent="0.3">
      <c r="A9" s="8"/>
      <c r="B9" s="5" t="s">
        <v>11323</v>
      </c>
      <c r="C9" s="2">
        <v>16</v>
      </c>
      <c r="D9" s="2" t="s">
        <v>11329</v>
      </c>
      <c r="E9" s="2">
        <v>129</v>
      </c>
      <c r="F9" s="8"/>
      <c r="G9" s="2" t="s">
        <v>11410</v>
      </c>
      <c r="H9" s="8"/>
      <c r="J9" s="8"/>
    </row>
    <row r="10" spans="1:10" ht="14.5" customHeight="1" x14ac:dyDescent="0.3">
      <c r="A10" s="8"/>
      <c r="F10" s="8"/>
      <c r="G10" s="2" t="s">
        <v>11330</v>
      </c>
      <c r="H10" s="8"/>
      <c r="J10" s="8"/>
    </row>
    <row r="11" spans="1:10" ht="3" customHeight="1" x14ac:dyDescent="0.3">
      <c r="A11" s="8"/>
      <c r="B11" s="8"/>
      <c r="C11" s="8"/>
      <c r="D11" s="8"/>
      <c r="E11" s="8"/>
      <c r="F11" s="8"/>
      <c r="G11" s="8"/>
      <c r="H11" s="8"/>
      <c r="I11" s="8"/>
      <c r="J11" s="8"/>
    </row>
    <row r="12" spans="1:10" ht="14.5" customHeight="1" x14ac:dyDescent="0.3">
      <c r="A12" s="8"/>
      <c r="B12" s="5" t="s">
        <v>11331</v>
      </c>
      <c r="C12" s="2">
        <v>23</v>
      </c>
      <c r="D12" s="2" t="s">
        <v>11332</v>
      </c>
      <c r="E12" s="2">
        <v>132</v>
      </c>
      <c r="F12" s="8"/>
      <c r="G12" s="2" t="s">
        <v>11333</v>
      </c>
      <c r="H12" s="8"/>
      <c r="I12" s="193" t="s">
        <v>11619</v>
      </c>
      <c r="J12" s="8"/>
    </row>
    <row r="13" spans="1:10" ht="3" customHeight="1" x14ac:dyDescent="0.3">
      <c r="A13" s="8"/>
      <c r="B13" s="8"/>
      <c r="C13" s="8"/>
      <c r="D13" s="8"/>
      <c r="E13" s="8"/>
      <c r="F13" s="8"/>
      <c r="G13" s="8"/>
      <c r="H13" s="8"/>
      <c r="I13" s="8"/>
      <c r="J13" s="8"/>
    </row>
    <row r="14" spans="1:10" ht="14.5" customHeight="1" x14ac:dyDescent="0.3">
      <c r="A14" s="8"/>
      <c r="B14" s="5" t="s">
        <v>11334</v>
      </c>
      <c r="C14" s="2">
        <v>27</v>
      </c>
      <c r="D14" s="1" t="s">
        <v>11335</v>
      </c>
      <c r="E14" s="154"/>
      <c r="F14" s="8"/>
      <c r="H14" s="8"/>
      <c r="J14" s="8"/>
    </row>
    <row r="15" spans="1:10" ht="14.5" customHeight="1" x14ac:dyDescent="0.3">
      <c r="A15" s="183"/>
      <c r="B15" s="68" t="s">
        <v>11336</v>
      </c>
      <c r="C15" s="184"/>
      <c r="D15" s="2">
        <v>760</v>
      </c>
      <c r="E15" s="154"/>
      <c r="F15" s="8"/>
      <c r="H15" s="8"/>
      <c r="J15" s="8"/>
    </row>
    <row r="16" spans="1:10" ht="14.5" customHeight="1" thickBot="1" x14ac:dyDescent="0.35">
      <c r="A16" s="183"/>
      <c r="B16" s="185" t="s">
        <v>11337</v>
      </c>
      <c r="C16" s="186"/>
      <c r="D16" s="187">
        <v>650</v>
      </c>
      <c r="E16" s="188"/>
      <c r="F16" s="8"/>
      <c r="H16" s="8"/>
      <c r="I16" s="189"/>
      <c r="J16" s="8"/>
    </row>
    <row r="17" spans="1:10" ht="14.5" customHeight="1" x14ac:dyDescent="0.3">
      <c r="A17" s="183"/>
      <c r="B17" s="190" t="s">
        <v>11338</v>
      </c>
      <c r="C17" s="191"/>
      <c r="D17" s="192">
        <v>1410</v>
      </c>
      <c r="E17" s="192">
        <v>144</v>
      </c>
      <c r="F17" s="8"/>
      <c r="G17" s="2" t="s">
        <v>11421</v>
      </c>
      <c r="H17" s="8"/>
      <c r="I17" s="193" t="s">
        <v>11339</v>
      </c>
      <c r="J17" s="8"/>
    </row>
    <row r="18" spans="1:10" ht="14.5" customHeight="1" x14ac:dyDescent="0.3">
      <c r="A18" s="183"/>
      <c r="B18" s="190"/>
      <c r="C18" s="191"/>
      <c r="D18" s="192"/>
      <c r="E18" s="192"/>
      <c r="F18" s="8"/>
      <c r="G18" s="2" t="s">
        <v>11413</v>
      </c>
      <c r="H18" s="8"/>
      <c r="I18" s="193"/>
      <c r="J18" s="8"/>
    </row>
    <row r="19" spans="1:10" ht="14.5" customHeight="1" x14ac:dyDescent="0.3">
      <c r="A19" s="183"/>
      <c r="B19" s="190"/>
      <c r="C19" s="191"/>
      <c r="D19" s="192"/>
      <c r="E19" s="192"/>
      <c r="F19" s="8"/>
      <c r="G19" s="2" t="s">
        <v>11483</v>
      </c>
      <c r="H19" s="8"/>
      <c r="I19" s="193"/>
      <c r="J19" s="8"/>
    </row>
    <row r="20" spans="1:10" ht="3" customHeight="1" x14ac:dyDescent="0.3">
      <c r="A20" s="8"/>
      <c r="B20" s="194"/>
      <c r="C20" s="194"/>
      <c r="D20" s="194"/>
      <c r="E20" s="194"/>
      <c r="F20" s="8"/>
      <c r="G20" s="8"/>
      <c r="H20" s="8"/>
      <c r="I20" s="195"/>
      <c r="J20" s="8"/>
    </row>
    <row r="21" spans="1:10" ht="14.5" customHeight="1" x14ac:dyDescent="0.3">
      <c r="A21" s="8"/>
      <c r="B21" s="5" t="s">
        <v>11340</v>
      </c>
      <c r="C21" s="2">
        <v>43</v>
      </c>
      <c r="D21" s="1" t="s">
        <v>11335</v>
      </c>
      <c r="F21" s="8"/>
      <c r="H21" s="8"/>
      <c r="I21" s="189"/>
      <c r="J21" s="8"/>
    </row>
    <row r="22" spans="1:10" ht="14.5" customHeight="1" x14ac:dyDescent="0.3">
      <c r="A22" s="8"/>
      <c r="B22" s="68" t="s">
        <v>11336</v>
      </c>
      <c r="C22" s="184"/>
      <c r="D22" s="2">
        <v>750</v>
      </c>
      <c r="F22" s="8"/>
      <c r="H22" s="8"/>
      <c r="I22" s="189"/>
      <c r="J22" s="8"/>
    </row>
    <row r="23" spans="1:10" ht="14.5" customHeight="1" thickBot="1" x14ac:dyDescent="0.35">
      <c r="A23" s="183"/>
      <c r="B23" s="185" t="s">
        <v>11337</v>
      </c>
      <c r="C23" s="186"/>
      <c r="D23" s="187">
        <v>710</v>
      </c>
      <c r="E23" s="187"/>
      <c r="F23" s="8"/>
      <c r="H23" s="8"/>
      <c r="I23" s="189"/>
      <c r="J23" s="8"/>
    </row>
    <row r="24" spans="1:10" ht="14.5" customHeight="1" x14ac:dyDescent="0.3">
      <c r="A24" s="183"/>
      <c r="B24" s="196" t="s">
        <v>11338</v>
      </c>
      <c r="C24" s="197"/>
      <c r="D24" s="198">
        <v>1460</v>
      </c>
      <c r="E24" s="198">
        <v>148</v>
      </c>
      <c r="F24" s="8"/>
      <c r="G24" s="2" t="s">
        <v>11341</v>
      </c>
      <c r="H24" s="8"/>
      <c r="I24" s="193" t="s">
        <v>11342</v>
      </c>
      <c r="J24" s="8"/>
    </row>
    <row r="25" spans="1:10" ht="14.5" customHeight="1" thickBot="1" x14ac:dyDescent="0.35">
      <c r="A25" s="183"/>
      <c r="B25" s="199" t="s">
        <v>11343</v>
      </c>
      <c r="C25" s="186"/>
      <c r="D25" s="187">
        <v>660</v>
      </c>
      <c r="E25" s="200" t="s">
        <v>11344</v>
      </c>
      <c r="F25" s="201"/>
      <c r="G25" s="2" t="s">
        <v>11345</v>
      </c>
      <c r="H25" s="8"/>
      <c r="J25" s="8"/>
    </row>
    <row r="26" spans="1:10" ht="14.5" customHeight="1" x14ac:dyDescent="0.3">
      <c r="A26" s="183"/>
      <c r="B26" s="190" t="s">
        <v>11346</v>
      </c>
      <c r="C26" s="191"/>
      <c r="D26" s="192">
        <v>2120</v>
      </c>
      <c r="E26" s="192"/>
      <c r="F26" s="8"/>
      <c r="G26" s="2" t="s">
        <v>11347</v>
      </c>
      <c r="H26" s="8"/>
      <c r="J26" s="8"/>
    </row>
    <row r="27" spans="1:10" ht="3" customHeight="1" x14ac:dyDescent="0.3">
      <c r="A27" s="8"/>
      <c r="B27" s="194"/>
      <c r="C27" s="194"/>
      <c r="D27" s="194"/>
      <c r="E27" s="194"/>
      <c r="F27" s="8"/>
      <c r="G27" s="8"/>
      <c r="H27" s="8"/>
      <c r="I27" s="8"/>
      <c r="J27" s="8"/>
    </row>
    <row r="28" spans="1:10" ht="14.5" customHeight="1" x14ac:dyDescent="0.3">
      <c r="A28" s="8"/>
      <c r="B28" s="5" t="s">
        <v>11348</v>
      </c>
      <c r="C28" s="2">
        <v>73</v>
      </c>
      <c r="D28" s="2">
        <v>456</v>
      </c>
      <c r="E28" s="2">
        <v>135</v>
      </c>
      <c r="F28" s="8"/>
      <c r="G28" s="2" t="s">
        <v>11409</v>
      </c>
      <c r="H28" s="8"/>
      <c r="I28" s="193" t="s">
        <v>11566</v>
      </c>
      <c r="J28" s="8"/>
    </row>
    <row r="29" spans="1:10" ht="14.5" customHeight="1" x14ac:dyDescent="0.3">
      <c r="A29" s="8"/>
      <c r="F29" s="8"/>
      <c r="G29" s="2" t="s">
        <v>11375</v>
      </c>
      <c r="H29" s="8"/>
      <c r="I29" s="3"/>
      <c r="J29" s="8"/>
    </row>
    <row r="30" spans="1:10" ht="14.5" customHeight="1" x14ac:dyDescent="0.3">
      <c r="A30" s="8"/>
      <c r="F30" s="8"/>
      <c r="G30" s="2" t="s">
        <v>11646</v>
      </c>
      <c r="H30" s="8"/>
      <c r="I30" s="193" t="s">
        <v>11614</v>
      </c>
      <c r="J30" s="8"/>
    </row>
    <row r="31" spans="1:10" ht="3" customHeight="1" x14ac:dyDescent="0.3">
      <c r="A31" s="8"/>
      <c r="B31" s="8"/>
      <c r="C31" s="8"/>
      <c r="D31" s="8"/>
      <c r="E31" s="8"/>
      <c r="F31" s="8"/>
      <c r="G31" s="8"/>
      <c r="H31" s="8"/>
      <c r="I31" s="8"/>
      <c r="J31" s="8"/>
    </row>
    <row r="32" spans="1:10" ht="14.5" customHeight="1" x14ac:dyDescent="0.3"/>
    <row r="33" spans="1:10" ht="14.5" customHeight="1" x14ac:dyDescent="0.3"/>
    <row r="34" spans="1:10" ht="3" customHeight="1" x14ac:dyDescent="0.3">
      <c r="A34" s="8"/>
      <c r="B34" s="8"/>
      <c r="C34" s="8"/>
      <c r="D34" s="8"/>
      <c r="E34" s="8"/>
      <c r="F34" s="8"/>
      <c r="G34" s="8"/>
      <c r="H34" s="8"/>
      <c r="I34" s="8"/>
      <c r="J34" s="8"/>
    </row>
    <row r="35" spans="1:10" ht="14.5" customHeight="1" x14ac:dyDescent="0.35">
      <c r="A35" s="8"/>
      <c r="B35" s="67" t="s">
        <v>11653</v>
      </c>
      <c r="C35" s="67" t="s">
        <v>11267</v>
      </c>
      <c r="D35" s="67" t="s">
        <v>11349</v>
      </c>
      <c r="E35" s="67"/>
      <c r="F35" s="8"/>
      <c r="G35" s="67" t="s">
        <v>11350</v>
      </c>
      <c r="H35" s="8"/>
      <c r="I35" s="212" t="s">
        <v>11649</v>
      </c>
      <c r="J35" s="8"/>
    </row>
    <row r="36" spans="1:10" ht="14.5" customHeight="1" x14ac:dyDescent="0.3">
      <c r="A36" s="8"/>
      <c r="B36" s="23" t="s">
        <v>11351</v>
      </c>
      <c r="C36" s="213" t="s">
        <v>11652</v>
      </c>
      <c r="D36" s="23" t="s">
        <v>11620</v>
      </c>
      <c r="F36" s="8"/>
      <c r="G36" s="23" t="s">
        <v>11621</v>
      </c>
      <c r="H36" s="8"/>
      <c r="J36" s="8"/>
    </row>
    <row r="37" spans="1:10" ht="14.5" customHeight="1" x14ac:dyDescent="0.3">
      <c r="A37" s="8"/>
      <c r="B37" s="23" t="s">
        <v>11615</v>
      </c>
      <c r="C37" s="213" t="s">
        <v>11616</v>
      </c>
      <c r="D37" s="23" t="s">
        <v>11617</v>
      </c>
      <c r="F37" s="8"/>
      <c r="G37" s="23" t="s">
        <v>11618</v>
      </c>
      <c r="H37" s="8"/>
      <c r="J37" s="8"/>
    </row>
    <row r="38" spans="1:10" ht="14.5" customHeight="1" x14ac:dyDescent="0.3">
      <c r="A38" s="8"/>
      <c r="B38" s="23" t="s">
        <v>11352</v>
      </c>
      <c r="C38" s="213">
        <v>148</v>
      </c>
      <c r="D38" s="23" t="s">
        <v>11353</v>
      </c>
      <c r="F38" s="8"/>
      <c r="G38" s="23" t="s">
        <v>11651</v>
      </c>
      <c r="H38" s="8"/>
      <c r="J38" s="8"/>
    </row>
    <row r="39" spans="1:10" ht="14.5" customHeight="1" x14ac:dyDescent="0.3">
      <c r="A39" s="8"/>
      <c r="B39" s="23" t="s">
        <v>6916</v>
      </c>
      <c r="C39" s="213">
        <v>164</v>
      </c>
      <c r="D39" s="23" t="s">
        <v>11354</v>
      </c>
      <c r="F39" s="8"/>
      <c r="G39" s="23" t="s">
        <v>11355</v>
      </c>
      <c r="H39" s="8"/>
      <c r="J39" s="8"/>
    </row>
    <row r="40" spans="1:10" ht="14.5" customHeight="1" x14ac:dyDescent="0.3">
      <c r="A40" s="8"/>
      <c r="B40" s="23" t="s">
        <v>11356</v>
      </c>
      <c r="C40" s="23" t="s">
        <v>11357</v>
      </c>
      <c r="D40" s="23" t="s">
        <v>11358</v>
      </c>
      <c r="F40" s="8"/>
      <c r="G40" s="23" t="s">
        <v>11359</v>
      </c>
      <c r="H40" s="8"/>
      <c r="J40" s="8"/>
    </row>
    <row r="41" spans="1:10" ht="3" customHeight="1" x14ac:dyDescent="0.3">
      <c r="A41" s="8"/>
      <c r="B41" s="8"/>
      <c r="C41" s="8"/>
      <c r="D41" s="8"/>
      <c r="E41" s="8"/>
      <c r="F41" s="8"/>
      <c r="G41" s="8"/>
      <c r="H41" s="8"/>
      <c r="I41" s="8"/>
      <c r="J41" s="8"/>
    </row>
    <row r="45" spans="1:10" s="22" customFormat="1" ht="19" customHeight="1" x14ac:dyDescent="0.35">
      <c r="A45" s="32"/>
      <c r="B45" s="2"/>
      <c r="C45" s="2"/>
      <c r="D45" s="2"/>
      <c r="E45" s="2"/>
      <c r="F45" s="2"/>
      <c r="G45" s="2"/>
    </row>
    <row r="46" spans="1:10" s="22" customFormat="1" ht="19" customHeight="1" x14ac:dyDescent="0.35">
      <c r="B46" s="2"/>
      <c r="C46" s="2"/>
      <c r="D46" s="2"/>
      <c r="E46" s="2"/>
      <c r="F46" s="2"/>
      <c r="G46" s="2"/>
    </row>
    <row r="47" spans="1:10" s="22" customFormat="1" ht="19" customHeight="1" x14ac:dyDescent="0.35">
      <c r="B47" s="2"/>
      <c r="C47" s="2"/>
      <c r="D47" s="2"/>
      <c r="E47" s="2"/>
      <c r="F47" s="2"/>
      <c r="G47" s="2"/>
    </row>
    <row r="48" spans="1:10" s="22" customFormat="1" ht="19" customHeight="1" x14ac:dyDescent="0.35">
      <c r="B48" s="2"/>
      <c r="C48" s="2"/>
      <c r="D48" s="2"/>
      <c r="E48" s="2"/>
      <c r="F48" s="2"/>
      <c r="G48" s="2"/>
    </row>
    <row r="49" spans="1:7" s="22" customFormat="1" ht="19" customHeight="1" x14ac:dyDescent="0.35">
      <c r="B49" s="2"/>
      <c r="C49" s="2"/>
      <c r="D49" s="2"/>
      <c r="E49" s="2"/>
      <c r="F49" s="2"/>
      <c r="G49" s="2"/>
    </row>
    <row r="50" spans="1:7" s="22" customFormat="1" ht="19" customHeight="1" x14ac:dyDescent="0.35">
      <c r="A50" s="211"/>
      <c r="B50" s="2"/>
      <c r="C50" s="2"/>
      <c r="D50" s="2"/>
      <c r="E50" s="2"/>
      <c r="F50" s="2"/>
      <c r="G50" s="2"/>
    </row>
    <row r="51" spans="1:7" s="22" customFormat="1" ht="19" customHeight="1" x14ac:dyDescent="0.35">
      <c r="B51" s="2"/>
      <c r="C51" s="2"/>
      <c r="D51" s="2"/>
      <c r="E51" s="2"/>
      <c r="F51" s="2"/>
      <c r="G51" s="2"/>
    </row>
    <row r="52" spans="1:7" s="22" customFormat="1" ht="19" customHeight="1" x14ac:dyDescent="0.35">
      <c r="B52" s="2"/>
      <c r="C52" s="2"/>
      <c r="D52" s="2"/>
      <c r="E52" s="2"/>
      <c r="F52" s="2"/>
      <c r="G52" s="2"/>
    </row>
  </sheetData>
  <hyperlinks>
    <hyperlink ref="I17" r:id="rId1" xr:uid="{134E727E-572F-485F-8062-C071C795AF13}"/>
    <hyperlink ref="I24" r:id="rId2" xr:uid="{E30C8963-2596-4C89-9B28-ED819F1BD2CB}"/>
    <hyperlink ref="I28" r:id="rId3" xr:uid="{2EE76A6D-8580-442E-BAC7-A41658FD8DB1}"/>
    <hyperlink ref="I30" r:id="rId4" xr:uid="{9975F252-1A45-48EC-9754-8657A828E5E3}"/>
    <hyperlink ref="I12" r:id="rId5" xr:uid="{8EF80474-06F0-4283-9188-A83D0390CC0C}"/>
    <hyperlink ref="I35" r:id="rId6" xr:uid="{7F40D3B3-9F92-4F7F-9A1A-132BAD24D0F6}"/>
  </hyperlinks>
  <pageMargins left="0.7" right="0.7" top="0.75" bottom="0.75" header="0.3" footer="0.3"/>
  <pageSetup orientation="portrait"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83948-D9E3-4C87-95C0-77620B569D25}">
  <dimension ref="A1:I111"/>
  <sheetViews>
    <sheetView workbookViewId="0">
      <selection activeCell="D1" sqref="D1"/>
    </sheetView>
  </sheetViews>
  <sheetFormatPr defaultColWidth="9.23046875" defaultRowHeight="19" customHeight="1" x14ac:dyDescent="0.3"/>
  <cols>
    <col min="1" max="1" width="32.07421875" style="11" bestFit="1" customWidth="1"/>
    <col min="2" max="2" width="53.53515625" style="11" customWidth="1"/>
    <col min="3" max="3" width="35.3046875" style="23" customWidth="1"/>
    <col min="4" max="4" width="4.53515625" style="11" bestFit="1" customWidth="1"/>
    <col min="5" max="6" width="6.84375" style="11" customWidth="1"/>
    <col min="7" max="16384" width="9.23046875" style="11"/>
  </cols>
  <sheetData>
    <row r="1" spans="1:6" ht="19" customHeight="1" x14ac:dyDescent="0.3">
      <c r="A1" s="9" t="s">
        <v>4658</v>
      </c>
      <c r="B1" s="9" t="s">
        <v>4659</v>
      </c>
      <c r="C1" s="9"/>
      <c r="D1" s="10" t="s">
        <v>10258</v>
      </c>
      <c r="E1" s="10" t="s">
        <v>2762</v>
      </c>
    </row>
    <row r="2" spans="1:6" ht="19" customHeight="1" x14ac:dyDescent="0.3">
      <c r="A2" s="12" t="s">
        <v>9064</v>
      </c>
      <c r="B2" s="12"/>
      <c r="C2" s="12"/>
      <c r="D2" s="12"/>
    </row>
    <row r="3" spans="1:6" ht="19" customHeight="1" x14ac:dyDescent="0.3">
      <c r="A3" s="2" t="s">
        <v>9057</v>
      </c>
      <c r="B3" s="13" t="s">
        <v>4680</v>
      </c>
    </row>
    <row r="4" spans="1:6" ht="19" customHeight="1" x14ac:dyDescent="0.3">
      <c r="A4" s="2" t="s">
        <v>9065</v>
      </c>
      <c r="B4" s="13" t="s">
        <v>4695</v>
      </c>
    </row>
    <row r="5" spans="1:6" ht="19" customHeight="1" x14ac:dyDescent="0.3">
      <c r="A5" s="2" t="s">
        <v>9066</v>
      </c>
      <c r="B5" s="13" t="s">
        <v>9645</v>
      </c>
      <c r="E5" s="3" t="s">
        <v>9051</v>
      </c>
    </row>
    <row r="6" spans="1:6" ht="19" customHeight="1" x14ac:dyDescent="0.3">
      <c r="A6" s="5" t="s">
        <v>9062</v>
      </c>
      <c r="B6" s="12"/>
      <c r="C6" s="12"/>
      <c r="D6" s="12"/>
    </row>
    <row r="7" spans="1:6" ht="19" customHeight="1" x14ac:dyDescent="0.3">
      <c r="A7" s="2" t="s">
        <v>9647</v>
      </c>
      <c r="B7" s="13" t="s">
        <v>10373</v>
      </c>
      <c r="C7" s="66" t="s">
        <v>9879</v>
      </c>
      <c r="E7" s="3" t="s">
        <v>6850</v>
      </c>
      <c r="F7" s="3" t="s">
        <v>8206</v>
      </c>
    </row>
    <row r="8" spans="1:6" ht="19" customHeight="1" x14ac:dyDescent="0.3">
      <c r="A8" s="2" t="s">
        <v>9067</v>
      </c>
      <c r="B8" s="13" t="s">
        <v>9646</v>
      </c>
      <c r="E8" s="3" t="s">
        <v>8284</v>
      </c>
    </row>
    <row r="9" spans="1:6" ht="19" customHeight="1" x14ac:dyDescent="0.3">
      <c r="A9" s="2" t="s">
        <v>9595</v>
      </c>
      <c r="B9" s="13" t="s">
        <v>9648</v>
      </c>
    </row>
    <row r="10" spans="1:6" ht="19" customHeight="1" x14ac:dyDescent="0.3">
      <c r="A10" s="5" t="s">
        <v>9056</v>
      </c>
      <c r="B10" s="12"/>
      <c r="C10" s="12"/>
      <c r="D10" s="12"/>
      <c r="E10" s="2"/>
    </row>
    <row r="11" spans="1:6" ht="19" customHeight="1" x14ac:dyDescent="0.3">
      <c r="A11" s="2" t="s">
        <v>9057</v>
      </c>
      <c r="B11" s="13" t="s">
        <v>8826</v>
      </c>
      <c r="C11" s="71" t="s">
        <v>12008</v>
      </c>
      <c r="E11" s="3" t="s">
        <v>4668</v>
      </c>
    </row>
    <row r="12" spans="1:6" ht="19" customHeight="1" x14ac:dyDescent="0.3">
      <c r="A12" s="2" t="s">
        <v>9058</v>
      </c>
      <c r="B12" s="13" t="s">
        <v>8828</v>
      </c>
    </row>
    <row r="13" spans="1:6" ht="19" customHeight="1" x14ac:dyDescent="0.4">
      <c r="A13" s="2" t="s">
        <v>9059</v>
      </c>
      <c r="B13" s="13" t="s">
        <v>4735</v>
      </c>
      <c r="E13" s="3" t="s">
        <v>4669</v>
      </c>
    </row>
    <row r="14" spans="1:6" ht="19" customHeight="1" x14ac:dyDescent="0.3">
      <c r="A14" s="2" t="s">
        <v>9060</v>
      </c>
      <c r="B14" s="13" t="s">
        <v>9944</v>
      </c>
      <c r="E14" s="3" t="s">
        <v>4670</v>
      </c>
    </row>
    <row r="15" spans="1:6" ht="19" customHeight="1" x14ac:dyDescent="0.3">
      <c r="A15" s="2" t="s">
        <v>9061</v>
      </c>
      <c r="B15" s="13" t="s">
        <v>10374</v>
      </c>
      <c r="E15" s="3"/>
    </row>
    <row r="16" spans="1:6" ht="19" customHeight="1" x14ac:dyDescent="0.3">
      <c r="A16" s="5" t="s">
        <v>9063</v>
      </c>
      <c r="B16" s="12"/>
      <c r="C16" s="12"/>
      <c r="D16" s="12"/>
    </row>
    <row r="17" spans="1:5" ht="19" customHeight="1" x14ac:dyDescent="0.3">
      <c r="A17" s="2" t="s">
        <v>9075</v>
      </c>
      <c r="B17" s="13" t="s">
        <v>10380</v>
      </c>
      <c r="E17" s="54" t="s">
        <v>4660</v>
      </c>
    </row>
    <row r="18" spans="1:5" ht="19" customHeight="1" x14ac:dyDescent="0.3">
      <c r="A18" s="2" t="s">
        <v>8823</v>
      </c>
      <c r="B18" s="13" t="s">
        <v>9649</v>
      </c>
      <c r="E18" s="11" t="s">
        <v>4661</v>
      </c>
    </row>
    <row r="19" spans="1:5" ht="19" customHeight="1" x14ac:dyDescent="0.3">
      <c r="A19" s="2" t="s">
        <v>8824</v>
      </c>
      <c r="B19" s="13" t="s">
        <v>9650</v>
      </c>
    </row>
    <row r="20" spans="1:5" ht="19" customHeight="1" x14ac:dyDescent="0.3">
      <c r="A20" s="2"/>
      <c r="B20" s="23"/>
      <c r="E20" s="3"/>
    </row>
    <row r="21" spans="1:5" ht="19" customHeight="1" x14ac:dyDescent="0.3">
      <c r="A21" s="5" t="s">
        <v>9052</v>
      </c>
      <c r="B21" s="12"/>
      <c r="C21" s="12"/>
      <c r="D21" s="12"/>
      <c r="E21" s="2"/>
    </row>
    <row r="22" spans="1:5" ht="19" customHeight="1" x14ac:dyDescent="0.3">
      <c r="A22" s="2" t="s">
        <v>4664</v>
      </c>
      <c r="B22" s="13" t="s">
        <v>4674</v>
      </c>
      <c r="C22" s="11"/>
      <c r="E22" s="3"/>
    </row>
    <row r="23" spans="1:5" ht="19" customHeight="1" x14ac:dyDescent="0.3">
      <c r="A23" s="2" t="s">
        <v>4662</v>
      </c>
      <c r="B23" s="13" t="s">
        <v>4675</v>
      </c>
      <c r="C23" s="11"/>
      <c r="E23" s="3" t="s">
        <v>4663</v>
      </c>
    </row>
    <row r="24" spans="1:5" ht="19" customHeight="1" x14ac:dyDescent="0.3">
      <c r="A24" s="2" t="s">
        <v>4666</v>
      </c>
      <c r="B24" s="13" t="s">
        <v>4677</v>
      </c>
      <c r="C24" s="11"/>
    </row>
    <row r="25" spans="1:5" ht="19" customHeight="1" x14ac:dyDescent="0.3">
      <c r="A25" s="2" t="s">
        <v>4665</v>
      </c>
      <c r="B25" s="13" t="s">
        <v>8186</v>
      </c>
      <c r="C25" s="11"/>
      <c r="E25" s="3" t="s">
        <v>4673</v>
      </c>
    </row>
    <row r="26" spans="1:5" ht="19" customHeight="1" x14ac:dyDescent="0.3">
      <c r="A26" s="2" t="s">
        <v>4681</v>
      </c>
      <c r="B26" s="13" t="s">
        <v>4676</v>
      </c>
      <c r="C26" s="11"/>
    </row>
    <row r="27" spans="1:5" ht="19" customHeight="1" x14ac:dyDescent="0.3">
      <c r="A27" s="2" t="s">
        <v>4678</v>
      </c>
      <c r="B27" s="13" t="s">
        <v>9880</v>
      </c>
      <c r="C27" s="11"/>
    </row>
    <row r="28" spans="1:5" ht="19" customHeight="1" x14ac:dyDescent="0.4">
      <c r="A28" s="2" t="s">
        <v>4679</v>
      </c>
      <c r="B28" s="13" t="s">
        <v>7672</v>
      </c>
      <c r="C28" s="11"/>
      <c r="E28" s="3" t="s">
        <v>7673</v>
      </c>
    </row>
    <row r="29" spans="1:5" ht="19" customHeight="1" x14ac:dyDescent="0.3">
      <c r="A29" s="12" t="s">
        <v>9664</v>
      </c>
      <c r="B29" s="12"/>
      <c r="C29" s="12"/>
      <c r="D29" s="12"/>
    </row>
    <row r="30" spans="1:5" ht="19" customHeight="1" x14ac:dyDescent="0.3">
      <c r="A30" s="68" t="s">
        <v>8231</v>
      </c>
      <c r="B30" s="83">
        <v>1</v>
      </c>
      <c r="C30" s="11"/>
    </row>
    <row r="31" spans="1:5" ht="19" customHeight="1" x14ac:dyDescent="0.3">
      <c r="A31" s="68" t="s">
        <v>8232</v>
      </c>
      <c r="B31" s="13" t="s">
        <v>4714</v>
      </c>
      <c r="C31" s="11"/>
    </row>
    <row r="32" spans="1:5" ht="19" customHeight="1" x14ac:dyDescent="0.3">
      <c r="A32" s="68" t="s">
        <v>8233</v>
      </c>
      <c r="B32" s="13" t="s">
        <v>4713</v>
      </c>
      <c r="C32" s="11"/>
    </row>
    <row r="33" spans="1:6" ht="19" customHeight="1" x14ac:dyDescent="0.3">
      <c r="A33" s="68" t="s">
        <v>8234</v>
      </c>
      <c r="B33" s="13" t="s">
        <v>4715</v>
      </c>
      <c r="C33" s="11"/>
    </row>
    <row r="34" spans="1:6" ht="19" customHeight="1" x14ac:dyDescent="0.3">
      <c r="A34" s="68" t="s">
        <v>8235</v>
      </c>
      <c r="B34" s="13" t="s">
        <v>4718</v>
      </c>
      <c r="C34" s="11"/>
    </row>
    <row r="35" spans="1:6" ht="19" customHeight="1" x14ac:dyDescent="0.3">
      <c r="A35" s="68" t="s">
        <v>8236</v>
      </c>
      <c r="B35" s="13" t="s">
        <v>4716</v>
      </c>
      <c r="C35" s="11"/>
    </row>
    <row r="36" spans="1:6" ht="19" customHeight="1" x14ac:dyDescent="0.3">
      <c r="A36" s="68" t="s">
        <v>8237</v>
      </c>
      <c r="B36" s="13" t="s">
        <v>4717</v>
      </c>
      <c r="C36" s="11"/>
    </row>
    <row r="37" spans="1:6" ht="19" customHeight="1" x14ac:dyDescent="0.3">
      <c r="A37" s="5" t="s">
        <v>9053</v>
      </c>
      <c r="B37" s="12"/>
      <c r="C37" s="12"/>
      <c r="D37" s="12"/>
      <c r="E37" s="2"/>
    </row>
    <row r="38" spans="1:6" ht="19" customHeight="1" x14ac:dyDescent="0.3">
      <c r="A38" s="2" t="s">
        <v>9055</v>
      </c>
      <c r="B38" s="13" t="s">
        <v>8827</v>
      </c>
      <c r="E38" s="3" t="s">
        <v>4671</v>
      </c>
    </row>
    <row r="39" spans="1:6" ht="19" customHeight="1" x14ac:dyDescent="0.3">
      <c r="A39" s="2" t="s">
        <v>9054</v>
      </c>
      <c r="B39" s="13" t="s">
        <v>8831</v>
      </c>
    </row>
    <row r="40" spans="1:6" ht="19" customHeight="1" x14ac:dyDescent="0.3">
      <c r="B40" s="23"/>
    </row>
    <row r="41" spans="1:6" ht="19" customHeight="1" x14ac:dyDescent="0.3">
      <c r="A41" s="5" t="s">
        <v>7883</v>
      </c>
      <c r="B41" s="12"/>
      <c r="C41" s="12"/>
      <c r="D41" s="12"/>
      <c r="E41" s="2"/>
    </row>
    <row r="42" spans="1:6" ht="19" customHeight="1" x14ac:dyDescent="0.3">
      <c r="A42" s="2" t="s">
        <v>8238</v>
      </c>
      <c r="B42" s="8" t="s">
        <v>7930</v>
      </c>
      <c r="E42" s="53" t="s">
        <v>7806</v>
      </c>
      <c r="F42" s="53" t="s">
        <v>7929</v>
      </c>
    </row>
    <row r="43" spans="1:6" ht="19" customHeight="1" x14ac:dyDescent="0.3">
      <c r="A43" s="2" t="s">
        <v>7951</v>
      </c>
      <c r="B43" s="8" t="s">
        <v>8832</v>
      </c>
      <c r="C43" s="71" t="s">
        <v>12008</v>
      </c>
      <c r="E43" s="53" t="s">
        <v>7950</v>
      </c>
    </row>
    <row r="44" spans="1:6" ht="19" customHeight="1" x14ac:dyDescent="0.3">
      <c r="A44" s="2" t="s">
        <v>7880</v>
      </c>
      <c r="B44" s="120" t="s">
        <v>9881</v>
      </c>
      <c r="C44" s="162" t="s">
        <v>12008</v>
      </c>
      <c r="E44" s="3" t="s">
        <v>8305</v>
      </c>
    </row>
    <row r="45" spans="1:6" ht="19" customHeight="1" x14ac:dyDescent="0.3">
      <c r="A45" s="2" t="s">
        <v>8198</v>
      </c>
      <c r="B45" s="13" t="s">
        <v>8833</v>
      </c>
      <c r="C45" s="162" t="s">
        <v>12008</v>
      </c>
      <c r="E45" s="3" t="s">
        <v>8304</v>
      </c>
    </row>
    <row r="46" spans="1:6" ht="19" customHeight="1" x14ac:dyDescent="0.3">
      <c r="A46" s="5" t="s">
        <v>9882</v>
      </c>
      <c r="B46" s="12"/>
      <c r="C46" s="12"/>
      <c r="D46" s="12"/>
      <c r="E46" s="2"/>
    </row>
    <row r="47" spans="1:6" ht="19" customHeight="1" x14ac:dyDescent="0.3">
      <c r="A47" s="2" t="s">
        <v>9071</v>
      </c>
      <c r="B47" s="13" t="s">
        <v>6782</v>
      </c>
      <c r="E47" s="3"/>
    </row>
    <row r="48" spans="1:6" ht="19" customHeight="1" x14ac:dyDescent="0.3">
      <c r="A48" s="2" t="s">
        <v>9072</v>
      </c>
      <c r="B48" s="13" t="s">
        <v>4734</v>
      </c>
      <c r="E48" s="3"/>
    </row>
    <row r="49" spans="1:5" ht="19" customHeight="1" x14ac:dyDescent="0.3">
      <c r="A49" s="2" t="s">
        <v>9073</v>
      </c>
      <c r="B49" s="13" t="s">
        <v>8901</v>
      </c>
      <c r="E49" s="3"/>
    </row>
    <row r="50" spans="1:5" ht="19" customHeight="1" x14ac:dyDescent="0.3">
      <c r="A50" s="2" t="s">
        <v>9074</v>
      </c>
      <c r="B50" s="13" t="s">
        <v>10716</v>
      </c>
      <c r="C50" s="71" t="s">
        <v>12008</v>
      </c>
      <c r="E50" s="3"/>
    </row>
    <row r="51" spans="1:5" ht="19" customHeight="1" x14ac:dyDescent="0.3">
      <c r="A51" s="2" t="s">
        <v>9069</v>
      </c>
      <c r="B51" s="13" t="s">
        <v>8820</v>
      </c>
      <c r="E51" s="3" t="s">
        <v>4667</v>
      </c>
    </row>
    <row r="52" spans="1:5" ht="19" customHeight="1" x14ac:dyDescent="0.3">
      <c r="A52" s="2"/>
      <c r="B52" s="13" t="s">
        <v>8819</v>
      </c>
    </row>
    <row r="53" spans="1:5" ht="19" customHeight="1" x14ac:dyDescent="0.3">
      <c r="A53" s="2"/>
      <c r="B53" s="13" t="s">
        <v>10383</v>
      </c>
    </row>
    <row r="54" spans="1:5" ht="19" customHeight="1" x14ac:dyDescent="0.3">
      <c r="A54" s="2"/>
      <c r="B54" s="13" t="s">
        <v>10384</v>
      </c>
      <c r="E54" s="3"/>
    </row>
    <row r="55" spans="1:5" ht="19" customHeight="1" x14ac:dyDescent="0.3">
      <c r="A55" s="2" t="s">
        <v>9070</v>
      </c>
      <c r="B55" s="11" t="s">
        <v>9651</v>
      </c>
    </row>
    <row r="56" spans="1:5" ht="19" customHeight="1" x14ac:dyDescent="0.3">
      <c r="A56" s="5" t="s">
        <v>6894</v>
      </c>
      <c r="B56" s="5"/>
      <c r="C56" s="5"/>
      <c r="D56" s="5"/>
      <c r="E56" s="27" t="s">
        <v>7876</v>
      </c>
    </row>
    <row r="57" spans="1:5" ht="19" customHeight="1" x14ac:dyDescent="0.3">
      <c r="A57" s="2" t="s">
        <v>9597</v>
      </c>
      <c r="B57" s="8" t="s">
        <v>10375</v>
      </c>
      <c r="E57" s="2"/>
    </row>
    <row r="58" spans="1:5" ht="19" customHeight="1" x14ac:dyDescent="0.3">
      <c r="A58" s="2" t="s">
        <v>6847</v>
      </c>
      <c r="B58" s="8" t="s">
        <v>6891</v>
      </c>
      <c r="E58" s="2"/>
    </row>
    <row r="59" spans="1:5" ht="19" customHeight="1" x14ac:dyDescent="0.3">
      <c r="A59" s="2" t="s">
        <v>6848</v>
      </c>
      <c r="B59" s="8" t="s">
        <v>6892</v>
      </c>
      <c r="E59" s="2"/>
    </row>
    <row r="60" spans="1:5" ht="19" customHeight="1" x14ac:dyDescent="0.3">
      <c r="A60" s="51" t="s">
        <v>6849</v>
      </c>
      <c r="B60" s="8" t="s">
        <v>10376</v>
      </c>
      <c r="E60" s="53" t="s">
        <v>8317</v>
      </c>
    </row>
    <row r="61" spans="1:5" ht="19" customHeight="1" x14ac:dyDescent="0.3">
      <c r="A61" s="51" t="s">
        <v>6862</v>
      </c>
      <c r="B61" s="8" t="s">
        <v>9665</v>
      </c>
      <c r="E61" s="2"/>
    </row>
    <row r="62" spans="1:5" ht="19" customHeight="1" x14ac:dyDescent="0.3">
      <c r="A62" s="51" t="s">
        <v>6861</v>
      </c>
      <c r="B62" s="8" t="s">
        <v>6893</v>
      </c>
      <c r="E62" s="2"/>
    </row>
    <row r="63" spans="1:5" ht="19" customHeight="1" x14ac:dyDescent="0.3">
      <c r="A63" s="51" t="s">
        <v>6851</v>
      </c>
      <c r="B63" s="8" t="s">
        <v>10906</v>
      </c>
      <c r="E63" s="2"/>
    </row>
    <row r="64" spans="1:5" ht="19" customHeight="1" x14ac:dyDescent="0.3">
      <c r="A64" s="2" t="s">
        <v>6852</v>
      </c>
      <c r="B64" s="8" t="s">
        <v>6853</v>
      </c>
      <c r="D64" s="2"/>
      <c r="E64" s="2"/>
    </row>
    <row r="65" spans="1:9" ht="19" customHeight="1" x14ac:dyDescent="0.3">
      <c r="A65" s="2" t="s">
        <v>6854</v>
      </c>
      <c r="B65" s="8" t="s">
        <v>6855</v>
      </c>
      <c r="E65" s="2"/>
    </row>
    <row r="66" spans="1:9" ht="19" customHeight="1" x14ac:dyDescent="0.3">
      <c r="A66" s="11" t="s">
        <v>8916</v>
      </c>
      <c r="B66" s="13" t="s">
        <v>8915</v>
      </c>
      <c r="C66" s="11"/>
    </row>
    <row r="67" spans="1:9" ht="19" customHeight="1" x14ac:dyDescent="0.3">
      <c r="A67" s="2" t="s">
        <v>6859</v>
      </c>
      <c r="B67" s="8" t="s">
        <v>6857</v>
      </c>
      <c r="E67" s="2"/>
    </row>
    <row r="68" spans="1:9" ht="19" customHeight="1" x14ac:dyDescent="0.3">
      <c r="A68" s="2" t="s">
        <v>6860</v>
      </c>
      <c r="B68" s="8" t="s">
        <v>6858</v>
      </c>
      <c r="E68" s="2"/>
    </row>
    <row r="69" spans="1:9" ht="19" customHeight="1" x14ac:dyDescent="0.3">
      <c r="A69" s="2" t="s">
        <v>6887</v>
      </c>
      <c r="B69" s="8" t="s">
        <v>6888</v>
      </c>
      <c r="E69" s="2"/>
    </row>
    <row r="70" spans="1:9" ht="19" customHeight="1" x14ac:dyDescent="0.3">
      <c r="A70" s="2" t="s">
        <v>6889</v>
      </c>
      <c r="B70" s="8" t="s">
        <v>6890</v>
      </c>
      <c r="E70" s="51"/>
    </row>
    <row r="71" spans="1:9" ht="19" customHeight="1" x14ac:dyDescent="0.4">
      <c r="A71" s="23" t="s">
        <v>10387</v>
      </c>
      <c r="B71" s="8" t="s">
        <v>9068</v>
      </c>
      <c r="D71" s="23"/>
      <c r="E71" s="51"/>
    </row>
    <row r="72" spans="1:9" ht="19" customHeight="1" x14ac:dyDescent="0.3">
      <c r="A72" s="5" t="s">
        <v>8910</v>
      </c>
      <c r="B72" s="12"/>
      <c r="C72" s="12"/>
      <c r="D72" s="12"/>
      <c r="E72" s="2"/>
    </row>
    <row r="73" spans="1:9" ht="19" customHeight="1" x14ac:dyDescent="0.3">
      <c r="A73" s="2" t="s">
        <v>9827</v>
      </c>
      <c r="B73" s="13" t="s">
        <v>9874</v>
      </c>
      <c r="C73" s="71" t="s">
        <v>12008</v>
      </c>
      <c r="E73" s="3" t="s">
        <v>8316</v>
      </c>
      <c r="F73" s="3" t="s">
        <v>8315</v>
      </c>
    </row>
    <row r="74" spans="1:9" ht="19" customHeight="1" x14ac:dyDescent="0.35">
      <c r="A74" s="2" t="s">
        <v>9828</v>
      </c>
      <c r="B74" s="2" t="s">
        <v>11133</v>
      </c>
      <c r="C74" s="2"/>
      <c r="E74" s="6" t="s">
        <v>9842</v>
      </c>
      <c r="F74" s="6" t="s">
        <v>9875</v>
      </c>
      <c r="H74" s="6"/>
      <c r="I74" s="6"/>
    </row>
    <row r="75" spans="1:9" ht="19" customHeight="1" x14ac:dyDescent="0.3">
      <c r="A75" s="2" t="s">
        <v>6759</v>
      </c>
      <c r="B75" s="13" t="s">
        <v>8312</v>
      </c>
      <c r="C75" s="66" t="s">
        <v>9676</v>
      </c>
      <c r="E75" s="3" t="s">
        <v>4979</v>
      </c>
      <c r="F75" s="3"/>
    </row>
    <row r="76" spans="1:9" ht="19" customHeight="1" x14ac:dyDescent="0.3">
      <c r="A76" s="2" t="s">
        <v>8821</v>
      </c>
      <c r="B76" s="13" t="s">
        <v>10750</v>
      </c>
    </row>
    <row r="77" spans="1:9" ht="19" customHeight="1" x14ac:dyDescent="0.3">
      <c r="A77" s="2" t="s">
        <v>8822</v>
      </c>
      <c r="B77" s="13" t="s">
        <v>10751</v>
      </c>
    </row>
    <row r="78" spans="1:9" ht="19" customHeight="1" x14ac:dyDescent="0.3">
      <c r="A78" s="2" t="s">
        <v>6784</v>
      </c>
      <c r="B78" s="13" t="s">
        <v>9596</v>
      </c>
      <c r="C78" s="71" t="s">
        <v>12008</v>
      </c>
    </row>
    <row r="79" spans="1:9" ht="19" customHeight="1" x14ac:dyDescent="0.3">
      <c r="A79" s="2" t="s">
        <v>4683</v>
      </c>
      <c r="B79" s="13" t="s">
        <v>8825</v>
      </c>
    </row>
    <row r="80" spans="1:9" ht="19" customHeight="1" x14ac:dyDescent="0.4">
      <c r="A80" s="2" t="s">
        <v>6783</v>
      </c>
      <c r="B80" s="13" t="s">
        <v>10717</v>
      </c>
      <c r="C80" s="13" t="s">
        <v>9666</v>
      </c>
    </row>
    <row r="81" spans="1:5" ht="19" customHeight="1" x14ac:dyDescent="0.3">
      <c r="A81" s="5" t="s">
        <v>7881</v>
      </c>
      <c r="B81" s="12"/>
      <c r="C81" s="12"/>
      <c r="D81" s="12"/>
      <c r="E81" s="2"/>
    </row>
    <row r="82" spans="1:5" ht="19" customHeight="1" x14ac:dyDescent="0.3">
      <c r="A82" s="11" t="s">
        <v>9945</v>
      </c>
      <c r="B82" s="13" t="s">
        <v>8918</v>
      </c>
      <c r="C82" s="66" t="s">
        <v>8919</v>
      </c>
      <c r="E82" s="3" t="s">
        <v>8917</v>
      </c>
    </row>
    <row r="83" spans="1:5" ht="19" customHeight="1" x14ac:dyDescent="0.35">
      <c r="A83" s="2" t="s">
        <v>6757</v>
      </c>
      <c r="B83" s="13" t="s">
        <v>9598</v>
      </c>
      <c r="E83" s="6" t="s">
        <v>9868</v>
      </c>
    </row>
    <row r="84" spans="1:5" ht="19" customHeight="1" x14ac:dyDescent="0.3">
      <c r="A84" s="2" t="s">
        <v>6761</v>
      </c>
      <c r="B84" s="13" t="s">
        <v>7882</v>
      </c>
    </row>
    <row r="85" spans="1:5" ht="19" customHeight="1" x14ac:dyDescent="0.3">
      <c r="A85" s="2" t="s">
        <v>7868</v>
      </c>
      <c r="B85" s="13" t="s">
        <v>6311</v>
      </c>
    </row>
    <row r="86" spans="1:5" ht="19" customHeight="1" x14ac:dyDescent="0.35">
      <c r="A86" s="2" t="s">
        <v>6790</v>
      </c>
      <c r="B86" s="13" t="s">
        <v>6758</v>
      </c>
      <c r="E86" s="6" t="s">
        <v>10058</v>
      </c>
    </row>
    <row r="87" spans="1:5" s="22" customFormat="1" ht="19" customHeight="1" x14ac:dyDescent="0.35">
      <c r="A87" s="11" t="s">
        <v>9693</v>
      </c>
      <c r="B87" s="8" t="s">
        <v>10019</v>
      </c>
      <c r="C87" s="29" t="s">
        <v>12008</v>
      </c>
      <c r="E87" s="57" t="s">
        <v>9692</v>
      </c>
    </row>
    <row r="88" spans="1:5" ht="19" customHeight="1" x14ac:dyDescent="0.3">
      <c r="A88" s="2" t="s">
        <v>6760</v>
      </c>
      <c r="B88" s="13" t="s">
        <v>8834</v>
      </c>
    </row>
    <row r="89" spans="1:5" ht="19" customHeight="1" x14ac:dyDescent="0.3">
      <c r="A89" s="2" t="s">
        <v>9599</v>
      </c>
      <c r="B89" s="8" t="s">
        <v>9600</v>
      </c>
      <c r="C89" s="66" t="s">
        <v>9601</v>
      </c>
    </row>
    <row r="90" spans="1:5" ht="19" customHeight="1" x14ac:dyDescent="0.3">
      <c r="B90" s="23"/>
    </row>
    <row r="91" spans="1:5" ht="19" customHeight="1" x14ac:dyDescent="0.3">
      <c r="A91" s="5" t="s">
        <v>6679</v>
      </c>
      <c r="B91" s="5"/>
      <c r="C91" s="5"/>
      <c r="D91" s="5"/>
      <c r="E91" s="2"/>
    </row>
    <row r="92" spans="1:5" s="2" customFormat="1" ht="19" customHeight="1" x14ac:dyDescent="0.3">
      <c r="A92" s="2" t="s">
        <v>8914</v>
      </c>
      <c r="B92" s="8" t="s">
        <v>9667</v>
      </c>
      <c r="C92" s="155" t="s">
        <v>12008</v>
      </c>
    </row>
    <row r="93" spans="1:5" ht="19" customHeight="1" x14ac:dyDescent="0.3">
      <c r="A93" s="11" t="s">
        <v>8911</v>
      </c>
      <c r="B93" s="13" t="s">
        <v>8909</v>
      </c>
      <c r="C93" s="13" t="s">
        <v>8908</v>
      </c>
    </row>
    <row r="94" spans="1:5" ht="19" customHeight="1" x14ac:dyDescent="0.3">
      <c r="A94" s="11" t="s">
        <v>8927</v>
      </c>
      <c r="B94" s="13" t="s">
        <v>10018</v>
      </c>
      <c r="C94" s="155" t="s">
        <v>12008</v>
      </c>
      <c r="E94" s="3" t="s">
        <v>8923</v>
      </c>
    </row>
    <row r="95" spans="1:5" ht="19" customHeight="1" x14ac:dyDescent="0.3">
      <c r="A95" s="11" t="s">
        <v>8922</v>
      </c>
      <c r="B95" s="13" t="s">
        <v>8920</v>
      </c>
      <c r="C95" s="66" t="s">
        <v>8921</v>
      </c>
    </row>
    <row r="96" spans="1:5" ht="19" customHeight="1" x14ac:dyDescent="0.3">
      <c r="A96" s="11" t="s">
        <v>8913</v>
      </c>
      <c r="B96" s="13" t="s">
        <v>8912</v>
      </c>
    </row>
    <row r="97" spans="1:5" ht="19" customHeight="1" x14ac:dyDescent="0.3">
      <c r="A97" s="11" t="s">
        <v>8924</v>
      </c>
      <c r="B97" s="66" t="s">
        <v>10385</v>
      </c>
      <c r="C97" s="11"/>
      <c r="E97" s="3" t="s">
        <v>8926</v>
      </c>
    </row>
    <row r="98" spans="1:5" ht="19" customHeight="1" x14ac:dyDescent="0.3">
      <c r="A98" s="11" t="s">
        <v>8925</v>
      </c>
      <c r="B98" s="13" t="s">
        <v>10386</v>
      </c>
    </row>
    <row r="99" spans="1:5" ht="19" customHeight="1" x14ac:dyDescent="0.35">
      <c r="A99" s="11" t="s">
        <v>9832</v>
      </c>
      <c r="B99" s="23"/>
      <c r="E99" s="6" t="s">
        <v>9831</v>
      </c>
    </row>
    <row r="100" spans="1:5" ht="19" customHeight="1" x14ac:dyDescent="0.3">
      <c r="B100" s="23"/>
    </row>
    <row r="101" spans="1:5" ht="19" customHeight="1" x14ac:dyDescent="0.3">
      <c r="A101" s="69" t="s">
        <v>8829</v>
      </c>
      <c r="B101" s="25"/>
      <c r="C101" s="25"/>
      <c r="D101" s="25"/>
      <c r="E101" s="3" t="s">
        <v>4993</v>
      </c>
    </row>
    <row r="102" spans="1:5" ht="19" customHeight="1" x14ac:dyDescent="0.3">
      <c r="A102" s="24" t="s">
        <v>8830</v>
      </c>
      <c r="B102" s="12"/>
      <c r="C102" s="12"/>
      <c r="D102" s="12"/>
      <c r="E102" s="54" t="s">
        <v>4660</v>
      </c>
    </row>
    <row r="103" spans="1:5" ht="19" customHeight="1" x14ac:dyDescent="0.3">
      <c r="A103" s="11" t="s">
        <v>4994</v>
      </c>
      <c r="B103" s="11" t="s">
        <v>10388</v>
      </c>
      <c r="E103" s="3"/>
    </row>
    <row r="104" spans="1:5" ht="19" customHeight="1" x14ac:dyDescent="0.3">
      <c r="B104" s="11" t="s">
        <v>10389</v>
      </c>
      <c r="E104" s="3"/>
    </row>
    <row r="105" spans="1:5" ht="19" customHeight="1" x14ac:dyDescent="0.3">
      <c r="A105" s="11" t="s">
        <v>4995</v>
      </c>
      <c r="B105" s="11" t="s">
        <v>8835</v>
      </c>
      <c r="E105" s="3"/>
    </row>
    <row r="106" spans="1:5" ht="19" customHeight="1" x14ac:dyDescent="0.3">
      <c r="B106" s="11" t="s">
        <v>8836</v>
      </c>
      <c r="E106" s="3"/>
    </row>
    <row r="107" spans="1:5" ht="19" customHeight="1" x14ac:dyDescent="0.3">
      <c r="A107" s="11" t="s">
        <v>4996</v>
      </c>
      <c r="B107" s="11" t="s">
        <v>10390</v>
      </c>
      <c r="E107" s="3" t="s">
        <v>8285</v>
      </c>
    </row>
    <row r="108" spans="1:5" ht="19" customHeight="1" x14ac:dyDescent="0.3">
      <c r="E108" s="3"/>
    </row>
    <row r="109" spans="1:5" ht="19" customHeight="1" x14ac:dyDescent="0.3">
      <c r="A109" s="23"/>
      <c r="E109" s="3"/>
    </row>
    <row r="111" spans="1:5" s="2" customFormat="1" ht="19" customHeight="1" x14ac:dyDescent="0.3"/>
  </sheetData>
  <phoneticPr fontId="8" type="noConversion"/>
  <hyperlinks>
    <hyperlink ref="E38" r:id="rId1" xr:uid="{7329C6BB-13B3-4CA2-843D-63EDDE67D710}"/>
    <hyperlink ref="E14" r:id="rId2" xr:uid="{1920A384-B233-459F-92C9-CBCB7E36AD92}"/>
    <hyperlink ref="E11" r:id="rId3" xr:uid="{BD87AD00-576D-40EC-8052-6D0C6E0B8087}"/>
    <hyperlink ref="E13" r:id="rId4" xr:uid="{2DE5F821-A915-492F-8EDD-5023BE49D164}"/>
    <hyperlink ref="E102" r:id="rId5" xr:uid="{EAB255DC-F1A3-46ED-A25B-E16049E33491}"/>
    <hyperlink ref="E17" r:id="rId6" xr:uid="{8CCA3C63-6895-401B-A347-831B11415AD6}"/>
    <hyperlink ref="E51" r:id="rId7" xr:uid="{A7807AC6-8440-4D41-B28C-DA54B49DD5B6}"/>
    <hyperlink ref="E23" r:id="rId8" xr:uid="{B51187F3-3A0D-44D9-A5F2-E99660A8EB6F}"/>
    <hyperlink ref="E25" r:id="rId9" xr:uid="{B5BCCF41-4D53-4B3B-B4D4-A7A168AD4FB1}"/>
    <hyperlink ref="E28" r:id="rId10" xr:uid="{CD69A5DB-67A6-4817-AE13-C82C27B31A70}"/>
    <hyperlink ref="E42" r:id="rId11" xr:uid="{D005C41B-E805-46FC-860A-9BA86033FCF8}"/>
    <hyperlink ref="E56" r:id="rId12" xr:uid="{38D01D8F-AA91-41E2-8228-79222AD39071}"/>
    <hyperlink ref="E101" r:id="rId13" xr:uid="{DDDE18AE-5555-4DA7-AA21-86D907EF0B48}"/>
    <hyperlink ref="F42" r:id="rId14" xr:uid="{95A5040C-C617-47F7-97E7-15EB736D466E}"/>
    <hyperlink ref="E43" r:id="rId15" xr:uid="{686069B8-276A-4351-9C0D-A2A8C9A8C0D1}"/>
    <hyperlink ref="E7" r:id="rId16" xr:uid="{81E31956-8C69-4A95-BACF-8822E888705F}"/>
    <hyperlink ref="F7" r:id="rId17" xr:uid="{07DF90BE-C082-453A-9617-4A229A9EC920}"/>
    <hyperlink ref="E8" r:id="rId18" xr:uid="{2952D511-DC04-4EF2-A872-CB6BA4DB4C48}"/>
    <hyperlink ref="E45" r:id="rId19" xr:uid="{E67BDC35-CD8B-4F16-B6C5-FC93104E2ACE}"/>
    <hyperlink ref="E44" r:id="rId20" xr:uid="{F9D50130-E9B7-4A30-8D48-4F1BCD3524B6}"/>
    <hyperlink ref="E75" r:id="rId21" xr:uid="{8F03600C-9845-47C6-8A7D-35FA8FB9557B}"/>
    <hyperlink ref="F73" r:id="rId22" xr:uid="{289E7C15-3260-451F-A245-D61C916E68C0}"/>
    <hyperlink ref="E73" r:id="rId23" xr:uid="{8F637A74-B4BE-4517-AF44-AA5D06383B73}"/>
    <hyperlink ref="E60" r:id="rId24" xr:uid="{DAA6B4F5-B647-494C-BC64-7A9197024EBA}"/>
    <hyperlink ref="E82" r:id="rId25" xr:uid="{3A5B7A58-D691-49A3-B808-9B5BE015C5D7}"/>
    <hyperlink ref="E94" r:id="rId26" xr:uid="{68E913D1-2AB0-4829-AAEC-825D91D66F2C}"/>
    <hyperlink ref="E97" r:id="rId27" xr:uid="{A2E569D2-9D3F-4CBF-AFC8-AE3FCEAEE7AF}"/>
    <hyperlink ref="E5" r:id="rId28" xr:uid="{0BCDA265-BB99-4360-B296-5D4D25FEF9FE}"/>
    <hyperlink ref="E87" r:id="rId29" xr:uid="{BB5DD607-4BBF-4677-893E-7BDF9B18C1F1}"/>
    <hyperlink ref="E99" r:id="rId30" xr:uid="{71680DB9-254C-4F98-B57A-C0E95103F44C}"/>
    <hyperlink ref="E74" r:id="rId31" xr:uid="{88EA8737-AABA-423D-B48C-52FEEEA90B91}"/>
    <hyperlink ref="E83" r:id="rId32" xr:uid="{CC5A4232-6AFC-4C13-AAB2-CF63483D03E9}"/>
    <hyperlink ref="F74" r:id="rId33" xr:uid="{8F37E8EB-CBBC-4EFE-AF5E-EDEADCD7B4F4}"/>
    <hyperlink ref="E86" r:id="rId34" xr:uid="{CE505794-9D2A-48C5-84CA-257EBBCB9E6B}"/>
    <hyperlink ref="E107" r:id="rId35" xr:uid="{A150F431-683C-46C8-9F65-41FFE393DE5E}"/>
  </hyperlinks>
  <pageMargins left="0.7" right="0.7" top="0.75" bottom="0.75" header="0.3" footer="0.3"/>
  <pageSetup orientation="portrait" r:id="rId3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4C24F-0F13-45E1-BAF8-8B1E4E157DA1}">
  <dimension ref="A1:Y8986"/>
  <sheetViews>
    <sheetView workbookViewId="0">
      <pane ySplit="5" topLeftCell="A8593" activePane="bottomLeft" state="frozen"/>
      <selection pane="bottomLeft" activeCell="B1" sqref="B1:B1048576"/>
    </sheetView>
  </sheetViews>
  <sheetFormatPr defaultColWidth="8.69140625" defaultRowHeight="15" x14ac:dyDescent="0.3"/>
  <cols>
    <col min="1" max="1" width="0.3828125" style="11" customWidth="1"/>
    <col min="2" max="2" width="10.3046875" style="11" customWidth="1"/>
    <col min="3" max="3" width="9.23046875" style="11" bestFit="1" customWidth="1"/>
    <col min="4" max="4" width="0.3828125" style="11" customWidth="1"/>
    <col min="5" max="5" width="9.4609375" style="11" bestFit="1" customWidth="1"/>
    <col min="6" max="6" width="8" style="11" bestFit="1" customWidth="1"/>
    <col min="7" max="7" width="0.3828125" style="11" customWidth="1"/>
    <col min="8" max="8" width="9.921875" style="11" bestFit="1" customWidth="1"/>
    <col min="9" max="9" width="0.3828125" style="11" customWidth="1"/>
    <col min="10" max="10" width="4.3046875" style="11" bestFit="1" customWidth="1"/>
    <col min="11" max="11" width="5.23046875" style="11" bestFit="1" customWidth="1"/>
    <col min="12" max="12" width="5.765625" style="11" customWidth="1"/>
    <col min="13" max="13" width="0.3828125" style="11" customWidth="1"/>
    <col min="14" max="14" width="11" style="11" customWidth="1"/>
    <col min="15" max="15" width="8.4609375" style="11" customWidth="1"/>
    <col min="16" max="16" width="8.3046875" style="11" bestFit="1" customWidth="1"/>
    <col min="17" max="17" width="0.3828125" style="11" customWidth="1"/>
    <col min="18" max="18" width="14.69140625" style="14" customWidth="1"/>
    <col min="19" max="20" width="3.3046875" style="14" bestFit="1" customWidth="1"/>
    <col min="21" max="21" width="3.3046875" style="11" customWidth="1"/>
    <col min="22" max="22" width="0.3828125" style="11" customWidth="1"/>
    <col min="23" max="23" width="14.765625" style="11" customWidth="1"/>
    <col min="24" max="24" width="0.3828125" style="11" customWidth="1"/>
    <col min="25" max="25" width="7.765625" style="11" customWidth="1"/>
    <col min="26" max="16384" width="8.69140625" style="11"/>
  </cols>
  <sheetData>
    <row r="1" spans="1:25" ht="5" customHeight="1" x14ac:dyDescent="0.3">
      <c r="A1" s="13"/>
      <c r="B1" s="13"/>
      <c r="C1" s="18"/>
      <c r="D1" s="13"/>
      <c r="E1" s="18"/>
      <c r="F1" s="19"/>
      <c r="G1" s="13"/>
      <c r="H1" s="76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1:25" x14ac:dyDescent="0.3">
      <c r="A2" s="13"/>
      <c r="B2" s="10" t="s">
        <v>11143</v>
      </c>
      <c r="C2" s="209">
        <f ca="1">RANDBETWEEN(1025,9999)</f>
        <v>3962</v>
      </c>
      <c r="D2" s="10"/>
      <c r="E2" s="10"/>
      <c r="F2" s="10"/>
      <c r="G2" s="10"/>
      <c r="H2" s="10"/>
      <c r="I2" s="10"/>
      <c r="J2" s="10"/>
      <c r="K2" s="10"/>
      <c r="L2" s="10"/>
      <c r="M2" s="13"/>
      <c r="N2" s="10" t="s">
        <v>11142</v>
      </c>
      <c r="O2" s="210">
        <f ca="1">RANDBETWEEN(101,999)</f>
        <v>979</v>
      </c>
      <c r="P2" s="210">
        <f ca="1">RANDBETWEEN(101,999)</f>
        <v>392</v>
      </c>
      <c r="Q2" s="13"/>
      <c r="R2" s="75" t="s">
        <v>11141</v>
      </c>
      <c r="S2" s="70" t="str">
        <f ca="1">RANDBETWEEN(-9,9)&amp;","</f>
        <v>-1,</v>
      </c>
      <c r="T2" s="70" t="str">
        <f ca="1">RANDBETWEEN(-9,9)&amp;","</f>
        <v>6,</v>
      </c>
      <c r="U2" s="70">
        <f t="shared" ref="U2:U4" ca="1" si="0">RANDBETWEEN(-9,9)</f>
        <v>-6</v>
      </c>
      <c r="V2" s="13"/>
      <c r="W2" s="10" t="s">
        <v>10495</v>
      </c>
      <c r="X2" s="13"/>
    </row>
    <row r="3" spans="1:25" x14ac:dyDescent="0.3">
      <c r="A3" s="13"/>
      <c r="B3" s="72"/>
      <c r="C3" s="10"/>
      <c r="D3" s="10"/>
      <c r="E3" s="10"/>
      <c r="F3" s="10"/>
      <c r="G3" s="10"/>
      <c r="H3" s="10"/>
      <c r="I3" s="10"/>
      <c r="J3" s="10"/>
      <c r="K3" s="10"/>
      <c r="L3" s="10"/>
      <c r="M3" s="13"/>
      <c r="N3" s="10"/>
      <c r="O3" s="10"/>
      <c r="P3" s="10"/>
      <c r="Q3" s="13"/>
      <c r="R3" s="10" t="s">
        <v>11140</v>
      </c>
      <c r="S3" s="70" t="str">
        <f t="shared" ref="S3:T4" ca="1" si="1">RANDBETWEEN(-9,9)&amp;","</f>
        <v>0,</v>
      </c>
      <c r="T3" s="70" t="str">
        <f t="shared" ca="1" si="1"/>
        <v>6,</v>
      </c>
      <c r="U3" s="70">
        <f t="shared" ca="1" si="0"/>
        <v>-9</v>
      </c>
      <c r="V3" s="13"/>
      <c r="W3" s="10" t="s">
        <v>11140</v>
      </c>
      <c r="X3" s="13"/>
    </row>
    <row r="4" spans="1:25" ht="15.5" x14ac:dyDescent="0.35">
      <c r="A4" s="13"/>
      <c r="B4" s="16" t="s">
        <v>11147</v>
      </c>
      <c r="C4" s="17" t="s">
        <v>11146</v>
      </c>
      <c r="D4" s="13"/>
      <c r="E4" s="17" t="s">
        <v>12678</v>
      </c>
      <c r="F4" s="10" t="s">
        <v>12679</v>
      </c>
      <c r="G4" s="13"/>
      <c r="H4" s="10" t="s">
        <v>12680</v>
      </c>
      <c r="I4" s="13"/>
      <c r="J4" s="10" t="s">
        <v>4689</v>
      </c>
      <c r="K4" s="10" t="s">
        <v>4690</v>
      </c>
      <c r="L4" s="10" t="s">
        <v>4691</v>
      </c>
      <c r="M4" s="13"/>
      <c r="N4" s="10" t="s">
        <v>11143</v>
      </c>
      <c r="O4" s="173">
        <f ca="1">O2*O2</f>
        <v>958441</v>
      </c>
      <c r="P4" s="173">
        <f ca="1">P2*P2</f>
        <v>153664</v>
      </c>
      <c r="Q4" s="13"/>
      <c r="R4" s="57" t="s">
        <v>8336</v>
      </c>
      <c r="S4" s="70" t="str">
        <f t="shared" ca="1" si="1"/>
        <v>0,</v>
      </c>
      <c r="T4" s="70" t="str">
        <f t="shared" ca="1" si="1"/>
        <v>-7,</v>
      </c>
      <c r="U4" s="70">
        <f t="shared" ca="1" si="0"/>
        <v>9</v>
      </c>
      <c r="V4" s="13"/>
      <c r="W4" s="6" t="s">
        <v>11213</v>
      </c>
      <c r="X4" s="13"/>
      <c r="Y4" s="162" t="s">
        <v>12008</v>
      </c>
    </row>
    <row r="5" spans="1:25" ht="5" customHeight="1" x14ac:dyDescent="0.3">
      <c r="A5" s="13"/>
      <c r="B5" s="13"/>
      <c r="C5" s="18"/>
      <c r="D5" s="13"/>
      <c r="E5" s="18"/>
      <c r="F5" s="19"/>
      <c r="G5" s="13"/>
      <c r="H5" s="76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</row>
    <row r="6" spans="1:25" x14ac:dyDescent="0.3">
      <c r="A6" s="13"/>
      <c r="B6" s="11">
        <v>1024</v>
      </c>
      <c r="C6" s="14">
        <f t="shared" ref="C6:C69" si="2">ROUND(SQRT(B6),4)</f>
        <v>32</v>
      </c>
      <c r="D6" s="13"/>
      <c r="E6" s="14">
        <f>31+(B6-961)/63</f>
        <v>32</v>
      </c>
      <c r="F6" s="20"/>
      <c r="G6" s="13"/>
      <c r="H6" s="21"/>
      <c r="I6" s="13"/>
      <c r="M6" s="13"/>
      <c r="X6" s="13"/>
    </row>
    <row r="7" spans="1:25" x14ac:dyDescent="0.3">
      <c r="A7" s="13"/>
      <c r="B7" s="11">
        <v>1025</v>
      </c>
      <c r="C7" s="14">
        <f t="shared" si="2"/>
        <v>32.015599999999999</v>
      </c>
      <c r="D7" s="13"/>
      <c r="E7" s="14">
        <f t="shared" ref="E7:E70" si="3">ROUND(32+(B7-1024)/65,4)</f>
        <v>32.0154</v>
      </c>
      <c r="F7" s="21">
        <f t="shared" ref="F7:F15" si="4">ROUND(((E7-32)/0.14)*(38/2),0)</f>
        <v>2</v>
      </c>
      <c r="G7" s="13"/>
      <c r="H7" s="21">
        <f t="shared" ref="H7:H70" si="5">ROUND(C7-E7,4)*10000</f>
        <v>2</v>
      </c>
      <c r="I7" s="13"/>
      <c r="J7" s="11" t="str">
        <f t="shared" ref="J7:J38" si="6">IF(H7=F7,"X","")</f>
        <v>X</v>
      </c>
      <c r="K7" s="11" t="str">
        <f t="shared" ref="K7:K38" si="7">IF(H7&gt;F7,"U","")</f>
        <v/>
      </c>
      <c r="L7" s="11" t="str">
        <f t="shared" ref="L7:L38" si="8">IF(H7&lt;F7,"O","")</f>
        <v/>
      </c>
      <c r="M7" s="13"/>
      <c r="X7" s="13"/>
    </row>
    <row r="8" spans="1:25" x14ac:dyDescent="0.3">
      <c r="A8" s="13"/>
      <c r="B8" s="11">
        <v>1026</v>
      </c>
      <c r="C8" s="14">
        <f t="shared" si="2"/>
        <v>32.031199999999998</v>
      </c>
      <c r="D8" s="13"/>
      <c r="E8" s="14">
        <f t="shared" si="3"/>
        <v>32.030799999999999</v>
      </c>
      <c r="F8" s="21">
        <f t="shared" si="4"/>
        <v>4</v>
      </c>
      <c r="G8" s="13"/>
      <c r="H8" s="21">
        <f t="shared" si="5"/>
        <v>4</v>
      </c>
      <c r="I8" s="13"/>
      <c r="J8" s="11" t="str">
        <f t="shared" si="6"/>
        <v>X</v>
      </c>
      <c r="K8" s="11" t="str">
        <f t="shared" si="7"/>
        <v/>
      </c>
      <c r="L8" s="11" t="str">
        <f t="shared" si="8"/>
        <v/>
      </c>
      <c r="M8" s="13"/>
      <c r="N8" s="12" t="s">
        <v>12676</v>
      </c>
      <c r="O8" s="12"/>
      <c r="P8" s="12"/>
      <c r="X8" s="13"/>
    </row>
    <row r="9" spans="1:25" x14ac:dyDescent="0.3">
      <c r="A9" s="13"/>
      <c r="B9" s="11">
        <v>1027</v>
      </c>
      <c r="C9" s="14">
        <f t="shared" si="2"/>
        <v>32.046799999999998</v>
      </c>
      <c r="D9" s="13"/>
      <c r="E9" s="14">
        <f t="shared" si="3"/>
        <v>32.046199999999999</v>
      </c>
      <c r="F9" s="21">
        <f t="shared" si="4"/>
        <v>6</v>
      </c>
      <c r="G9" s="13"/>
      <c r="H9" s="21">
        <f t="shared" si="5"/>
        <v>5.9999999999999991</v>
      </c>
      <c r="I9" s="13"/>
      <c r="J9" s="11" t="str">
        <f t="shared" si="6"/>
        <v>X</v>
      </c>
      <c r="K9" s="11" t="str">
        <f t="shared" si="7"/>
        <v/>
      </c>
      <c r="L9" s="11" t="str">
        <f t="shared" si="8"/>
        <v/>
      </c>
      <c r="M9" s="13"/>
      <c r="N9" s="11" t="s">
        <v>12681</v>
      </c>
      <c r="O9" s="11" t="s">
        <v>12669</v>
      </c>
      <c r="T9" s="11"/>
      <c r="X9" s="13"/>
    </row>
    <row r="10" spans="1:25" x14ac:dyDescent="0.3">
      <c r="A10" s="13"/>
      <c r="B10" s="11">
        <v>1028</v>
      </c>
      <c r="C10" s="14">
        <f t="shared" si="2"/>
        <v>32.062399999999997</v>
      </c>
      <c r="D10" s="13"/>
      <c r="E10" s="14">
        <f t="shared" si="3"/>
        <v>32.061500000000002</v>
      </c>
      <c r="F10" s="21">
        <f t="shared" si="4"/>
        <v>8</v>
      </c>
      <c r="G10" s="13"/>
      <c r="H10" s="21">
        <f t="shared" si="5"/>
        <v>9</v>
      </c>
      <c r="I10" s="13"/>
      <c r="J10" s="11" t="str">
        <f t="shared" si="6"/>
        <v/>
      </c>
      <c r="K10" s="11" t="str">
        <f t="shared" si="7"/>
        <v>U</v>
      </c>
      <c r="L10" s="11" t="str">
        <f t="shared" si="8"/>
        <v/>
      </c>
      <c r="M10" s="13"/>
      <c r="N10" s="11" t="s">
        <v>12670</v>
      </c>
      <c r="O10" s="11" t="s">
        <v>12078</v>
      </c>
      <c r="T10" s="11"/>
      <c r="X10" s="13"/>
    </row>
    <row r="11" spans="1:25" x14ac:dyDescent="0.3">
      <c r="A11" s="13"/>
      <c r="B11" s="11">
        <v>1029</v>
      </c>
      <c r="C11" s="14">
        <f t="shared" si="2"/>
        <v>32.078000000000003</v>
      </c>
      <c r="D11" s="13"/>
      <c r="E11" s="14">
        <f t="shared" si="3"/>
        <v>32.076900000000002</v>
      </c>
      <c r="F11" s="21">
        <f t="shared" si="4"/>
        <v>10</v>
      </c>
      <c r="G11" s="13"/>
      <c r="H11" s="21">
        <f t="shared" si="5"/>
        <v>11</v>
      </c>
      <c r="I11" s="13"/>
      <c r="J11" s="11" t="str">
        <f t="shared" si="6"/>
        <v/>
      </c>
      <c r="K11" s="11" t="str">
        <f t="shared" si="7"/>
        <v>U</v>
      </c>
      <c r="L11" s="11" t="str">
        <f t="shared" si="8"/>
        <v/>
      </c>
      <c r="M11" s="13"/>
      <c r="N11" s="11" t="s">
        <v>12682</v>
      </c>
      <c r="O11" s="11" t="s">
        <v>12079</v>
      </c>
      <c r="T11" s="11"/>
      <c r="X11" s="13"/>
    </row>
    <row r="12" spans="1:25" x14ac:dyDescent="0.3">
      <c r="A12" s="13"/>
      <c r="B12" s="11">
        <v>1030</v>
      </c>
      <c r="C12" s="14">
        <f t="shared" si="2"/>
        <v>32.093600000000002</v>
      </c>
      <c r="D12" s="13"/>
      <c r="E12" s="14">
        <f t="shared" si="3"/>
        <v>32.092300000000002</v>
      </c>
      <c r="F12" s="21">
        <f t="shared" si="4"/>
        <v>13</v>
      </c>
      <c r="G12" s="13"/>
      <c r="H12" s="21">
        <f t="shared" si="5"/>
        <v>13</v>
      </c>
      <c r="I12" s="13"/>
      <c r="J12" s="11" t="str">
        <f t="shared" si="6"/>
        <v>X</v>
      </c>
      <c r="K12" s="11" t="str">
        <f t="shared" si="7"/>
        <v/>
      </c>
      <c r="L12" s="11" t="str">
        <f t="shared" si="8"/>
        <v/>
      </c>
      <c r="M12" s="13"/>
      <c r="N12" s="11" t="s">
        <v>12671</v>
      </c>
      <c r="O12" s="11" t="s">
        <v>12080</v>
      </c>
      <c r="T12" s="11"/>
      <c r="X12" s="13"/>
    </row>
    <row r="13" spans="1:25" x14ac:dyDescent="0.3">
      <c r="A13" s="13"/>
      <c r="B13" s="11">
        <v>1031</v>
      </c>
      <c r="C13" s="14">
        <f t="shared" si="2"/>
        <v>32.109200000000001</v>
      </c>
      <c r="D13" s="13"/>
      <c r="E13" s="14">
        <f t="shared" si="3"/>
        <v>32.107700000000001</v>
      </c>
      <c r="F13" s="21">
        <f t="shared" si="4"/>
        <v>15</v>
      </c>
      <c r="G13" s="13"/>
      <c r="H13" s="21">
        <f t="shared" si="5"/>
        <v>15</v>
      </c>
      <c r="I13" s="13"/>
      <c r="J13" s="11" t="str">
        <f t="shared" si="6"/>
        <v>X</v>
      </c>
      <c r="K13" s="11" t="str">
        <f t="shared" si="7"/>
        <v/>
      </c>
      <c r="L13" s="11" t="str">
        <f t="shared" si="8"/>
        <v/>
      </c>
      <c r="M13" s="13"/>
      <c r="N13" s="11" t="s">
        <v>12683</v>
      </c>
      <c r="O13" s="11" t="s">
        <v>12672</v>
      </c>
      <c r="T13" s="11"/>
      <c r="X13" s="13"/>
    </row>
    <row r="14" spans="1:25" x14ac:dyDescent="0.3">
      <c r="A14" s="13"/>
      <c r="B14" s="11">
        <v>1032</v>
      </c>
      <c r="C14" s="14">
        <f t="shared" si="2"/>
        <v>32.1248</v>
      </c>
      <c r="D14" s="13"/>
      <c r="E14" s="14">
        <f t="shared" si="3"/>
        <v>32.123100000000001</v>
      </c>
      <c r="F14" s="21">
        <f t="shared" si="4"/>
        <v>17</v>
      </c>
      <c r="G14" s="13"/>
      <c r="H14" s="21">
        <f t="shared" si="5"/>
        <v>17</v>
      </c>
      <c r="I14" s="13"/>
      <c r="J14" s="11" t="str">
        <f t="shared" si="6"/>
        <v>X</v>
      </c>
      <c r="K14" s="11" t="str">
        <f t="shared" si="7"/>
        <v/>
      </c>
      <c r="L14" s="11" t="str">
        <f t="shared" si="8"/>
        <v/>
      </c>
      <c r="M14" s="13"/>
      <c r="N14" s="11" t="s">
        <v>12684</v>
      </c>
      <c r="O14" s="11" t="s">
        <v>12081</v>
      </c>
      <c r="T14" s="11"/>
      <c r="X14" s="13"/>
    </row>
    <row r="15" spans="1:25" x14ac:dyDescent="0.3">
      <c r="A15" s="13"/>
      <c r="B15" s="11">
        <v>1033</v>
      </c>
      <c r="C15" s="14">
        <f t="shared" si="2"/>
        <v>32.140300000000003</v>
      </c>
      <c r="D15" s="13"/>
      <c r="E15" s="14">
        <f t="shared" si="3"/>
        <v>32.138500000000001</v>
      </c>
      <c r="F15" s="21">
        <f t="shared" si="4"/>
        <v>19</v>
      </c>
      <c r="G15" s="13"/>
      <c r="H15" s="21">
        <f t="shared" si="5"/>
        <v>18</v>
      </c>
      <c r="I15" s="13"/>
      <c r="J15" s="11" t="str">
        <f t="shared" si="6"/>
        <v/>
      </c>
      <c r="K15" s="11" t="str">
        <f t="shared" si="7"/>
        <v/>
      </c>
      <c r="L15" s="11" t="str">
        <f t="shared" si="8"/>
        <v>O</v>
      </c>
      <c r="M15" s="13"/>
      <c r="N15" s="11" t="s">
        <v>12673</v>
      </c>
      <c r="O15" s="11" t="s">
        <v>12082</v>
      </c>
      <c r="T15" s="11"/>
      <c r="X15" s="13"/>
    </row>
    <row r="16" spans="1:25" x14ac:dyDescent="0.3">
      <c r="A16" s="13"/>
      <c r="B16" s="11">
        <v>1034</v>
      </c>
      <c r="C16" s="14">
        <f t="shared" si="2"/>
        <v>32.155900000000003</v>
      </c>
      <c r="D16" s="13"/>
      <c r="E16" s="14">
        <f t="shared" si="3"/>
        <v>32.153799999999997</v>
      </c>
      <c r="F16" s="21">
        <f t="shared" ref="F16:F24" si="9">ROUND((38/2)+(((E16-32)-0.14)/0.14)*(38/3),0)</f>
        <v>20</v>
      </c>
      <c r="G16" s="13"/>
      <c r="H16" s="21">
        <f t="shared" si="5"/>
        <v>21</v>
      </c>
      <c r="I16" s="13"/>
      <c r="J16" s="11" t="str">
        <f t="shared" si="6"/>
        <v/>
      </c>
      <c r="K16" s="11" t="str">
        <f t="shared" si="7"/>
        <v>U</v>
      </c>
      <c r="L16" s="11" t="str">
        <f t="shared" si="8"/>
        <v/>
      </c>
      <c r="M16" s="13"/>
      <c r="N16" s="11" t="s">
        <v>12674</v>
      </c>
      <c r="O16" s="11" t="s">
        <v>12083</v>
      </c>
      <c r="T16" s="11"/>
      <c r="X16" s="13"/>
    </row>
    <row r="17" spans="1:24" x14ac:dyDescent="0.3">
      <c r="A17" s="13"/>
      <c r="B17" s="11">
        <v>1035</v>
      </c>
      <c r="C17" s="14">
        <f t="shared" si="2"/>
        <v>32.171399999999998</v>
      </c>
      <c r="D17" s="13"/>
      <c r="E17" s="14">
        <f t="shared" si="3"/>
        <v>32.169199999999996</v>
      </c>
      <c r="F17" s="21">
        <f t="shared" si="9"/>
        <v>22</v>
      </c>
      <c r="G17" s="13"/>
      <c r="H17" s="21">
        <f t="shared" si="5"/>
        <v>22</v>
      </c>
      <c r="I17" s="13"/>
      <c r="J17" s="11" t="str">
        <f t="shared" si="6"/>
        <v>X</v>
      </c>
      <c r="K17" s="11" t="str">
        <f t="shared" si="7"/>
        <v/>
      </c>
      <c r="L17" s="11" t="str">
        <f t="shared" si="8"/>
        <v/>
      </c>
      <c r="M17" s="13"/>
      <c r="N17" s="11" t="s">
        <v>12685</v>
      </c>
      <c r="O17" s="11" t="s">
        <v>12084</v>
      </c>
      <c r="T17" s="11"/>
      <c r="X17" s="13"/>
    </row>
    <row r="18" spans="1:24" x14ac:dyDescent="0.3">
      <c r="A18" s="13"/>
      <c r="B18" s="11">
        <v>1036</v>
      </c>
      <c r="C18" s="14">
        <f t="shared" si="2"/>
        <v>32.186999999999998</v>
      </c>
      <c r="D18" s="13"/>
      <c r="E18" s="14">
        <f t="shared" si="3"/>
        <v>32.184600000000003</v>
      </c>
      <c r="F18" s="21">
        <f t="shared" si="9"/>
        <v>23</v>
      </c>
      <c r="G18" s="13"/>
      <c r="H18" s="21">
        <f t="shared" si="5"/>
        <v>23.999999999999996</v>
      </c>
      <c r="I18" s="13"/>
      <c r="J18" s="11" t="str">
        <f t="shared" si="6"/>
        <v/>
      </c>
      <c r="K18" s="11" t="str">
        <f t="shared" si="7"/>
        <v>U</v>
      </c>
      <c r="L18" s="11" t="str">
        <f t="shared" si="8"/>
        <v/>
      </c>
      <c r="M18" s="13"/>
      <c r="N18" s="14"/>
      <c r="O18" s="14"/>
      <c r="T18" s="11"/>
      <c r="X18" s="13"/>
    </row>
    <row r="19" spans="1:24" x14ac:dyDescent="0.3">
      <c r="A19" s="13"/>
      <c r="B19" s="11">
        <v>1037</v>
      </c>
      <c r="C19" s="14">
        <f t="shared" si="2"/>
        <v>32.202500000000001</v>
      </c>
      <c r="D19" s="13"/>
      <c r="E19" s="14">
        <f t="shared" si="3"/>
        <v>32.200000000000003</v>
      </c>
      <c r="F19" s="21">
        <f t="shared" si="9"/>
        <v>24</v>
      </c>
      <c r="G19" s="13"/>
      <c r="H19" s="21">
        <f t="shared" si="5"/>
        <v>25</v>
      </c>
      <c r="I19" s="13"/>
      <c r="J19" s="11" t="str">
        <f t="shared" si="6"/>
        <v/>
      </c>
      <c r="K19" s="11" t="str">
        <f t="shared" si="7"/>
        <v>U</v>
      </c>
      <c r="L19" s="11" t="str">
        <f t="shared" si="8"/>
        <v/>
      </c>
      <c r="M19" s="13"/>
      <c r="N19" s="11" t="s">
        <v>12677</v>
      </c>
      <c r="O19" s="74" t="s">
        <v>12085</v>
      </c>
      <c r="P19" s="74"/>
      <c r="Q19" s="74"/>
      <c r="R19" s="78"/>
      <c r="S19" s="78"/>
      <c r="T19" s="74"/>
      <c r="U19" s="74"/>
      <c r="V19" s="74"/>
      <c r="W19" s="74"/>
      <c r="X19" s="13"/>
    </row>
    <row r="20" spans="1:24" x14ac:dyDescent="0.3">
      <c r="A20" s="13"/>
      <c r="B20" s="11">
        <v>1038</v>
      </c>
      <c r="C20" s="14">
        <f t="shared" si="2"/>
        <v>32.218000000000004</v>
      </c>
      <c r="D20" s="13"/>
      <c r="E20" s="14">
        <f t="shared" si="3"/>
        <v>32.215400000000002</v>
      </c>
      <c r="F20" s="21">
        <f t="shared" si="9"/>
        <v>26</v>
      </c>
      <c r="G20" s="13"/>
      <c r="H20" s="21">
        <f t="shared" si="5"/>
        <v>26</v>
      </c>
      <c r="I20" s="13"/>
      <c r="J20" s="11" t="str">
        <f t="shared" si="6"/>
        <v>X</v>
      </c>
      <c r="K20" s="11" t="str">
        <f t="shared" si="7"/>
        <v/>
      </c>
      <c r="L20" s="11" t="str">
        <f t="shared" si="8"/>
        <v/>
      </c>
      <c r="M20" s="13"/>
      <c r="O20" s="11" t="s">
        <v>12675</v>
      </c>
      <c r="R20" s="11"/>
      <c r="T20" s="11"/>
      <c r="X20" s="13"/>
    </row>
    <row r="21" spans="1:24" x14ac:dyDescent="0.3">
      <c r="A21" s="13"/>
      <c r="B21" s="11">
        <v>1039</v>
      </c>
      <c r="C21" s="14">
        <f t="shared" si="2"/>
        <v>32.233499999999999</v>
      </c>
      <c r="D21" s="13"/>
      <c r="E21" s="14">
        <f t="shared" si="3"/>
        <v>32.230800000000002</v>
      </c>
      <c r="F21" s="21">
        <f t="shared" si="9"/>
        <v>27</v>
      </c>
      <c r="G21" s="13"/>
      <c r="H21" s="21">
        <f t="shared" si="5"/>
        <v>27</v>
      </c>
      <c r="I21" s="13"/>
      <c r="J21" s="11" t="str">
        <f t="shared" si="6"/>
        <v>X</v>
      </c>
      <c r="K21" s="11" t="str">
        <f t="shared" si="7"/>
        <v/>
      </c>
      <c r="L21" s="11" t="str">
        <f t="shared" si="8"/>
        <v/>
      </c>
      <c r="M21" s="13"/>
      <c r="R21" s="11"/>
      <c r="T21" s="11"/>
      <c r="X21" s="13"/>
    </row>
    <row r="22" spans="1:24" x14ac:dyDescent="0.3">
      <c r="A22" s="13"/>
      <c r="B22" s="11">
        <v>1040</v>
      </c>
      <c r="C22" s="14">
        <f t="shared" si="2"/>
        <v>32.249000000000002</v>
      </c>
      <c r="D22" s="13"/>
      <c r="E22" s="14">
        <f t="shared" si="3"/>
        <v>32.246200000000002</v>
      </c>
      <c r="F22" s="21">
        <f t="shared" si="9"/>
        <v>29</v>
      </c>
      <c r="G22" s="13"/>
      <c r="H22" s="21">
        <f t="shared" si="5"/>
        <v>28</v>
      </c>
      <c r="I22" s="13"/>
      <c r="J22" s="11" t="str">
        <f t="shared" si="6"/>
        <v/>
      </c>
      <c r="K22" s="11" t="str">
        <f t="shared" si="7"/>
        <v/>
      </c>
      <c r="L22" s="11" t="str">
        <f t="shared" si="8"/>
        <v>O</v>
      </c>
      <c r="M22" s="13"/>
      <c r="R22" s="11"/>
      <c r="T22" s="11"/>
      <c r="X22" s="13"/>
    </row>
    <row r="23" spans="1:24" x14ac:dyDescent="0.3">
      <c r="A23" s="13"/>
      <c r="B23" s="11">
        <v>1041</v>
      </c>
      <c r="C23" s="14">
        <f t="shared" si="2"/>
        <v>32.264499999999998</v>
      </c>
      <c r="D23" s="13"/>
      <c r="E23" s="14">
        <f t="shared" si="3"/>
        <v>32.261499999999998</v>
      </c>
      <c r="F23" s="21">
        <f t="shared" si="9"/>
        <v>30</v>
      </c>
      <c r="G23" s="13"/>
      <c r="H23" s="21">
        <f t="shared" si="5"/>
        <v>30</v>
      </c>
      <c r="I23" s="13"/>
      <c r="J23" s="11" t="str">
        <f t="shared" si="6"/>
        <v>X</v>
      </c>
      <c r="K23" s="11" t="str">
        <f t="shared" si="7"/>
        <v/>
      </c>
      <c r="L23" s="11" t="str">
        <f t="shared" si="8"/>
        <v/>
      </c>
      <c r="M23" s="13"/>
      <c r="T23" s="11"/>
      <c r="X23" s="13"/>
    </row>
    <row r="24" spans="1:24" x14ac:dyDescent="0.3">
      <c r="A24" s="13"/>
      <c r="B24" s="11">
        <v>1042</v>
      </c>
      <c r="C24" s="14">
        <f t="shared" si="2"/>
        <v>32.28</v>
      </c>
      <c r="D24" s="13"/>
      <c r="E24" s="14">
        <f t="shared" si="3"/>
        <v>32.276899999999998</v>
      </c>
      <c r="F24" s="21">
        <f t="shared" si="9"/>
        <v>31</v>
      </c>
      <c r="G24" s="13"/>
      <c r="H24" s="21">
        <f t="shared" si="5"/>
        <v>31</v>
      </c>
      <c r="I24" s="13"/>
      <c r="J24" s="11" t="str">
        <f t="shared" si="6"/>
        <v>X</v>
      </c>
      <c r="K24" s="11" t="str">
        <f t="shared" si="7"/>
        <v/>
      </c>
      <c r="L24" s="11" t="str">
        <f t="shared" si="8"/>
        <v/>
      </c>
      <c r="M24" s="13"/>
      <c r="T24" s="11"/>
      <c r="X24" s="13"/>
    </row>
    <row r="25" spans="1:24" x14ac:dyDescent="0.3">
      <c r="A25" s="13"/>
      <c r="B25" s="11">
        <v>1043</v>
      </c>
      <c r="C25" s="14">
        <f t="shared" si="2"/>
        <v>32.295499999999997</v>
      </c>
      <c r="D25" s="13"/>
      <c r="E25" s="14">
        <f t="shared" si="3"/>
        <v>32.292299999999997</v>
      </c>
      <c r="F25" s="21">
        <f t="shared" ref="F25:F33" si="10">ROUND(38-((0.42-(E25-32))/0.14)*(38/6),0)</f>
        <v>32</v>
      </c>
      <c r="G25" s="13"/>
      <c r="H25" s="21">
        <f t="shared" si="5"/>
        <v>32</v>
      </c>
      <c r="I25" s="13"/>
      <c r="J25" s="11" t="str">
        <f t="shared" si="6"/>
        <v>X</v>
      </c>
      <c r="K25" s="11" t="str">
        <f t="shared" si="7"/>
        <v/>
      </c>
      <c r="L25" s="11" t="str">
        <f t="shared" si="8"/>
        <v/>
      </c>
      <c r="M25" s="13"/>
      <c r="R25" s="11"/>
      <c r="T25" s="11"/>
      <c r="X25" s="13"/>
    </row>
    <row r="26" spans="1:24" x14ac:dyDescent="0.3">
      <c r="A26" s="13"/>
      <c r="B26" s="11">
        <v>1044</v>
      </c>
      <c r="C26" s="14">
        <f t="shared" si="2"/>
        <v>32.311</v>
      </c>
      <c r="D26" s="13"/>
      <c r="E26" s="14">
        <f t="shared" si="3"/>
        <v>32.307699999999997</v>
      </c>
      <c r="F26" s="21">
        <f t="shared" si="10"/>
        <v>33</v>
      </c>
      <c r="G26" s="13"/>
      <c r="H26" s="21">
        <f t="shared" si="5"/>
        <v>33</v>
      </c>
      <c r="I26" s="13"/>
      <c r="J26" s="11" t="str">
        <f t="shared" si="6"/>
        <v>X</v>
      </c>
      <c r="K26" s="11" t="str">
        <f t="shared" si="7"/>
        <v/>
      </c>
      <c r="L26" s="11" t="str">
        <f t="shared" si="8"/>
        <v/>
      </c>
      <c r="M26" s="13"/>
      <c r="R26" s="11"/>
      <c r="T26" s="11"/>
      <c r="X26" s="13"/>
    </row>
    <row r="27" spans="1:24" x14ac:dyDescent="0.3">
      <c r="A27" s="13"/>
      <c r="B27" s="11">
        <v>1045</v>
      </c>
      <c r="C27" s="14">
        <f t="shared" si="2"/>
        <v>32.326500000000003</v>
      </c>
      <c r="D27" s="13"/>
      <c r="E27" s="14">
        <f t="shared" si="3"/>
        <v>32.323099999999997</v>
      </c>
      <c r="F27" s="21">
        <f t="shared" si="10"/>
        <v>34</v>
      </c>
      <c r="G27" s="13"/>
      <c r="H27" s="21">
        <f t="shared" si="5"/>
        <v>34</v>
      </c>
      <c r="I27" s="13"/>
      <c r="J27" s="11" t="str">
        <f t="shared" si="6"/>
        <v>X</v>
      </c>
      <c r="K27" s="11" t="str">
        <f t="shared" si="7"/>
        <v/>
      </c>
      <c r="L27" s="11" t="str">
        <f t="shared" si="8"/>
        <v/>
      </c>
      <c r="M27" s="13"/>
      <c r="R27" s="11"/>
      <c r="T27" s="11"/>
      <c r="X27" s="13"/>
    </row>
    <row r="28" spans="1:24" x14ac:dyDescent="0.3">
      <c r="A28" s="13"/>
      <c r="B28" s="11">
        <v>1046</v>
      </c>
      <c r="C28" s="14">
        <f t="shared" si="2"/>
        <v>32.341900000000003</v>
      </c>
      <c r="D28" s="13"/>
      <c r="E28" s="14">
        <f t="shared" si="3"/>
        <v>32.338500000000003</v>
      </c>
      <c r="F28" s="21">
        <f t="shared" si="10"/>
        <v>34</v>
      </c>
      <c r="G28" s="13"/>
      <c r="H28" s="21">
        <f t="shared" si="5"/>
        <v>34</v>
      </c>
      <c r="I28" s="13"/>
      <c r="J28" s="11" t="str">
        <f t="shared" si="6"/>
        <v>X</v>
      </c>
      <c r="K28" s="11" t="str">
        <f t="shared" si="7"/>
        <v/>
      </c>
      <c r="L28" s="11" t="str">
        <f t="shared" si="8"/>
        <v/>
      </c>
      <c r="M28" s="13"/>
      <c r="R28" s="11"/>
      <c r="T28" s="11"/>
      <c r="X28" s="13"/>
    </row>
    <row r="29" spans="1:24" x14ac:dyDescent="0.3">
      <c r="A29" s="13"/>
      <c r="B29" s="11">
        <v>1047</v>
      </c>
      <c r="C29" s="14">
        <f t="shared" si="2"/>
        <v>32.357399999999998</v>
      </c>
      <c r="D29" s="13"/>
      <c r="E29" s="14">
        <f t="shared" si="3"/>
        <v>32.3538</v>
      </c>
      <c r="F29" s="21">
        <f t="shared" si="10"/>
        <v>35</v>
      </c>
      <c r="G29" s="13"/>
      <c r="H29" s="21">
        <f t="shared" si="5"/>
        <v>36</v>
      </c>
      <c r="I29" s="13"/>
      <c r="J29" s="11" t="str">
        <f t="shared" si="6"/>
        <v/>
      </c>
      <c r="K29" s="11" t="str">
        <f t="shared" si="7"/>
        <v>U</v>
      </c>
      <c r="L29" s="11" t="str">
        <f t="shared" si="8"/>
        <v/>
      </c>
      <c r="M29" s="13"/>
      <c r="R29" s="11"/>
      <c r="T29" s="11"/>
      <c r="X29" s="13"/>
    </row>
    <row r="30" spans="1:24" x14ac:dyDescent="0.3">
      <c r="A30" s="13"/>
      <c r="B30" s="11">
        <v>1048</v>
      </c>
      <c r="C30" s="14">
        <f t="shared" si="2"/>
        <v>32.372799999999998</v>
      </c>
      <c r="D30" s="13"/>
      <c r="E30" s="14">
        <f t="shared" si="3"/>
        <v>32.369199999999999</v>
      </c>
      <c r="F30" s="21">
        <f t="shared" si="10"/>
        <v>36</v>
      </c>
      <c r="G30" s="13"/>
      <c r="H30" s="21">
        <f t="shared" si="5"/>
        <v>36</v>
      </c>
      <c r="I30" s="13"/>
      <c r="J30" s="11" t="str">
        <f t="shared" si="6"/>
        <v>X</v>
      </c>
      <c r="K30" s="11" t="str">
        <f t="shared" si="7"/>
        <v/>
      </c>
      <c r="L30" s="11" t="str">
        <f t="shared" si="8"/>
        <v/>
      </c>
      <c r="M30" s="13"/>
      <c r="R30" s="11"/>
      <c r="T30" s="11"/>
      <c r="X30" s="13"/>
    </row>
    <row r="31" spans="1:24" x14ac:dyDescent="0.3">
      <c r="A31" s="13"/>
      <c r="B31" s="11">
        <v>1049</v>
      </c>
      <c r="C31" s="14">
        <f t="shared" si="2"/>
        <v>32.388300000000001</v>
      </c>
      <c r="D31" s="13"/>
      <c r="E31" s="14">
        <f t="shared" si="3"/>
        <v>32.384599999999999</v>
      </c>
      <c r="F31" s="21">
        <f t="shared" si="10"/>
        <v>36</v>
      </c>
      <c r="G31" s="13"/>
      <c r="H31" s="21">
        <f t="shared" si="5"/>
        <v>37</v>
      </c>
      <c r="I31" s="13"/>
      <c r="J31" s="11" t="str">
        <f t="shared" si="6"/>
        <v/>
      </c>
      <c r="K31" s="11" t="str">
        <f t="shared" si="7"/>
        <v>U</v>
      </c>
      <c r="L31" s="11" t="str">
        <f t="shared" si="8"/>
        <v/>
      </c>
      <c r="M31" s="13"/>
      <c r="R31" s="11"/>
      <c r="T31" s="11"/>
      <c r="X31" s="13"/>
    </row>
    <row r="32" spans="1:24" x14ac:dyDescent="0.3">
      <c r="A32" s="13"/>
      <c r="B32" s="11">
        <v>1050</v>
      </c>
      <c r="C32" s="14">
        <f t="shared" si="2"/>
        <v>32.403700000000001</v>
      </c>
      <c r="D32" s="13"/>
      <c r="E32" s="14">
        <f t="shared" si="3"/>
        <v>32.4</v>
      </c>
      <c r="F32" s="21">
        <f t="shared" si="10"/>
        <v>37</v>
      </c>
      <c r="G32" s="13"/>
      <c r="H32" s="21">
        <f t="shared" si="5"/>
        <v>37</v>
      </c>
      <c r="I32" s="13"/>
      <c r="J32" s="11" t="str">
        <f t="shared" si="6"/>
        <v>X</v>
      </c>
      <c r="K32" s="11" t="str">
        <f t="shared" si="7"/>
        <v/>
      </c>
      <c r="L32" s="11" t="str">
        <f t="shared" si="8"/>
        <v/>
      </c>
      <c r="M32" s="13"/>
      <c r="R32" s="11"/>
      <c r="T32" s="11"/>
      <c r="X32" s="13"/>
    </row>
    <row r="33" spans="1:24" x14ac:dyDescent="0.3">
      <c r="A33" s="13"/>
      <c r="B33" s="11">
        <v>1051</v>
      </c>
      <c r="C33" s="14">
        <f t="shared" si="2"/>
        <v>32.4191</v>
      </c>
      <c r="D33" s="13"/>
      <c r="E33" s="14">
        <f t="shared" si="3"/>
        <v>32.415399999999998</v>
      </c>
      <c r="F33" s="21">
        <f t="shared" si="10"/>
        <v>38</v>
      </c>
      <c r="G33" s="13"/>
      <c r="H33" s="21">
        <f t="shared" si="5"/>
        <v>37</v>
      </c>
      <c r="I33" s="13"/>
      <c r="J33" s="11" t="str">
        <f t="shared" si="6"/>
        <v/>
      </c>
      <c r="K33" s="11" t="str">
        <f t="shared" si="7"/>
        <v/>
      </c>
      <c r="L33" s="11" t="str">
        <f t="shared" si="8"/>
        <v>O</v>
      </c>
      <c r="M33" s="13"/>
      <c r="R33" s="11"/>
      <c r="T33" s="11"/>
      <c r="X33" s="13"/>
    </row>
    <row r="34" spans="1:24" x14ac:dyDescent="0.3">
      <c r="A34" s="13"/>
      <c r="B34" s="11">
        <v>1052</v>
      </c>
      <c r="C34" s="14">
        <f t="shared" si="2"/>
        <v>32.4345</v>
      </c>
      <c r="D34" s="13"/>
      <c r="E34" s="14">
        <f t="shared" si="3"/>
        <v>32.430799999999998</v>
      </c>
      <c r="F34" s="21">
        <v>38</v>
      </c>
      <c r="G34" s="13"/>
      <c r="H34" s="21">
        <f t="shared" si="5"/>
        <v>37</v>
      </c>
      <c r="I34" s="13"/>
      <c r="J34" s="11" t="str">
        <f t="shared" si="6"/>
        <v/>
      </c>
      <c r="K34" s="11" t="str">
        <f t="shared" si="7"/>
        <v/>
      </c>
      <c r="L34" s="11" t="str">
        <f t="shared" si="8"/>
        <v>O</v>
      </c>
      <c r="M34" s="13"/>
      <c r="R34" s="11"/>
      <c r="T34" s="11"/>
      <c r="X34" s="13"/>
    </row>
    <row r="35" spans="1:24" x14ac:dyDescent="0.3">
      <c r="A35" s="13"/>
      <c r="B35" s="11">
        <v>1053</v>
      </c>
      <c r="C35" s="14">
        <f t="shared" si="2"/>
        <v>32.450000000000003</v>
      </c>
      <c r="D35" s="13"/>
      <c r="E35" s="14">
        <f t="shared" si="3"/>
        <v>32.446199999999997</v>
      </c>
      <c r="F35" s="21">
        <v>38</v>
      </c>
      <c r="G35" s="13"/>
      <c r="H35" s="21">
        <f t="shared" si="5"/>
        <v>38</v>
      </c>
      <c r="I35" s="13"/>
      <c r="J35" s="11" t="str">
        <f t="shared" si="6"/>
        <v>X</v>
      </c>
      <c r="K35" s="11" t="str">
        <f t="shared" si="7"/>
        <v/>
      </c>
      <c r="L35" s="11" t="str">
        <f t="shared" si="8"/>
        <v/>
      </c>
      <c r="M35" s="13"/>
      <c r="R35" s="11"/>
      <c r="T35" s="11"/>
      <c r="X35" s="13"/>
    </row>
    <row r="36" spans="1:24" x14ac:dyDescent="0.3">
      <c r="A36" s="13"/>
      <c r="B36" s="11">
        <v>1054</v>
      </c>
      <c r="C36" s="14">
        <f t="shared" si="2"/>
        <v>32.465400000000002</v>
      </c>
      <c r="D36" s="13"/>
      <c r="E36" s="14">
        <f t="shared" si="3"/>
        <v>32.461500000000001</v>
      </c>
      <c r="F36" s="21">
        <v>38</v>
      </c>
      <c r="G36" s="13"/>
      <c r="H36" s="21">
        <f t="shared" si="5"/>
        <v>39</v>
      </c>
      <c r="I36" s="13"/>
      <c r="J36" s="11" t="str">
        <f t="shared" si="6"/>
        <v/>
      </c>
      <c r="K36" s="11" t="str">
        <f t="shared" si="7"/>
        <v>U</v>
      </c>
      <c r="L36" s="11" t="str">
        <f t="shared" si="8"/>
        <v/>
      </c>
      <c r="M36" s="13"/>
      <c r="R36" s="11"/>
      <c r="T36" s="11"/>
      <c r="X36" s="13"/>
    </row>
    <row r="37" spans="1:24" x14ac:dyDescent="0.3">
      <c r="A37" s="13"/>
      <c r="B37" s="11">
        <v>1055</v>
      </c>
      <c r="C37" s="14">
        <f t="shared" si="2"/>
        <v>32.480800000000002</v>
      </c>
      <c r="D37" s="13"/>
      <c r="E37" s="14">
        <f t="shared" si="3"/>
        <v>32.476900000000001</v>
      </c>
      <c r="F37" s="21">
        <v>38</v>
      </c>
      <c r="G37" s="13"/>
      <c r="H37" s="21">
        <f t="shared" si="5"/>
        <v>39</v>
      </c>
      <c r="I37" s="13"/>
      <c r="J37" s="11" t="str">
        <f t="shared" si="6"/>
        <v/>
      </c>
      <c r="K37" s="11" t="str">
        <f t="shared" si="7"/>
        <v>U</v>
      </c>
      <c r="L37" s="11" t="str">
        <f t="shared" si="8"/>
        <v/>
      </c>
      <c r="M37" s="13"/>
      <c r="R37" s="11"/>
      <c r="T37" s="11"/>
      <c r="X37" s="13"/>
    </row>
    <row r="38" spans="1:24" x14ac:dyDescent="0.3">
      <c r="A38" s="13"/>
      <c r="B38" s="11">
        <v>1056</v>
      </c>
      <c r="C38" s="14">
        <f t="shared" si="2"/>
        <v>32.496200000000002</v>
      </c>
      <c r="D38" s="13"/>
      <c r="E38" s="14">
        <f t="shared" si="3"/>
        <v>32.4923</v>
      </c>
      <c r="F38" s="21">
        <v>38</v>
      </c>
      <c r="G38" s="13"/>
      <c r="H38" s="21">
        <f t="shared" si="5"/>
        <v>39</v>
      </c>
      <c r="I38" s="13"/>
      <c r="J38" s="11" t="str">
        <f t="shared" si="6"/>
        <v/>
      </c>
      <c r="K38" s="11" t="str">
        <f t="shared" si="7"/>
        <v>U</v>
      </c>
      <c r="L38" s="11" t="str">
        <f t="shared" si="8"/>
        <v/>
      </c>
      <c r="M38" s="13"/>
      <c r="R38" s="11"/>
      <c r="T38" s="11"/>
      <c r="X38" s="13"/>
    </row>
    <row r="39" spans="1:24" x14ac:dyDescent="0.3">
      <c r="A39" s="13"/>
      <c r="B39" s="11">
        <v>1057</v>
      </c>
      <c r="C39" s="14">
        <f t="shared" si="2"/>
        <v>32.511499999999998</v>
      </c>
      <c r="D39" s="13"/>
      <c r="E39" s="14">
        <f t="shared" si="3"/>
        <v>32.5077</v>
      </c>
      <c r="F39" s="21">
        <v>38</v>
      </c>
      <c r="G39" s="13"/>
      <c r="H39" s="21">
        <f t="shared" si="5"/>
        <v>38</v>
      </c>
      <c r="I39" s="13"/>
      <c r="J39" s="11" t="str">
        <f t="shared" ref="J39:J70" si="11">IF(H39=F39,"X","")</f>
        <v>X</v>
      </c>
      <c r="K39" s="11" t="str">
        <f t="shared" ref="K39:K70" si="12">IF(H39&gt;F39,"U","")</f>
        <v/>
      </c>
      <c r="L39" s="11" t="str">
        <f t="shared" ref="L39:L70" si="13">IF(H39&lt;F39,"O","")</f>
        <v/>
      </c>
      <c r="M39" s="13"/>
      <c r="R39" s="11"/>
      <c r="T39" s="11"/>
      <c r="X39" s="13"/>
    </row>
    <row r="40" spans="1:24" x14ac:dyDescent="0.3">
      <c r="A40" s="13"/>
      <c r="B40" s="11">
        <v>1058</v>
      </c>
      <c r="C40" s="14">
        <f t="shared" si="2"/>
        <v>32.526899999999998</v>
      </c>
      <c r="D40" s="13"/>
      <c r="E40" s="14">
        <f t="shared" si="3"/>
        <v>32.523099999999999</v>
      </c>
      <c r="F40" s="21">
        <v>38</v>
      </c>
      <c r="G40" s="13"/>
      <c r="H40" s="21">
        <f t="shared" si="5"/>
        <v>38</v>
      </c>
      <c r="I40" s="13"/>
      <c r="J40" s="11" t="str">
        <f t="shared" si="11"/>
        <v>X</v>
      </c>
      <c r="K40" s="11" t="str">
        <f t="shared" si="12"/>
        <v/>
      </c>
      <c r="L40" s="11" t="str">
        <f t="shared" si="13"/>
        <v/>
      </c>
      <c r="M40" s="13"/>
      <c r="R40" s="11"/>
      <c r="T40" s="11"/>
      <c r="X40" s="13"/>
    </row>
    <row r="41" spans="1:24" x14ac:dyDescent="0.3">
      <c r="A41" s="13"/>
      <c r="B41" s="11">
        <v>1059</v>
      </c>
      <c r="C41" s="14">
        <f t="shared" si="2"/>
        <v>32.542299999999997</v>
      </c>
      <c r="D41" s="13"/>
      <c r="E41" s="14">
        <f t="shared" si="3"/>
        <v>32.538499999999999</v>
      </c>
      <c r="F41" s="21">
        <v>38</v>
      </c>
      <c r="G41" s="13"/>
      <c r="H41" s="21">
        <f t="shared" si="5"/>
        <v>38</v>
      </c>
      <c r="I41" s="13"/>
      <c r="J41" s="11" t="str">
        <f t="shared" si="11"/>
        <v>X</v>
      </c>
      <c r="K41" s="11" t="str">
        <f t="shared" si="12"/>
        <v/>
      </c>
      <c r="L41" s="11" t="str">
        <f t="shared" si="13"/>
        <v/>
      </c>
      <c r="M41" s="13"/>
      <c r="R41" s="11"/>
      <c r="T41" s="11"/>
      <c r="X41" s="13"/>
    </row>
    <row r="42" spans="1:24" x14ac:dyDescent="0.3">
      <c r="A42" s="13"/>
      <c r="B42" s="11">
        <v>1060</v>
      </c>
      <c r="C42" s="14">
        <f t="shared" si="2"/>
        <v>32.557600000000001</v>
      </c>
      <c r="D42" s="13"/>
      <c r="E42" s="14">
        <f t="shared" si="3"/>
        <v>32.553800000000003</v>
      </c>
      <c r="F42" s="21">
        <v>38</v>
      </c>
      <c r="G42" s="13"/>
      <c r="H42" s="21">
        <f t="shared" si="5"/>
        <v>38</v>
      </c>
      <c r="I42" s="13"/>
      <c r="J42" s="11" t="str">
        <f t="shared" si="11"/>
        <v>X</v>
      </c>
      <c r="K42" s="11" t="str">
        <f t="shared" si="12"/>
        <v/>
      </c>
      <c r="L42" s="11" t="str">
        <f t="shared" si="13"/>
        <v/>
      </c>
      <c r="M42" s="13"/>
      <c r="R42" s="11"/>
      <c r="T42" s="11"/>
      <c r="X42" s="13"/>
    </row>
    <row r="43" spans="1:24" x14ac:dyDescent="0.3">
      <c r="A43" s="13"/>
      <c r="B43" s="11">
        <v>1061</v>
      </c>
      <c r="C43" s="14">
        <f t="shared" si="2"/>
        <v>32.573</v>
      </c>
      <c r="D43" s="13"/>
      <c r="E43" s="14">
        <f t="shared" si="3"/>
        <v>32.569200000000002</v>
      </c>
      <c r="F43" s="21">
        <v>38</v>
      </c>
      <c r="G43" s="13"/>
      <c r="H43" s="21">
        <f t="shared" si="5"/>
        <v>38</v>
      </c>
      <c r="I43" s="13"/>
      <c r="J43" s="11" t="str">
        <f t="shared" si="11"/>
        <v>X</v>
      </c>
      <c r="K43" s="11" t="str">
        <f t="shared" si="12"/>
        <v/>
      </c>
      <c r="L43" s="11" t="str">
        <f t="shared" si="13"/>
        <v/>
      </c>
      <c r="M43" s="13"/>
      <c r="R43" s="11"/>
      <c r="T43" s="11"/>
      <c r="X43" s="13"/>
    </row>
    <row r="44" spans="1:24" x14ac:dyDescent="0.3">
      <c r="A44" s="13"/>
      <c r="B44" s="11">
        <v>1062</v>
      </c>
      <c r="C44" s="14">
        <f t="shared" si="2"/>
        <v>32.588299999999997</v>
      </c>
      <c r="D44" s="13"/>
      <c r="E44" s="14">
        <f t="shared" si="3"/>
        <v>32.584600000000002</v>
      </c>
      <c r="F44" s="21">
        <f t="shared" ref="F44:F52" si="14">ROUND(38-(((E44-32)-0.58)/0.14)*(38/6),0)</f>
        <v>38</v>
      </c>
      <c r="G44" s="13"/>
      <c r="H44" s="21">
        <f t="shared" si="5"/>
        <v>37</v>
      </c>
      <c r="I44" s="13"/>
      <c r="J44" s="11" t="str">
        <f t="shared" si="11"/>
        <v/>
      </c>
      <c r="K44" s="11" t="str">
        <f t="shared" si="12"/>
        <v/>
      </c>
      <c r="L44" s="11" t="str">
        <f t="shared" si="13"/>
        <v>O</v>
      </c>
      <c r="M44" s="13"/>
      <c r="R44" s="11"/>
      <c r="T44" s="11"/>
      <c r="X44" s="13"/>
    </row>
    <row r="45" spans="1:24" x14ac:dyDescent="0.3">
      <c r="A45" s="13"/>
      <c r="B45" s="11">
        <v>1063</v>
      </c>
      <c r="C45" s="14">
        <f t="shared" si="2"/>
        <v>32.603700000000003</v>
      </c>
      <c r="D45" s="13"/>
      <c r="E45" s="14">
        <f t="shared" si="3"/>
        <v>32.6</v>
      </c>
      <c r="F45" s="21">
        <f t="shared" si="14"/>
        <v>37</v>
      </c>
      <c r="G45" s="13"/>
      <c r="H45" s="21">
        <f t="shared" si="5"/>
        <v>37</v>
      </c>
      <c r="I45" s="13"/>
      <c r="J45" s="11" t="str">
        <f t="shared" si="11"/>
        <v>X</v>
      </c>
      <c r="K45" s="11" t="str">
        <f t="shared" si="12"/>
        <v/>
      </c>
      <c r="L45" s="11" t="str">
        <f t="shared" si="13"/>
        <v/>
      </c>
      <c r="M45" s="13"/>
      <c r="R45" s="11"/>
      <c r="T45" s="11"/>
      <c r="X45" s="13"/>
    </row>
    <row r="46" spans="1:24" x14ac:dyDescent="0.3">
      <c r="A46" s="13"/>
      <c r="B46" s="11">
        <v>1064</v>
      </c>
      <c r="C46" s="14">
        <f t="shared" si="2"/>
        <v>32.619</v>
      </c>
      <c r="D46" s="13"/>
      <c r="E46" s="14">
        <f t="shared" si="3"/>
        <v>32.615400000000001</v>
      </c>
      <c r="F46" s="21">
        <f t="shared" si="14"/>
        <v>36</v>
      </c>
      <c r="G46" s="13"/>
      <c r="H46" s="21">
        <f t="shared" si="5"/>
        <v>36</v>
      </c>
      <c r="I46" s="13"/>
      <c r="J46" s="11" t="str">
        <f t="shared" si="11"/>
        <v>X</v>
      </c>
      <c r="K46" s="11" t="str">
        <f t="shared" si="12"/>
        <v/>
      </c>
      <c r="L46" s="11" t="str">
        <f t="shared" si="13"/>
        <v/>
      </c>
      <c r="M46" s="13"/>
      <c r="R46" s="11"/>
      <c r="T46" s="11"/>
      <c r="X46" s="13"/>
    </row>
    <row r="47" spans="1:24" x14ac:dyDescent="0.3">
      <c r="A47" s="13"/>
      <c r="B47" s="11">
        <v>1065</v>
      </c>
      <c r="C47" s="14">
        <f t="shared" si="2"/>
        <v>32.634300000000003</v>
      </c>
      <c r="D47" s="13"/>
      <c r="E47" s="14">
        <f t="shared" si="3"/>
        <v>32.630800000000001</v>
      </c>
      <c r="F47" s="21">
        <f t="shared" si="14"/>
        <v>36</v>
      </c>
      <c r="G47" s="13"/>
      <c r="H47" s="21">
        <f t="shared" si="5"/>
        <v>35</v>
      </c>
      <c r="I47" s="13"/>
      <c r="J47" s="11" t="str">
        <f t="shared" si="11"/>
        <v/>
      </c>
      <c r="K47" s="11" t="str">
        <f t="shared" si="12"/>
        <v/>
      </c>
      <c r="L47" s="11" t="str">
        <f t="shared" si="13"/>
        <v>O</v>
      </c>
      <c r="M47" s="13"/>
      <c r="R47" s="11"/>
      <c r="T47" s="11"/>
      <c r="X47" s="13"/>
    </row>
    <row r="48" spans="1:24" x14ac:dyDescent="0.3">
      <c r="A48" s="13"/>
      <c r="B48" s="11">
        <v>1066</v>
      </c>
      <c r="C48" s="14">
        <f t="shared" si="2"/>
        <v>32.649700000000003</v>
      </c>
      <c r="D48" s="13"/>
      <c r="E48" s="14">
        <f t="shared" si="3"/>
        <v>32.6462</v>
      </c>
      <c r="F48" s="21">
        <f t="shared" si="14"/>
        <v>35</v>
      </c>
      <c r="G48" s="13"/>
      <c r="H48" s="21">
        <f t="shared" si="5"/>
        <v>35</v>
      </c>
      <c r="I48" s="13"/>
      <c r="J48" s="11" t="str">
        <f t="shared" si="11"/>
        <v>X</v>
      </c>
      <c r="K48" s="11" t="str">
        <f t="shared" si="12"/>
        <v/>
      </c>
      <c r="L48" s="11" t="str">
        <f t="shared" si="13"/>
        <v/>
      </c>
      <c r="M48" s="13"/>
      <c r="R48" s="11"/>
      <c r="T48" s="11"/>
      <c r="X48" s="13"/>
    </row>
    <row r="49" spans="1:24" x14ac:dyDescent="0.3">
      <c r="A49" s="13"/>
      <c r="B49" s="11">
        <v>1067</v>
      </c>
      <c r="C49" s="14">
        <f t="shared" si="2"/>
        <v>32.664999999999999</v>
      </c>
      <c r="D49" s="13"/>
      <c r="E49" s="14">
        <f t="shared" si="3"/>
        <v>32.661499999999997</v>
      </c>
      <c r="F49" s="21">
        <f t="shared" si="14"/>
        <v>34</v>
      </c>
      <c r="G49" s="13"/>
      <c r="H49" s="21">
        <f t="shared" si="5"/>
        <v>35</v>
      </c>
      <c r="I49" s="13"/>
      <c r="J49" s="11" t="str">
        <f t="shared" si="11"/>
        <v/>
      </c>
      <c r="K49" s="11" t="str">
        <f t="shared" si="12"/>
        <v>U</v>
      </c>
      <c r="L49" s="11" t="str">
        <f t="shared" si="13"/>
        <v/>
      </c>
      <c r="M49" s="13"/>
      <c r="R49" s="11"/>
      <c r="T49" s="11"/>
      <c r="X49" s="13"/>
    </row>
    <row r="50" spans="1:24" x14ac:dyDescent="0.3">
      <c r="A50" s="13"/>
      <c r="B50" s="11">
        <v>1068</v>
      </c>
      <c r="C50" s="14">
        <f t="shared" si="2"/>
        <v>32.680300000000003</v>
      </c>
      <c r="D50" s="13"/>
      <c r="E50" s="14">
        <f t="shared" si="3"/>
        <v>32.676900000000003</v>
      </c>
      <c r="F50" s="21">
        <f t="shared" si="14"/>
        <v>34</v>
      </c>
      <c r="G50" s="13"/>
      <c r="H50" s="21">
        <f t="shared" si="5"/>
        <v>34</v>
      </c>
      <c r="I50" s="13"/>
      <c r="J50" s="11" t="str">
        <f t="shared" si="11"/>
        <v>X</v>
      </c>
      <c r="K50" s="11" t="str">
        <f t="shared" si="12"/>
        <v/>
      </c>
      <c r="L50" s="11" t="str">
        <f t="shared" si="13"/>
        <v/>
      </c>
      <c r="M50" s="13"/>
      <c r="R50" s="11"/>
      <c r="T50" s="11"/>
      <c r="X50" s="13"/>
    </row>
    <row r="51" spans="1:24" x14ac:dyDescent="0.3">
      <c r="A51" s="13"/>
      <c r="B51" s="11">
        <v>1069</v>
      </c>
      <c r="C51" s="14">
        <f t="shared" si="2"/>
        <v>32.695599999999999</v>
      </c>
      <c r="D51" s="13"/>
      <c r="E51" s="14">
        <f t="shared" si="3"/>
        <v>32.692300000000003</v>
      </c>
      <c r="F51" s="21">
        <f t="shared" si="14"/>
        <v>33</v>
      </c>
      <c r="G51" s="13"/>
      <c r="H51" s="21">
        <f t="shared" si="5"/>
        <v>33</v>
      </c>
      <c r="I51" s="13"/>
      <c r="J51" s="11" t="str">
        <f t="shared" si="11"/>
        <v>X</v>
      </c>
      <c r="K51" s="11" t="str">
        <f t="shared" si="12"/>
        <v/>
      </c>
      <c r="L51" s="11" t="str">
        <f t="shared" si="13"/>
        <v/>
      </c>
      <c r="M51" s="13"/>
      <c r="R51" s="11"/>
      <c r="T51" s="11"/>
      <c r="X51" s="13"/>
    </row>
    <row r="52" spans="1:24" x14ac:dyDescent="0.3">
      <c r="A52" s="13"/>
      <c r="B52" s="11">
        <v>1070</v>
      </c>
      <c r="C52" s="14">
        <f t="shared" si="2"/>
        <v>32.710900000000002</v>
      </c>
      <c r="D52" s="13"/>
      <c r="E52" s="14">
        <f t="shared" si="3"/>
        <v>32.707700000000003</v>
      </c>
      <c r="F52" s="21">
        <f t="shared" si="14"/>
        <v>32</v>
      </c>
      <c r="G52" s="13"/>
      <c r="H52" s="21">
        <f t="shared" si="5"/>
        <v>32</v>
      </c>
      <c r="I52" s="13"/>
      <c r="J52" s="11" t="str">
        <f t="shared" si="11"/>
        <v>X</v>
      </c>
      <c r="K52" s="11" t="str">
        <f t="shared" si="12"/>
        <v/>
      </c>
      <c r="L52" s="11" t="str">
        <f t="shared" si="13"/>
        <v/>
      </c>
      <c r="M52" s="13"/>
      <c r="R52" s="11"/>
      <c r="T52" s="11"/>
      <c r="X52" s="13"/>
    </row>
    <row r="53" spans="1:24" x14ac:dyDescent="0.3">
      <c r="A53" s="13"/>
      <c r="B53" s="11">
        <v>1071</v>
      </c>
      <c r="C53" s="14">
        <f t="shared" si="2"/>
        <v>32.726100000000002</v>
      </c>
      <c r="D53" s="13"/>
      <c r="E53" s="14">
        <f t="shared" si="3"/>
        <v>32.723100000000002</v>
      </c>
      <c r="F53" s="21">
        <f t="shared" ref="F53:F61" si="15">ROUND((38/2)+((0.86-(E53-32))/0.14)*(38/3),0)</f>
        <v>31</v>
      </c>
      <c r="G53" s="13"/>
      <c r="H53" s="21">
        <f t="shared" si="5"/>
        <v>30</v>
      </c>
      <c r="I53" s="13"/>
      <c r="J53" s="11" t="str">
        <f t="shared" si="11"/>
        <v/>
      </c>
      <c r="K53" s="11" t="str">
        <f t="shared" si="12"/>
        <v/>
      </c>
      <c r="L53" s="11" t="str">
        <f t="shared" si="13"/>
        <v>O</v>
      </c>
      <c r="M53" s="13"/>
      <c r="R53" s="11"/>
      <c r="T53" s="11"/>
      <c r="X53" s="13"/>
    </row>
    <row r="54" spans="1:24" x14ac:dyDescent="0.3">
      <c r="A54" s="13"/>
      <c r="B54" s="11">
        <v>1072</v>
      </c>
      <c r="C54" s="14">
        <f t="shared" si="2"/>
        <v>32.741399999999999</v>
      </c>
      <c r="D54" s="13"/>
      <c r="E54" s="14">
        <f t="shared" si="3"/>
        <v>32.738500000000002</v>
      </c>
      <c r="F54" s="21">
        <f t="shared" si="15"/>
        <v>30</v>
      </c>
      <c r="G54" s="13"/>
      <c r="H54" s="21">
        <f t="shared" si="5"/>
        <v>28.999999999999996</v>
      </c>
      <c r="I54" s="13"/>
      <c r="J54" s="11" t="str">
        <f t="shared" si="11"/>
        <v/>
      </c>
      <c r="K54" s="11" t="str">
        <f t="shared" si="12"/>
        <v/>
      </c>
      <c r="L54" s="11" t="str">
        <f t="shared" si="13"/>
        <v>O</v>
      </c>
      <c r="M54" s="13"/>
      <c r="R54" s="11"/>
      <c r="T54" s="11"/>
      <c r="X54" s="13"/>
    </row>
    <row r="55" spans="1:24" x14ac:dyDescent="0.3">
      <c r="A55" s="13"/>
      <c r="B55" s="11">
        <v>1073</v>
      </c>
      <c r="C55" s="14">
        <f t="shared" si="2"/>
        <v>32.756700000000002</v>
      </c>
      <c r="D55" s="13"/>
      <c r="E55" s="14">
        <f t="shared" si="3"/>
        <v>32.753799999999998</v>
      </c>
      <c r="F55" s="21">
        <f t="shared" si="15"/>
        <v>29</v>
      </c>
      <c r="G55" s="13"/>
      <c r="H55" s="21">
        <f t="shared" si="5"/>
        <v>28.999999999999996</v>
      </c>
      <c r="I55" s="13"/>
      <c r="J55" s="11" t="str">
        <f t="shared" si="11"/>
        <v>X</v>
      </c>
      <c r="K55" s="11" t="str">
        <f t="shared" si="12"/>
        <v/>
      </c>
      <c r="L55" s="11" t="str">
        <f t="shared" si="13"/>
        <v/>
      </c>
      <c r="M55" s="13"/>
      <c r="R55" s="11"/>
      <c r="T55" s="11"/>
      <c r="X55" s="13"/>
    </row>
    <row r="56" spans="1:24" x14ac:dyDescent="0.3">
      <c r="A56" s="13"/>
      <c r="B56" s="11">
        <v>1074</v>
      </c>
      <c r="C56" s="14">
        <f t="shared" si="2"/>
        <v>32.771900000000002</v>
      </c>
      <c r="D56" s="13"/>
      <c r="E56" s="14">
        <f t="shared" si="3"/>
        <v>32.769199999999998</v>
      </c>
      <c r="F56" s="21">
        <f t="shared" si="15"/>
        <v>27</v>
      </c>
      <c r="G56" s="13"/>
      <c r="H56" s="21">
        <f t="shared" si="5"/>
        <v>27</v>
      </c>
      <c r="I56" s="13"/>
      <c r="J56" s="11" t="str">
        <f t="shared" si="11"/>
        <v>X</v>
      </c>
      <c r="K56" s="11" t="str">
        <f t="shared" si="12"/>
        <v/>
      </c>
      <c r="L56" s="11" t="str">
        <f t="shared" si="13"/>
        <v/>
      </c>
      <c r="M56" s="13"/>
      <c r="R56" s="11"/>
      <c r="T56" s="11"/>
      <c r="X56" s="13"/>
    </row>
    <row r="57" spans="1:24" x14ac:dyDescent="0.3">
      <c r="A57" s="13"/>
      <c r="B57" s="11">
        <v>1075</v>
      </c>
      <c r="C57" s="14">
        <f t="shared" si="2"/>
        <v>32.787199999999999</v>
      </c>
      <c r="D57" s="13"/>
      <c r="E57" s="14">
        <f t="shared" si="3"/>
        <v>32.784599999999998</v>
      </c>
      <c r="F57" s="21">
        <f t="shared" si="15"/>
        <v>26</v>
      </c>
      <c r="G57" s="13"/>
      <c r="H57" s="21">
        <f t="shared" si="5"/>
        <v>26</v>
      </c>
      <c r="I57" s="13"/>
      <c r="J57" s="11" t="str">
        <f t="shared" si="11"/>
        <v>X</v>
      </c>
      <c r="K57" s="11" t="str">
        <f t="shared" si="12"/>
        <v/>
      </c>
      <c r="L57" s="11" t="str">
        <f t="shared" si="13"/>
        <v/>
      </c>
      <c r="M57" s="13"/>
      <c r="R57" s="11"/>
      <c r="T57" s="11"/>
      <c r="X57" s="13"/>
    </row>
    <row r="58" spans="1:24" x14ac:dyDescent="0.3">
      <c r="A58" s="13"/>
      <c r="B58" s="11">
        <v>1076</v>
      </c>
      <c r="C58" s="14">
        <f t="shared" si="2"/>
        <v>32.802399999999999</v>
      </c>
      <c r="D58" s="13"/>
      <c r="E58" s="14">
        <f t="shared" si="3"/>
        <v>32.799999999999997</v>
      </c>
      <c r="F58" s="21">
        <f t="shared" si="15"/>
        <v>24</v>
      </c>
      <c r="G58" s="13"/>
      <c r="H58" s="21">
        <f t="shared" si="5"/>
        <v>23.999999999999996</v>
      </c>
      <c r="I58" s="13"/>
      <c r="J58" s="11" t="str">
        <f t="shared" si="11"/>
        <v>X</v>
      </c>
      <c r="K58" s="11" t="str">
        <f t="shared" si="12"/>
        <v/>
      </c>
      <c r="L58" s="11" t="str">
        <f t="shared" si="13"/>
        <v/>
      </c>
      <c r="M58" s="13"/>
      <c r="R58" s="11"/>
      <c r="T58" s="11"/>
      <c r="X58" s="13"/>
    </row>
    <row r="59" spans="1:24" x14ac:dyDescent="0.3">
      <c r="A59" s="13"/>
      <c r="B59" s="11">
        <v>1077</v>
      </c>
      <c r="C59" s="14">
        <f t="shared" si="2"/>
        <v>32.817700000000002</v>
      </c>
      <c r="D59" s="13"/>
      <c r="E59" s="14">
        <f t="shared" si="3"/>
        <v>32.815399999999997</v>
      </c>
      <c r="F59" s="21">
        <f t="shared" si="15"/>
        <v>23</v>
      </c>
      <c r="G59" s="13"/>
      <c r="H59" s="21">
        <f t="shared" si="5"/>
        <v>23</v>
      </c>
      <c r="I59" s="13"/>
      <c r="J59" s="11" t="str">
        <f t="shared" si="11"/>
        <v>X</v>
      </c>
      <c r="K59" s="11" t="str">
        <f t="shared" si="12"/>
        <v/>
      </c>
      <c r="L59" s="11" t="str">
        <f t="shared" si="13"/>
        <v/>
      </c>
      <c r="M59" s="13"/>
      <c r="R59" s="11"/>
      <c r="T59" s="11"/>
      <c r="X59" s="13"/>
    </row>
    <row r="60" spans="1:24" x14ac:dyDescent="0.3">
      <c r="A60" s="13"/>
      <c r="B60" s="11">
        <v>1078</v>
      </c>
      <c r="C60" s="14">
        <f t="shared" si="2"/>
        <v>32.832900000000002</v>
      </c>
      <c r="D60" s="13"/>
      <c r="E60" s="14">
        <f t="shared" si="3"/>
        <v>32.830800000000004</v>
      </c>
      <c r="F60" s="21">
        <f t="shared" si="15"/>
        <v>22</v>
      </c>
      <c r="G60" s="13"/>
      <c r="H60" s="21">
        <f t="shared" si="5"/>
        <v>21</v>
      </c>
      <c r="I60" s="13"/>
      <c r="J60" s="11" t="str">
        <f t="shared" si="11"/>
        <v/>
      </c>
      <c r="K60" s="11" t="str">
        <f t="shared" si="12"/>
        <v/>
      </c>
      <c r="L60" s="11" t="str">
        <f t="shared" si="13"/>
        <v>O</v>
      </c>
      <c r="M60" s="13"/>
      <c r="R60" s="11"/>
      <c r="T60" s="11"/>
      <c r="X60" s="13"/>
    </row>
    <row r="61" spans="1:24" x14ac:dyDescent="0.3">
      <c r="A61" s="13"/>
      <c r="B61" s="11">
        <v>1079</v>
      </c>
      <c r="C61" s="14">
        <f t="shared" si="2"/>
        <v>32.848100000000002</v>
      </c>
      <c r="D61" s="13"/>
      <c r="E61" s="14">
        <f t="shared" si="3"/>
        <v>32.846200000000003</v>
      </c>
      <c r="F61" s="21">
        <f t="shared" si="15"/>
        <v>20</v>
      </c>
      <c r="G61" s="13"/>
      <c r="H61" s="21">
        <f t="shared" si="5"/>
        <v>19</v>
      </c>
      <c r="I61" s="13"/>
      <c r="J61" s="11" t="str">
        <f t="shared" si="11"/>
        <v/>
      </c>
      <c r="K61" s="11" t="str">
        <f t="shared" si="12"/>
        <v/>
      </c>
      <c r="L61" s="11" t="str">
        <f t="shared" si="13"/>
        <v>O</v>
      </c>
      <c r="M61" s="13"/>
      <c r="R61" s="11"/>
      <c r="T61" s="11"/>
      <c r="X61" s="13"/>
    </row>
    <row r="62" spans="1:24" x14ac:dyDescent="0.3">
      <c r="A62" s="13"/>
      <c r="B62" s="11">
        <v>1080</v>
      </c>
      <c r="C62" s="14">
        <f t="shared" si="2"/>
        <v>32.863399999999999</v>
      </c>
      <c r="D62" s="13"/>
      <c r="E62" s="14">
        <f t="shared" si="3"/>
        <v>32.861499999999999</v>
      </c>
      <c r="F62" s="21">
        <f t="shared" ref="F62:F70" si="16">ROUND(((1-(E62-32))/0.14)*(38/2),0)</f>
        <v>19</v>
      </c>
      <c r="G62" s="13"/>
      <c r="H62" s="21">
        <f t="shared" si="5"/>
        <v>19</v>
      </c>
      <c r="I62" s="13"/>
      <c r="J62" s="11" t="str">
        <f t="shared" si="11"/>
        <v>X</v>
      </c>
      <c r="K62" s="11" t="str">
        <f t="shared" si="12"/>
        <v/>
      </c>
      <c r="L62" s="11" t="str">
        <f t="shared" si="13"/>
        <v/>
      </c>
      <c r="M62" s="13"/>
      <c r="R62" s="11"/>
      <c r="T62" s="11"/>
      <c r="X62" s="13"/>
    </row>
    <row r="63" spans="1:24" x14ac:dyDescent="0.3">
      <c r="A63" s="13"/>
      <c r="B63" s="11">
        <v>1081</v>
      </c>
      <c r="C63" s="14">
        <f t="shared" si="2"/>
        <v>32.878599999999999</v>
      </c>
      <c r="D63" s="13"/>
      <c r="E63" s="14">
        <f t="shared" si="3"/>
        <v>32.876899999999999</v>
      </c>
      <c r="F63" s="21">
        <f t="shared" si="16"/>
        <v>17</v>
      </c>
      <c r="G63" s="13"/>
      <c r="H63" s="21">
        <f t="shared" si="5"/>
        <v>17</v>
      </c>
      <c r="I63" s="13"/>
      <c r="J63" s="11" t="str">
        <f t="shared" si="11"/>
        <v>X</v>
      </c>
      <c r="K63" s="11" t="str">
        <f t="shared" si="12"/>
        <v/>
      </c>
      <c r="L63" s="11" t="str">
        <f t="shared" si="13"/>
        <v/>
      </c>
      <c r="M63" s="13"/>
      <c r="R63" s="11"/>
      <c r="T63" s="11"/>
      <c r="X63" s="13"/>
    </row>
    <row r="64" spans="1:24" x14ac:dyDescent="0.3">
      <c r="A64" s="13"/>
      <c r="B64" s="11">
        <v>1082</v>
      </c>
      <c r="C64" s="14">
        <f t="shared" si="2"/>
        <v>32.893799999999999</v>
      </c>
      <c r="D64" s="13"/>
      <c r="E64" s="14">
        <f t="shared" si="3"/>
        <v>32.892299999999999</v>
      </c>
      <c r="F64" s="21">
        <f t="shared" si="16"/>
        <v>15</v>
      </c>
      <c r="G64" s="13"/>
      <c r="H64" s="21">
        <f t="shared" si="5"/>
        <v>15</v>
      </c>
      <c r="I64" s="13"/>
      <c r="J64" s="11" t="str">
        <f t="shared" si="11"/>
        <v>X</v>
      </c>
      <c r="K64" s="11" t="str">
        <f t="shared" si="12"/>
        <v/>
      </c>
      <c r="L64" s="11" t="str">
        <f t="shared" si="13"/>
        <v/>
      </c>
      <c r="M64" s="13"/>
      <c r="R64" s="11"/>
      <c r="T64" s="11"/>
      <c r="X64" s="13"/>
    </row>
    <row r="65" spans="1:24" x14ac:dyDescent="0.3">
      <c r="A65" s="13"/>
      <c r="B65" s="11">
        <v>1083</v>
      </c>
      <c r="C65" s="14">
        <f t="shared" si="2"/>
        <v>32.908999999999999</v>
      </c>
      <c r="D65" s="13"/>
      <c r="E65" s="14">
        <f t="shared" si="3"/>
        <v>32.907699999999998</v>
      </c>
      <c r="F65" s="21">
        <f t="shared" si="16"/>
        <v>13</v>
      </c>
      <c r="G65" s="13"/>
      <c r="H65" s="21">
        <f t="shared" si="5"/>
        <v>13</v>
      </c>
      <c r="I65" s="13"/>
      <c r="J65" s="11" t="str">
        <f t="shared" si="11"/>
        <v>X</v>
      </c>
      <c r="K65" s="11" t="str">
        <f t="shared" si="12"/>
        <v/>
      </c>
      <c r="L65" s="11" t="str">
        <f t="shared" si="13"/>
        <v/>
      </c>
      <c r="M65" s="13"/>
      <c r="R65" s="11"/>
      <c r="T65" s="11"/>
      <c r="X65" s="13"/>
    </row>
    <row r="66" spans="1:24" x14ac:dyDescent="0.3">
      <c r="A66" s="13"/>
      <c r="B66" s="11">
        <v>1084</v>
      </c>
      <c r="C66" s="14">
        <f t="shared" si="2"/>
        <v>32.924199999999999</v>
      </c>
      <c r="D66" s="13"/>
      <c r="E66" s="14">
        <f t="shared" si="3"/>
        <v>32.923099999999998</v>
      </c>
      <c r="F66" s="21">
        <f t="shared" si="16"/>
        <v>10</v>
      </c>
      <c r="G66" s="13"/>
      <c r="H66" s="21">
        <f t="shared" si="5"/>
        <v>11</v>
      </c>
      <c r="I66" s="13"/>
      <c r="J66" s="11" t="str">
        <f t="shared" si="11"/>
        <v/>
      </c>
      <c r="K66" s="11" t="str">
        <f t="shared" si="12"/>
        <v>U</v>
      </c>
      <c r="L66" s="11" t="str">
        <f t="shared" si="13"/>
        <v/>
      </c>
      <c r="M66" s="13"/>
      <c r="R66" s="11"/>
      <c r="T66" s="11"/>
      <c r="X66" s="13"/>
    </row>
    <row r="67" spans="1:24" x14ac:dyDescent="0.3">
      <c r="A67" s="13"/>
      <c r="B67" s="11">
        <v>1085</v>
      </c>
      <c r="C67" s="14">
        <f t="shared" si="2"/>
        <v>32.939300000000003</v>
      </c>
      <c r="D67" s="13"/>
      <c r="E67" s="14">
        <f t="shared" si="3"/>
        <v>32.938499999999998</v>
      </c>
      <c r="F67" s="21">
        <f t="shared" si="16"/>
        <v>8</v>
      </c>
      <c r="G67" s="13"/>
      <c r="H67" s="21">
        <f t="shared" si="5"/>
        <v>8</v>
      </c>
      <c r="I67" s="13"/>
      <c r="J67" s="11" t="str">
        <f t="shared" si="11"/>
        <v>X</v>
      </c>
      <c r="K67" s="11" t="str">
        <f t="shared" si="12"/>
        <v/>
      </c>
      <c r="L67" s="11" t="str">
        <f t="shared" si="13"/>
        <v/>
      </c>
      <c r="M67" s="13"/>
      <c r="R67" s="11"/>
      <c r="T67" s="11"/>
      <c r="X67" s="13"/>
    </row>
    <row r="68" spans="1:24" x14ac:dyDescent="0.3">
      <c r="A68" s="13"/>
      <c r="B68" s="11">
        <v>1086</v>
      </c>
      <c r="C68" s="14">
        <f t="shared" si="2"/>
        <v>32.954500000000003</v>
      </c>
      <c r="D68" s="13"/>
      <c r="E68" s="14">
        <f t="shared" si="3"/>
        <v>32.953800000000001</v>
      </c>
      <c r="F68" s="21">
        <f t="shared" si="16"/>
        <v>6</v>
      </c>
      <c r="G68" s="13"/>
      <c r="H68" s="21">
        <f t="shared" si="5"/>
        <v>7</v>
      </c>
      <c r="I68" s="13"/>
      <c r="J68" s="11" t="str">
        <f t="shared" si="11"/>
        <v/>
      </c>
      <c r="K68" s="11" t="str">
        <f t="shared" si="12"/>
        <v>U</v>
      </c>
      <c r="L68" s="11" t="str">
        <f t="shared" si="13"/>
        <v/>
      </c>
      <c r="M68" s="13"/>
      <c r="R68" s="11"/>
      <c r="T68" s="11"/>
      <c r="X68" s="13"/>
    </row>
    <row r="69" spans="1:24" x14ac:dyDescent="0.3">
      <c r="A69" s="13"/>
      <c r="B69" s="11">
        <v>1087</v>
      </c>
      <c r="C69" s="14">
        <f t="shared" si="2"/>
        <v>32.969700000000003</v>
      </c>
      <c r="D69" s="13"/>
      <c r="E69" s="14">
        <f t="shared" si="3"/>
        <v>32.969200000000001</v>
      </c>
      <c r="F69" s="21">
        <f t="shared" si="16"/>
        <v>4</v>
      </c>
      <c r="G69" s="13"/>
      <c r="H69" s="21">
        <f t="shared" si="5"/>
        <v>5</v>
      </c>
      <c r="I69" s="13"/>
      <c r="J69" s="11" t="str">
        <f t="shared" si="11"/>
        <v/>
      </c>
      <c r="K69" s="11" t="str">
        <f t="shared" si="12"/>
        <v>U</v>
      </c>
      <c r="L69" s="11" t="str">
        <f t="shared" si="13"/>
        <v/>
      </c>
      <c r="M69" s="13"/>
      <c r="R69" s="11"/>
      <c r="T69" s="11"/>
      <c r="X69" s="13"/>
    </row>
    <row r="70" spans="1:24" x14ac:dyDescent="0.3">
      <c r="A70" s="13"/>
      <c r="B70" s="11">
        <v>1088</v>
      </c>
      <c r="C70" s="14">
        <f t="shared" ref="C70:C133" si="17">ROUND(SQRT(B70),4)</f>
        <v>32.9848</v>
      </c>
      <c r="D70" s="13"/>
      <c r="E70" s="14">
        <f t="shared" si="3"/>
        <v>32.9846</v>
      </c>
      <c r="F70" s="21">
        <f t="shared" si="16"/>
        <v>2</v>
      </c>
      <c r="G70" s="13"/>
      <c r="H70" s="21">
        <f t="shared" si="5"/>
        <v>2</v>
      </c>
      <c r="I70" s="13"/>
      <c r="J70" s="11" t="str">
        <f t="shared" si="11"/>
        <v>X</v>
      </c>
      <c r="K70" s="11" t="str">
        <f t="shared" si="12"/>
        <v/>
      </c>
      <c r="L70" s="11" t="str">
        <f t="shared" si="13"/>
        <v/>
      </c>
      <c r="M70" s="13"/>
      <c r="R70" s="11"/>
      <c r="T70" s="11"/>
      <c r="X70" s="13"/>
    </row>
    <row r="71" spans="1:24" x14ac:dyDescent="0.3">
      <c r="A71" s="13"/>
      <c r="B71" s="11">
        <v>1089</v>
      </c>
      <c r="C71" s="14">
        <f t="shared" si="17"/>
        <v>33</v>
      </c>
      <c r="D71" s="13"/>
      <c r="E71" s="14">
        <f>32+(B71-1024)/65</f>
        <v>33</v>
      </c>
      <c r="F71" s="20"/>
      <c r="G71" s="13"/>
      <c r="H71" s="21">
        <f t="shared" ref="H71:H134" si="18">ROUND(C71-E71,4)*10000</f>
        <v>0</v>
      </c>
      <c r="I71" s="13"/>
      <c r="J71" s="10">
        <f>COUNTIF(J7:J70,"X")</f>
        <v>40</v>
      </c>
      <c r="K71" s="10">
        <f>COUNTIF(K7:K70,"U")</f>
        <v>14</v>
      </c>
      <c r="L71" s="10">
        <f>COUNTIF(L7:L70,"O")</f>
        <v>10</v>
      </c>
      <c r="M71" s="13"/>
      <c r="R71" s="11"/>
      <c r="T71" s="11"/>
      <c r="X71" s="13"/>
    </row>
    <row r="72" spans="1:24" x14ac:dyDescent="0.3">
      <c r="A72" s="13"/>
      <c r="B72" s="11">
        <v>1090</v>
      </c>
      <c r="C72" s="14">
        <f t="shared" si="17"/>
        <v>33.015099999999997</v>
      </c>
      <c r="D72" s="13"/>
      <c r="E72" s="14">
        <f t="shared" ref="E72:E135" si="19">ROUND(33+(B72-1089)/67,4)</f>
        <v>33.014899999999997</v>
      </c>
      <c r="F72" s="21">
        <f t="shared" ref="F72:F80" si="20">ROUND(((E72-33)/0.14)*(37/2),0)</f>
        <v>2</v>
      </c>
      <c r="G72" s="13"/>
      <c r="H72" s="21">
        <f t="shared" si="18"/>
        <v>2</v>
      </c>
      <c r="I72" s="13"/>
      <c r="J72" s="11" t="str">
        <f t="shared" ref="J72:J103" si="21">IF(H72=F72,"X","")</f>
        <v>X</v>
      </c>
      <c r="K72" s="11" t="str">
        <f t="shared" ref="K72:K103" si="22">IF(H72&gt;F72,"U","")</f>
        <v/>
      </c>
      <c r="L72" s="11" t="str">
        <f t="shared" ref="L72:L103" si="23">IF(H72&lt;F72,"O","")</f>
        <v/>
      </c>
      <c r="M72" s="13"/>
      <c r="R72" s="11"/>
      <c r="T72" s="11"/>
      <c r="X72" s="13"/>
    </row>
    <row r="73" spans="1:24" x14ac:dyDescent="0.3">
      <c r="A73" s="13"/>
      <c r="B73" s="11">
        <v>1091</v>
      </c>
      <c r="C73" s="14">
        <f t="shared" si="17"/>
        <v>33.030299999999997</v>
      </c>
      <c r="D73" s="13"/>
      <c r="E73" s="14">
        <f t="shared" si="19"/>
        <v>33.029899999999998</v>
      </c>
      <c r="F73" s="21">
        <f t="shared" si="20"/>
        <v>4</v>
      </c>
      <c r="G73" s="13"/>
      <c r="H73" s="21">
        <f t="shared" si="18"/>
        <v>4</v>
      </c>
      <c r="I73" s="13"/>
      <c r="J73" s="11" t="str">
        <f t="shared" si="21"/>
        <v>X</v>
      </c>
      <c r="K73" s="11" t="str">
        <f t="shared" si="22"/>
        <v/>
      </c>
      <c r="L73" s="11" t="str">
        <f t="shared" si="23"/>
        <v/>
      </c>
      <c r="M73" s="13"/>
      <c r="R73" s="11"/>
      <c r="T73" s="11"/>
      <c r="X73" s="13"/>
    </row>
    <row r="74" spans="1:24" x14ac:dyDescent="0.3">
      <c r="A74" s="13"/>
      <c r="B74" s="11">
        <v>1092</v>
      </c>
      <c r="C74" s="14">
        <f t="shared" si="17"/>
        <v>33.045400000000001</v>
      </c>
      <c r="D74" s="13"/>
      <c r="E74" s="14">
        <f t="shared" si="19"/>
        <v>33.044800000000002</v>
      </c>
      <c r="F74" s="21">
        <f t="shared" si="20"/>
        <v>6</v>
      </c>
      <c r="G74" s="13"/>
      <c r="H74" s="21">
        <f t="shared" si="18"/>
        <v>5.9999999999999991</v>
      </c>
      <c r="I74" s="13"/>
      <c r="J74" s="11" t="str">
        <f t="shared" si="21"/>
        <v>X</v>
      </c>
      <c r="K74" s="11" t="str">
        <f t="shared" si="22"/>
        <v/>
      </c>
      <c r="L74" s="11" t="str">
        <f t="shared" si="23"/>
        <v/>
      </c>
      <c r="M74" s="13"/>
      <c r="R74" s="11"/>
      <c r="T74" s="11"/>
      <c r="X74" s="13"/>
    </row>
    <row r="75" spans="1:24" x14ac:dyDescent="0.3">
      <c r="A75" s="13"/>
      <c r="B75" s="11">
        <v>1093</v>
      </c>
      <c r="C75" s="14">
        <f t="shared" si="17"/>
        <v>33.060600000000001</v>
      </c>
      <c r="D75" s="13"/>
      <c r="E75" s="14">
        <f t="shared" si="19"/>
        <v>33.059699999999999</v>
      </c>
      <c r="F75" s="21">
        <f t="shared" si="20"/>
        <v>8</v>
      </c>
      <c r="G75" s="13"/>
      <c r="H75" s="21">
        <f t="shared" si="18"/>
        <v>9</v>
      </c>
      <c r="I75" s="13"/>
      <c r="J75" s="11" t="str">
        <f t="shared" si="21"/>
        <v/>
      </c>
      <c r="K75" s="11" t="str">
        <f t="shared" si="22"/>
        <v>U</v>
      </c>
      <c r="L75" s="11" t="str">
        <f t="shared" si="23"/>
        <v/>
      </c>
      <c r="M75" s="13"/>
      <c r="R75" s="11"/>
      <c r="T75" s="11"/>
      <c r="X75" s="13"/>
    </row>
    <row r="76" spans="1:24" x14ac:dyDescent="0.3">
      <c r="A76" s="13"/>
      <c r="B76" s="11">
        <v>1094</v>
      </c>
      <c r="C76" s="14">
        <f t="shared" si="17"/>
        <v>33.075699999999998</v>
      </c>
      <c r="D76" s="13"/>
      <c r="E76" s="14">
        <f t="shared" si="19"/>
        <v>33.074599999999997</v>
      </c>
      <c r="F76" s="21">
        <f t="shared" si="20"/>
        <v>10</v>
      </c>
      <c r="G76" s="13"/>
      <c r="H76" s="21">
        <f t="shared" si="18"/>
        <v>11</v>
      </c>
      <c r="I76" s="13"/>
      <c r="J76" s="11" t="str">
        <f t="shared" si="21"/>
        <v/>
      </c>
      <c r="K76" s="11" t="str">
        <f t="shared" si="22"/>
        <v>U</v>
      </c>
      <c r="L76" s="11" t="str">
        <f t="shared" si="23"/>
        <v/>
      </c>
      <c r="M76" s="13"/>
      <c r="R76" s="11"/>
      <c r="T76" s="11"/>
      <c r="X76" s="13"/>
    </row>
    <row r="77" spans="1:24" x14ac:dyDescent="0.3">
      <c r="A77" s="13"/>
      <c r="B77" s="11">
        <v>1095</v>
      </c>
      <c r="C77" s="14">
        <f t="shared" si="17"/>
        <v>33.090800000000002</v>
      </c>
      <c r="D77" s="13"/>
      <c r="E77" s="14">
        <f t="shared" si="19"/>
        <v>33.089599999999997</v>
      </c>
      <c r="F77" s="21">
        <f t="shared" si="20"/>
        <v>12</v>
      </c>
      <c r="G77" s="13"/>
      <c r="H77" s="21">
        <f t="shared" si="18"/>
        <v>11.999999999999998</v>
      </c>
      <c r="I77" s="13"/>
      <c r="J77" s="11" t="str">
        <f t="shared" si="21"/>
        <v>X</v>
      </c>
      <c r="K77" s="11" t="str">
        <f t="shared" si="22"/>
        <v/>
      </c>
      <c r="L77" s="11" t="str">
        <f t="shared" si="23"/>
        <v/>
      </c>
      <c r="M77" s="13"/>
      <c r="R77" s="11"/>
      <c r="T77" s="11"/>
      <c r="X77" s="13"/>
    </row>
    <row r="78" spans="1:24" x14ac:dyDescent="0.3">
      <c r="A78" s="13"/>
      <c r="B78" s="11">
        <v>1096</v>
      </c>
      <c r="C78" s="14">
        <f t="shared" si="17"/>
        <v>33.105899999999998</v>
      </c>
      <c r="D78" s="13"/>
      <c r="E78" s="14">
        <f t="shared" si="19"/>
        <v>33.104500000000002</v>
      </c>
      <c r="F78" s="21">
        <f t="shared" si="20"/>
        <v>14</v>
      </c>
      <c r="G78" s="13"/>
      <c r="H78" s="21">
        <f t="shared" si="18"/>
        <v>14</v>
      </c>
      <c r="I78" s="13"/>
      <c r="J78" s="11" t="str">
        <f t="shared" si="21"/>
        <v>X</v>
      </c>
      <c r="K78" s="11" t="str">
        <f t="shared" si="22"/>
        <v/>
      </c>
      <c r="L78" s="11" t="str">
        <f t="shared" si="23"/>
        <v/>
      </c>
      <c r="M78" s="13"/>
      <c r="R78" s="11"/>
      <c r="T78" s="11"/>
      <c r="X78" s="13"/>
    </row>
    <row r="79" spans="1:24" x14ac:dyDescent="0.3">
      <c r="A79" s="13"/>
      <c r="B79" s="11">
        <v>1097</v>
      </c>
      <c r="C79" s="14">
        <f t="shared" si="17"/>
        <v>33.121000000000002</v>
      </c>
      <c r="D79" s="13"/>
      <c r="E79" s="14">
        <f t="shared" si="19"/>
        <v>33.119399999999999</v>
      </c>
      <c r="F79" s="21">
        <f t="shared" si="20"/>
        <v>16</v>
      </c>
      <c r="G79" s="13"/>
      <c r="H79" s="21">
        <f t="shared" si="18"/>
        <v>16</v>
      </c>
      <c r="I79" s="13"/>
      <c r="J79" s="11" t="str">
        <f t="shared" si="21"/>
        <v>X</v>
      </c>
      <c r="K79" s="11" t="str">
        <f t="shared" si="22"/>
        <v/>
      </c>
      <c r="L79" s="11" t="str">
        <f t="shared" si="23"/>
        <v/>
      </c>
      <c r="M79" s="13"/>
      <c r="R79" s="11"/>
      <c r="T79" s="11"/>
      <c r="X79" s="13"/>
    </row>
    <row r="80" spans="1:24" x14ac:dyDescent="0.3">
      <c r="A80" s="13"/>
      <c r="B80" s="11">
        <v>1098</v>
      </c>
      <c r="C80" s="14">
        <f t="shared" si="17"/>
        <v>33.136099999999999</v>
      </c>
      <c r="D80" s="13"/>
      <c r="E80" s="14">
        <f t="shared" si="19"/>
        <v>33.134300000000003</v>
      </c>
      <c r="F80" s="21">
        <f t="shared" si="20"/>
        <v>18</v>
      </c>
      <c r="G80" s="13"/>
      <c r="H80" s="21">
        <f t="shared" si="18"/>
        <v>18</v>
      </c>
      <c r="I80" s="13"/>
      <c r="J80" s="11" t="str">
        <f t="shared" si="21"/>
        <v>X</v>
      </c>
      <c r="K80" s="11" t="str">
        <f t="shared" si="22"/>
        <v/>
      </c>
      <c r="L80" s="11" t="str">
        <f t="shared" si="23"/>
        <v/>
      </c>
      <c r="M80" s="13"/>
      <c r="R80" s="11"/>
      <c r="T80" s="11"/>
      <c r="X80" s="13"/>
    </row>
    <row r="81" spans="1:24" x14ac:dyDescent="0.3">
      <c r="A81" s="13"/>
      <c r="B81" s="11">
        <v>1099</v>
      </c>
      <c r="C81" s="14">
        <f t="shared" si="17"/>
        <v>33.151200000000003</v>
      </c>
      <c r="D81" s="13"/>
      <c r="E81" s="14">
        <f t="shared" si="19"/>
        <v>33.149299999999997</v>
      </c>
      <c r="F81" s="21">
        <f t="shared" ref="F81:F89" si="24">ROUND((37/2)+(((E81-33)-0.14)/0.14)*(37/3),0)</f>
        <v>19</v>
      </c>
      <c r="G81" s="13"/>
      <c r="H81" s="21">
        <f t="shared" si="18"/>
        <v>19</v>
      </c>
      <c r="I81" s="13"/>
      <c r="J81" s="11" t="str">
        <f t="shared" si="21"/>
        <v>X</v>
      </c>
      <c r="K81" s="11" t="str">
        <f t="shared" si="22"/>
        <v/>
      </c>
      <c r="L81" s="11" t="str">
        <f t="shared" si="23"/>
        <v/>
      </c>
      <c r="M81" s="13"/>
      <c r="R81" s="11"/>
      <c r="T81" s="11"/>
      <c r="X81" s="13"/>
    </row>
    <row r="82" spans="1:24" x14ac:dyDescent="0.3">
      <c r="A82" s="13"/>
      <c r="B82" s="11">
        <v>1100</v>
      </c>
      <c r="C82" s="14">
        <f t="shared" si="17"/>
        <v>33.166200000000003</v>
      </c>
      <c r="D82" s="13"/>
      <c r="E82" s="14">
        <f t="shared" si="19"/>
        <v>33.164200000000001</v>
      </c>
      <c r="F82" s="21">
        <f t="shared" si="24"/>
        <v>21</v>
      </c>
      <c r="G82" s="13"/>
      <c r="H82" s="21">
        <f t="shared" si="18"/>
        <v>20</v>
      </c>
      <c r="I82" s="13"/>
      <c r="J82" s="11" t="str">
        <f t="shared" si="21"/>
        <v/>
      </c>
      <c r="K82" s="11" t="str">
        <f t="shared" si="22"/>
        <v/>
      </c>
      <c r="L82" s="11" t="str">
        <f t="shared" si="23"/>
        <v>O</v>
      </c>
      <c r="M82" s="13"/>
      <c r="R82" s="11"/>
      <c r="T82" s="11"/>
      <c r="X82" s="13"/>
    </row>
    <row r="83" spans="1:24" x14ac:dyDescent="0.3">
      <c r="A83" s="13"/>
      <c r="B83" s="11">
        <v>1101</v>
      </c>
      <c r="C83" s="14">
        <f t="shared" si="17"/>
        <v>33.1813</v>
      </c>
      <c r="D83" s="13"/>
      <c r="E83" s="14">
        <f t="shared" si="19"/>
        <v>33.179099999999998</v>
      </c>
      <c r="F83" s="21">
        <f t="shared" si="24"/>
        <v>22</v>
      </c>
      <c r="G83" s="13"/>
      <c r="H83" s="21">
        <f t="shared" si="18"/>
        <v>22</v>
      </c>
      <c r="I83" s="13"/>
      <c r="J83" s="11" t="str">
        <f t="shared" si="21"/>
        <v>X</v>
      </c>
      <c r="K83" s="11" t="str">
        <f t="shared" si="22"/>
        <v/>
      </c>
      <c r="L83" s="11" t="str">
        <f t="shared" si="23"/>
        <v/>
      </c>
      <c r="M83" s="13"/>
      <c r="R83" s="11"/>
      <c r="T83" s="11"/>
      <c r="X83" s="13"/>
    </row>
    <row r="84" spans="1:24" x14ac:dyDescent="0.3">
      <c r="A84" s="13"/>
      <c r="B84" s="11">
        <v>1102</v>
      </c>
      <c r="C84" s="14">
        <f t="shared" si="17"/>
        <v>33.196399999999997</v>
      </c>
      <c r="D84" s="13"/>
      <c r="E84" s="14">
        <f t="shared" si="19"/>
        <v>33.194000000000003</v>
      </c>
      <c r="F84" s="21">
        <f t="shared" si="24"/>
        <v>23</v>
      </c>
      <c r="G84" s="13"/>
      <c r="H84" s="21">
        <f t="shared" si="18"/>
        <v>23.999999999999996</v>
      </c>
      <c r="I84" s="13"/>
      <c r="J84" s="11" t="str">
        <f t="shared" si="21"/>
        <v/>
      </c>
      <c r="K84" s="11" t="str">
        <f t="shared" si="22"/>
        <v>U</v>
      </c>
      <c r="L84" s="11" t="str">
        <f t="shared" si="23"/>
        <v/>
      </c>
      <c r="M84" s="13"/>
      <c r="R84" s="11"/>
      <c r="T84" s="11"/>
      <c r="X84" s="13"/>
    </row>
    <row r="85" spans="1:24" x14ac:dyDescent="0.3">
      <c r="A85" s="13"/>
      <c r="B85" s="11">
        <v>1103</v>
      </c>
      <c r="C85" s="14">
        <f t="shared" si="17"/>
        <v>33.211399999999998</v>
      </c>
      <c r="D85" s="13"/>
      <c r="E85" s="14">
        <f t="shared" si="19"/>
        <v>33.209000000000003</v>
      </c>
      <c r="F85" s="21">
        <f t="shared" si="24"/>
        <v>25</v>
      </c>
      <c r="G85" s="13"/>
      <c r="H85" s="21">
        <f t="shared" si="18"/>
        <v>23.999999999999996</v>
      </c>
      <c r="I85" s="13"/>
      <c r="J85" s="11" t="str">
        <f t="shared" si="21"/>
        <v/>
      </c>
      <c r="K85" s="11" t="str">
        <f t="shared" si="22"/>
        <v/>
      </c>
      <c r="L85" s="11" t="str">
        <f t="shared" si="23"/>
        <v>O</v>
      </c>
      <c r="M85" s="13"/>
      <c r="R85" s="11"/>
      <c r="T85" s="11"/>
      <c r="X85" s="13"/>
    </row>
    <row r="86" spans="1:24" x14ac:dyDescent="0.3">
      <c r="A86" s="13"/>
      <c r="B86" s="11">
        <v>1104</v>
      </c>
      <c r="C86" s="14">
        <f t="shared" si="17"/>
        <v>33.226500000000001</v>
      </c>
      <c r="D86" s="13"/>
      <c r="E86" s="14">
        <f t="shared" si="19"/>
        <v>33.2239</v>
      </c>
      <c r="F86" s="21">
        <f t="shared" si="24"/>
        <v>26</v>
      </c>
      <c r="G86" s="13"/>
      <c r="H86" s="21">
        <f t="shared" si="18"/>
        <v>26</v>
      </c>
      <c r="I86" s="13"/>
      <c r="J86" s="11" t="str">
        <f t="shared" si="21"/>
        <v>X</v>
      </c>
      <c r="K86" s="11" t="str">
        <f t="shared" si="22"/>
        <v/>
      </c>
      <c r="L86" s="11" t="str">
        <f t="shared" si="23"/>
        <v/>
      </c>
      <c r="M86" s="13"/>
      <c r="R86" s="11"/>
      <c r="T86" s="11"/>
      <c r="X86" s="13"/>
    </row>
    <row r="87" spans="1:24" x14ac:dyDescent="0.3">
      <c r="A87" s="13"/>
      <c r="B87" s="11">
        <v>1105</v>
      </c>
      <c r="C87" s="14">
        <f t="shared" si="17"/>
        <v>33.241500000000002</v>
      </c>
      <c r="D87" s="13"/>
      <c r="E87" s="14">
        <f t="shared" si="19"/>
        <v>33.238799999999998</v>
      </c>
      <c r="F87" s="21">
        <f t="shared" si="24"/>
        <v>27</v>
      </c>
      <c r="G87" s="13"/>
      <c r="H87" s="21">
        <f t="shared" si="18"/>
        <v>27</v>
      </c>
      <c r="I87" s="13"/>
      <c r="J87" s="11" t="str">
        <f t="shared" si="21"/>
        <v>X</v>
      </c>
      <c r="K87" s="11" t="str">
        <f t="shared" si="22"/>
        <v/>
      </c>
      <c r="L87" s="11" t="str">
        <f t="shared" si="23"/>
        <v/>
      </c>
      <c r="M87" s="13"/>
      <c r="R87" s="11"/>
      <c r="T87" s="11"/>
      <c r="X87" s="13"/>
    </row>
    <row r="88" spans="1:24" x14ac:dyDescent="0.3">
      <c r="A88" s="13"/>
      <c r="B88" s="11">
        <v>1106</v>
      </c>
      <c r="C88" s="14">
        <f t="shared" si="17"/>
        <v>33.256599999999999</v>
      </c>
      <c r="D88" s="13"/>
      <c r="E88" s="14">
        <f t="shared" si="19"/>
        <v>33.253700000000002</v>
      </c>
      <c r="F88" s="21">
        <f t="shared" si="24"/>
        <v>29</v>
      </c>
      <c r="G88" s="13"/>
      <c r="H88" s="21">
        <f t="shared" si="18"/>
        <v>28.999999999999996</v>
      </c>
      <c r="I88" s="13"/>
      <c r="J88" s="11" t="str">
        <f t="shared" si="21"/>
        <v>X</v>
      </c>
      <c r="K88" s="11" t="str">
        <f t="shared" si="22"/>
        <v/>
      </c>
      <c r="L88" s="11" t="str">
        <f t="shared" si="23"/>
        <v/>
      </c>
      <c r="M88" s="13"/>
      <c r="R88" s="11"/>
      <c r="T88" s="11"/>
      <c r="X88" s="13"/>
    </row>
    <row r="89" spans="1:24" x14ac:dyDescent="0.3">
      <c r="A89" s="13"/>
      <c r="B89" s="11">
        <v>1107</v>
      </c>
      <c r="C89" s="14">
        <f t="shared" si="17"/>
        <v>33.271599999999999</v>
      </c>
      <c r="D89" s="13"/>
      <c r="E89" s="14">
        <f t="shared" si="19"/>
        <v>33.268700000000003</v>
      </c>
      <c r="F89" s="21">
        <f t="shared" si="24"/>
        <v>30</v>
      </c>
      <c r="G89" s="13"/>
      <c r="H89" s="21">
        <f t="shared" si="18"/>
        <v>28.999999999999996</v>
      </c>
      <c r="I89" s="13"/>
      <c r="J89" s="11" t="str">
        <f t="shared" si="21"/>
        <v/>
      </c>
      <c r="K89" s="11" t="str">
        <f t="shared" si="22"/>
        <v/>
      </c>
      <c r="L89" s="11" t="str">
        <f t="shared" si="23"/>
        <v>O</v>
      </c>
      <c r="M89" s="13"/>
      <c r="R89" s="11"/>
      <c r="T89" s="11"/>
      <c r="X89" s="13"/>
    </row>
    <row r="90" spans="1:24" x14ac:dyDescent="0.3">
      <c r="A90" s="13"/>
      <c r="B90" s="11">
        <v>1108</v>
      </c>
      <c r="C90" s="14">
        <f t="shared" si="17"/>
        <v>33.2866</v>
      </c>
      <c r="D90" s="13"/>
      <c r="E90" s="14">
        <f t="shared" si="19"/>
        <v>33.2836</v>
      </c>
      <c r="F90" s="21">
        <f t="shared" ref="F90:F99" si="25">ROUND(37-((0.42-(E90-33))/0.14)*(37/6),0)</f>
        <v>31</v>
      </c>
      <c r="G90" s="13"/>
      <c r="H90" s="21">
        <f t="shared" si="18"/>
        <v>30</v>
      </c>
      <c r="I90" s="13"/>
      <c r="J90" s="11" t="str">
        <f t="shared" si="21"/>
        <v/>
      </c>
      <c r="K90" s="11" t="str">
        <f t="shared" si="22"/>
        <v/>
      </c>
      <c r="L90" s="11" t="str">
        <f t="shared" si="23"/>
        <v>O</v>
      </c>
      <c r="M90" s="13"/>
      <c r="R90" s="11"/>
      <c r="T90" s="11"/>
      <c r="X90" s="13"/>
    </row>
    <row r="91" spans="1:24" x14ac:dyDescent="0.3">
      <c r="A91" s="13"/>
      <c r="B91" s="11">
        <v>1109</v>
      </c>
      <c r="C91" s="14">
        <f t="shared" si="17"/>
        <v>33.301699999999997</v>
      </c>
      <c r="D91" s="13"/>
      <c r="E91" s="14">
        <f t="shared" si="19"/>
        <v>33.298499999999997</v>
      </c>
      <c r="F91" s="21">
        <f t="shared" si="25"/>
        <v>32</v>
      </c>
      <c r="G91" s="13"/>
      <c r="H91" s="21">
        <f t="shared" si="18"/>
        <v>32</v>
      </c>
      <c r="I91" s="13"/>
      <c r="J91" s="11" t="str">
        <f t="shared" si="21"/>
        <v>X</v>
      </c>
      <c r="K91" s="11" t="str">
        <f t="shared" si="22"/>
        <v/>
      </c>
      <c r="L91" s="11" t="str">
        <f t="shared" si="23"/>
        <v/>
      </c>
      <c r="M91" s="13"/>
      <c r="R91" s="11"/>
      <c r="T91" s="11"/>
      <c r="X91" s="13"/>
    </row>
    <row r="92" spans="1:24" x14ac:dyDescent="0.3">
      <c r="A92" s="13"/>
      <c r="B92" s="11">
        <v>1110</v>
      </c>
      <c r="C92" s="14">
        <f t="shared" si="17"/>
        <v>33.316699999999997</v>
      </c>
      <c r="D92" s="13"/>
      <c r="E92" s="14">
        <f t="shared" si="19"/>
        <v>33.313400000000001</v>
      </c>
      <c r="F92" s="21">
        <f t="shared" si="25"/>
        <v>32</v>
      </c>
      <c r="G92" s="13"/>
      <c r="H92" s="21">
        <f t="shared" si="18"/>
        <v>33</v>
      </c>
      <c r="I92" s="13"/>
      <c r="J92" s="11" t="str">
        <f t="shared" si="21"/>
        <v/>
      </c>
      <c r="K92" s="11" t="str">
        <f t="shared" si="22"/>
        <v>U</v>
      </c>
      <c r="L92" s="11" t="str">
        <f t="shared" si="23"/>
        <v/>
      </c>
      <c r="M92" s="13"/>
      <c r="R92" s="11"/>
      <c r="T92" s="11"/>
      <c r="X92" s="13"/>
    </row>
    <row r="93" spans="1:24" x14ac:dyDescent="0.3">
      <c r="A93" s="13"/>
      <c r="B93" s="11">
        <v>1111</v>
      </c>
      <c r="C93" s="14">
        <f t="shared" si="17"/>
        <v>33.331699999999998</v>
      </c>
      <c r="D93" s="13"/>
      <c r="E93" s="14">
        <f t="shared" si="19"/>
        <v>33.328400000000002</v>
      </c>
      <c r="F93" s="21">
        <f t="shared" si="25"/>
        <v>33</v>
      </c>
      <c r="G93" s="13"/>
      <c r="H93" s="21">
        <f t="shared" si="18"/>
        <v>33</v>
      </c>
      <c r="I93" s="13"/>
      <c r="J93" s="11" t="str">
        <f t="shared" si="21"/>
        <v>X</v>
      </c>
      <c r="K93" s="11" t="str">
        <f t="shared" si="22"/>
        <v/>
      </c>
      <c r="L93" s="11" t="str">
        <f t="shared" si="23"/>
        <v/>
      </c>
      <c r="M93" s="13"/>
      <c r="R93" s="11"/>
      <c r="T93" s="11"/>
      <c r="X93" s="13"/>
    </row>
    <row r="94" spans="1:24" x14ac:dyDescent="0.3">
      <c r="A94" s="13"/>
      <c r="B94" s="11">
        <v>1112</v>
      </c>
      <c r="C94" s="14">
        <f t="shared" si="17"/>
        <v>33.346699999999998</v>
      </c>
      <c r="D94" s="13"/>
      <c r="E94" s="14">
        <f t="shared" si="19"/>
        <v>33.343299999999999</v>
      </c>
      <c r="F94" s="21">
        <f t="shared" si="25"/>
        <v>34</v>
      </c>
      <c r="G94" s="13"/>
      <c r="H94" s="21">
        <f t="shared" si="18"/>
        <v>34</v>
      </c>
      <c r="I94" s="13"/>
      <c r="J94" s="11" t="str">
        <f t="shared" si="21"/>
        <v>X</v>
      </c>
      <c r="K94" s="11" t="str">
        <f t="shared" si="22"/>
        <v/>
      </c>
      <c r="L94" s="11" t="str">
        <f t="shared" si="23"/>
        <v/>
      </c>
      <c r="M94" s="13"/>
      <c r="R94" s="11"/>
      <c r="T94" s="11"/>
      <c r="X94" s="13"/>
    </row>
    <row r="95" spans="1:24" x14ac:dyDescent="0.3">
      <c r="A95" s="13"/>
      <c r="B95" s="11">
        <v>1113</v>
      </c>
      <c r="C95" s="14">
        <f t="shared" si="17"/>
        <v>33.361699999999999</v>
      </c>
      <c r="D95" s="13"/>
      <c r="E95" s="14">
        <f t="shared" si="19"/>
        <v>33.358199999999997</v>
      </c>
      <c r="F95" s="21">
        <f t="shared" si="25"/>
        <v>34</v>
      </c>
      <c r="G95" s="13"/>
      <c r="H95" s="21">
        <f t="shared" si="18"/>
        <v>35</v>
      </c>
      <c r="I95" s="13"/>
      <c r="J95" s="11" t="str">
        <f t="shared" si="21"/>
        <v/>
      </c>
      <c r="K95" s="11" t="str">
        <f t="shared" si="22"/>
        <v>U</v>
      </c>
      <c r="L95" s="11" t="str">
        <f t="shared" si="23"/>
        <v/>
      </c>
      <c r="M95" s="13"/>
      <c r="R95" s="11"/>
      <c r="T95" s="11"/>
      <c r="X95" s="13"/>
    </row>
    <row r="96" spans="1:24" x14ac:dyDescent="0.3">
      <c r="A96" s="13"/>
      <c r="B96" s="11">
        <v>1114</v>
      </c>
      <c r="C96" s="14">
        <f t="shared" si="17"/>
        <v>33.376600000000003</v>
      </c>
      <c r="D96" s="13"/>
      <c r="E96" s="14">
        <f t="shared" si="19"/>
        <v>33.373100000000001</v>
      </c>
      <c r="F96" s="21">
        <f t="shared" si="25"/>
        <v>35</v>
      </c>
      <c r="G96" s="13"/>
      <c r="H96" s="21">
        <f t="shared" si="18"/>
        <v>35</v>
      </c>
      <c r="I96" s="13"/>
      <c r="J96" s="11" t="str">
        <f t="shared" si="21"/>
        <v>X</v>
      </c>
      <c r="K96" s="11" t="str">
        <f t="shared" si="22"/>
        <v/>
      </c>
      <c r="L96" s="11" t="str">
        <f t="shared" si="23"/>
        <v/>
      </c>
      <c r="M96" s="13"/>
      <c r="R96" s="11"/>
      <c r="T96" s="11"/>
      <c r="X96" s="13"/>
    </row>
    <row r="97" spans="1:24" x14ac:dyDescent="0.3">
      <c r="A97" s="13"/>
      <c r="B97" s="11">
        <v>1115</v>
      </c>
      <c r="C97" s="14">
        <f t="shared" si="17"/>
        <v>33.391599999999997</v>
      </c>
      <c r="D97" s="13"/>
      <c r="E97" s="14">
        <f t="shared" si="19"/>
        <v>33.388100000000001</v>
      </c>
      <c r="F97" s="21">
        <f t="shared" si="25"/>
        <v>36</v>
      </c>
      <c r="G97" s="13"/>
      <c r="H97" s="21">
        <f t="shared" si="18"/>
        <v>35</v>
      </c>
      <c r="I97" s="13"/>
      <c r="J97" s="11" t="str">
        <f t="shared" si="21"/>
        <v/>
      </c>
      <c r="K97" s="11" t="str">
        <f t="shared" si="22"/>
        <v/>
      </c>
      <c r="L97" s="11" t="str">
        <f t="shared" si="23"/>
        <v>O</v>
      </c>
      <c r="M97" s="13"/>
      <c r="R97" s="11"/>
      <c r="T97" s="11"/>
      <c r="X97" s="13"/>
    </row>
    <row r="98" spans="1:24" x14ac:dyDescent="0.3">
      <c r="A98" s="13"/>
      <c r="B98" s="11">
        <v>1116</v>
      </c>
      <c r="C98" s="14">
        <f t="shared" si="17"/>
        <v>33.406599999999997</v>
      </c>
      <c r="D98" s="13"/>
      <c r="E98" s="14">
        <f t="shared" si="19"/>
        <v>33.402999999999999</v>
      </c>
      <c r="F98" s="21">
        <f t="shared" si="25"/>
        <v>36</v>
      </c>
      <c r="G98" s="13"/>
      <c r="H98" s="21">
        <f t="shared" si="18"/>
        <v>36</v>
      </c>
      <c r="I98" s="13"/>
      <c r="J98" s="11" t="str">
        <f t="shared" si="21"/>
        <v>X</v>
      </c>
      <c r="K98" s="11" t="str">
        <f t="shared" si="22"/>
        <v/>
      </c>
      <c r="L98" s="11" t="str">
        <f t="shared" si="23"/>
        <v/>
      </c>
      <c r="M98" s="13"/>
      <c r="R98" s="11"/>
      <c r="T98" s="11"/>
      <c r="X98" s="13"/>
    </row>
    <row r="99" spans="1:24" x14ac:dyDescent="0.3">
      <c r="A99" s="13"/>
      <c r="B99" s="11">
        <v>1117</v>
      </c>
      <c r="C99" s="14">
        <f t="shared" si="17"/>
        <v>33.421500000000002</v>
      </c>
      <c r="D99" s="13"/>
      <c r="E99" s="14">
        <f t="shared" si="19"/>
        <v>33.417900000000003</v>
      </c>
      <c r="F99" s="21">
        <f t="shared" si="25"/>
        <v>37</v>
      </c>
      <c r="G99" s="13"/>
      <c r="H99" s="21">
        <f t="shared" si="18"/>
        <v>36</v>
      </c>
      <c r="I99" s="13"/>
      <c r="J99" s="11" t="str">
        <f t="shared" si="21"/>
        <v/>
      </c>
      <c r="K99" s="11" t="str">
        <f t="shared" si="22"/>
        <v/>
      </c>
      <c r="L99" s="11" t="str">
        <f t="shared" si="23"/>
        <v>O</v>
      </c>
      <c r="M99" s="13"/>
      <c r="R99" s="11"/>
      <c r="T99" s="11"/>
      <c r="X99" s="13"/>
    </row>
    <row r="100" spans="1:24" x14ac:dyDescent="0.3">
      <c r="A100" s="13"/>
      <c r="B100" s="11">
        <v>1118</v>
      </c>
      <c r="C100" s="14">
        <f t="shared" si="17"/>
        <v>33.436500000000002</v>
      </c>
      <c r="D100" s="13"/>
      <c r="E100" s="14">
        <f t="shared" si="19"/>
        <v>33.4328</v>
      </c>
      <c r="F100" s="21">
        <v>37</v>
      </c>
      <c r="G100" s="13"/>
      <c r="H100" s="21">
        <f t="shared" si="18"/>
        <v>37</v>
      </c>
      <c r="I100" s="13"/>
      <c r="J100" s="11" t="str">
        <f t="shared" si="21"/>
        <v>X</v>
      </c>
      <c r="K100" s="11" t="str">
        <f t="shared" si="22"/>
        <v/>
      </c>
      <c r="L100" s="11" t="str">
        <f t="shared" si="23"/>
        <v/>
      </c>
      <c r="M100" s="13"/>
      <c r="R100" s="11"/>
      <c r="T100" s="11"/>
      <c r="X100" s="13"/>
    </row>
    <row r="101" spans="1:24" x14ac:dyDescent="0.3">
      <c r="A101" s="13"/>
      <c r="B101" s="11">
        <v>1119</v>
      </c>
      <c r="C101" s="14">
        <f t="shared" si="17"/>
        <v>33.451500000000003</v>
      </c>
      <c r="D101" s="13"/>
      <c r="E101" s="14">
        <f t="shared" si="19"/>
        <v>33.447800000000001</v>
      </c>
      <c r="F101" s="21">
        <v>37</v>
      </c>
      <c r="G101" s="13"/>
      <c r="H101" s="21">
        <f t="shared" si="18"/>
        <v>37</v>
      </c>
      <c r="I101" s="13"/>
      <c r="J101" s="11" t="str">
        <f t="shared" si="21"/>
        <v>X</v>
      </c>
      <c r="K101" s="11" t="str">
        <f t="shared" si="22"/>
        <v/>
      </c>
      <c r="L101" s="11" t="str">
        <f t="shared" si="23"/>
        <v/>
      </c>
      <c r="M101" s="13"/>
      <c r="R101" s="11"/>
      <c r="T101" s="11"/>
      <c r="X101" s="13"/>
    </row>
    <row r="102" spans="1:24" x14ac:dyDescent="0.3">
      <c r="A102" s="13"/>
      <c r="B102" s="11">
        <v>1120</v>
      </c>
      <c r="C102" s="14">
        <f t="shared" si="17"/>
        <v>33.4664</v>
      </c>
      <c r="D102" s="13"/>
      <c r="E102" s="14">
        <f t="shared" si="19"/>
        <v>33.462699999999998</v>
      </c>
      <c r="F102" s="21">
        <v>37</v>
      </c>
      <c r="G102" s="13"/>
      <c r="H102" s="21">
        <f t="shared" si="18"/>
        <v>37</v>
      </c>
      <c r="I102" s="13"/>
      <c r="J102" s="11" t="str">
        <f t="shared" si="21"/>
        <v>X</v>
      </c>
      <c r="K102" s="11" t="str">
        <f t="shared" si="22"/>
        <v/>
      </c>
      <c r="L102" s="11" t="str">
        <f t="shared" si="23"/>
        <v/>
      </c>
      <c r="M102" s="13"/>
      <c r="R102" s="11"/>
      <c r="T102" s="11"/>
      <c r="X102" s="13"/>
    </row>
    <row r="103" spans="1:24" x14ac:dyDescent="0.3">
      <c r="A103" s="13"/>
      <c r="B103" s="11">
        <v>1121</v>
      </c>
      <c r="C103" s="14">
        <f t="shared" si="17"/>
        <v>33.481299999999997</v>
      </c>
      <c r="D103" s="13"/>
      <c r="E103" s="14">
        <f t="shared" si="19"/>
        <v>33.477600000000002</v>
      </c>
      <c r="F103" s="21">
        <v>37</v>
      </c>
      <c r="G103" s="13"/>
      <c r="H103" s="21">
        <f t="shared" si="18"/>
        <v>37</v>
      </c>
      <c r="I103" s="13"/>
      <c r="J103" s="11" t="str">
        <f t="shared" si="21"/>
        <v>X</v>
      </c>
      <c r="K103" s="11" t="str">
        <f t="shared" si="22"/>
        <v/>
      </c>
      <c r="L103" s="11" t="str">
        <f t="shared" si="23"/>
        <v/>
      </c>
      <c r="M103" s="13"/>
      <c r="R103" s="11"/>
      <c r="T103" s="11"/>
      <c r="X103" s="13"/>
    </row>
    <row r="104" spans="1:24" x14ac:dyDescent="0.3">
      <c r="A104" s="13"/>
      <c r="B104" s="11">
        <v>1122</v>
      </c>
      <c r="C104" s="14">
        <f t="shared" si="17"/>
        <v>33.496299999999998</v>
      </c>
      <c r="D104" s="13"/>
      <c r="E104" s="14">
        <f t="shared" si="19"/>
        <v>33.4925</v>
      </c>
      <c r="F104" s="21">
        <v>37</v>
      </c>
      <c r="G104" s="13"/>
      <c r="H104" s="21">
        <f t="shared" si="18"/>
        <v>38</v>
      </c>
      <c r="I104" s="13"/>
      <c r="J104" s="11" t="str">
        <f t="shared" ref="J104:J137" si="26">IF(H104=F104,"X","")</f>
        <v/>
      </c>
      <c r="K104" s="11" t="str">
        <f t="shared" ref="K104:K137" si="27">IF(H104&gt;F104,"U","")</f>
        <v>U</v>
      </c>
      <c r="L104" s="11" t="str">
        <f t="shared" ref="L104:L137" si="28">IF(H104&lt;F104,"O","")</f>
        <v/>
      </c>
      <c r="M104" s="13"/>
      <c r="R104" s="11"/>
      <c r="T104" s="11"/>
      <c r="X104" s="13"/>
    </row>
    <row r="105" spans="1:24" x14ac:dyDescent="0.3">
      <c r="A105" s="13"/>
      <c r="B105" s="11">
        <v>1123</v>
      </c>
      <c r="C105" s="14">
        <f t="shared" si="17"/>
        <v>33.511200000000002</v>
      </c>
      <c r="D105" s="13"/>
      <c r="E105" s="14">
        <f t="shared" si="19"/>
        <v>33.5075</v>
      </c>
      <c r="F105" s="21">
        <v>37</v>
      </c>
      <c r="G105" s="13"/>
      <c r="H105" s="21">
        <f t="shared" si="18"/>
        <v>37</v>
      </c>
      <c r="I105" s="13"/>
      <c r="J105" s="11" t="str">
        <f t="shared" si="26"/>
        <v>X</v>
      </c>
      <c r="K105" s="11" t="str">
        <f t="shared" si="27"/>
        <v/>
      </c>
      <c r="L105" s="11" t="str">
        <f t="shared" si="28"/>
        <v/>
      </c>
      <c r="M105" s="13"/>
      <c r="R105" s="11"/>
      <c r="T105" s="11"/>
      <c r="X105" s="13"/>
    </row>
    <row r="106" spans="1:24" x14ac:dyDescent="0.3">
      <c r="A106" s="13"/>
      <c r="B106" s="11">
        <v>1124</v>
      </c>
      <c r="C106" s="14">
        <f t="shared" si="17"/>
        <v>33.5261</v>
      </c>
      <c r="D106" s="13"/>
      <c r="E106" s="14">
        <f t="shared" si="19"/>
        <v>33.522399999999998</v>
      </c>
      <c r="F106" s="21">
        <v>37</v>
      </c>
      <c r="G106" s="13"/>
      <c r="H106" s="21">
        <f t="shared" si="18"/>
        <v>37</v>
      </c>
      <c r="I106" s="13"/>
      <c r="J106" s="11" t="str">
        <f t="shared" si="26"/>
        <v>X</v>
      </c>
      <c r="K106" s="11" t="str">
        <f t="shared" si="27"/>
        <v/>
      </c>
      <c r="L106" s="11" t="str">
        <f t="shared" si="28"/>
        <v/>
      </c>
      <c r="M106" s="13"/>
      <c r="R106" s="11"/>
      <c r="T106" s="11"/>
      <c r="X106" s="13"/>
    </row>
    <row r="107" spans="1:24" x14ac:dyDescent="0.3">
      <c r="A107" s="13"/>
      <c r="B107" s="11">
        <v>1125</v>
      </c>
      <c r="C107" s="14">
        <f t="shared" si="17"/>
        <v>33.540999999999997</v>
      </c>
      <c r="D107" s="13"/>
      <c r="E107" s="14">
        <f t="shared" si="19"/>
        <v>33.537300000000002</v>
      </c>
      <c r="F107" s="21">
        <v>37</v>
      </c>
      <c r="G107" s="13"/>
      <c r="H107" s="21">
        <f t="shared" si="18"/>
        <v>37</v>
      </c>
      <c r="I107" s="13"/>
      <c r="J107" s="11" t="str">
        <f t="shared" si="26"/>
        <v>X</v>
      </c>
      <c r="K107" s="11" t="str">
        <f t="shared" si="27"/>
        <v/>
      </c>
      <c r="L107" s="11" t="str">
        <f t="shared" si="28"/>
        <v/>
      </c>
      <c r="M107" s="13"/>
      <c r="R107" s="11"/>
      <c r="T107" s="11"/>
      <c r="X107" s="13"/>
    </row>
    <row r="108" spans="1:24" x14ac:dyDescent="0.3">
      <c r="A108" s="13"/>
      <c r="B108" s="11">
        <v>1126</v>
      </c>
      <c r="C108" s="14">
        <f t="shared" si="17"/>
        <v>33.555900000000001</v>
      </c>
      <c r="D108" s="13"/>
      <c r="E108" s="14">
        <f t="shared" si="19"/>
        <v>33.552199999999999</v>
      </c>
      <c r="F108" s="21">
        <v>37</v>
      </c>
      <c r="G108" s="13"/>
      <c r="H108" s="21">
        <f t="shared" si="18"/>
        <v>37</v>
      </c>
      <c r="I108" s="13"/>
      <c r="J108" s="11" t="str">
        <f t="shared" si="26"/>
        <v>X</v>
      </c>
      <c r="K108" s="11" t="str">
        <f t="shared" si="27"/>
        <v/>
      </c>
      <c r="L108" s="11" t="str">
        <f t="shared" si="28"/>
        <v/>
      </c>
      <c r="M108" s="13"/>
      <c r="R108" s="11"/>
      <c r="T108" s="11"/>
      <c r="X108" s="13"/>
    </row>
    <row r="109" spans="1:24" x14ac:dyDescent="0.3">
      <c r="A109" s="13"/>
      <c r="B109" s="11">
        <v>1127</v>
      </c>
      <c r="C109" s="14">
        <f t="shared" si="17"/>
        <v>33.570799999999998</v>
      </c>
      <c r="D109" s="13"/>
      <c r="E109" s="14">
        <f t="shared" si="19"/>
        <v>33.5672</v>
      </c>
      <c r="F109" s="21">
        <v>37</v>
      </c>
      <c r="G109" s="13"/>
      <c r="H109" s="21">
        <f t="shared" si="18"/>
        <v>36</v>
      </c>
      <c r="I109" s="13"/>
      <c r="J109" s="11" t="str">
        <f t="shared" si="26"/>
        <v/>
      </c>
      <c r="K109" s="11" t="str">
        <f t="shared" si="27"/>
        <v/>
      </c>
      <c r="L109" s="11" t="str">
        <f t="shared" si="28"/>
        <v>O</v>
      </c>
      <c r="M109" s="13"/>
      <c r="R109" s="11"/>
      <c r="T109" s="11"/>
      <c r="X109" s="13"/>
    </row>
    <row r="110" spans="1:24" x14ac:dyDescent="0.3">
      <c r="A110" s="13"/>
      <c r="B110" s="11">
        <v>1128</v>
      </c>
      <c r="C110" s="14">
        <f t="shared" si="17"/>
        <v>33.585700000000003</v>
      </c>
      <c r="D110" s="13"/>
      <c r="E110" s="14">
        <f t="shared" si="19"/>
        <v>33.582099999999997</v>
      </c>
      <c r="F110" s="21">
        <f t="shared" ref="F110:F118" si="29">ROUND(37-(((E110-33)-0.58)/0.14)*(37/6),0)</f>
        <v>37</v>
      </c>
      <c r="G110" s="13"/>
      <c r="H110" s="21">
        <f t="shared" si="18"/>
        <v>36</v>
      </c>
      <c r="I110" s="13"/>
      <c r="J110" s="11" t="str">
        <f t="shared" si="26"/>
        <v/>
      </c>
      <c r="K110" s="11" t="str">
        <f t="shared" si="27"/>
        <v/>
      </c>
      <c r="L110" s="11" t="str">
        <f t="shared" si="28"/>
        <v>O</v>
      </c>
      <c r="M110" s="13"/>
      <c r="R110" s="11"/>
      <c r="T110" s="11"/>
      <c r="X110" s="13"/>
    </row>
    <row r="111" spans="1:24" x14ac:dyDescent="0.3">
      <c r="A111" s="13"/>
      <c r="B111" s="11">
        <v>1129</v>
      </c>
      <c r="C111" s="14">
        <f t="shared" si="17"/>
        <v>33.6006</v>
      </c>
      <c r="D111" s="13"/>
      <c r="E111" s="14">
        <f t="shared" si="19"/>
        <v>33.597000000000001</v>
      </c>
      <c r="F111" s="21">
        <f t="shared" si="29"/>
        <v>36</v>
      </c>
      <c r="G111" s="13"/>
      <c r="H111" s="21">
        <f t="shared" si="18"/>
        <v>36</v>
      </c>
      <c r="I111" s="13"/>
      <c r="J111" s="11" t="str">
        <f t="shared" si="26"/>
        <v>X</v>
      </c>
      <c r="K111" s="11" t="str">
        <f t="shared" si="27"/>
        <v/>
      </c>
      <c r="L111" s="11" t="str">
        <f t="shared" si="28"/>
        <v/>
      </c>
      <c r="M111" s="13"/>
      <c r="R111" s="11"/>
      <c r="T111" s="11"/>
      <c r="X111" s="13"/>
    </row>
    <row r="112" spans="1:24" x14ac:dyDescent="0.3">
      <c r="A112" s="13"/>
      <c r="B112" s="11">
        <v>1130</v>
      </c>
      <c r="C112" s="14">
        <f t="shared" si="17"/>
        <v>33.615499999999997</v>
      </c>
      <c r="D112" s="13"/>
      <c r="E112" s="14">
        <f t="shared" si="19"/>
        <v>33.611899999999999</v>
      </c>
      <c r="F112" s="21">
        <f t="shared" si="29"/>
        <v>36</v>
      </c>
      <c r="G112" s="13"/>
      <c r="H112" s="21">
        <f t="shared" si="18"/>
        <v>36</v>
      </c>
      <c r="I112" s="13"/>
      <c r="J112" s="11" t="str">
        <f t="shared" si="26"/>
        <v>X</v>
      </c>
      <c r="K112" s="11" t="str">
        <f t="shared" si="27"/>
        <v/>
      </c>
      <c r="L112" s="11" t="str">
        <f t="shared" si="28"/>
        <v/>
      </c>
      <c r="M112" s="13"/>
      <c r="R112" s="11"/>
      <c r="T112" s="11"/>
      <c r="X112" s="13"/>
    </row>
    <row r="113" spans="1:24" x14ac:dyDescent="0.3">
      <c r="A113" s="13"/>
      <c r="B113" s="11">
        <v>1131</v>
      </c>
      <c r="C113" s="14">
        <f t="shared" si="17"/>
        <v>33.630299999999998</v>
      </c>
      <c r="D113" s="13"/>
      <c r="E113" s="14">
        <f t="shared" si="19"/>
        <v>33.626899999999999</v>
      </c>
      <c r="F113" s="21">
        <f t="shared" si="29"/>
        <v>35</v>
      </c>
      <c r="G113" s="13"/>
      <c r="H113" s="21">
        <f t="shared" si="18"/>
        <v>34</v>
      </c>
      <c r="I113" s="13"/>
      <c r="J113" s="11" t="str">
        <f t="shared" si="26"/>
        <v/>
      </c>
      <c r="K113" s="11" t="str">
        <f t="shared" si="27"/>
        <v/>
      </c>
      <c r="L113" s="11" t="str">
        <f t="shared" si="28"/>
        <v>O</v>
      </c>
      <c r="M113" s="13"/>
      <c r="R113" s="11"/>
      <c r="T113" s="11"/>
      <c r="X113" s="13"/>
    </row>
    <row r="114" spans="1:24" x14ac:dyDescent="0.3">
      <c r="A114" s="13"/>
      <c r="B114" s="11">
        <v>1132</v>
      </c>
      <c r="C114" s="14">
        <f t="shared" si="17"/>
        <v>33.645200000000003</v>
      </c>
      <c r="D114" s="13"/>
      <c r="E114" s="14">
        <f t="shared" si="19"/>
        <v>33.641800000000003</v>
      </c>
      <c r="F114" s="21">
        <f t="shared" si="29"/>
        <v>34</v>
      </c>
      <c r="G114" s="13"/>
      <c r="H114" s="21">
        <f t="shared" si="18"/>
        <v>34</v>
      </c>
      <c r="I114" s="13"/>
      <c r="J114" s="11" t="str">
        <f t="shared" si="26"/>
        <v>X</v>
      </c>
      <c r="K114" s="11" t="str">
        <f t="shared" si="27"/>
        <v/>
      </c>
      <c r="L114" s="11" t="str">
        <f t="shared" si="28"/>
        <v/>
      </c>
      <c r="M114" s="13"/>
      <c r="R114" s="11"/>
      <c r="T114" s="11"/>
      <c r="X114" s="13"/>
    </row>
    <row r="115" spans="1:24" x14ac:dyDescent="0.3">
      <c r="A115" s="13"/>
      <c r="B115" s="11">
        <v>1133</v>
      </c>
      <c r="C115" s="14">
        <f t="shared" si="17"/>
        <v>33.6601</v>
      </c>
      <c r="D115" s="13"/>
      <c r="E115" s="14">
        <f t="shared" si="19"/>
        <v>33.656700000000001</v>
      </c>
      <c r="F115" s="21">
        <f t="shared" si="29"/>
        <v>34</v>
      </c>
      <c r="G115" s="13"/>
      <c r="H115" s="21">
        <f t="shared" si="18"/>
        <v>34</v>
      </c>
      <c r="I115" s="13"/>
      <c r="J115" s="11" t="str">
        <f t="shared" si="26"/>
        <v>X</v>
      </c>
      <c r="K115" s="11" t="str">
        <f t="shared" si="27"/>
        <v/>
      </c>
      <c r="L115" s="11" t="str">
        <f t="shared" si="28"/>
        <v/>
      </c>
      <c r="M115" s="13"/>
      <c r="R115" s="11"/>
      <c r="T115" s="11"/>
      <c r="X115" s="13"/>
    </row>
    <row r="116" spans="1:24" x14ac:dyDescent="0.3">
      <c r="A116" s="13"/>
      <c r="B116" s="11">
        <v>1134</v>
      </c>
      <c r="C116" s="14">
        <f t="shared" si="17"/>
        <v>33.674900000000001</v>
      </c>
      <c r="D116" s="13"/>
      <c r="E116" s="14">
        <f t="shared" si="19"/>
        <v>33.671599999999998</v>
      </c>
      <c r="F116" s="21">
        <f t="shared" si="29"/>
        <v>33</v>
      </c>
      <c r="G116" s="13"/>
      <c r="H116" s="21">
        <f t="shared" si="18"/>
        <v>33</v>
      </c>
      <c r="I116" s="13"/>
      <c r="J116" s="11" t="str">
        <f t="shared" si="26"/>
        <v>X</v>
      </c>
      <c r="K116" s="11" t="str">
        <f t="shared" si="27"/>
        <v/>
      </c>
      <c r="L116" s="11" t="str">
        <f t="shared" si="28"/>
        <v/>
      </c>
      <c r="M116" s="13"/>
      <c r="R116" s="11"/>
      <c r="T116" s="11"/>
      <c r="X116" s="13"/>
    </row>
    <row r="117" spans="1:24" x14ac:dyDescent="0.3">
      <c r="A117" s="13"/>
      <c r="B117" s="11">
        <v>1135</v>
      </c>
      <c r="C117" s="14">
        <f t="shared" si="17"/>
        <v>33.689799999999998</v>
      </c>
      <c r="D117" s="13"/>
      <c r="E117" s="14">
        <f t="shared" si="19"/>
        <v>33.686599999999999</v>
      </c>
      <c r="F117" s="21">
        <f t="shared" si="29"/>
        <v>32</v>
      </c>
      <c r="G117" s="13"/>
      <c r="H117" s="21">
        <f t="shared" si="18"/>
        <v>32</v>
      </c>
      <c r="I117" s="13"/>
      <c r="J117" s="11" t="str">
        <f t="shared" si="26"/>
        <v>X</v>
      </c>
      <c r="K117" s="11" t="str">
        <f t="shared" si="27"/>
        <v/>
      </c>
      <c r="L117" s="11" t="str">
        <f t="shared" si="28"/>
        <v/>
      </c>
      <c r="M117" s="13"/>
      <c r="R117" s="11"/>
      <c r="T117" s="11"/>
      <c r="X117" s="13"/>
    </row>
    <row r="118" spans="1:24" x14ac:dyDescent="0.3">
      <c r="A118" s="13"/>
      <c r="B118" s="11">
        <v>1136</v>
      </c>
      <c r="C118" s="14">
        <f t="shared" si="17"/>
        <v>33.704599999999999</v>
      </c>
      <c r="D118" s="13"/>
      <c r="E118" s="14">
        <f t="shared" si="19"/>
        <v>33.701500000000003</v>
      </c>
      <c r="F118" s="21">
        <f t="shared" si="29"/>
        <v>32</v>
      </c>
      <c r="G118" s="13"/>
      <c r="H118" s="21">
        <f t="shared" si="18"/>
        <v>31</v>
      </c>
      <c r="I118" s="13"/>
      <c r="J118" s="11" t="str">
        <f t="shared" si="26"/>
        <v/>
      </c>
      <c r="K118" s="11" t="str">
        <f t="shared" si="27"/>
        <v/>
      </c>
      <c r="L118" s="11" t="str">
        <f t="shared" si="28"/>
        <v>O</v>
      </c>
      <c r="M118" s="13"/>
      <c r="R118" s="11"/>
      <c r="T118" s="11"/>
      <c r="X118" s="13"/>
    </row>
    <row r="119" spans="1:24" x14ac:dyDescent="0.3">
      <c r="A119" s="13"/>
      <c r="B119" s="11">
        <v>1137</v>
      </c>
      <c r="C119" s="14">
        <f t="shared" si="17"/>
        <v>33.7194</v>
      </c>
      <c r="D119" s="13"/>
      <c r="E119" s="14">
        <f t="shared" si="19"/>
        <v>33.7164</v>
      </c>
      <c r="F119" s="21">
        <f t="shared" ref="F119:F127" si="30">ROUND((37/2)+((0.86-(E119-33))/0.14)*(37/3),0)</f>
        <v>31</v>
      </c>
      <c r="G119" s="13"/>
      <c r="H119" s="21">
        <f t="shared" si="18"/>
        <v>30</v>
      </c>
      <c r="I119" s="13"/>
      <c r="J119" s="11" t="str">
        <f t="shared" si="26"/>
        <v/>
      </c>
      <c r="K119" s="11" t="str">
        <f t="shared" si="27"/>
        <v/>
      </c>
      <c r="L119" s="11" t="str">
        <f t="shared" si="28"/>
        <v>O</v>
      </c>
      <c r="M119" s="13"/>
      <c r="R119" s="11"/>
      <c r="T119" s="11"/>
      <c r="X119" s="13"/>
    </row>
    <row r="120" spans="1:24" x14ac:dyDescent="0.3">
      <c r="A120" s="13"/>
      <c r="B120" s="11">
        <v>1138</v>
      </c>
      <c r="C120" s="14">
        <f t="shared" si="17"/>
        <v>33.734299999999998</v>
      </c>
      <c r="D120" s="13"/>
      <c r="E120" s="14">
        <f t="shared" si="19"/>
        <v>33.731299999999997</v>
      </c>
      <c r="F120" s="21">
        <f t="shared" si="30"/>
        <v>30</v>
      </c>
      <c r="G120" s="13"/>
      <c r="H120" s="21">
        <f t="shared" si="18"/>
        <v>30</v>
      </c>
      <c r="I120" s="13"/>
      <c r="J120" s="11" t="str">
        <f t="shared" si="26"/>
        <v>X</v>
      </c>
      <c r="K120" s="11" t="str">
        <f t="shared" si="27"/>
        <v/>
      </c>
      <c r="L120" s="11" t="str">
        <f t="shared" si="28"/>
        <v/>
      </c>
      <c r="M120" s="13"/>
      <c r="R120" s="11"/>
      <c r="T120" s="11"/>
      <c r="X120" s="13"/>
    </row>
    <row r="121" spans="1:24" x14ac:dyDescent="0.3">
      <c r="A121" s="13"/>
      <c r="B121" s="11">
        <v>1139</v>
      </c>
      <c r="C121" s="14">
        <f t="shared" si="17"/>
        <v>33.749099999999999</v>
      </c>
      <c r="D121" s="13"/>
      <c r="E121" s="14">
        <f t="shared" si="19"/>
        <v>33.746299999999998</v>
      </c>
      <c r="F121" s="21">
        <f t="shared" si="30"/>
        <v>29</v>
      </c>
      <c r="G121" s="13"/>
      <c r="H121" s="21">
        <f t="shared" si="18"/>
        <v>28</v>
      </c>
      <c r="I121" s="13"/>
      <c r="J121" s="11" t="str">
        <f t="shared" si="26"/>
        <v/>
      </c>
      <c r="K121" s="11" t="str">
        <f t="shared" si="27"/>
        <v/>
      </c>
      <c r="L121" s="11" t="str">
        <f t="shared" si="28"/>
        <v>O</v>
      </c>
      <c r="M121" s="13"/>
      <c r="R121" s="11"/>
      <c r="T121" s="11"/>
      <c r="X121" s="13"/>
    </row>
    <row r="122" spans="1:24" x14ac:dyDescent="0.3">
      <c r="A122" s="13"/>
      <c r="B122" s="11">
        <v>1140</v>
      </c>
      <c r="C122" s="14">
        <f t="shared" si="17"/>
        <v>33.7639</v>
      </c>
      <c r="D122" s="13"/>
      <c r="E122" s="14">
        <f t="shared" si="19"/>
        <v>33.761200000000002</v>
      </c>
      <c r="F122" s="21">
        <f t="shared" si="30"/>
        <v>27</v>
      </c>
      <c r="G122" s="13"/>
      <c r="H122" s="21">
        <f t="shared" si="18"/>
        <v>27</v>
      </c>
      <c r="I122" s="13"/>
      <c r="J122" s="11" t="str">
        <f t="shared" si="26"/>
        <v>X</v>
      </c>
      <c r="K122" s="11" t="str">
        <f t="shared" si="27"/>
        <v/>
      </c>
      <c r="L122" s="11" t="str">
        <f t="shared" si="28"/>
        <v/>
      </c>
      <c r="M122" s="13"/>
      <c r="R122" s="11"/>
      <c r="T122" s="11"/>
      <c r="X122" s="13"/>
    </row>
    <row r="123" spans="1:24" x14ac:dyDescent="0.3">
      <c r="A123" s="13"/>
      <c r="B123" s="11">
        <v>1141</v>
      </c>
      <c r="C123" s="14">
        <f t="shared" si="17"/>
        <v>33.778700000000001</v>
      </c>
      <c r="D123" s="13"/>
      <c r="E123" s="14">
        <f t="shared" si="19"/>
        <v>33.7761</v>
      </c>
      <c r="F123" s="21">
        <f t="shared" si="30"/>
        <v>26</v>
      </c>
      <c r="G123" s="13"/>
      <c r="H123" s="21">
        <f t="shared" si="18"/>
        <v>26</v>
      </c>
      <c r="I123" s="13"/>
      <c r="J123" s="11" t="str">
        <f t="shared" si="26"/>
        <v>X</v>
      </c>
      <c r="K123" s="11" t="str">
        <f t="shared" si="27"/>
        <v/>
      </c>
      <c r="L123" s="11" t="str">
        <f t="shared" si="28"/>
        <v/>
      </c>
      <c r="M123" s="13"/>
      <c r="R123" s="11"/>
      <c r="T123" s="11"/>
      <c r="X123" s="13"/>
    </row>
    <row r="124" spans="1:24" x14ac:dyDescent="0.3">
      <c r="A124" s="13"/>
      <c r="B124" s="11">
        <v>1142</v>
      </c>
      <c r="C124" s="14">
        <f t="shared" si="17"/>
        <v>33.793500000000002</v>
      </c>
      <c r="D124" s="13"/>
      <c r="E124" s="14">
        <f t="shared" si="19"/>
        <v>33.790999999999997</v>
      </c>
      <c r="F124" s="21">
        <f t="shared" si="30"/>
        <v>25</v>
      </c>
      <c r="G124" s="13"/>
      <c r="H124" s="21">
        <f t="shared" si="18"/>
        <v>25</v>
      </c>
      <c r="I124" s="13"/>
      <c r="J124" s="11" t="str">
        <f t="shared" si="26"/>
        <v>X</v>
      </c>
      <c r="K124" s="11" t="str">
        <f t="shared" si="27"/>
        <v/>
      </c>
      <c r="L124" s="11" t="str">
        <f t="shared" si="28"/>
        <v/>
      </c>
      <c r="M124" s="13"/>
      <c r="R124" s="11"/>
      <c r="T124" s="11"/>
      <c r="X124" s="13"/>
    </row>
    <row r="125" spans="1:24" x14ac:dyDescent="0.3">
      <c r="A125" s="13"/>
      <c r="B125" s="11">
        <v>1143</v>
      </c>
      <c r="C125" s="14">
        <f t="shared" si="17"/>
        <v>33.808300000000003</v>
      </c>
      <c r="D125" s="13"/>
      <c r="E125" s="14">
        <f t="shared" si="19"/>
        <v>33.805999999999997</v>
      </c>
      <c r="F125" s="21">
        <f t="shared" si="30"/>
        <v>23</v>
      </c>
      <c r="G125" s="13"/>
      <c r="H125" s="21">
        <f t="shared" si="18"/>
        <v>23</v>
      </c>
      <c r="I125" s="13"/>
      <c r="J125" s="11" t="str">
        <f t="shared" si="26"/>
        <v>X</v>
      </c>
      <c r="K125" s="11" t="str">
        <f t="shared" si="27"/>
        <v/>
      </c>
      <c r="L125" s="11" t="str">
        <f t="shared" si="28"/>
        <v/>
      </c>
      <c r="M125" s="13"/>
      <c r="R125" s="11"/>
      <c r="T125" s="11"/>
      <c r="X125" s="13"/>
    </row>
    <row r="126" spans="1:24" x14ac:dyDescent="0.3">
      <c r="A126" s="13"/>
      <c r="B126" s="11">
        <v>1144</v>
      </c>
      <c r="C126" s="14">
        <f t="shared" si="17"/>
        <v>33.823099999999997</v>
      </c>
      <c r="D126" s="13"/>
      <c r="E126" s="14">
        <f t="shared" si="19"/>
        <v>33.820900000000002</v>
      </c>
      <c r="F126" s="21">
        <f t="shared" si="30"/>
        <v>22</v>
      </c>
      <c r="G126" s="13"/>
      <c r="H126" s="21">
        <f t="shared" si="18"/>
        <v>22</v>
      </c>
      <c r="I126" s="13"/>
      <c r="J126" s="11" t="str">
        <f t="shared" si="26"/>
        <v>X</v>
      </c>
      <c r="K126" s="11" t="str">
        <f t="shared" si="27"/>
        <v/>
      </c>
      <c r="L126" s="11" t="str">
        <f t="shared" si="28"/>
        <v/>
      </c>
      <c r="M126" s="13"/>
      <c r="R126" s="11"/>
      <c r="T126" s="11"/>
      <c r="X126" s="13"/>
    </row>
    <row r="127" spans="1:24" x14ac:dyDescent="0.3">
      <c r="A127" s="13"/>
      <c r="B127" s="11">
        <v>1145</v>
      </c>
      <c r="C127" s="14">
        <f t="shared" si="17"/>
        <v>33.837800000000001</v>
      </c>
      <c r="D127" s="13"/>
      <c r="E127" s="14">
        <f t="shared" si="19"/>
        <v>33.835799999999999</v>
      </c>
      <c r="F127" s="21">
        <f t="shared" si="30"/>
        <v>21</v>
      </c>
      <c r="G127" s="13"/>
      <c r="H127" s="21">
        <f t="shared" si="18"/>
        <v>20</v>
      </c>
      <c r="I127" s="13"/>
      <c r="J127" s="11" t="str">
        <f t="shared" si="26"/>
        <v/>
      </c>
      <c r="K127" s="11" t="str">
        <f t="shared" si="27"/>
        <v/>
      </c>
      <c r="L127" s="11" t="str">
        <f t="shared" si="28"/>
        <v>O</v>
      </c>
      <c r="M127" s="13"/>
      <c r="R127" s="11"/>
      <c r="T127" s="11"/>
      <c r="X127" s="13"/>
    </row>
    <row r="128" spans="1:24" x14ac:dyDescent="0.3">
      <c r="A128" s="13"/>
      <c r="B128" s="11">
        <v>1146</v>
      </c>
      <c r="C128" s="14">
        <f t="shared" si="17"/>
        <v>33.852600000000002</v>
      </c>
      <c r="D128" s="13"/>
      <c r="E128" s="14">
        <f t="shared" si="19"/>
        <v>33.850700000000003</v>
      </c>
      <c r="F128" s="21">
        <f t="shared" ref="F128:F137" si="31">ROUND(((1-(E128-33))/0.14)*(37/2),0)</f>
        <v>20</v>
      </c>
      <c r="G128" s="13"/>
      <c r="H128" s="21">
        <f t="shared" si="18"/>
        <v>19</v>
      </c>
      <c r="I128" s="13"/>
      <c r="J128" s="11" t="str">
        <f t="shared" si="26"/>
        <v/>
      </c>
      <c r="K128" s="11" t="str">
        <f t="shared" si="27"/>
        <v/>
      </c>
      <c r="L128" s="11" t="str">
        <f t="shared" si="28"/>
        <v>O</v>
      </c>
      <c r="M128" s="13"/>
      <c r="R128" s="11"/>
      <c r="T128" s="11"/>
      <c r="X128" s="13"/>
    </row>
    <row r="129" spans="1:24" x14ac:dyDescent="0.3">
      <c r="A129" s="13"/>
      <c r="B129" s="11">
        <v>1147</v>
      </c>
      <c r="C129" s="14">
        <f t="shared" si="17"/>
        <v>33.867400000000004</v>
      </c>
      <c r="D129" s="13"/>
      <c r="E129" s="14">
        <f t="shared" si="19"/>
        <v>33.865699999999997</v>
      </c>
      <c r="F129" s="21">
        <f t="shared" si="31"/>
        <v>18</v>
      </c>
      <c r="G129" s="13"/>
      <c r="H129" s="21">
        <f t="shared" si="18"/>
        <v>17</v>
      </c>
      <c r="I129" s="13"/>
      <c r="J129" s="11" t="str">
        <f t="shared" si="26"/>
        <v/>
      </c>
      <c r="K129" s="11" t="str">
        <f t="shared" si="27"/>
        <v/>
      </c>
      <c r="L129" s="11" t="str">
        <f t="shared" si="28"/>
        <v>O</v>
      </c>
      <c r="M129" s="13"/>
      <c r="R129" s="11"/>
      <c r="T129" s="11"/>
      <c r="X129" s="13"/>
    </row>
    <row r="130" spans="1:24" x14ac:dyDescent="0.3">
      <c r="A130" s="13"/>
      <c r="B130" s="11">
        <v>1148</v>
      </c>
      <c r="C130" s="14">
        <f t="shared" si="17"/>
        <v>33.882100000000001</v>
      </c>
      <c r="D130" s="13"/>
      <c r="E130" s="14">
        <f t="shared" si="19"/>
        <v>33.880600000000001</v>
      </c>
      <c r="F130" s="21">
        <f t="shared" si="31"/>
        <v>16</v>
      </c>
      <c r="G130" s="13"/>
      <c r="H130" s="21">
        <f t="shared" si="18"/>
        <v>15</v>
      </c>
      <c r="I130" s="13"/>
      <c r="J130" s="11" t="str">
        <f t="shared" si="26"/>
        <v/>
      </c>
      <c r="K130" s="11" t="str">
        <f t="shared" si="27"/>
        <v/>
      </c>
      <c r="L130" s="11" t="str">
        <f t="shared" si="28"/>
        <v>O</v>
      </c>
      <c r="M130" s="13"/>
      <c r="R130" s="11"/>
      <c r="T130" s="11"/>
      <c r="X130" s="13"/>
    </row>
    <row r="131" spans="1:24" x14ac:dyDescent="0.3">
      <c r="A131" s="13"/>
      <c r="B131" s="11">
        <v>1149</v>
      </c>
      <c r="C131" s="14">
        <f t="shared" si="17"/>
        <v>33.896900000000002</v>
      </c>
      <c r="D131" s="13"/>
      <c r="E131" s="14">
        <f t="shared" si="19"/>
        <v>33.895499999999998</v>
      </c>
      <c r="F131" s="21">
        <f t="shared" si="31"/>
        <v>14</v>
      </c>
      <c r="G131" s="13"/>
      <c r="H131" s="21">
        <f t="shared" si="18"/>
        <v>14</v>
      </c>
      <c r="I131" s="13"/>
      <c r="J131" s="11" t="str">
        <f t="shared" si="26"/>
        <v>X</v>
      </c>
      <c r="K131" s="11" t="str">
        <f t="shared" si="27"/>
        <v/>
      </c>
      <c r="L131" s="11" t="str">
        <f t="shared" si="28"/>
        <v/>
      </c>
      <c r="M131" s="13"/>
      <c r="R131" s="11"/>
      <c r="T131" s="11"/>
      <c r="X131" s="13"/>
    </row>
    <row r="132" spans="1:24" x14ac:dyDescent="0.3">
      <c r="A132" s="13"/>
      <c r="B132" s="11">
        <v>1150</v>
      </c>
      <c r="C132" s="14">
        <f t="shared" si="17"/>
        <v>33.9116</v>
      </c>
      <c r="D132" s="13"/>
      <c r="E132" s="14">
        <f t="shared" si="19"/>
        <v>33.910400000000003</v>
      </c>
      <c r="F132" s="21">
        <f t="shared" si="31"/>
        <v>12</v>
      </c>
      <c r="G132" s="13"/>
      <c r="H132" s="21">
        <f t="shared" si="18"/>
        <v>11.999999999999998</v>
      </c>
      <c r="I132" s="13"/>
      <c r="J132" s="11" t="str">
        <f t="shared" si="26"/>
        <v>X</v>
      </c>
      <c r="K132" s="11" t="str">
        <f t="shared" si="27"/>
        <v/>
      </c>
      <c r="L132" s="11" t="str">
        <f t="shared" si="28"/>
        <v/>
      </c>
      <c r="M132" s="13"/>
      <c r="R132" s="11"/>
      <c r="T132" s="11"/>
      <c r="X132" s="13"/>
    </row>
    <row r="133" spans="1:24" x14ac:dyDescent="0.3">
      <c r="A133" s="13"/>
      <c r="B133" s="11">
        <v>1151</v>
      </c>
      <c r="C133" s="14">
        <f t="shared" si="17"/>
        <v>33.926400000000001</v>
      </c>
      <c r="D133" s="13"/>
      <c r="E133" s="14">
        <f t="shared" si="19"/>
        <v>33.925400000000003</v>
      </c>
      <c r="F133" s="21">
        <f t="shared" si="31"/>
        <v>10</v>
      </c>
      <c r="G133" s="13"/>
      <c r="H133" s="21">
        <f t="shared" si="18"/>
        <v>10</v>
      </c>
      <c r="I133" s="13"/>
      <c r="J133" s="11" t="str">
        <f t="shared" si="26"/>
        <v>X</v>
      </c>
      <c r="K133" s="11" t="str">
        <f t="shared" si="27"/>
        <v/>
      </c>
      <c r="L133" s="11" t="str">
        <f t="shared" si="28"/>
        <v/>
      </c>
      <c r="M133" s="13"/>
      <c r="R133" s="11"/>
      <c r="T133" s="11"/>
      <c r="X133" s="13"/>
    </row>
    <row r="134" spans="1:24" x14ac:dyDescent="0.3">
      <c r="A134" s="13"/>
      <c r="B134" s="11">
        <v>1152</v>
      </c>
      <c r="C134" s="14">
        <f t="shared" ref="C134:C197" si="32">ROUND(SQRT(B134),4)</f>
        <v>33.941099999999999</v>
      </c>
      <c r="D134" s="13"/>
      <c r="E134" s="14">
        <f t="shared" si="19"/>
        <v>33.940300000000001</v>
      </c>
      <c r="F134" s="21">
        <f t="shared" si="31"/>
        <v>8</v>
      </c>
      <c r="G134" s="13"/>
      <c r="H134" s="21">
        <f t="shared" si="18"/>
        <v>8</v>
      </c>
      <c r="I134" s="13"/>
      <c r="J134" s="11" t="str">
        <f t="shared" si="26"/>
        <v>X</v>
      </c>
      <c r="K134" s="11" t="str">
        <f t="shared" si="27"/>
        <v/>
      </c>
      <c r="L134" s="11" t="str">
        <f t="shared" si="28"/>
        <v/>
      </c>
      <c r="M134" s="13"/>
      <c r="R134" s="11"/>
      <c r="T134" s="11"/>
      <c r="X134" s="13"/>
    </row>
    <row r="135" spans="1:24" x14ac:dyDescent="0.3">
      <c r="A135" s="13"/>
      <c r="B135" s="11">
        <v>1153</v>
      </c>
      <c r="C135" s="14">
        <f t="shared" si="32"/>
        <v>33.9559</v>
      </c>
      <c r="D135" s="13"/>
      <c r="E135" s="14">
        <f t="shared" si="19"/>
        <v>33.955199999999998</v>
      </c>
      <c r="F135" s="21">
        <f t="shared" si="31"/>
        <v>6</v>
      </c>
      <c r="G135" s="13"/>
      <c r="H135" s="21">
        <f t="shared" ref="H135:H198" si="33">ROUND(C135-E135,4)*10000</f>
        <v>7</v>
      </c>
      <c r="I135" s="13"/>
      <c r="J135" s="11" t="str">
        <f t="shared" si="26"/>
        <v/>
      </c>
      <c r="K135" s="11" t="str">
        <f t="shared" si="27"/>
        <v>U</v>
      </c>
      <c r="L135" s="11" t="str">
        <f t="shared" si="28"/>
        <v/>
      </c>
      <c r="M135" s="13"/>
      <c r="R135" s="11"/>
      <c r="T135" s="11"/>
      <c r="X135" s="13"/>
    </row>
    <row r="136" spans="1:24" x14ac:dyDescent="0.3">
      <c r="A136" s="13"/>
      <c r="B136" s="11">
        <v>1154</v>
      </c>
      <c r="C136" s="14">
        <f t="shared" si="32"/>
        <v>33.970599999999997</v>
      </c>
      <c r="D136" s="13"/>
      <c r="E136" s="14">
        <f>ROUND(33+(B136-1089)/67,4)</f>
        <v>33.970100000000002</v>
      </c>
      <c r="F136" s="21">
        <f t="shared" si="31"/>
        <v>4</v>
      </c>
      <c r="G136" s="13"/>
      <c r="H136" s="21">
        <f t="shared" si="33"/>
        <v>5</v>
      </c>
      <c r="I136" s="13"/>
      <c r="J136" s="11" t="str">
        <f t="shared" si="26"/>
        <v/>
      </c>
      <c r="K136" s="11" t="str">
        <f t="shared" si="27"/>
        <v>U</v>
      </c>
      <c r="L136" s="11" t="str">
        <f t="shared" si="28"/>
        <v/>
      </c>
      <c r="M136" s="13"/>
      <c r="R136" s="11"/>
      <c r="T136" s="11"/>
      <c r="X136" s="13"/>
    </row>
    <row r="137" spans="1:24" x14ac:dyDescent="0.3">
      <c r="A137" s="13"/>
      <c r="B137" s="11">
        <v>1155</v>
      </c>
      <c r="C137" s="14">
        <f t="shared" si="32"/>
        <v>33.985300000000002</v>
      </c>
      <c r="D137" s="13"/>
      <c r="E137" s="14">
        <f>ROUND(33+(B137-1089)/67,4)</f>
        <v>33.985100000000003</v>
      </c>
      <c r="F137" s="21">
        <f t="shared" si="31"/>
        <v>2</v>
      </c>
      <c r="G137" s="13"/>
      <c r="H137" s="21">
        <f t="shared" si="33"/>
        <v>2</v>
      </c>
      <c r="I137" s="13"/>
      <c r="J137" s="11" t="str">
        <f t="shared" si="26"/>
        <v>X</v>
      </c>
      <c r="K137" s="11" t="str">
        <f t="shared" si="27"/>
        <v/>
      </c>
      <c r="L137" s="11" t="str">
        <f t="shared" si="28"/>
        <v/>
      </c>
      <c r="M137" s="13"/>
      <c r="R137" s="11"/>
      <c r="T137" s="11"/>
      <c r="X137" s="13"/>
    </row>
    <row r="138" spans="1:24" x14ac:dyDescent="0.3">
      <c r="A138" s="13"/>
      <c r="B138" s="11">
        <v>1156</v>
      </c>
      <c r="C138" s="14">
        <f t="shared" si="32"/>
        <v>34</v>
      </c>
      <c r="D138" s="13"/>
      <c r="E138" s="14">
        <f>33+(B138-1089)/67</f>
        <v>34</v>
      </c>
      <c r="F138" s="21"/>
      <c r="G138" s="13"/>
      <c r="H138" s="21">
        <f t="shared" si="33"/>
        <v>0</v>
      </c>
      <c r="I138" s="13"/>
      <c r="J138" s="10">
        <f>COUNTIF(J72:J137,"X")</f>
        <v>42</v>
      </c>
      <c r="K138" s="10">
        <f>COUNTIF(K72:K137,"U")</f>
        <v>8</v>
      </c>
      <c r="L138" s="10">
        <f>COUNTIF(L72:L137,"O")</f>
        <v>16</v>
      </c>
      <c r="M138" s="13"/>
      <c r="R138" s="11"/>
      <c r="T138" s="11"/>
      <c r="X138" s="13"/>
    </row>
    <row r="139" spans="1:24" x14ac:dyDescent="0.3">
      <c r="A139" s="13"/>
      <c r="B139" s="11">
        <v>1157</v>
      </c>
      <c r="C139" s="14">
        <f t="shared" si="32"/>
        <v>34.014699999999998</v>
      </c>
      <c r="D139" s="13"/>
      <c r="E139" s="14">
        <f t="shared" ref="E139:E202" si="34">ROUND(34+(B139-1156)/69,4)</f>
        <v>34.014499999999998</v>
      </c>
      <c r="F139" s="21">
        <f t="shared" ref="F139:F147" si="35">ROUND(((E139-34)/0.14)*(36/2),0)</f>
        <v>2</v>
      </c>
      <c r="G139" s="13"/>
      <c r="H139" s="21">
        <f t="shared" si="33"/>
        <v>2</v>
      </c>
      <c r="I139" s="13"/>
      <c r="J139" s="11" t="str">
        <f t="shared" ref="J139:J170" si="36">IF(H139=F139,"X","")</f>
        <v>X</v>
      </c>
      <c r="K139" s="11" t="str">
        <f t="shared" ref="K139:K170" si="37">IF(H139&gt;F139,"U","")</f>
        <v/>
      </c>
      <c r="L139" s="11" t="str">
        <f t="shared" ref="L139:L170" si="38">IF(H139&lt;F139,"O","")</f>
        <v/>
      </c>
      <c r="M139" s="13"/>
      <c r="R139" s="11"/>
      <c r="T139" s="11"/>
      <c r="X139" s="13"/>
    </row>
    <row r="140" spans="1:24" x14ac:dyDescent="0.3">
      <c r="A140" s="13"/>
      <c r="B140" s="11">
        <v>1158</v>
      </c>
      <c r="C140" s="14">
        <f t="shared" si="32"/>
        <v>34.029400000000003</v>
      </c>
      <c r="D140" s="13"/>
      <c r="E140" s="14">
        <f t="shared" si="34"/>
        <v>34.029000000000003</v>
      </c>
      <c r="F140" s="21">
        <f t="shared" si="35"/>
        <v>4</v>
      </c>
      <c r="G140" s="13"/>
      <c r="H140" s="21">
        <f t="shared" si="33"/>
        <v>4</v>
      </c>
      <c r="I140" s="13"/>
      <c r="J140" s="11" t="str">
        <f t="shared" si="36"/>
        <v>X</v>
      </c>
      <c r="K140" s="11" t="str">
        <f t="shared" si="37"/>
        <v/>
      </c>
      <c r="L140" s="11" t="str">
        <f t="shared" si="38"/>
        <v/>
      </c>
      <c r="M140" s="13"/>
      <c r="R140" s="11"/>
      <c r="T140" s="11"/>
      <c r="X140" s="13"/>
    </row>
    <row r="141" spans="1:24" x14ac:dyDescent="0.3">
      <c r="A141" s="13"/>
      <c r="B141" s="11">
        <v>1159</v>
      </c>
      <c r="C141" s="14">
        <f t="shared" si="32"/>
        <v>34.0441</v>
      </c>
      <c r="D141" s="13"/>
      <c r="E141" s="14">
        <f t="shared" si="34"/>
        <v>34.043500000000002</v>
      </c>
      <c r="F141" s="21">
        <f t="shared" si="35"/>
        <v>6</v>
      </c>
      <c r="G141" s="13"/>
      <c r="H141" s="21">
        <f t="shared" si="33"/>
        <v>5.9999999999999991</v>
      </c>
      <c r="I141" s="13"/>
      <c r="J141" s="11" t="str">
        <f t="shared" si="36"/>
        <v>X</v>
      </c>
      <c r="K141" s="11" t="str">
        <f t="shared" si="37"/>
        <v/>
      </c>
      <c r="L141" s="11" t="str">
        <f t="shared" si="38"/>
        <v/>
      </c>
      <c r="M141" s="13"/>
      <c r="R141" s="11"/>
      <c r="T141" s="11"/>
      <c r="X141" s="13"/>
    </row>
    <row r="142" spans="1:24" x14ac:dyDescent="0.3">
      <c r="A142" s="13"/>
      <c r="B142" s="11">
        <v>1160</v>
      </c>
      <c r="C142" s="14">
        <f t="shared" si="32"/>
        <v>34.058799999999998</v>
      </c>
      <c r="D142" s="13"/>
      <c r="E142" s="14">
        <f t="shared" si="34"/>
        <v>34.058</v>
      </c>
      <c r="F142" s="21">
        <f t="shared" si="35"/>
        <v>7</v>
      </c>
      <c r="G142" s="13"/>
      <c r="H142" s="21">
        <f t="shared" si="33"/>
        <v>8</v>
      </c>
      <c r="I142" s="13"/>
      <c r="J142" s="11" t="str">
        <f t="shared" si="36"/>
        <v/>
      </c>
      <c r="K142" s="11" t="str">
        <f t="shared" si="37"/>
        <v>U</v>
      </c>
      <c r="L142" s="11" t="str">
        <f t="shared" si="38"/>
        <v/>
      </c>
      <c r="M142" s="13"/>
      <c r="R142" s="11"/>
      <c r="T142" s="11"/>
      <c r="X142" s="13"/>
    </row>
    <row r="143" spans="1:24" x14ac:dyDescent="0.3">
      <c r="A143" s="13"/>
      <c r="B143" s="11">
        <v>1161</v>
      </c>
      <c r="C143" s="14">
        <f t="shared" si="32"/>
        <v>34.073500000000003</v>
      </c>
      <c r="D143" s="13"/>
      <c r="E143" s="14">
        <f t="shared" si="34"/>
        <v>34.072499999999998</v>
      </c>
      <c r="F143" s="21">
        <f t="shared" si="35"/>
        <v>9</v>
      </c>
      <c r="G143" s="13"/>
      <c r="H143" s="21">
        <f t="shared" si="33"/>
        <v>10</v>
      </c>
      <c r="I143" s="13"/>
      <c r="J143" s="11" t="str">
        <f t="shared" si="36"/>
        <v/>
      </c>
      <c r="K143" s="11" t="str">
        <f t="shared" si="37"/>
        <v>U</v>
      </c>
      <c r="L143" s="11" t="str">
        <f t="shared" si="38"/>
        <v/>
      </c>
      <c r="M143" s="13"/>
      <c r="R143" s="11"/>
      <c r="T143" s="11"/>
      <c r="X143" s="13"/>
    </row>
    <row r="144" spans="1:24" x14ac:dyDescent="0.3">
      <c r="A144" s="13"/>
      <c r="B144" s="11">
        <v>1162</v>
      </c>
      <c r="C144" s="14">
        <f t="shared" si="32"/>
        <v>34.088099999999997</v>
      </c>
      <c r="D144" s="13"/>
      <c r="E144" s="14">
        <f t="shared" si="34"/>
        <v>34.087000000000003</v>
      </c>
      <c r="F144" s="21">
        <f t="shared" si="35"/>
        <v>11</v>
      </c>
      <c r="G144" s="13"/>
      <c r="H144" s="21">
        <f t="shared" si="33"/>
        <v>11</v>
      </c>
      <c r="I144" s="13"/>
      <c r="J144" s="11" t="str">
        <f t="shared" si="36"/>
        <v>X</v>
      </c>
      <c r="K144" s="11" t="str">
        <f t="shared" si="37"/>
        <v/>
      </c>
      <c r="L144" s="11" t="str">
        <f t="shared" si="38"/>
        <v/>
      </c>
      <c r="M144" s="13"/>
      <c r="R144" s="11"/>
      <c r="T144" s="11"/>
      <c r="X144" s="13"/>
    </row>
    <row r="145" spans="1:24" x14ac:dyDescent="0.3">
      <c r="A145" s="13"/>
      <c r="B145" s="11">
        <v>1163</v>
      </c>
      <c r="C145" s="14">
        <f t="shared" si="32"/>
        <v>34.102800000000002</v>
      </c>
      <c r="D145" s="13"/>
      <c r="E145" s="14">
        <f t="shared" si="34"/>
        <v>34.101399999999998</v>
      </c>
      <c r="F145" s="21">
        <f t="shared" si="35"/>
        <v>13</v>
      </c>
      <c r="G145" s="13"/>
      <c r="H145" s="21">
        <f t="shared" si="33"/>
        <v>14</v>
      </c>
      <c r="I145" s="13"/>
      <c r="J145" s="11" t="str">
        <f t="shared" si="36"/>
        <v/>
      </c>
      <c r="K145" s="11" t="str">
        <f t="shared" si="37"/>
        <v>U</v>
      </c>
      <c r="L145" s="11" t="str">
        <f t="shared" si="38"/>
        <v/>
      </c>
      <c r="M145" s="13"/>
      <c r="R145" s="11"/>
      <c r="T145" s="11"/>
      <c r="X145" s="13"/>
    </row>
    <row r="146" spans="1:24" x14ac:dyDescent="0.3">
      <c r="A146" s="13"/>
      <c r="B146" s="11">
        <v>1164</v>
      </c>
      <c r="C146" s="14">
        <f t="shared" si="32"/>
        <v>34.117400000000004</v>
      </c>
      <c r="D146" s="13"/>
      <c r="E146" s="14">
        <f t="shared" si="34"/>
        <v>34.115900000000003</v>
      </c>
      <c r="F146" s="21">
        <f t="shared" si="35"/>
        <v>15</v>
      </c>
      <c r="G146" s="13"/>
      <c r="H146" s="21">
        <f t="shared" si="33"/>
        <v>15</v>
      </c>
      <c r="I146" s="13"/>
      <c r="J146" s="11" t="str">
        <f t="shared" si="36"/>
        <v>X</v>
      </c>
      <c r="K146" s="11" t="str">
        <f t="shared" si="37"/>
        <v/>
      </c>
      <c r="L146" s="11" t="str">
        <f t="shared" si="38"/>
        <v/>
      </c>
      <c r="M146" s="13"/>
      <c r="R146" s="11"/>
      <c r="T146" s="11"/>
      <c r="X146" s="13"/>
    </row>
    <row r="147" spans="1:24" x14ac:dyDescent="0.3">
      <c r="A147" s="13"/>
      <c r="B147" s="11">
        <v>1165</v>
      </c>
      <c r="C147" s="14">
        <f t="shared" si="32"/>
        <v>34.132100000000001</v>
      </c>
      <c r="D147" s="13"/>
      <c r="E147" s="14">
        <f t="shared" si="34"/>
        <v>34.130400000000002</v>
      </c>
      <c r="F147" s="21">
        <f t="shared" si="35"/>
        <v>17</v>
      </c>
      <c r="G147" s="13"/>
      <c r="H147" s="21">
        <f t="shared" si="33"/>
        <v>17</v>
      </c>
      <c r="I147" s="13"/>
      <c r="J147" s="11" t="str">
        <f t="shared" si="36"/>
        <v>X</v>
      </c>
      <c r="K147" s="11" t="str">
        <f t="shared" si="37"/>
        <v/>
      </c>
      <c r="L147" s="11" t="str">
        <f t="shared" si="38"/>
        <v/>
      </c>
      <c r="M147" s="13"/>
      <c r="R147" s="11"/>
      <c r="T147" s="11"/>
      <c r="X147" s="13"/>
    </row>
    <row r="148" spans="1:24" x14ac:dyDescent="0.3">
      <c r="A148" s="13"/>
      <c r="B148" s="11">
        <v>1166</v>
      </c>
      <c r="C148" s="14">
        <f t="shared" si="32"/>
        <v>34.146700000000003</v>
      </c>
      <c r="D148" s="13"/>
      <c r="E148" s="14">
        <f t="shared" si="34"/>
        <v>34.1449</v>
      </c>
      <c r="F148" s="21">
        <f t="shared" ref="F148:F157" si="39">ROUND((36/2)+(((E148-34)-0.14)/0.14)*(36/3),0)</f>
        <v>18</v>
      </c>
      <c r="G148" s="13"/>
      <c r="H148" s="21">
        <f t="shared" si="33"/>
        <v>18</v>
      </c>
      <c r="I148" s="13"/>
      <c r="J148" s="11" t="str">
        <f t="shared" si="36"/>
        <v>X</v>
      </c>
      <c r="K148" s="11" t="str">
        <f t="shared" si="37"/>
        <v/>
      </c>
      <c r="L148" s="11" t="str">
        <f t="shared" si="38"/>
        <v/>
      </c>
      <c r="M148" s="13"/>
      <c r="R148" s="11"/>
      <c r="T148" s="11"/>
      <c r="X148" s="13"/>
    </row>
    <row r="149" spans="1:24" x14ac:dyDescent="0.3">
      <c r="A149" s="13"/>
      <c r="B149" s="11">
        <v>1167</v>
      </c>
      <c r="C149" s="14">
        <f t="shared" si="32"/>
        <v>34.1614</v>
      </c>
      <c r="D149" s="13"/>
      <c r="E149" s="14">
        <f t="shared" si="34"/>
        <v>34.159399999999998</v>
      </c>
      <c r="F149" s="21">
        <f t="shared" si="39"/>
        <v>20</v>
      </c>
      <c r="G149" s="13"/>
      <c r="H149" s="21">
        <f t="shared" si="33"/>
        <v>20</v>
      </c>
      <c r="I149" s="13"/>
      <c r="J149" s="11" t="str">
        <f t="shared" si="36"/>
        <v>X</v>
      </c>
      <c r="K149" s="11" t="str">
        <f t="shared" si="37"/>
        <v/>
      </c>
      <c r="L149" s="11" t="str">
        <f t="shared" si="38"/>
        <v/>
      </c>
      <c r="M149" s="13"/>
      <c r="R149" s="11"/>
      <c r="T149" s="11"/>
      <c r="X149" s="13"/>
    </row>
    <row r="150" spans="1:24" x14ac:dyDescent="0.3">
      <c r="A150" s="13"/>
      <c r="B150" s="11">
        <v>1168</v>
      </c>
      <c r="C150" s="14">
        <f t="shared" si="32"/>
        <v>34.176000000000002</v>
      </c>
      <c r="D150" s="13"/>
      <c r="E150" s="14">
        <f t="shared" si="34"/>
        <v>34.173900000000003</v>
      </c>
      <c r="F150" s="21">
        <f t="shared" si="39"/>
        <v>21</v>
      </c>
      <c r="G150" s="13"/>
      <c r="H150" s="21">
        <f t="shared" si="33"/>
        <v>21</v>
      </c>
      <c r="I150" s="13"/>
      <c r="J150" s="11" t="str">
        <f t="shared" si="36"/>
        <v>X</v>
      </c>
      <c r="K150" s="11" t="str">
        <f t="shared" si="37"/>
        <v/>
      </c>
      <c r="L150" s="11" t="str">
        <f t="shared" si="38"/>
        <v/>
      </c>
      <c r="M150" s="13"/>
      <c r="R150" s="11"/>
      <c r="T150" s="11"/>
      <c r="X150" s="13"/>
    </row>
    <row r="151" spans="1:24" x14ac:dyDescent="0.3">
      <c r="A151" s="13"/>
      <c r="B151" s="11">
        <v>1169</v>
      </c>
      <c r="C151" s="14">
        <f t="shared" si="32"/>
        <v>34.190600000000003</v>
      </c>
      <c r="D151" s="13"/>
      <c r="E151" s="14">
        <f t="shared" si="34"/>
        <v>34.188400000000001</v>
      </c>
      <c r="F151" s="21">
        <f t="shared" si="39"/>
        <v>22</v>
      </c>
      <c r="G151" s="13"/>
      <c r="H151" s="21">
        <f t="shared" si="33"/>
        <v>22</v>
      </c>
      <c r="I151" s="13"/>
      <c r="J151" s="11" t="str">
        <f t="shared" si="36"/>
        <v>X</v>
      </c>
      <c r="K151" s="11" t="str">
        <f t="shared" si="37"/>
        <v/>
      </c>
      <c r="L151" s="11" t="str">
        <f t="shared" si="38"/>
        <v/>
      </c>
      <c r="M151" s="13"/>
      <c r="R151" s="11"/>
      <c r="T151" s="11"/>
      <c r="X151" s="13"/>
    </row>
    <row r="152" spans="1:24" x14ac:dyDescent="0.3">
      <c r="A152" s="13"/>
      <c r="B152" s="11">
        <v>1170</v>
      </c>
      <c r="C152" s="14">
        <f t="shared" si="32"/>
        <v>34.205300000000001</v>
      </c>
      <c r="D152" s="13"/>
      <c r="E152" s="14">
        <f t="shared" si="34"/>
        <v>34.2029</v>
      </c>
      <c r="F152" s="21">
        <f t="shared" si="39"/>
        <v>23</v>
      </c>
      <c r="G152" s="13"/>
      <c r="H152" s="21">
        <f t="shared" si="33"/>
        <v>23.999999999999996</v>
      </c>
      <c r="I152" s="13"/>
      <c r="J152" s="11" t="str">
        <f t="shared" si="36"/>
        <v/>
      </c>
      <c r="K152" s="11" t="str">
        <f t="shared" si="37"/>
        <v>U</v>
      </c>
      <c r="L152" s="11" t="str">
        <f t="shared" si="38"/>
        <v/>
      </c>
      <c r="M152" s="13"/>
      <c r="R152" s="11"/>
      <c r="T152" s="11"/>
      <c r="X152" s="13"/>
    </row>
    <row r="153" spans="1:24" x14ac:dyDescent="0.3">
      <c r="A153" s="13"/>
      <c r="B153" s="11">
        <v>1171</v>
      </c>
      <c r="C153" s="14">
        <f t="shared" si="32"/>
        <v>34.219900000000003</v>
      </c>
      <c r="D153" s="13"/>
      <c r="E153" s="14">
        <f t="shared" si="34"/>
        <v>34.217399999999998</v>
      </c>
      <c r="F153" s="21">
        <f t="shared" si="39"/>
        <v>25</v>
      </c>
      <c r="G153" s="13"/>
      <c r="H153" s="21">
        <f t="shared" si="33"/>
        <v>25</v>
      </c>
      <c r="I153" s="13"/>
      <c r="J153" s="11" t="str">
        <f t="shared" si="36"/>
        <v>X</v>
      </c>
      <c r="K153" s="11" t="str">
        <f t="shared" si="37"/>
        <v/>
      </c>
      <c r="L153" s="11" t="str">
        <f t="shared" si="38"/>
        <v/>
      </c>
      <c r="M153" s="13"/>
      <c r="R153" s="11"/>
      <c r="T153" s="11"/>
      <c r="X153" s="13"/>
    </row>
    <row r="154" spans="1:24" x14ac:dyDescent="0.3">
      <c r="A154" s="13"/>
      <c r="B154" s="11">
        <v>1172</v>
      </c>
      <c r="C154" s="14">
        <f t="shared" si="32"/>
        <v>34.234499999999997</v>
      </c>
      <c r="D154" s="13"/>
      <c r="E154" s="14">
        <f t="shared" si="34"/>
        <v>34.231900000000003</v>
      </c>
      <c r="F154" s="21">
        <f t="shared" si="39"/>
        <v>26</v>
      </c>
      <c r="G154" s="13"/>
      <c r="H154" s="21">
        <f t="shared" si="33"/>
        <v>26</v>
      </c>
      <c r="I154" s="13"/>
      <c r="J154" s="11" t="str">
        <f t="shared" si="36"/>
        <v>X</v>
      </c>
      <c r="K154" s="11" t="str">
        <f t="shared" si="37"/>
        <v/>
      </c>
      <c r="L154" s="11" t="str">
        <f t="shared" si="38"/>
        <v/>
      </c>
      <c r="M154" s="13"/>
      <c r="R154" s="11"/>
      <c r="T154" s="11"/>
      <c r="X154" s="13"/>
    </row>
    <row r="155" spans="1:24" x14ac:dyDescent="0.3">
      <c r="A155" s="13"/>
      <c r="B155" s="11">
        <v>1173</v>
      </c>
      <c r="C155" s="14">
        <f t="shared" si="32"/>
        <v>34.249099999999999</v>
      </c>
      <c r="D155" s="13"/>
      <c r="E155" s="14">
        <f t="shared" si="34"/>
        <v>34.246400000000001</v>
      </c>
      <c r="F155" s="21">
        <f t="shared" si="39"/>
        <v>27</v>
      </c>
      <c r="G155" s="13"/>
      <c r="H155" s="21">
        <f t="shared" si="33"/>
        <v>27</v>
      </c>
      <c r="I155" s="13"/>
      <c r="J155" s="11" t="str">
        <f t="shared" si="36"/>
        <v>X</v>
      </c>
      <c r="K155" s="11" t="str">
        <f t="shared" si="37"/>
        <v/>
      </c>
      <c r="L155" s="11" t="str">
        <f t="shared" si="38"/>
        <v/>
      </c>
      <c r="M155" s="13"/>
      <c r="R155" s="11"/>
      <c r="T155" s="11"/>
      <c r="X155" s="13"/>
    </row>
    <row r="156" spans="1:24" x14ac:dyDescent="0.3">
      <c r="A156" s="13"/>
      <c r="B156" s="11">
        <v>1174</v>
      </c>
      <c r="C156" s="14">
        <f t="shared" si="32"/>
        <v>34.2637</v>
      </c>
      <c r="D156" s="13"/>
      <c r="E156" s="14">
        <f t="shared" si="34"/>
        <v>34.260899999999999</v>
      </c>
      <c r="F156" s="21">
        <f t="shared" si="39"/>
        <v>28</v>
      </c>
      <c r="G156" s="13"/>
      <c r="H156" s="21">
        <f t="shared" si="33"/>
        <v>28</v>
      </c>
      <c r="I156" s="13"/>
      <c r="J156" s="11" t="str">
        <f t="shared" si="36"/>
        <v>X</v>
      </c>
      <c r="K156" s="11" t="str">
        <f t="shared" si="37"/>
        <v/>
      </c>
      <c r="L156" s="11" t="str">
        <f t="shared" si="38"/>
        <v/>
      </c>
      <c r="M156" s="13"/>
      <c r="R156" s="11"/>
      <c r="T156" s="11"/>
      <c r="X156" s="13"/>
    </row>
    <row r="157" spans="1:24" x14ac:dyDescent="0.3">
      <c r="A157" s="13"/>
      <c r="B157" s="11">
        <v>1175</v>
      </c>
      <c r="C157" s="14">
        <f t="shared" si="32"/>
        <v>34.278300000000002</v>
      </c>
      <c r="D157" s="13"/>
      <c r="E157" s="14">
        <f t="shared" si="34"/>
        <v>34.275399999999998</v>
      </c>
      <c r="F157" s="21">
        <f t="shared" si="39"/>
        <v>30</v>
      </c>
      <c r="G157" s="13"/>
      <c r="H157" s="21">
        <f t="shared" si="33"/>
        <v>28.999999999999996</v>
      </c>
      <c r="I157" s="13"/>
      <c r="J157" s="11" t="str">
        <f t="shared" si="36"/>
        <v/>
      </c>
      <c r="K157" s="11" t="str">
        <f t="shared" si="37"/>
        <v/>
      </c>
      <c r="L157" s="11" t="str">
        <f t="shared" si="38"/>
        <v>O</v>
      </c>
      <c r="M157" s="13"/>
      <c r="R157" s="11"/>
      <c r="T157" s="11"/>
      <c r="X157" s="13"/>
    </row>
    <row r="158" spans="1:24" x14ac:dyDescent="0.3">
      <c r="A158" s="13"/>
      <c r="B158" s="11">
        <v>1176</v>
      </c>
      <c r="C158" s="14">
        <f t="shared" si="32"/>
        <v>34.292900000000003</v>
      </c>
      <c r="D158" s="13"/>
      <c r="E158" s="14">
        <f t="shared" si="34"/>
        <v>34.289900000000003</v>
      </c>
      <c r="F158" s="21">
        <f t="shared" ref="F158:F166" si="40">ROUND(36-((0.42-(E158-34))/0.14)*(36/6),0)</f>
        <v>30</v>
      </c>
      <c r="G158" s="13"/>
      <c r="H158" s="21">
        <f t="shared" si="33"/>
        <v>30</v>
      </c>
      <c r="I158" s="13"/>
      <c r="J158" s="11" t="str">
        <f t="shared" si="36"/>
        <v>X</v>
      </c>
      <c r="K158" s="11" t="str">
        <f t="shared" si="37"/>
        <v/>
      </c>
      <c r="L158" s="11" t="str">
        <f t="shared" si="38"/>
        <v/>
      </c>
      <c r="M158" s="13"/>
      <c r="R158" s="11"/>
      <c r="T158" s="11"/>
      <c r="X158" s="13"/>
    </row>
    <row r="159" spans="1:24" x14ac:dyDescent="0.3">
      <c r="A159" s="13"/>
      <c r="B159" s="11">
        <v>1177</v>
      </c>
      <c r="C159" s="14">
        <f t="shared" si="32"/>
        <v>34.307400000000001</v>
      </c>
      <c r="D159" s="13"/>
      <c r="E159" s="14">
        <f t="shared" si="34"/>
        <v>34.304299999999998</v>
      </c>
      <c r="F159" s="21">
        <f t="shared" si="40"/>
        <v>31</v>
      </c>
      <c r="G159" s="13"/>
      <c r="H159" s="21">
        <f t="shared" si="33"/>
        <v>31</v>
      </c>
      <c r="I159" s="13"/>
      <c r="J159" s="11" t="str">
        <f t="shared" si="36"/>
        <v>X</v>
      </c>
      <c r="K159" s="11" t="str">
        <f t="shared" si="37"/>
        <v/>
      </c>
      <c r="L159" s="11" t="str">
        <f t="shared" si="38"/>
        <v/>
      </c>
      <c r="M159" s="13"/>
      <c r="R159" s="11"/>
      <c r="T159" s="11"/>
      <c r="X159" s="13"/>
    </row>
    <row r="160" spans="1:24" x14ac:dyDescent="0.3">
      <c r="A160" s="13"/>
      <c r="B160" s="11">
        <v>1178</v>
      </c>
      <c r="C160" s="14">
        <f t="shared" si="32"/>
        <v>34.322000000000003</v>
      </c>
      <c r="D160" s="13"/>
      <c r="E160" s="14">
        <f t="shared" si="34"/>
        <v>34.318800000000003</v>
      </c>
      <c r="F160" s="21">
        <f t="shared" si="40"/>
        <v>32</v>
      </c>
      <c r="G160" s="13"/>
      <c r="H160" s="21">
        <f t="shared" si="33"/>
        <v>32</v>
      </c>
      <c r="I160" s="13"/>
      <c r="J160" s="11" t="str">
        <f t="shared" si="36"/>
        <v>X</v>
      </c>
      <c r="K160" s="11" t="str">
        <f t="shared" si="37"/>
        <v/>
      </c>
      <c r="L160" s="11" t="str">
        <f t="shared" si="38"/>
        <v/>
      </c>
      <c r="M160" s="13"/>
      <c r="R160" s="11"/>
      <c r="T160" s="11"/>
      <c r="X160" s="13"/>
    </row>
    <row r="161" spans="1:24" x14ac:dyDescent="0.3">
      <c r="A161" s="13"/>
      <c r="B161" s="11">
        <v>1179</v>
      </c>
      <c r="C161" s="14">
        <f t="shared" si="32"/>
        <v>34.336599999999997</v>
      </c>
      <c r="D161" s="13"/>
      <c r="E161" s="14">
        <f t="shared" si="34"/>
        <v>34.333300000000001</v>
      </c>
      <c r="F161" s="21">
        <f t="shared" si="40"/>
        <v>32</v>
      </c>
      <c r="G161" s="13"/>
      <c r="H161" s="21">
        <f t="shared" si="33"/>
        <v>33</v>
      </c>
      <c r="I161" s="13"/>
      <c r="J161" s="11" t="str">
        <f t="shared" si="36"/>
        <v/>
      </c>
      <c r="K161" s="11" t="str">
        <f t="shared" si="37"/>
        <v>U</v>
      </c>
      <c r="L161" s="11" t="str">
        <f t="shared" si="38"/>
        <v/>
      </c>
      <c r="M161" s="13"/>
      <c r="R161" s="11"/>
      <c r="T161" s="11"/>
      <c r="X161" s="13"/>
    </row>
    <row r="162" spans="1:24" x14ac:dyDescent="0.3">
      <c r="A162" s="13"/>
      <c r="B162" s="11">
        <v>1180</v>
      </c>
      <c r="C162" s="14">
        <f t="shared" si="32"/>
        <v>34.351100000000002</v>
      </c>
      <c r="D162" s="13"/>
      <c r="E162" s="14">
        <f t="shared" si="34"/>
        <v>34.347799999999999</v>
      </c>
      <c r="F162" s="21">
        <f t="shared" si="40"/>
        <v>33</v>
      </c>
      <c r="G162" s="13"/>
      <c r="H162" s="21">
        <f t="shared" si="33"/>
        <v>33</v>
      </c>
      <c r="I162" s="13"/>
      <c r="J162" s="11" t="str">
        <f t="shared" si="36"/>
        <v>X</v>
      </c>
      <c r="K162" s="11" t="str">
        <f t="shared" si="37"/>
        <v/>
      </c>
      <c r="L162" s="11" t="str">
        <f t="shared" si="38"/>
        <v/>
      </c>
      <c r="M162" s="13"/>
      <c r="R162" s="11"/>
      <c r="T162" s="11"/>
      <c r="X162" s="13"/>
    </row>
    <row r="163" spans="1:24" x14ac:dyDescent="0.3">
      <c r="A163" s="13"/>
      <c r="B163" s="11">
        <v>1181</v>
      </c>
      <c r="C163" s="14">
        <f t="shared" si="32"/>
        <v>34.365699999999997</v>
      </c>
      <c r="D163" s="13"/>
      <c r="E163" s="14">
        <f t="shared" si="34"/>
        <v>34.362299999999998</v>
      </c>
      <c r="F163" s="21">
        <f t="shared" si="40"/>
        <v>34</v>
      </c>
      <c r="G163" s="13"/>
      <c r="H163" s="21">
        <f t="shared" si="33"/>
        <v>34</v>
      </c>
      <c r="I163" s="13"/>
      <c r="J163" s="11" t="str">
        <f t="shared" si="36"/>
        <v>X</v>
      </c>
      <c r="K163" s="11" t="str">
        <f t="shared" si="37"/>
        <v/>
      </c>
      <c r="L163" s="11" t="str">
        <f t="shared" si="38"/>
        <v/>
      </c>
      <c r="M163" s="13"/>
      <c r="R163" s="11"/>
      <c r="T163" s="11"/>
      <c r="X163" s="13"/>
    </row>
    <row r="164" spans="1:24" x14ac:dyDescent="0.3">
      <c r="A164" s="13"/>
      <c r="B164" s="11">
        <v>1182</v>
      </c>
      <c r="C164" s="14">
        <f t="shared" si="32"/>
        <v>34.380200000000002</v>
      </c>
      <c r="D164" s="13"/>
      <c r="E164" s="14">
        <f t="shared" si="34"/>
        <v>34.376800000000003</v>
      </c>
      <c r="F164" s="21">
        <f t="shared" si="40"/>
        <v>34</v>
      </c>
      <c r="G164" s="13"/>
      <c r="H164" s="21">
        <f t="shared" si="33"/>
        <v>34</v>
      </c>
      <c r="I164" s="13"/>
      <c r="J164" s="11" t="str">
        <f t="shared" si="36"/>
        <v>X</v>
      </c>
      <c r="K164" s="11" t="str">
        <f t="shared" si="37"/>
        <v/>
      </c>
      <c r="L164" s="11" t="str">
        <f t="shared" si="38"/>
        <v/>
      </c>
      <c r="M164" s="13"/>
      <c r="R164" s="11"/>
      <c r="T164" s="11"/>
      <c r="X164" s="13"/>
    </row>
    <row r="165" spans="1:24" x14ac:dyDescent="0.3">
      <c r="A165" s="13"/>
      <c r="B165" s="11">
        <v>1183</v>
      </c>
      <c r="C165" s="14">
        <f t="shared" si="32"/>
        <v>34.394799999999996</v>
      </c>
      <c r="D165" s="13"/>
      <c r="E165" s="14">
        <f t="shared" si="34"/>
        <v>34.391300000000001</v>
      </c>
      <c r="F165" s="21">
        <f t="shared" si="40"/>
        <v>35</v>
      </c>
      <c r="G165" s="13"/>
      <c r="H165" s="21">
        <f t="shared" si="33"/>
        <v>35</v>
      </c>
      <c r="I165" s="13"/>
      <c r="J165" s="11" t="str">
        <f t="shared" si="36"/>
        <v>X</v>
      </c>
      <c r="K165" s="11" t="str">
        <f t="shared" si="37"/>
        <v/>
      </c>
      <c r="L165" s="11" t="str">
        <f t="shared" si="38"/>
        <v/>
      </c>
      <c r="M165" s="13"/>
      <c r="R165" s="11"/>
      <c r="T165" s="11"/>
      <c r="X165" s="13"/>
    </row>
    <row r="166" spans="1:24" x14ac:dyDescent="0.3">
      <c r="A166" s="13"/>
      <c r="B166" s="11">
        <v>1184</v>
      </c>
      <c r="C166" s="14">
        <f t="shared" si="32"/>
        <v>34.409300000000002</v>
      </c>
      <c r="D166" s="13"/>
      <c r="E166" s="14">
        <f t="shared" si="34"/>
        <v>34.405799999999999</v>
      </c>
      <c r="F166" s="21">
        <f t="shared" si="40"/>
        <v>35</v>
      </c>
      <c r="G166" s="13"/>
      <c r="H166" s="21">
        <f t="shared" si="33"/>
        <v>35</v>
      </c>
      <c r="I166" s="13"/>
      <c r="J166" s="11" t="str">
        <f t="shared" si="36"/>
        <v>X</v>
      </c>
      <c r="K166" s="11" t="str">
        <f t="shared" si="37"/>
        <v/>
      </c>
      <c r="L166" s="11" t="str">
        <f t="shared" si="38"/>
        <v/>
      </c>
      <c r="M166" s="13"/>
      <c r="R166" s="11"/>
      <c r="T166" s="11"/>
      <c r="X166" s="13"/>
    </row>
    <row r="167" spans="1:24" x14ac:dyDescent="0.3">
      <c r="A167" s="13"/>
      <c r="B167" s="11">
        <v>1185</v>
      </c>
      <c r="C167" s="14">
        <f t="shared" si="32"/>
        <v>34.4238</v>
      </c>
      <c r="D167" s="13"/>
      <c r="E167" s="14">
        <f t="shared" si="34"/>
        <v>34.420299999999997</v>
      </c>
      <c r="F167" s="21">
        <v>36</v>
      </c>
      <c r="G167" s="13"/>
      <c r="H167" s="21">
        <f t="shared" si="33"/>
        <v>35</v>
      </c>
      <c r="I167" s="13"/>
      <c r="J167" s="11" t="str">
        <f t="shared" si="36"/>
        <v/>
      </c>
      <c r="K167" s="11" t="str">
        <f t="shared" si="37"/>
        <v/>
      </c>
      <c r="L167" s="11" t="str">
        <f t="shared" si="38"/>
        <v>O</v>
      </c>
      <c r="M167" s="13"/>
      <c r="R167" s="11"/>
      <c r="T167" s="11"/>
      <c r="X167" s="13"/>
    </row>
    <row r="168" spans="1:24" x14ac:dyDescent="0.3">
      <c r="A168" s="13"/>
      <c r="B168" s="11">
        <v>1186</v>
      </c>
      <c r="C168" s="14">
        <f t="shared" si="32"/>
        <v>34.438400000000001</v>
      </c>
      <c r="D168" s="13"/>
      <c r="E168" s="14">
        <f t="shared" si="34"/>
        <v>34.434800000000003</v>
      </c>
      <c r="F168" s="21">
        <v>36</v>
      </c>
      <c r="G168" s="13"/>
      <c r="H168" s="21">
        <f t="shared" si="33"/>
        <v>36</v>
      </c>
      <c r="I168" s="13"/>
      <c r="J168" s="11" t="str">
        <f t="shared" si="36"/>
        <v>X</v>
      </c>
      <c r="K168" s="11" t="str">
        <f t="shared" si="37"/>
        <v/>
      </c>
      <c r="L168" s="11" t="str">
        <f t="shared" si="38"/>
        <v/>
      </c>
      <c r="M168" s="13"/>
      <c r="R168" s="11"/>
      <c r="T168" s="11"/>
      <c r="X168" s="13"/>
    </row>
    <row r="169" spans="1:24" x14ac:dyDescent="0.3">
      <c r="A169" s="13"/>
      <c r="B169" s="11">
        <v>1187</v>
      </c>
      <c r="C169" s="14">
        <f t="shared" si="32"/>
        <v>34.4529</v>
      </c>
      <c r="D169" s="13"/>
      <c r="E169" s="14">
        <f t="shared" si="34"/>
        <v>34.449300000000001</v>
      </c>
      <c r="F169" s="21">
        <v>36</v>
      </c>
      <c r="G169" s="13"/>
      <c r="H169" s="21">
        <f t="shared" si="33"/>
        <v>36</v>
      </c>
      <c r="I169" s="13"/>
      <c r="J169" s="11" t="str">
        <f t="shared" si="36"/>
        <v>X</v>
      </c>
      <c r="K169" s="11" t="str">
        <f t="shared" si="37"/>
        <v/>
      </c>
      <c r="L169" s="11" t="str">
        <f t="shared" si="38"/>
        <v/>
      </c>
      <c r="M169" s="13"/>
      <c r="R169" s="11"/>
      <c r="T169" s="11"/>
      <c r="X169" s="13"/>
    </row>
    <row r="170" spans="1:24" x14ac:dyDescent="0.3">
      <c r="A170" s="13"/>
      <c r="B170" s="11">
        <v>1188</v>
      </c>
      <c r="C170" s="14">
        <f t="shared" si="32"/>
        <v>34.467399999999998</v>
      </c>
      <c r="D170" s="13"/>
      <c r="E170" s="14">
        <f t="shared" si="34"/>
        <v>34.463799999999999</v>
      </c>
      <c r="F170" s="21">
        <v>36</v>
      </c>
      <c r="G170" s="13"/>
      <c r="H170" s="21">
        <f t="shared" si="33"/>
        <v>36</v>
      </c>
      <c r="I170" s="13"/>
      <c r="J170" s="11" t="str">
        <f t="shared" si="36"/>
        <v>X</v>
      </c>
      <c r="K170" s="11" t="str">
        <f t="shared" si="37"/>
        <v/>
      </c>
      <c r="L170" s="11" t="str">
        <f t="shared" si="38"/>
        <v/>
      </c>
      <c r="M170" s="13"/>
      <c r="R170" s="11"/>
      <c r="T170" s="11"/>
      <c r="X170" s="13"/>
    </row>
    <row r="171" spans="1:24" x14ac:dyDescent="0.3">
      <c r="A171" s="13"/>
      <c r="B171" s="11">
        <v>1189</v>
      </c>
      <c r="C171" s="14">
        <f t="shared" si="32"/>
        <v>34.481900000000003</v>
      </c>
      <c r="D171" s="13"/>
      <c r="E171" s="14">
        <f t="shared" si="34"/>
        <v>34.478299999999997</v>
      </c>
      <c r="F171" s="21">
        <v>36</v>
      </c>
      <c r="G171" s="13"/>
      <c r="H171" s="21">
        <f t="shared" si="33"/>
        <v>36</v>
      </c>
      <c r="I171" s="13"/>
      <c r="J171" s="11" t="str">
        <f t="shared" ref="J171:J206" si="41">IF(H171=F171,"X","")</f>
        <v>X</v>
      </c>
      <c r="K171" s="11" t="str">
        <f t="shared" ref="K171:K206" si="42">IF(H171&gt;F171,"U","")</f>
        <v/>
      </c>
      <c r="L171" s="11" t="str">
        <f t="shared" ref="L171:L206" si="43">IF(H171&lt;F171,"O","")</f>
        <v/>
      </c>
      <c r="M171" s="13"/>
      <c r="R171" s="11"/>
      <c r="T171" s="11"/>
      <c r="X171" s="13"/>
    </row>
    <row r="172" spans="1:24" x14ac:dyDescent="0.3">
      <c r="A172" s="13"/>
      <c r="B172" s="11">
        <v>1190</v>
      </c>
      <c r="C172" s="14">
        <f t="shared" si="32"/>
        <v>34.496400000000001</v>
      </c>
      <c r="D172" s="13"/>
      <c r="E172" s="14">
        <f t="shared" si="34"/>
        <v>34.492800000000003</v>
      </c>
      <c r="F172" s="21">
        <v>36</v>
      </c>
      <c r="G172" s="13"/>
      <c r="H172" s="21">
        <f t="shared" si="33"/>
        <v>36</v>
      </c>
      <c r="I172" s="13"/>
      <c r="J172" s="11" t="str">
        <f t="shared" si="41"/>
        <v>X</v>
      </c>
      <c r="K172" s="11" t="str">
        <f t="shared" si="42"/>
        <v/>
      </c>
      <c r="L172" s="11" t="str">
        <f t="shared" si="43"/>
        <v/>
      </c>
      <c r="M172" s="13"/>
      <c r="R172" s="11"/>
      <c r="T172" s="11"/>
      <c r="X172" s="13"/>
    </row>
    <row r="173" spans="1:24" x14ac:dyDescent="0.3">
      <c r="A173" s="13"/>
      <c r="B173" s="11">
        <v>1191</v>
      </c>
      <c r="C173" s="14">
        <f t="shared" si="32"/>
        <v>34.510899999999999</v>
      </c>
      <c r="D173" s="13"/>
      <c r="E173" s="14">
        <f t="shared" si="34"/>
        <v>34.507199999999997</v>
      </c>
      <c r="F173" s="21">
        <v>36</v>
      </c>
      <c r="G173" s="13"/>
      <c r="H173" s="21">
        <f t="shared" si="33"/>
        <v>37</v>
      </c>
      <c r="I173" s="13"/>
      <c r="J173" s="11" t="str">
        <f t="shared" si="41"/>
        <v/>
      </c>
      <c r="K173" s="11" t="str">
        <f t="shared" si="42"/>
        <v>U</v>
      </c>
      <c r="L173" s="11" t="str">
        <f t="shared" si="43"/>
        <v/>
      </c>
      <c r="M173" s="13"/>
      <c r="R173" s="11"/>
      <c r="T173" s="11"/>
      <c r="X173" s="13"/>
    </row>
    <row r="174" spans="1:24" x14ac:dyDescent="0.3">
      <c r="A174" s="13"/>
      <c r="B174" s="11">
        <v>1192</v>
      </c>
      <c r="C174" s="14">
        <f t="shared" si="32"/>
        <v>34.525399999999998</v>
      </c>
      <c r="D174" s="13"/>
      <c r="E174" s="14">
        <f t="shared" si="34"/>
        <v>34.521700000000003</v>
      </c>
      <c r="F174" s="21">
        <v>36</v>
      </c>
      <c r="G174" s="13"/>
      <c r="H174" s="21">
        <f t="shared" si="33"/>
        <v>37</v>
      </c>
      <c r="I174" s="13"/>
      <c r="J174" s="11" t="str">
        <f t="shared" si="41"/>
        <v/>
      </c>
      <c r="K174" s="11" t="str">
        <f t="shared" si="42"/>
        <v>U</v>
      </c>
      <c r="L174" s="11" t="str">
        <f t="shared" si="43"/>
        <v/>
      </c>
      <c r="M174" s="13"/>
      <c r="R174" s="11"/>
      <c r="T174" s="11"/>
      <c r="X174" s="13"/>
    </row>
    <row r="175" spans="1:24" x14ac:dyDescent="0.3">
      <c r="A175" s="13"/>
      <c r="B175" s="11">
        <v>1193</v>
      </c>
      <c r="C175" s="14">
        <f t="shared" si="32"/>
        <v>34.5398</v>
      </c>
      <c r="D175" s="13"/>
      <c r="E175" s="14">
        <f t="shared" si="34"/>
        <v>34.536200000000001</v>
      </c>
      <c r="F175" s="21">
        <v>36</v>
      </c>
      <c r="G175" s="13"/>
      <c r="H175" s="21">
        <f t="shared" si="33"/>
        <v>36</v>
      </c>
      <c r="I175" s="13"/>
      <c r="J175" s="11" t="str">
        <f t="shared" si="41"/>
        <v>X</v>
      </c>
      <c r="K175" s="11" t="str">
        <f t="shared" si="42"/>
        <v/>
      </c>
      <c r="L175" s="11" t="str">
        <f t="shared" si="43"/>
        <v/>
      </c>
      <c r="M175" s="13"/>
      <c r="R175" s="11"/>
      <c r="T175" s="11"/>
      <c r="X175" s="13"/>
    </row>
    <row r="176" spans="1:24" x14ac:dyDescent="0.3">
      <c r="A176" s="13"/>
      <c r="B176" s="11">
        <v>1194</v>
      </c>
      <c r="C176" s="14">
        <f t="shared" si="32"/>
        <v>34.554299999999998</v>
      </c>
      <c r="D176" s="13"/>
      <c r="E176" s="14">
        <f t="shared" si="34"/>
        <v>34.550699999999999</v>
      </c>
      <c r="F176" s="21">
        <v>36</v>
      </c>
      <c r="G176" s="13"/>
      <c r="H176" s="21">
        <f t="shared" si="33"/>
        <v>36</v>
      </c>
      <c r="I176" s="13"/>
      <c r="J176" s="11" t="str">
        <f t="shared" si="41"/>
        <v>X</v>
      </c>
      <c r="K176" s="11" t="str">
        <f t="shared" si="42"/>
        <v/>
      </c>
      <c r="L176" s="11" t="str">
        <f t="shared" si="43"/>
        <v/>
      </c>
      <c r="M176" s="13"/>
      <c r="R176" s="11"/>
      <c r="T176" s="11"/>
      <c r="X176" s="13"/>
    </row>
    <row r="177" spans="1:24" x14ac:dyDescent="0.3">
      <c r="A177" s="13"/>
      <c r="B177" s="11">
        <v>1195</v>
      </c>
      <c r="C177" s="14">
        <f t="shared" si="32"/>
        <v>34.568800000000003</v>
      </c>
      <c r="D177" s="13"/>
      <c r="E177" s="14">
        <f t="shared" si="34"/>
        <v>34.565199999999997</v>
      </c>
      <c r="F177" s="21">
        <v>36</v>
      </c>
      <c r="G177" s="13"/>
      <c r="H177" s="21">
        <f t="shared" si="33"/>
        <v>36</v>
      </c>
      <c r="I177" s="13"/>
      <c r="J177" s="11" t="str">
        <f t="shared" si="41"/>
        <v>X</v>
      </c>
      <c r="K177" s="11" t="str">
        <f t="shared" si="42"/>
        <v/>
      </c>
      <c r="L177" s="11" t="str">
        <f t="shared" si="43"/>
        <v/>
      </c>
      <c r="M177" s="13"/>
      <c r="R177" s="11"/>
      <c r="T177" s="11"/>
      <c r="X177" s="13"/>
    </row>
    <row r="178" spans="1:24" x14ac:dyDescent="0.3">
      <c r="A178" s="13"/>
      <c r="B178" s="11">
        <v>1196</v>
      </c>
      <c r="C178" s="14">
        <f t="shared" si="32"/>
        <v>34.583199999999998</v>
      </c>
      <c r="D178" s="13"/>
      <c r="E178" s="14">
        <f t="shared" si="34"/>
        <v>34.579700000000003</v>
      </c>
      <c r="F178" s="21">
        <v>36</v>
      </c>
      <c r="G178" s="13"/>
      <c r="H178" s="21">
        <f t="shared" si="33"/>
        <v>35</v>
      </c>
      <c r="I178" s="13"/>
      <c r="J178" s="11" t="str">
        <f t="shared" si="41"/>
        <v/>
      </c>
      <c r="K178" s="11" t="str">
        <f t="shared" si="42"/>
        <v/>
      </c>
      <c r="L178" s="11" t="str">
        <f t="shared" si="43"/>
        <v>O</v>
      </c>
      <c r="M178" s="13"/>
      <c r="R178" s="11"/>
      <c r="T178" s="11"/>
      <c r="X178" s="13"/>
    </row>
    <row r="179" spans="1:24" x14ac:dyDescent="0.3">
      <c r="A179" s="13"/>
      <c r="B179" s="11">
        <v>1197</v>
      </c>
      <c r="C179" s="14">
        <f t="shared" si="32"/>
        <v>34.597700000000003</v>
      </c>
      <c r="D179" s="13"/>
      <c r="E179" s="14">
        <f t="shared" si="34"/>
        <v>34.594200000000001</v>
      </c>
      <c r="F179" s="21">
        <f t="shared" ref="F179:F187" si="44">ROUND(36-(((E179-34)-0.58)/0.14)*(36/6),0)</f>
        <v>35</v>
      </c>
      <c r="G179" s="13"/>
      <c r="H179" s="21">
        <f t="shared" si="33"/>
        <v>35</v>
      </c>
      <c r="I179" s="13"/>
      <c r="J179" s="11" t="str">
        <f t="shared" si="41"/>
        <v>X</v>
      </c>
      <c r="K179" s="11" t="str">
        <f t="shared" si="42"/>
        <v/>
      </c>
      <c r="L179" s="11" t="str">
        <f t="shared" si="43"/>
        <v/>
      </c>
      <c r="M179" s="13"/>
      <c r="R179" s="11"/>
      <c r="T179" s="11"/>
      <c r="X179" s="13"/>
    </row>
    <row r="180" spans="1:24" x14ac:dyDescent="0.3">
      <c r="A180" s="13"/>
      <c r="B180" s="11">
        <v>1198</v>
      </c>
      <c r="C180" s="14">
        <f t="shared" si="32"/>
        <v>34.612099999999998</v>
      </c>
      <c r="D180" s="13"/>
      <c r="E180" s="14">
        <f t="shared" si="34"/>
        <v>34.608699999999999</v>
      </c>
      <c r="F180" s="21">
        <f t="shared" si="44"/>
        <v>35</v>
      </c>
      <c r="G180" s="13"/>
      <c r="H180" s="21">
        <f t="shared" si="33"/>
        <v>34</v>
      </c>
      <c r="I180" s="13"/>
      <c r="J180" s="11" t="str">
        <f t="shared" si="41"/>
        <v/>
      </c>
      <c r="K180" s="11" t="str">
        <f t="shared" si="42"/>
        <v/>
      </c>
      <c r="L180" s="11" t="str">
        <f t="shared" si="43"/>
        <v>O</v>
      </c>
      <c r="M180" s="13"/>
      <c r="R180" s="11"/>
      <c r="T180" s="11"/>
      <c r="X180" s="13"/>
    </row>
    <row r="181" spans="1:24" x14ac:dyDescent="0.3">
      <c r="A181" s="13"/>
      <c r="B181" s="11">
        <v>1199</v>
      </c>
      <c r="C181" s="14">
        <f t="shared" si="32"/>
        <v>34.626600000000003</v>
      </c>
      <c r="D181" s="13"/>
      <c r="E181" s="14">
        <f t="shared" si="34"/>
        <v>34.623199999999997</v>
      </c>
      <c r="F181" s="21">
        <f t="shared" si="44"/>
        <v>34</v>
      </c>
      <c r="G181" s="13"/>
      <c r="H181" s="21">
        <f t="shared" si="33"/>
        <v>34</v>
      </c>
      <c r="I181" s="13"/>
      <c r="J181" s="11" t="str">
        <f t="shared" si="41"/>
        <v>X</v>
      </c>
      <c r="K181" s="11" t="str">
        <f t="shared" si="42"/>
        <v/>
      </c>
      <c r="L181" s="11" t="str">
        <f t="shared" si="43"/>
        <v/>
      </c>
      <c r="M181" s="13"/>
      <c r="R181" s="11"/>
      <c r="T181" s="11"/>
      <c r="X181" s="13"/>
    </row>
    <row r="182" spans="1:24" x14ac:dyDescent="0.3">
      <c r="A182" s="13"/>
      <c r="B182" s="11">
        <v>1200</v>
      </c>
      <c r="C182" s="14">
        <f t="shared" si="32"/>
        <v>34.640999999999998</v>
      </c>
      <c r="D182" s="13"/>
      <c r="E182" s="14">
        <f t="shared" si="34"/>
        <v>34.637700000000002</v>
      </c>
      <c r="F182" s="21">
        <f t="shared" si="44"/>
        <v>34</v>
      </c>
      <c r="G182" s="13"/>
      <c r="H182" s="21">
        <f t="shared" si="33"/>
        <v>33</v>
      </c>
      <c r="I182" s="13"/>
      <c r="J182" s="11" t="str">
        <f t="shared" si="41"/>
        <v/>
      </c>
      <c r="K182" s="11" t="str">
        <f t="shared" si="42"/>
        <v/>
      </c>
      <c r="L182" s="11" t="str">
        <f t="shared" si="43"/>
        <v>O</v>
      </c>
      <c r="M182" s="13"/>
      <c r="R182" s="11"/>
      <c r="T182" s="11"/>
      <c r="X182" s="13"/>
    </row>
    <row r="183" spans="1:24" x14ac:dyDescent="0.3">
      <c r="A183" s="13"/>
      <c r="B183" s="11">
        <v>1201</v>
      </c>
      <c r="C183" s="14">
        <f t="shared" si="32"/>
        <v>34.6554</v>
      </c>
      <c r="D183" s="13"/>
      <c r="E183" s="14">
        <f t="shared" si="34"/>
        <v>34.652200000000001</v>
      </c>
      <c r="F183" s="21">
        <f t="shared" si="44"/>
        <v>33</v>
      </c>
      <c r="G183" s="13"/>
      <c r="H183" s="21">
        <f t="shared" si="33"/>
        <v>32</v>
      </c>
      <c r="I183" s="13"/>
      <c r="J183" s="11" t="str">
        <f t="shared" si="41"/>
        <v/>
      </c>
      <c r="K183" s="11" t="str">
        <f t="shared" si="42"/>
        <v/>
      </c>
      <c r="L183" s="11" t="str">
        <f t="shared" si="43"/>
        <v>O</v>
      </c>
      <c r="M183" s="13"/>
      <c r="R183" s="11"/>
      <c r="T183" s="11"/>
      <c r="X183" s="13"/>
    </row>
    <row r="184" spans="1:24" x14ac:dyDescent="0.3">
      <c r="A184" s="13"/>
      <c r="B184" s="11">
        <v>1202</v>
      </c>
      <c r="C184" s="14">
        <f t="shared" si="32"/>
        <v>34.669899999999998</v>
      </c>
      <c r="D184" s="13"/>
      <c r="E184" s="14">
        <f t="shared" si="34"/>
        <v>34.666699999999999</v>
      </c>
      <c r="F184" s="21">
        <f t="shared" si="44"/>
        <v>32</v>
      </c>
      <c r="G184" s="13"/>
      <c r="H184" s="21">
        <f t="shared" si="33"/>
        <v>32</v>
      </c>
      <c r="I184" s="13"/>
      <c r="J184" s="11" t="str">
        <f t="shared" si="41"/>
        <v>X</v>
      </c>
      <c r="K184" s="11" t="str">
        <f t="shared" si="42"/>
        <v/>
      </c>
      <c r="L184" s="11" t="str">
        <f t="shared" si="43"/>
        <v/>
      </c>
      <c r="M184" s="13"/>
      <c r="R184" s="11"/>
      <c r="T184" s="11"/>
      <c r="X184" s="13"/>
    </row>
    <row r="185" spans="1:24" x14ac:dyDescent="0.3">
      <c r="A185" s="13"/>
      <c r="B185" s="11">
        <v>1203</v>
      </c>
      <c r="C185" s="14">
        <f t="shared" si="32"/>
        <v>34.6843</v>
      </c>
      <c r="D185" s="13"/>
      <c r="E185" s="14">
        <f t="shared" si="34"/>
        <v>34.681199999999997</v>
      </c>
      <c r="F185" s="21">
        <f t="shared" si="44"/>
        <v>32</v>
      </c>
      <c r="G185" s="13"/>
      <c r="H185" s="21">
        <f t="shared" si="33"/>
        <v>31</v>
      </c>
      <c r="I185" s="13"/>
      <c r="J185" s="11" t="str">
        <f t="shared" si="41"/>
        <v/>
      </c>
      <c r="K185" s="11" t="str">
        <f t="shared" si="42"/>
        <v/>
      </c>
      <c r="L185" s="11" t="str">
        <f t="shared" si="43"/>
        <v>O</v>
      </c>
      <c r="M185" s="13"/>
      <c r="R185" s="11"/>
      <c r="T185" s="11"/>
      <c r="X185" s="13"/>
    </row>
    <row r="186" spans="1:24" x14ac:dyDescent="0.3">
      <c r="A186" s="13"/>
      <c r="B186" s="11">
        <v>1204</v>
      </c>
      <c r="C186" s="14">
        <f t="shared" si="32"/>
        <v>34.698700000000002</v>
      </c>
      <c r="D186" s="13"/>
      <c r="E186" s="14">
        <f t="shared" si="34"/>
        <v>34.695700000000002</v>
      </c>
      <c r="F186" s="21">
        <f t="shared" si="44"/>
        <v>31</v>
      </c>
      <c r="G186" s="13"/>
      <c r="H186" s="21">
        <f t="shared" si="33"/>
        <v>30</v>
      </c>
      <c r="I186" s="13"/>
      <c r="J186" s="11" t="str">
        <f t="shared" si="41"/>
        <v/>
      </c>
      <c r="K186" s="11" t="str">
        <f t="shared" si="42"/>
        <v/>
      </c>
      <c r="L186" s="11" t="str">
        <f t="shared" si="43"/>
        <v>O</v>
      </c>
      <c r="M186" s="13"/>
      <c r="R186" s="11"/>
      <c r="T186" s="11"/>
      <c r="X186" s="13"/>
    </row>
    <row r="187" spans="1:24" x14ac:dyDescent="0.3">
      <c r="A187" s="13"/>
      <c r="B187" s="11">
        <v>1205</v>
      </c>
      <c r="C187" s="14">
        <f t="shared" si="32"/>
        <v>34.713099999999997</v>
      </c>
      <c r="D187" s="13"/>
      <c r="E187" s="14">
        <f t="shared" si="34"/>
        <v>34.710099999999997</v>
      </c>
      <c r="F187" s="21">
        <f t="shared" si="44"/>
        <v>30</v>
      </c>
      <c r="G187" s="13"/>
      <c r="H187" s="21">
        <f t="shared" si="33"/>
        <v>30</v>
      </c>
      <c r="I187" s="13"/>
      <c r="J187" s="11" t="str">
        <f t="shared" si="41"/>
        <v>X</v>
      </c>
      <c r="K187" s="11" t="str">
        <f t="shared" si="42"/>
        <v/>
      </c>
      <c r="L187" s="11" t="str">
        <f t="shared" si="43"/>
        <v/>
      </c>
      <c r="M187" s="13"/>
      <c r="R187" s="11"/>
      <c r="T187" s="11"/>
      <c r="X187" s="13"/>
    </row>
    <row r="188" spans="1:24" x14ac:dyDescent="0.3">
      <c r="A188" s="13"/>
      <c r="B188" s="11">
        <v>1206</v>
      </c>
      <c r="C188" s="14">
        <f t="shared" si="32"/>
        <v>34.727499999999999</v>
      </c>
      <c r="D188" s="13"/>
      <c r="E188" s="14">
        <f t="shared" si="34"/>
        <v>34.724600000000002</v>
      </c>
      <c r="F188" s="21">
        <f t="shared" ref="F188:F197" si="45">ROUND((36/2)+((0.86-(E188-34))/0.14)*(36/3),0)</f>
        <v>30</v>
      </c>
      <c r="G188" s="13"/>
      <c r="H188" s="21">
        <f t="shared" si="33"/>
        <v>28.999999999999996</v>
      </c>
      <c r="I188" s="13"/>
      <c r="J188" s="11" t="str">
        <f t="shared" si="41"/>
        <v/>
      </c>
      <c r="K188" s="11" t="str">
        <f t="shared" si="42"/>
        <v/>
      </c>
      <c r="L188" s="11" t="str">
        <f t="shared" si="43"/>
        <v>O</v>
      </c>
      <c r="M188" s="13"/>
      <c r="R188" s="11"/>
      <c r="T188" s="11"/>
      <c r="X188" s="13"/>
    </row>
    <row r="189" spans="1:24" x14ac:dyDescent="0.3">
      <c r="A189" s="13"/>
      <c r="B189" s="11">
        <v>1207</v>
      </c>
      <c r="C189" s="14">
        <f t="shared" si="32"/>
        <v>34.741900000000001</v>
      </c>
      <c r="D189" s="13"/>
      <c r="E189" s="14">
        <f t="shared" si="34"/>
        <v>34.739100000000001</v>
      </c>
      <c r="F189" s="21">
        <f t="shared" si="45"/>
        <v>28</v>
      </c>
      <c r="G189" s="13"/>
      <c r="H189" s="21">
        <f t="shared" si="33"/>
        <v>28</v>
      </c>
      <c r="I189" s="13"/>
      <c r="J189" s="11" t="str">
        <f t="shared" si="41"/>
        <v>X</v>
      </c>
      <c r="K189" s="11" t="str">
        <f t="shared" si="42"/>
        <v/>
      </c>
      <c r="L189" s="11" t="str">
        <f t="shared" si="43"/>
        <v/>
      </c>
      <c r="M189" s="13"/>
      <c r="R189" s="11"/>
      <c r="T189" s="11"/>
      <c r="X189" s="13"/>
    </row>
    <row r="190" spans="1:24" x14ac:dyDescent="0.3">
      <c r="A190" s="13"/>
      <c r="B190" s="11">
        <v>1208</v>
      </c>
      <c r="C190" s="14">
        <f t="shared" si="32"/>
        <v>34.756300000000003</v>
      </c>
      <c r="D190" s="13"/>
      <c r="E190" s="14">
        <f t="shared" si="34"/>
        <v>34.753599999999999</v>
      </c>
      <c r="F190" s="21">
        <f t="shared" si="45"/>
        <v>27</v>
      </c>
      <c r="G190" s="13"/>
      <c r="H190" s="21">
        <f t="shared" si="33"/>
        <v>27</v>
      </c>
      <c r="I190" s="13"/>
      <c r="J190" s="11" t="str">
        <f t="shared" si="41"/>
        <v>X</v>
      </c>
      <c r="K190" s="11" t="str">
        <f t="shared" si="42"/>
        <v/>
      </c>
      <c r="L190" s="11" t="str">
        <f t="shared" si="43"/>
        <v/>
      </c>
      <c r="M190" s="13"/>
      <c r="R190" s="11"/>
      <c r="T190" s="11"/>
      <c r="X190" s="13"/>
    </row>
    <row r="191" spans="1:24" x14ac:dyDescent="0.3">
      <c r="A191" s="13"/>
      <c r="B191" s="11">
        <v>1209</v>
      </c>
      <c r="C191" s="14">
        <f t="shared" si="32"/>
        <v>34.770699999999998</v>
      </c>
      <c r="D191" s="13"/>
      <c r="E191" s="14">
        <f t="shared" si="34"/>
        <v>34.768099999999997</v>
      </c>
      <c r="F191" s="21">
        <f t="shared" si="45"/>
        <v>26</v>
      </c>
      <c r="G191" s="13"/>
      <c r="H191" s="21">
        <f t="shared" si="33"/>
        <v>26</v>
      </c>
      <c r="I191" s="13"/>
      <c r="J191" s="11" t="str">
        <f t="shared" si="41"/>
        <v>X</v>
      </c>
      <c r="K191" s="11" t="str">
        <f t="shared" si="42"/>
        <v/>
      </c>
      <c r="L191" s="11" t="str">
        <f t="shared" si="43"/>
        <v/>
      </c>
      <c r="M191" s="13"/>
      <c r="R191" s="11"/>
      <c r="T191" s="11"/>
      <c r="X191" s="13"/>
    </row>
    <row r="192" spans="1:24" x14ac:dyDescent="0.3">
      <c r="A192" s="13"/>
      <c r="B192" s="11">
        <v>1210</v>
      </c>
      <c r="C192" s="14">
        <f t="shared" si="32"/>
        <v>34.7851</v>
      </c>
      <c r="D192" s="13"/>
      <c r="E192" s="14">
        <f t="shared" si="34"/>
        <v>34.782600000000002</v>
      </c>
      <c r="F192" s="21">
        <f t="shared" si="45"/>
        <v>25</v>
      </c>
      <c r="G192" s="13"/>
      <c r="H192" s="21">
        <f t="shared" si="33"/>
        <v>25</v>
      </c>
      <c r="I192" s="13"/>
      <c r="J192" s="11" t="str">
        <f t="shared" si="41"/>
        <v>X</v>
      </c>
      <c r="K192" s="11" t="str">
        <f t="shared" si="42"/>
        <v/>
      </c>
      <c r="L192" s="11" t="str">
        <f t="shared" si="43"/>
        <v/>
      </c>
      <c r="M192" s="13"/>
      <c r="R192" s="11"/>
      <c r="T192" s="11"/>
      <c r="X192" s="13"/>
    </row>
    <row r="193" spans="1:24" x14ac:dyDescent="0.3">
      <c r="A193" s="13"/>
      <c r="B193" s="11">
        <v>1211</v>
      </c>
      <c r="C193" s="14">
        <f t="shared" si="32"/>
        <v>34.799399999999999</v>
      </c>
      <c r="D193" s="13"/>
      <c r="E193" s="14">
        <f t="shared" si="34"/>
        <v>34.7971</v>
      </c>
      <c r="F193" s="21">
        <f t="shared" si="45"/>
        <v>23</v>
      </c>
      <c r="G193" s="13"/>
      <c r="H193" s="21">
        <f t="shared" si="33"/>
        <v>23</v>
      </c>
      <c r="I193" s="13"/>
      <c r="J193" s="11" t="str">
        <f t="shared" si="41"/>
        <v>X</v>
      </c>
      <c r="K193" s="11" t="str">
        <f t="shared" si="42"/>
        <v/>
      </c>
      <c r="L193" s="11" t="str">
        <f t="shared" si="43"/>
        <v/>
      </c>
      <c r="M193" s="13"/>
      <c r="R193" s="11"/>
      <c r="T193" s="11"/>
      <c r="X193" s="13"/>
    </row>
    <row r="194" spans="1:24" x14ac:dyDescent="0.3">
      <c r="A194" s="13"/>
      <c r="B194" s="11">
        <v>1212</v>
      </c>
      <c r="C194" s="14">
        <f t="shared" si="32"/>
        <v>34.813800000000001</v>
      </c>
      <c r="D194" s="13"/>
      <c r="E194" s="14">
        <f t="shared" si="34"/>
        <v>34.811599999999999</v>
      </c>
      <c r="F194" s="21">
        <f t="shared" si="45"/>
        <v>22</v>
      </c>
      <c r="G194" s="13"/>
      <c r="H194" s="21">
        <f t="shared" si="33"/>
        <v>22</v>
      </c>
      <c r="I194" s="13"/>
      <c r="J194" s="11" t="str">
        <f t="shared" si="41"/>
        <v>X</v>
      </c>
      <c r="K194" s="11" t="str">
        <f t="shared" si="42"/>
        <v/>
      </c>
      <c r="L194" s="11" t="str">
        <f t="shared" si="43"/>
        <v/>
      </c>
      <c r="M194" s="13"/>
      <c r="R194" s="11"/>
      <c r="T194" s="11"/>
      <c r="X194" s="13"/>
    </row>
    <row r="195" spans="1:24" x14ac:dyDescent="0.3">
      <c r="A195" s="13"/>
      <c r="B195" s="11">
        <v>1213</v>
      </c>
      <c r="C195" s="14">
        <f t="shared" si="32"/>
        <v>34.828099999999999</v>
      </c>
      <c r="D195" s="13"/>
      <c r="E195" s="14">
        <f t="shared" si="34"/>
        <v>34.826099999999997</v>
      </c>
      <c r="F195" s="21">
        <f t="shared" si="45"/>
        <v>21</v>
      </c>
      <c r="G195" s="13"/>
      <c r="H195" s="21">
        <f t="shared" si="33"/>
        <v>20</v>
      </c>
      <c r="I195" s="13"/>
      <c r="J195" s="11" t="str">
        <f t="shared" si="41"/>
        <v/>
      </c>
      <c r="K195" s="11" t="str">
        <f t="shared" si="42"/>
        <v/>
      </c>
      <c r="L195" s="11" t="str">
        <f t="shared" si="43"/>
        <v>O</v>
      </c>
      <c r="M195" s="13"/>
      <c r="R195" s="11"/>
      <c r="T195" s="11"/>
      <c r="X195" s="13"/>
    </row>
    <row r="196" spans="1:24" x14ac:dyDescent="0.3">
      <c r="A196" s="13"/>
      <c r="B196" s="11">
        <v>1214</v>
      </c>
      <c r="C196" s="14">
        <f t="shared" si="32"/>
        <v>34.842500000000001</v>
      </c>
      <c r="D196" s="13"/>
      <c r="E196" s="14">
        <f t="shared" si="34"/>
        <v>34.840600000000002</v>
      </c>
      <c r="F196" s="21">
        <f t="shared" si="45"/>
        <v>20</v>
      </c>
      <c r="G196" s="13"/>
      <c r="H196" s="21">
        <f t="shared" si="33"/>
        <v>19</v>
      </c>
      <c r="I196" s="13"/>
      <c r="J196" s="11" t="str">
        <f t="shared" si="41"/>
        <v/>
      </c>
      <c r="K196" s="11" t="str">
        <f t="shared" si="42"/>
        <v/>
      </c>
      <c r="L196" s="11" t="str">
        <f t="shared" si="43"/>
        <v>O</v>
      </c>
      <c r="M196" s="13"/>
      <c r="R196" s="11"/>
      <c r="T196" s="11"/>
      <c r="X196" s="13"/>
    </row>
    <row r="197" spans="1:24" x14ac:dyDescent="0.3">
      <c r="A197" s="13"/>
      <c r="B197" s="11">
        <v>1215</v>
      </c>
      <c r="C197" s="14">
        <f t="shared" si="32"/>
        <v>34.856900000000003</v>
      </c>
      <c r="D197" s="13"/>
      <c r="E197" s="14">
        <f t="shared" si="34"/>
        <v>34.8551</v>
      </c>
      <c r="F197" s="21">
        <f t="shared" si="45"/>
        <v>18</v>
      </c>
      <c r="G197" s="13"/>
      <c r="H197" s="21">
        <f t="shared" si="33"/>
        <v>18</v>
      </c>
      <c r="I197" s="13"/>
      <c r="J197" s="11" t="str">
        <f t="shared" si="41"/>
        <v>X</v>
      </c>
      <c r="K197" s="11" t="str">
        <f t="shared" si="42"/>
        <v/>
      </c>
      <c r="L197" s="11" t="str">
        <f t="shared" si="43"/>
        <v/>
      </c>
      <c r="M197" s="13"/>
      <c r="R197" s="11"/>
      <c r="T197" s="11"/>
      <c r="X197" s="13"/>
    </row>
    <row r="198" spans="1:24" x14ac:dyDescent="0.3">
      <c r="A198" s="13"/>
      <c r="B198" s="11">
        <v>1216</v>
      </c>
      <c r="C198" s="14">
        <f t="shared" ref="C198:C261" si="46">ROUND(SQRT(B198),4)</f>
        <v>34.871200000000002</v>
      </c>
      <c r="D198" s="13"/>
      <c r="E198" s="14">
        <f t="shared" si="34"/>
        <v>34.869599999999998</v>
      </c>
      <c r="F198" s="21">
        <f t="shared" ref="F198:F206" si="47">ROUND(((1-(E198-34))/0.14)*(36/2),0)</f>
        <v>17</v>
      </c>
      <c r="G198" s="13"/>
      <c r="H198" s="21">
        <f t="shared" si="33"/>
        <v>16</v>
      </c>
      <c r="I198" s="13"/>
      <c r="J198" s="11" t="str">
        <f t="shared" si="41"/>
        <v/>
      </c>
      <c r="K198" s="11" t="str">
        <f t="shared" si="42"/>
        <v/>
      </c>
      <c r="L198" s="11" t="str">
        <f t="shared" si="43"/>
        <v>O</v>
      </c>
      <c r="M198" s="13"/>
      <c r="R198" s="11"/>
      <c r="T198" s="11"/>
      <c r="X198" s="13"/>
    </row>
    <row r="199" spans="1:24" x14ac:dyDescent="0.3">
      <c r="A199" s="13"/>
      <c r="B199" s="11">
        <v>1217</v>
      </c>
      <c r="C199" s="14">
        <f t="shared" si="46"/>
        <v>34.8855</v>
      </c>
      <c r="D199" s="13"/>
      <c r="E199" s="14">
        <f t="shared" si="34"/>
        <v>34.884099999999997</v>
      </c>
      <c r="F199" s="21">
        <f t="shared" si="47"/>
        <v>15</v>
      </c>
      <c r="G199" s="13"/>
      <c r="H199" s="21">
        <f t="shared" ref="H199:H262" si="48">ROUND(C199-E199,4)*10000</f>
        <v>14</v>
      </c>
      <c r="I199" s="13"/>
      <c r="J199" s="11" t="str">
        <f t="shared" si="41"/>
        <v/>
      </c>
      <c r="K199" s="11" t="str">
        <f t="shared" si="42"/>
        <v/>
      </c>
      <c r="L199" s="11" t="str">
        <f t="shared" si="43"/>
        <v>O</v>
      </c>
      <c r="M199" s="13"/>
      <c r="R199" s="11"/>
      <c r="T199" s="11"/>
      <c r="X199" s="13"/>
    </row>
    <row r="200" spans="1:24" x14ac:dyDescent="0.3">
      <c r="A200" s="13"/>
      <c r="B200" s="11">
        <v>1218</v>
      </c>
      <c r="C200" s="14">
        <f t="shared" si="46"/>
        <v>34.899900000000002</v>
      </c>
      <c r="D200" s="13"/>
      <c r="E200" s="14">
        <f t="shared" si="34"/>
        <v>34.898600000000002</v>
      </c>
      <c r="F200" s="21">
        <f t="shared" si="47"/>
        <v>13</v>
      </c>
      <c r="G200" s="13"/>
      <c r="H200" s="21">
        <f t="shared" si="48"/>
        <v>13</v>
      </c>
      <c r="I200" s="13"/>
      <c r="J200" s="11" t="str">
        <f t="shared" si="41"/>
        <v>X</v>
      </c>
      <c r="K200" s="11" t="str">
        <f t="shared" si="42"/>
        <v/>
      </c>
      <c r="L200" s="11" t="str">
        <f t="shared" si="43"/>
        <v/>
      </c>
      <c r="M200" s="13"/>
      <c r="R200" s="11"/>
      <c r="T200" s="11"/>
      <c r="X200" s="13"/>
    </row>
    <row r="201" spans="1:24" x14ac:dyDescent="0.3">
      <c r="A201" s="13"/>
      <c r="B201" s="11">
        <v>1219</v>
      </c>
      <c r="C201" s="14">
        <f t="shared" si="46"/>
        <v>34.914200000000001</v>
      </c>
      <c r="D201" s="13"/>
      <c r="E201" s="14">
        <f t="shared" si="34"/>
        <v>34.912999999999997</v>
      </c>
      <c r="F201" s="21">
        <f t="shared" si="47"/>
        <v>11</v>
      </c>
      <c r="G201" s="13"/>
      <c r="H201" s="21">
        <f t="shared" si="48"/>
        <v>11.999999999999998</v>
      </c>
      <c r="I201" s="13"/>
      <c r="J201" s="11" t="str">
        <f t="shared" si="41"/>
        <v/>
      </c>
      <c r="K201" s="11" t="str">
        <f t="shared" si="42"/>
        <v>U</v>
      </c>
      <c r="L201" s="11" t="str">
        <f t="shared" si="43"/>
        <v/>
      </c>
      <c r="M201" s="13"/>
      <c r="R201" s="11"/>
      <c r="T201" s="11"/>
      <c r="X201" s="13"/>
    </row>
    <row r="202" spans="1:24" x14ac:dyDescent="0.3">
      <c r="A202" s="13"/>
      <c r="B202" s="11">
        <v>1220</v>
      </c>
      <c r="C202" s="14">
        <f t="shared" si="46"/>
        <v>34.9285</v>
      </c>
      <c r="D202" s="13"/>
      <c r="E202" s="14">
        <f t="shared" si="34"/>
        <v>34.927500000000002</v>
      </c>
      <c r="F202" s="21">
        <f t="shared" si="47"/>
        <v>9</v>
      </c>
      <c r="G202" s="13"/>
      <c r="H202" s="21">
        <f t="shared" si="48"/>
        <v>10</v>
      </c>
      <c r="I202" s="13"/>
      <c r="J202" s="11" t="str">
        <f t="shared" si="41"/>
        <v/>
      </c>
      <c r="K202" s="11" t="str">
        <f t="shared" si="42"/>
        <v>U</v>
      </c>
      <c r="L202" s="11" t="str">
        <f t="shared" si="43"/>
        <v/>
      </c>
      <c r="M202" s="13"/>
      <c r="R202" s="11"/>
      <c r="T202" s="11"/>
      <c r="X202" s="13"/>
    </row>
    <row r="203" spans="1:24" x14ac:dyDescent="0.3">
      <c r="A203" s="13"/>
      <c r="B203" s="11">
        <v>1221</v>
      </c>
      <c r="C203" s="14">
        <f t="shared" si="46"/>
        <v>34.942799999999998</v>
      </c>
      <c r="D203" s="13"/>
      <c r="E203" s="14">
        <f>ROUND(34+(B203-1156)/69,4)</f>
        <v>34.942</v>
      </c>
      <c r="F203" s="21">
        <f t="shared" si="47"/>
        <v>7</v>
      </c>
      <c r="G203" s="13"/>
      <c r="H203" s="21">
        <f t="shared" si="48"/>
        <v>8</v>
      </c>
      <c r="I203" s="13"/>
      <c r="J203" s="11" t="str">
        <f t="shared" si="41"/>
        <v/>
      </c>
      <c r="K203" s="11" t="str">
        <f t="shared" si="42"/>
        <v>U</v>
      </c>
      <c r="L203" s="11" t="str">
        <f t="shared" si="43"/>
        <v/>
      </c>
      <c r="M203" s="13"/>
      <c r="R203" s="11"/>
      <c r="T203" s="11"/>
      <c r="X203" s="13"/>
    </row>
    <row r="204" spans="1:24" x14ac:dyDescent="0.3">
      <c r="A204" s="13"/>
      <c r="B204" s="11">
        <v>1222</v>
      </c>
      <c r="C204" s="14">
        <f t="shared" si="46"/>
        <v>34.957099999999997</v>
      </c>
      <c r="D204" s="13"/>
      <c r="E204" s="14">
        <f>ROUND(34+(B204-1156)/69,4)</f>
        <v>34.956499999999998</v>
      </c>
      <c r="F204" s="21">
        <f t="shared" si="47"/>
        <v>6</v>
      </c>
      <c r="G204" s="13"/>
      <c r="H204" s="21">
        <f t="shared" si="48"/>
        <v>5.9999999999999991</v>
      </c>
      <c r="I204" s="13"/>
      <c r="J204" s="11" t="str">
        <f t="shared" si="41"/>
        <v>X</v>
      </c>
      <c r="K204" s="11" t="str">
        <f t="shared" si="42"/>
        <v/>
      </c>
      <c r="L204" s="11" t="str">
        <f t="shared" si="43"/>
        <v/>
      </c>
      <c r="M204" s="13"/>
      <c r="R204" s="11"/>
      <c r="T204" s="11"/>
      <c r="X204" s="13"/>
    </row>
    <row r="205" spans="1:24" x14ac:dyDescent="0.3">
      <c r="A205" s="13"/>
      <c r="B205" s="11">
        <v>1223</v>
      </c>
      <c r="C205" s="14">
        <f t="shared" si="46"/>
        <v>34.971400000000003</v>
      </c>
      <c r="D205" s="13"/>
      <c r="E205" s="14">
        <f>ROUND(34+(B205-1156)/69,4)</f>
        <v>34.970999999999997</v>
      </c>
      <c r="F205" s="21">
        <f t="shared" si="47"/>
        <v>4</v>
      </c>
      <c r="G205" s="13"/>
      <c r="H205" s="21">
        <f t="shared" si="48"/>
        <v>4</v>
      </c>
      <c r="I205" s="13"/>
      <c r="J205" s="11" t="str">
        <f t="shared" si="41"/>
        <v>X</v>
      </c>
      <c r="K205" s="11" t="str">
        <f t="shared" si="42"/>
        <v/>
      </c>
      <c r="L205" s="11" t="str">
        <f t="shared" si="43"/>
        <v/>
      </c>
      <c r="M205" s="13"/>
      <c r="R205" s="11"/>
      <c r="T205" s="11"/>
      <c r="X205" s="13"/>
    </row>
    <row r="206" spans="1:24" x14ac:dyDescent="0.3">
      <c r="A206" s="13"/>
      <c r="B206" s="11">
        <v>1224</v>
      </c>
      <c r="C206" s="14">
        <f t="shared" si="46"/>
        <v>34.985700000000001</v>
      </c>
      <c r="D206" s="13"/>
      <c r="E206" s="14">
        <f>ROUND(34+(B206-1156)/69,4)</f>
        <v>34.985500000000002</v>
      </c>
      <c r="F206" s="21">
        <f t="shared" si="47"/>
        <v>2</v>
      </c>
      <c r="G206" s="13"/>
      <c r="H206" s="21">
        <f t="shared" si="48"/>
        <v>2</v>
      </c>
      <c r="I206" s="13"/>
      <c r="J206" s="11" t="str">
        <f t="shared" si="41"/>
        <v>X</v>
      </c>
      <c r="K206" s="11" t="str">
        <f t="shared" si="42"/>
        <v/>
      </c>
      <c r="L206" s="11" t="str">
        <f t="shared" si="43"/>
        <v/>
      </c>
      <c r="M206" s="13"/>
      <c r="R206" s="11"/>
      <c r="T206" s="11"/>
      <c r="X206" s="13"/>
    </row>
    <row r="207" spans="1:24" x14ac:dyDescent="0.3">
      <c r="A207" s="13"/>
      <c r="B207" s="11">
        <v>1225</v>
      </c>
      <c r="C207" s="14">
        <f t="shared" si="46"/>
        <v>35</v>
      </c>
      <c r="D207" s="13"/>
      <c r="E207" s="14">
        <f>34+(B207-1156)/69</f>
        <v>35</v>
      </c>
      <c r="F207" s="21"/>
      <c r="G207" s="13"/>
      <c r="H207" s="21">
        <f t="shared" si="48"/>
        <v>0</v>
      </c>
      <c r="I207" s="13"/>
      <c r="J207" s="10">
        <f>COUNTIF(J139:J206,"X")</f>
        <v>45</v>
      </c>
      <c r="K207" s="10">
        <f>COUNTIF(K139:K206,"U")</f>
        <v>10</v>
      </c>
      <c r="L207" s="10">
        <f>COUNTIF(L139:L206,"O")</f>
        <v>13</v>
      </c>
      <c r="M207" s="13"/>
      <c r="R207" s="11"/>
      <c r="T207" s="11"/>
      <c r="X207" s="13"/>
    </row>
    <row r="208" spans="1:24" x14ac:dyDescent="0.3">
      <c r="A208" s="13"/>
      <c r="B208" s="11">
        <v>1226</v>
      </c>
      <c r="C208" s="14">
        <f t="shared" si="46"/>
        <v>35.014299999999999</v>
      </c>
      <c r="D208" s="13"/>
      <c r="E208" s="14">
        <f t="shared" ref="E208:E271" si="49">ROUND(35+(B208-1225)/71,4)</f>
        <v>35.014099999999999</v>
      </c>
      <c r="F208" s="21">
        <f t="shared" ref="F208:F216" si="50">ROUND(((E208-35)/0.14)*(35/2),0)</f>
        <v>2</v>
      </c>
      <c r="G208" s="13"/>
      <c r="H208" s="21">
        <f t="shared" si="48"/>
        <v>2</v>
      </c>
      <c r="I208" s="13"/>
      <c r="J208" s="11" t="str">
        <f t="shared" ref="J208:J239" si="51">IF(H208=F208,"X","")</f>
        <v>X</v>
      </c>
      <c r="K208" s="11" t="str">
        <f t="shared" ref="K208:K239" si="52">IF(H208&gt;F208,"U","")</f>
        <v/>
      </c>
      <c r="L208" s="11" t="str">
        <f t="shared" ref="L208:L239" si="53">IF(H208&lt;F208,"O","")</f>
        <v/>
      </c>
      <c r="M208" s="13"/>
      <c r="R208" s="11"/>
      <c r="T208" s="11"/>
      <c r="X208" s="13"/>
    </row>
    <row r="209" spans="1:24" x14ac:dyDescent="0.3">
      <c r="A209" s="13"/>
      <c r="B209" s="11">
        <v>1227</v>
      </c>
      <c r="C209" s="14">
        <f t="shared" si="46"/>
        <v>35.028599999999997</v>
      </c>
      <c r="D209" s="13"/>
      <c r="E209" s="14">
        <f t="shared" si="49"/>
        <v>35.028199999999998</v>
      </c>
      <c r="F209" s="21">
        <f t="shared" si="50"/>
        <v>4</v>
      </c>
      <c r="G209" s="13"/>
      <c r="H209" s="21">
        <f t="shared" si="48"/>
        <v>4</v>
      </c>
      <c r="I209" s="13"/>
      <c r="J209" s="11" t="str">
        <f t="shared" si="51"/>
        <v>X</v>
      </c>
      <c r="K209" s="11" t="str">
        <f t="shared" si="52"/>
        <v/>
      </c>
      <c r="L209" s="11" t="str">
        <f t="shared" si="53"/>
        <v/>
      </c>
      <c r="M209" s="13"/>
      <c r="R209" s="11"/>
      <c r="T209" s="11"/>
      <c r="X209" s="13"/>
    </row>
    <row r="210" spans="1:24" x14ac:dyDescent="0.3">
      <c r="A210" s="13"/>
      <c r="B210" s="11">
        <v>1228</v>
      </c>
      <c r="C210" s="14">
        <f t="shared" si="46"/>
        <v>35.0428</v>
      </c>
      <c r="D210" s="13"/>
      <c r="E210" s="14">
        <f t="shared" si="49"/>
        <v>35.042299999999997</v>
      </c>
      <c r="F210" s="21">
        <f t="shared" si="50"/>
        <v>5</v>
      </c>
      <c r="G210" s="13"/>
      <c r="H210" s="21">
        <f t="shared" si="48"/>
        <v>5</v>
      </c>
      <c r="I210" s="13"/>
      <c r="J210" s="11" t="str">
        <f t="shared" si="51"/>
        <v>X</v>
      </c>
      <c r="K210" s="11" t="str">
        <f t="shared" si="52"/>
        <v/>
      </c>
      <c r="L210" s="11" t="str">
        <f t="shared" si="53"/>
        <v/>
      </c>
      <c r="M210" s="13"/>
      <c r="R210" s="11"/>
      <c r="T210" s="11"/>
      <c r="X210" s="13"/>
    </row>
    <row r="211" spans="1:24" x14ac:dyDescent="0.3">
      <c r="A211" s="13"/>
      <c r="B211" s="11">
        <v>1229</v>
      </c>
      <c r="C211" s="14">
        <f t="shared" si="46"/>
        <v>35.057099999999998</v>
      </c>
      <c r="D211" s="13"/>
      <c r="E211" s="14">
        <f t="shared" si="49"/>
        <v>35.0563</v>
      </c>
      <c r="F211" s="21">
        <f t="shared" si="50"/>
        <v>7</v>
      </c>
      <c r="G211" s="13"/>
      <c r="H211" s="21">
        <f t="shared" si="48"/>
        <v>8</v>
      </c>
      <c r="I211" s="13"/>
      <c r="J211" s="11" t="str">
        <f t="shared" si="51"/>
        <v/>
      </c>
      <c r="K211" s="11" t="str">
        <f t="shared" si="52"/>
        <v>U</v>
      </c>
      <c r="L211" s="11" t="str">
        <f t="shared" si="53"/>
        <v/>
      </c>
      <c r="M211" s="13"/>
      <c r="R211" s="11"/>
      <c r="T211" s="11"/>
      <c r="X211" s="13"/>
    </row>
    <row r="212" spans="1:24" x14ac:dyDescent="0.3">
      <c r="A212" s="13"/>
      <c r="B212" s="11">
        <v>1230</v>
      </c>
      <c r="C212" s="14">
        <f t="shared" si="46"/>
        <v>35.071399999999997</v>
      </c>
      <c r="D212" s="13"/>
      <c r="E212" s="14">
        <f t="shared" si="49"/>
        <v>35.070399999999999</v>
      </c>
      <c r="F212" s="21">
        <f t="shared" si="50"/>
        <v>9</v>
      </c>
      <c r="G212" s="13"/>
      <c r="H212" s="21">
        <f t="shared" si="48"/>
        <v>10</v>
      </c>
      <c r="I212" s="13"/>
      <c r="J212" s="11" t="str">
        <f t="shared" si="51"/>
        <v/>
      </c>
      <c r="K212" s="11" t="str">
        <f t="shared" si="52"/>
        <v>U</v>
      </c>
      <c r="L212" s="11" t="str">
        <f t="shared" si="53"/>
        <v/>
      </c>
      <c r="M212" s="13"/>
      <c r="R212" s="11"/>
      <c r="T212" s="11"/>
      <c r="X212" s="13"/>
    </row>
    <row r="213" spans="1:24" x14ac:dyDescent="0.3">
      <c r="A213" s="13"/>
      <c r="B213" s="11">
        <v>1231</v>
      </c>
      <c r="C213" s="14">
        <f t="shared" si="46"/>
        <v>35.085599999999999</v>
      </c>
      <c r="D213" s="13"/>
      <c r="E213" s="14">
        <f t="shared" si="49"/>
        <v>35.084499999999998</v>
      </c>
      <c r="F213" s="21">
        <f t="shared" si="50"/>
        <v>11</v>
      </c>
      <c r="G213" s="13"/>
      <c r="H213" s="21">
        <f t="shared" si="48"/>
        <v>11</v>
      </c>
      <c r="I213" s="13"/>
      <c r="J213" s="11" t="str">
        <f t="shared" si="51"/>
        <v>X</v>
      </c>
      <c r="K213" s="11" t="str">
        <f t="shared" si="52"/>
        <v/>
      </c>
      <c r="L213" s="11" t="str">
        <f t="shared" si="53"/>
        <v/>
      </c>
      <c r="M213" s="13"/>
      <c r="R213" s="11"/>
      <c r="T213" s="11"/>
      <c r="X213" s="13"/>
    </row>
    <row r="214" spans="1:24" x14ac:dyDescent="0.3">
      <c r="A214" s="13"/>
      <c r="B214" s="11">
        <v>1232</v>
      </c>
      <c r="C214" s="14">
        <f t="shared" si="46"/>
        <v>35.099899999999998</v>
      </c>
      <c r="D214" s="13"/>
      <c r="E214" s="14">
        <f t="shared" si="49"/>
        <v>35.098599999999998</v>
      </c>
      <c r="F214" s="21">
        <f t="shared" si="50"/>
        <v>12</v>
      </c>
      <c r="G214" s="13"/>
      <c r="H214" s="21">
        <f t="shared" si="48"/>
        <v>13</v>
      </c>
      <c r="I214" s="13"/>
      <c r="J214" s="11" t="str">
        <f t="shared" si="51"/>
        <v/>
      </c>
      <c r="K214" s="11" t="str">
        <f t="shared" si="52"/>
        <v>U</v>
      </c>
      <c r="L214" s="11" t="str">
        <f t="shared" si="53"/>
        <v/>
      </c>
      <c r="M214" s="13"/>
      <c r="R214" s="11"/>
      <c r="T214" s="11"/>
      <c r="X214" s="13"/>
    </row>
    <row r="215" spans="1:24" x14ac:dyDescent="0.3">
      <c r="A215" s="13"/>
      <c r="B215" s="11">
        <v>1233</v>
      </c>
      <c r="C215" s="14">
        <f t="shared" si="46"/>
        <v>35.114100000000001</v>
      </c>
      <c r="D215" s="13"/>
      <c r="E215" s="14">
        <f t="shared" si="49"/>
        <v>35.112699999999997</v>
      </c>
      <c r="F215" s="21">
        <f t="shared" si="50"/>
        <v>14</v>
      </c>
      <c r="G215" s="13"/>
      <c r="H215" s="21">
        <f t="shared" si="48"/>
        <v>14</v>
      </c>
      <c r="I215" s="13"/>
      <c r="J215" s="11" t="str">
        <f t="shared" si="51"/>
        <v>X</v>
      </c>
      <c r="K215" s="11" t="str">
        <f t="shared" si="52"/>
        <v/>
      </c>
      <c r="L215" s="11" t="str">
        <f t="shared" si="53"/>
        <v/>
      </c>
      <c r="M215" s="13"/>
      <c r="R215" s="11"/>
      <c r="T215" s="11"/>
      <c r="X215" s="13"/>
    </row>
    <row r="216" spans="1:24" x14ac:dyDescent="0.3">
      <c r="A216" s="13"/>
      <c r="B216" s="11">
        <v>1234</v>
      </c>
      <c r="C216" s="14">
        <f t="shared" si="46"/>
        <v>35.128300000000003</v>
      </c>
      <c r="D216" s="13"/>
      <c r="E216" s="14">
        <f t="shared" si="49"/>
        <v>35.126800000000003</v>
      </c>
      <c r="F216" s="21">
        <f t="shared" si="50"/>
        <v>16</v>
      </c>
      <c r="G216" s="13"/>
      <c r="H216" s="21">
        <f t="shared" si="48"/>
        <v>15</v>
      </c>
      <c r="I216" s="13"/>
      <c r="J216" s="11" t="str">
        <f t="shared" si="51"/>
        <v/>
      </c>
      <c r="K216" s="11" t="str">
        <f t="shared" si="52"/>
        <v/>
      </c>
      <c r="L216" s="11" t="str">
        <f t="shared" si="53"/>
        <v>O</v>
      </c>
      <c r="M216" s="13"/>
      <c r="R216" s="11"/>
      <c r="T216" s="11"/>
      <c r="X216" s="13"/>
    </row>
    <row r="217" spans="1:24" x14ac:dyDescent="0.3">
      <c r="A217" s="13"/>
      <c r="B217" s="11">
        <v>1235</v>
      </c>
      <c r="C217" s="14">
        <f t="shared" si="46"/>
        <v>35.142600000000002</v>
      </c>
      <c r="D217" s="13"/>
      <c r="E217" s="14">
        <f t="shared" si="49"/>
        <v>35.140799999999999</v>
      </c>
      <c r="F217" s="21">
        <f t="shared" ref="F217:F226" si="54">ROUND((35/2)+(((E217-35)-0.14)/0.14)*(35/3),0)</f>
        <v>18</v>
      </c>
      <c r="G217" s="13"/>
      <c r="H217" s="21">
        <f t="shared" si="48"/>
        <v>18</v>
      </c>
      <c r="I217" s="13"/>
      <c r="J217" s="11" t="str">
        <f t="shared" si="51"/>
        <v>X</v>
      </c>
      <c r="K217" s="11" t="str">
        <f t="shared" si="52"/>
        <v/>
      </c>
      <c r="L217" s="11" t="str">
        <f t="shared" si="53"/>
        <v/>
      </c>
      <c r="M217" s="13"/>
      <c r="R217" s="11"/>
      <c r="T217" s="11"/>
      <c r="X217" s="13"/>
    </row>
    <row r="218" spans="1:24" x14ac:dyDescent="0.3">
      <c r="A218" s="13"/>
      <c r="B218" s="11">
        <v>1236</v>
      </c>
      <c r="C218" s="14">
        <f t="shared" si="46"/>
        <v>35.156799999999997</v>
      </c>
      <c r="D218" s="13"/>
      <c r="E218" s="14">
        <f t="shared" si="49"/>
        <v>35.154899999999998</v>
      </c>
      <c r="F218" s="21">
        <f t="shared" si="54"/>
        <v>19</v>
      </c>
      <c r="G218" s="13"/>
      <c r="H218" s="21">
        <f t="shared" si="48"/>
        <v>19</v>
      </c>
      <c r="I218" s="13"/>
      <c r="J218" s="11" t="str">
        <f t="shared" si="51"/>
        <v>X</v>
      </c>
      <c r="K218" s="11" t="str">
        <f t="shared" si="52"/>
        <v/>
      </c>
      <c r="L218" s="11" t="str">
        <f t="shared" si="53"/>
        <v/>
      </c>
      <c r="M218" s="13"/>
      <c r="R218" s="11"/>
      <c r="T218" s="11"/>
      <c r="X218" s="13"/>
    </row>
    <row r="219" spans="1:24" x14ac:dyDescent="0.3">
      <c r="A219" s="13"/>
      <c r="B219" s="11">
        <v>1237</v>
      </c>
      <c r="C219" s="14">
        <f t="shared" si="46"/>
        <v>35.170999999999999</v>
      </c>
      <c r="D219" s="13"/>
      <c r="E219" s="14">
        <f t="shared" si="49"/>
        <v>35.168999999999997</v>
      </c>
      <c r="F219" s="21">
        <f t="shared" si="54"/>
        <v>20</v>
      </c>
      <c r="G219" s="13"/>
      <c r="H219" s="21">
        <f t="shared" si="48"/>
        <v>20</v>
      </c>
      <c r="I219" s="13"/>
      <c r="J219" s="11" t="str">
        <f t="shared" si="51"/>
        <v>X</v>
      </c>
      <c r="K219" s="11" t="str">
        <f t="shared" si="52"/>
        <v/>
      </c>
      <c r="L219" s="11" t="str">
        <f t="shared" si="53"/>
        <v/>
      </c>
      <c r="M219" s="13"/>
      <c r="R219" s="11"/>
      <c r="T219" s="11"/>
      <c r="X219" s="13"/>
    </row>
    <row r="220" spans="1:24" x14ac:dyDescent="0.3">
      <c r="A220" s="13"/>
      <c r="B220" s="11">
        <v>1238</v>
      </c>
      <c r="C220" s="14">
        <f t="shared" si="46"/>
        <v>35.185200000000002</v>
      </c>
      <c r="D220" s="13"/>
      <c r="E220" s="14">
        <f t="shared" si="49"/>
        <v>35.183100000000003</v>
      </c>
      <c r="F220" s="21">
        <f t="shared" si="54"/>
        <v>21</v>
      </c>
      <c r="G220" s="13"/>
      <c r="H220" s="21">
        <f t="shared" si="48"/>
        <v>21</v>
      </c>
      <c r="I220" s="13"/>
      <c r="J220" s="11" t="str">
        <f t="shared" si="51"/>
        <v>X</v>
      </c>
      <c r="K220" s="11" t="str">
        <f t="shared" si="52"/>
        <v/>
      </c>
      <c r="L220" s="11" t="str">
        <f t="shared" si="53"/>
        <v/>
      </c>
      <c r="M220" s="13"/>
      <c r="R220" s="11"/>
      <c r="T220" s="11"/>
      <c r="X220" s="13"/>
    </row>
    <row r="221" spans="1:24" x14ac:dyDescent="0.3">
      <c r="A221" s="13"/>
      <c r="B221" s="11">
        <v>1239</v>
      </c>
      <c r="C221" s="14">
        <f t="shared" si="46"/>
        <v>35.199399999999997</v>
      </c>
      <c r="D221" s="13"/>
      <c r="E221" s="14">
        <f t="shared" si="49"/>
        <v>35.197200000000002</v>
      </c>
      <c r="F221" s="21">
        <f t="shared" si="54"/>
        <v>22</v>
      </c>
      <c r="G221" s="13"/>
      <c r="H221" s="21">
        <f t="shared" si="48"/>
        <v>22</v>
      </c>
      <c r="I221" s="13"/>
      <c r="J221" s="11" t="str">
        <f t="shared" si="51"/>
        <v>X</v>
      </c>
      <c r="K221" s="11" t="str">
        <f t="shared" si="52"/>
        <v/>
      </c>
      <c r="L221" s="11" t="str">
        <f t="shared" si="53"/>
        <v/>
      </c>
      <c r="M221" s="13"/>
      <c r="R221" s="11"/>
      <c r="T221" s="11"/>
      <c r="X221" s="13"/>
    </row>
    <row r="222" spans="1:24" x14ac:dyDescent="0.3">
      <c r="A222" s="13"/>
      <c r="B222" s="11">
        <v>1240</v>
      </c>
      <c r="C222" s="14">
        <f t="shared" si="46"/>
        <v>35.2136</v>
      </c>
      <c r="D222" s="13"/>
      <c r="E222" s="14">
        <f t="shared" si="49"/>
        <v>35.211300000000001</v>
      </c>
      <c r="F222" s="21">
        <f t="shared" si="54"/>
        <v>23</v>
      </c>
      <c r="G222" s="13"/>
      <c r="H222" s="21">
        <f t="shared" si="48"/>
        <v>23</v>
      </c>
      <c r="I222" s="13"/>
      <c r="J222" s="11" t="str">
        <f t="shared" si="51"/>
        <v>X</v>
      </c>
      <c r="K222" s="11" t="str">
        <f t="shared" si="52"/>
        <v/>
      </c>
      <c r="L222" s="11" t="str">
        <f t="shared" si="53"/>
        <v/>
      </c>
      <c r="M222" s="13"/>
      <c r="R222" s="11"/>
      <c r="T222" s="11"/>
      <c r="X222" s="13"/>
    </row>
    <row r="223" spans="1:24" x14ac:dyDescent="0.3">
      <c r="A223" s="13"/>
      <c r="B223" s="11">
        <v>1241</v>
      </c>
      <c r="C223" s="14">
        <f t="shared" si="46"/>
        <v>35.227800000000002</v>
      </c>
      <c r="D223" s="13"/>
      <c r="E223" s="14">
        <f t="shared" si="49"/>
        <v>35.2254</v>
      </c>
      <c r="F223" s="21">
        <f t="shared" si="54"/>
        <v>25</v>
      </c>
      <c r="G223" s="13"/>
      <c r="H223" s="21">
        <f t="shared" si="48"/>
        <v>23.999999999999996</v>
      </c>
      <c r="I223" s="13"/>
      <c r="J223" s="11" t="str">
        <f t="shared" si="51"/>
        <v/>
      </c>
      <c r="K223" s="11" t="str">
        <f t="shared" si="52"/>
        <v/>
      </c>
      <c r="L223" s="11" t="str">
        <f t="shared" si="53"/>
        <v>O</v>
      </c>
      <c r="M223" s="13"/>
      <c r="R223" s="11"/>
      <c r="T223" s="11"/>
      <c r="X223" s="13"/>
    </row>
    <row r="224" spans="1:24" x14ac:dyDescent="0.3">
      <c r="A224" s="13"/>
      <c r="B224" s="11">
        <v>1242</v>
      </c>
      <c r="C224" s="14">
        <f t="shared" si="46"/>
        <v>35.241999999999997</v>
      </c>
      <c r="D224" s="13"/>
      <c r="E224" s="14">
        <f t="shared" si="49"/>
        <v>35.239400000000003</v>
      </c>
      <c r="F224" s="21">
        <f t="shared" si="54"/>
        <v>26</v>
      </c>
      <c r="G224" s="13"/>
      <c r="H224" s="21">
        <f t="shared" si="48"/>
        <v>26</v>
      </c>
      <c r="I224" s="13"/>
      <c r="J224" s="11" t="str">
        <f t="shared" si="51"/>
        <v>X</v>
      </c>
      <c r="K224" s="11" t="str">
        <f t="shared" si="52"/>
        <v/>
      </c>
      <c r="L224" s="11" t="str">
        <f t="shared" si="53"/>
        <v/>
      </c>
      <c r="M224" s="13"/>
      <c r="R224" s="11"/>
      <c r="T224" s="11"/>
      <c r="X224" s="13"/>
    </row>
    <row r="225" spans="1:24" x14ac:dyDescent="0.3">
      <c r="A225" s="13"/>
      <c r="B225" s="11">
        <v>1243</v>
      </c>
      <c r="C225" s="14">
        <f t="shared" si="46"/>
        <v>35.2562</v>
      </c>
      <c r="D225" s="13"/>
      <c r="E225" s="14">
        <f t="shared" si="49"/>
        <v>35.253500000000003</v>
      </c>
      <c r="F225" s="21">
        <f t="shared" si="54"/>
        <v>27</v>
      </c>
      <c r="G225" s="13"/>
      <c r="H225" s="21">
        <f t="shared" si="48"/>
        <v>27</v>
      </c>
      <c r="I225" s="13"/>
      <c r="J225" s="11" t="str">
        <f t="shared" si="51"/>
        <v>X</v>
      </c>
      <c r="K225" s="11" t="str">
        <f t="shared" si="52"/>
        <v/>
      </c>
      <c r="L225" s="11" t="str">
        <f t="shared" si="53"/>
        <v/>
      </c>
      <c r="M225" s="13"/>
      <c r="R225" s="11"/>
      <c r="T225" s="11"/>
      <c r="X225" s="13"/>
    </row>
    <row r="226" spans="1:24" x14ac:dyDescent="0.3">
      <c r="A226" s="13"/>
      <c r="B226" s="11">
        <v>1244</v>
      </c>
      <c r="C226" s="14">
        <f t="shared" si="46"/>
        <v>35.270400000000002</v>
      </c>
      <c r="D226" s="13"/>
      <c r="E226" s="14">
        <f t="shared" si="49"/>
        <v>35.267600000000002</v>
      </c>
      <c r="F226" s="21">
        <f t="shared" si="54"/>
        <v>28</v>
      </c>
      <c r="G226" s="13"/>
      <c r="H226" s="21">
        <f t="shared" si="48"/>
        <v>28</v>
      </c>
      <c r="I226" s="13"/>
      <c r="J226" s="11" t="str">
        <f t="shared" si="51"/>
        <v>X</v>
      </c>
      <c r="K226" s="11" t="str">
        <f t="shared" si="52"/>
        <v/>
      </c>
      <c r="L226" s="11" t="str">
        <f t="shared" si="53"/>
        <v/>
      </c>
      <c r="M226" s="13"/>
      <c r="R226" s="11"/>
      <c r="T226" s="11"/>
      <c r="X226" s="13"/>
    </row>
    <row r="227" spans="1:24" x14ac:dyDescent="0.3">
      <c r="A227" s="13"/>
      <c r="B227" s="11">
        <v>1245</v>
      </c>
      <c r="C227" s="14">
        <f t="shared" si="46"/>
        <v>35.284599999999998</v>
      </c>
      <c r="D227" s="13"/>
      <c r="E227" s="14">
        <f t="shared" si="49"/>
        <v>35.281700000000001</v>
      </c>
      <c r="F227" s="21">
        <f t="shared" ref="F227:F236" si="55">ROUND(35-((0.42-(E227-35))/0.14)*(35/6),0)</f>
        <v>29</v>
      </c>
      <c r="G227" s="13"/>
      <c r="H227" s="21">
        <f t="shared" si="48"/>
        <v>28.999999999999996</v>
      </c>
      <c r="I227" s="13"/>
      <c r="J227" s="11" t="str">
        <f t="shared" si="51"/>
        <v>X</v>
      </c>
      <c r="K227" s="11" t="str">
        <f t="shared" si="52"/>
        <v/>
      </c>
      <c r="L227" s="11" t="str">
        <f t="shared" si="53"/>
        <v/>
      </c>
      <c r="M227" s="13"/>
      <c r="R227" s="11"/>
      <c r="T227" s="11"/>
      <c r="X227" s="13"/>
    </row>
    <row r="228" spans="1:24" x14ac:dyDescent="0.3">
      <c r="A228" s="13"/>
      <c r="B228" s="11">
        <v>1246</v>
      </c>
      <c r="C228" s="14">
        <f t="shared" si="46"/>
        <v>35.298699999999997</v>
      </c>
      <c r="D228" s="13"/>
      <c r="E228" s="14">
        <f t="shared" si="49"/>
        <v>35.2958</v>
      </c>
      <c r="F228" s="21">
        <f t="shared" si="55"/>
        <v>30</v>
      </c>
      <c r="G228" s="13"/>
      <c r="H228" s="21">
        <f t="shared" si="48"/>
        <v>28.999999999999996</v>
      </c>
      <c r="I228" s="13"/>
      <c r="J228" s="11" t="str">
        <f t="shared" si="51"/>
        <v/>
      </c>
      <c r="K228" s="11" t="str">
        <f t="shared" si="52"/>
        <v/>
      </c>
      <c r="L228" s="11" t="str">
        <f t="shared" si="53"/>
        <v>O</v>
      </c>
      <c r="M228" s="13"/>
      <c r="R228" s="11"/>
      <c r="T228" s="11"/>
      <c r="X228" s="13"/>
    </row>
    <row r="229" spans="1:24" x14ac:dyDescent="0.3">
      <c r="A229" s="13"/>
      <c r="B229" s="11">
        <v>1247</v>
      </c>
      <c r="C229" s="14">
        <f t="shared" si="46"/>
        <v>35.312899999999999</v>
      </c>
      <c r="D229" s="13"/>
      <c r="E229" s="14">
        <f t="shared" si="49"/>
        <v>35.309899999999999</v>
      </c>
      <c r="F229" s="21">
        <f t="shared" si="55"/>
        <v>30</v>
      </c>
      <c r="G229" s="13"/>
      <c r="H229" s="21">
        <f t="shared" si="48"/>
        <v>30</v>
      </c>
      <c r="I229" s="13"/>
      <c r="J229" s="11" t="str">
        <f t="shared" si="51"/>
        <v>X</v>
      </c>
      <c r="K229" s="11" t="str">
        <f t="shared" si="52"/>
        <v/>
      </c>
      <c r="L229" s="11" t="str">
        <f t="shared" si="53"/>
        <v/>
      </c>
      <c r="M229" s="13"/>
      <c r="R229" s="11"/>
      <c r="T229" s="11"/>
      <c r="X229" s="13"/>
    </row>
    <row r="230" spans="1:24" x14ac:dyDescent="0.3">
      <c r="A230" s="13"/>
      <c r="B230" s="11">
        <v>1248</v>
      </c>
      <c r="C230" s="14">
        <f t="shared" si="46"/>
        <v>35.326999999999998</v>
      </c>
      <c r="D230" s="13"/>
      <c r="E230" s="14">
        <f t="shared" si="49"/>
        <v>35.323900000000002</v>
      </c>
      <c r="F230" s="21">
        <f t="shared" si="55"/>
        <v>31</v>
      </c>
      <c r="G230" s="13"/>
      <c r="H230" s="21">
        <f t="shared" si="48"/>
        <v>31</v>
      </c>
      <c r="I230" s="13"/>
      <c r="J230" s="11" t="str">
        <f t="shared" si="51"/>
        <v>X</v>
      </c>
      <c r="K230" s="11" t="str">
        <f t="shared" si="52"/>
        <v/>
      </c>
      <c r="L230" s="11" t="str">
        <f t="shared" si="53"/>
        <v/>
      </c>
      <c r="M230" s="13"/>
      <c r="R230" s="11"/>
      <c r="T230" s="11"/>
      <c r="X230" s="13"/>
    </row>
    <row r="231" spans="1:24" x14ac:dyDescent="0.3">
      <c r="A231" s="13"/>
      <c r="B231" s="11">
        <v>1249</v>
      </c>
      <c r="C231" s="14">
        <f t="shared" si="46"/>
        <v>35.341200000000001</v>
      </c>
      <c r="D231" s="13"/>
      <c r="E231" s="14">
        <f t="shared" si="49"/>
        <v>35.338000000000001</v>
      </c>
      <c r="F231" s="21">
        <f t="shared" si="55"/>
        <v>32</v>
      </c>
      <c r="G231" s="13"/>
      <c r="H231" s="21">
        <f t="shared" si="48"/>
        <v>32</v>
      </c>
      <c r="I231" s="13"/>
      <c r="J231" s="11" t="str">
        <f t="shared" si="51"/>
        <v>X</v>
      </c>
      <c r="K231" s="11" t="str">
        <f t="shared" si="52"/>
        <v/>
      </c>
      <c r="L231" s="11" t="str">
        <f t="shared" si="53"/>
        <v/>
      </c>
      <c r="M231" s="13"/>
      <c r="R231" s="11"/>
      <c r="T231" s="11"/>
      <c r="X231" s="13"/>
    </row>
    <row r="232" spans="1:24" x14ac:dyDescent="0.3">
      <c r="A232" s="13"/>
      <c r="B232" s="11">
        <v>1250</v>
      </c>
      <c r="C232" s="14">
        <f t="shared" si="46"/>
        <v>35.3553</v>
      </c>
      <c r="D232" s="13"/>
      <c r="E232" s="14">
        <f t="shared" si="49"/>
        <v>35.3521</v>
      </c>
      <c r="F232" s="21">
        <f t="shared" si="55"/>
        <v>32</v>
      </c>
      <c r="G232" s="13"/>
      <c r="H232" s="21">
        <f t="shared" si="48"/>
        <v>32</v>
      </c>
      <c r="I232" s="13"/>
      <c r="J232" s="11" t="str">
        <f t="shared" si="51"/>
        <v>X</v>
      </c>
      <c r="K232" s="11" t="str">
        <f t="shared" si="52"/>
        <v/>
      </c>
      <c r="L232" s="11" t="str">
        <f t="shared" si="53"/>
        <v/>
      </c>
      <c r="M232" s="13"/>
      <c r="R232" s="11"/>
      <c r="T232" s="11"/>
      <c r="X232" s="13"/>
    </row>
    <row r="233" spans="1:24" x14ac:dyDescent="0.3">
      <c r="A233" s="13"/>
      <c r="B233" s="11">
        <v>1251</v>
      </c>
      <c r="C233" s="14">
        <f t="shared" si="46"/>
        <v>35.369500000000002</v>
      </c>
      <c r="D233" s="13"/>
      <c r="E233" s="14">
        <f t="shared" si="49"/>
        <v>35.366199999999999</v>
      </c>
      <c r="F233" s="21">
        <f t="shared" si="55"/>
        <v>33</v>
      </c>
      <c r="G233" s="13"/>
      <c r="H233" s="21">
        <f t="shared" si="48"/>
        <v>33</v>
      </c>
      <c r="I233" s="13"/>
      <c r="J233" s="11" t="str">
        <f t="shared" si="51"/>
        <v>X</v>
      </c>
      <c r="K233" s="11" t="str">
        <f t="shared" si="52"/>
        <v/>
      </c>
      <c r="L233" s="11" t="str">
        <f t="shared" si="53"/>
        <v/>
      </c>
      <c r="M233" s="13"/>
      <c r="R233" s="11"/>
      <c r="T233" s="11"/>
      <c r="X233" s="13"/>
    </row>
    <row r="234" spans="1:24" x14ac:dyDescent="0.3">
      <c r="A234" s="13"/>
      <c r="B234" s="11">
        <v>1252</v>
      </c>
      <c r="C234" s="14">
        <f t="shared" si="46"/>
        <v>35.383600000000001</v>
      </c>
      <c r="D234" s="13"/>
      <c r="E234" s="14">
        <f t="shared" si="49"/>
        <v>35.380299999999998</v>
      </c>
      <c r="F234" s="21">
        <f t="shared" si="55"/>
        <v>33</v>
      </c>
      <c r="G234" s="13"/>
      <c r="H234" s="21">
        <f t="shared" si="48"/>
        <v>33</v>
      </c>
      <c r="I234" s="13"/>
      <c r="J234" s="11" t="str">
        <f t="shared" si="51"/>
        <v>X</v>
      </c>
      <c r="K234" s="11" t="str">
        <f t="shared" si="52"/>
        <v/>
      </c>
      <c r="L234" s="11" t="str">
        <f t="shared" si="53"/>
        <v/>
      </c>
      <c r="M234" s="13"/>
      <c r="R234" s="11"/>
      <c r="T234" s="11"/>
      <c r="X234" s="13"/>
    </row>
    <row r="235" spans="1:24" x14ac:dyDescent="0.3">
      <c r="A235" s="13"/>
      <c r="B235" s="11">
        <v>1253</v>
      </c>
      <c r="C235" s="14">
        <f t="shared" si="46"/>
        <v>35.3977</v>
      </c>
      <c r="D235" s="13"/>
      <c r="E235" s="14">
        <f t="shared" si="49"/>
        <v>35.394399999999997</v>
      </c>
      <c r="F235" s="21">
        <f t="shared" si="55"/>
        <v>34</v>
      </c>
      <c r="G235" s="13"/>
      <c r="H235" s="21">
        <f t="shared" si="48"/>
        <v>33</v>
      </c>
      <c r="I235" s="13"/>
      <c r="J235" s="11" t="str">
        <f t="shared" si="51"/>
        <v/>
      </c>
      <c r="K235" s="11" t="str">
        <f t="shared" si="52"/>
        <v/>
      </c>
      <c r="L235" s="11" t="str">
        <f t="shared" si="53"/>
        <v>O</v>
      </c>
      <c r="M235" s="13"/>
      <c r="R235" s="11"/>
      <c r="T235" s="11"/>
      <c r="X235" s="13"/>
    </row>
    <row r="236" spans="1:24" x14ac:dyDescent="0.3">
      <c r="A236" s="13"/>
      <c r="B236" s="11">
        <v>1254</v>
      </c>
      <c r="C236" s="14">
        <f t="shared" si="46"/>
        <v>35.411900000000003</v>
      </c>
      <c r="D236" s="13"/>
      <c r="E236" s="14">
        <f t="shared" si="49"/>
        <v>35.408499999999997</v>
      </c>
      <c r="F236" s="21">
        <f t="shared" si="55"/>
        <v>35</v>
      </c>
      <c r="G236" s="13"/>
      <c r="H236" s="21">
        <f t="shared" si="48"/>
        <v>34</v>
      </c>
      <c r="I236" s="13"/>
      <c r="J236" s="11" t="str">
        <f t="shared" si="51"/>
        <v/>
      </c>
      <c r="K236" s="11" t="str">
        <f t="shared" si="52"/>
        <v/>
      </c>
      <c r="L236" s="11" t="str">
        <f t="shared" si="53"/>
        <v>O</v>
      </c>
      <c r="M236" s="13"/>
      <c r="R236" s="11"/>
      <c r="T236" s="11"/>
      <c r="X236" s="13"/>
    </row>
    <row r="237" spans="1:24" x14ac:dyDescent="0.3">
      <c r="A237" s="13"/>
      <c r="B237" s="11">
        <v>1255</v>
      </c>
      <c r="C237" s="14">
        <f t="shared" si="46"/>
        <v>35.426000000000002</v>
      </c>
      <c r="D237" s="13"/>
      <c r="E237" s="14">
        <f t="shared" si="49"/>
        <v>35.422499999999999</v>
      </c>
      <c r="F237" s="21">
        <v>35</v>
      </c>
      <c r="G237" s="13"/>
      <c r="H237" s="21">
        <f t="shared" si="48"/>
        <v>35</v>
      </c>
      <c r="I237" s="13"/>
      <c r="J237" s="11" t="str">
        <f t="shared" si="51"/>
        <v>X</v>
      </c>
      <c r="K237" s="11" t="str">
        <f t="shared" si="52"/>
        <v/>
      </c>
      <c r="L237" s="11" t="str">
        <f t="shared" si="53"/>
        <v/>
      </c>
      <c r="M237" s="13"/>
      <c r="R237" s="11"/>
      <c r="T237" s="11"/>
      <c r="X237" s="13"/>
    </row>
    <row r="238" spans="1:24" x14ac:dyDescent="0.3">
      <c r="A238" s="13"/>
      <c r="B238" s="11">
        <v>1256</v>
      </c>
      <c r="C238" s="14">
        <f t="shared" si="46"/>
        <v>35.440100000000001</v>
      </c>
      <c r="D238" s="13"/>
      <c r="E238" s="14">
        <f t="shared" si="49"/>
        <v>35.436599999999999</v>
      </c>
      <c r="F238" s="21">
        <v>35</v>
      </c>
      <c r="G238" s="13"/>
      <c r="H238" s="21">
        <f t="shared" si="48"/>
        <v>35</v>
      </c>
      <c r="I238" s="13"/>
      <c r="J238" s="11" t="str">
        <f t="shared" si="51"/>
        <v>X</v>
      </c>
      <c r="K238" s="11" t="str">
        <f t="shared" si="52"/>
        <v/>
      </c>
      <c r="L238" s="11" t="str">
        <f t="shared" si="53"/>
        <v/>
      </c>
      <c r="M238" s="13"/>
      <c r="R238" s="11"/>
      <c r="T238" s="11"/>
      <c r="X238" s="13"/>
    </row>
    <row r="239" spans="1:24" x14ac:dyDescent="0.3">
      <c r="A239" s="13"/>
      <c r="B239" s="11">
        <v>1257</v>
      </c>
      <c r="C239" s="14">
        <f t="shared" si="46"/>
        <v>35.4542</v>
      </c>
      <c r="D239" s="13"/>
      <c r="E239" s="14">
        <f t="shared" si="49"/>
        <v>35.450699999999998</v>
      </c>
      <c r="F239" s="21">
        <v>35</v>
      </c>
      <c r="G239" s="13"/>
      <c r="H239" s="21">
        <f t="shared" si="48"/>
        <v>35</v>
      </c>
      <c r="I239" s="13"/>
      <c r="J239" s="11" t="str">
        <f t="shared" si="51"/>
        <v>X</v>
      </c>
      <c r="K239" s="11" t="str">
        <f t="shared" si="52"/>
        <v/>
      </c>
      <c r="L239" s="11" t="str">
        <f t="shared" si="53"/>
        <v/>
      </c>
      <c r="M239" s="13"/>
      <c r="R239" s="11"/>
      <c r="T239" s="11"/>
      <c r="X239" s="13"/>
    </row>
    <row r="240" spans="1:24" x14ac:dyDescent="0.3">
      <c r="A240" s="13"/>
      <c r="B240" s="11">
        <v>1258</v>
      </c>
      <c r="C240" s="14">
        <f t="shared" si="46"/>
        <v>35.468299999999999</v>
      </c>
      <c r="D240" s="13"/>
      <c r="E240" s="14">
        <f t="shared" si="49"/>
        <v>35.464799999999997</v>
      </c>
      <c r="F240" s="21">
        <v>35</v>
      </c>
      <c r="G240" s="13"/>
      <c r="H240" s="21">
        <f t="shared" si="48"/>
        <v>35</v>
      </c>
      <c r="I240" s="13"/>
      <c r="J240" s="11" t="str">
        <f t="shared" ref="J240:J271" si="56">IF(H240=F240,"X","")</f>
        <v>X</v>
      </c>
      <c r="K240" s="11" t="str">
        <f t="shared" ref="K240:K271" si="57">IF(H240&gt;F240,"U","")</f>
        <v/>
      </c>
      <c r="L240" s="11" t="str">
        <f t="shared" ref="L240:L271" si="58">IF(H240&lt;F240,"O","")</f>
        <v/>
      </c>
      <c r="M240" s="13"/>
      <c r="R240" s="11"/>
      <c r="T240" s="11"/>
      <c r="X240" s="13"/>
    </row>
    <row r="241" spans="1:24" x14ac:dyDescent="0.3">
      <c r="A241" s="13"/>
      <c r="B241" s="11">
        <v>1259</v>
      </c>
      <c r="C241" s="14">
        <f t="shared" si="46"/>
        <v>35.482399999999998</v>
      </c>
      <c r="D241" s="13"/>
      <c r="E241" s="14">
        <f t="shared" si="49"/>
        <v>35.478900000000003</v>
      </c>
      <c r="F241" s="21">
        <v>35</v>
      </c>
      <c r="G241" s="13"/>
      <c r="H241" s="21">
        <f t="shared" si="48"/>
        <v>35</v>
      </c>
      <c r="I241" s="13"/>
      <c r="J241" s="11" t="str">
        <f t="shared" si="56"/>
        <v>X</v>
      </c>
      <c r="K241" s="11" t="str">
        <f t="shared" si="57"/>
        <v/>
      </c>
      <c r="L241" s="11" t="str">
        <f t="shared" si="58"/>
        <v/>
      </c>
      <c r="M241" s="13"/>
      <c r="R241" s="11"/>
      <c r="T241" s="11"/>
      <c r="X241" s="13"/>
    </row>
    <row r="242" spans="1:24" x14ac:dyDescent="0.3">
      <c r="A242" s="13"/>
      <c r="B242" s="11">
        <v>1260</v>
      </c>
      <c r="C242" s="14">
        <f t="shared" si="46"/>
        <v>35.496499999999997</v>
      </c>
      <c r="D242" s="13"/>
      <c r="E242" s="14">
        <f t="shared" si="49"/>
        <v>35.493000000000002</v>
      </c>
      <c r="F242" s="21">
        <v>35</v>
      </c>
      <c r="G242" s="13"/>
      <c r="H242" s="21">
        <f t="shared" si="48"/>
        <v>35</v>
      </c>
      <c r="I242" s="13"/>
      <c r="J242" s="11" t="str">
        <f t="shared" si="56"/>
        <v>X</v>
      </c>
      <c r="K242" s="11" t="str">
        <f t="shared" si="57"/>
        <v/>
      </c>
      <c r="L242" s="11" t="str">
        <f t="shared" si="58"/>
        <v/>
      </c>
      <c r="M242" s="13"/>
      <c r="R242" s="11"/>
      <c r="T242" s="11"/>
      <c r="X242" s="13"/>
    </row>
    <row r="243" spans="1:24" x14ac:dyDescent="0.3">
      <c r="A243" s="13"/>
      <c r="B243" s="11">
        <v>1261</v>
      </c>
      <c r="C243" s="14">
        <f t="shared" si="46"/>
        <v>35.510599999999997</v>
      </c>
      <c r="D243" s="13"/>
      <c r="E243" s="14">
        <f t="shared" si="49"/>
        <v>35.506999999999998</v>
      </c>
      <c r="F243" s="21">
        <v>35</v>
      </c>
      <c r="G243" s="13"/>
      <c r="H243" s="21">
        <f t="shared" si="48"/>
        <v>36</v>
      </c>
      <c r="I243" s="13"/>
      <c r="J243" s="11" t="str">
        <f t="shared" si="56"/>
        <v/>
      </c>
      <c r="K243" s="11" t="str">
        <f t="shared" si="57"/>
        <v>U</v>
      </c>
      <c r="L243" s="11" t="str">
        <f t="shared" si="58"/>
        <v/>
      </c>
      <c r="M243" s="13"/>
      <c r="R243" s="11"/>
      <c r="T243" s="11"/>
      <c r="X243" s="13"/>
    </row>
    <row r="244" spans="1:24" x14ac:dyDescent="0.3">
      <c r="A244" s="13"/>
      <c r="B244" s="11">
        <v>1262</v>
      </c>
      <c r="C244" s="14">
        <f t="shared" si="46"/>
        <v>35.5246</v>
      </c>
      <c r="D244" s="13"/>
      <c r="E244" s="14">
        <f t="shared" si="49"/>
        <v>35.521099999999997</v>
      </c>
      <c r="F244" s="21">
        <v>35</v>
      </c>
      <c r="G244" s="13"/>
      <c r="H244" s="21">
        <f t="shared" si="48"/>
        <v>35</v>
      </c>
      <c r="I244" s="13"/>
      <c r="J244" s="11" t="str">
        <f t="shared" si="56"/>
        <v>X</v>
      </c>
      <c r="K244" s="11" t="str">
        <f t="shared" si="57"/>
        <v/>
      </c>
      <c r="L244" s="11" t="str">
        <f t="shared" si="58"/>
        <v/>
      </c>
      <c r="M244" s="13"/>
      <c r="R244" s="11"/>
      <c r="T244" s="11"/>
      <c r="X244" s="13"/>
    </row>
    <row r="245" spans="1:24" x14ac:dyDescent="0.3">
      <c r="A245" s="13"/>
      <c r="B245" s="11">
        <v>1263</v>
      </c>
      <c r="C245" s="14">
        <f t="shared" si="46"/>
        <v>35.538699999999999</v>
      </c>
      <c r="D245" s="13"/>
      <c r="E245" s="14">
        <f t="shared" si="49"/>
        <v>35.535200000000003</v>
      </c>
      <c r="F245" s="21">
        <v>35</v>
      </c>
      <c r="G245" s="13"/>
      <c r="H245" s="21">
        <f t="shared" si="48"/>
        <v>35</v>
      </c>
      <c r="I245" s="13"/>
      <c r="J245" s="11" t="str">
        <f t="shared" si="56"/>
        <v>X</v>
      </c>
      <c r="K245" s="11" t="str">
        <f t="shared" si="57"/>
        <v/>
      </c>
      <c r="L245" s="11" t="str">
        <f t="shared" si="58"/>
        <v/>
      </c>
      <c r="M245" s="13"/>
      <c r="R245" s="11"/>
      <c r="T245" s="11"/>
      <c r="X245" s="13"/>
    </row>
    <row r="246" spans="1:24" x14ac:dyDescent="0.3">
      <c r="A246" s="13"/>
      <c r="B246" s="11">
        <v>1264</v>
      </c>
      <c r="C246" s="14">
        <f t="shared" si="46"/>
        <v>35.552799999999998</v>
      </c>
      <c r="D246" s="13"/>
      <c r="E246" s="14">
        <f t="shared" si="49"/>
        <v>35.549300000000002</v>
      </c>
      <c r="F246" s="21">
        <v>35</v>
      </c>
      <c r="G246" s="13"/>
      <c r="H246" s="21">
        <f t="shared" si="48"/>
        <v>35</v>
      </c>
      <c r="I246" s="13"/>
      <c r="J246" s="11" t="str">
        <f t="shared" si="56"/>
        <v>X</v>
      </c>
      <c r="K246" s="11" t="str">
        <f t="shared" si="57"/>
        <v/>
      </c>
      <c r="L246" s="11" t="str">
        <f t="shared" si="58"/>
        <v/>
      </c>
      <c r="M246" s="13"/>
      <c r="R246" s="11"/>
      <c r="T246" s="11"/>
      <c r="X246" s="13"/>
    </row>
    <row r="247" spans="1:24" x14ac:dyDescent="0.3">
      <c r="A247" s="13"/>
      <c r="B247" s="11">
        <v>1265</v>
      </c>
      <c r="C247" s="14">
        <f t="shared" si="46"/>
        <v>35.566800000000001</v>
      </c>
      <c r="D247" s="13"/>
      <c r="E247" s="14">
        <f t="shared" si="49"/>
        <v>35.563400000000001</v>
      </c>
      <c r="F247" s="21">
        <v>35</v>
      </c>
      <c r="G247" s="13"/>
      <c r="H247" s="21">
        <f t="shared" si="48"/>
        <v>34</v>
      </c>
      <c r="I247" s="13"/>
      <c r="J247" s="11" t="str">
        <f t="shared" si="56"/>
        <v/>
      </c>
      <c r="K247" s="11" t="str">
        <f t="shared" si="57"/>
        <v/>
      </c>
      <c r="L247" s="11" t="str">
        <f t="shared" si="58"/>
        <v>O</v>
      </c>
      <c r="M247" s="13"/>
      <c r="R247" s="11"/>
      <c r="T247" s="11"/>
      <c r="X247" s="13"/>
    </row>
    <row r="248" spans="1:24" x14ac:dyDescent="0.3">
      <c r="A248" s="13"/>
      <c r="B248" s="11">
        <v>1266</v>
      </c>
      <c r="C248" s="14">
        <f t="shared" si="46"/>
        <v>35.5809</v>
      </c>
      <c r="D248" s="13"/>
      <c r="E248" s="14">
        <f t="shared" si="49"/>
        <v>35.577500000000001</v>
      </c>
      <c r="F248" s="21">
        <v>35</v>
      </c>
      <c r="G248" s="13"/>
      <c r="H248" s="21">
        <f t="shared" si="48"/>
        <v>34</v>
      </c>
      <c r="I248" s="13"/>
      <c r="J248" s="11" t="str">
        <f t="shared" si="56"/>
        <v/>
      </c>
      <c r="K248" s="11" t="str">
        <f t="shared" si="57"/>
        <v/>
      </c>
      <c r="L248" s="11" t="str">
        <f t="shared" si="58"/>
        <v>O</v>
      </c>
      <c r="M248" s="13"/>
      <c r="R248" s="11"/>
      <c r="T248" s="11"/>
      <c r="X248" s="13"/>
    </row>
    <row r="249" spans="1:24" x14ac:dyDescent="0.3">
      <c r="A249" s="13"/>
      <c r="B249" s="11">
        <v>1267</v>
      </c>
      <c r="C249" s="14">
        <f t="shared" si="46"/>
        <v>35.594900000000003</v>
      </c>
      <c r="D249" s="13"/>
      <c r="E249" s="14">
        <f t="shared" si="49"/>
        <v>35.591500000000003</v>
      </c>
      <c r="F249" s="21">
        <f t="shared" ref="F249:F258" si="59">ROUND(35-(((E249-35)-0.58)/0.14)*(35/6),0)</f>
        <v>35</v>
      </c>
      <c r="G249" s="13"/>
      <c r="H249" s="21">
        <f t="shared" si="48"/>
        <v>34</v>
      </c>
      <c r="I249" s="13"/>
      <c r="J249" s="11" t="str">
        <f t="shared" si="56"/>
        <v/>
      </c>
      <c r="K249" s="11" t="str">
        <f t="shared" si="57"/>
        <v/>
      </c>
      <c r="L249" s="11" t="str">
        <f t="shared" si="58"/>
        <v>O</v>
      </c>
      <c r="M249" s="13"/>
      <c r="R249" s="11"/>
      <c r="T249" s="11"/>
      <c r="X249" s="13"/>
    </row>
    <row r="250" spans="1:24" x14ac:dyDescent="0.3">
      <c r="A250" s="13"/>
      <c r="B250" s="11">
        <v>1268</v>
      </c>
      <c r="C250" s="14">
        <f t="shared" si="46"/>
        <v>35.609000000000002</v>
      </c>
      <c r="D250" s="13"/>
      <c r="E250" s="14">
        <f t="shared" si="49"/>
        <v>35.605600000000003</v>
      </c>
      <c r="F250" s="21">
        <f t="shared" si="59"/>
        <v>34</v>
      </c>
      <c r="G250" s="13"/>
      <c r="H250" s="21">
        <f t="shared" si="48"/>
        <v>34</v>
      </c>
      <c r="I250" s="13"/>
      <c r="J250" s="11" t="str">
        <f t="shared" si="56"/>
        <v>X</v>
      </c>
      <c r="K250" s="11" t="str">
        <f t="shared" si="57"/>
        <v/>
      </c>
      <c r="L250" s="11" t="str">
        <f t="shared" si="58"/>
        <v/>
      </c>
      <c r="M250" s="13"/>
      <c r="R250" s="11"/>
      <c r="T250" s="11"/>
      <c r="X250" s="13"/>
    </row>
    <row r="251" spans="1:24" x14ac:dyDescent="0.3">
      <c r="A251" s="13"/>
      <c r="B251" s="11">
        <v>1269</v>
      </c>
      <c r="C251" s="14">
        <f t="shared" si="46"/>
        <v>35.622999999999998</v>
      </c>
      <c r="D251" s="13"/>
      <c r="E251" s="14">
        <f t="shared" si="49"/>
        <v>35.619700000000002</v>
      </c>
      <c r="F251" s="21">
        <f t="shared" si="59"/>
        <v>33</v>
      </c>
      <c r="G251" s="13"/>
      <c r="H251" s="21">
        <f t="shared" si="48"/>
        <v>33</v>
      </c>
      <c r="I251" s="13"/>
      <c r="J251" s="11" t="str">
        <f t="shared" si="56"/>
        <v>X</v>
      </c>
      <c r="K251" s="11" t="str">
        <f t="shared" si="57"/>
        <v/>
      </c>
      <c r="L251" s="11" t="str">
        <f t="shared" si="58"/>
        <v/>
      </c>
      <c r="M251" s="13"/>
      <c r="R251" s="11"/>
      <c r="T251" s="11"/>
      <c r="X251" s="13"/>
    </row>
    <row r="252" spans="1:24" x14ac:dyDescent="0.3">
      <c r="A252" s="13"/>
      <c r="B252" s="11">
        <v>1270</v>
      </c>
      <c r="C252" s="14">
        <f t="shared" si="46"/>
        <v>35.637099999999997</v>
      </c>
      <c r="D252" s="13"/>
      <c r="E252" s="14">
        <f t="shared" si="49"/>
        <v>35.633800000000001</v>
      </c>
      <c r="F252" s="21">
        <f t="shared" si="59"/>
        <v>33</v>
      </c>
      <c r="G252" s="13"/>
      <c r="H252" s="21">
        <f t="shared" si="48"/>
        <v>33</v>
      </c>
      <c r="I252" s="13"/>
      <c r="J252" s="11" t="str">
        <f t="shared" si="56"/>
        <v>X</v>
      </c>
      <c r="K252" s="11" t="str">
        <f t="shared" si="57"/>
        <v/>
      </c>
      <c r="L252" s="11" t="str">
        <f t="shared" si="58"/>
        <v/>
      </c>
      <c r="M252" s="13"/>
      <c r="R252" s="11"/>
      <c r="T252" s="11"/>
      <c r="X252" s="13"/>
    </row>
    <row r="253" spans="1:24" x14ac:dyDescent="0.3">
      <c r="A253" s="13"/>
      <c r="B253" s="11">
        <v>1271</v>
      </c>
      <c r="C253" s="14">
        <f t="shared" si="46"/>
        <v>35.6511</v>
      </c>
      <c r="D253" s="13"/>
      <c r="E253" s="14">
        <f t="shared" si="49"/>
        <v>35.6479</v>
      </c>
      <c r="F253" s="21">
        <f t="shared" si="59"/>
        <v>32</v>
      </c>
      <c r="G253" s="13"/>
      <c r="H253" s="21">
        <f t="shared" si="48"/>
        <v>32</v>
      </c>
      <c r="I253" s="13"/>
      <c r="J253" s="11" t="str">
        <f t="shared" si="56"/>
        <v>X</v>
      </c>
      <c r="K253" s="11" t="str">
        <f t="shared" si="57"/>
        <v/>
      </c>
      <c r="L253" s="11" t="str">
        <f t="shared" si="58"/>
        <v/>
      </c>
      <c r="M253" s="13"/>
      <c r="R253" s="11"/>
      <c r="T253" s="11"/>
      <c r="X253" s="13"/>
    </row>
    <row r="254" spans="1:24" x14ac:dyDescent="0.3">
      <c r="A254" s="13"/>
      <c r="B254" s="11">
        <v>1272</v>
      </c>
      <c r="C254" s="14">
        <f t="shared" si="46"/>
        <v>35.665100000000002</v>
      </c>
      <c r="D254" s="13"/>
      <c r="E254" s="14">
        <f t="shared" si="49"/>
        <v>35.661999999999999</v>
      </c>
      <c r="F254" s="21">
        <f t="shared" si="59"/>
        <v>32</v>
      </c>
      <c r="G254" s="13"/>
      <c r="H254" s="21">
        <f t="shared" si="48"/>
        <v>31</v>
      </c>
      <c r="I254" s="13"/>
      <c r="J254" s="11" t="str">
        <f t="shared" si="56"/>
        <v/>
      </c>
      <c r="K254" s="11" t="str">
        <f t="shared" si="57"/>
        <v/>
      </c>
      <c r="L254" s="11" t="str">
        <f t="shared" si="58"/>
        <v>O</v>
      </c>
      <c r="M254" s="13"/>
      <c r="R254" s="11"/>
      <c r="T254" s="11"/>
      <c r="X254" s="13"/>
    </row>
    <row r="255" spans="1:24" x14ac:dyDescent="0.3">
      <c r="A255" s="13"/>
      <c r="B255" s="11">
        <v>1273</v>
      </c>
      <c r="C255" s="14">
        <f t="shared" si="46"/>
        <v>35.679099999999998</v>
      </c>
      <c r="D255" s="13"/>
      <c r="E255" s="14">
        <f t="shared" si="49"/>
        <v>35.676099999999998</v>
      </c>
      <c r="F255" s="21">
        <f t="shared" si="59"/>
        <v>31</v>
      </c>
      <c r="G255" s="13"/>
      <c r="H255" s="21">
        <f t="shared" si="48"/>
        <v>30</v>
      </c>
      <c r="I255" s="13"/>
      <c r="J255" s="11" t="str">
        <f t="shared" si="56"/>
        <v/>
      </c>
      <c r="K255" s="11" t="str">
        <f t="shared" si="57"/>
        <v/>
      </c>
      <c r="L255" s="11" t="str">
        <f t="shared" si="58"/>
        <v>O</v>
      </c>
      <c r="M255" s="13"/>
      <c r="R255" s="11"/>
      <c r="T255" s="11"/>
      <c r="X255" s="13"/>
    </row>
    <row r="256" spans="1:24" x14ac:dyDescent="0.3">
      <c r="A256" s="13"/>
      <c r="B256" s="11">
        <v>1274</v>
      </c>
      <c r="C256" s="14">
        <f t="shared" si="46"/>
        <v>35.693100000000001</v>
      </c>
      <c r="D256" s="13"/>
      <c r="E256" s="14">
        <f t="shared" si="49"/>
        <v>35.690100000000001</v>
      </c>
      <c r="F256" s="21">
        <f t="shared" si="59"/>
        <v>30</v>
      </c>
      <c r="G256" s="13"/>
      <c r="H256" s="21">
        <f t="shared" si="48"/>
        <v>30</v>
      </c>
      <c r="I256" s="13"/>
      <c r="J256" s="11" t="str">
        <f t="shared" si="56"/>
        <v>X</v>
      </c>
      <c r="K256" s="11" t="str">
        <f t="shared" si="57"/>
        <v/>
      </c>
      <c r="L256" s="11" t="str">
        <f t="shared" si="58"/>
        <v/>
      </c>
      <c r="M256" s="13"/>
      <c r="R256" s="11"/>
      <c r="T256" s="11"/>
      <c r="X256" s="13"/>
    </row>
    <row r="257" spans="1:24" x14ac:dyDescent="0.3">
      <c r="A257" s="13"/>
      <c r="B257" s="11">
        <v>1275</v>
      </c>
      <c r="C257" s="14">
        <f t="shared" si="46"/>
        <v>35.707099999999997</v>
      </c>
      <c r="D257" s="13"/>
      <c r="E257" s="14">
        <f t="shared" si="49"/>
        <v>35.7042</v>
      </c>
      <c r="F257" s="21">
        <f t="shared" si="59"/>
        <v>30</v>
      </c>
      <c r="G257" s="13"/>
      <c r="H257" s="21">
        <f t="shared" si="48"/>
        <v>28.999999999999996</v>
      </c>
      <c r="I257" s="13"/>
      <c r="J257" s="11" t="str">
        <f t="shared" si="56"/>
        <v/>
      </c>
      <c r="K257" s="11" t="str">
        <f t="shared" si="57"/>
        <v/>
      </c>
      <c r="L257" s="11" t="str">
        <f t="shared" si="58"/>
        <v>O</v>
      </c>
      <c r="M257" s="13"/>
      <c r="R257" s="11"/>
      <c r="T257" s="11"/>
      <c r="X257" s="13"/>
    </row>
    <row r="258" spans="1:24" x14ac:dyDescent="0.3">
      <c r="A258" s="13"/>
      <c r="B258" s="11">
        <v>1276</v>
      </c>
      <c r="C258" s="14">
        <f t="shared" si="46"/>
        <v>35.7211</v>
      </c>
      <c r="D258" s="13"/>
      <c r="E258" s="14">
        <f t="shared" si="49"/>
        <v>35.718299999999999</v>
      </c>
      <c r="F258" s="21">
        <f t="shared" si="59"/>
        <v>29</v>
      </c>
      <c r="G258" s="13"/>
      <c r="H258" s="21">
        <f t="shared" si="48"/>
        <v>28</v>
      </c>
      <c r="I258" s="13"/>
      <c r="J258" s="11" t="str">
        <f t="shared" si="56"/>
        <v/>
      </c>
      <c r="K258" s="11" t="str">
        <f t="shared" si="57"/>
        <v/>
      </c>
      <c r="L258" s="11" t="str">
        <f t="shared" si="58"/>
        <v>O</v>
      </c>
      <c r="M258" s="13"/>
      <c r="R258" s="11"/>
      <c r="T258" s="11"/>
      <c r="X258" s="13"/>
    </row>
    <row r="259" spans="1:24" x14ac:dyDescent="0.3">
      <c r="A259" s="13"/>
      <c r="B259" s="11">
        <v>1277</v>
      </c>
      <c r="C259" s="14">
        <f t="shared" si="46"/>
        <v>35.735100000000003</v>
      </c>
      <c r="D259" s="13"/>
      <c r="E259" s="14">
        <f t="shared" si="49"/>
        <v>35.732399999999998</v>
      </c>
      <c r="F259" s="21">
        <f t="shared" ref="F259:F268" si="60">ROUND((35/2)+((0.86-(E259-35))/0.14)*(35/3),0)</f>
        <v>28</v>
      </c>
      <c r="G259" s="13"/>
      <c r="H259" s="21">
        <f t="shared" si="48"/>
        <v>27</v>
      </c>
      <c r="I259" s="13"/>
      <c r="J259" s="11" t="str">
        <f t="shared" si="56"/>
        <v/>
      </c>
      <c r="K259" s="11" t="str">
        <f t="shared" si="57"/>
        <v/>
      </c>
      <c r="L259" s="11" t="str">
        <f t="shared" si="58"/>
        <v>O</v>
      </c>
      <c r="M259" s="13"/>
      <c r="R259" s="11"/>
      <c r="T259" s="11"/>
      <c r="X259" s="13"/>
    </row>
    <row r="260" spans="1:24" x14ac:dyDescent="0.3">
      <c r="A260" s="13"/>
      <c r="B260" s="11">
        <v>1278</v>
      </c>
      <c r="C260" s="14">
        <f t="shared" si="46"/>
        <v>35.749099999999999</v>
      </c>
      <c r="D260" s="13"/>
      <c r="E260" s="14">
        <f t="shared" si="49"/>
        <v>35.746499999999997</v>
      </c>
      <c r="F260" s="21">
        <f t="shared" si="60"/>
        <v>27</v>
      </c>
      <c r="G260" s="13"/>
      <c r="H260" s="21">
        <f t="shared" si="48"/>
        <v>26</v>
      </c>
      <c r="I260" s="13"/>
      <c r="J260" s="11" t="str">
        <f t="shared" si="56"/>
        <v/>
      </c>
      <c r="K260" s="11" t="str">
        <f t="shared" si="57"/>
        <v/>
      </c>
      <c r="L260" s="11" t="str">
        <f t="shared" si="58"/>
        <v>O</v>
      </c>
      <c r="M260" s="13"/>
      <c r="R260" s="11"/>
      <c r="T260" s="11"/>
      <c r="X260" s="13"/>
    </row>
    <row r="261" spans="1:24" x14ac:dyDescent="0.3">
      <c r="A261" s="13"/>
      <c r="B261" s="11">
        <v>1279</v>
      </c>
      <c r="C261" s="14">
        <f t="shared" si="46"/>
        <v>35.763100000000001</v>
      </c>
      <c r="D261" s="13"/>
      <c r="E261" s="14">
        <f t="shared" si="49"/>
        <v>35.760599999999997</v>
      </c>
      <c r="F261" s="21">
        <f t="shared" si="60"/>
        <v>26</v>
      </c>
      <c r="G261" s="13"/>
      <c r="H261" s="21">
        <f t="shared" si="48"/>
        <v>25</v>
      </c>
      <c r="I261" s="13"/>
      <c r="J261" s="11" t="str">
        <f t="shared" si="56"/>
        <v/>
      </c>
      <c r="K261" s="11" t="str">
        <f t="shared" si="57"/>
        <v/>
      </c>
      <c r="L261" s="11" t="str">
        <f t="shared" si="58"/>
        <v>O</v>
      </c>
      <c r="M261" s="13"/>
      <c r="R261" s="11"/>
      <c r="T261" s="11"/>
      <c r="X261" s="13"/>
    </row>
    <row r="262" spans="1:24" x14ac:dyDescent="0.3">
      <c r="A262" s="13"/>
      <c r="B262" s="11">
        <v>1280</v>
      </c>
      <c r="C262" s="14">
        <f t="shared" ref="C262:C325" si="61">ROUND(SQRT(B262),4)</f>
        <v>35.777099999999997</v>
      </c>
      <c r="D262" s="13"/>
      <c r="E262" s="14">
        <f t="shared" si="49"/>
        <v>35.7746</v>
      </c>
      <c r="F262" s="21">
        <f t="shared" si="60"/>
        <v>25</v>
      </c>
      <c r="G262" s="13"/>
      <c r="H262" s="21">
        <f t="shared" si="48"/>
        <v>25</v>
      </c>
      <c r="I262" s="13"/>
      <c r="J262" s="11" t="str">
        <f t="shared" si="56"/>
        <v>X</v>
      </c>
      <c r="K262" s="11" t="str">
        <f t="shared" si="57"/>
        <v/>
      </c>
      <c r="L262" s="11" t="str">
        <f t="shared" si="58"/>
        <v/>
      </c>
      <c r="M262" s="13"/>
      <c r="R262" s="11"/>
      <c r="T262" s="11"/>
      <c r="X262" s="13"/>
    </row>
    <row r="263" spans="1:24" x14ac:dyDescent="0.3">
      <c r="A263" s="13"/>
      <c r="B263" s="11">
        <v>1281</v>
      </c>
      <c r="C263" s="14">
        <f t="shared" si="61"/>
        <v>35.7911</v>
      </c>
      <c r="D263" s="13"/>
      <c r="E263" s="14">
        <f t="shared" si="49"/>
        <v>35.788699999999999</v>
      </c>
      <c r="F263" s="21">
        <f t="shared" si="60"/>
        <v>23</v>
      </c>
      <c r="G263" s="13"/>
      <c r="H263" s="21">
        <f t="shared" ref="H263:H326" si="62">ROUND(C263-E263,4)*10000</f>
        <v>23.999999999999996</v>
      </c>
      <c r="I263" s="13"/>
      <c r="J263" s="11" t="str">
        <f t="shared" si="56"/>
        <v/>
      </c>
      <c r="K263" s="11" t="str">
        <f t="shared" si="57"/>
        <v>U</v>
      </c>
      <c r="L263" s="11" t="str">
        <f t="shared" si="58"/>
        <v/>
      </c>
      <c r="M263" s="13"/>
      <c r="R263" s="11"/>
      <c r="T263" s="11"/>
      <c r="X263" s="13"/>
    </row>
    <row r="264" spans="1:24" x14ac:dyDescent="0.3">
      <c r="A264" s="13"/>
      <c r="B264" s="11">
        <v>1282</v>
      </c>
      <c r="C264" s="14">
        <f t="shared" si="61"/>
        <v>35.805</v>
      </c>
      <c r="D264" s="13"/>
      <c r="E264" s="14">
        <f t="shared" si="49"/>
        <v>35.802799999999998</v>
      </c>
      <c r="F264" s="21">
        <f t="shared" si="60"/>
        <v>22</v>
      </c>
      <c r="G264" s="13"/>
      <c r="H264" s="21">
        <f t="shared" si="62"/>
        <v>22</v>
      </c>
      <c r="I264" s="13"/>
      <c r="J264" s="11" t="str">
        <f t="shared" si="56"/>
        <v>X</v>
      </c>
      <c r="K264" s="11" t="str">
        <f t="shared" si="57"/>
        <v/>
      </c>
      <c r="L264" s="11" t="str">
        <f t="shared" si="58"/>
        <v/>
      </c>
      <c r="M264" s="13"/>
      <c r="R264" s="11"/>
      <c r="T264" s="11"/>
      <c r="X264" s="13"/>
    </row>
    <row r="265" spans="1:24" x14ac:dyDescent="0.3">
      <c r="A265" s="13"/>
      <c r="B265" s="11">
        <v>1283</v>
      </c>
      <c r="C265" s="14">
        <f t="shared" si="61"/>
        <v>35.819000000000003</v>
      </c>
      <c r="D265" s="13"/>
      <c r="E265" s="14">
        <f t="shared" si="49"/>
        <v>35.816899999999997</v>
      </c>
      <c r="F265" s="21">
        <f t="shared" si="60"/>
        <v>21</v>
      </c>
      <c r="G265" s="13"/>
      <c r="H265" s="21">
        <f t="shared" si="62"/>
        <v>21</v>
      </c>
      <c r="I265" s="13"/>
      <c r="J265" s="11" t="str">
        <f t="shared" si="56"/>
        <v>X</v>
      </c>
      <c r="K265" s="11" t="str">
        <f t="shared" si="57"/>
        <v/>
      </c>
      <c r="L265" s="11" t="str">
        <f t="shared" si="58"/>
        <v/>
      </c>
      <c r="M265" s="13"/>
      <c r="R265" s="11"/>
      <c r="T265" s="11"/>
      <c r="X265" s="13"/>
    </row>
    <row r="266" spans="1:24" x14ac:dyDescent="0.3">
      <c r="A266" s="13"/>
      <c r="B266" s="11">
        <v>1284</v>
      </c>
      <c r="C266" s="14">
        <f t="shared" si="61"/>
        <v>35.832900000000002</v>
      </c>
      <c r="D266" s="13"/>
      <c r="E266" s="14">
        <f t="shared" si="49"/>
        <v>35.831000000000003</v>
      </c>
      <c r="F266" s="21">
        <f t="shared" si="60"/>
        <v>20</v>
      </c>
      <c r="G266" s="13"/>
      <c r="H266" s="21">
        <f t="shared" si="62"/>
        <v>19</v>
      </c>
      <c r="I266" s="13"/>
      <c r="J266" s="11" t="str">
        <f t="shared" si="56"/>
        <v/>
      </c>
      <c r="K266" s="11" t="str">
        <f t="shared" si="57"/>
        <v/>
      </c>
      <c r="L266" s="11" t="str">
        <f t="shared" si="58"/>
        <v>O</v>
      </c>
      <c r="M266" s="13"/>
      <c r="R266" s="11"/>
      <c r="T266" s="11"/>
      <c r="X266" s="13"/>
    </row>
    <row r="267" spans="1:24" x14ac:dyDescent="0.3">
      <c r="A267" s="13"/>
      <c r="B267" s="11">
        <v>1285</v>
      </c>
      <c r="C267" s="14">
        <f t="shared" si="61"/>
        <v>35.846899999999998</v>
      </c>
      <c r="D267" s="13"/>
      <c r="E267" s="14">
        <f t="shared" si="49"/>
        <v>35.845100000000002</v>
      </c>
      <c r="F267" s="21">
        <f t="shared" si="60"/>
        <v>19</v>
      </c>
      <c r="G267" s="13"/>
      <c r="H267" s="21">
        <f t="shared" si="62"/>
        <v>18</v>
      </c>
      <c r="I267" s="13"/>
      <c r="J267" s="11" t="str">
        <f t="shared" si="56"/>
        <v/>
      </c>
      <c r="K267" s="11" t="str">
        <f t="shared" si="57"/>
        <v/>
      </c>
      <c r="L267" s="11" t="str">
        <f t="shared" si="58"/>
        <v>O</v>
      </c>
      <c r="M267" s="13"/>
      <c r="R267" s="11"/>
      <c r="T267" s="11"/>
      <c r="X267" s="13"/>
    </row>
    <row r="268" spans="1:24" x14ac:dyDescent="0.3">
      <c r="A268" s="13"/>
      <c r="B268" s="74">
        <v>1286</v>
      </c>
      <c r="C268" s="78">
        <f t="shared" si="61"/>
        <v>35.860799999999998</v>
      </c>
      <c r="D268" s="13"/>
      <c r="E268" s="78">
        <f t="shared" si="49"/>
        <v>35.859200000000001</v>
      </c>
      <c r="F268" s="73">
        <f t="shared" si="60"/>
        <v>18</v>
      </c>
      <c r="G268" s="13"/>
      <c r="H268" s="73">
        <f t="shared" si="62"/>
        <v>16</v>
      </c>
      <c r="I268" s="13"/>
      <c r="J268" s="11" t="str">
        <f t="shared" si="56"/>
        <v/>
      </c>
      <c r="K268" s="11" t="str">
        <f t="shared" si="57"/>
        <v/>
      </c>
      <c r="L268" s="11" t="str">
        <f t="shared" si="58"/>
        <v>O</v>
      </c>
      <c r="M268" s="13"/>
      <c r="R268" s="11"/>
      <c r="T268" s="11"/>
      <c r="X268" s="13"/>
    </row>
    <row r="269" spans="1:24" x14ac:dyDescent="0.3">
      <c r="A269" s="13"/>
      <c r="B269" s="11">
        <v>1287</v>
      </c>
      <c r="C269" s="14">
        <f t="shared" si="61"/>
        <v>35.8748</v>
      </c>
      <c r="D269" s="13"/>
      <c r="E269" s="14">
        <f t="shared" si="49"/>
        <v>35.873199999999997</v>
      </c>
      <c r="F269" s="21">
        <f t="shared" ref="F269:F277" si="63">ROUND(((1-(E269-35))/0.14)*(35/2),0)</f>
        <v>16</v>
      </c>
      <c r="G269" s="13"/>
      <c r="H269" s="21">
        <f t="shared" si="62"/>
        <v>16</v>
      </c>
      <c r="I269" s="13"/>
      <c r="J269" s="11" t="str">
        <f t="shared" si="56"/>
        <v>X</v>
      </c>
      <c r="K269" s="11" t="str">
        <f t="shared" si="57"/>
        <v/>
      </c>
      <c r="L269" s="11" t="str">
        <f t="shared" si="58"/>
        <v/>
      </c>
      <c r="M269" s="13"/>
      <c r="R269" s="11"/>
      <c r="T269" s="11"/>
      <c r="X269" s="13"/>
    </row>
    <row r="270" spans="1:24" x14ac:dyDescent="0.3">
      <c r="A270" s="13"/>
      <c r="B270" s="11">
        <v>1288</v>
      </c>
      <c r="C270" s="14">
        <f t="shared" si="61"/>
        <v>35.8887</v>
      </c>
      <c r="D270" s="13"/>
      <c r="E270" s="14">
        <f t="shared" si="49"/>
        <v>35.887300000000003</v>
      </c>
      <c r="F270" s="21">
        <f t="shared" si="63"/>
        <v>14</v>
      </c>
      <c r="G270" s="13"/>
      <c r="H270" s="21">
        <f t="shared" si="62"/>
        <v>14</v>
      </c>
      <c r="I270" s="13"/>
      <c r="J270" s="11" t="str">
        <f t="shared" si="56"/>
        <v>X</v>
      </c>
      <c r="K270" s="11" t="str">
        <f t="shared" si="57"/>
        <v/>
      </c>
      <c r="L270" s="11" t="str">
        <f t="shared" si="58"/>
        <v/>
      </c>
      <c r="M270" s="13"/>
      <c r="R270" s="11"/>
      <c r="T270" s="11"/>
      <c r="X270" s="13"/>
    </row>
    <row r="271" spans="1:24" x14ac:dyDescent="0.3">
      <c r="A271" s="13"/>
      <c r="B271" s="11">
        <v>1289</v>
      </c>
      <c r="C271" s="14">
        <f t="shared" si="61"/>
        <v>35.9026</v>
      </c>
      <c r="D271" s="13"/>
      <c r="E271" s="14">
        <f t="shared" si="49"/>
        <v>35.901400000000002</v>
      </c>
      <c r="F271" s="21">
        <f t="shared" si="63"/>
        <v>12</v>
      </c>
      <c r="G271" s="13"/>
      <c r="H271" s="21">
        <f t="shared" si="62"/>
        <v>11.999999999999998</v>
      </c>
      <c r="I271" s="13"/>
      <c r="J271" s="11" t="str">
        <f t="shared" si="56"/>
        <v>X</v>
      </c>
      <c r="K271" s="11" t="str">
        <f t="shared" si="57"/>
        <v/>
      </c>
      <c r="L271" s="11" t="str">
        <f t="shared" si="58"/>
        <v/>
      </c>
      <c r="M271" s="13"/>
      <c r="R271" s="11"/>
      <c r="T271" s="11"/>
      <c r="X271" s="13"/>
    </row>
    <row r="272" spans="1:24" x14ac:dyDescent="0.3">
      <c r="A272" s="13"/>
      <c r="B272" s="11">
        <v>1290</v>
      </c>
      <c r="C272" s="14">
        <f t="shared" si="61"/>
        <v>35.916600000000003</v>
      </c>
      <c r="D272" s="13"/>
      <c r="E272" s="14">
        <f t="shared" ref="E272:E277" si="64">ROUND(35+(B272-1225)/71,4)</f>
        <v>35.915500000000002</v>
      </c>
      <c r="F272" s="21">
        <f t="shared" si="63"/>
        <v>11</v>
      </c>
      <c r="G272" s="13"/>
      <c r="H272" s="21">
        <f t="shared" si="62"/>
        <v>11</v>
      </c>
      <c r="I272" s="13"/>
      <c r="J272" s="11" t="str">
        <f t="shared" ref="J272:J277" si="65">IF(H272=F272,"X","")</f>
        <v>X</v>
      </c>
      <c r="K272" s="11" t="str">
        <f t="shared" ref="K272:K277" si="66">IF(H272&gt;F272,"U","")</f>
        <v/>
      </c>
      <c r="L272" s="11" t="str">
        <f t="shared" ref="L272:L277" si="67">IF(H272&lt;F272,"O","")</f>
        <v/>
      </c>
      <c r="M272" s="13"/>
      <c r="R272" s="11"/>
      <c r="T272" s="11"/>
      <c r="X272" s="13"/>
    </row>
    <row r="273" spans="1:24" x14ac:dyDescent="0.3">
      <c r="A273" s="13"/>
      <c r="B273" s="11">
        <v>1291</v>
      </c>
      <c r="C273" s="14">
        <f t="shared" si="61"/>
        <v>35.930500000000002</v>
      </c>
      <c r="D273" s="13"/>
      <c r="E273" s="14">
        <f t="shared" si="64"/>
        <v>35.929600000000001</v>
      </c>
      <c r="F273" s="21">
        <f t="shared" si="63"/>
        <v>9</v>
      </c>
      <c r="G273" s="13"/>
      <c r="H273" s="21">
        <f t="shared" si="62"/>
        <v>9</v>
      </c>
      <c r="I273" s="13"/>
      <c r="J273" s="11" t="str">
        <f t="shared" si="65"/>
        <v>X</v>
      </c>
      <c r="K273" s="11" t="str">
        <f t="shared" si="66"/>
        <v/>
      </c>
      <c r="L273" s="11" t="str">
        <f t="shared" si="67"/>
        <v/>
      </c>
      <c r="M273" s="13"/>
      <c r="R273" s="11"/>
      <c r="T273" s="11"/>
      <c r="X273" s="13"/>
    </row>
    <row r="274" spans="1:24" x14ac:dyDescent="0.3">
      <c r="A274" s="13"/>
      <c r="B274" s="11">
        <v>1292</v>
      </c>
      <c r="C274" s="14">
        <f t="shared" si="61"/>
        <v>35.944400000000002</v>
      </c>
      <c r="D274" s="13"/>
      <c r="E274" s="14">
        <f t="shared" si="64"/>
        <v>35.9437</v>
      </c>
      <c r="F274" s="21">
        <f t="shared" si="63"/>
        <v>7</v>
      </c>
      <c r="G274" s="13"/>
      <c r="H274" s="21">
        <f t="shared" si="62"/>
        <v>7</v>
      </c>
      <c r="I274" s="13"/>
      <c r="J274" s="11" t="str">
        <f t="shared" si="65"/>
        <v>X</v>
      </c>
      <c r="K274" s="11" t="str">
        <f t="shared" si="66"/>
        <v/>
      </c>
      <c r="L274" s="11" t="str">
        <f t="shared" si="67"/>
        <v/>
      </c>
      <c r="M274" s="13"/>
      <c r="R274" s="11"/>
      <c r="T274" s="11"/>
      <c r="X274" s="13"/>
    </row>
    <row r="275" spans="1:24" x14ac:dyDescent="0.3">
      <c r="A275" s="13"/>
      <c r="B275" s="11">
        <v>1293</v>
      </c>
      <c r="C275" s="14">
        <f t="shared" si="61"/>
        <v>35.958300000000001</v>
      </c>
      <c r="D275" s="13"/>
      <c r="E275" s="14">
        <f t="shared" si="64"/>
        <v>35.957700000000003</v>
      </c>
      <c r="F275" s="21">
        <f t="shared" si="63"/>
        <v>5</v>
      </c>
      <c r="G275" s="13"/>
      <c r="H275" s="21">
        <f t="shared" si="62"/>
        <v>5.9999999999999991</v>
      </c>
      <c r="I275" s="13"/>
      <c r="J275" s="11" t="str">
        <f t="shared" si="65"/>
        <v/>
      </c>
      <c r="K275" s="11" t="str">
        <f t="shared" si="66"/>
        <v>U</v>
      </c>
      <c r="L275" s="11" t="str">
        <f t="shared" si="67"/>
        <v/>
      </c>
      <c r="M275" s="13"/>
      <c r="R275" s="11"/>
      <c r="T275" s="11"/>
      <c r="X275" s="13"/>
    </row>
    <row r="276" spans="1:24" x14ac:dyDescent="0.3">
      <c r="A276" s="13"/>
      <c r="B276" s="11">
        <v>1294</v>
      </c>
      <c r="C276" s="14">
        <f t="shared" si="61"/>
        <v>35.972200000000001</v>
      </c>
      <c r="D276" s="13"/>
      <c r="E276" s="14">
        <f t="shared" si="64"/>
        <v>35.971800000000002</v>
      </c>
      <c r="F276" s="21">
        <f t="shared" si="63"/>
        <v>4</v>
      </c>
      <c r="G276" s="13"/>
      <c r="H276" s="21">
        <f t="shared" si="62"/>
        <v>4</v>
      </c>
      <c r="I276" s="13"/>
      <c r="J276" s="11" t="str">
        <f t="shared" si="65"/>
        <v>X</v>
      </c>
      <c r="K276" s="11" t="str">
        <f t="shared" si="66"/>
        <v/>
      </c>
      <c r="L276" s="11" t="str">
        <f t="shared" si="67"/>
        <v/>
      </c>
      <c r="M276" s="13"/>
      <c r="R276" s="11"/>
      <c r="T276" s="11"/>
      <c r="X276" s="13"/>
    </row>
    <row r="277" spans="1:24" x14ac:dyDescent="0.3">
      <c r="A277" s="13"/>
      <c r="B277" s="11">
        <v>1295</v>
      </c>
      <c r="C277" s="14">
        <f t="shared" si="61"/>
        <v>35.9861</v>
      </c>
      <c r="D277" s="13"/>
      <c r="E277" s="14">
        <f t="shared" si="64"/>
        <v>35.985900000000001</v>
      </c>
      <c r="F277" s="21">
        <f t="shared" si="63"/>
        <v>2</v>
      </c>
      <c r="G277" s="13"/>
      <c r="H277" s="21">
        <f t="shared" si="62"/>
        <v>2</v>
      </c>
      <c r="I277" s="13"/>
      <c r="J277" s="11" t="str">
        <f t="shared" si="65"/>
        <v>X</v>
      </c>
      <c r="K277" s="11" t="str">
        <f t="shared" si="66"/>
        <v/>
      </c>
      <c r="L277" s="11" t="str">
        <f t="shared" si="67"/>
        <v/>
      </c>
      <c r="M277" s="13"/>
      <c r="R277" s="11"/>
      <c r="T277" s="11"/>
      <c r="X277" s="13"/>
    </row>
    <row r="278" spans="1:24" x14ac:dyDescent="0.3">
      <c r="A278" s="13"/>
      <c r="B278" s="11">
        <v>1296</v>
      </c>
      <c r="C278" s="14">
        <f t="shared" si="61"/>
        <v>36</v>
      </c>
      <c r="D278" s="13"/>
      <c r="E278" s="14">
        <f>35+(B278-1225)/71</f>
        <v>36</v>
      </c>
      <c r="F278" s="21"/>
      <c r="G278" s="13"/>
      <c r="H278" s="21">
        <f t="shared" si="62"/>
        <v>0</v>
      </c>
      <c r="I278" s="13"/>
      <c r="J278" s="10">
        <f>COUNTIF(J208:J277,"X")</f>
        <v>46</v>
      </c>
      <c r="K278" s="10">
        <f>COUNTIF(K208:K277,"U")</f>
        <v>6</v>
      </c>
      <c r="L278" s="10">
        <f>COUNTIF(L208:L277,"O")</f>
        <v>18</v>
      </c>
      <c r="M278" s="13"/>
      <c r="R278" s="11"/>
      <c r="T278" s="11"/>
      <c r="X278" s="13"/>
    </row>
    <row r="279" spans="1:24" x14ac:dyDescent="0.3">
      <c r="A279" s="13"/>
      <c r="B279" s="11">
        <v>1297</v>
      </c>
      <c r="C279" s="14">
        <f t="shared" si="61"/>
        <v>36.0139</v>
      </c>
      <c r="D279" s="13"/>
      <c r="E279" s="14">
        <f t="shared" ref="E279:E342" si="68">ROUND(36+(B279-1296)/73,4)</f>
        <v>36.0137</v>
      </c>
      <c r="F279" s="21">
        <f t="shared" ref="F279:F288" si="69">ROUND(((E279-36)/0.14)*(34/2),0)</f>
        <v>2</v>
      </c>
      <c r="G279" s="13"/>
      <c r="H279" s="21">
        <f t="shared" si="62"/>
        <v>2</v>
      </c>
      <c r="I279" s="13"/>
      <c r="J279" s="11" t="str">
        <f t="shared" ref="J279:J310" si="70">IF(H279=F279,"X","")</f>
        <v>X</v>
      </c>
      <c r="K279" s="11" t="str">
        <f t="shared" ref="K279:K310" si="71">IF(H279&gt;F279,"U","")</f>
        <v/>
      </c>
      <c r="L279" s="11" t="str">
        <f t="shared" ref="L279:L310" si="72">IF(H279&lt;F279,"O","")</f>
        <v/>
      </c>
      <c r="M279" s="13"/>
      <c r="R279" s="11"/>
      <c r="T279" s="11"/>
      <c r="X279" s="13"/>
    </row>
    <row r="280" spans="1:24" x14ac:dyDescent="0.3">
      <c r="A280" s="13"/>
      <c r="B280" s="11">
        <v>1298</v>
      </c>
      <c r="C280" s="14">
        <f t="shared" si="61"/>
        <v>36.027799999999999</v>
      </c>
      <c r="D280" s="13"/>
      <c r="E280" s="14">
        <f t="shared" si="68"/>
        <v>36.0274</v>
      </c>
      <c r="F280" s="21">
        <f t="shared" si="69"/>
        <v>3</v>
      </c>
      <c r="G280" s="13"/>
      <c r="H280" s="21">
        <f t="shared" si="62"/>
        <v>4</v>
      </c>
      <c r="I280" s="13"/>
      <c r="J280" s="11" t="str">
        <f t="shared" si="70"/>
        <v/>
      </c>
      <c r="K280" s="11" t="str">
        <f t="shared" si="71"/>
        <v>U</v>
      </c>
      <c r="L280" s="11" t="str">
        <f t="shared" si="72"/>
        <v/>
      </c>
      <c r="M280" s="13"/>
      <c r="R280" s="11"/>
      <c r="T280" s="11"/>
      <c r="X280" s="13"/>
    </row>
    <row r="281" spans="1:24" x14ac:dyDescent="0.3">
      <c r="A281" s="13"/>
      <c r="B281" s="11">
        <v>1299</v>
      </c>
      <c r="C281" s="14">
        <f t="shared" si="61"/>
        <v>36.041600000000003</v>
      </c>
      <c r="D281" s="13"/>
      <c r="E281" s="14">
        <f t="shared" si="68"/>
        <v>36.0411</v>
      </c>
      <c r="F281" s="21">
        <f t="shared" si="69"/>
        <v>5</v>
      </c>
      <c r="G281" s="13"/>
      <c r="H281" s="21">
        <f t="shared" si="62"/>
        <v>5</v>
      </c>
      <c r="I281" s="13"/>
      <c r="J281" s="11" t="str">
        <f t="shared" si="70"/>
        <v>X</v>
      </c>
      <c r="K281" s="11" t="str">
        <f t="shared" si="71"/>
        <v/>
      </c>
      <c r="L281" s="11" t="str">
        <f t="shared" si="72"/>
        <v/>
      </c>
      <c r="M281" s="13"/>
      <c r="R281" s="11"/>
      <c r="T281" s="11"/>
      <c r="X281" s="13"/>
    </row>
    <row r="282" spans="1:24" x14ac:dyDescent="0.3">
      <c r="A282" s="13"/>
      <c r="B282" s="11">
        <v>1300</v>
      </c>
      <c r="C282" s="14">
        <f t="shared" si="61"/>
        <v>36.055500000000002</v>
      </c>
      <c r="D282" s="13"/>
      <c r="E282" s="14">
        <f t="shared" si="68"/>
        <v>36.0548</v>
      </c>
      <c r="F282" s="21">
        <f t="shared" si="69"/>
        <v>7</v>
      </c>
      <c r="G282" s="13"/>
      <c r="H282" s="21">
        <f t="shared" si="62"/>
        <v>7</v>
      </c>
      <c r="I282" s="13"/>
      <c r="J282" s="11" t="str">
        <f t="shared" si="70"/>
        <v>X</v>
      </c>
      <c r="K282" s="11" t="str">
        <f t="shared" si="71"/>
        <v/>
      </c>
      <c r="L282" s="11" t="str">
        <f t="shared" si="72"/>
        <v/>
      </c>
      <c r="M282" s="13"/>
      <c r="R282" s="11"/>
      <c r="T282" s="11"/>
      <c r="X282" s="13"/>
    </row>
    <row r="283" spans="1:24" x14ac:dyDescent="0.3">
      <c r="A283" s="13"/>
      <c r="B283" s="11">
        <v>1301</v>
      </c>
      <c r="C283" s="14">
        <f t="shared" si="61"/>
        <v>36.069400000000002</v>
      </c>
      <c r="D283" s="13"/>
      <c r="E283" s="14">
        <f t="shared" si="68"/>
        <v>36.0685</v>
      </c>
      <c r="F283" s="21">
        <f t="shared" si="69"/>
        <v>8</v>
      </c>
      <c r="G283" s="13"/>
      <c r="H283" s="21">
        <f t="shared" si="62"/>
        <v>9</v>
      </c>
      <c r="I283" s="13"/>
      <c r="J283" s="11" t="str">
        <f t="shared" si="70"/>
        <v/>
      </c>
      <c r="K283" s="11" t="str">
        <f t="shared" si="71"/>
        <v>U</v>
      </c>
      <c r="L283" s="11" t="str">
        <f t="shared" si="72"/>
        <v/>
      </c>
      <c r="M283" s="13"/>
      <c r="R283" s="11"/>
      <c r="T283" s="11"/>
      <c r="X283" s="13"/>
    </row>
    <row r="284" spans="1:24" x14ac:dyDescent="0.3">
      <c r="A284" s="13"/>
      <c r="B284" s="11">
        <v>1302</v>
      </c>
      <c r="C284" s="14">
        <f t="shared" si="61"/>
        <v>36.083199999999998</v>
      </c>
      <c r="D284" s="13"/>
      <c r="E284" s="14">
        <f t="shared" si="68"/>
        <v>36.0822</v>
      </c>
      <c r="F284" s="21">
        <f t="shared" si="69"/>
        <v>10</v>
      </c>
      <c r="G284" s="13"/>
      <c r="H284" s="21">
        <f t="shared" si="62"/>
        <v>10</v>
      </c>
      <c r="I284" s="13"/>
      <c r="J284" s="11" t="str">
        <f t="shared" si="70"/>
        <v>X</v>
      </c>
      <c r="K284" s="11" t="str">
        <f t="shared" si="71"/>
        <v/>
      </c>
      <c r="L284" s="11" t="str">
        <f t="shared" si="72"/>
        <v/>
      </c>
      <c r="M284" s="13"/>
      <c r="R284" s="11"/>
      <c r="T284" s="11"/>
      <c r="X284" s="13"/>
    </row>
    <row r="285" spans="1:24" x14ac:dyDescent="0.3">
      <c r="A285" s="13"/>
      <c r="B285" s="11">
        <v>1303</v>
      </c>
      <c r="C285" s="14">
        <f t="shared" si="61"/>
        <v>36.097099999999998</v>
      </c>
      <c r="D285" s="13"/>
      <c r="E285" s="14">
        <f t="shared" si="68"/>
        <v>36.0959</v>
      </c>
      <c r="F285" s="21">
        <f t="shared" si="69"/>
        <v>12</v>
      </c>
      <c r="G285" s="13"/>
      <c r="H285" s="21">
        <f t="shared" si="62"/>
        <v>11.999999999999998</v>
      </c>
      <c r="I285" s="13"/>
      <c r="J285" s="11" t="str">
        <f t="shared" si="70"/>
        <v>X</v>
      </c>
      <c r="K285" s="11" t="str">
        <f t="shared" si="71"/>
        <v/>
      </c>
      <c r="L285" s="11" t="str">
        <f t="shared" si="72"/>
        <v/>
      </c>
      <c r="M285" s="13"/>
      <c r="R285" s="11"/>
      <c r="T285" s="11"/>
      <c r="X285" s="13"/>
    </row>
    <row r="286" spans="1:24" x14ac:dyDescent="0.3">
      <c r="A286" s="13"/>
      <c r="B286" s="11">
        <v>1304</v>
      </c>
      <c r="C286" s="14">
        <f t="shared" si="61"/>
        <v>36.110900000000001</v>
      </c>
      <c r="D286" s="13"/>
      <c r="E286" s="14">
        <f t="shared" si="68"/>
        <v>36.1096</v>
      </c>
      <c r="F286" s="21">
        <f t="shared" si="69"/>
        <v>13</v>
      </c>
      <c r="G286" s="13"/>
      <c r="H286" s="21">
        <f t="shared" si="62"/>
        <v>13</v>
      </c>
      <c r="I286" s="13"/>
      <c r="J286" s="11" t="str">
        <f t="shared" si="70"/>
        <v>X</v>
      </c>
      <c r="K286" s="11" t="str">
        <f t="shared" si="71"/>
        <v/>
      </c>
      <c r="L286" s="11" t="str">
        <f t="shared" si="72"/>
        <v/>
      </c>
      <c r="M286" s="13"/>
      <c r="R286" s="11"/>
      <c r="T286" s="11"/>
      <c r="X286" s="13"/>
    </row>
    <row r="287" spans="1:24" x14ac:dyDescent="0.3">
      <c r="A287" s="13"/>
      <c r="B287" s="11">
        <v>1305</v>
      </c>
      <c r="C287" s="14">
        <f t="shared" si="61"/>
        <v>36.1248</v>
      </c>
      <c r="D287" s="13"/>
      <c r="E287" s="14">
        <f t="shared" si="68"/>
        <v>36.1233</v>
      </c>
      <c r="F287" s="21">
        <f t="shared" si="69"/>
        <v>15</v>
      </c>
      <c r="G287" s="13"/>
      <c r="H287" s="21">
        <f t="shared" si="62"/>
        <v>15</v>
      </c>
      <c r="I287" s="13"/>
      <c r="J287" s="11" t="str">
        <f t="shared" si="70"/>
        <v>X</v>
      </c>
      <c r="K287" s="11" t="str">
        <f t="shared" si="71"/>
        <v/>
      </c>
      <c r="L287" s="11" t="str">
        <f t="shared" si="72"/>
        <v/>
      </c>
      <c r="M287" s="13"/>
      <c r="R287" s="11"/>
      <c r="T287" s="11"/>
      <c r="X287" s="13"/>
    </row>
    <row r="288" spans="1:24" x14ac:dyDescent="0.3">
      <c r="A288" s="13"/>
      <c r="B288" s="11">
        <v>1306</v>
      </c>
      <c r="C288" s="14">
        <f t="shared" si="61"/>
        <v>36.138599999999997</v>
      </c>
      <c r="D288" s="13"/>
      <c r="E288" s="14">
        <f t="shared" si="68"/>
        <v>36.137</v>
      </c>
      <c r="F288" s="21">
        <f t="shared" si="69"/>
        <v>17</v>
      </c>
      <c r="G288" s="13"/>
      <c r="H288" s="21">
        <f t="shared" si="62"/>
        <v>16</v>
      </c>
      <c r="I288" s="13"/>
      <c r="J288" s="11" t="str">
        <f t="shared" si="70"/>
        <v/>
      </c>
      <c r="K288" s="11" t="str">
        <f t="shared" si="71"/>
        <v/>
      </c>
      <c r="L288" s="11" t="str">
        <f t="shared" si="72"/>
        <v>O</v>
      </c>
      <c r="M288" s="13"/>
      <c r="R288" s="11"/>
      <c r="T288" s="11"/>
      <c r="X288" s="13"/>
    </row>
    <row r="289" spans="1:24" x14ac:dyDescent="0.3">
      <c r="A289" s="13"/>
      <c r="B289" s="11">
        <v>1307</v>
      </c>
      <c r="C289" s="14">
        <f t="shared" si="61"/>
        <v>36.152500000000003</v>
      </c>
      <c r="D289" s="13"/>
      <c r="E289" s="14">
        <f t="shared" si="68"/>
        <v>36.150700000000001</v>
      </c>
      <c r="F289" s="21">
        <f t="shared" ref="F289:F298" si="73">ROUND((34/2)+(((E289-36)-0.14)/0.14)*(34/3),0)</f>
        <v>18</v>
      </c>
      <c r="G289" s="13"/>
      <c r="H289" s="21">
        <f t="shared" si="62"/>
        <v>18</v>
      </c>
      <c r="I289" s="13"/>
      <c r="J289" s="11" t="str">
        <f t="shared" si="70"/>
        <v>X</v>
      </c>
      <c r="K289" s="11" t="str">
        <f t="shared" si="71"/>
        <v/>
      </c>
      <c r="L289" s="11" t="str">
        <f t="shared" si="72"/>
        <v/>
      </c>
      <c r="M289" s="13"/>
      <c r="R289" s="11"/>
      <c r="T289" s="11"/>
      <c r="X289" s="13"/>
    </row>
    <row r="290" spans="1:24" x14ac:dyDescent="0.3">
      <c r="A290" s="13"/>
      <c r="B290" s="11">
        <v>1308</v>
      </c>
      <c r="C290" s="14">
        <f t="shared" si="61"/>
        <v>36.1663</v>
      </c>
      <c r="D290" s="13"/>
      <c r="E290" s="14">
        <f t="shared" si="68"/>
        <v>36.164400000000001</v>
      </c>
      <c r="F290" s="21">
        <f t="shared" si="73"/>
        <v>19</v>
      </c>
      <c r="G290" s="13"/>
      <c r="H290" s="21">
        <f t="shared" si="62"/>
        <v>19</v>
      </c>
      <c r="I290" s="13"/>
      <c r="J290" s="11" t="str">
        <f t="shared" si="70"/>
        <v>X</v>
      </c>
      <c r="K290" s="11" t="str">
        <f t="shared" si="71"/>
        <v/>
      </c>
      <c r="L290" s="11" t="str">
        <f t="shared" si="72"/>
        <v/>
      </c>
      <c r="M290" s="13"/>
      <c r="R290" s="11"/>
      <c r="T290" s="11"/>
      <c r="X290" s="13"/>
    </row>
    <row r="291" spans="1:24" x14ac:dyDescent="0.3">
      <c r="A291" s="13"/>
      <c r="B291" s="11">
        <v>1309</v>
      </c>
      <c r="C291" s="14">
        <f t="shared" si="61"/>
        <v>36.180100000000003</v>
      </c>
      <c r="D291" s="13"/>
      <c r="E291" s="14">
        <f t="shared" si="68"/>
        <v>36.178100000000001</v>
      </c>
      <c r="F291" s="21">
        <f t="shared" si="73"/>
        <v>20</v>
      </c>
      <c r="G291" s="13"/>
      <c r="H291" s="21">
        <f t="shared" si="62"/>
        <v>20</v>
      </c>
      <c r="I291" s="13"/>
      <c r="J291" s="11" t="str">
        <f t="shared" si="70"/>
        <v>X</v>
      </c>
      <c r="K291" s="11" t="str">
        <f t="shared" si="71"/>
        <v/>
      </c>
      <c r="L291" s="11" t="str">
        <f t="shared" si="72"/>
        <v/>
      </c>
      <c r="M291" s="13"/>
      <c r="R291" s="11"/>
      <c r="T291" s="11"/>
      <c r="X291" s="13"/>
    </row>
    <row r="292" spans="1:24" x14ac:dyDescent="0.3">
      <c r="A292" s="13"/>
      <c r="B292" s="11">
        <v>1310</v>
      </c>
      <c r="C292" s="14">
        <f t="shared" si="61"/>
        <v>36.193899999999999</v>
      </c>
      <c r="D292" s="13"/>
      <c r="E292" s="14">
        <f t="shared" si="68"/>
        <v>36.191800000000001</v>
      </c>
      <c r="F292" s="21">
        <f t="shared" si="73"/>
        <v>21</v>
      </c>
      <c r="G292" s="13"/>
      <c r="H292" s="21">
        <f t="shared" si="62"/>
        <v>21</v>
      </c>
      <c r="I292" s="13"/>
      <c r="J292" s="11" t="str">
        <f t="shared" si="70"/>
        <v>X</v>
      </c>
      <c r="K292" s="11" t="str">
        <f t="shared" si="71"/>
        <v/>
      </c>
      <c r="L292" s="11" t="str">
        <f t="shared" si="72"/>
        <v/>
      </c>
      <c r="M292" s="13"/>
      <c r="R292" s="11"/>
      <c r="T292" s="11"/>
      <c r="X292" s="13"/>
    </row>
    <row r="293" spans="1:24" x14ac:dyDescent="0.3">
      <c r="A293" s="13"/>
      <c r="B293" s="11">
        <v>1311</v>
      </c>
      <c r="C293" s="14">
        <f t="shared" si="61"/>
        <v>36.207700000000003</v>
      </c>
      <c r="D293" s="13"/>
      <c r="E293" s="14">
        <f t="shared" si="68"/>
        <v>36.205500000000001</v>
      </c>
      <c r="F293" s="21">
        <f t="shared" si="73"/>
        <v>22</v>
      </c>
      <c r="G293" s="13"/>
      <c r="H293" s="21">
        <f t="shared" si="62"/>
        <v>22</v>
      </c>
      <c r="I293" s="13"/>
      <c r="J293" s="11" t="str">
        <f t="shared" si="70"/>
        <v>X</v>
      </c>
      <c r="K293" s="11" t="str">
        <f t="shared" si="71"/>
        <v/>
      </c>
      <c r="L293" s="11" t="str">
        <f t="shared" si="72"/>
        <v/>
      </c>
      <c r="M293" s="13"/>
      <c r="R293" s="11"/>
      <c r="T293" s="11"/>
      <c r="X293" s="13"/>
    </row>
    <row r="294" spans="1:24" x14ac:dyDescent="0.3">
      <c r="A294" s="13"/>
      <c r="B294" s="11">
        <v>1312</v>
      </c>
      <c r="C294" s="14">
        <f t="shared" si="61"/>
        <v>36.221499999999999</v>
      </c>
      <c r="D294" s="13"/>
      <c r="E294" s="14">
        <f t="shared" si="68"/>
        <v>36.219200000000001</v>
      </c>
      <c r="F294" s="21">
        <f t="shared" si="73"/>
        <v>23</v>
      </c>
      <c r="G294" s="13"/>
      <c r="H294" s="21">
        <f t="shared" si="62"/>
        <v>23</v>
      </c>
      <c r="I294" s="13"/>
      <c r="J294" s="11" t="str">
        <f t="shared" si="70"/>
        <v>X</v>
      </c>
      <c r="K294" s="11" t="str">
        <f t="shared" si="71"/>
        <v/>
      </c>
      <c r="L294" s="11" t="str">
        <f t="shared" si="72"/>
        <v/>
      </c>
      <c r="M294" s="13"/>
      <c r="R294" s="11"/>
      <c r="T294" s="11"/>
      <c r="X294" s="13"/>
    </row>
    <row r="295" spans="1:24" x14ac:dyDescent="0.3">
      <c r="A295" s="13"/>
      <c r="B295" s="11">
        <v>1313</v>
      </c>
      <c r="C295" s="14">
        <f t="shared" si="61"/>
        <v>36.235300000000002</v>
      </c>
      <c r="D295" s="13"/>
      <c r="E295" s="14">
        <f t="shared" si="68"/>
        <v>36.232900000000001</v>
      </c>
      <c r="F295" s="21">
        <f t="shared" si="73"/>
        <v>25</v>
      </c>
      <c r="G295" s="13"/>
      <c r="H295" s="21">
        <f t="shared" si="62"/>
        <v>23.999999999999996</v>
      </c>
      <c r="I295" s="13"/>
      <c r="J295" s="11" t="str">
        <f t="shared" si="70"/>
        <v/>
      </c>
      <c r="K295" s="11" t="str">
        <f t="shared" si="71"/>
        <v/>
      </c>
      <c r="L295" s="11" t="str">
        <f t="shared" si="72"/>
        <v>O</v>
      </c>
      <c r="M295" s="13"/>
      <c r="R295" s="11"/>
      <c r="T295" s="11"/>
      <c r="X295" s="13"/>
    </row>
    <row r="296" spans="1:24" x14ac:dyDescent="0.3">
      <c r="A296" s="13"/>
      <c r="B296" s="11">
        <v>1314</v>
      </c>
      <c r="C296" s="14">
        <f t="shared" si="61"/>
        <v>36.249099999999999</v>
      </c>
      <c r="D296" s="13"/>
      <c r="E296" s="14">
        <f t="shared" si="68"/>
        <v>36.246600000000001</v>
      </c>
      <c r="F296" s="21">
        <f t="shared" si="73"/>
        <v>26</v>
      </c>
      <c r="G296" s="13"/>
      <c r="H296" s="21">
        <f t="shared" si="62"/>
        <v>25</v>
      </c>
      <c r="I296" s="13"/>
      <c r="J296" s="11" t="str">
        <f t="shared" si="70"/>
        <v/>
      </c>
      <c r="K296" s="11" t="str">
        <f t="shared" si="71"/>
        <v/>
      </c>
      <c r="L296" s="11" t="str">
        <f t="shared" si="72"/>
        <v>O</v>
      </c>
      <c r="M296" s="13"/>
      <c r="R296" s="11"/>
      <c r="T296" s="11"/>
      <c r="X296" s="13"/>
    </row>
    <row r="297" spans="1:24" x14ac:dyDescent="0.3">
      <c r="A297" s="13"/>
      <c r="B297" s="11">
        <v>1315</v>
      </c>
      <c r="C297" s="14">
        <f t="shared" si="61"/>
        <v>36.262900000000002</v>
      </c>
      <c r="D297" s="13"/>
      <c r="E297" s="14">
        <f t="shared" si="68"/>
        <v>36.260300000000001</v>
      </c>
      <c r="F297" s="21">
        <f t="shared" si="73"/>
        <v>27</v>
      </c>
      <c r="G297" s="13"/>
      <c r="H297" s="21">
        <f t="shared" si="62"/>
        <v>26</v>
      </c>
      <c r="I297" s="13"/>
      <c r="J297" s="11" t="str">
        <f t="shared" si="70"/>
        <v/>
      </c>
      <c r="K297" s="11" t="str">
        <f t="shared" si="71"/>
        <v/>
      </c>
      <c r="L297" s="11" t="str">
        <f t="shared" si="72"/>
        <v>O</v>
      </c>
      <c r="M297" s="13"/>
      <c r="R297" s="11"/>
      <c r="T297" s="11"/>
      <c r="X297" s="13"/>
    </row>
    <row r="298" spans="1:24" x14ac:dyDescent="0.3">
      <c r="A298" s="13"/>
      <c r="B298" s="11">
        <v>1316</v>
      </c>
      <c r="C298" s="14">
        <f t="shared" si="61"/>
        <v>36.276699999999998</v>
      </c>
      <c r="D298" s="13"/>
      <c r="E298" s="14">
        <f t="shared" si="68"/>
        <v>36.274000000000001</v>
      </c>
      <c r="F298" s="21">
        <f t="shared" si="73"/>
        <v>28</v>
      </c>
      <c r="G298" s="13"/>
      <c r="H298" s="21">
        <f t="shared" si="62"/>
        <v>27</v>
      </c>
      <c r="I298" s="13"/>
      <c r="J298" s="11" t="str">
        <f t="shared" si="70"/>
        <v/>
      </c>
      <c r="K298" s="11" t="str">
        <f t="shared" si="71"/>
        <v/>
      </c>
      <c r="L298" s="11" t="str">
        <f t="shared" si="72"/>
        <v>O</v>
      </c>
      <c r="M298" s="13"/>
      <c r="R298" s="11"/>
      <c r="T298" s="11"/>
      <c r="X298" s="13"/>
    </row>
    <row r="299" spans="1:24" x14ac:dyDescent="0.3">
      <c r="A299" s="13"/>
      <c r="B299" s="11">
        <v>1317</v>
      </c>
      <c r="C299" s="14">
        <f t="shared" si="61"/>
        <v>36.290500000000002</v>
      </c>
      <c r="D299" s="13"/>
      <c r="E299" s="14">
        <f t="shared" si="68"/>
        <v>36.287700000000001</v>
      </c>
      <c r="F299" s="21">
        <f t="shared" ref="F299:F308" si="74">ROUND(34-((0.42-(E299-36))/0.14)*(34/6),0)</f>
        <v>29</v>
      </c>
      <c r="G299" s="13"/>
      <c r="H299" s="21">
        <f t="shared" si="62"/>
        <v>28</v>
      </c>
      <c r="I299" s="13"/>
      <c r="J299" s="11" t="str">
        <f t="shared" si="70"/>
        <v/>
      </c>
      <c r="K299" s="11" t="str">
        <f t="shared" si="71"/>
        <v/>
      </c>
      <c r="L299" s="11" t="str">
        <f t="shared" si="72"/>
        <v>O</v>
      </c>
      <c r="M299" s="13"/>
      <c r="R299" s="11"/>
      <c r="T299" s="11"/>
      <c r="X299" s="13"/>
    </row>
    <row r="300" spans="1:24" x14ac:dyDescent="0.3">
      <c r="A300" s="13"/>
      <c r="B300" s="11">
        <v>1318</v>
      </c>
      <c r="C300" s="14">
        <f t="shared" si="61"/>
        <v>36.304299999999998</v>
      </c>
      <c r="D300" s="13"/>
      <c r="E300" s="14">
        <f t="shared" si="68"/>
        <v>36.301400000000001</v>
      </c>
      <c r="F300" s="21">
        <f t="shared" si="74"/>
        <v>29</v>
      </c>
      <c r="G300" s="13"/>
      <c r="H300" s="21">
        <f t="shared" si="62"/>
        <v>28.999999999999996</v>
      </c>
      <c r="I300" s="13"/>
      <c r="J300" s="11" t="str">
        <f t="shared" si="70"/>
        <v>X</v>
      </c>
      <c r="K300" s="11" t="str">
        <f t="shared" si="71"/>
        <v/>
      </c>
      <c r="L300" s="11" t="str">
        <f t="shared" si="72"/>
        <v/>
      </c>
      <c r="M300" s="13"/>
      <c r="R300" s="11"/>
      <c r="T300" s="11"/>
      <c r="X300" s="13"/>
    </row>
    <row r="301" spans="1:24" x14ac:dyDescent="0.3">
      <c r="A301" s="13"/>
      <c r="B301" s="11">
        <v>1319</v>
      </c>
      <c r="C301" s="14">
        <f t="shared" si="61"/>
        <v>36.317999999999998</v>
      </c>
      <c r="D301" s="13"/>
      <c r="E301" s="14">
        <f t="shared" si="68"/>
        <v>36.315100000000001</v>
      </c>
      <c r="F301" s="21">
        <f t="shared" si="74"/>
        <v>30</v>
      </c>
      <c r="G301" s="13"/>
      <c r="H301" s="21">
        <f t="shared" si="62"/>
        <v>28.999999999999996</v>
      </c>
      <c r="I301" s="13"/>
      <c r="J301" s="11" t="str">
        <f t="shared" si="70"/>
        <v/>
      </c>
      <c r="K301" s="11" t="str">
        <f t="shared" si="71"/>
        <v/>
      </c>
      <c r="L301" s="11" t="str">
        <f t="shared" si="72"/>
        <v>O</v>
      </c>
      <c r="M301" s="13"/>
      <c r="R301" s="11"/>
      <c r="T301" s="11"/>
      <c r="X301" s="13"/>
    </row>
    <row r="302" spans="1:24" x14ac:dyDescent="0.3">
      <c r="A302" s="13"/>
      <c r="B302" s="11">
        <v>1320</v>
      </c>
      <c r="C302" s="14">
        <f t="shared" si="61"/>
        <v>36.331800000000001</v>
      </c>
      <c r="D302" s="13"/>
      <c r="E302" s="14">
        <f t="shared" si="68"/>
        <v>36.328800000000001</v>
      </c>
      <c r="F302" s="21">
        <f t="shared" si="74"/>
        <v>30</v>
      </c>
      <c r="G302" s="13"/>
      <c r="H302" s="21">
        <f t="shared" si="62"/>
        <v>30</v>
      </c>
      <c r="I302" s="13"/>
      <c r="J302" s="11" t="str">
        <f t="shared" si="70"/>
        <v>X</v>
      </c>
      <c r="K302" s="11" t="str">
        <f t="shared" si="71"/>
        <v/>
      </c>
      <c r="L302" s="11" t="str">
        <f t="shared" si="72"/>
        <v/>
      </c>
      <c r="M302" s="13"/>
      <c r="R302" s="11"/>
      <c r="T302" s="11"/>
      <c r="X302" s="13"/>
    </row>
    <row r="303" spans="1:24" x14ac:dyDescent="0.3">
      <c r="A303" s="13"/>
      <c r="B303" s="11">
        <v>1321</v>
      </c>
      <c r="C303" s="14">
        <f t="shared" si="61"/>
        <v>36.345599999999997</v>
      </c>
      <c r="D303" s="13"/>
      <c r="E303" s="14">
        <f t="shared" si="68"/>
        <v>36.342500000000001</v>
      </c>
      <c r="F303" s="21">
        <f t="shared" si="74"/>
        <v>31</v>
      </c>
      <c r="G303" s="13"/>
      <c r="H303" s="21">
        <f t="shared" si="62"/>
        <v>31</v>
      </c>
      <c r="I303" s="13"/>
      <c r="J303" s="11" t="str">
        <f t="shared" si="70"/>
        <v>X</v>
      </c>
      <c r="K303" s="11" t="str">
        <f t="shared" si="71"/>
        <v/>
      </c>
      <c r="L303" s="11" t="str">
        <f t="shared" si="72"/>
        <v/>
      </c>
      <c r="M303" s="13"/>
      <c r="R303" s="11"/>
      <c r="T303" s="11"/>
      <c r="X303" s="13"/>
    </row>
    <row r="304" spans="1:24" x14ac:dyDescent="0.3">
      <c r="A304" s="13"/>
      <c r="B304" s="11">
        <v>1322</v>
      </c>
      <c r="C304" s="14">
        <f t="shared" si="61"/>
        <v>36.359299999999998</v>
      </c>
      <c r="D304" s="13"/>
      <c r="E304" s="14">
        <f t="shared" si="68"/>
        <v>36.356200000000001</v>
      </c>
      <c r="F304" s="21">
        <f t="shared" si="74"/>
        <v>31</v>
      </c>
      <c r="G304" s="13"/>
      <c r="H304" s="21">
        <f t="shared" si="62"/>
        <v>31</v>
      </c>
      <c r="I304" s="13"/>
      <c r="J304" s="11" t="str">
        <f t="shared" si="70"/>
        <v>X</v>
      </c>
      <c r="K304" s="11" t="str">
        <f t="shared" si="71"/>
        <v/>
      </c>
      <c r="L304" s="11" t="str">
        <f t="shared" si="72"/>
        <v/>
      </c>
      <c r="M304" s="13"/>
      <c r="R304" s="11"/>
      <c r="T304" s="11"/>
      <c r="X304" s="13"/>
    </row>
    <row r="305" spans="1:24" x14ac:dyDescent="0.3">
      <c r="A305" s="13"/>
      <c r="B305" s="11">
        <v>1323</v>
      </c>
      <c r="C305" s="14">
        <f t="shared" si="61"/>
        <v>36.373100000000001</v>
      </c>
      <c r="D305" s="13"/>
      <c r="E305" s="14">
        <f t="shared" si="68"/>
        <v>36.369900000000001</v>
      </c>
      <c r="F305" s="21">
        <f t="shared" si="74"/>
        <v>32</v>
      </c>
      <c r="G305" s="13"/>
      <c r="H305" s="21">
        <f t="shared" si="62"/>
        <v>32</v>
      </c>
      <c r="I305" s="13"/>
      <c r="J305" s="11" t="str">
        <f t="shared" si="70"/>
        <v>X</v>
      </c>
      <c r="K305" s="11" t="str">
        <f t="shared" si="71"/>
        <v/>
      </c>
      <c r="L305" s="11" t="str">
        <f t="shared" si="72"/>
        <v/>
      </c>
      <c r="M305" s="13"/>
      <c r="R305" s="11"/>
      <c r="T305" s="11"/>
      <c r="X305" s="13"/>
    </row>
    <row r="306" spans="1:24" x14ac:dyDescent="0.3">
      <c r="A306" s="13"/>
      <c r="B306" s="11">
        <v>1324</v>
      </c>
      <c r="C306" s="14">
        <f t="shared" si="61"/>
        <v>36.386800000000001</v>
      </c>
      <c r="D306" s="13"/>
      <c r="E306" s="14">
        <f t="shared" si="68"/>
        <v>36.383600000000001</v>
      </c>
      <c r="F306" s="21">
        <f t="shared" si="74"/>
        <v>33</v>
      </c>
      <c r="G306" s="13"/>
      <c r="H306" s="21">
        <f t="shared" si="62"/>
        <v>32</v>
      </c>
      <c r="I306" s="13"/>
      <c r="J306" s="11" t="str">
        <f t="shared" si="70"/>
        <v/>
      </c>
      <c r="K306" s="11" t="str">
        <f t="shared" si="71"/>
        <v/>
      </c>
      <c r="L306" s="11" t="str">
        <f t="shared" si="72"/>
        <v>O</v>
      </c>
      <c r="M306" s="13"/>
      <c r="R306" s="11"/>
      <c r="T306" s="11"/>
      <c r="X306" s="13"/>
    </row>
    <row r="307" spans="1:24" x14ac:dyDescent="0.3">
      <c r="A307" s="13"/>
      <c r="B307" s="11">
        <v>1325</v>
      </c>
      <c r="C307" s="14">
        <f t="shared" si="61"/>
        <v>36.400500000000001</v>
      </c>
      <c r="D307" s="13"/>
      <c r="E307" s="14">
        <f t="shared" si="68"/>
        <v>36.397300000000001</v>
      </c>
      <c r="F307" s="21">
        <f t="shared" si="74"/>
        <v>33</v>
      </c>
      <c r="G307" s="13"/>
      <c r="H307" s="21">
        <f t="shared" si="62"/>
        <v>32</v>
      </c>
      <c r="I307" s="13"/>
      <c r="J307" s="11" t="str">
        <f t="shared" si="70"/>
        <v/>
      </c>
      <c r="K307" s="11" t="str">
        <f t="shared" si="71"/>
        <v/>
      </c>
      <c r="L307" s="11" t="str">
        <f t="shared" si="72"/>
        <v>O</v>
      </c>
      <c r="M307" s="13"/>
      <c r="R307" s="11"/>
      <c r="T307" s="11"/>
      <c r="X307" s="13"/>
    </row>
    <row r="308" spans="1:24" x14ac:dyDescent="0.3">
      <c r="A308" s="13"/>
      <c r="B308" s="11">
        <v>1326</v>
      </c>
      <c r="C308" s="14">
        <f t="shared" si="61"/>
        <v>36.414299999999997</v>
      </c>
      <c r="D308" s="13"/>
      <c r="E308" s="14">
        <f t="shared" si="68"/>
        <v>36.411000000000001</v>
      </c>
      <c r="F308" s="21">
        <f t="shared" si="74"/>
        <v>34</v>
      </c>
      <c r="G308" s="13"/>
      <c r="H308" s="21">
        <f t="shared" si="62"/>
        <v>33</v>
      </c>
      <c r="I308" s="13"/>
      <c r="J308" s="11" t="str">
        <f t="shared" si="70"/>
        <v/>
      </c>
      <c r="K308" s="11" t="str">
        <f t="shared" si="71"/>
        <v/>
      </c>
      <c r="L308" s="11" t="str">
        <f t="shared" si="72"/>
        <v>O</v>
      </c>
      <c r="M308" s="13"/>
      <c r="R308" s="11"/>
      <c r="T308" s="11"/>
      <c r="X308" s="13"/>
    </row>
    <row r="309" spans="1:24" x14ac:dyDescent="0.3">
      <c r="A309" s="13"/>
      <c r="B309" s="11">
        <v>1327</v>
      </c>
      <c r="C309" s="14">
        <f t="shared" si="61"/>
        <v>36.427999999999997</v>
      </c>
      <c r="D309" s="13"/>
      <c r="E309" s="14">
        <f t="shared" si="68"/>
        <v>36.424700000000001</v>
      </c>
      <c r="F309" s="21">
        <v>34</v>
      </c>
      <c r="G309" s="13"/>
      <c r="H309" s="21">
        <f t="shared" si="62"/>
        <v>33</v>
      </c>
      <c r="I309" s="13"/>
      <c r="J309" s="11" t="str">
        <f t="shared" si="70"/>
        <v/>
      </c>
      <c r="K309" s="11" t="str">
        <f t="shared" si="71"/>
        <v/>
      </c>
      <c r="L309" s="11" t="str">
        <f t="shared" si="72"/>
        <v>O</v>
      </c>
      <c r="M309" s="13"/>
      <c r="R309" s="11"/>
      <c r="T309" s="11"/>
      <c r="X309" s="13"/>
    </row>
    <row r="310" spans="1:24" x14ac:dyDescent="0.3">
      <c r="A310" s="13"/>
      <c r="B310" s="11">
        <v>1328</v>
      </c>
      <c r="C310" s="14">
        <f t="shared" si="61"/>
        <v>36.441699999999997</v>
      </c>
      <c r="D310" s="13"/>
      <c r="E310" s="14">
        <f t="shared" si="68"/>
        <v>36.438400000000001</v>
      </c>
      <c r="F310" s="21">
        <v>34</v>
      </c>
      <c r="G310" s="13"/>
      <c r="H310" s="21">
        <f t="shared" si="62"/>
        <v>33</v>
      </c>
      <c r="I310" s="13"/>
      <c r="J310" s="11" t="str">
        <f t="shared" si="70"/>
        <v/>
      </c>
      <c r="K310" s="11" t="str">
        <f t="shared" si="71"/>
        <v/>
      </c>
      <c r="L310" s="11" t="str">
        <f t="shared" si="72"/>
        <v>O</v>
      </c>
      <c r="M310" s="13"/>
      <c r="R310" s="11"/>
      <c r="T310" s="11"/>
      <c r="X310" s="13"/>
    </row>
    <row r="311" spans="1:24" x14ac:dyDescent="0.3">
      <c r="A311" s="13"/>
      <c r="B311" s="11">
        <v>1329</v>
      </c>
      <c r="C311" s="14">
        <f t="shared" si="61"/>
        <v>36.455500000000001</v>
      </c>
      <c r="D311" s="13"/>
      <c r="E311" s="14">
        <f t="shared" si="68"/>
        <v>36.452100000000002</v>
      </c>
      <c r="F311" s="21">
        <v>34</v>
      </c>
      <c r="G311" s="13"/>
      <c r="H311" s="21">
        <f t="shared" si="62"/>
        <v>34</v>
      </c>
      <c r="I311" s="13"/>
      <c r="J311" s="11" t="str">
        <f t="shared" ref="J311:J342" si="75">IF(H311=F311,"X","")</f>
        <v>X</v>
      </c>
      <c r="K311" s="11" t="str">
        <f t="shared" ref="K311:K342" si="76">IF(H311&gt;F311,"U","")</f>
        <v/>
      </c>
      <c r="L311" s="11" t="str">
        <f t="shared" ref="L311:L342" si="77">IF(H311&lt;F311,"O","")</f>
        <v/>
      </c>
      <c r="M311" s="13"/>
      <c r="R311" s="11"/>
      <c r="T311" s="11"/>
      <c r="X311" s="13"/>
    </row>
    <row r="312" spans="1:24" x14ac:dyDescent="0.3">
      <c r="A312" s="13"/>
      <c r="B312" s="11">
        <v>1330</v>
      </c>
      <c r="C312" s="14">
        <f t="shared" si="61"/>
        <v>36.469200000000001</v>
      </c>
      <c r="D312" s="13"/>
      <c r="E312" s="14">
        <f t="shared" si="68"/>
        <v>36.465800000000002</v>
      </c>
      <c r="F312" s="21">
        <v>34</v>
      </c>
      <c r="G312" s="13"/>
      <c r="H312" s="21">
        <f t="shared" si="62"/>
        <v>34</v>
      </c>
      <c r="I312" s="13"/>
      <c r="J312" s="11" t="str">
        <f t="shared" si="75"/>
        <v>X</v>
      </c>
      <c r="K312" s="11" t="str">
        <f t="shared" si="76"/>
        <v/>
      </c>
      <c r="L312" s="11" t="str">
        <f t="shared" si="77"/>
        <v/>
      </c>
      <c r="M312" s="13"/>
      <c r="R312" s="11"/>
      <c r="T312" s="11"/>
      <c r="X312" s="13"/>
    </row>
    <row r="313" spans="1:24" x14ac:dyDescent="0.3">
      <c r="A313" s="13"/>
      <c r="B313" s="11">
        <v>1331</v>
      </c>
      <c r="C313" s="14">
        <f t="shared" si="61"/>
        <v>36.482900000000001</v>
      </c>
      <c r="D313" s="13"/>
      <c r="E313" s="14">
        <f t="shared" si="68"/>
        <v>36.479500000000002</v>
      </c>
      <c r="F313" s="21">
        <v>34</v>
      </c>
      <c r="G313" s="13"/>
      <c r="H313" s="21">
        <f t="shared" si="62"/>
        <v>34</v>
      </c>
      <c r="I313" s="13"/>
      <c r="J313" s="11" t="str">
        <f t="shared" si="75"/>
        <v>X</v>
      </c>
      <c r="K313" s="11" t="str">
        <f t="shared" si="76"/>
        <v/>
      </c>
      <c r="L313" s="11" t="str">
        <f t="shared" si="77"/>
        <v/>
      </c>
      <c r="M313" s="13"/>
      <c r="R313" s="11"/>
      <c r="T313" s="11"/>
      <c r="X313" s="13"/>
    </row>
    <row r="314" spans="1:24" x14ac:dyDescent="0.3">
      <c r="A314" s="13"/>
      <c r="B314" s="11">
        <v>1332</v>
      </c>
      <c r="C314" s="14">
        <f t="shared" si="61"/>
        <v>36.496600000000001</v>
      </c>
      <c r="D314" s="13"/>
      <c r="E314" s="14">
        <f t="shared" si="68"/>
        <v>36.493200000000002</v>
      </c>
      <c r="F314" s="21">
        <v>34</v>
      </c>
      <c r="G314" s="13"/>
      <c r="H314" s="21">
        <f t="shared" si="62"/>
        <v>34</v>
      </c>
      <c r="I314" s="13"/>
      <c r="J314" s="11" t="str">
        <f t="shared" si="75"/>
        <v>X</v>
      </c>
      <c r="K314" s="11" t="str">
        <f t="shared" si="76"/>
        <v/>
      </c>
      <c r="L314" s="11" t="str">
        <f t="shared" si="77"/>
        <v/>
      </c>
      <c r="M314" s="13"/>
      <c r="R314" s="11"/>
      <c r="T314" s="11"/>
      <c r="X314" s="13"/>
    </row>
    <row r="315" spans="1:24" x14ac:dyDescent="0.3">
      <c r="A315" s="13"/>
      <c r="B315" s="11">
        <v>1333</v>
      </c>
      <c r="C315" s="14">
        <f t="shared" si="61"/>
        <v>36.510300000000001</v>
      </c>
      <c r="D315" s="13"/>
      <c r="E315" s="14">
        <f t="shared" si="68"/>
        <v>36.506799999999998</v>
      </c>
      <c r="F315" s="21">
        <v>34</v>
      </c>
      <c r="G315" s="13"/>
      <c r="H315" s="21">
        <f t="shared" si="62"/>
        <v>35</v>
      </c>
      <c r="I315" s="13"/>
      <c r="J315" s="11" t="str">
        <f t="shared" si="75"/>
        <v/>
      </c>
      <c r="K315" s="11" t="str">
        <f t="shared" si="76"/>
        <v>U</v>
      </c>
      <c r="L315" s="11" t="str">
        <f t="shared" si="77"/>
        <v/>
      </c>
      <c r="M315" s="13"/>
      <c r="R315" s="11"/>
      <c r="T315" s="11"/>
      <c r="X315" s="13"/>
    </row>
    <row r="316" spans="1:24" x14ac:dyDescent="0.3">
      <c r="A316" s="13"/>
      <c r="B316" s="11">
        <v>1334</v>
      </c>
      <c r="C316" s="14">
        <f t="shared" si="61"/>
        <v>36.524000000000001</v>
      </c>
      <c r="D316" s="13"/>
      <c r="E316" s="14">
        <f t="shared" si="68"/>
        <v>36.520499999999998</v>
      </c>
      <c r="F316" s="21">
        <v>34</v>
      </c>
      <c r="G316" s="13"/>
      <c r="H316" s="21">
        <f t="shared" si="62"/>
        <v>35</v>
      </c>
      <c r="I316" s="13"/>
      <c r="J316" s="11" t="str">
        <f t="shared" si="75"/>
        <v/>
      </c>
      <c r="K316" s="11" t="str">
        <f t="shared" si="76"/>
        <v>U</v>
      </c>
      <c r="L316" s="11" t="str">
        <f t="shared" si="77"/>
        <v/>
      </c>
      <c r="M316" s="13"/>
      <c r="R316" s="11"/>
      <c r="T316" s="11"/>
      <c r="X316" s="13"/>
    </row>
    <row r="317" spans="1:24" x14ac:dyDescent="0.3">
      <c r="A317" s="13"/>
      <c r="B317" s="11">
        <v>1335</v>
      </c>
      <c r="C317" s="14">
        <f t="shared" si="61"/>
        <v>36.537700000000001</v>
      </c>
      <c r="D317" s="13"/>
      <c r="E317" s="14">
        <f t="shared" si="68"/>
        <v>36.534199999999998</v>
      </c>
      <c r="F317" s="21">
        <v>34</v>
      </c>
      <c r="G317" s="13"/>
      <c r="H317" s="21">
        <f t="shared" si="62"/>
        <v>35</v>
      </c>
      <c r="I317" s="13"/>
      <c r="J317" s="11" t="str">
        <f t="shared" si="75"/>
        <v/>
      </c>
      <c r="K317" s="11" t="str">
        <f t="shared" si="76"/>
        <v>U</v>
      </c>
      <c r="L317" s="11" t="str">
        <f t="shared" si="77"/>
        <v/>
      </c>
      <c r="M317" s="13"/>
      <c r="R317" s="11"/>
      <c r="T317" s="11"/>
      <c r="X317" s="13"/>
    </row>
    <row r="318" spans="1:24" x14ac:dyDescent="0.3">
      <c r="A318" s="13"/>
      <c r="B318" s="11">
        <v>1336</v>
      </c>
      <c r="C318" s="14">
        <f t="shared" si="61"/>
        <v>36.551299999999998</v>
      </c>
      <c r="D318" s="13"/>
      <c r="E318" s="14">
        <f t="shared" si="68"/>
        <v>36.547899999999998</v>
      </c>
      <c r="F318" s="21">
        <v>34</v>
      </c>
      <c r="G318" s="13"/>
      <c r="H318" s="21">
        <f t="shared" si="62"/>
        <v>34</v>
      </c>
      <c r="I318" s="13"/>
      <c r="J318" s="11" t="str">
        <f t="shared" si="75"/>
        <v>X</v>
      </c>
      <c r="K318" s="11" t="str">
        <f t="shared" si="76"/>
        <v/>
      </c>
      <c r="L318" s="11" t="str">
        <f t="shared" si="77"/>
        <v/>
      </c>
      <c r="M318" s="13"/>
      <c r="R318" s="11"/>
      <c r="T318" s="11"/>
      <c r="X318" s="13"/>
    </row>
    <row r="319" spans="1:24" x14ac:dyDescent="0.3">
      <c r="A319" s="13"/>
      <c r="B319" s="11">
        <v>1337</v>
      </c>
      <c r="C319" s="14">
        <f t="shared" si="61"/>
        <v>36.564999999999998</v>
      </c>
      <c r="D319" s="13"/>
      <c r="E319" s="14">
        <f t="shared" si="68"/>
        <v>36.561599999999999</v>
      </c>
      <c r="F319" s="21">
        <v>34</v>
      </c>
      <c r="G319" s="13"/>
      <c r="H319" s="21">
        <f t="shared" si="62"/>
        <v>34</v>
      </c>
      <c r="I319" s="13"/>
      <c r="J319" s="11" t="str">
        <f t="shared" si="75"/>
        <v>X</v>
      </c>
      <c r="K319" s="11" t="str">
        <f t="shared" si="76"/>
        <v/>
      </c>
      <c r="L319" s="11" t="str">
        <f t="shared" si="77"/>
        <v/>
      </c>
      <c r="M319" s="13"/>
      <c r="R319" s="11"/>
      <c r="T319" s="11"/>
      <c r="X319" s="13"/>
    </row>
    <row r="320" spans="1:24" x14ac:dyDescent="0.3">
      <c r="A320" s="13"/>
      <c r="B320" s="11">
        <v>1338</v>
      </c>
      <c r="C320" s="14">
        <f t="shared" si="61"/>
        <v>36.578699999999998</v>
      </c>
      <c r="D320" s="13"/>
      <c r="E320" s="14">
        <f t="shared" si="68"/>
        <v>36.575299999999999</v>
      </c>
      <c r="F320" s="21">
        <v>34</v>
      </c>
      <c r="G320" s="13"/>
      <c r="H320" s="21">
        <f t="shared" si="62"/>
        <v>34</v>
      </c>
      <c r="I320" s="13"/>
      <c r="J320" s="11" t="str">
        <f t="shared" si="75"/>
        <v>X</v>
      </c>
      <c r="K320" s="11" t="str">
        <f t="shared" si="76"/>
        <v/>
      </c>
      <c r="L320" s="11" t="str">
        <f t="shared" si="77"/>
        <v/>
      </c>
      <c r="M320" s="13"/>
      <c r="R320" s="11"/>
      <c r="T320" s="11"/>
      <c r="X320" s="13"/>
    </row>
    <row r="321" spans="1:24" x14ac:dyDescent="0.3">
      <c r="A321" s="13"/>
      <c r="B321" s="11">
        <v>1339</v>
      </c>
      <c r="C321" s="14">
        <f t="shared" si="61"/>
        <v>36.592300000000002</v>
      </c>
      <c r="D321" s="13"/>
      <c r="E321" s="14">
        <f t="shared" si="68"/>
        <v>36.588999999999999</v>
      </c>
      <c r="F321" s="21">
        <f t="shared" ref="F321:F330" si="78">ROUND(34-(((E321-36)-0.58)/0.14)*(34/6),0)</f>
        <v>34</v>
      </c>
      <c r="G321" s="13"/>
      <c r="H321" s="21">
        <f t="shared" si="62"/>
        <v>33</v>
      </c>
      <c r="I321" s="13"/>
      <c r="J321" s="11" t="str">
        <f t="shared" si="75"/>
        <v/>
      </c>
      <c r="K321" s="11" t="str">
        <f t="shared" si="76"/>
        <v/>
      </c>
      <c r="L321" s="11" t="str">
        <f t="shared" si="77"/>
        <v>O</v>
      </c>
      <c r="M321" s="13"/>
      <c r="R321" s="11"/>
      <c r="T321" s="11"/>
      <c r="X321" s="13"/>
    </row>
    <row r="322" spans="1:24" x14ac:dyDescent="0.3">
      <c r="A322" s="13"/>
      <c r="B322" s="11">
        <v>1340</v>
      </c>
      <c r="C322" s="14">
        <f t="shared" si="61"/>
        <v>36.606000000000002</v>
      </c>
      <c r="D322" s="13"/>
      <c r="E322" s="14">
        <f t="shared" si="68"/>
        <v>36.602699999999999</v>
      </c>
      <c r="F322" s="21">
        <f t="shared" si="78"/>
        <v>33</v>
      </c>
      <c r="G322" s="13"/>
      <c r="H322" s="21">
        <f t="shared" si="62"/>
        <v>33</v>
      </c>
      <c r="I322" s="13"/>
      <c r="J322" s="11" t="str">
        <f t="shared" si="75"/>
        <v>X</v>
      </c>
      <c r="K322" s="11" t="str">
        <f t="shared" si="76"/>
        <v/>
      </c>
      <c r="L322" s="11" t="str">
        <f t="shared" si="77"/>
        <v/>
      </c>
      <c r="M322" s="13"/>
      <c r="R322" s="11"/>
      <c r="T322" s="11"/>
      <c r="X322" s="13"/>
    </row>
    <row r="323" spans="1:24" x14ac:dyDescent="0.3">
      <c r="A323" s="13"/>
      <c r="B323" s="11">
        <v>1341</v>
      </c>
      <c r="C323" s="14">
        <f t="shared" si="61"/>
        <v>36.619700000000002</v>
      </c>
      <c r="D323" s="13"/>
      <c r="E323" s="14">
        <f t="shared" si="68"/>
        <v>36.616399999999999</v>
      </c>
      <c r="F323" s="21">
        <f t="shared" si="78"/>
        <v>33</v>
      </c>
      <c r="G323" s="13"/>
      <c r="H323" s="21">
        <f t="shared" si="62"/>
        <v>33</v>
      </c>
      <c r="I323" s="13"/>
      <c r="J323" s="11" t="str">
        <f t="shared" si="75"/>
        <v>X</v>
      </c>
      <c r="K323" s="11" t="str">
        <f t="shared" si="76"/>
        <v/>
      </c>
      <c r="L323" s="11" t="str">
        <f t="shared" si="77"/>
        <v/>
      </c>
      <c r="M323" s="13"/>
      <c r="R323" s="11"/>
      <c r="T323" s="11"/>
      <c r="X323" s="13"/>
    </row>
    <row r="324" spans="1:24" x14ac:dyDescent="0.3">
      <c r="A324" s="13"/>
      <c r="B324" s="11">
        <v>1342</v>
      </c>
      <c r="C324" s="14">
        <f t="shared" si="61"/>
        <v>36.633299999999998</v>
      </c>
      <c r="D324" s="13"/>
      <c r="E324" s="14">
        <f t="shared" si="68"/>
        <v>36.630099999999999</v>
      </c>
      <c r="F324" s="21">
        <f t="shared" si="78"/>
        <v>32</v>
      </c>
      <c r="G324" s="13"/>
      <c r="H324" s="21">
        <f t="shared" si="62"/>
        <v>32</v>
      </c>
      <c r="I324" s="13"/>
      <c r="J324" s="11" t="str">
        <f t="shared" si="75"/>
        <v>X</v>
      </c>
      <c r="K324" s="11" t="str">
        <f t="shared" si="76"/>
        <v/>
      </c>
      <c r="L324" s="11" t="str">
        <f t="shared" si="77"/>
        <v/>
      </c>
      <c r="M324" s="13"/>
      <c r="R324" s="11"/>
      <c r="T324" s="11"/>
      <c r="X324" s="13"/>
    </row>
    <row r="325" spans="1:24" x14ac:dyDescent="0.3">
      <c r="A325" s="13"/>
      <c r="B325" s="11">
        <v>1343</v>
      </c>
      <c r="C325" s="14">
        <f t="shared" si="61"/>
        <v>36.646999999999998</v>
      </c>
      <c r="D325" s="13"/>
      <c r="E325" s="14">
        <f t="shared" si="68"/>
        <v>36.643799999999999</v>
      </c>
      <c r="F325" s="21">
        <f t="shared" si="78"/>
        <v>31</v>
      </c>
      <c r="G325" s="13"/>
      <c r="H325" s="21">
        <f t="shared" si="62"/>
        <v>32</v>
      </c>
      <c r="I325" s="13"/>
      <c r="J325" s="11" t="str">
        <f t="shared" si="75"/>
        <v/>
      </c>
      <c r="K325" s="11" t="str">
        <f t="shared" si="76"/>
        <v>U</v>
      </c>
      <c r="L325" s="11" t="str">
        <f t="shared" si="77"/>
        <v/>
      </c>
      <c r="M325" s="13"/>
      <c r="R325" s="11"/>
      <c r="T325" s="11"/>
      <c r="X325" s="13"/>
    </row>
    <row r="326" spans="1:24" x14ac:dyDescent="0.3">
      <c r="A326" s="13"/>
      <c r="B326" s="11">
        <v>1344</v>
      </c>
      <c r="C326" s="14">
        <f t="shared" ref="C326:C389" si="79">ROUND(SQRT(B326),4)</f>
        <v>36.660600000000002</v>
      </c>
      <c r="D326" s="13"/>
      <c r="E326" s="14">
        <f t="shared" si="68"/>
        <v>36.657499999999999</v>
      </c>
      <c r="F326" s="21">
        <f t="shared" si="78"/>
        <v>31</v>
      </c>
      <c r="G326" s="13"/>
      <c r="H326" s="21">
        <f t="shared" si="62"/>
        <v>31</v>
      </c>
      <c r="I326" s="13"/>
      <c r="J326" s="11" t="str">
        <f t="shared" si="75"/>
        <v>X</v>
      </c>
      <c r="K326" s="11" t="str">
        <f t="shared" si="76"/>
        <v/>
      </c>
      <c r="L326" s="11" t="str">
        <f t="shared" si="77"/>
        <v/>
      </c>
      <c r="M326" s="13"/>
      <c r="R326" s="11"/>
      <c r="T326" s="11"/>
      <c r="X326" s="13"/>
    </row>
    <row r="327" spans="1:24" x14ac:dyDescent="0.3">
      <c r="A327" s="13"/>
      <c r="B327" s="11">
        <v>1345</v>
      </c>
      <c r="C327" s="14">
        <f t="shared" si="79"/>
        <v>36.674199999999999</v>
      </c>
      <c r="D327" s="13"/>
      <c r="E327" s="14">
        <f t="shared" si="68"/>
        <v>36.671199999999999</v>
      </c>
      <c r="F327" s="21">
        <f t="shared" si="78"/>
        <v>30</v>
      </c>
      <c r="G327" s="13"/>
      <c r="H327" s="21">
        <f t="shared" ref="H327:H390" si="80">ROUND(C327-E327,4)*10000</f>
        <v>30</v>
      </c>
      <c r="I327" s="13"/>
      <c r="J327" s="11" t="str">
        <f t="shared" si="75"/>
        <v>X</v>
      </c>
      <c r="K327" s="11" t="str">
        <f t="shared" si="76"/>
        <v/>
      </c>
      <c r="L327" s="11" t="str">
        <f t="shared" si="77"/>
        <v/>
      </c>
      <c r="M327" s="13"/>
      <c r="R327" s="11"/>
      <c r="T327" s="11"/>
      <c r="X327" s="13"/>
    </row>
    <row r="328" spans="1:24" x14ac:dyDescent="0.3">
      <c r="A328" s="13"/>
      <c r="B328" s="11">
        <v>1346</v>
      </c>
      <c r="C328" s="14">
        <f t="shared" si="79"/>
        <v>36.687899999999999</v>
      </c>
      <c r="D328" s="13"/>
      <c r="E328" s="14">
        <f t="shared" si="68"/>
        <v>36.684899999999999</v>
      </c>
      <c r="F328" s="21">
        <f t="shared" si="78"/>
        <v>30</v>
      </c>
      <c r="G328" s="13"/>
      <c r="H328" s="21">
        <f t="shared" si="80"/>
        <v>30</v>
      </c>
      <c r="I328" s="13"/>
      <c r="J328" s="11" t="str">
        <f t="shared" si="75"/>
        <v>X</v>
      </c>
      <c r="K328" s="11" t="str">
        <f t="shared" si="76"/>
        <v/>
      </c>
      <c r="L328" s="11" t="str">
        <f t="shared" si="77"/>
        <v/>
      </c>
      <c r="M328" s="13"/>
      <c r="R328" s="11"/>
      <c r="T328" s="11"/>
      <c r="X328" s="13"/>
    </row>
    <row r="329" spans="1:24" x14ac:dyDescent="0.3">
      <c r="A329" s="13"/>
      <c r="B329" s="11">
        <v>1347</v>
      </c>
      <c r="C329" s="14">
        <f t="shared" si="79"/>
        <v>36.701500000000003</v>
      </c>
      <c r="D329" s="13"/>
      <c r="E329" s="14">
        <f t="shared" si="68"/>
        <v>36.698599999999999</v>
      </c>
      <c r="F329" s="21">
        <f t="shared" si="78"/>
        <v>29</v>
      </c>
      <c r="G329" s="13"/>
      <c r="H329" s="21">
        <f t="shared" si="80"/>
        <v>28.999999999999996</v>
      </c>
      <c r="I329" s="13"/>
      <c r="J329" s="11" t="str">
        <f t="shared" si="75"/>
        <v>X</v>
      </c>
      <c r="K329" s="11" t="str">
        <f t="shared" si="76"/>
        <v/>
      </c>
      <c r="L329" s="11" t="str">
        <f t="shared" si="77"/>
        <v/>
      </c>
      <c r="M329" s="13"/>
      <c r="R329" s="11"/>
      <c r="T329" s="11"/>
      <c r="X329" s="13"/>
    </row>
    <row r="330" spans="1:24" x14ac:dyDescent="0.3">
      <c r="A330" s="13"/>
      <c r="B330" s="11">
        <v>1348</v>
      </c>
      <c r="C330" s="14">
        <f t="shared" si="79"/>
        <v>36.7151</v>
      </c>
      <c r="D330" s="13"/>
      <c r="E330" s="14">
        <f t="shared" si="68"/>
        <v>36.712299999999999</v>
      </c>
      <c r="F330" s="21">
        <f t="shared" si="78"/>
        <v>29</v>
      </c>
      <c r="G330" s="13"/>
      <c r="H330" s="21">
        <f t="shared" si="80"/>
        <v>28</v>
      </c>
      <c r="I330" s="13"/>
      <c r="J330" s="11" t="str">
        <f t="shared" si="75"/>
        <v/>
      </c>
      <c r="K330" s="11" t="str">
        <f t="shared" si="76"/>
        <v/>
      </c>
      <c r="L330" s="11" t="str">
        <f t="shared" si="77"/>
        <v>O</v>
      </c>
      <c r="M330" s="13"/>
      <c r="R330" s="11"/>
      <c r="T330" s="11"/>
      <c r="X330" s="13"/>
    </row>
    <row r="331" spans="1:24" x14ac:dyDescent="0.3">
      <c r="A331" s="13"/>
      <c r="B331" s="11">
        <v>1349</v>
      </c>
      <c r="C331" s="14">
        <f t="shared" si="79"/>
        <v>36.728700000000003</v>
      </c>
      <c r="D331" s="13"/>
      <c r="E331" s="14">
        <f t="shared" si="68"/>
        <v>36.725999999999999</v>
      </c>
      <c r="F331" s="21">
        <f t="shared" ref="F331:F340" si="81">ROUND((34/2)+((0.86-(E331-36))/0.14)*(34/3),0)</f>
        <v>28</v>
      </c>
      <c r="G331" s="13"/>
      <c r="H331" s="21">
        <f t="shared" si="80"/>
        <v>27</v>
      </c>
      <c r="I331" s="13"/>
      <c r="J331" s="11" t="str">
        <f t="shared" si="75"/>
        <v/>
      </c>
      <c r="K331" s="11" t="str">
        <f t="shared" si="76"/>
        <v/>
      </c>
      <c r="L331" s="11" t="str">
        <f t="shared" si="77"/>
        <v>O</v>
      </c>
      <c r="M331" s="13"/>
      <c r="R331" s="11"/>
      <c r="T331" s="11"/>
      <c r="X331" s="13"/>
    </row>
    <row r="332" spans="1:24" x14ac:dyDescent="0.3">
      <c r="A332" s="13"/>
      <c r="B332" s="11">
        <v>1350</v>
      </c>
      <c r="C332" s="14">
        <f t="shared" si="79"/>
        <v>36.7423</v>
      </c>
      <c r="D332" s="13"/>
      <c r="E332" s="14">
        <f t="shared" si="68"/>
        <v>36.739699999999999</v>
      </c>
      <c r="F332" s="21">
        <f t="shared" si="81"/>
        <v>27</v>
      </c>
      <c r="G332" s="13"/>
      <c r="H332" s="21">
        <f t="shared" si="80"/>
        <v>26</v>
      </c>
      <c r="I332" s="13"/>
      <c r="J332" s="11" t="str">
        <f t="shared" si="75"/>
        <v/>
      </c>
      <c r="K332" s="11" t="str">
        <f t="shared" si="76"/>
        <v/>
      </c>
      <c r="L332" s="11" t="str">
        <f t="shared" si="77"/>
        <v>O</v>
      </c>
      <c r="M332" s="13"/>
      <c r="R332" s="11"/>
      <c r="T332" s="11"/>
      <c r="X332" s="13"/>
    </row>
    <row r="333" spans="1:24" x14ac:dyDescent="0.3">
      <c r="A333" s="13"/>
      <c r="B333" s="11">
        <v>1351</v>
      </c>
      <c r="C333" s="14">
        <f t="shared" si="79"/>
        <v>36.756</v>
      </c>
      <c r="D333" s="13"/>
      <c r="E333" s="14">
        <f t="shared" si="68"/>
        <v>36.753399999999999</v>
      </c>
      <c r="F333" s="21">
        <f t="shared" si="81"/>
        <v>26</v>
      </c>
      <c r="G333" s="13"/>
      <c r="H333" s="21">
        <f t="shared" si="80"/>
        <v>26</v>
      </c>
      <c r="I333" s="13"/>
      <c r="J333" s="11" t="str">
        <f t="shared" si="75"/>
        <v>X</v>
      </c>
      <c r="K333" s="11" t="str">
        <f t="shared" si="76"/>
        <v/>
      </c>
      <c r="L333" s="11" t="str">
        <f t="shared" si="77"/>
        <v/>
      </c>
      <c r="M333" s="13"/>
      <c r="R333" s="11"/>
      <c r="T333" s="11"/>
      <c r="X333" s="13"/>
    </row>
    <row r="334" spans="1:24" x14ac:dyDescent="0.3">
      <c r="A334" s="13"/>
      <c r="B334" s="11">
        <v>1352</v>
      </c>
      <c r="C334" s="14">
        <f t="shared" si="79"/>
        <v>36.769599999999997</v>
      </c>
      <c r="D334" s="13"/>
      <c r="E334" s="14">
        <f t="shared" si="68"/>
        <v>36.767099999999999</v>
      </c>
      <c r="F334" s="21">
        <f t="shared" si="81"/>
        <v>25</v>
      </c>
      <c r="G334" s="13"/>
      <c r="H334" s="21">
        <f t="shared" si="80"/>
        <v>25</v>
      </c>
      <c r="I334" s="13"/>
      <c r="J334" s="11" t="str">
        <f t="shared" si="75"/>
        <v>X</v>
      </c>
      <c r="K334" s="11" t="str">
        <f t="shared" si="76"/>
        <v/>
      </c>
      <c r="L334" s="11" t="str">
        <f t="shared" si="77"/>
        <v/>
      </c>
      <c r="M334" s="13"/>
      <c r="R334" s="11"/>
      <c r="T334" s="11"/>
      <c r="X334" s="13"/>
    </row>
    <row r="335" spans="1:24" x14ac:dyDescent="0.3">
      <c r="A335" s="13"/>
      <c r="B335" s="11">
        <v>1353</v>
      </c>
      <c r="C335" s="14">
        <f t="shared" si="79"/>
        <v>36.783099999999997</v>
      </c>
      <c r="D335" s="13"/>
      <c r="E335" s="14">
        <f t="shared" si="68"/>
        <v>36.780799999999999</v>
      </c>
      <c r="F335" s="21">
        <f t="shared" si="81"/>
        <v>23</v>
      </c>
      <c r="G335" s="13"/>
      <c r="H335" s="21">
        <f t="shared" si="80"/>
        <v>23</v>
      </c>
      <c r="I335" s="13"/>
      <c r="J335" s="11" t="str">
        <f t="shared" si="75"/>
        <v>X</v>
      </c>
      <c r="K335" s="11" t="str">
        <f t="shared" si="76"/>
        <v/>
      </c>
      <c r="L335" s="11" t="str">
        <f t="shared" si="77"/>
        <v/>
      </c>
      <c r="M335" s="13"/>
      <c r="R335" s="11"/>
      <c r="T335" s="11"/>
      <c r="X335" s="13"/>
    </row>
    <row r="336" spans="1:24" x14ac:dyDescent="0.3">
      <c r="A336" s="13"/>
      <c r="B336" s="11">
        <v>1354</v>
      </c>
      <c r="C336" s="14">
        <f t="shared" si="79"/>
        <v>36.796700000000001</v>
      </c>
      <c r="D336" s="13"/>
      <c r="E336" s="14">
        <f t="shared" si="68"/>
        <v>36.794499999999999</v>
      </c>
      <c r="F336" s="21">
        <f t="shared" si="81"/>
        <v>22</v>
      </c>
      <c r="G336" s="13"/>
      <c r="H336" s="21">
        <f t="shared" si="80"/>
        <v>22</v>
      </c>
      <c r="I336" s="13"/>
      <c r="J336" s="11" t="str">
        <f t="shared" si="75"/>
        <v>X</v>
      </c>
      <c r="K336" s="11" t="str">
        <f t="shared" si="76"/>
        <v/>
      </c>
      <c r="L336" s="11" t="str">
        <f t="shared" si="77"/>
        <v/>
      </c>
      <c r="M336" s="13"/>
      <c r="R336" s="11"/>
      <c r="T336" s="11"/>
      <c r="X336" s="13"/>
    </row>
    <row r="337" spans="1:24" x14ac:dyDescent="0.3">
      <c r="A337" s="13"/>
      <c r="B337" s="11">
        <v>1355</v>
      </c>
      <c r="C337" s="14">
        <f t="shared" si="79"/>
        <v>36.810299999999998</v>
      </c>
      <c r="D337" s="13"/>
      <c r="E337" s="14">
        <f t="shared" si="68"/>
        <v>36.808199999999999</v>
      </c>
      <c r="F337" s="21">
        <f t="shared" si="81"/>
        <v>21</v>
      </c>
      <c r="G337" s="13"/>
      <c r="H337" s="21">
        <f t="shared" si="80"/>
        <v>21</v>
      </c>
      <c r="I337" s="13"/>
      <c r="J337" s="11" t="str">
        <f t="shared" si="75"/>
        <v>X</v>
      </c>
      <c r="K337" s="11" t="str">
        <f t="shared" si="76"/>
        <v/>
      </c>
      <c r="L337" s="11" t="str">
        <f t="shared" si="77"/>
        <v/>
      </c>
      <c r="M337" s="13"/>
      <c r="R337" s="11"/>
      <c r="T337" s="11"/>
      <c r="X337" s="13"/>
    </row>
    <row r="338" spans="1:24" x14ac:dyDescent="0.3">
      <c r="A338" s="13"/>
      <c r="B338" s="11">
        <v>1356</v>
      </c>
      <c r="C338" s="14">
        <f t="shared" si="79"/>
        <v>36.823900000000002</v>
      </c>
      <c r="D338" s="13"/>
      <c r="E338" s="14">
        <f t="shared" si="68"/>
        <v>36.821899999999999</v>
      </c>
      <c r="F338" s="21">
        <f t="shared" si="81"/>
        <v>20</v>
      </c>
      <c r="G338" s="13"/>
      <c r="H338" s="21">
        <f t="shared" si="80"/>
        <v>20</v>
      </c>
      <c r="I338" s="13"/>
      <c r="J338" s="11" t="str">
        <f t="shared" si="75"/>
        <v>X</v>
      </c>
      <c r="K338" s="11" t="str">
        <f t="shared" si="76"/>
        <v/>
      </c>
      <c r="L338" s="11" t="str">
        <f t="shared" si="77"/>
        <v/>
      </c>
      <c r="M338" s="13"/>
      <c r="R338" s="11"/>
      <c r="T338" s="11"/>
      <c r="X338" s="13"/>
    </row>
    <row r="339" spans="1:24" x14ac:dyDescent="0.3">
      <c r="A339" s="13"/>
      <c r="B339" s="11">
        <v>1357</v>
      </c>
      <c r="C339" s="14">
        <f t="shared" si="79"/>
        <v>36.837499999999999</v>
      </c>
      <c r="D339" s="13"/>
      <c r="E339" s="14">
        <f t="shared" si="68"/>
        <v>36.835599999999999</v>
      </c>
      <c r="F339" s="21">
        <f t="shared" si="81"/>
        <v>19</v>
      </c>
      <c r="G339" s="13"/>
      <c r="H339" s="21">
        <f t="shared" si="80"/>
        <v>19</v>
      </c>
      <c r="I339" s="13"/>
      <c r="J339" s="11" t="str">
        <f t="shared" si="75"/>
        <v>X</v>
      </c>
      <c r="K339" s="11" t="str">
        <f t="shared" si="76"/>
        <v/>
      </c>
      <c r="L339" s="11" t="str">
        <f t="shared" si="77"/>
        <v/>
      </c>
      <c r="M339" s="13"/>
      <c r="R339" s="11"/>
      <c r="T339" s="11"/>
      <c r="X339" s="13"/>
    </row>
    <row r="340" spans="1:24" x14ac:dyDescent="0.3">
      <c r="A340" s="13"/>
      <c r="B340" s="11">
        <v>1358</v>
      </c>
      <c r="C340" s="14">
        <f t="shared" si="79"/>
        <v>36.851100000000002</v>
      </c>
      <c r="D340" s="13"/>
      <c r="E340" s="14">
        <f t="shared" si="68"/>
        <v>36.849299999999999</v>
      </c>
      <c r="F340" s="21">
        <f t="shared" si="81"/>
        <v>18</v>
      </c>
      <c r="G340" s="13"/>
      <c r="H340" s="21">
        <f t="shared" si="80"/>
        <v>18</v>
      </c>
      <c r="I340" s="13"/>
      <c r="J340" s="11" t="str">
        <f t="shared" si="75"/>
        <v>X</v>
      </c>
      <c r="K340" s="11" t="str">
        <f t="shared" si="76"/>
        <v/>
      </c>
      <c r="L340" s="11" t="str">
        <f t="shared" si="77"/>
        <v/>
      </c>
      <c r="M340" s="13"/>
      <c r="R340" s="11"/>
      <c r="T340" s="11"/>
      <c r="X340" s="13"/>
    </row>
    <row r="341" spans="1:24" x14ac:dyDescent="0.3">
      <c r="A341" s="13"/>
      <c r="B341" s="11">
        <v>1359</v>
      </c>
      <c r="C341" s="14">
        <f t="shared" si="79"/>
        <v>36.864600000000003</v>
      </c>
      <c r="D341" s="13"/>
      <c r="E341" s="14">
        <f t="shared" si="68"/>
        <v>36.863</v>
      </c>
      <c r="F341" s="21">
        <f t="shared" ref="F341:F350" si="82">ROUND(((1-(E341-36))/0.14)*(34/2),0)</f>
        <v>17</v>
      </c>
      <c r="G341" s="13"/>
      <c r="H341" s="21">
        <f t="shared" si="80"/>
        <v>16</v>
      </c>
      <c r="I341" s="13"/>
      <c r="J341" s="11" t="str">
        <f t="shared" si="75"/>
        <v/>
      </c>
      <c r="K341" s="11" t="str">
        <f t="shared" si="76"/>
        <v/>
      </c>
      <c r="L341" s="11" t="str">
        <f t="shared" si="77"/>
        <v>O</v>
      </c>
      <c r="M341" s="13"/>
      <c r="R341" s="11"/>
      <c r="T341" s="11"/>
      <c r="X341" s="13"/>
    </row>
    <row r="342" spans="1:24" x14ac:dyDescent="0.3">
      <c r="A342" s="13"/>
      <c r="B342" s="11">
        <v>1360</v>
      </c>
      <c r="C342" s="14">
        <f t="shared" si="79"/>
        <v>36.8782</v>
      </c>
      <c r="D342" s="13"/>
      <c r="E342" s="14">
        <f t="shared" si="68"/>
        <v>36.8767</v>
      </c>
      <c r="F342" s="21">
        <f t="shared" si="82"/>
        <v>15</v>
      </c>
      <c r="G342" s="13"/>
      <c r="H342" s="21">
        <f t="shared" si="80"/>
        <v>15</v>
      </c>
      <c r="I342" s="13"/>
      <c r="J342" s="11" t="str">
        <f t="shared" si="75"/>
        <v>X</v>
      </c>
      <c r="K342" s="11" t="str">
        <f t="shared" si="76"/>
        <v/>
      </c>
      <c r="L342" s="11" t="str">
        <f t="shared" si="77"/>
        <v/>
      </c>
      <c r="M342" s="13"/>
      <c r="R342" s="11"/>
      <c r="T342" s="11"/>
      <c r="X342" s="13"/>
    </row>
    <row r="343" spans="1:24" x14ac:dyDescent="0.3">
      <c r="A343" s="13"/>
      <c r="B343" s="11">
        <v>1361</v>
      </c>
      <c r="C343" s="14">
        <f t="shared" si="79"/>
        <v>36.8917</v>
      </c>
      <c r="D343" s="13"/>
      <c r="E343" s="14">
        <f t="shared" ref="E343:E350" si="83">ROUND(36+(B343-1296)/73,4)</f>
        <v>36.8904</v>
      </c>
      <c r="F343" s="21">
        <f t="shared" si="82"/>
        <v>13</v>
      </c>
      <c r="G343" s="13"/>
      <c r="H343" s="21">
        <f t="shared" si="80"/>
        <v>13</v>
      </c>
      <c r="I343" s="13"/>
      <c r="J343" s="11" t="str">
        <f t="shared" ref="J343:J350" si="84">IF(H343=F343,"X","")</f>
        <v>X</v>
      </c>
      <c r="K343" s="11" t="str">
        <f t="shared" ref="K343:K350" si="85">IF(H343&gt;F343,"U","")</f>
        <v/>
      </c>
      <c r="L343" s="11" t="str">
        <f t="shared" ref="L343:L350" si="86">IF(H343&lt;F343,"O","")</f>
        <v/>
      </c>
      <c r="M343" s="13"/>
      <c r="R343" s="11"/>
      <c r="T343" s="11"/>
      <c r="X343" s="13"/>
    </row>
    <row r="344" spans="1:24" x14ac:dyDescent="0.3">
      <c r="A344" s="13"/>
      <c r="B344" s="11">
        <v>1362</v>
      </c>
      <c r="C344" s="14">
        <f t="shared" si="79"/>
        <v>36.905299999999997</v>
      </c>
      <c r="D344" s="13"/>
      <c r="E344" s="14">
        <f t="shared" si="83"/>
        <v>36.9041</v>
      </c>
      <c r="F344" s="21">
        <f t="shared" si="82"/>
        <v>12</v>
      </c>
      <c r="G344" s="13"/>
      <c r="H344" s="21">
        <f t="shared" si="80"/>
        <v>11.999999999999998</v>
      </c>
      <c r="I344" s="13"/>
      <c r="J344" s="11" t="str">
        <f t="shared" si="84"/>
        <v>X</v>
      </c>
      <c r="K344" s="11" t="str">
        <f t="shared" si="85"/>
        <v/>
      </c>
      <c r="L344" s="11" t="str">
        <f t="shared" si="86"/>
        <v/>
      </c>
      <c r="M344" s="13"/>
      <c r="R344" s="11"/>
      <c r="T344" s="11"/>
      <c r="X344" s="13"/>
    </row>
    <row r="345" spans="1:24" x14ac:dyDescent="0.3">
      <c r="A345" s="13"/>
      <c r="B345" s="11">
        <v>1363</v>
      </c>
      <c r="C345" s="14">
        <f t="shared" si="79"/>
        <v>36.918799999999997</v>
      </c>
      <c r="D345" s="13"/>
      <c r="E345" s="14">
        <f t="shared" si="83"/>
        <v>36.9178</v>
      </c>
      <c r="F345" s="21">
        <f t="shared" si="82"/>
        <v>10</v>
      </c>
      <c r="G345" s="13"/>
      <c r="H345" s="21">
        <f t="shared" si="80"/>
        <v>10</v>
      </c>
      <c r="I345" s="13"/>
      <c r="J345" s="11" t="str">
        <f t="shared" si="84"/>
        <v>X</v>
      </c>
      <c r="K345" s="11" t="str">
        <f t="shared" si="85"/>
        <v/>
      </c>
      <c r="L345" s="11" t="str">
        <f t="shared" si="86"/>
        <v/>
      </c>
      <c r="M345" s="13"/>
      <c r="R345" s="11"/>
      <c r="T345" s="11"/>
      <c r="X345" s="13"/>
    </row>
    <row r="346" spans="1:24" x14ac:dyDescent="0.3">
      <c r="A346" s="13"/>
      <c r="B346" s="11">
        <v>1364</v>
      </c>
      <c r="C346" s="14">
        <f t="shared" si="79"/>
        <v>36.932400000000001</v>
      </c>
      <c r="D346" s="13"/>
      <c r="E346" s="14">
        <f t="shared" si="83"/>
        <v>36.9315</v>
      </c>
      <c r="F346" s="21">
        <f t="shared" si="82"/>
        <v>8</v>
      </c>
      <c r="G346" s="13"/>
      <c r="H346" s="21">
        <f t="shared" si="80"/>
        <v>9</v>
      </c>
      <c r="I346" s="13"/>
      <c r="J346" s="11" t="str">
        <f t="shared" si="84"/>
        <v/>
      </c>
      <c r="K346" s="11" t="str">
        <f t="shared" si="85"/>
        <v>U</v>
      </c>
      <c r="L346" s="11" t="str">
        <f t="shared" si="86"/>
        <v/>
      </c>
      <c r="M346" s="13"/>
      <c r="R346" s="11"/>
      <c r="T346" s="11"/>
      <c r="X346" s="13"/>
    </row>
    <row r="347" spans="1:24" x14ac:dyDescent="0.3">
      <c r="A347" s="13"/>
      <c r="B347" s="11">
        <v>1365</v>
      </c>
      <c r="C347" s="14">
        <f t="shared" si="79"/>
        <v>36.945900000000002</v>
      </c>
      <c r="D347" s="13"/>
      <c r="E347" s="14">
        <f t="shared" si="83"/>
        <v>36.9452</v>
      </c>
      <c r="F347" s="21">
        <f t="shared" si="82"/>
        <v>7</v>
      </c>
      <c r="G347" s="13"/>
      <c r="H347" s="21">
        <f t="shared" si="80"/>
        <v>7</v>
      </c>
      <c r="I347" s="13"/>
      <c r="J347" s="11" t="str">
        <f t="shared" si="84"/>
        <v>X</v>
      </c>
      <c r="K347" s="11" t="str">
        <f t="shared" si="85"/>
        <v/>
      </c>
      <c r="L347" s="11" t="str">
        <f t="shared" si="86"/>
        <v/>
      </c>
      <c r="M347" s="13"/>
      <c r="R347" s="11"/>
      <c r="T347" s="11"/>
      <c r="X347" s="13"/>
    </row>
    <row r="348" spans="1:24" x14ac:dyDescent="0.3">
      <c r="A348" s="13"/>
      <c r="B348" s="11">
        <v>1366</v>
      </c>
      <c r="C348" s="14">
        <f t="shared" si="79"/>
        <v>36.959400000000002</v>
      </c>
      <c r="D348" s="13"/>
      <c r="E348" s="14">
        <f t="shared" si="83"/>
        <v>36.9589</v>
      </c>
      <c r="F348" s="21">
        <f t="shared" si="82"/>
        <v>5</v>
      </c>
      <c r="G348" s="13"/>
      <c r="H348" s="21">
        <f t="shared" si="80"/>
        <v>5</v>
      </c>
      <c r="I348" s="13"/>
      <c r="J348" s="11" t="str">
        <f t="shared" si="84"/>
        <v>X</v>
      </c>
      <c r="K348" s="11" t="str">
        <f t="shared" si="85"/>
        <v/>
      </c>
      <c r="L348" s="11" t="str">
        <f t="shared" si="86"/>
        <v/>
      </c>
      <c r="M348" s="13"/>
      <c r="R348" s="11"/>
      <c r="T348" s="11"/>
      <c r="X348" s="13"/>
    </row>
    <row r="349" spans="1:24" x14ac:dyDescent="0.3">
      <c r="A349" s="13"/>
      <c r="B349" s="11">
        <v>1367</v>
      </c>
      <c r="C349" s="14">
        <f t="shared" si="79"/>
        <v>36.972999999999999</v>
      </c>
      <c r="D349" s="13"/>
      <c r="E349" s="14">
        <f t="shared" si="83"/>
        <v>36.9726</v>
      </c>
      <c r="F349" s="21">
        <f t="shared" si="82"/>
        <v>3</v>
      </c>
      <c r="G349" s="13"/>
      <c r="H349" s="21">
        <f t="shared" si="80"/>
        <v>4</v>
      </c>
      <c r="I349" s="13"/>
      <c r="J349" s="11" t="str">
        <f t="shared" si="84"/>
        <v/>
      </c>
      <c r="K349" s="11" t="str">
        <f t="shared" si="85"/>
        <v>U</v>
      </c>
      <c r="L349" s="11" t="str">
        <f t="shared" si="86"/>
        <v/>
      </c>
      <c r="M349" s="13"/>
      <c r="R349" s="11"/>
      <c r="T349" s="11"/>
      <c r="X349" s="13"/>
    </row>
    <row r="350" spans="1:24" x14ac:dyDescent="0.3">
      <c r="A350" s="13"/>
      <c r="B350" s="11">
        <v>1368</v>
      </c>
      <c r="C350" s="14">
        <f t="shared" si="79"/>
        <v>36.986499999999999</v>
      </c>
      <c r="D350" s="13"/>
      <c r="E350" s="14">
        <f t="shared" si="83"/>
        <v>36.9863</v>
      </c>
      <c r="F350" s="21">
        <f t="shared" si="82"/>
        <v>2</v>
      </c>
      <c r="G350" s="13"/>
      <c r="H350" s="21">
        <f t="shared" si="80"/>
        <v>2</v>
      </c>
      <c r="I350" s="13"/>
      <c r="J350" s="11" t="str">
        <f t="shared" si="84"/>
        <v>X</v>
      </c>
      <c r="K350" s="11" t="str">
        <f t="shared" si="85"/>
        <v/>
      </c>
      <c r="L350" s="11" t="str">
        <f t="shared" si="86"/>
        <v/>
      </c>
      <c r="M350" s="13"/>
      <c r="R350" s="11"/>
      <c r="T350" s="11"/>
      <c r="X350" s="13"/>
    </row>
    <row r="351" spans="1:24" x14ac:dyDescent="0.3">
      <c r="A351" s="13"/>
      <c r="B351" s="11">
        <v>1369</v>
      </c>
      <c r="C351" s="14">
        <f t="shared" si="79"/>
        <v>37</v>
      </c>
      <c r="D351" s="13"/>
      <c r="E351" s="14">
        <f>36+(B351-1296)/73</f>
        <v>37</v>
      </c>
      <c r="F351" s="21"/>
      <c r="G351" s="13"/>
      <c r="H351" s="21">
        <f t="shared" si="80"/>
        <v>0</v>
      </c>
      <c r="I351" s="13"/>
      <c r="J351" s="10">
        <f>COUNTIF(J279:J350,"X")</f>
        <v>47</v>
      </c>
      <c r="K351" s="10">
        <f>COUNTIF(K279:K350,"U")</f>
        <v>8</v>
      </c>
      <c r="L351" s="10">
        <f>COUNTIF(L279:L350,"O")</f>
        <v>17</v>
      </c>
      <c r="M351" s="13"/>
      <c r="R351" s="11"/>
      <c r="T351" s="11"/>
      <c r="X351" s="13"/>
    </row>
    <row r="352" spans="1:24" x14ac:dyDescent="0.3">
      <c r="A352" s="13"/>
      <c r="B352" s="11">
        <v>1370</v>
      </c>
      <c r="C352" s="14">
        <f t="shared" si="79"/>
        <v>37.013500000000001</v>
      </c>
      <c r="D352" s="13"/>
      <c r="E352" s="14">
        <f t="shared" ref="E352:E415" si="87">ROUND(37+(B352-1369)/75,4)</f>
        <v>37.013300000000001</v>
      </c>
      <c r="F352" s="21">
        <f t="shared" ref="F352:F361" si="88">ROUND(((E352-37)/0.14)*(33/2),0)</f>
        <v>2</v>
      </c>
      <c r="G352" s="13"/>
      <c r="H352" s="21">
        <f t="shared" si="80"/>
        <v>2</v>
      </c>
      <c r="I352" s="13"/>
      <c r="J352" s="11" t="str">
        <f t="shared" ref="J352:J383" si="89">IF(H352=F352,"X","")</f>
        <v>X</v>
      </c>
      <c r="K352" s="11" t="str">
        <f t="shared" ref="K352:K383" si="90">IF(H352&gt;F352,"U","")</f>
        <v/>
      </c>
      <c r="L352" s="11" t="str">
        <f t="shared" ref="L352:L383" si="91">IF(H352&lt;F352,"O","")</f>
        <v/>
      </c>
      <c r="M352" s="13"/>
      <c r="R352" s="11"/>
      <c r="T352" s="11"/>
      <c r="X352" s="13"/>
    </row>
    <row r="353" spans="1:24" x14ac:dyDescent="0.3">
      <c r="A353" s="13"/>
      <c r="B353" s="11">
        <v>1371</v>
      </c>
      <c r="C353" s="14">
        <f t="shared" si="79"/>
        <v>37.027000000000001</v>
      </c>
      <c r="D353" s="13"/>
      <c r="E353" s="14">
        <f t="shared" si="87"/>
        <v>37.026699999999998</v>
      </c>
      <c r="F353" s="21">
        <f t="shared" si="88"/>
        <v>3</v>
      </c>
      <c r="G353" s="13"/>
      <c r="H353" s="21">
        <f t="shared" si="80"/>
        <v>2.9999999999999996</v>
      </c>
      <c r="I353" s="13"/>
      <c r="J353" s="11" t="str">
        <f t="shared" si="89"/>
        <v>X</v>
      </c>
      <c r="K353" s="11" t="str">
        <f t="shared" si="90"/>
        <v/>
      </c>
      <c r="L353" s="11" t="str">
        <f t="shared" si="91"/>
        <v/>
      </c>
      <c r="M353" s="13"/>
      <c r="R353" s="11"/>
      <c r="T353" s="11"/>
      <c r="X353" s="13"/>
    </row>
    <row r="354" spans="1:24" x14ac:dyDescent="0.3">
      <c r="A354" s="13"/>
      <c r="B354" s="11">
        <v>1372</v>
      </c>
      <c r="C354" s="14">
        <f t="shared" si="79"/>
        <v>37.040500000000002</v>
      </c>
      <c r="D354" s="13"/>
      <c r="E354" s="14">
        <f t="shared" si="87"/>
        <v>37.04</v>
      </c>
      <c r="F354" s="21">
        <f t="shared" si="88"/>
        <v>5</v>
      </c>
      <c r="G354" s="13"/>
      <c r="H354" s="21">
        <f t="shared" si="80"/>
        <v>5</v>
      </c>
      <c r="I354" s="13"/>
      <c r="J354" s="11" t="str">
        <f t="shared" si="89"/>
        <v>X</v>
      </c>
      <c r="K354" s="11" t="str">
        <f t="shared" si="90"/>
        <v/>
      </c>
      <c r="L354" s="11" t="str">
        <f t="shared" si="91"/>
        <v/>
      </c>
      <c r="M354" s="13"/>
      <c r="R354" s="11"/>
      <c r="T354" s="11"/>
      <c r="X354" s="13"/>
    </row>
    <row r="355" spans="1:24" x14ac:dyDescent="0.3">
      <c r="A355" s="13"/>
      <c r="B355" s="11">
        <v>1373</v>
      </c>
      <c r="C355" s="14">
        <f t="shared" si="79"/>
        <v>37.054000000000002</v>
      </c>
      <c r="D355" s="13"/>
      <c r="E355" s="14">
        <f t="shared" si="87"/>
        <v>37.0533</v>
      </c>
      <c r="F355" s="21">
        <f t="shared" si="88"/>
        <v>6</v>
      </c>
      <c r="G355" s="13"/>
      <c r="H355" s="21">
        <f t="shared" si="80"/>
        <v>7</v>
      </c>
      <c r="I355" s="13"/>
      <c r="J355" s="11" t="str">
        <f t="shared" si="89"/>
        <v/>
      </c>
      <c r="K355" s="11" t="str">
        <f t="shared" si="90"/>
        <v>U</v>
      </c>
      <c r="L355" s="11" t="str">
        <f t="shared" si="91"/>
        <v/>
      </c>
      <c r="M355" s="13"/>
      <c r="R355" s="11"/>
      <c r="T355" s="11"/>
      <c r="X355" s="13"/>
    </row>
    <row r="356" spans="1:24" x14ac:dyDescent="0.3">
      <c r="A356" s="13"/>
      <c r="B356" s="11">
        <v>1374</v>
      </c>
      <c r="C356" s="14">
        <f t="shared" si="79"/>
        <v>37.067500000000003</v>
      </c>
      <c r="D356" s="13"/>
      <c r="E356" s="14">
        <f t="shared" si="87"/>
        <v>37.066699999999997</v>
      </c>
      <c r="F356" s="21">
        <f t="shared" si="88"/>
        <v>8</v>
      </c>
      <c r="G356" s="13"/>
      <c r="H356" s="21">
        <f t="shared" si="80"/>
        <v>8</v>
      </c>
      <c r="I356" s="13"/>
      <c r="J356" s="11" t="str">
        <f t="shared" si="89"/>
        <v>X</v>
      </c>
      <c r="K356" s="11" t="str">
        <f t="shared" si="90"/>
        <v/>
      </c>
      <c r="L356" s="11" t="str">
        <f t="shared" si="91"/>
        <v/>
      </c>
      <c r="M356" s="13"/>
      <c r="R356" s="11"/>
      <c r="T356" s="11"/>
      <c r="X356" s="13"/>
    </row>
    <row r="357" spans="1:24" x14ac:dyDescent="0.3">
      <c r="A357" s="13"/>
      <c r="B357" s="11">
        <v>1375</v>
      </c>
      <c r="C357" s="14">
        <f t="shared" si="79"/>
        <v>37.081000000000003</v>
      </c>
      <c r="D357" s="13"/>
      <c r="E357" s="14">
        <f t="shared" si="87"/>
        <v>37.08</v>
      </c>
      <c r="F357" s="21">
        <f t="shared" si="88"/>
        <v>9</v>
      </c>
      <c r="G357" s="13"/>
      <c r="H357" s="21">
        <f t="shared" si="80"/>
        <v>10</v>
      </c>
      <c r="I357" s="13"/>
      <c r="J357" s="11" t="str">
        <f t="shared" si="89"/>
        <v/>
      </c>
      <c r="K357" s="11" t="str">
        <f t="shared" si="90"/>
        <v>U</v>
      </c>
      <c r="L357" s="11" t="str">
        <f t="shared" si="91"/>
        <v/>
      </c>
      <c r="M357" s="13"/>
      <c r="R357" s="11"/>
      <c r="T357" s="11"/>
      <c r="X357" s="13"/>
    </row>
    <row r="358" spans="1:24" x14ac:dyDescent="0.3">
      <c r="A358" s="13"/>
      <c r="B358" s="11">
        <v>1376</v>
      </c>
      <c r="C358" s="14">
        <f t="shared" si="79"/>
        <v>37.094499999999996</v>
      </c>
      <c r="D358" s="13"/>
      <c r="E358" s="14">
        <f t="shared" si="87"/>
        <v>37.093299999999999</v>
      </c>
      <c r="F358" s="21">
        <f t="shared" si="88"/>
        <v>11</v>
      </c>
      <c r="G358" s="13"/>
      <c r="H358" s="21">
        <f t="shared" si="80"/>
        <v>11.999999999999998</v>
      </c>
      <c r="I358" s="13"/>
      <c r="J358" s="11" t="str">
        <f t="shared" si="89"/>
        <v/>
      </c>
      <c r="K358" s="11" t="str">
        <f t="shared" si="90"/>
        <v>U</v>
      </c>
      <c r="L358" s="11" t="str">
        <f t="shared" si="91"/>
        <v/>
      </c>
      <c r="M358" s="13"/>
      <c r="R358" s="11"/>
      <c r="T358" s="11"/>
      <c r="X358" s="13"/>
    </row>
    <row r="359" spans="1:24" x14ac:dyDescent="0.3">
      <c r="A359" s="13"/>
      <c r="B359" s="11">
        <v>1377</v>
      </c>
      <c r="C359" s="14">
        <f t="shared" si="79"/>
        <v>37.107999999999997</v>
      </c>
      <c r="D359" s="13"/>
      <c r="E359" s="14">
        <f t="shared" si="87"/>
        <v>37.106699999999996</v>
      </c>
      <c r="F359" s="21">
        <f t="shared" si="88"/>
        <v>13</v>
      </c>
      <c r="G359" s="13"/>
      <c r="H359" s="21">
        <f t="shared" si="80"/>
        <v>13</v>
      </c>
      <c r="I359" s="13"/>
      <c r="J359" s="11" t="str">
        <f t="shared" si="89"/>
        <v>X</v>
      </c>
      <c r="K359" s="11" t="str">
        <f t="shared" si="90"/>
        <v/>
      </c>
      <c r="L359" s="11" t="str">
        <f t="shared" si="91"/>
        <v/>
      </c>
      <c r="M359" s="13"/>
      <c r="R359" s="11"/>
      <c r="T359" s="11"/>
      <c r="X359" s="13"/>
    </row>
    <row r="360" spans="1:24" x14ac:dyDescent="0.3">
      <c r="A360" s="13"/>
      <c r="B360" s="11">
        <v>1378</v>
      </c>
      <c r="C360" s="14">
        <f t="shared" si="79"/>
        <v>37.121400000000001</v>
      </c>
      <c r="D360" s="13"/>
      <c r="E360" s="14">
        <f t="shared" si="87"/>
        <v>37.119999999999997</v>
      </c>
      <c r="F360" s="21">
        <f t="shared" si="88"/>
        <v>14</v>
      </c>
      <c r="G360" s="13"/>
      <c r="H360" s="21">
        <f t="shared" si="80"/>
        <v>14</v>
      </c>
      <c r="I360" s="13"/>
      <c r="J360" s="11" t="str">
        <f t="shared" si="89"/>
        <v>X</v>
      </c>
      <c r="K360" s="11" t="str">
        <f t="shared" si="90"/>
        <v/>
      </c>
      <c r="L360" s="11" t="str">
        <f t="shared" si="91"/>
        <v/>
      </c>
      <c r="M360" s="13"/>
      <c r="R360" s="11"/>
      <c r="T360" s="11"/>
      <c r="X360" s="13"/>
    </row>
    <row r="361" spans="1:24" x14ac:dyDescent="0.3">
      <c r="A361" s="13"/>
      <c r="B361" s="11">
        <v>1379</v>
      </c>
      <c r="C361" s="14">
        <f t="shared" si="79"/>
        <v>37.134900000000002</v>
      </c>
      <c r="D361" s="13"/>
      <c r="E361" s="14">
        <f t="shared" si="87"/>
        <v>37.133299999999998</v>
      </c>
      <c r="F361" s="21">
        <f t="shared" si="88"/>
        <v>16</v>
      </c>
      <c r="G361" s="13"/>
      <c r="H361" s="21">
        <f t="shared" si="80"/>
        <v>16</v>
      </c>
      <c r="I361" s="13"/>
      <c r="J361" s="11" t="str">
        <f t="shared" si="89"/>
        <v>X</v>
      </c>
      <c r="K361" s="11" t="str">
        <f t="shared" si="90"/>
        <v/>
      </c>
      <c r="L361" s="11" t="str">
        <f t="shared" si="91"/>
        <v/>
      </c>
      <c r="M361" s="13"/>
      <c r="R361" s="11"/>
      <c r="T361" s="11"/>
      <c r="X361" s="13"/>
    </row>
    <row r="362" spans="1:24" x14ac:dyDescent="0.3">
      <c r="A362" s="13"/>
      <c r="B362" s="11">
        <v>1380</v>
      </c>
      <c r="C362" s="14">
        <f t="shared" si="79"/>
        <v>37.148400000000002</v>
      </c>
      <c r="D362" s="13"/>
      <c r="E362" s="14">
        <f t="shared" si="87"/>
        <v>37.146700000000003</v>
      </c>
      <c r="F362" s="21">
        <f t="shared" ref="F362:F371" si="92">ROUND((33/2)+(((E362-37)-0.14)/0.14)*(33/3),0)</f>
        <v>17</v>
      </c>
      <c r="G362" s="13"/>
      <c r="H362" s="21">
        <f t="shared" si="80"/>
        <v>17</v>
      </c>
      <c r="I362" s="13"/>
      <c r="J362" s="11" t="str">
        <f t="shared" si="89"/>
        <v>X</v>
      </c>
      <c r="K362" s="11" t="str">
        <f t="shared" si="90"/>
        <v/>
      </c>
      <c r="L362" s="11" t="str">
        <f t="shared" si="91"/>
        <v/>
      </c>
      <c r="M362" s="13"/>
      <c r="R362" s="11"/>
      <c r="T362" s="11"/>
      <c r="X362" s="13"/>
    </row>
    <row r="363" spans="1:24" x14ac:dyDescent="0.3">
      <c r="A363" s="13"/>
      <c r="B363" s="11">
        <v>1381</v>
      </c>
      <c r="C363" s="14">
        <f t="shared" si="79"/>
        <v>37.161799999999999</v>
      </c>
      <c r="D363" s="13"/>
      <c r="E363" s="14">
        <f t="shared" si="87"/>
        <v>37.159999999999997</v>
      </c>
      <c r="F363" s="21">
        <f t="shared" si="92"/>
        <v>18</v>
      </c>
      <c r="G363" s="13"/>
      <c r="H363" s="21">
        <f t="shared" si="80"/>
        <v>18</v>
      </c>
      <c r="I363" s="13"/>
      <c r="J363" s="11" t="str">
        <f t="shared" si="89"/>
        <v>X</v>
      </c>
      <c r="K363" s="11" t="str">
        <f t="shared" si="90"/>
        <v/>
      </c>
      <c r="L363" s="11" t="str">
        <f t="shared" si="91"/>
        <v/>
      </c>
      <c r="M363" s="13"/>
      <c r="R363" s="11"/>
      <c r="T363" s="11"/>
      <c r="X363" s="13"/>
    </row>
    <row r="364" spans="1:24" x14ac:dyDescent="0.3">
      <c r="A364" s="13"/>
      <c r="B364" s="11">
        <v>1382</v>
      </c>
      <c r="C364" s="14">
        <f t="shared" si="79"/>
        <v>37.1753</v>
      </c>
      <c r="D364" s="13"/>
      <c r="E364" s="14">
        <f t="shared" si="87"/>
        <v>37.173299999999998</v>
      </c>
      <c r="F364" s="21">
        <f t="shared" si="92"/>
        <v>19</v>
      </c>
      <c r="G364" s="13"/>
      <c r="H364" s="21">
        <f t="shared" si="80"/>
        <v>20</v>
      </c>
      <c r="I364" s="13"/>
      <c r="J364" s="11" t="str">
        <f t="shared" si="89"/>
        <v/>
      </c>
      <c r="K364" s="11" t="str">
        <f t="shared" si="90"/>
        <v>U</v>
      </c>
      <c r="L364" s="11" t="str">
        <f t="shared" si="91"/>
        <v/>
      </c>
      <c r="M364" s="13"/>
      <c r="R364" s="11"/>
      <c r="T364" s="11"/>
      <c r="X364" s="13"/>
    </row>
    <row r="365" spans="1:24" x14ac:dyDescent="0.3">
      <c r="A365" s="13"/>
      <c r="B365" s="11">
        <v>1383</v>
      </c>
      <c r="C365" s="14">
        <f t="shared" si="79"/>
        <v>37.188699999999997</v>
      </c>
      <c r="D365" s="13"/>
      <c r="E365" s="14">
        <f t="shared" si="87"/>
        <v>37.186700000000002</v>
      </c>
      <c r="F365" s="21">
        <f t="shared" si="92"/>
        <v>20</v>
      </c>
      <c r="G365" s="13"/>
      <c r="H365" s="21">
        <f t="shared" si="80"/>
        <v>20</v>
      </c>
      <c r="I365" s="13"/>
      <c r="J365" s="11" t="str">
        <f t="shared" si="89"/>
        <v>X</v>
      </c>
      <c r="K365" s="11" t="str">
        <f t="shared" si="90"/>
        <v/>
      </c>
      <c r="L365" s="11" t="str">
        <f t="shared" si="91"/>
        <v/>
      </c>
      <c r="M365" s="13"/>
      <c r="R365" s="11"/>
      <c r="T365" s="11"/>
      <c r="X365" s="13"/>
    </row>
    <row r="366" spans="1:24" x14ac:dyDescent="0.3">
      <c r="A366" s="13"/>
      <c r="B366" s="11">
        <v>1384</v>
      </c>
      <c r="C366" s="14">
        <f t="shared" si="79"/>
        <v>37.202199999999998</v>
      </c>
      <c r="D366" s="13"/>
      <c r="E366" s="14">
        <f t="shared" si="87"/>
        <v>37.200000000000003</v>
      </c>
      <c r="F366" s="21">
        <f t="shared" si="92"/>
        <v>21</v>
      </c>
      <c r="G366" s="13"/>
      <c r="H366" s="21">
        <f t="shared" si="80"/>
        <v>22</v>
      </c>
      <c r="I366" s="13"/>
      <c r="J366" s="11" t="str">
        <f t="shared" si="89"/>
        <v/>
      </c>
      <c r="K366" s="11" t="str">
        <f t="shared" si="90"/>
        <v>U</v>
      </c>
      <c r="L366" s="11" t="str">
        <f t="shared" si="91"/>
        <v/>
      </c>
      <c r="M366" s="13"/>
      <c r="R366" s="11"/>
      <c r="T366" s="11"/>
      <c r="X366" s="13"/>
    </row>
    <row r="367" spans="1:24" x14ac:dyDescent="0.3">
      <c r="A367" s="13"/>
      <c r="B367" s="11">
        <v>1385</v>
      </c>
      <c r="C367" s="14">
        <f t="shared" si="79"/>
        <v>37.215600000000002</v>
      </c>
      <c r="D367" s="13"/>
      <c r="E367" s="14">
        <f t="shared" si="87"/>
        <v>37.213299999999997</v>
      </c>
      <c r="F367" s="21">
        <f t="shared" si="92"/>
        <v>22</v>
      </c>
      <c r="G367" s="13"/>
      <c r="H367" s="21">
        <f t="shared" si="80"/>
        <v>23</v>
      </c>
      <c r="I367" s="13"/>
      <c r="J367" s="11" t="str">
        <f t="shared" si="89"/>
        <v/>
      </c>
      <c r="K367" s="11" t="str">
        <f t="shared" si="90"/>
        <v>U</v>
      </c>
      <c r="L367" s="11" t="str">
        <f t="shared" si="91"/>
        <v/>
      </c>
      <c r="M367" s="13"/>
      <c r="R367" s="11"/>
      <c r="T367" s="11"/>
      <c r="X367" s="13"/>
    </row>
    <row r="368" spans="1:24" x14ac:dyDescent="0.3">
      <c r="A368" s="13"/>
      <c r="B368" s="11">
        <v>1386</v>
      </c>
      <c r="C368" s="14">
        <f t="shared" si="79"/>
        <v>37.228999999999999</v>
      </c>
      <c r="D368" s="13"/>
      <c r="E368" s="14">
        <f t="shared" si="87"/>
        <v>37.226700000000001</v>
      </c>
      <c r="F368" s="21">
        <f t="shared" si="92"/>
        <v>23</v>
      </c>
      <c r="G368" s="13"/>
      <c r="H368" s="21">
        <f t="shared" si="80"/>
        <v>23</v>
      </c>
      <c r="I368" s="13"/>
      <c r="J368" s="11" t="str">
        <f t="shared" si="89"/>
        <v>X</v>
      </c>
      <c r="K368" s="11" t="str">
        <f t="shared" si="90"/>
        <v/>
      </c>
      <c r="L368" s="11" t="str">
        <f t="shared" si="91"/>
        <v/>
      </c>
      <c r="M368" s="13"/>
      <c r="R368" s="11"/>
      <c r="T368" s="11"/>
      <c r="X368" s="13"/>
    </row>
    <row r="369" spans="1:24" x14ac:dyDescent="0.3">
      <c r="A369" s="13"/>
      <c r="B369" s="11">
        <v>1387</v>
      </c>
      <c r="C369" s="14">
        <f t="shared" si="79"/>
        <v>37.242400000000004</v>
      </c>
      <c r="D369" s="13"/>
      <c r="E369" s="14">
        <f t="shared" si="87"/>
        <v>37.24</v>
      </c>
      <c r="F369" s="21">
        <f t="shared" si="92"/>
        <v>24</v>
      </c>
      <c r="G369" s="13"/>
      <c r="H369" s="21">
        <f t="shared" si="80"/>
        <v>23.999999999999996</v>
      </c>
      <c r="I369" s="13"/>
      <c r="J369" s="11" t="str">
        <f t="shared" si="89"/>
        <v>X</v>
      </c>
      <c r="K369" s="11" t="str">
        <f t="shared" si="90"/>
        <v/>
      </c>
      <c r="L369" s="11" t="str">
        <f t="shared" si="91"/>
        <v/>
      </c>
      <c r="M369" s="13"/>
      <c r="R369" s="11"/>
      <c r="T369" s="11"/>
      <c r="X369" s="13"/>
    </row>
    <row r="370" spans="1:24" x14ac:dyDescent="0.3">
      <c r="A370" s="13"/>
      <c r="B370" s="11">
        <v>1388</v>
      </c>
      <c r="C370" s="14">
        <f t="shared" si="79"/>
        <v>37.255899999999997</v>
      </c>
      <c r="D370" s="13"/>
      <c r="E370" s="14">
        <f t="shared" si="87"/>
        <v>37.253300000000003</v>
      </c>
      <c r="F370" s="21">
        <f t="shared" si="92"/>
        <v>25</v>
      </c>
      <c r="G370" s="13"/>
      <c r="H370" s="21">
        <f t="shared" si="80"/>
        <v>26</v>
      </c>
      <c r="I370" s="13"/>
      <c r="J370" s="11" t="str">
        <f t="shared" si="89"/>
        <v/>
      </c>
      <c r="K370" s="11" t="str">
        <f t="shared" si="90"/>
        <v>U</v>
      </c>
      <c r="L370" s="11" t="str">
        <f t="shared" si="91"/>
        <v/>
      </c>
      <c r="M370" s="13"/>
      <c r="R370" s="11"/>
      <c r="T370" s="11"/>
      <c r="X370" s="13"/>
    </row>
    <row r="371" spans="1:24" x14ac:dyDescent="0.3">
      <c r="A371" s="13"/>
      <c r="B371" s="11">
        <v>1389</v>
      </c>
      <c r="C371" s="14">
        <f t="shared" si="79"/>
        <v>37.269300000000001</v>
      </c>
      <c r="D371" s="13"/>
      <c r="E371" s="14">
        <f t="shared" si="87"/>
        <v>37.2667</v>
      </c>
      <c r="F371" s="21">
        <f t="shared" si="92"/>
        <v>26</v>
      </c>
      <c r="G371" s="13"/>
      <c r="H371" s="21">
        <f t="shared" si="80"/>
        <v>26</v>
      </c>
      <c r="I371" s="13"/>
      <c r="J371" s="11" t="str">
        <f t="shared" si="89"/>
        <v>X</v>
      </c>
      <c r="K371" s="11" t="str">
        <f t="shared" si="90"/>
        <v/>
      </c>
      <c r="L371" s="11" t="str">
        <f t="shared" si="91"/>
        <v/>
      </c>
      <c r="M371" s="13"/>
      <c r="R371" s="11"/>
      <c r="T371" s="11"/>
      <c r="X371" s="13"/>
    </row>
    <row r="372" spans="1:24" x14ac:dyDescent="0.3">
      <c r="A372" s="13"/>
      <c r="B372" s="11">
        <v>1390</v>
      </c>
      <c r="C372" s="14">
        <f t="shared" si="79"/>
        <v>37.282699999999998</v>
      </c>
      <c r="D372" s="13"/>
      <c r="E372" s="14">
        <f t="shared" si="87"/>
        <v>37.28</v>
      </c>
      <c r="F372" s="21">
        <f t="shared" ref="F372:F382" si="93">ROUND(33-((0.42-(E372-37))/0.14)*(33/6),0)</f>
        <v>28</v>
      </c>
      <c r="G372" s="13"/>
      <c r="H372" s="21">
        <f t="shared" si="80"/>
        <v>27</v>
      </c>
      <c r="I372" s="13"/>
      <c r="J372" s="11" t="str">
        <f t="shared" si="89"/>
        <v/>
      </c>
      <c r="K372" s="11" t="str">
        <f t="shared" si="90"/>
        <v/>
      </c>
      <c r="L372" s="11" t="str">
        <f t="shared" si="91"/>
        <v>O</v>
      </c>
      <c r="M372" s="13"/>
      <c r="R372" s="11"/>
      <c r="T372" s="11"/>
      <c r="X372" s="13"/>
    </row>
    <row r="373" spans="1:24" x14ac:dyDescent="0.3">
      <c r="A373" s="13"/>
      <c r="B373" s="11">
        <v>1391</v>
      </c>
      <c r="C373" s="14">
        <f t="shared" si="79"/>
        <v>37.296100000000003</v>
      </c>
      <c r="D373" s="13"/>
      <c r="E373" s="14">
        <f t="shared" si="87"/>
        <v>37.293300000000002</v>
      </c>
      <c r="F373" s="21">
        <f t="shared" si="93"/>
        <v>28</v>
      </c>
      <c r="G373" s="13"/>
      <c r="H373" s="21">
        <f t="shared" si="80"/>
        <v>28</v>
      </c>
      <c r="I373" s="13"/>
      <c r="J373" s="11" t="str">
        <f t="shared" si="89"/>
        <v>X</v>
      </c>
      <c r="K373" s="11" t="str">
        <f t="shared" si="90"/>
        <v/>
      </c>
      <c r="L373" s="11" t="str">
        <f t="shared" si="91"/>
        <v/>
      </c>
      <c r="M373" s="13"/>
      <c r="R373" s="11"/>
      <c r="T373" s="11"/>
      <c r="X373" s="13"/>
    </row>
    <row r="374" spans="1:24" x14ac:dyDescent="0.3">
      <c r="A374" s="13"/>
      <c r="B374" s="11">
        <v>1392</v>
      </c>
      <c r="C374" s="14">
        <f t="shared" si="79"/>
        <v>37.3095</v>
      </c>
      <c r="D374" s="13"/>
      <c r="E374" s="14">
        <f t="shared" si="87"/>
        <v>37.306699999999999</v>
      </c>
      <c r="F374" s="21">
        <f t="shared" si="93"/>
        <v>29</v>
      </c>
      <c r="G374" s="13"/>
      <c r="H374" s="21">
        <f t="shared" si="80"/>
        <v>28</v>
      </c>
      <c r="I374" s="13"/>
      <c r="J374" s="11" t="str">
        <f t="shared" si="89"/>
        <v/>
      </c>
      <c r="K374" s="11" t="str">
        <f t="shared" si="90"/>
        <v/>
      </c>
      <c r="L374" s="11" t="str">
        <f t="shared" si="91"/>
        <v>O</v>
      </c>
      <c r="M374" s="13"/>
      <c r="R374" s="11"/>
      <c r="T374" s="11"/>
      <c r="X374" s="13"/>
    </row>
    <row r="375" spans="1:24" x14ac:dyDescent="0.3">
      <c r="A375" s="13"/>
      <c r="B375" s="11">
        <v>1393</v>
      </c>
      <c r="C375" s="14">
        <f t="shared" si="79"/>
        <v>37.322899999999997</v>
      </c>
      <c r="D375" s="13"/>
      <c r="E375" s="14">
        <f t="shared" si="87"/>
        <v>37.32</v>
      </c>
      <c r="F375" s="21">
        <f t="shared" si="93"/>
        <v>29</v>
      </c>
      <c r="G375" s="13"/>
      <c r="H375" s="21">
        <f t="shared" si="80"/>
        <v>28.999999999999996</v>
      </c>
      <c r="I375" s="13"/>
      <c r="J375" s="11" t="str">
        <f t="shared" si="89"/>
        <v>X</v>
      </c>
      <c r="K375" s="11" t="str">
        <f t="shared" si="90"/>
        <v/>
      </c>
      <c r="L375" s="11" t="str">
        <f t="shared" si="91"/>
        <v/>
      </c>
      <c r="M375" s="13"/>
      <c r="R375" s="11"/>
      <c r="T375" s="11"/>
      <c r="X375" s="13"/>
    </row>
    <row r="376" spans="1:24" x14ac:dyDescent="0.3">
      <c r="A376" s="13"/>
      <c r="B376" s="11">
        <v>1394</v>
      </c>
      <c r="C376" s="14">
        <f t="shared" si="79"/>
        <v>37.336300000000001</v>
      </c>
      <c r="D376" s="13"/>
      <c r="E376" s="14">
        <f t="shared" si="87"/>
        <v>37.333300000000001</v>
      </c>
      <c r="F376" s="21">
        <f t="shared" si="93"/>
        <v>30</v>
      </c>
      <c r="G376" s="13"/>
      <c r="H376" s="21">
        <f t="shared" si="80"/>
        <v>30</v>
      </c>
      <c r="I376" s="13"/>
      <c r="J376" s="11" t="str">
        <f t="shared" si="89"/>
        <v>X</v>
      </c>
      <c r="K376" s="11" t="str">
        <f t="shared" si="90"/>
        <v/>
      </c>
      <c r="L376" s="11" t="str">
        <f t="shared" si="91"/>
        <v/>
      </c>
      <c r="M376" s="13"/>
      <c r="R376" s="11"/>
      <c r="T376" s="11"/>
      <c r="X376" s="13"/>
    </row>
    <row r="377" spans="1:24" x14ac:dyDescent="0.3">
      <c r="A377" s="13"/>
      <c r="B377" s="11">
        <v>1395</v>
      </c>
      <c r="C377" s="14">
        <f t="shared" si="79"/>
        <v>37.349699999999999</v>
      </c>
      <c r="D377" s="13"/>
      <c r="E377" s="14">
        <f t="shared" si="87"/>
        <v>37.346699999999998</v>
      </c>
      <c r="F377" s="21">
        <f t="shared" si="93"/>
        <v>30</v>
      </c>
      <c r="G377" s="13"/>
      <c r="H377" s="21">
        <f t="shared" si="80"/>
        <v>30</v>
      </c>
      <c r="I377" s="13"/>
      <c r="J377" s="11" t="str">
        <f t="shared" si="89"/>
        <v>X</v>
      </c>
      <c r="K377" s="11" t="str">
        <f t="shared" si="90"/>
        <v/>
      </c>
      <c r="L377" s="11" t="str">
        <f t="shared" si="91"/>
        <v/>
      </c>
      <c r="M377" s="13"/>
      <c r="R377" s="11"/>
      <c r="T377" s="11"/>
      <c r="X377" s="13"/>
    </row>
    <row r="378" spans="1:24" x14ac:dyDescent="0.3">
      <c r="A378" s="13"/>
      <c r="B378" s="11">
        <v>1396</v>
      </c>
      <c r="C378" s="14">
        <f t="shared" si="79"/>
        <v>37.363100000000003</v>
      </c>
      <c r="D378" s="13"/>
      <c r="E378" s="14">
        <f t="shared" si="87"/>
        <v>37.36</v>
      </c>
      <c r="F378" s="21">
        <f t="shared" si="93"/>
        <v>31</v>
      </c>
      <c r="G378" s="13"/>
      <c r="H378" s="21">
        <f t="shared" si="80"/>
        <v>31</v>
      </c>
      <c r="I378" s="13"/>
      <c r="J378" s="11" t="str">
        <f t="shared" si="89"/>
        <v>X</v>
      </c>
      <c r="K378" s="11" t="str">
        <f t="shared" si="90"/>
        <v/>
      </c>
      <c r="L378" s="11" t="str">
        <f t="shared" si="91"/>
        <v/>
      </c>
      <c r="M378" s="13"/>
      <c r="R378" s="11"/>
      <c r="T378" s="11"/>
      <c r="X378" s="13"/>
    </row>
    <row r="379" spans="1:24" x14ac:dyDescent="0.3">
      <c r="A379" s="13"/>
      <c r="B379" s="11">
        <v>1397</v>
      </c>
      <c r="C379" s="14">
        <f t="shared" si="79"/>
        <v>37.3765</v>
      </c>
      <c r="D379" s="13"/>
      <c r="E379" s="14">
        <f t="shared" si="87"/>
        <v>37.3733</v>
      </c>
      <c r="F379" s="21">
        <f t="shared" si="93"/>
        <v>31</v>
      </c>
      <c r="G379" s="13"/>
      <c r="H379" s="21">
        <f t="shared" si="80"/>
        <v>32</v>
      </c>
      <c r="I379" s="13"/>
      <c r="J379" s="11" t="str">
        <f t="shared" si="89"/>
        <v/>
      </c>
      <c r="K379" s="11" t="str">
        <f t="shared" si="90"/>
        <v>U</v>
      </c>
      <c r="L379" s="11" t="str">
        <f t="shared" si="91"/>
        <v/>
      </c>
      <c r="M379" s="13"/>
      <c r="R379" s="11"/>
      <c r="T379" s="11"/>
      <c r="X379" s="13"/>
    </row>
    <row r="380" spans="1:24" x14ac:dyDescent="0.3">
      <c r="A380" s="13"/>
      <c r="B380" s="11">
        <v>1398</v>
      </c>
      <c r="C380" s="14">
        <f t="shared" si="79"/>
        <v>37.389800000000001</v>
      </c>
      <c r="D380" s="13"/>
      <c r="E380" s="14">
        <f t="shared" si="87"/>
        <v>37.386699999999998</v>
      </c>
      <c r="F380" s="21">
        <f t="shared" si="93"/>
        <v>32</v>
      </c>
      <c r="G380" s="13"/>
      <c r="H380" s="21">
        <f t="shared" si="80"/>
        <v>31</v>
      </c>
      <c r="I380" s="13"/>
      <c r="J380" s="11" t="str">
        <f t="shared" si="89"/>
        <v/>
      </c>
      <c r="K380" s="11" t="str">
        <f t="shared" si="90"/>
        <v/>
      </c>
      <c r="L380" s="11" t="str">
        <f t="shared" si="91"/>
        <v>O</v>
      </c>
      <c r="M380" s="13"/>
      <c r="R380" s="11"/>
      <c r="T380" s="11"/>
      <c r="X380" s="13"/>
    </row>
    <row r="381" spans="1:24" x14ac:dyDescent="0.3">
      <c r="A381" s="13"/>
      <c r="B381" s="11">
        <v>1399</v>
      </c>
      <c r="C381" s="14">
        <f t="shared" si="79"/>
        <v>37.403199999999998</v>
      </c>
      <c r="D381" s="13"/>
      <c r="E381" s="14">
        <f t="shared" si="87"/>
        <v>37.4</v>
      </c>
      <c r="F381" s="21">
        <f t="shared" si="93"/>
        <v>32</v>
      </c>
      <c r="G381" s="13"/>
      <c r="H381" s="21">
        <f t="shared" si="80"/>
        <v>32</v>
      </c>
      <c r="I381" s="13"/>
      <c r="J381" s="11" t="str">
        <f t="shared" si="89"/>
        <v>X</v>
      </c>
      <c r="K381" s="11" t="str">
        <f t="shared" si="90"/>
        <v/>
      </c>
      <c r="L381" s="11" t="str">
        <f t="shared" si="91"/>
        <v/>
      </c>
      <c r="M381" s="13"/>
      <c r="R381" s="11"/>
      <c r="T381" s="11"/>
      <c r="X381" s="13"/>
    </row>
    <row r="382" spans="1:24" x14ac:dyDescent="0.3">
      <c r="A382" s="13"/>
      <c r="B382" s="11">
        <v>1400</v>
      </c>
      <c r="C382" s="14">
        <f t="shared" si="79"/>
        <v>37.416600000000003</v>
      </c>
      <c r="D382" s="13"/>
      <c r="E382" s="14">
        <f t="shared" si="87"/>
        <v>37.4133</v>
      </c>
      <c r="F382" s="21">
        <f t="shared" si="93"/>
        <v>33</v>
      </c>
      <c r="G382" s="13"/>
      <c r="H382" s="21">
        <f t="shared" si="80"/>
        <v>33</v>
      </c>
      <c r="I382" s="13"/>
      <c r="J382" s="11" t="str">
        <f t="shared" si="89"/>
        <v>X</v>
      </c>
      <c r="K382" s="11" t="str">
        <f t="shared" si="90"/>
        <v/>
      </c>
      <c r="L382" s="11" t="str">
        <f t="shared" si="91"/>
        <v/>
      </c>
      <c r="M382" s="13"/>
      <c r="R382" s="11"/>
      <c r="T382" s="11"/>
      <c r="X382" s="13"/>
    </row>
    <row r="383" spans="1:24" x14ac:dyDescent="0.3">
      <c r="A383" s="13"/>
      <c r="B383" s="11">
        <v>1401</v>
      </c>
      <c r="C383" s="14">
        <f t="shared" si="79"/>
        <v>37.429900000000004</v>
      </c>
      <c r="D383" s="13"/>
      <c r="E383" s="14">
        <f t="shared" si="87"/>
        <v>37.426699999999997</v>
      </c>
      <c r="F383" s="21">
        <v>33</v>
      </c>
      <c r="G383" s="13"/>
      <c r="H383" s="21">
        <f t="shared" si="80"/>
        <v>32</v>
      </c>
      <c r="I383" s="13"/>
      <c r="J383" s="11" t="str">
        <f t="shared" si="89"/>
        <v/>
      </c>
      <c r="K383" s="11" t="str">
        <f t="shared" si="90"/>
        <v/>
      </c>
      <c r="L383" s="11" t="str">
        <f t="shared" si="91"/>
        <v>O</v>
      </c>
      <c r="M383" s="13"/>
      <c r="R383" s="11"/>
      <c r="T383" s="11"/>
      <c r="X383" s="13"/>
    </row>
    <row r="384" spans="1:24" x14ac:dyDescent="0.3">
      <c r="A384" s="13"/>
      <c r="B384" s="11">
        <v>1402</v>
      </c>
      <c r="C384" s="14">
        <f t="shared" si="79"/>
        <v>37.443300000000001</v>
      </c>
      <c r="D384" s="13"/>
      <c r="E384" s="14">
        <f t="shared" si="87"/>
        <v>37.44</v>
      </c>
      <c r="F384" s="21">
        <v>33</v>
      </c>
      <c r="G384" s="13"/>
      <c r="H384" s="21">
        <f t="shared" si="80"/>
        <v>33</v>
      </c>
      <c r="I384" s="13"/>
      <c r="J384" s="11" t="str">
        <f t="shared" ref="J384:J415" si="94">IF(H384=F384,"X","")</f>
        <v>X</v>
      </c>
      <c r="K384" s="11" t="str">
        <f t="shared" ref="K384:K415" si="95">IF(H384&gt;F384,"U","")</f>
        <v/>
      </c>
      <c r="L384" s="11" t="str">
        <f t="shared" ref="L384:L415" si="96">IF(H384&lt;F384,"O","")</f>
        <v/>
      </c>
      <c r="M384" s="13"/>
      <c r="R384" s="11"/>
      <c r="T384" s="11"/>
      <c r="X384" s="13"/>
    </row>
    <row r="385" spans="1:24" x14ac:dyDescent="0.3">
      <c r="A385" s="13"/>
      <c r="B385" s="11">
        <v>1403</v>
      </c>
      <c r="C385" s="14">
        <f t="shared" si="79"/>
        <v>37.456600000000002</v>
      </c>
      <c r="D385" s="13"/>
      <c r="E385" s="14">
        <f t="shared" si="87"/>
        <v>37.453299999999999</v>
      </c>
      <c r="F385" s="21">
        <v>33</v>
      </c>
      <c r="G385" s="13"/>
      <c r="H385" s="21">
        <f t="shared" si="80"/>
        <v>33</v>
      </c>
      <c r="I385" s="13"/>
      <c r="J385" s="11" t="str">
        <f t="shared" si="94"/>
        <v>X</v>
      </c>
      <c r="K385" s="11" t="str">
        <f t="shared" si="95"/>
        <v/>
      </c>
      <c r="L385" s="11" t="str">
        <f t="shared" si="96"/>
        <v/>
      </c>
      <c r="M385" s="13"/>
      <c r="R385" s="11"/>
      <c r="T385" s="11"/>
      <c r="X385" s="13"/>
    </row>
    <row r="386" spans="1:24" x14ac:dyDescent="0.3">
      <c r="A386" s="13"/>
      <c r="B386" s="11">
        <v>1404</v>
      </c>
      <c r="C386" s="14">
        <f t="shared" si="79"/>
        <v>37.47</v>
      </c>
      <c r="D386" s="13"/>
      <c r="E386" s="14">
        <f t="shared" si="87"/>
        <v>37.466700000000003</v>
      </c>
      <c r="F386" s="21">
        <v>33</v>
      </c>
      <c r="G386" s="13"/>
      <c r="H386" s="21">
        <f t="shared" si="80"/>
        <v>33</v>
      </c>
      <c r="I386" s="13"/>
      <c r="J386" s="11" t="str">
        <f t="shared" si="94"/>
        <v>X</v>
      </c>
      <c r="K386" s="11" t="str">
        <f t="shared" si="95"/>
        <v/>
      </c>
      <c r="L386" s="11" t="str">
        <f t="shared" si="96"/>
        <v/>
      </c>
      <c r="M386" s="13"/>
      <c r="R386" s="11"/>
      <c r="T386" s="11"/>
      <c r="X386" s="13"/>
    </row>
    <row r="387" spans="1:24" x14ac:dyDescent="0.3">
      <c r="A387" s="13"/>
      <c r="B387" s="11">
        <v>1405</v>
      </c>
      <c r="C387" s="14">
        <f t="shared" si="79"/>
        <v>37.4833</v>
      </c>
      <c r="D387" s="13"/>
      <c r="E387" s="14">
        <f t="shared" si="87"/>
        <v>37.479999999999997</v>
      </c>
      <c r="F387" s="21">
        <v>33</v>
      </c>
      <c r="G387" s="13"/>
      <c r="H387" s="21">
        <f t="shared" si="80"/>
        <v>33</v>
      </c>
      <c r="I387" s="13"/>
      <c r="J387" s="11" t="str">
        <f t="shared" si="94"/>
        <v>X</v>
      </c>
      <c r="K387" s="11" t="str">
        <f t="shared" si="95"/>
        <v/>
      </c>
      <c r="L387" s="11" t="str">
        <f t="shared" si="96"/>
        <v/>
      </c>
      <c r="M387" s="13"/>
      <c r="R387" s="11"/>
      <c r="T387" s="11"/>
      <c r="X387" s="13"/>
    </row>
    <row r="388" spans="1:24" x14ac:dyDescent="0.3">
      <c r="A388" s="13"/>
      <c r="B388" s="11">
        <v>1406</v>
      </c>
      <c r="C388" s="14">
        <f t="shared" si="79"/>
        <v>37.496699999999997</v>
      </c>
      <c r="D388" s="13"/>
      <c r="E388" s="14">
        <f t="shared" si="87"/>
        <v>37.493299999999998</v>
      </c>
      <c r="F388" s="21">
        <v>33</v>
      </c>
      <c r="G388" s="13"/>
      <c r="H388" s="21">
        <f t="shared" si="80"/>
        <v>34</v>
      </c>
      <c r="I388" s="13"/>
      <c r="J388" s="11" t="str">
        <f t="shared" si="94"/>
        <v/>
      </c>
      <c r="K388" s="11" t="str">
        <f t="shared" si="95"/>
        <v>U</v>
      </c>
      <c r="L388" s="11" t="str">
        <f t="shared" si="96"/>
        <v/>
      </c>
      <c r="M388" s="13"/>
      <c r="R388" s="11"/>
      <c r="T388" s="11"/>
      <c r="X388" s="13"/>
    </row>
    <row r="389" spans="1:24" x14ac:dyDescent="0.3">
      <c r="A389" s="13"/>
      <c r="B389" s="11">
        <v>1407</v>
      </c>
      <c r="C389" s="14">
        <f t="shared" si="79"/>
        <v>37.51</v>
      </c>
      <c r="D389" s="13"/>
      <c r="E389" s="14">
        <f t="shared" si="87"/>
        <v>37.506700000000002</v>
      </c>
      <c r="F389" s="21">
        <v>33</v>
      </c>
      <c r="G389" s="13"/>
      <c r="H389" s="21">
        <f t="shared" si="80"/>
        <v>33</v>
      </c>
      <c r="I389" s="13"/>
      <c r="J389" s="11" t="str">
        <f t="shared" si="94"/>
        <v>X</v>
      </c>
      <c r="K389" s="11" t="str">
        <f t="shared" si="95"/>
        <v/>
      </c>
      <c r="L389" s="11" t="str">
        <f t="shared" si="96"/>
        <v/>
      </c>
      <c r="M389" s="13"/>
      <c r="R389" s="11"/>
      <c r="T389" s="11"/>
      <c r="X389" s="13"/>
    </row>
    <row r="390" spans="1:24" x14ac:dyDescent="0.3">
      <c r="A390" s="13"/>
      <c r="B390" s="11">
        <v>1408</v>
      </c>
      <c r="C390" s="14">
        <f t="shared" ref="C390:C453" si="97">ROUND(SQRT(B390),4)</f>
        <v>37.523299999999999</v>
      </c>
      <c r="D390" s="13"/>
      <c r="E390" s="14">
        <f t="shared" si="87"/>
        <v>37.520000000000003</v>
      </c>
      <c r="F390" s="21">
        <v>33</v>
      </c>
      <c r="G390" s="13"/>
      <c r="H390" s="21">
        <f t="shared" si="80"/>
        <v>33</v>
      </c>
      <c r="I390" s="13"/>
      <c r="J390" s="11" t="str">
        <f t="shared" si="94"/>
        <v>X</v>
      </c>
      <c r="K390" s="11" t="str">
        <f t="shared" si="95"/>
        <v/>
      </c>
      <c r="L390" s="11" t="str">
        <f t="shared" si="96"/>
        <v/>
      </c>
      <c r="M390" s="13"/>
      <c r="R390" s="11"/>
      <c r="T390" s="11"/>
      <c r="X390" s="13"/>
    </row>
    <row r="391" spans="1:24" x14ac:dyDescent="0.3">
      <c r="A391" s="13"/>
      <c r="B391" s="11">
        <v>1409</v>
      </c>
      <c r="C391" s="14">
        <f t="shared" si="97"/>
        <v>37.5366</v>
      </c>
      <c r="D391" s="13"/>
      <c r="E391" s="14">
        <f t="shared" si="87"/>
        <v>37.533299999999997</v>
      </c>
      <c r="F391" s="21">
        <v>33</v>
      </c>
      <c r="G391" s="13"/>
      <c r="H391" s="21">
        <f t="shared" ref="H391:H454" si="98">ROUND(C391-E391,4)*10000</f>
        <v>33</v>
      </c>
      <c r="I391" s="13"/>
      <c r="J391" s="11" t="str">
        <f t="shared" si="94"/>
        <v>X</v>
      </c>
      <c r="K391" s="11" t="str">
        <f t="shared" si="95"/>
        <v/>
      </c>
      <c r="L391" s="11" t="str">
        <f t="shared" si="96"/>
        <v/>
      </c>
      <c r="M391" s="13"/>
      <c r="R391" s="11"/>
      <c r="T391" s="11"/>
      <c r="X391" s="13"/>
    </row>
    <row r="392" spans="1:24" x14ac:dyDescent="0.3">
      <c r="A392" s="13"/>
      <c r="B392" s="11">
        <v>1410</v>
      </c>
      <c r="C392" s="14">
        <f t="shared" si="97"/>
        <v>37.549999999999997</v>
      </c>
      <c r="D392" s="13"/>
      <c r="E392" s="14">
        <f t="shared" si="87"/>
        <v>37.546700000000001</v>
      </c>
      <c r="F392" s="21">
        <v>33</v>
      </c>
      <c r="G392" s="13"/>
      <c r="H392" s="21">
        <f t="shared" si="98"/>
        <v>33</v>
      </c>
      <c r="I392" s="13"/>
      <c r="J392" s="11" t="str">
        <f t="shared" si="94"/>
        <v>X</v>
      </c>
      <c r="K392" s="11" t="str">
        <f t="shared" si="95"/>
        <v/>
      </c>
      <c r="L392" s="11" t="str">
        <f t="shared" si="96"/>
        <v/>
      </c>
      <c r="M392" s="13"/>
      <c r="R392" s="11"/>
      <c r="T392" s="11"/>
      <c r="X392" s="13"/>
    </row>
    <row r="393" spans="1:24" x14ac:dyDescent="0.3">
      <c r="A393" s="13"/>
      <c r="B393" s="11">
        <v>1411</v>
      </c>
      <c r="C393" s="14">
        <f t="shared" si="97"/>
        <v>37.563299999999998</v>
      </c>
      <c r="D393" s="13"/>
      <c r="E393" s="14">
        <f t="shared" si="87"/>
        <v>37.56</v>
      </c>
      <c r="F393" s="21">
        <v>33</v>
      </c>
      <c r="G393" s="13"/>
      <c r="H393" s="21">
        <f t="shared" si="98"/>
        <v>33</v>
      </c>
      <c r="I393" s="13"/>
      <c r="J393" s="11" t="str">
        <f t="shared" si="94"/>
        <v>X</v>
      </c>
      <c r="K393" s="11" t="str">
        <f t="shared" si="95"/>
        <v/>
      </c>
      <c r="L393" s="11" t="str">
        <f t="shared" si="96"/>
        <v/>
      </c>
      <c r="M393" s="13"/>
      <c r="R393" s="11"/>
      <c r="T393" s="11"/>
      <c r="X393" s="13"/>
    </row>
    <row r="394" spans="1:24" x14ac:dyDescent="0.3">
      <c r="A394" s="13"/>
      <c r="B394" s="11">
        <v>1412</v>
      </c>
      <c r="C394" s="14">
        <f t="shared" si="97"/>
        <v>37.576599999999999</v>
      </c>
      <c r="D394" s="13"/>
      <c r="E394" s="14">
        <f t="shared" si="87"/>
        <v>37.573300000000003</v>
      </c>
      <c r="F394" s="21">
        <v>33</v>
      </c>
      <c r="G394" s="13"/>
      <c r="H394" s="21">
        <f t="shared" si="98"/>
        <v>33</v>
      </c>
      <c r="I394" s="13"/>
      <c r="J394" s="11" t="str">
        <f t="shared" si="94"/>
        <v>X</v>
      </c>
      <c r="K394" s="11" t="str">
        <f t="shared" si="95"/>
        <v/>
      </c>
      <c r="L394" s="11" t="str">
        <f t="shared" si="96"/>
        <v/>
      </c>
      <c r="M394" s="13"/>
      <c r="R394" s="11"/>
      <c r="T394" s="11"/>
      <c r="X394" s="13"/>
    </row>
    <row r="395" spans="1:24" x14ac:dyDescent="0.3">
      <c r="A395" s="13"/>
      <c r="B395" s="11">
        <v>1413</v>
      </c>
      <c r="C395" s="14">
        <f t="shared" si="97"/>
        <v>37.5899</v>
      </c>
      <c r="D395" s="13"/>
      <c r="E395" s="14">
        <f t="shared" si="87"/>
        <v>37.5867</v>
      </c>
      <c r="F395" s="21">
        <f t="shared" ref="F395:F404" si="99">ROUND(33-(((E395-37)-0.58)/0.14)*(33/6),0)</f>
        <v>33</v>
      </c>
      <c r="G395" s="13"/>
      <c r="H395" s="21">
        <f t="shared" si="98"/>
        <v>32</v>
      </c>
      <c r="I395" s="13"/>
      <c r="J395" s="11" t="str">
        <f t="shared" si="94"/>
        <v/>
      </c>
      <c r="K395" s="11" t="str">
        <f t="shared" si="95"/>
        <v/>
      </c>
      <c r="L395" s="11" t="str">
        <f t="shared" si="96"/>
        <v>O</v>
      </c>
      <c r="M395" s="13"/>
      <c r="R395" s="11"/>
      <c r="T395" s="11"/>
      <c r="X395" s="13"/>
    </row>
    <row r="396" spans="1:24" x14ac:dyDescent="0.3">
      <c r="A396" s="13"/>
      <c r="B396" s="11">
        <v>1414</v>
      </c>
      <c r="C396" s="14">
        <f t="shared" si="97"/>
        <v>37.603200000000001</v>
      </c>
      <c r="D396" s="13"/>
      <c r="E396" s="14">
        <f t="shared" si="87"/>
        <v>37.6</v>
      </c>
      <c r="F396" s="21">
        <f t="shared" si="99"/>
        <v>32</v>
      </c>
      <c r="G396" s="13"/>
      <c r="H396" s="21">
        <f t="shared" si="98"/>
        <v>32</v>
      </c>
      <c r="I396" s="13"/>
      <c r="J396" s="11" t="str">
        <f t="shared" si="94"/>
        <v>X</v>
      </c>
      <c r="K396" s="11" t="str">
        <f t="shared" si="95"/>
        <v/>
      </c>
      <c r="L396" s="11" t="str">
        <f t="shared" si="96"/>
        <v/>
      </c>
      <c r="M396" s="13"/>
      <c r="R396" s="11"/>
      <c r="T396" s="11"/>
      <c r="X396" s="13"/>
    </row>
    <row r="397" spans="1:24" x14ac:dyDescent="0.3">
      <c r="A397" s="13"/>
      <c r="B397" s="11">
        <v>1415</v>
      </c>
      <c r="C397" s="14">
        <f t="shared" si="97"/>
        <v>37.616500000000002</v>
      </c>
      <c r="D397" s="13"/>
      <c r="E397" s="14">
        <f t="shared" si="87"/>
        <v>37.613300000000002</v>
      </c>
      <c r="F397" s="21">
        <f t="shared" si="99"/>
        <v>32</v>
      </c>
      <c r="G397" s="13"/>
      <c r="H397" s="21">
        <f t="shared" si="98"/>
        <v>32</v>
      </c>
      <c r="I397" s="13"/>
      <c r="J397" s="11" t="str">
        <f t="shared" si="94"/>
        <v>X</v>
      </c>
      <c r="K397" s="11" t="str">
        <f t="shared" si="95"/>
        <v/>
      </c>
      <c r="L397" s="11" t="str">
        <f t="shared" si="96"/>
        <v/>
      </c>
      <c r="M397" s="13"/>
      <c r="R397" s="11"/>
      <c r="T397" s="11"/>
      <c r="X397" s="13"/>
    </row>
    <row r="398" spans="1:24" x14ac:dyDescent="0.3">
      <c r="A398" s="13"/>
      <c r="B398" s="11">
        <v>1416</v>
      </c>
      <c r="C398" s="14">
        <f t="shared" si="97"/>
        <v>37.629800000000003</v>
      </c>
      <c r="D398" s="13"/>
      <c r="E398" s="14">
        <f t="shared" si="87"/>
        <v>37.6267</v>
      </c>
      <c r="F398" s="21">
        <f t="shared" si="99"/>
        <v>31</v>
      </c>
      <c r="G398" s="13"/>
      <c r="H398" s="21">
        <f t="shared" si="98"/>
        <v>31</v>
      </c>
      <c r="I398" s="13"/>
      <c r="J398" s="11" t="str">
        <f t="shared" si="94"/>
        <v>X</v>
      </c>
      <c r="K398" s="11" t="str">
        <f t="shared" si="95"/>
        <v/>
      </c>
      <c r="L398" s="11" t="str">
        <f t="shared" si="96"/>
        <v/>
      </c>
      <c r="M398" s="13"/>
      <c r="R398" s="11"/>
      <c r="T398" s="11"/>
      <c r="X398" s="13"/>
    </row>
    <row r="399" spans="1:24" x14ac:dyDescent="0.3">
      <c r="A399" s="13"/>
      <c r="B399" s="11">
        <v>1417</v>
      </c>
      <c r="C399" s="14">
        <f t="shared" si="97"/>
        <v>37.643099999999997</v>
      </c>
      <c r="D399" s="13"/>
      <c r="E399" s="14">
        <f t="shared" si="87"/>
        <v>37.64</v>
      </c>
      <c r="F399" s="21">
        <f t="shared" si="99"/>
        <v>31</v>
      </c>
      <c r="G399" s="13"/>
      <c r="H399" s="21">
        <f t="shared" si="98"/>
        <v>31</v>
      </c>
      <c r="I399" s="13"/>
      <c r="J399" s="11" t="str">
        <f t="shared" si="94"/>
        <v>X</v>
      </c>
      <c r="K399" s="11" t="str">
        <f t="shared" si="95"/>
        <v/>
      </c>
      <c r="L399" s="11" t="str">
        <f t="shared" si="96"/>
        <v/>
      </c>
      <c r="M399" s="13"/>
      <c r="R399" s="11"/>
      <c r="T399" s="11"/>
      <c r="X399" s="13"/>
    </row>
    <row r="400" spans="1:24" x14ac:dyDescent="0.3">
      <c r="A400" s="13"/>
      <c r="B400" s="11">
        <v>1418</v>
      </c>
      <c r="C400" s="14">
        <f t="shared" si="97"/>
        <v>37.656300000000002</v>
      </c>
      <c r="D400" s="13"/>
      <c r="E400" s="14">
        <f t="shared" si="87"/>
        <v>37.653300000000002</v>
      </c>
      <c r="F400" s="21">
        <f t="shared" si="99"/>
        <v>30</v>
      </c>
      <c r="G400" s="13"/>
      <c r="H400" s="21">
        <f t="shared" si="98"/>
        <v>30</v>
      </c>
      <c r="I400" s="13"/>
      <c r="J400" s="11" t="str">
        <f t="shared" si="94"/>
        <v>X</v>
      </c>
      <c r="K400" s="11" t="str">
        <f t="shared" si="95"/>
        <v/>
      </c>
      <c r="L400" s="11" t="str">
        <f t="shared" si="96"/>
        <v/>
      </c>
      <c r="M400" s="13"/>
      <c r="R400" s="11"/>
      <c r="T400" s="11"/>
      <c r="X400" s="13"/>
    </row>
    <row r="401" spans="1:24" x14ac:dyDescent="0.3">
      <c r="A401" s="13"/>
      <c r="B401" s="11">
        <v>1419</v>
      </c>
      <c r="C401" s="14">
        <f t="shared" si="97"/>
        <v>37.669600000000003</v>
      </c>
      <c r="D401" s="13"/>
      <c r="E401" s="14">
        <f t="shared" si="87"/>
        <v>37.666699999999999</v>
      </c>
      <c r="F401" s="21">
        <f t="shared" si="99"/>
        <v>30</v>
      </c>
      <c r="G401" s="13"/>
      <c r="H401" s="21">
        <f t="shared" si="98"/>
        <v>28.999999999999996</v>
      </c>
      <c r="I401" s="13"/>
      <c r="J401" s="11" t="str">
        <f t="shared" si="94"/>
        <v/>
      </c>
      <c r="K401" s="11" t="str">
        <f t="shared" si="95"/>
        <v/>
      </c>
      <c r="L401" s="11" t="str">
        <f t="shared" si="96"/>
        <v>O</v>
      </c>
      <c r="M401" s="13"/>
      <c r="R401" s="11"/>
      <c r="T401" s="11"/>
      <c r="X401" s="13"/>
    </row>
    <row r="402" spans="1:24" x14ac:dyDescent="0.3">
      <c r="A402" s="13"/>
      <c r="B402" s="11">
        <v>1420</v>
      </c>
      <c r="C402" s="14">
        <f t="shared" si="97"/>
        <v>37.682899999999997</v>
      </c>
      <c r="D402" s="13"/>
      <c r="E402" s="14">
        <f t="shared" si="87"/>
        <v>37.68</v>
      </c>
      <c r="F402" s="21">
        <f t="shared" si="99"/>
        <v>29</v>
      </c>
      <c r="G402" s="13"/>
      <c r="H402" s="21">
        <f t="shared" si="98"/>
        <v>28.999999999999996</v>
      </c>
      <c r="I402" s="13"/>
      <c r="J402" s="11" t="str">
        <f t="shared" si="94"/>
        <v>X</v>
      </c>
      <c r="K402" s="11" t="str">
        <f t="shared" si="95"/>
        <v/>
      </c>
      <c r="L402" s="11" t="str">
        <f t="shared" si="96"/>
        <v/>
      </c>
      <c r="M402" s="13"/>
      <c r="R402" s="11"/>
      <c r="T402" s="11"/>
      <c r="X402" s="13"/>
    </row>
    <row r="403" spans="1:24" x14ac:dyDescent="0.3">
      <c r="A403" s="13"/>
      <c r="B403" s="11">
        <v>1421</v>
      </c>
      <c r="C403" s="14">
        <f t="shared" si="97"/>
        <v>37.696199999999997</v>
      </c>
      <c r="D403" s="13"/>
      <c r="E403" s="14">
        <f t="shared" si="87"/>
        <v>37.693300000000001</v>
      </c>
      <c r="F403" s="21">
        <f t="shared" si="99"/>
        <v>29</v>
      </c>
      <c r="G403" s="13"/>
      <c r="H403" s="21">
        <f t="shared" si="98"/>
        <v>28.999999999999996</v>
      </c>
      <c r="I403" s="13"/>
      <c r="J403" s="11" t="str">
        <f t="shared" si="94"/>
        <v>X</v>
      </c>
      <c r="K403" s="11" t="str">
        <f t="shared" si="95"/>
        <v/>
      </c>
      <c r="L403" s="11" t="str">
        <f t="shared" si="96"/>
        <v/>
      </c>
      <c r="M403" s="13"/>
      <c r="R403" s="11"/>
      <c r="T403" s="11"/>
      <c r="X403" s="13"/>
    </row>
    <row r="404" spans="1:24" x14ac:dyDescent="0.3">
      <c r="A404" s="13"/>
      <c r="B404" s="11">
        <v>1422</v>
      </c>
      <c r="C404" s="14">
        <f t="shared" si="97"/>
        <v>37.709400000000002</v>
      </c>
      <c r="D404" s="13"/>
      <c r="E404" s="14">
        <f t="shared" si="87"/>
        <v>37.706699999999998</v>
      </c>
      <c r="F404" s="21">
        <f t="shared" si="99"/>
        <v>28</v>
      </c>
      <c r="G404" s="13"/>
      <c r="H404" s="21">
        <f t="shared" si="98"/>
        <v>27</v>
      </c>
      <c r="I404" s="13"/>
      <c r="J404" s="11" t="str">
        <f t="shared" si="94"/>
        <v/>
      </c>
      <c r="K404" s="11" t="str">
        <f t="shared" si="95"/>
        <v/>
      </c>
      <c r="L404" s="11" t="str">
        <f t="shared" si="96"/>
        <v>O</v>
      </c>
      <c r="M404" s="13"/>
      <c r="R404" s="11"/>
      <c r="T404" s="11"/>
      <c r="X404" s="13"/>
    </row>
    <row r="405" spans="1:24" x14ac:dyDescent="0.3">
      <c r="A405" s="13"/>
      <c r="B405" s="11">
        <v>1423</v>
      </c>
      <c r="C405" s="14">
        <f t="shared" si="97"/>
        <v>37.722700000000003</v>
      </c>
      <c r="D405" s="13"/>
      <c r="E405" s="14">
        <f t="shared" si="87"/>
        <v>37.72</v>
      </c>
      <c r="F405" s="21">
        <f t="shared" ref="F405:F415" si="100">ROUND((33/2)+((0.86-(E405-37))/0.14)*(33/3),0)</f>
        <v>28</v>
      </c>
      <c r="G405" s="13"/>
      <c r="H405" s="21">
        <f t="shared" si="98"/>
        <v>27</v>
      </c>
      <c r="I405" s="13"/>
      <c r="J405" s="11" t="str">
        <f t="shared" si="94"/>
        <v/>
      </c>
      <c r="K405" s="11" t="str">
        <f t="shared" si="95"/>
        <v/>
      </c>
      <c r="L405" s="11" t="str">
        <f t="shared" si="96"/>
        <v>O</v>
      </c>
      <c r="M405" s="13"/>
      <c r="R405" s="11"/>
      <c r="T405" s="11"/>
      <c r="X405" s="13"/>
    </row>
    <row r="406" spans="1:24" x14ac:dyDescent="0.3">
      <c r="A406" s="13"/>
      <c r="B406" s="11">
        <v>1424</v>
      </c>
      <c r="C406" s="14">
        <f t="shared" si="97"/>
        <v>37.735900000000001</v>
      </c>
      <c r="D406" s="13"/>
      <c r="E406" s="14">
        <f t="shared" si="87"/>
        <v>37.7333</v>
      </c>
      <c r="F406" s="21">
        <f t="shared" si="100"/>
        <v>26</v>
      </c>
      <c r="G406" s="13"/>
      <c r="H406" s="21">
        <f t="shared" si="98"/>
        <v>26</v>
      </c>
      <c r="I406" s="13"/>
      <c r="J406" s="11" t="str">
        <f t="shared" si="94"/>
        <v>X</v>
      </c>
      <c r="K406" s="11" t="str">
        <f t="shared" si="95"/>
        <v/>
      </c>
      <c r="L406" s="11" t="str">
        <f t="shared" si="96"/>
        <v/>
      </c>
      <c r="M406" s="13"/>
      <c r="R406" s="11"/>
      <c r="T406" s="11"/>
      <c r="X406" s="13"/>
    </row>
    <row r="407" spans="1:24" x14ac:dyDescent="0.3">
      <c r="A407" s="13"/>
      <c r="B407" s="11">
        <v>1425</v>
      </c>
      <c r="C407" s="14">
        <f t="shared" si="97"/>
        <v>37.749200000000002</v>
      </c>
      <c r="D407" s="13"/>
      <c r="E407" s="14">
        <f t="shared" si="87"/>
        <v>37.746699999999997</v>
      </c>
      <c r="F407" s="21">
        <f t="shared" si="100"/>
        <v>25</v>
      </c>
      <c r="G407" s="13"/>
      <c r="H407" s="21">
        <f t="shared" si="98"/>
        <v>25</v>
      </c>
      <c r="I407" s="13"/>
      <c r="J407" s="11" t="str">
        <f t="shared" si="94"/>
        <v>X</v>
      </c>
      <c r="K407" s="11" t="str">
        <f t="shared" si="95"/>
        <v/>
      </c>
      <c r="L407" s="11" t="str">
        <f t="shared" si="96"/>
        <v/>
      </c>
      <c r="M407" s="13"/>
      <c r="R407" s="11"/>
      <c r="T407" s="11"/>
      <c r="X407" s="13"/>
    </row>
    <row r="408" spans="1:24" x14ac:dyDescent="0.3">
      <c r="A408" s="13"/>
      <c r="B408" s="11">
        <v>1426</v>
      </c>
      <c r="C408" s="14">
        <f t="shared" si="97"/>
        <v>37.7624</v>
      </c>
      <c r="D408" s="13"/>
      <c r="E408" s="14">
        <f t="shared" si="87"/>
        <v>37.76</v>
      </c>
      <c r="F408" s="21">
        <f t="shared" si="100"/>
        <v>24</v>
      </c>
      <c r="G408" s="13"/>
      <c r="H408" s="21">
        <f t="shared" si="98"/>
        <v>23.999999999999996</v>
      </c>
      <c r="I408" s="13"/>
      <c r="J408" s="11" t="str">
        <f t="shared" si="94"/>
        <v>X</v>
      </c>
      <c r="K408" s="11" t="str">
        <f t="shared" si="95"/>
        <v/>
      </c>
      <c r="L408" s="11" t="str">
        <f t="shared" si="96"/>
        <v/>
      </c>
      <c r="M408" s="13"/>
      <c r="R408" s="11"/>
      <c r="T408" s="11"/>
      <c r="X408" s="13"/>
    </row>
    <row r="409" spans="1:24" x14ac:dyDescent="0.3">
      <c r="A409" s="13"/>
      <c r="B409" s="11">
        <v>1427</v>
      </c>
      <c r="C409" s="14">
        <f t="shared" si="97"/>
        <v>37.775700000000001</v>
      </c>
      <c r="D409" s="13"/>
      <c r="E409" s="14">
        <f t="shared" si="87"/>
        <v>37.773299999999999</v>
      </c>
      <c r="F409" s="21">
        <f t="shared" si="100"/>
        <v>23</v>
      </c>
      <c r="G409" s="13"/>
      <c r="H409" s="21">
        <f t="shared" si="98"/>
        <v>23.999999999999996</v>
      </c>
      <c r="I409" s="13"/>
      <c r="J409" s="11" t="str">
        <f t="shared" si="94"/>
        <v/>
      </c>
      <c r="K409" s="11" t="str">
        <f t="shared" si="95"/>
        <v>U</v>
      </c>
      <c r="L409" s="11" t="str">
        <f t="shared" si="96"/>
        <v/>
      </c>
      <c r="M409" s="13"/>
      <c r="R409" s="11"/>
      <c r="T409" s="11"/>
      <c r="X409" s="13"/>
    </row>
    <row r="410" spans="1:24" x14ac:dyDescent="0.3">
      <c r="A410" s="13"/>
      <c r="B410" s="11">
        <v>1428</v>
      </c>
      <c r="C410" s="14">
        <f t="shared" si="97"/>
        <v>37.788899999999998</v>
      </c>
      <c r="D410" s="13"/>
      <c r="E410" s="14">
        <f t="shared" si="87"/>
        <v>37.786700000000003</v>
      </c>
      <c r="F410" s="21">
        <f t="shared" si="100"/>
        <v>22</v>
      </c>
      <c r="G410" s="13"/>
      <c r="H410" s="21">
        <f t="shared" si="98"/>
        <v>22</v>
      </c>
      <c r="I410" s="13"/>
      <c r="J410" s="11" t="str">
        <f t="shared" si="94"/>
        <v>X</v>
      </c>
      <c r="K410" s="11" t="str">
        <f t="shared" si="95"/>
        <v/>
      </c>
      <c r="L410" s="11" t="str">
        <f t="shared" si="96"/>
        <v/>
      </c>
      <c r="M410" s="13"/>
      <c r="R410" s="11"/>
      <c r="T410" s="11"/>
      <c r="X410" s="13"/>
    </row>
    <row r="411" spans="1:24" x14ac:dyDescent="0.3">
      <c r="A411" s="13"/>
      <c r="B411" s="11">
        <v>1429</v>
      </c>
      <c r="C411" s="14">
        <f t="shared" si="97"/>
        <v>37.802100000000003</v>
      </c>
      <c r="D411" s="13"/>
      <c r="E411" s="14">
        <f t="shared" si="87"/>
        <v>37.799999999999997</v>
      </c>
      <c r="F411" s="21">
        <f t="shared" si="100"/>
        <v>21</v>
      </c>
      <c r="G411" s="13"/>
      <c r="H411" s="21">
        <f t="shared" si="98"/>
        <v>21</v>
      </c>
      <c r="I411" s="13"/>
      <c r="J411" s="11" t="str">
        <f t="shared" si="94"/>
        <v>X</v>
      </c>
      <c r="K411" s="11" t="str">
        <f t="shared" si="95"/>
        <v/>
      </c>
      <c r="L411" s="11" t="str">
        <f t="shared" si="96"/>
        <v/>
      </c>
      <c r="M411" s="13"/>
      <c r="R411" s="11"/>
      <c r="T411" s="11"/>
      <c r="X411" s="13"/>
    </row>
    <row r="412" spans="1:24" x14ac:dyDescent="0.3">
      <c r="A412" s="13"/>
      <c r="B412" s="11">
        <v>1430</v>
      </c>
      <c r="C412" s="14">
        <f t="shared" si="97"/>
        <v>37.815300000000001</v>
      </c>
      <c r="D412" s="13"/>
      <c r="E412" s="14">
        <f t="shared" si="87"/>
        <v>37.813299999999998</v>
      </c>
      <c r="F412" s="21">
        <f t="shared" si="100"/>
        <v>20</v>
      </c>
      <c r="G412" s="13"/>
      <c r="H412" s="21">
        <f t="shared" si="98"/>
        <v>20</v>
      </c>
      <c r="I412" s="13"/>
      <c r="J412" s="11" t="str">
        <f t="shared" si="94"/>
        <v>X</v>
      </c>
      <c r="K412" s="11" t="str">
        <f t="shared" si="95"/>
        <v/>
      </c>
      <c r="L412" s="11" t="str">
        <f t="shared" si="96"/>
        <v/>
      </c>
      <c r="M412" s="13"/>
      <c r="R412" s="11"/>
      <c r="T412" s="11"/>
      <c r="X412" s="13"/>
    </row>
    <row r="413" spans="1:24" x14ac:dyDescent="0.3">
      <c r="A413" s="13"/>
      <c r="B413" s="11">
        <v>1431</v>
      </c>
      <c r="C413" s="14">
        <f t="shared" si="97"/>
        <v>37.828600000000002</v>
      </c>
      <c r="D413" s="13"/>
      <c r="E413" s="14">
        <f t="shared" si="87"/>
        <v>37.826700000000002</v>
      </c>
      <c r="F413" s="21">
        <f t="shared" si="100"/>
        <v>19</v>
      </c>
      <c r="G413" s="13"/>
      <c r="H413" s="21">
        <f t="shared" si="98"/>
        <v>19</v>
      </c>
      <c r="I413" s="13"/>
      <c r="J413" s="11" t="str">
        <f t="shared" si="94"/>
        <v>X</v>
      </c>
      <c r="K413" s="11" t="str">
        <f t="shared" si="95"/>
        <v/>
      </c>
      <c r="L413" s="11" t="str">
        <f t="shared" si="96"/>
        <v/>
      </c>
      <c r="M413" s="13"/>
      <c r="R413" s="11"/>
      <c r="T413" s="11"/>
      <c r="X413" s="13"/>
    </row>
    <row r="414" spans="1:24" x14ac:dyDescent="0.3">
      <c r="A414" s="13"/>
      <c r="B414" s="11">
        <v>1432</v>
      </c>
      <c r="C414" s="14">
        <f t="shared" si="97"/>
        <v>37.841799999999999</v>
      </c>
      <c r="D414" s="13"/>
      <c r="E414" s="14">
        <f t="shared" si="87"/>
        <v>37.840000000000003</v>
      </c>
      <c r="F414" s="21">
        <f t="shared" si="100"/>
        <v>18</v>
      </c>
      <c r="G414" s="13"/>
      <c r="H414" s="21">
        <f t="shared" si="98"/>
        <v>18</v>
      </c>
      <c r="I414" s="13"/>
      <c r="J414" s="11" t="str">
        <f t="shared" si="94"/>
        <v>X</v>
      </c>
      <c r="K414" s="11" t="str">
        <f t="shared" si="95"/>
        <v/>
      </c>
      <c r="L414" s="11" t="str">
        <f t="shared" si="96"/>
        <v/>
      </c>
      <c r="M414" s="13"/>
      <c r="R414" s="11"/>
      <c r="T414" s="11"/>
      <c r="X414" s="13"/>
    </row>
    <row r="415" spans="1:24" x14ac:dyDescent="0.3">
      <c r="A415" s="13"/>
      <c r="B415" s="11">
        <v>1433</v>
      </c>
      <c r="C415" s="14">
        <f t="shared" si="97"/>
        <v>37.854999999999997</v>
      </c>
      <c r="D415" s="13"/>
      <c r="E415" s="14">
        <f t="shared" si="87"/>
        <v>37.853299999999997</v>
      </c>
      <c r="F415" s="21">
        <f t="shared" si="100"/>
        <v>17</v>
      </c>
      <c r="G415" s="13"/>
      <c r="H415" s="21">
        <f t="shared" si="98"/>
        <v>17</v>
      </c>
      <c r="I415" s="13"/>
      <c r="J415" s="11" t="str">
        <f t="shared" si="94"/>
        <v>X</v>
      </c>
      <c r="K415" s="11" t="str">
        <f t="shared" si="95"/>
        <v/>
      </c>
      <c r="L415" s="11" t="str">
        <f t="shared" si="96"/>
        <v/>
      </c>
      <c r="M415" s="13"/>
      <c r="R415" s="11"/>
      <c r="T415" s="11"/>
      <c r="X415" s="13"/>
    </row>
    <row r="416" spans="1:24" x14ac:dyDescent="0.3">
      <c r="A416" s="13"/>
      <c r="B416" s="11">
        <v>1434</v>
      </c>
      <c r="C416" s="14">
        <f t="shared" si="97"/>
        <v>37.868200000000002</v>
      </c>
      <c r="D416" s="13"/>
      <c r="E416" s="14">
        <f t="shared" ref="E416:E425" si="101">ROUND(37+(B416-1369)/75,4)</f>
        <v>37.866700000000002</v>
      </c>
      <c r="F416" s="21">
        <f t="shared" ref="F416:F425" si="102">ROUND(((1-(E416-37))/0.14)*(33/2),0)</f>
        <v>16</v>
      </c>
      <c r="G416" s="13"/>
      <c r="H416" s="21">
        <f t="shared" si="98"/>
        <v>15</v>
      </c>
      <c r="I416" s="13"/>
      <c r="J416" s="11" t="str">
        <f t="shared" ref="J416:J425" si="103">IF(H416=F416,"X","")</f>
        <v/>
      </c>
      <c r="K416" s="11" t="str">
        <f t="shared" ref="K416:K425" si="104">IF(H416&gt;F416,"U","")</f>
        <v/>
      </c>
      <c r="L416" s="11" t="str">
        <f t="shared" ref="L416:L425" si="105">IF(H416&lt;F416,"O","")</f>
        <v>O</v>
      </c>
      <c r="M416" s="13"/>
      <c r="R416" s="11"/>
      <c r="T416" s="11"/>
      <c r="X416" s="13"/>
    </row>
    <row r="417" spans="1:24" x14ac:dyDescent="0.3">
      <c r="A417" s="13"/>
      <c r="B417" s="11">
        <v>1435</v>
      </c>
      <c r="C417" s="14">
        <f t="shared" si="97"/>
        <v>37.881399999999999</v>
      </c>
      <c r="D417" s="13"/>
      <c r="E417" s="14">
        <f t="shared" si="101"/>
        <v>37.880000000000003</v>
      </c>
      <c r="F417" s="21">
        <f t="shared" si="102"/>
        <v>14</v>
      </c>
      <c r="G417" s="13"/>
      <c r="H417" s="21">
        <f t="shared" si="98"/>
        <v>14</v>
      </c>
      <c r="I417" s="13"/>
      <c r="J417" s="11" t="str">
        <f t="shared" si="103"/>
        <v>X</v>
      </c>
      <c r="K417" s="11" t="str">
        <f t="shared" si="104"/>
        <v/>
      </c>
      <c r="L417" s="11" t="str">
        <f t="shared" si="105"/>
        <v/>
      </c>
      <c r="M417" s="13"/>
      <c r="R417" s="11"/>
      <c r="T417" s="11"/>
      <c r="X417" s="13"/>
    </row>
    <row r="418" spans="1:24" x14ac:dyDescent="0.3">
      <c r="A418" s="13"/>
      <c r="B418" s="11">
        <v>1436</v>
      </c>
      <c r="C418" s="14">
        <f t="shared" si="97"/>
        <v>37.894599999999997</v>
      </c>
      <c r="D418" s="13"/>
      <c r="E418" s="14">
        <f t="shared" si="101"/>
        <v>37.893300000000004</v>
      </c>
      <c r="F418" s="21">
        <f t="shared" si="102"/>
        <v>13</v>
      </c>
      <c r="G418" s="13"/>
      <c r="H418" s="21">
        <f t="shared" si="98"/>
        <v>13</v>
      </c>
      <c r="I418" s="13"/>
      <c r="J418" s="11" t="str">
        <f t="shared" si="103"/>
        <v>X</v>
      </c>
      <c r="K418" s="11" t="str">
        <f t="shared" si="104"/>
        <v/>
      </c>
      <c r="L418" s="11" t="str">
        <f t="shared" si="105"/>
        <v/>
      </c>
      <c r="M418" s="13"/>
      <c r="R418" s="11"/>
      <c r="T418" s="11"/>
      <c r="X418" s="13"/>
    </row>
    <row r="419" spans="1:24" x14ac:dyDescent="0.3">
      <c r="A419" s="13"/>
      <c r="B419" s="11">
        <v>1437</v>
      </c>
      <c r="C419" s="14">
        <f t="shared" si="97"/>
        <v>37.907800000000002</v>
      </c>
      <c r="D419" s="13"/>
      <c r="E419" s="14">
        <f t="shared" si="101"/>
        <v>37.906700000000001</v>
      </c>
      <c r="F419" s="21">
        <f t="shared" si="102"/>
        <v>11</v>
      </c>
      <c r="G419" s="13"/>
      <c r="H419" s="21">
        <f t="shared" si="98"/>
        <v>11</v>
      </c>
      <c r="I419" s="13"/>
      <c r="J419" s="11" t="str">
        <f t="shared" si="103"/>
        <v>X</v>
      </c>
      <c r="K419" s="11" t="str">
        <f t="shared" si="104"/>
        <v/>
      </c>
      <c r="L419" s="11" t="str">
        <f t="shared" si="105"/>
        <v/>
      </c>
      <c r="M419" s="13"/>
      <c r="R419" s="11"/>
      <c r="T419" s="11"/>
      <c r="X419" s="13"/>
    </row>
    <row r="420" spans="1:24" x14ac:dyDescent="0.3">
      <c r="A420" s="13"/>
      <c r="B420" s="11">
        <v>1438</v>
      </c>
      <c r="C420" s="14">
        <f t="shared" si="97"/>
        <v>37.920999999999999</v>
      </c>
      <c r="D420" s="13"/>
      <c r="E420" s="14">
        <f t="shared" si="101"/>
        <v>37.92</v>
      </c>
      <c r="F420" s="21">
        <f t="shared" si="102"/>
        <v>9</v>
      </c>
      <c r="G420" s="13"/>
      <c r="H420" s="21">
        <f t="shared" si="98"/>
        <v>10</v>
      </c>
      <c r="I420" s="13"/>
      <c r="J420" s="11" t="str">
        <f t="shared" si="103"/>
        <v/>
      </c>
      <c r="K420" s="11" t="str">
        <f t="shared" si="104"/>
        <v>U</v>
      </c>
      <c r="L420" s="11" t="str">
        <f t="shared" si="105"/>
        <v/>
      </c>
      <c r="M420" s="13"/>
      <c r="R420" s="11"/>
      <c r="T420" s="11"/>
      <c r="X420" s="13"/>
    </row>
    <row r="421" spans="1:24" x14ac:dyDescent="0.3">
      <c r="A421" s="13"/>
      <c r="B421" s="11">
        <v>1439</v>
      </c>
      <c r="C421" s="14">
        <f t="shared" si="97"/>
        <v>37.934199999999997</v>
      </c>
      <c r="D421" s="13"/>
      <c r="E421" s="14">
        <f t="shared" si="101"/>
        <v>37.933300000000003</v>
      </c>
      <c r="F421" s="21">
        <f t="shared" si="102"/>
        <v>8</v>
      </c>
      <c r="G421" s="13"/>
      <c r="H421" s="21">
        <f t="shared" si="98"/>
        <v>9</v>
      </c>
      <c r="I421" s="13"/>
      <c r="J421" s="11" t="str">
        <f t="shared" si="103"/>
        <v/>
      </c>
      <c r="K421" s="11" t="str">
        <f t="shared" si="104"/>
        <v>U</v>
      </c>
      <c r="L421" s="11" t="str">
        <f t="shared" si="105"/>
        <v/>
      </c>
      <c r="M421" s="13"/>
      <c r="R421" s="11"/>
      <c r="T421" s="11"/>
      <c r="X421" s="13"/>
    </row>
    <row r="422" spans="1:24" x14ac:dyDescent="0.3">
      <c r="A422" s="13"/>
      <c r="B422" s="11">
        <v>1440</v>
      </c>
      <c r="C422" s="14">
        <f t="shared" si="97"/>
        <v>37.947299999999998</v>
      </c>
      <c r="D422" s="13"/>
      <c r="E422" s="14">
        <f t="shared" si="101"/>
        <v>37.9467</v>
      </c>
      <c r="F422" s="21">
        <f t="shared" si="102"/>
        <v>6</v>
      </c>
      <c r="G422" s="13"/>
      <c r="H422" s="21">
        <f t="shared" si="98"/>
        <v>5.9999999999999991</v>
      </c>
      <c r="I422" s="13"/>
      <c r="J422" s="11" t="str">
        <f t="shared" si="103"/>
        <v>X</v>
      </c>
      <c r="K422" s="11" t="str">
        <f t="shared" si="104"/>
        <v/>
      </c>
      <c r="L422" s="11" t="str">
        <f t="shared" si="105"/>
        <v/>
      </c>
      <c r="M422" s="13"/>
      <c r="R422" s="11"/>
      <c r="T422" s="11"/>
      <c r="X422" s="13"/>
    </row>
    <row r="423" spans="1:24" x14ac:dyDescent="0.3">
      <c r="A423" s="13"/>
      <c r="B423" s="11">
        <v>1441</v>
      </c>
      <c r="C423" s="14">
        <f t="shared" si="97"/>
        <v>37.960500000000003</v>
      </c>
      <c r="D423" s="13"/>
      <c r="E423" s="14">
        <f t="shared" si="101"/>
        <v>37.96</v>
      </c>
      <c r="F423" s="21">
        <f t="shared" si="102"/>
        <v>5</v>
      </c>
      <c r="G423" s="13"/>
      <c r="H423" s="21">
        <f t="shared" si="98"/>
        <v>5</v>
      </c>
      <c r="I423" s="13"/>
      <c r="J423" s="11" t="str">
        <f t="shared" si="103"/>
        <v>X</v>
      </c>
      <c r="K423" s="11" t="str">
        <f t="shared" si="104"/>
        <v/>
      </c>
      <c r="L423" s="11" t="str">
        <f t="shared" si="105"/>
        <v/>
      </c>
      <c r="M423" s="13"/>
      <c r="R423" s="11"/>
      <c r="T423" s="11"/>
      <c r="X423" s="13"/>
    </row>
    <row r="424" spans="1:24" x14ac:dyDescent="0.3">
      <c r="A424" s="13"/>
      <c r="B424" s="11">
        <v>1442</v>
      </c>
      <c r="C424" s="14">
        <f t="shared" si="97"/>
        <v>37.973700000000001</v>
      </c>
      <c r="D424" s="13"/>
      <c r="E424" s="14">
        <f t="shared" si="101"/>
        <v>37.973300000000002</v>
      </c>
      <c r="F424" s="21">
        <f t="shared" si="102"/>
        <v>3</v>
      </c>
      <c r="G424" s="13"/>
      <c r="H424" s="21">
        <f t="shared" si="98"/>
        <v>4</v>
      </c>
      <c r="I424" s="13"/>
      <c r="J424" s="11" t="str">
        <f t="shared" si="103"/>
        <v/>
      </c>
      <c r="K424" s="11" t="str">
        <f t="shared" si="104"/>
        <v>U</v>
      </c>
      <c r="L424" s="11" t="str">
        <f t="shared" si="105"/>
        <v/>
      </c>
      <c r="M424" s="13"/>
      <c r="R424" s="11"/>
      <c r="T424" s="11"/>
      <c r="X424" s="13"/>
    </row>
    <row r="425" spans="1:24" x14ac:dyDescent="0.3">
      <c r="A425" s="13"/>
      <c r="B425" s="11">
        <v>1443</v>
      </c>
      <c r="C425" s="14">
        <f t="shared" si="97"/>
        <v>37.986800000000002</v>
      </c>
      <c r="D425" s="13"/>
      <c r="E425" s="14">
        <f t="shared" si="101"/>
        <v>37.986699999999999</v>
      </c>
      <c r="F425" s="21">
        <f t="shared" si="102"/>
        <v>2</v>
      </c>
      <c r="G425" s="13"/>
      <c r="H425" s="21">
        <f t="shared" si="98"/>
        <v>1</v>
      </c>
      <c r="I425" s="13"/>
      <c r="J425" s="11" t="str">
        <f t="shared" si="103"/>
        <v/>
      </c>
      <c r="K425" s="11" t="str">
        <f t="shared" si="104"/>
        <v/>
      </c>
      <c r="L425" s="11" t="str">
        <f t="shared" si="105"/>
        <v>O</v>
      </c>
      <c r="M425" s="13"/>
      <c r="R425" s="11"/>
      <c r="T425" s="11"/>
      <c r="X425" s="13"/>
    </row>
    <row r="426" spans="1:24" x14ac:dyDescent="0.3">
      <c r="A426" s="13"/>
      <c r="B426" s="11">
        <v>1444</v>
      </c>
      <c r="C426" s="14">
        <f t="shared" si="97"/>
        <v>38</v>
      </c>
      <c r="D426" s="13"/>
      <c r="E426" s="14">
        <f>37+(B426-1369)/75</f>
        <v>38</v>
      </c>
      <c r="F426" s="21"/>
      <c r="G426" s="13"/>
      <c r="H426" s="21">
        <f t="shared" si="98"/>
        <v>0</v>
      </c>
      <c r="I426" s="13"/>
      <c r="J426" s="10">
        <f>COUNTIF(J352:J425,"X")</f>
        <v>51</v>
      </c>
      <c r="K426" s="10">
        <f>COUNTIF(K352:K425,"U")</f>
        <v>13</v>
      </c>
      <c r="L426" s="10">
        <f>COUNTIF(L352:L425,"O")</f>
        <v>10</v>
      </c>
      <c r="M426" s="13"/>
      <c r="R426" s="11"/>
      <c r="T426" s="11"/>
      <c r="X426" s="13"/>
    </row>
    <row r="427" spans="1:24" x14ac:dyDescent="0.3">
      <c r="A427" s="13"/>
      <c r="B427" s="11">
        <v>1445</v>
      </c>
      <c r="C427" s="14">
        <f t="shared" si="97"/>
        <v>38.013199999999998</v>
      </c>
      <c r="D427" s="13"/>
      <c r="E427" s="14">
        <f t="shared" ref="E427:E490" si="106">ROUND(38+(B427-1444)/77,4)</f>
        <v>38.012999999999998</v>
      </c>
      <c r="F427" s="21">
        <f t="shared" ref="F427:F436" si="107">ROUND(((E427-38)/0.14)*(32/2),0)</f>
        <v>1</v>
      </c>
      <c r="G427" s="13"/>
      <c r="H427" s="21">
        <f t="shared" si="98"/>
        <v>2</v>
      </c>
      <c r="I427" s="13"/>
      <c r="J427" s="11" t="str">
        <f t="shared" ref="J427:J458" si="108">IF(H427=F427,"X","")</f>
        <v/>
      </c>
      <c r="K427" s="11" t="str">
        <f t="shared" ref="K427:K458" si="109">IF(H427&gt;F427,"U","")</f>
        <v>U</v>
      </c>
      <c r="L427" s="11" t="str">
        <f t="shared" ref="L427:L458" si="110">IF(H427&lt;F427,"O","")</f>
        <v/>
      </c>
      <c r="M427" s="13"/>
      <c r="R427" s="11"/>
      <c r="T427" s="11"/>
      <c r="X427" s="13"/>
    </row>
    <row r="428" spans="1:24" x14ac:dyDescent="0.3">
      <c r="A428" s="13"/>
      <c r="B428" s="11">
        <v>1446</v>
      </c>
      <c r="C428" s="14">
        <f t="shared" si="97"/>
        <v>38.026299999999999</v>
      </c>
      <c r="D428" s="13"/>
      <c r="E428" s="14">
        <f t="shared" si="106"/>
        <v>38.026000000000003</v>
      </c>
      <c r="F428" s="21">
        <f t="shared" si="107"/>
        <v>3</v>
      </c>
      <c r="G428" s="13"/>
      <c r="H428" s="21">
        <f t="shared" si="98"/>
        <v>2.9999999999999996</v>
      </c>
      <c r="I428" s="13"/>
      <c r="J428" s="11" t="str">
        <f t="shared" si="108"/>
        <v>X</v>
      </c>
      <c r="K428" s="11" t="str">
        <f t="shared" si="109"/>
        <v/>
      </c>
      <c r="L428" s="11" t="str">
        <f t="shared" si="110"/>
        <v/>
      </c>
      <c r="M428" s="13"/>
      <c r="R428" s="11"/>
      <c r="T428" s="11"/>
      <c r="X428" s="13"/>
    </row>
    <row r="429" spans="1:24" x14ac:dyDescent="0.3">
      <c r="A429" s="13"/>
      <c r="B429" s="11">
        <v>1447</v>
      </c>
      <c r="C429" s="14">
        <f t="shared" si="97"/>
        <v>38.039499999999997</v>
      </c>
      <c r="D429" s="13"/>
      <c r="E429" s="14">
        <f t="shared" si="106"/>
        <v>38.039000000000001</v>
      </c>
      <c r="F429" s="21">
        <f t="shared" si="107"/>
        <v>4</v>
      </c>
      <c r="G429" s="13"/>
      <c r="H429" s="21">
        <f t="shared" si="98"/>
        <v>5</v>
      </c>
      <c r="I429" s="13"/>
      <c r="J429" s="11" t="str">
        <f t="shared" si="108"/>
        <v/>
      </c>
      <c r="K429" s="11" t="str">
        <f t="shared" si="109"/>
        <v>U</v>
      </c>
      <c r="L429" s="11" t="str">
        <f t="shared" si="110"/>
        <v/>
      </c>
      <c r="M429" s="13"/>
      <c r="R429" s="11"/>
      <c r="T429" s="11"/>
      <c r="X429" s="13"/>
    </row>
    <row r="430" spans="1:24" x14ac:dyDescent="0.3">
      <c r="A430" s="13"/>
      <c r="B430" s="11">
        <v>1448</v>
      </c>
      <c r="C430" s="14">
        <f t="shared" si="97"/>
        <v>38.052599999999998</v>
      </c>
      <c r="D430" s="13"/>
      <c r="E430" s="14">
        <f t="shared" si="106"/>
        <v>38.051900000000003</v>
      </c>
      <c r="F430" s="21">
        <f t="shared" si="107"/>
        <v>6</v>
      </c>
      <c r="G430" s="13"/>
      <c r="H430" s="21">
        <f t="shared" si="98"/>
        <v>7</v>
      </c>
      <c r="I430" s="13"/>
      <c r="J430" s="11" t="str">
        <f t="shared" si="108"/>
        <v/>
      </c>
      <c r="K430" s="11" t="str">
        <f t="shared" si="109"/>
        <v>U</v>
      </c>
      <c r="L430" s="11" t="str">
        <f t="shared" si="110"/>
        <v/>
      </c>
      <c r="M430" s="13"/>
      <c r="R430" s="11"/>
      <c r="T430" s="11"/>
      <c r="X430" s="13"/>
    </row>
    <row r="431" spans="1:24" x14ac:dyDescent="0.3">
      <c r="A431" s="13"/>
      <c r="B431" s="11">
        <v>1449</v>
      </c>
      <c r="C431" s="14">
        <f t="shared" si="97"/>
        <v>38.0657</v>
      </c>
      <c r="D431" s="13"/>
      <c r="E431" s="14">
        <f t="shared" si="106"/>
        <v>38.064900000000002</v>
      </c>
      <c r="F431" s="21">
        <f t="shared" si="107"/>
        <v>7</v>
      </c>
      <c r="G431" s="13"/>
      <c r="H431" s="21">
        <f t="shared" si="98"/>
        <v>8</v>
      </c>
      <c r="I431" s="13"/>
      <c r="J431" s="11" t="str">
        <f t="shared" si="108"/>
        <v/>
      </c>
      <c r="K431" s="11" t="str">
        <f t="shared" si="109"/>
        <v>U</v>
      </c>
      <c r="L431" s="11" t="str">
        <f t="shared" si="110"/>
        <v/>
      </c>
      <c r="M431" s="13"/>
      <c r="R431" s="11"/>
      <c r="T431" s="11"/>
      <c r="X431" s="13"/>
    </row>
    <row r="432" spans="1:24" x14ac:dyDescent="0.3">
      <c r="A432" s="13"/>
      <c r="B432" s="11">
        <v>1450</v>
      </c>
      <c r="C432" s="14">
        <f t="shared" si="97"/>
        <v>38.078899999999997</v>
      </c>
      <c r="D432" s="13"/>
      <c r="E432" s="14">
        <f t="shared" si="106"/>
        <v>38.0779</v>
      </c>
      <c r="F432" s="21">
        <f t="shared" si="107"/>
        <v>9</v>
      </c>
      <c r="G432" s="13"/>
      <c r="H432" s="21">
        <f t="shared" si="98"/>
        <v>10</v>
      </c>
      <c r="I432" s="13"/>
      <c r="J432" s="11" t="str">
        <f t="shared" si="108"/>
        <v/>
      </c>
      <c r="K432" s="11" t="str">
        <f t="shared" si="109"/>
        <v>U</v>
      </c>
      <c r="L432" s="11" t="str">
        <f t="shared" si="110"/>
        <v/>
      </c>
      <c r="M432" s="13"/>
      <c r="R432" s="11"/>
      <c r="T432" s="11"/>
      <c r="X432" s="13"/>
    </row>
    <row r="433" spans="1:24" x14ac:dyDescent="0.3">
      <c r="A433" s="13"/>
      <c r="B433" s="11">
        <v>1451</v>
      </c>
      <c r="C433" s="14">
        <f t="shared" si="97"/>
        <v>38.091999999999999</v>
      </c>
      <c r="D433" s="13"/>
      <c r="E433" s="14">
        <f t="shared" si="106"/>
        <v>38.090899999999998</v>
      </c>
      <c r="F433" s="21">
        <f t="shared" si="107"/>
        <v>10</v>
      </c>
      <c r="G433" s="13"/>
      <c r="H433" s="21">
        <f t="shared" si="98"/>
        <v>11</v>
      </c>
      <c r="I433" s="13"/>
      <c r="J433" s="11" t="str">
        <f t="shared" si="108"/>
        <v/>
      </c>
      <c r="K433" s="11" t="str">
        <f t="shared" si="109"/>
        <v>U</v>
      </c>
      <c r="L433" s="11" t="str">
        <f t="shared" si="110"/>
        <v/>
      </c>
      <c r="M433" s="13"/>
      <c r="R433" s="11"/>
      <c r="T433" s="11"/>
      <c r="X433" s="13"/>
    </row>
    <row r="434" spans="1:24" x14ac:dyDescent="0.3">
      <c r="A434" s="13"/>
      <c r="B434" s="11">
        <v>1452</v>
      </c>
      <c r="C434" s="14">
        <f t="shared" si="97"/>
        <v>38.1051</v>
      </c>
      <c r="D434" s="13"/>
      <c r="E434" s="14">
        <f t="shared" si="106"/>
        <v>38.103900000000003</v>
      </c>
      <c r="F434" s="21">
        <f t="shared" si="107"/>
        <v>12</v>
      </c>
      <c r="G434" s="13"/>
      <c r="H434" s="21">
        <f t="shared" si="98"/>
        <v>11.999999999999998</v>
      </c>
      <c r="I434" s="13"/>
      <c r="J434" s="11" t="str">
        <f t="shared" si="108"/>
        <v>X</v>
      </c>
      <c r="K434" s="11" t="str">
        <f t="shared" si="109"/>
        <v/>
      </c>
      <c r="L434" s="11" t="str">
        <f t="shared" si="110"/>
        <v/>
      </c>
      <c r="M434" s="13"/>
      <c r="R434" s="11"/>
      <c r="T434" s="11"/>
      <c r="X434" s="13"/>
    </row>
    <row r="435" spans="1:24" x14ac:dyDescent="0.3">
      <c r="A435" s="13"/>
      <c r="B435" s="11">
        <v>1453</v>
      </c>
      <c r="C435" s="14">
        <f t="shared" si="97"/>
        <v>38.118200000000002</v>
      </c>
      <c r="D435" s="13"/>
      <c r="E435" s="14">
        <f t="shared" si="106"/>
        <v>38.116900000000001</v>
      </c>
      <c r="F435" s="21">
        <f t="shared" si="107"/>
        <v>13</v>
      </c>
      <c r="G435" s="13"/>
      <c r="H435" s="21">
        <f t="shared" si="98"/>
        <v>13</v>
      </c>
      <c r="I435" s="13"/>
      <c r="J435" s="11" t="str">
        <f t="shared" si="108"/>
        <v>X</v>
      </c>
      <c r="K435" s="11" t="str">
        <f t="shared" si="109"/>
        <v/>
      </c>
      <c r="L435" s="11" t="str">
        <f t="shared" si="110"/>
        <v/>
      </c>
      <c r="M435" s="13"/>
      <c r="R435" s="11"/>
      <c r="T435" s="11"/>
      <c r="X435" s="13"/>
    </row>
    <row r="436" spans="1:24" x14ac:dyDescent="0.3">
      <c r="A436" s="13"/>
      <c r="B436" s="11">
        <v>1454</v>
      </c>
      <c r="C436" s="14">
        <f t="shared" si="97"/>
        <v>38.131399999999999</v>
      </c>
      <c r="D436" s="13"/>
      <c r="E436" s="14">
        <f t="shared" si="106"/>
        <v>38.129899999999999</v>
      </c>
      <c r="F436" s="21">
        <f t="shared" si="107"/>
        <v>15</v>
      </c>
      <c r="G436" s="13"/>
      <c r="H436" s="21">
        <f t="shared" si="98"/>
        <v>15</v>
      </c>
      <c r="I436" s="13"/>
      <c r="J436" s="11" t="str">
        <f t="shared" si="108"/>
        <v>X</v>
      </c>
      <c r="K436" s="11" t="str">
        <f t="shared" si="109"/>
        <v/>
      </c>
      <c r="L436" s="11" t="str">
        <f t="shared" si="110"/>
        <v/>
      </c>
      <c r="M436" s="13"/>
      <c r="R436" s="11"/>
      <c r="T436" s="11"/>
      <c r="X436" s="13"/>
    </row>
    <row r="437" spans="1:24" x14ac:dyDescent="0.3">
      <c r="A437" s="13"/>
      <c r="B437" s="11">
        <v>1455</v>
      </c>
      <c r="C437" s="14">
        <f t="shared" si="97"/>
        <v>38.144500000000001</v>
      </c>
      <c r="D437" s="13"/>
      <c r="E437" s="14">
        <f t="shared" si="106"/>
        <v>38.142899999999997</v>
      </c>
      <c r="F437" s="21">
        <f t="shared" ref="F437:F447" si="111">ROUND((32/2)+(((E437-38)-0.14)/0.14)*(32/3),0)</f>
        <v>16</v>
      </c>
      <c r="G437" s="13"/>
      <c r="H437" s="21">
        <f t="shared" si="98"/>
        <v>16</v>
      </c>
      <c r="I437" s="13"/>
      <c r="J437" s="11" t="str">
        <f t="shared" si="108"/>
        <v>X</v>
      </c>
      <c r="K437" s="11" t="str">
        <f t="shared" si="109"/>
        <v/>
      </c>
      <c r="L437" s="11" t="str">
        <f t="shared" si="110"/>
        <v/>
      </c>
      <c r="M437" s="13"/>
      <c r="R437" s="11"/>
      <c r="T437" s="11"/>
      <c r="X437" s="13"/>
    </row>
    <row r="438" spans="1:24" x14ac:dyDescent="0.3">
      <c r="A438" s="13"/>
      <c r="B438" s="11">
        <v>1456</v>
      </c>
      <c r="C438" s="14">
        <f t="shared" si="97"/>
        <v>38.157600000000002</v>
      </c>
      <c r="D438" s="13"/>
      <c r="E438" s="14">
        <f t="shared" si="106"/>
        <v>38.155799999999999</v>
      </c>
      <c r="F438" s="21">
        <f t="shared" si="111"/>
        <v>17</v>
      </c>
      <c r="G438" s="13"/>
      <c r="H438" s="21">
        <f t="shared" si="98"/>
        <v>18</v>
      </c>
      <c r="I438" s="13"/>
      <c r="J438" s="11" t="str">
        <f t="shared" si="108"/>
        <v/>
      </c>
      <c r="K438" s="11" t="str">
        <f t="shared" si="109"/>
        <v>U</v>
      </c>
      <c r="L438" s="11" t="str">
        <f t="shared" si="110"/>
        <v/>
      </c>
      <c r="M438" s="13"/>
      <c r="R438" s="11"/>
      <c r="T438" s="11"/>
      <c r="X438" s="13"/>
    </row>
    <row r="439" spans="1:24" x14ac:dyDescent="0.3">
      <c r="A439" s="13"/>
      <c r="B439" s="11">
        <v>1457</v>
      </c>
      <c r="C439" s="14">
        <f t="shared" si="97"/>
        <v>38.170699999999997</v>
      </c>
      <c r="D439" s="13"/>
      <c r="E439" s="14">
        <f t="shared" si="106"/>
        <v>38.168799999999997</v>
      </c>
      <c r="F439" s="21">
        <f t="shared" si="111"/>
        <v>18</v>
      </c>
      <c r="G439" s="13"/>
      <c r="H439" s="21">
        <f t="shared" si="98"/>
        <v>19</v>
      </c>
      <c r="I439" s="13"/>
      <c r="J439" s="11" t="str">
        <f t="shared" si="108"/>
        <v/>
      </c>
      <c r="K439" s="11" t="str">
        <f t="shared" si="109"/>
        <v>U</v>
      </c>
      <c r="L439" s="11" t="str">
        <f t="shared" si="110"/>
        <v/>
      </c>
      <c r="M439" s="13"/>
      <c r="R439" s="11"/>
      <c r="T439" s="11"/>
      <c r="X439" s="13"/>
    </row>
    <row r="440" spans="1:24" x14ac:dyDescent="0.3">
      <c r="A440" s="13"/>
      <c r="B440" s="11">
        <v>1458</v>
      </c>
      <c r="C440" s="14">
        <f t="shared" si="97"/>
        <v>38.183799999999998</v>
      </c>
      <c r="D440" s="13"/>
      <c r="E440" s="14">
        <f t="shared" si="106"/>
        <v>38.181800000000003</v>
      </c>
      <c r="F440" s="21">
        <f t="shared" si="111"/>
        <v>19</v>
      </c>
      <c r="G440" s="13"/>
      <c r="H440" s="21">
        <f t="shared" si="98"/>
        <v>20</v>
      </c>
      <c r="I440" s="13"/>
      <c r="J440" s="11" t="str">
        <f t="shared" si="108"/>
        <v/>
      </c>
      <c r="K440" s="11" t="str">
        <f t="shared" si="109"/>
        <v>U</v>
      </c>
      <c r="L440" s="11" t="str">
        <f t="shared" si="110"/>
        <v/>
      </c>
      <c r="M440" s="13"/>
      <c r="R440" s="11"/>
      <c r="T440" s="11"/>
      <c r="X440" s="13"/>
    </row>
    <row r="441" spans="1:24" x14ac:dyDescent="0.3">
      <c r="A441" s="13"/>
      <c r="B441" s="11">
        <v>1459</v>
      </c>
      <c r="C441" s="14">
        <f t="shared" si="97"/>
        <v>38.196899999999999</v>
      </c>
      <c r="D441" s="13"/>
      <c r="E441" s="14">
        <f t="shared" si="106"/>
        <v>38.194800000000001</v>
      </c>
      <c r="F441" s="21">
        <f t="shared" si="111"/>
        <v>20</v>
      </c>
      <c r="G441" s="13"/>
      <c r="H441" s="21">
        <f t="shared" si="98"/>
        <v>21</v>
      </c>
      <c r="I441" s="13"/>
      <c r="J441" s="11" t="str">
        <f t="shared" si="108"/>
        <v/>
      </c>
      <c r="K441" s="11" t="str">
        <f t="shared" si="109"/>
        <v>U</v>
      </c>
      <c r="L441" s="11" t="str">
        <f t="shared" si="110"/>
        <v/>
      </c>
      <c r="M441" s="13"/>
      <c r="R441" s="11"/>
      <c r="T441" s="11"/>
      <c r="X441" s="13"/>
    </row>
    <row r="442" spans="1:24" x14ac:dyDescent="0.3">
      <c r="A442" s="13"/>
      <c r="B442" s="11">
        <v>1460</v>
      </c>
      <c r="C442" s="14">
        <f t="shared" si="97"/>
        <v>38.209899999999998</v>
      </c>
      <c r="D442" s="13"/>
      <c r="E442" s="14">
        <f t="shared" si="106"/>
        <v>38.207799999999999</v>
      </c>
      <c r="F442" s="21">
        <f t="shared" si="111"/>
        <v>21</v>
      </c>
      <c r="G442" s="13"/>
      <c r="H442" s="21">
        <f t="shared" si="98"/>
        <v>21</v>
      </c>
      <c r="I442" s="13"/>
      <c r="J442" s="11" t="str">
        <f t="shared" si="108"/>
        <v>X</v>
      </c>
      <c r="K442" s="11" t="str">
        <f t="shared" si="109"/>
        <v/>
      </c>
      <c r="L442" s="11" t="str">
        <f t="shared" si="110"/>
        <v/>
      </c>
      <c r="M442" s="13"/>
      <c r="R442" s="11"/>
      <c r="T442" s="11"/>
      <c r="X442" s="13"/>
    </row>
    <row r="443" spans="1:24" x14ac:dyDescent="0.3">
      <c r="A443" s="13"/>
      <c r="B443" s="11">
        <v>1461</v>
      </c>
      <c r="C443" s="14">
        <f t="shared" si="97"/>
        <v>38.222999999999999</v>
      </c>
      <c r="D443" s="13"/>
      <c r="E443" s="14">
        <f t="shared" si="106"/>
        <v>38.220799999999997</v>
      </c>
      <c r="F443" s="21">
        <f t="shared" si="111"/>
        <v>22</v>
      </c>
      <c r="G443" s="13"/>
      <c r="H443" s="21">
        <f t="shared" si="98"/>
        <v>22</v>
      </c>
      <c r="I443" s="13"/>
      <c r="J443" s="11" t="str">
        <f t="shared" si="108"/>
        <v>X</v>
      </c>
      <c r="K443" s="11" t="str">
        <f t="shared" si="109"/>
        <v/>
      </c>
      <c r="L443" s="11" t="str">
        <f t="shared" si="110"/>
        <v/>
      </c>
      <c r="M443" s="13"/>
      <c r="R443" s="11"/>
      <c r="T443" s="11"/>
      <c r="X443" s="13"/>
    </row>
    <row r="444" spans="1:24" x14ac:dyDescent="0.3">
      <c r="A444" s="13"/>
      <c r="B444" s="11">
        <v>1462</v>
      </c>
      <c r="C444" s="14">
        <f t="shared" si="97"/>
        <v>38.2361</v>
      </c>
      <c r="D444" s="13"/>
      <c r="E444" s="14">
        <f t="shared" si="106"/>
        <v>38.233800000000002</v>
      </c>
      <c r="F444" s="21">
        <f t="shared" si="111"/>
        <v>23</v>
      </c>
      <c r="G444" s="13"/>
      <c r="H444" s="21">
        <f t="shared" si="98"/>
        <v>23</v>
      </c>
      <c r="I444" s="13"/>
      <c r="J444" s="11" t="str">
        <f t="shared" si="108"/>
        <v>X</v>
      </c>
      <c r="K444" s="11" t="str">
        <f t="shared" si="109"/>
        <v/>
      </c>
      <c r="L444" s="11" t="str">
        <f t="shared" si="110"/>
        <v/>
      </c>
      <c r="M444" s="13"/>
      <c r="R444" s="11"/>
      <c r="T444" s="11"/>
      <c r="X444" s="13"/>
    </row>
    <row r="445" spans="1:24" x14ac:dyDescent="0.3">
      <c r="A445" s="13"/>
      <c r="B445" s="11">
        <v>1463</v>
      </c>
      <c r="C445" s="14">
        <f t="shared" si="97"/>
        <v>38.249200000000002</v>
      </c>
      <c r="D445" s="13"/>
      <c r="E445" s="14">
        <f t="shared" si="106"/>
        <v>38.2468</v>
      </c>
      <c r="F445" s="21">
        <f t="shared" si="111"/>
        <v>24</v>
      </c>
      <c r="G445" s="13"/>
      <c r="H445" s="21">
        <f t="shared" si="98"/>
        <v>23.999999999999996</v>
      </c>
      <c r="I445" s="13"/>
      <c r="J445" s="11" t="str">
        <f t="shared" si="108"/>
        <v>X</v>
      </c>
      <c r="K445" s="11" t="str">
        <f t="shared" si="109"/>
        <v/>
      </c>
      <c r="L445" s="11" t="str">
        <f t="shared" si="110"/>
        <v/>
      </c>
      <c r="M445" s="13"/>
      <c r="R445" s="11"/>
      <c r="T445" s="11"/>
      <c r="X445" s="13"/>
    </row>
    <row r="446" spans="1:24" x14ac:dyDescent="0.3">
      <c r="A446" s="13"/>
      <c r="B446" s="11">
        <v>1464</v>
      </c>
      <c r="C446" s="14">
        <f t="shared" si="97"/>
        <v>38.262300000000003</v>
      </c>
      <c r="D446" s="13"/>
      <c r="E446" s="14">
        <f t="shared" si="106"/>
        <v>38.259700000000002</v>
      </c>
      <c r="F446" s="21">
        <f t="shared" si="111"/>
        <v>25</v>
      </c>
      <c r="G446" s="13"/>
      <c r="H446" s="21">
        <f t="shared" si="98"/>
        <v>26</v>
      </c>
      <c r="I446" s="13"/>
      <c r="J446" s="11" t="str">
        <f t="shared" si="108"/>
        <v/>
      </c>
      <c r="K446" s="11" t="str">
        <f t="shared" si="109"/>
        <v>U</v>
      </c>
      <c r="L446" s="11" t="str">
        <f t="shared" si="110"/>
        <v/>
      </c>
      <c r="M446" s="13"/>
      <c r="R446" s="11"/>
      <c r="T446" s="11"/>
      <c r="X446" s="13"/>
    </row>
    <row r="447" spans="1:24" x14ac:dyDescent="0.3">
      <c r="A447" s="13"/>
      <c r="B447" s="11">
        <v>1465</v>
      </c>
      <c r="C447" s="14">
        <f t="shared" si="97"/>
        <v>38.275300000000001</v>
      </c>
      <c r="D447" s="13"/>
      <c r="E447" s="14">
        <f t="shared" si="106"/>
        <v>38.2727</v>
      </c>
      <c r="F447" s="21">
        <f t="shared" si="111"/>
        <v>26</v>
      </c>
      <c r="G447" s="13"/>
      <c r="H447" s="21">
        <f t="shared" si="98"/>
        <v>26</v>
      </c>
      <c r="I447" s="13"/>
      <c r="J447" s="11" t="str">
        <f t="shared" si="108"/>
        <v>X</v>
      </c>
      <c r="K447" s="11" t="str">
        <f t="shared" si="109"/>
        <v/>
      </c>
      <c r="L447" s="11" t="str">
        <f t="shared" si="110"/>
        <v/>
      </c>
      <c r="M447" s="13"/>
      <c r="R447" s="11"/>
      <c r="T447" s="11"/>
      <c r="X447" s="13"/>
    </row>
    <row r="448" spans="1:24" x14ac:dyDescent="0.3">
      <c r="A448" s="13"/>
      <c r="B448" s="11">
        <v>1466</v>
      </c>
      <c r="C448" s="14">
        <f t="shared" si="97"/>
        <v>38.288400000000003</v>
      </c>
      <c r="D448" s="13"/>
      <c r="E448" s="14">
        <f t="shared" si="106"/>
        <v>38.285699999999999</v>
      </c>
      <c r="F448" s="21">
        <f t="shared" ref="F448:F458" si="112">ROUND(32-((0.42-(E448-38))/0.14)*(32/6),0)</f>
        <v>27</v>
      </c>
      <c r="G448" s="13"/>
      <c r="H448" s="21">
        <f t="shared" si="98"/>
        <v>27</v>
      </c>
      <c r="I448" s="13"/>
      <c r="J448" s="11" t="str">
        <f t="shared" si="108"/>
        <v>X</v>
      </c>
      <c r="K448" s="11" t="str">
        <f t="shared" si="109"/>
        <v/>
      </c>
      <c r="L448" s="11" t="str">
        <f t="shared" si="110"/>
        <v/>
      </c>
      <c r="M448" s="13"/>
      <c r="R448" s="11"/>
      <c r="T448" s="11"/>
      <c r="X448" s="13"/>
    </row>
    <row r="449" spans="1:24" x14ac:dyDescent="0.3">
      <c r="A449" s="13"/>
      <c r="B449" s="11">
        <v>1467</v>
      </c>
      <c r="C449" s="14">
        <f t="shared" si="97"/>
        <v>38.301400000000001</v>
      </c>
      <c r="D449" s="13"/>
      <c r="E449" s="14">
        <f t="shared" si="106"/>
        <v>38.298699999999997</v>
      </c>
      <c r="F449" s="21">
        <f t="shared" si="112"/>
        <v>27</v>
      </c>
      <c r="G449" s="13"/>
      <c r="H449" s="21">
        <f t="shared" si="98"/>
        <v>27</v>
      </c>
      <c r="I449" s="13"/>
      <c r="J449" s="11" t="str">
        <f t="shared" si="108"/>
        <v>X</v>
      </c>
      <c r="K449" s="11" t="str">
        <f t="shared" si="109"/>
        <v/>
      </c>
      <c r="L449" s="11" t="str">
        <f t="shared" si="110"/>
        <v/>
      </c>
      <c r="M449" s="13"/>
      <c r="R449" s="11"/>
      <c r="T449" s="11"/>
      <c r="X449" s="13"/>
    </row>
    <row r="450" spans="1:24" x14ac:dyDescent="0.3">
      <c r="A450" s="13"/>
      <c r="B450" s="11">
        <v>1468</v>
      </c>
      <c r="C450" s="14">
        <f t="shared" si="97"/>
        <v>38.314500000000002</v>
      </c>
      <c r="D450" s="13"/>
      <c r="E450" s="14">
        <f t="shared" si="106"/>
        <v>38.311700000000002</v>
      </c>
      <c r="F450" s="21">
        <f t="shared" si="112"/>
        <v>28</v>
      </c>
      <c r="G450" s="13"/>
      <c r="H450" s="21">
        <f t="shared" si="98"/>
        <v>28</v>
      </c>
      <c r="I450" s="13"/>
      <c r="J450" s="11" t="str">
        <f t="shared" si="108"/>
        <v>X</v>
      </c>
      <c r="K450" s="11" t="str">
        <f t="shared" si="109"/>
        <v/>
      </c>
      <c r="L450" s="11" t="str">
        <f t="shared" si="110"/>
        <v/>
      </c>
      <c r="M450" s="13"/>
      <c r="R450" s="11"/>
      <c r="T450" s="11"/>
      <c r="X450" s="13"/>
    </row>
    <row r="451" spans="1:24" x14ac:dyDescent="0.3">
      <c r="A451" s="13"/>
      <c r="B451" s="11">
        <v>1469</v>
      </c>
      <c r="C451" s="14">
        <f t="shared" si="97"/>
        <v>38.327500000000001</v>
      </c>
      <c r="D451" s="13"/>
      <c r="E451" s="14">
        <f t="shared" si="106"/>
        <v>38.3247</v>
      </c>
      <c r="F451" s="21">
        <f t="shared" si="112"/>
        <v>28</v>
      </c>
      <c r="G451" s="13"/>
      <c r="H451" s="21">
        <f t="shared" si="98"/>
        <v>28</v>
      </c>
      <c r="I451" s="13"/>
      <c r="J451" s="11" t="str">
        <f t="shared" si="108"/>
        <v>X</v>
      </c>
      <c r="K451" s="11" t="str">
        <f t="shared" si="109"/>
        <v/>
      </c>
      <c r="L451" s="11" t="str">
        <f t="shared" si="110"/>
        <v/>
      </c>
      <c r="M451" s="13"/>
      <c r="R451" s="11"/>
      <c r="T451" s="11"/>
      <c r="X451" s="13"/>
    </row>
    <row r="452" spans="1:24" x14ac:dyDescent="0.3">
      <c r="A452" s="13"/>
      <c r="B452" s="11">
        <v>1470</v>
      </c>
      <c r="C452" s="14">
        <f t="shared" si="97"/>
        <v>38.340600000000002</v>
      </c>
      <c r="D452" s="13"/>
      <c r="E452" s="14">
        <f t="shared" si="106"/>
        <v>38.337699999999998</v>
      </c>
      <c r="F452" s="21">
        <f t="shared" si="112"/>
        <v>29</v>
      </c>
      <c r="G452" s="13"/>
      <c r="H452" s="21">
        <f t="shared" si="98"/>
        <v>28.999999999999996</v>
      </c>
      <c r="I452" s="13"/>
      <c r="J452" s="11" t="str">
        <f t="shared" si="108"/>
        <v>X</v>
      </c>
      <c r="K452" s="11" t="str">
        <f t="shared" si="109"/>
        <v/>
      </c>
      <c r="L452" s="11" t="str">
        <f t="shared" si="110"/>
        <v/>
      </c>
      <c r="M452" s="13"/>
      <c r="R452" s="11"/>
      <c r="T452" s="11"/>
      <c r="X452" s="13"/>
    </row>
    <row r="453" spans="1:24" x14ac:dyDescent="0.3">
      <c r="A453" s="13"/>
      <c r="B453" s="11">
        <v>1471</v>
      </c>
      <c r="C453" s="14">
        <f t="shared" si="97"/>
        <v>38.3536</v>
      </c>
      <c r="D453" s="13"/>
      <c r="E453" s="14">
        <f t="shared" si="106"/>
        <v>38.3506</v>
      </c>
      <c r="F453" s="21">
        <f t="shared" si="112"/>
        <v>29</v>
      </c>
      <c r="G453" s="13"/>
      <c r="H453" s="21">
        <f t="shared" si="98"/>
        <v>30</v>
      </c>
      <c r="I453" s="13"/>
      <c r="J453" s="11" t="str">
        <f t="shared" si="108"/>
        <v/>
      </c>
      <c r="K453" s="11" t="str">
        <f t="shared" si="109"/>
        <v>U</v>
      </c>
      <c r="L453" s="11" t="str">
        <f t="shared" si="110"/>
        <v/>
      </c>
      <c r="M453" s="13"/>
      <c r="R453" s="11"/>
      <c r="T453" s="11"/>
      <c r="X453" s="13"/>
    </row>
    <row r="454" spans="1:24" x14ac:dyDescent="0.3">
      <c r="A454" s="13"/>
      <c r="B454" s="11">
        <v>1472</v>
      </c>
      <c r="C454" s="14">
        <f t="shared" ref="C454:C517" si="113">ROUND(SQRT(B454),4)</f>
        <v>38.366700000000002</v>
      </c>
      <c r="D454" s="13"/>
      <c r="E454" s="14">
        <f t="shared" si="106"/>
        <v>38.363599999999998</v>
      </c>
      <c r="F454" s="21">
        <f t="shared" si="112"/>
        <v>30</v>
      </c>
      <c r="G454" s="13"/>
      <c r="H454" s="21">
        <f t="shared" si="98"/>
        <v>31</v>
      </c>
      <c r="I454" s="13"/>
      <c r="J454" s="11" t="str">
        <f t="shared" si="108"/>
        <v/>
      </c>
      <c r="K454" s="11" t="str">
        <f t="shared" si="109"/>
        <v>U</v>
      </c>
      <c r="L454" s="11" t="str">
        <f t="shared" si="110"/>
        <v/>
      </c>
      <c r="M454" s="13"/>
      <c r="R454" s="11"/>
      <c r="T454" s="11"/>
      <c r="X454" s="13"/>
    </row>
    <row r="455" spans="1:24" x14ac:dyDescent="0.3">
      <c r="A455" s="13"/>
      <c r="B455" s="11">
        <v>1473</v>
      </c>
      <c r="C455" s="14">
        <f t="shared" si="113"/>
        <v>38.3797</v>
      </c>
      <c r="D455" s="13"/>
      <c r="E455" s="14">
        <f t="shared" si="106"/>
        <v>38.376600000000003</v>
      </c>
      <c r="F455" s="21">
        <f t="shared" si="112"/>
        <v>30</v>
      </c>
      <c r="G455" s="13"/>
      <c r="H455" s="21">
        <f t="shared" ref="H455:H518" si="114">ROUND(C455-E455,4)*10000</f>
        <v>31</v>
      </c>
      <c r="I455" s="13"/>
      <c r="J455" s="11" t="str">
        <f t="shared" si="108"/>
        <v/>
      </c>
      <c r="K455" s="11" t="str">
        <f t="shared" si="109"/>
        <v>U</v>
      </c>
      <c r="L455" s="11" t="str">
        <f t="shared" si="110"/>
        <v/>
      </c>
      <c r="M455" s="13"/>
      <c r="R455" s="11"/>
      <c r="T455" s="11"/>
      <c r="X455" s="13"/>
    </row>
    <row r="456" spans="1:24" x14ac:dyDescent="0.3">
      <c r="A456" s="13"/>
      <c r="B456" s="11">
        <v>1474</v>
      </c>
      <c r="C456" s="14">
        <f t="shared" si="113"/>
        <v>38.392699999999998</v>
      </c>
      <c r="D456" s="13"/>
      <c r="E456" s="14">
        <f t="shared" si="106"/>
        <v>38.389600000000002</v>
      </c>
      <c r="F456" s="21">
        <f t="shared" si="112"/>
        <v>31</v>
      </c>
      <c r="G456" s="13"/>
      <c r="H456" s="21">
        <f t="shared" si="114"/>
        <v>31</v>
      </c>
      <c r="I456" s="13"/>
      <c r="J456" s="11" t="str">
        <f t="shared" si="108"/>
        <v>X</v>
      </c>
      <c r="K456" s="11" t="str">
        <f t="shared" si="109"/>
        <v/>
      </c>
      <c r="L456" s="11" t="str">
        <f t="shared" si="110"/>
        <v/>
      </c>
      <c r="M456" s="13"/>
      <c r="R456" s="11"/>
      <c r="T456" s="11"/>
      <c r="X456" s="13"/>
    </row>
    <row r="457" spans="1:24" x14ac:dyDescent="0.3">
      <c r="A457" s="13"/>
      <c r="B457" s="11">
        <v>1475</v>
      </c>
      <c r="C457" s="14">
        <f t="shared" si="113"/>
        <v>38.405700000000003</v>
      </c>
      <c r="D457" s="13"/>
      <c r="E457" s="14">
        <f t="shared" si="106"/>
        <v>38.4026</v>
      </c>
      <c r="F457" s="21">
        <f t="shared" si="112"/>
        <v>31</v>
      </c>
      <c r="G457" s="13"/>
      <c r="H457" s="21">
        <f t="shared" si="114"/>
        <v>31</v>
      </c>
      <c r="I457" s="13"/>
      <c r="J457" s="11" t="str">
        <f t="shared" si="108"/>
        <v>X</v>
      </c>
      <c r="K457" s="11" t="str">
        <f t="shared" si="109"/>
        <v/>
      </c>
      <c r="L457" s="11" t="str">
        <f t="shared" si="110"/>
        <v/>
      </c>
      <c r="M457" s="13"/>
      <c r="R457" s="11"/>
      <c r="T457" s="11"/>
      <c r="X457" s="13"/>
    </row>
    <row r="458" spans="1:24" x14ac:dyDescent="0.3">
      <c r="A458" s="13"/>
      <c r="B458" s="11">
        <v>1476</v>
      </c>
      <c r="C458" s="14">
        <f t="shared" si="113"/>
        <v>38.418700000000001</v>
      </c>
      <c r="D458" s="13"/>
      <c r="E458" s="14">
        <f t="shared" si="106"/>
        <v>38.415599999999998</v>
      </c>
      <c r="F458" s="21">
        <f t="shared" si="112"/>
        <v>32</v>
      </c>
      <c r="G458" s="13"/>
      <c r="H458" s="21">
        <f t="shared" si="114"/>
        <v>31</v>
      </c>
      <c r="I458" s="13"/>
      <c r="J458" s="11" t="str">
        <f t="shared" si="108"/>
        <v/>
      </c>
      <c r="K458" s="11" t="str">
        <f t="shared" si="109"/>
        <v/>
      </c>
      <c r="L458" s="11" t="str">
        <f t="shared" si="110"/>
        <v>O</v>
      </c>
      <c r="M458" s="13"/>
      <c r="R458" s="11"/>
      <c r="T458" s="11"/>
      <c r="X458" s="13"/>
    </row>
    <row r="459" spans="1:24" x14ac:dyDescent="0.3">
      <c r="A459" s="13"/>
      <c r="B459" s="11">
        <v>1477</v>
      </c>
      <c r="C459" s="14">
        <f t="shared" si="113"/>
        <v>38.431800000000003</v>
      </c>
      <c r="D459" s="13"/>
      <c r="E459" s="14">
        <f t="shared" si="106"/>
        <v>38.428600000000003</v>
      </c>
      <c r="F459" s="21">
        <v>32</v>
      </c>
      <c r="G459" s="13"/>
      <c r="H459" s="21">
        <f t="shared" si="114"/>
        <v>32</v>
      </c>
      <c r="I459" s="13"/>
      <c r="J459" s="11" t="str">
        <f t="shared" ref="J459:J490" si="115">IF(H459=F459,"X","")</f>
        <v>X</v>
      </c>
      <c r="K459" s="11" t="str">
        <f t="shared" ref="K459:K490" si="116">IF(H459&gt;F459,"U","")</f>
        <v/>
      </c>
      <c r="L459" s="11" t="str">
        <f t="shared" ref="L459:L490" si="117">IF(H459&lt;F459,"O","")</f>
        <v/>
      </c>
      <c r="M459" s="13"/>
      <c r="R459" s="11"/>
      <c r="T459" s="11"/>
      <c r="X459" s="13"/>
    </row>
    <row r="460" spans="1:24" x14ac:dyDescent="0.3">
      <c r="A460" s="13"/>
      <c r="B460" s="11">
        <v>1478</v>
      </c>
      <c r="C460" s="14">
        <f t="shared" si="113"/>
        <v>38.444800000000001</v>
      </c>
      <c r="D460" s="13"/>
      <c r="E460" s="14">
        <f t="shared" si="106"/>
        <v>38.441600000000001</v>
      </c>
      <c r="F460" s="21">
        <v>32</v>
      </c>
      <c r="G460" s="13"/>
      <c r="H460" s="21">
        <f t="shared" si="114"/>
        <v>32</v>
      </c>
      <c r="I460" s="13"/>
      <c r="J460" s="11" t="str">
        <f t="shared" si="115"/>
        <v>X</v>
      </c>
      <c r="K460" s="11" t="str">
        <f t="shared" si="116"/>
        <v/>
      </c>
      <c r="L460" s="11" t="str">
        <f t="shared" si="117"/>
        <v/>
      </c>
      <c r="M460" s="13"/>
      <c r="R460" s="11"/>
      <c r="T460" s="11"/>
      <c r="X460" s="13"/>
    </row>
    <row r="461" spans="1:24" x14ac:dyDescent="0.3">
      <c r="A461" s="13"/>
      <c r="B461" s="11">
        <v>1479</v>
      </c>
      <c r="C461" s="14">
        <f t="shared" si="113"/>
        <v>38.457799999999999</v>
      </c>
      <c r="D461" s="13"/>
      <c r="E461" s="14">
        <f t="shared" si="106"/>
        <v>38.454500000000003</v>
      </c>
      <c r="F461" s="21">
        <v>32</v>
      </c>
      <c r="G461" s="13"/>
      <c r="H461" s="21">
        <f t="shared" si="114"/>
        <v>33</v>
      </c>
      <c r="I461" s="13"/>
      <c r="J461" s="11" t="str">
        <f t="shared" si="115"/>
        <v/>
      </c>
      <c r="K461" s="11" t="str">
        <f t="shared" si="116"/>
        <v>U</v>
      </c>
      <c r="L461" s="11" t="str">
        <f t="shared" si="117"/>
        <v/>
      </c>
      <c r="M461" s="13"/>
      <c r="R461" s="11"/>
      <c r="T461" s="11"/>
      <c r="X461" s="13"/>
    </row>
    <row r="462" spans="1:24" x14ac:dyDescent="0.3">
      <c r="A462" s="13"/>
      <c r="B462" s="11">
        <v>1480</v>
      </c>
      <c r="C462" s="14">
        <f t="shared" si="113"/>
        <v>38.470799999999997</v>
      </c>
      <c r="D462" s="13"/>
      <c r="E462" s="14">
        <f t="shared" si="106"/>
        <v>38.467500000000001</v>
      </c>
      <c r="F462" s="21">
        <v>32</v>
      </c>
      <c r="G462" s="13"/>
      <c r="H462" s="21">
        <f t="shared" si="114"/>
        <v>33</v>
      </c>
      <c r="I462" s="13"/>
      <c r="J462" s="11" t="str">
        <f t="shared" si="115"/>
        <v/>
      </c>
      <c r="K462" s="11" t="str">
        <f t="shared" si="116"/>
        <v>U</v>
      </c>
      <c r="L462" s="11" t="str">
        <f t="shared" si="117"/>
        <v/>
      </c>
      <c r="M462" s="13"/>
      <c r="R462" s="11"/>
      <c r="T462" s="11"/>
      <c r="X462" s="13"/>
    </row>
    <row r="463" spans="1:24" x14ac:dyDescent="0.3">
      <c r="A463" s="13"/>
      <c r="B463" s="11">
        <v>1481</v>
      </c>
      <c r="C463" s="14">
        <f t="shared" si="113"/>
        <v>38.483800000000002</v>
      </c>
      <c r="D463" s="13"/>
      <c r="E463" s="14">
        <f t="shared" si="106"/>
        <v>38.480499999999999</v>
      </c>
      <c r="F463" s="21">
        <v>32</v>
      </c>
      <c r="G463" s="13"/>
      <c r="H463" s="21">
        <f t="shared" si="114"/>
        <v>33</v>
      </c>
      <c r="I463" s="13"/>
      <c r="J463" s="11" t="str">
        <f t="shared" si="115"/>
        <v/>
      </c>
      <c r="K463" s="11" t="str">
        <f t="shared" si="116"/>
        <v>U</v>
      </c>
      <c r="L463" s="11" t="str">
        <f t="shared" si="117"/>
        <v/>
      </c>
      <c r="M463" s="13"/>
      <c r="R463" s="11"/>
      <c r="T463" s="11"/>
      <c r="X463" s="13"/>
    </row>
    <row r="464" spans="1:24" x14ac:dyDescent="0.3">
      <c r="A464" s="13"/>
      <c r="B464" s="11">
        <v>1482</v>
      </c>
      <c r="C464" s="14">
        <f t="shared" si="113"/>
        <v>38.4968</v>
      </c>
      <c r="D464" s="13"/>
      <c r="E464" s="14">
        <f t="shared" si="106"/>
        <v>38.493499999999997</v>
      </c>
      <c r="F464" s="21">
        <v>32</v>
      </c>
      <c r="G464" s="13"/>
      <c r="H464" s="21">
        <f t="shared" si="114"/>
        <v>33</v>
      </c>
      <c r="I464" s="13"/>
      <c r="J464" s="11" t="str">
        <f t="shared" si="115"/>
        <v/>
      </c>
      <c r="K464" s="11" t="str">
        <f t="shared" si="116"/>
        <v>U</v>
      </c>
      <c r="L464" s="11" t="str">
        <f t="shared" si="117"/>
        <v/>
      </c>
      <c r="M464" s="13"/>
      <c r="R464" s="11"/>
      <c r="T464" s="11"/>
      <c r="X464" s="13"/>
    </row>
    <row r="465" spans="1:24" x14ac:dyDescent="0.3">
      <c r="A465" s="13"/>
      <c r="B465" s="11">
        <v>1483</v>
      </c>
      <c r="C465" s="14">
        <f t="shared" si="113"/>
        <v>38.509700000000002</v>
      </c>
      <c r="D465" s="13"/>
      <c r="E465" s="14">
        <f t="shared" si="106"/>
        <v>38.506500000000003</v>
      </c>
      <c r="F465" s="21">
        <v>32</v>
      </c>
      <c r="G465" s="13"/>
      <c r="H465" s="21">
        <f t="shared" si="114"/>
        <v>32</v>
      </c>
      <c r="I465" s="13"/>
      <c r="J465" s="11" t="str">
        <f t="shared" si="115"/>
        <v>X</v>
      </c>
      <c r="K465" s="11" t="str">
        <f t="shared" si="116"/>
        <v/>
      </c>
      <c r="L465" s="11" t="str">
        <f t="shared" si="117"/>
        <v/>
      </c>
      <c r="M465" s="13"/>
      <c r="R465" s="11"/>
      <c r="T465" s="11"/>
      <c r="X465" s="13"/>
    </row>
    <row r="466" spans="1:24" x14ac:dyDescent="0.3">
      <c r="A466" s="13"/>
      <c r="B466" s="11">
        <v>1484</v>
      </c>
      <c r="C466" s="14">
        <f t="shared" si="113"/>
        <v>38.5227</v>
      </c>
      <c r="D466" s="13"/>
      <c r="E466" s="14">
        <f t="shared" si="106"/>
        <v>38.519500000000001</v>
      </c>
      <c r="F466" s="21">
        <v>32</v>
      </c>
      <c r="G466" s="13"/>
      <c r="H466" s="21">
        <f t="shared" si="114"/>
        <v>32</v>
      </c>
      <c r="I466" s="13"/>
      <c r="J466" s="11" t="str">
        <f t="shared" si="115"/>
        <v>X</v>
      </c>
      <c r="K466" s="11" t="str">
        <f t="shared" si="116"/>
        <v/>
      </c>
      <c r="L466" s="11" t="str">
        <f t="shared" si="117"/>
        <v/>
      </c>
      <c r="M466" s="13"/>
      <c r="R466" s="11"/>
      <c r="T466" s="11"/>
      <c r="X466" s="13"/>
    </row>
    <row r="467" spans="1:24" x14ac:dyDescent="0.3">
      <c r="A467" s="13"/>
      <c r="B467" s="11">
        <v>1485</v>
      </c>
      <c r="C467" s="14">
        <f t="shared" si="113"/>
        <v>38.535699999999999</v>
      </c>
      <c r="D467" s="13"/>
      <c r="E467" s="14">
        <f t="shared" si="106"/>
        <v>38.532499999999999</v>
      </c>
      <c r="F467" s="21">
        <v>32</v>
      </c>
      <c r="G467" s="13"/>
      <c r="H467" s="21">
        <f t="shared" si="114"/>
        <v>32</v>
      </c>
      <c r="I467" s="13"/>
      <c r="J467" s="11" t="str">
        <f t="shared" si="115"/>
        <v>X</v>
      </c>
      <c r="K467" s="11" t="str">
        <f t="shared" si="116"/>
        <v/>
      </c>
      <c r="L467" s="11" t="str">
        <f t="shared" si="117"/>
        <v/>
      </c>
      <c r="M467" s="13"/>
      <c r="R467" s="11"/>
      <c r="T467" s="11"/>
      <c r="X467" s="13"/>
    </row>
    <row r="468" spans="1:24" x14ac:dyDescent="0.3">
      <c r="A468" s="13"/>
      <c r="B468" s="11">
        <v>1486</v>
      </c>
      <c r="C468" s="14">
        <f t="shared" si="113"/>
        <v>38.548699999999997</v>
      </c>
      <c r="D468" s="13"/>
      <c r="E468" s="14">
        <f t="shared" si="106"/>
        <v>38.545499999999997</v>
      </c>
      <c r="F468" s="21">
        <v>32</v>
      </c>
      <c r="G468" s="13"/>
      <c r="H468" s="21">
        <f t="shared" si="114"/>
        <v>32</v>
      </c>
      <c r="I468" s="13"/>
      <c r="J468" s="11" t="str">
        <f t="shared" si="115"/>
        <v>X</v>
      </c>
      <c r="K468" s="11" t="str">
        <f t="shared" si="116"/>
        <v/>
      </c>
      <c r="L468" s="11" t="str">
        <f t="shared" si="117"/>
        <v/>
      </c>
      <c r="M468" s="13"/>
      <c r="R468" s="11"/>
      <c r="T468" s="11"/>
      <c r="X468" s="13"/>
    </row>
    <row r="469" spans="1:24" x14ac:dyDescent="0.3">
      <c r="A469" s="13"/>
      <c r="B469" s="11">
        <v>1487</v>
      </c>
      <c r="C469" s="14">
        <f t="shared" si="113"/>
        <v>38.561599999999999</v>
      </c>
      <c r="D469" s="13"/>
      <c r="E469" s="14">
        <f t="shared" si="106"/>
        <v>38.558399999999999</v>
      </c>
      <c r="F469" s="21">
        <v>32</v>
      </c>
      <c r="G469" s="13"/>
      <c r="H469" s="21">
        <f t="shared" si="114"/>
        <v>32</v>
      </c>
      <c r="I469" s="13"/>
      <c r="J469" s="11" t="str">
        <f t="shared" si="115"/>
        <v>X</v>
      </c>
      <c r="K469" s="11" t="str">
        <f t="shared" si="116"/>
        <v/>
      </c>
      <c r="L469" s="11" t="str">
        <f t="shared" si="117"/>
        <v/>
      </c>
      <c r="M469" s="13"/>
      <c r="R469" s="11"/>
      <c r="T469" s="11"/>
      <c r="X469" s="13"/>
    </row>
    <row r="470" spans="1:24" x14ac:dyDescent="0.3">
      <c r="A470" s="13"/>
      <c r="B470" s="11">
        <v>1488</v>
      </c>
      <c r="C470" s="14">
        <f t="shared" si="113"/>
        <v>38.574599999999997</v>
      </c>
      <c r="D470" s="13"/>
      <c r="E470" s="14">
        <f t="shared" si="106"/>
        <v>38.571399999999997</v>
      </c>
      <c r="F470" s="21">
        <v>32</v>
      </c>
      <c r="G470" s="13"/>
      <c r="H470" s="21">
        <f t="shared" si="114"/>
        <v>32</v>
      </c>
      <c r="I470" s="13"/>
      <c r="J470" s="11" t="str">
        <f t="shared" si="115"/>
        <v>X</v>
      </c>
      <c r="K470" s="11" t="str">
        <f t="shared" si="116"/>
        <v/>
      </c>
      <c r="L470" s="11" t="str">
        <f t="shared" si="117"/>
        <v/>
      </c>
      <c r="M470" s="13"/>
      <c r="R470" s="11"/>
      <c r="T470" s="11"/>
      <c r="X470" s="13"/>
    </row>
    <row r="471" spans="1:24" x14ac:dyDescent="0.3">
      <c r="A471" s="13"/>
      <c r="B471" s="11">
        <v>1489</v>
      </c>
      <c r="C471" s="14">
        <f t="shared" si="113"/>
        <v>38.587600000000002</v>
      </c>
      <c r="D471" s="13"/>
      <c r="E471" s="14">
        <f t="shared" si="106"/>
        <v>38.584400000000002</v>
      </c>
      <c r="F471" s="21">
        <f t="shared" ref="F471:F481" si="118">ROUND(32-(((E471-38)-0.58)/0.14)*(32/6),0)</f>
        <v>32</v>
      </c>
      <c r="G471" s="13"/>
      <c r="H471" s="21">
        <f t="shared" si="114"/>
        <v>32</v>
      </c>
      <c r="I471" s="13"/>
      <c r="J471" s="11" t="str">
        <f t="shared" si="115"/>
        <v>X</v>
      </c>
      <c r="K471" s="11" t="str">
        <f t="shared" si="116"/>
        <v/>
      </c>
      <c r="L471" s="11" t="str">
        <f t="shared" si="117"/>
        <v/>
      </c>
      <c r="M471" s="13"/>
      <c r="R471" s="11"/>
      <c r="T471" s="11"/>
      <c r="X471" s="13"/>
    </row>
    <row r="472" spans="1:24" x14ac:dyDescent="0.3">
      <c r="A472" s="13"/>
      <c r="B472" s="11">
        <v>1490</v>
      </c>
      <c r="C472" s="14">
        <f t="shared" si="113"/>
        <v>38.600499999999997</v>
      </c>
      <c r="D472" s="13"/>
      <c r="E472" s="14">
        <f t="shared" si="106"/>
        <v>38.5974</v>
      </c>
      <c r="F472" s="21">
        <f t="shared" si="118"/>
        <v>31</v>
      </c>
      <c r="G472" s="13"/>
      <c r="H472" s="21">
        <f t="shared" si="114"/>
        <v>31</v>
      </c>
      <c r="I472" s="13"/>
      <c r="J472" s="11" t="str">
        <f t="shared" si="115"/>
        <v>X</v>
      </c>
      <c r="K472" s="11" t="str">
        <f t="shared" si="116"/>
        <v/>
      </c>
      <c r="L472" s="11" t="str">
        <f t="shared" si="117"/>
        <v/>
      </c>
      <c r="M472" s="13"/>
      <c r="R472" s="11"/>
      <c r="T472" s="11"/>
      <c r="X472" s="13"/>
    </row>
    <row r="473" spans="1:24" x14ac:dyDescent="0.3">
      <c r="A473" s="13"/>
      <c r="B473" s="11">
        <v>1491</v>
      </c>
      <c r="C473" s="14">
        <f t="shared" si="113"/>
        <v>38.613500000000002</v>
      </c>
      <c r="D473" s="13"/>
      <c r="E473" s="14">
        <f t="shared" si="106"/>
        <v>38.610399999999998</v>
      </c>
      <c r="F473" s="21">
        <f t="shared" si="118"/>
        <v>31</v>
      </c>
      <c r="G473" s="13"/>
      <c r="H473" s="21">
        <f t="shared" si="114"/>
        <v>31</v>
      </c>
      <c r="I473" s="13"/>
      <c r="J473" s="11" t="str">
        <f t="shared" si="115"/>
        <v>X</v>
      </c>
      <c r="K473" s="11" t="str">
        <f t="shared" si="116"/>
        <v/>
      </c>
      <c r="L473" s="11" t="str">
        <f t="shared" si="117"/>
        <v/>
      </c>
      <c r="M473" s="13"/>
      <c r="R473" s="11"/>
      <c r="T473" s="11"/>
      <c r="X473" s="13"/>
    </row>
    <row r="474" spans="1:24" x14ac:dyDescent="0.3">
      <c r="A474" s="13"/>
      <c r="B474" s="11">
        <v>1492</v>
      </c>
      <c r="C474" s="14">
        <f t="shared" si="113"/>
        <v>38.626399999999997</v>
      </c>
      <c r="D474" s="13"/>
      <c r="E474" s="14">
        <f t="shared" si="106"/>
        <v>38.623399999999997</v>
      </c>
      <c r="F474" s="21">
        <f t="shared" si="118"/>
        <v>30</v>
      </c>
      <c r="G474" s="13"/>
      <c r="H474" s="21">
        <f t="shared" si="114"/>
        <v>30</v>
      </c>
      <c r="I474" s="13"/>
      <c r="J474" s="11" t="str">
        <f t="shared" si="115"/>
        <v>X</v>
      </c>
      <c r="K474" s="11" t="str">
        <f t="shared" si="116"/>
        <v/>
      </c>
      <c r="L474" s="11" t="str">
        <f t="shared" si="117"/>
        <v/>
      </c>
      <c r="M474" s="13"/>
      <c r="R474" s="11"/>
      <c r="T474" s="11"/>
      <c r="X474" s="13"/>
    </row>
    <row r="475" spans="1:24" x14ac:dyDescent="0.3">
      <c r="A475" s="13"/>
      <c r="B475" s="11">
        <v>1493</v>
      </c>
      <c r="C475" s="14">
        <f t="shared" si="113"/>
        <v>38.639400000000002</v>
      </c>
      <c r="D475" s="13"/>
      <c r="E475" s="14">
        <f t="shared" si="106"/>
        <v>38.636400000000002</v>
      </c>
      <c r="F475" s="21">
        <f t="shared" si="118"/>
        <v>30</v>
      </c>
      <c r="G475" s="13"/>
      <c r="H475" s="21">
        <f t="shared" si="114"/>
        <v>30</v>
      </c>
      <c r="I475" s="13"/>
      <c r="J475" s="11" t="str">
        <f t="shared" si="115"/>
        <v>X</v>
      </c>
      <c r="K475" s="11" t="str">
        <f t="shared" si="116"/>
        <v/>
      </c>
      <c r="L475" s="11" t="str">
        <f t="shared" si="117"/>
        <v/>
      </c>
      <c r="M475" s="13"/>
      <c r="R475" s="11"/>
      <c r="T475" s="11"/>
      <c r="X475" s="13"/>
    </row>
    <row r="476" spans="1:24" x14ac:dyDescent="0.3">
      <c r="A476" s="13"/>
      <c r="B476" s="11">
        <v>1494</v>
      </c>
      <c r="C476" s="14">
        <f t="shared" si="113"/>
        <v>38.652299999999997</v>
      </c>
      <c r="D476" s="13"/>
      <c r="E476" s="14">
        <f t="shared" si="106"/>
        <v>38.6494</v>
      </c>
      <c r="F476" s="21">
        <f t="shared" si="118"/>
        <v>29</v>
      </c>
      <c r="G476" s="13"/>
      <c r="H476" s="21">
        <f t="shared" si="114"/>
        <v>28.999999999999996</v>
      </c>
      <c r="I476" s="13"/>
      <c r="J476" s="11" t="str">
        <f t="shared" si="115"/>
        <v>X</v>
      </c>
      <c r="K476" s="11" t="str">
        <f t="shared" si="116"/>
        <v/>
      </c>
      <c r="L476" s="11" t="str">
        <f t="shared" si="117"/>
        <v/>
      </c>
      <c r="M476" s="13"/>
      <c r="R476" s="11"/>
      <c r="T476" s="11"/>
      <c r="X476" s="13"/>
    </row>
    <row r="477" spans="1:24" x14ac:dyDescent="0.3">
      <c r="A477" s="13"/>
      <c r="B477" s="11">
        <v>1495</v>
      </c>
      <c r="C477" s="14">
        <f t="shared" si="113"/>
        <v>38.665199999999999</v>
      </c>
      <c r="D477" s="13"/>
      <c r="E477" s="14">
        <f t="shared" si="106"/>
        <v>38.662300000000002</v>
      </c>
      <c r="F477" s="21">
        <f t="shared" si="118"/>
        <v>29</v>
      </c>
      <c r="G477" s="13"/>
      <c r="H477" s="21">
        <f t="shared" si="114"/>
        <v>28.999999999999996</v>
      </c>
      <c r="I477" s="13"/>
      <c r="J477" s="11" t="str">
        <f t="shared" si="115"/>
        <v>X</v>
      </c>
      <c r="K477" s="11" t="str">
        <f t="shared" si="116"/>
        <v/>
      </c>
      <c r="L477" s="11" t="str">
        <f t="shared" si="117"/>
        <v/>
      </c>
      <c r="M477" s="13"/>
      <c r="R477" s="11"/>
      <c r="T477" s="11"/>
      <c r="X477" s="13"/>
    </row>
    <row r="478" spans="1:24" x14ac:dyDescent="0.3">
      <c r="A478" s="13"/>
      <c r="B478" s="11">
        <v>1496</v>
      </c>
      <c r="C478" s="14">
        <f t="shared" si="113"/>
        <v>38.678199999999997</v>
      </c>
      <c r="D478" s="13"/>
      <c r="E478" s="14">
        <f t="shared" si="106"/>
        <v>38.6753</v>
      </c>
      <c r="F478" s="21">
        <f t="shared" si="118"/>
        <v>28</v>
      </c>
      <c r="G478" s="13"/>
      <c r="H478" s="21">
        <f t="shared" si="114"/>
        <v>28.999999999999996</v>
      </c>
      <c r="I478" s="13"/>
      <c r="J478" s="11" t="str">
        <f t="shared" si="115"/>
        <v/>
      </c>
      <c r="K478" s="11" t="str">
        <f t="shared" si="116"/>
        <v>U</v>
      </c>
      <c r="L478" s="11" t="str">
        <f t="shared" si="117"/>
        <v/>
      </c>
      <c r="M478" s="13"/>
      <c r="R478" s="11"/>
      <c r="T478" s="11"/>
      <c r="X478" s="13"/>
    </row>
    <row r="479" spans="1:24" x14ac:dyDescent="0.3">
      <c r="A479" s="13"/>
      <c r="B479" s="11">
        <v>1497</v>
      </c>
      <c r="C479" s="14">
        <f t="shared" si="113"/>
        <v>38.691099999999999</v>
      </c>
      <c r="D479" s="13"/>
      <c r="E479" s="14">
        <f t="shared" si="106"/>
        <v>38.688299999999998</v>
      </c>
      <c r="F479" s="21">
        <f t="shared" si="118"/>
        <v>28</v>
      </c>
      <c r="G479" s="13"/>
      <c r="H479" s="21">
        <f t="shared" si="114"/>
        <v>28</v>
      </c>
      <c r="I479" s="13"/>
      <c r="J479" s="11" t="str">
        <f t="shared" si="115"/>
        <v>X</v>
      </c>
      <c r="K479" s="11" t="str">
        <f t="shared" si="116"/>
        <v/>
      </c>
      <c r="L479" s="11" t="str">
        <f t="shared" si="117"/>
        <v/>
      </c>
      <c r="M479" s="13"/>
      <c r="R479" s="11"/>
      <c r="T479" s="11"/>
      <c r="X479" s="13"/>
    </row>
    <row r="480" spans="1:24" x14ac:dyDescent="0.3">
      <c r="A480" s="13"/>
      <c r="B480" s="11">
        <v>1498</v>
      </c>
      <c r="C480" s="14">
        <f t="shared" si="113"/>
        <v>38.704000000000001</v>
      </c>
      <c r="D480" s="13"/>
      <c r="E480" s="14">
        <f t="shared" si="106"/>
        <v>38.701300000000003</v>
      </c>
      <c r="F480" s="21">
        <f t="shared" si="118"/>
        <v>27</v>
      </c>
      <c r="G480" s="13"/>
      <c r="H480" s="21">
        <f t="shared" si="114"/>
        <v>27</v>
      </c>
      <c r="I480" s="13"/>
      <c r="J480" s="11" t="str">
        <f t="shared" si="115"/>
        <v>X</v>
      </c>
      <c r="K480" s="11" t="str">
        <f t="shared" si="116"/>
        <v/>
      </c>
      <c r="L480" s="11" t="str">
        <f t="shared" si="117"/>
        <v/>
      </c>
      <c r="M480" s="13"/>
      <c r="R480" s="11"/>
      <c r="T480" s="11"/>
      <c r="X480" s="13"/>
    </row>
    <row r="481" spans="1:24" x14ac:dyDescent="0.3">
      <c r="A481" s="13"/>
      <c r="B481" s="11">
        <v>1499</v>
      </c>
      <c r="C481" s="14">
        <f t="shared" si="113"/>
        <v>38.716900000000003</v>
      </c>
      <c r="D481" s="13"/>
      <c r="E481" s="14">
        <f t="shared" si="106"/>
        <v>38.714300000000001</v>
      </c>
      <c r="F481" s="21">
        <f t="shared" si="118"/>
        <v>27</v>
      </c>
      <c r="G481" s="13"/>
      <c r="H481" s="21">
        <f t="shared" si="114"/>
        <v>26</v>
      </c>
      <c r="I481" s="13"/>
      <c r="J481" s="11" t="str">
        <f t="shared" si="115"/>
        <v/>
      </c>
      <c r="K481" s="11" t="str">
        <f t="shared" si="116"/>
        <v/>
      </c>
      <c r="L481" s="11" t="str">
        <f t="shared" si="117"/>
        <v>O</v>
      </c>
      <c r="M481" s="13"/>
      <c r="R481" s="11"/>
      <c r="T481" s="11"/>
      <c r="X481" s="13"/>
    </row>
    <row r="482" spans="1:24" x14ac:dyDescent="0.3">
      <c r="A482" s="13"/>
      <c r="B482" s="11">
        <v>1500</v>
      </c>
      <c r="C482" s="14">
        <f t="shared" si="113"/>
        <v>38.729799999999997</v>
      </c>
      <c r="D482" s="13"/>
      <c r="E482" s="14">
        <f t="shared" si="106"/>
        <v>38.7273</v>
      </c>
      <c r="F482" s="21">
        <f t="shared" ref="F482:F492" si="119">ROUND((32/2)+((0.86-(E482-38))/0.14)*(32/3),0)</f>
        <v>26</v>
      </c>
      <c r="G482" s="13"/>
      <c r="H482" s="21">
        <f t="shared" si="114"/>
        <v>25</v>
      </c>
      <c r="I482" s="13"/>
      <c r="J482" s="11" t="str">
        <f t="shared" si="115"/>
        <v/>
      </c>
      <c r="K482" s="11" t="str">
        <f t="shared" si="116"/>
        <v/>
      </c>
      <c r="L482" s="11" t="str">
        <f t="shared" si="117"/>
        <v>O</v>
      </c>
      <c r="M482" s="13"/>
      <c r="R482" s="11"/>
      <c r="T482" s="11"/>
      <c r="X482" s="13"/>
    </row>
    <row r="483" spans="1:24" x14ac:dyDescent="0.3">
      <c r="A483" s="13"/>
      <c r="B483" s="11">
        <v>1501</v>
      </c>
      <c r="C483" s="14">
        <f t="shared" si="113"/>
        <v>38.742699999999999</v>
      </c>
      <c r="D483" s="13"/>
      <c r="E483" s="14">
        <f t="shared" si="106"/>
        <v>38.740299999999998</v>
      </c>
      <c r="F483" s="21">
        <f t="shared" si="119"/>
        <v>25</v>
      </c>
      <c r="G483" s="13"/>
      <c r="H483" s="21">
        <f t="shared" si="114"/>
        <v>23.999999999999996</v>
      </c>
      <c r="I483" s="13"/>
      <c r="J483" s="11" t="str">
        <f t="shared" si="115"/>
        <v/>
      </c>
      <c r="K483" s="11" t="str">
        <f t="shared" si="116"/>
        <v/>
      </c>
      <c r="L483" s="11" t="str">
        <f t="shared" si="117"/>
        <v>O</v>
      </c>
      <c r="M483" s="13"/>
      <c r="R483" s="11"/>
      <c r="T483" s="11"/>
      <c r="X483" s="13"/>
    </row>
    <row r="484" spans="1:24" x14ac:dyDescent="0.3">
      <c r="A484" s="13"/>
      <c r="B484" s="11">
        <v>1502</v>
      </c>
      <c r="C484" s="14">
        <f t="shared" si="113"/>
        <v>38.755600000000001</v>
      </c>
      <c r="D484" s="13"/>
      <c r="E484" s="14">
        <f t="shared" si="106"/>
        <v>38.7532</v>
      </c>
      <c r="F484" s="21">
        <f t="shared" si="119"/>
        <v>24</v>
      </c>
      <c r="G484" s="13"/>
      <c r="H484" s="21">
        <f t="shared" si="114"/>
        <v>23.999999999999996</v>
      </c>
      <c r="I484" s="13"/>
      <c r="J484" s="11" t="str">
        <f t="shared" si="115"/>
        <v>X</v>
      </c>
      <c r="K484" s="11" t="str">
        <f t="shared" si="116"/>
        <v/>
      </c>
      <c r="L484" s="11" t="str">
        <f t="shared" si="117"/>
        <v/>
      </c>
      <c r="M484" s="13"/>
      <c r="R484" s="11"/>
      <c r="T484" s="11"/>
      <c r="X484" s="13"/>
    </row>
    <row r="485" spans="1:24" x14ac:dyDescent="0.3">
      <c r="A485" s="13"/>
      <c r="B485" s="11">
        <v>1503</v>
      </c>
      <c r="C485" s="14">
        <f t="shared" si="113"/>
        <v>38.768500000000003</v>
      </c>
      <c r="D485" s="13"/>
      <c r="E485" s="14">
        <f t="shared" si="106"/>
        <v>38.766199999999998</v>
      </c>
      <c r="F485" s="21">
        <f t="shared" si="119"/>
        <v>23</v>
      </c>
      <c r="G485" s="13"/>
      <c r="H485" s="21">
        <f t="shared" si="114"/>
        <v>23</v>
      </c>
      <c r="I485" s="13"/>
      <c r="J485" s="11" t="str">
        <f t="shared" si="115"/>
        <v>X</v>
      </c>
      <c r="K485" s="11" t="str">
        <f t="shared" si="116"/>
        <v/>
      </c>
      <c r="L485" s="11" t="str">
        <f t="shared" si="117"/>
        <v/>
      </c>
      <c r="M485" s="13"/>
      <c r="R485" s="11"/>
      <c r="T485" s="11"/>
      <c r="X485" s="13"/>
    </row>
    <row r="486" spans="1:24" x14ac:dyDescent="0.3">
      <c r="A486" s="13"/>
      <c r="B486" s="11">
        <v>1504</v>
      </c>
      <c r="C486" s="14">
        <f t="shared" si="113"/>
        <v>38.781399999999998</v>
      </c>
      <c r="D486" s="13"/>
      <c r="E486" s="14">
        <f t="shared" si="106"/>
        <v>38.779200000000003</v>
      </c>
      <c r="F486" s="21">
        <f t="shared" si="119"/>
        <v>22</v>
      </c>
      <c r="G486" s="13"/>
      <c r="H486" s="21">
        <f t="shared" si="114"/>
        <v>22</v>
      </c>
      <c r="I486" s="13"/>
      <c r="J486" s="11" t="str">
        <f t="shared" si="115"/>
        <v>X</v>
      </c>
      <c r="K486" s="11" t="str">
        <f t="shared" si="116"/>
        <v/>
      </c>
      <c r="L486" s="11" t="str">
        <f t="shared" si="117"/>
        <v/>
      </c>
      <c r="M486" s="13"/>
      <c r="R486" s="11"/>
      <c r="T486" s="11"/>
      <c r="X486" s="13"/>
    </row>
    <row r="487" spans="1:24" x14ac:dyDescent="0.3">
      <c r="A487" s="13"/>
      <c r="B487" s="11">
        <v>1505</v>
      </c>
      <c r="C487" s="14">
        <f t="shared" si="113"/>
        <v>38.7943</v>
      </c>
      <c r="D487" s="13"/>
      <c r="E487" s="14">
        <f t="shared" si="106"/>
        <v>38.792200000000001</v>
      </c>
      <c r="F487" s="21">
        <f t="shared" si="119"/>
        <v>21</v>
      </c>
      <c r="G487" s="13"/>
      <c r="H487" s="21">
        <f t="shared" si="114"/>
        <v>21</v>
      </c>
      <c r="I487" s="13"/>
      <c r="J487" s="11" t="str">
        <f t="shared" si="115"/>
        <v>X</v>
      </c>
      <c r="K487" s="11" t="str">
        <f t="shared" si="116"/>
        <v/>
      </c>
      <c r="L487" s="11" t="str">
        <f t="shared" si="117"/>
        <v/>
      </c>
      <c r="M487" s="13"/>
      <c r="R487" s="11"/>
      <c r="T487" s="11"/>
      <c r="X487" s="13"/>
    </row>
    <row r="488" spans="1:24" x14ac:dyDescent="0.3">
      <c r="A488" s="13"/>
      <c r="B488" s="11">
        <v>1506</v>
      </c>
      <c r="C488" s="14">
        <f t="shared" si="113"/>
        <v>38.807200000000002</v>
      </c>
      <c r="D488" s="13"/>
      <c r="E488" s="14">
        <f t="shared" si="106"/>
        <v>38.805199999999999</v>
      </c>
      <c r="F488" s="21">
        <f t="shared" si="119"/>
        <v>20</v>
      </c>
      <c r="G488" s="13"/>
      <c r="H488" s="21">
        <f t="shared" si="114"/>
        <v>20</v>
      </c>
      <c r="I488" s="13"/>
      <c r="J488" s="11" t="str">
        <f t="shared" si="115"/>
        <v>X</v>
      </c>
      <c r="K488" s="11" t="str">
        <f t="shared" si="116"/>
        <v/>
      </c>
      <c r="L488" s="11" t="str">
        <f t="shared" si="117"/>
        <v/>
      </c>
      <c r="M488" s="13"/>
      <c r="R488" s="11"/>
      <c r="T488" s="11"/>
      <c r="X488" s="13"/>
    </row>
    <row r="489" spans="1:24" x14ac:dyDescent="0.3">
      <c r="A489" s="13"/>
      <c r="B489" s="11">
        <v>1507</v>
      </c>
      <c r="C489" s="14">
        <f t="shared" si="113"/>
        <v>38.820099999999996</v>
      </c>
      <c r="D489" s="13"/>
      <c r="E489" s="14">
        <f t="shared" si="106"/>
        <v>38.818199999999997</v>
      </c>
      <c r="F489" s="21">
        <f t="shared" si="119"/>
        <v>19</v>
      </c>
      <c r="G489" s="13"/>
      <c r="H489" s="21">
        <f t="shared" si="114"/>
        <v>19</v>
      </c>
      <c r="I489" s="13"/>
      <c r="J489" s="11" t="str">
        <f t="shared" si="115"/>
        <v>X</v>
      </c>
      <c r="K489" s="11" t="str">
        <f t="shared" si="116"/>
        <v/>
      </c>
      <c r="L489" s="11" t="str">
        <f t="shared" si="117"/>
        <v/>
      </c>
      <c r="M489" s="13"/>
      <c r="R489" s="11"/>
      <c r="T489" s="11"/>
      <c r="X489" s="13"/>
    </row>
    <row r="490" spans="1:24" x14ac:dyDescent="0.3">
      <c r="A490" s="13"/>
      <c r="B490" s="11">
        <v>1508</v>
      </c>
      <c r="C490" s="14">
        <f t="shared" si="113"/>
        <v>38.832999999999998</v>
      </c>
      <c r="D490" s="13"/>
      <c r="E490" s="14">
        <f t="shared" si="106"/>
        <v>38.831200000000003</v>
      </c>
      <c r="F490" s="21">
        <f t="shared" si="119"/>
        <v>18</v>
      </c>
      <c r="G490" s="13"/>
      <c r="H490" s="21">
        <f t="shared" si="114"/>
        <v>18</v>
      </c>
      <c r="I490" s="13"/>
      <c r="J490" s="11" t="str">
        <f t="shared" si="115"/>
        <v>X</v>
      </c>
      <c r="K490" s="11" t="str">
        <f t="shared" si="116"/>
        <v/>
      </c>
      <c r="L490" s="11" t="str">
        <f t="shared" si="117"/>
        <v/>
      </c>
      <c r="M490" s="13"/>
      <c r="R490" s="11"/>
      <c r="T490" s="11"/>
      <c r="X490" s="13"/>
    </row>
    <row r="491" spans="1:24" x14ac:dyDescent="0.3">
      <c r="A491" s="13"/>
      <c r="B491" s="11">
        <v>1509</v>
      </c>
      <c r="C491" s="14">
        <f t="shared" si="113"/>
        <v>38.845799999999997</v>
      </c>
      <c r="D491" s="13"/>
      <c r="E491" s="14">
        <f t="shared" ref="E491:E502" si="120">ROUND(38+(B491-1444)/77,4)</f>
        <v>38.844200000000001</v>
      </c>
      <c r="F491" s="21">
        <f t="shared" si="119"/>
        <v>17</v>
      </c>
      <c r="G491" s="13"/>
      <c r="H491" s="21">
        <f t="shared" si="114"/>
        <v>16</v>
      </c>
      <c r="I491" s="13"/>
      <c r="J491" s="11" t="str">
        <f t="shared" ref="J491:J502" si="121">IF(H491=F491,"X","")</f>
        <v/>
      </c>
      <c r="K491" s="11" t="str">
        <f t="shared" ref="K491:K502" si="122">IF(H491&gt;F491,"U","")</f>
        <v/>
      </c>
      <c r="L491" s="11" t="str">
        <f t="shared" ref="L491:L502" si="123">IF(H491&lt;F491,"O","")</f>
        <v>O</v>
      </c>
      <c r="M491" s="13"/>
      <c r="R491" s="11"/>
      <c r="T491" s="11"/>
      <c r="X491" s="13"/>
    </row>
    <row r="492" spans="1:24" x14ac:dyDescent="0.3">
      <c r="A492" s="13"/>
      <c r="B492" s="11">
        <v>1510</v>
      </c>
      <c r="C492" s="14">
        <f t="shared" si="113"/>
        <v>38.858699999999999</v>
      </c>
      <c r="D492" s="13"/>
      <c r="E492" s="14">
        <f t="shared" si="120"/>
        <v>38.857100000000003</v>
      </c>
      <c r="F492" s="21">
        <f t="shared" si="119"/>
        <v>16</v>
      </c>
      <c r="G492" s="13"/>
      <c r="H492" s="21">
        <f t="shared" si="114"/>
        <v>16</v>
      </c>
      <c r="I492" s="13"/>
      <c r="J492" s="11" t="str">
        <f t="shared" si="121"/>
        <v>X</v>
      </c>
      <c r="K492" s="11" t="str">
        <f t="shared" si="122"/>
        <v/>
      </c>
      <c r="L492" s="11" t="str">
        <f t="shared" si="123"/>
        <v/>
      </c>
      <c r="M492" s="13"/>
      <c r="R492" s="11"/>
      <c r="T492" s="11"/>
      <c r="X492" s="13"/>
    </row>
    <row r="493" spans="1:24" x14ac:dyDescent="0.3">
      <c r="A493" s="13"/>
      <c r="B493" s="11">
        <v>1511</v>
      </c>
      <c r="C493" s="14">
        <f t="shared" si="113"/>
        <v>38.871600000000001</v>
      </c>
      <c r="D493" s="13"/>
      <c r="E493" s="14">
        <f t="shared" si="120"/>
        <v>38.870100000000001</v>
      </c>
      <c r="F493" s="21">
        <f t="shared" ref="F493:F502" si="124">ROUND(((1-(E493-38))/0.14)*(32/2),0)</f>
        <v>15</v>
      </c>
      <c r="G493" s="13"/>
      <c r="H493" s="21">
        <f t="shared" si="114"/>
        <v>15</v>
      </c>
      <c r="I493" s="13"/>
      <c r="J493" s="11" t="str">
        <f t="shared" si="121"/>
        <v>X</v>
      </c>
      <c r="K493" s="11" t="str">
        <f t="shared" si="122"/>
        <v/>
      </c>
      <c r="L493" s="11" t="str">
        <f t="shared" si="123"/>
        <v/>
      </c>
      <c r="M493" s="13"/>
      <c r="R493" s="11"/>
      <c r="T493" s="11"/>
      <c r="X493" s="13"/>
    </row>
    <row r="494" spans="1:24" x14ac:dyDescent="0.3">
      <c r="A494" s="13"/>
      <c r="B494" s="11">
        <v>1512</v>
      </c>
      <c r="C494" s="14">
        <f t="shared" si="113"/>
        <v>38.884399999999999</v>
      </c>
      <c r="D494" s="13"/>
      <c r="E494" s="14">
        <f t="shared" si="120"/>
        <v>38.883099999999999</v>
      </c>
      <c r="F494" s="21">
        <f t="shared" si="124"/>
        <v>13</v>
      </c>
      <c r="G494" s="13"/>
      <c r="H494" s="21">
        <f t="shared" si="114"/>
        <v>13</v>
      </c>
      <c r="I494" s="13"/>
      <c r="J494" s="11" t="str">
        <f t="shared" si="121"/>
        <v>X</v>
      </c>
      <c r="K494" s="11" t="str">
        <f t="shared" si="122"/>
        <v/>
      </c>
      <c r="L494" s="11" t="str">
        <f t="shared" si="123"/>
        <v/>
      </c>
      <c r="M494" s="13"/>
      <c r="R494" s="11"/>
      <c r="T494" s="11"/>
      <c r="X494" s="13"/>
    </row>
    <row r="495" spans="1:24" x14ac:dyDescent="0.3">
      <c r="A495" s="13"/>
      <c r="B495" s="11">
        <v>1513</v>
      </c>
      <c r="C495" s="14">
        <f t="shared" si="113"/>
        <v>38.897300000000001</v>
      </c>
      <c r="D495" s="13"/>
      <c r="E495" s="14">
        <f t="shared" si="120"/>
        <v>38.896099999999997</v>
      </c>
      <c r="F495" s="21">
        <f t="shared" si="124"/>
        <v>12</v>
      </c>
      <c r="G495" s="13"/>
      <c r="H495" s="21">
        <f t="shared" si="114"/>
        <v>11.999999999999998</v>
      </c>
      <c r="I495" s="13"/>
      <c r="J495" s="11" t="str">
        <f t="shared" si="121"/>
        <v>X</v>
      </c>
      <c r="K495" s="11" t="str">
        <f t="shared" si="122"/>
        <v/>
      </c>
      <c r="L495" s="11" t="str">
        <f t="shared" si="123"/>
        <v/>
      </c>
      <c r="M495" s="13"/>
      <c r="R495" s="11"/>
      <c r="T495" s="11"/>
      <c r="X495" s="13"/>
    </row>
    <row r="496" spans="1:24" x14ac:dyDescent="0.3">
      <c r="A496" s="13"/>
      <c r="B496" s="11">
        <v>1514</v>
      </c>
      <c r="C496" s="14">
        <f t="shared" si="113"/>
        <v>38.910200000000003</v>
      </c>
      <c r="D496" s="13"/>
      <c r="E496" s="14">
        <f t="shared" si="120"/>
        <v>38.909100000000002</v>
      </c>
      <c r="F496" s="21">
        <f t="shared" si="124"/>
        <v>10</v>
      </c>
      <c r="G496" s="13"/>
      <c r="H496" s="21">
        <f t="shared" si="114"/>
        <v>11</v>
      </c>
      <c r="I496" s="13"/>
      <c r="J496" s="11" t="str">
        <f t="shared" si="121"/>
        <v/>
      </c>
      <c r="K496" s="11" t="str">
        <f t="shared" si="122"/>
        <v>U</v>
      </c>
      <c r="L496" s="11" t="str">
        <f t="shared" si="123"/>
        <v/>
      </c>
      <c r="M496" s="13"/>
      <c r="R496" s="11"/>
      <c r="T496" s="11"/>
      <c r="X496" s="13"/>
    </row>
    <row r="497" spans="1:24" x14ac:dyDescent="0.3">
      <c r="A497" s="13"/>
      <c r="B497" s="11">
        <v>1515</v>
      </c>
      <c r="C497" s="14">
        <f t="shared" si="113"/>
        <v>38.923000000000002</v>
      </c>
      <c r="D497" s="13"/>
      <c r="E497" s="14">
        <f t="shared" si="120"/>
        <v>38.9221</v>
      </c>
      <c r="F497" s="21">
        <f t="shared" si="124"/>
        <v>9</v>
      </c>
      <c r="G497" s="13"/>
      <c r="H497" s="21">
        <f t="shared" si="114"/>
        <v>9</v>
      </c>
      <c r="I497" s="13"/>
      <c r="J497" s="11" t="str">
        <f t="shared" si="121"/>
        <v>X</v>
      </c>
      <c r="K497" s="11" t="str">
        <f t="shared" si="122"/>
        <v/>
      </c>
      <c r="L497" s="11" t="str">
        <f t="shared" si="123"/>
        <v/>
      </c>
      <c r="M497" s="13"/>
      <c r="R497" s="11"/>
      <c r="T497" s="11"/>
      <c r="X497" s="13"/>
    </row>
    <row r="498" spans="1:24" x14ac:dyDescent="0.3">
      <c r="A498" s="13"/>
      <c r="B498" s="11">
        <v>1516</v>
      </c>
      <c r="C498" s="14">
        <f t="shared" si="113"/>
        <v>38.9358</v>
      </c>
      <c r="D498" s="13"/>
      <c r="E498" s="14">
        <f t="shared" si="120"/>
        <v>38.935099999999998</v>
      </c>
      <c r="F498" s="21">
        <f t="shared" si="124"/>
        <v>7</v>
      </c>
      <c r="G498" s="13"/>
      <c r="H498" s="21">
        <f t="shared" si="114"/>
        <v>7</v>
      </c>
      <c r="I498" s="13"/>
      <c r="J498" s="11" t="str">
        <f t="shared" si="121"/>
        <v>X</v>
      </c>
      <c r="K498" s="11" t="str">
        <f t="shared" si="122"/>
        <v/>
      </c>
      <c r="L498" s="11" t="str">
        <f t="shared" si="123"/>
        <v/>
      </c>
      <c r="M498" s="13"/>
      <c r="R498" s="11"/>
      <c r="T498" s="11"/>
      <c r="X498" s="13"/>
    </row>
    <row r="499" spans="1:24" x14ac:dyDescent="0.3">
      <c r="A499" s="13"/>
      <c r="B499" s="11">
        <v>1517</v>
      </c>
      <c r="C499" s="14">
        <f t="shared" si="113"/>
        <v>38.948700000000002</v>
      </c>
      <c r="D499" s="13"/>
      <c r="E499" s="14">
        <f t="shared" si="120"/>
        <v>38.948099999999997</v>
      </c>
      <c r="F499" s="21">
        <f t="shared" si="124"/>
        <v>6</v>
      </c>
      <c r="G499" s="13"/>
      <c r="H499" s="21">
        <f t="shared" si="114"/>
        <v>5.9999999999999991</v>
      </c>
      <c r="I499" s="13"/>
      <c r="J499" s="11" t="str">
        <f t="shared" si="121"/>
        <v>X</v>
      </c>
      <c r="K499" s="11" t="str">
        <f t="shared" si="122"/>
        <v/>
      </c>
      <c r="L499" s="11" t="str">
        <f t="shared" si="123"/>
        <v/>
      </c>
      <c r="M499" s="13"/>
      <c r="R499" s="11"/>
      <c r="T499" s="11"/>
      <c r="X499" s="13"/>
    </row>
    <row r="500" spans="1:24" x14ac:dyDescent="0.3">
      <c r="A500" s="13"/>
      <c r="B500" s="11">
        <v>1518</v>
      </c>
      <c r="C500" s="14">
        <f t="shared" si="113"/>
        <v>38.961500000000001</v>
      </c>
      <c r="D500" s="13"/>
      <c r="E500" s="14">
        <f t="shared" si="120"/>
        <v>38.960999999999999</v>
      </c>
      <c r="F500" s="21">
        <f t="shared" si="124"/>
        <v>4</v>
      </c>
      <c r="G500" s="13"/>
      <c r="H500" s="21">
        <f t="shared" si="114"/>
        <v>5</v>
      </c>
      <c r="I500" s="13"/>
      <c r="J500" s="11" t="str">
        <f t="shared" si="121"/>
        <v/>
      </c>
      <c r="K500" s="11" t="str">
        <f t="shared" si="122"/>
        <v>U</v>
      </c>
      <c r="L500" s="11" t="str">
        <f t="shared" si="123"/>
        <v/>
      </c>
      <c r="M500" s="13"/>
      <c r="R500" s="11"/>
      <c r="T500" s="11"/>
      <c r="X500" s="13"/>
    </row>
    <row r="501" spans="1:24" x14ac:dyDescent="0.3">
      <c r="A501" s="13"/>
      <c r="B501" s="11">
        <v>1519</v>
      </c>
      <c r="C501" s="14">
        <f t="shared" si="113"/>
        <v>38.974400000000003</v>
      </c>
      <c r="D501" s="13"/>
      <c r="E501" s="14">
        <f t="shared" si="120"/>
        <v>38.973999999999997</v>
      </c>
      <c r="F501" s="21">
        <f t="shared" si="124"/>
        <v>3</v>
      </c>
      <c r="G501" s="13"/>
      <c r="H501" s="21">
        <f t="shared" si="114"/>
        <v>4</v>
      </c>
      <c r="I501" s="13"/>
      <c r="J501" s="11" t="str">
        <f t="shared" si="121"/>
        <v/>
      </c>
      <c r="K501" s="11" t="str">
        <f t="shared" si="122"/>
        <v>U</v>
      </c>
      <c r="L501" s="11" t="str">
        <f t="shared" si="123"/>
        <v/>
      </c>
      <c r="M501" s="13"/>
      <c r="R501" s="11"/>
      <c r="T501" s="11"/>
      <c r="X501" s="13"/>
    </row>
    <row r="502" spans="1:24" x14ac:dyDescent="0.3">
      <c r="A502" s="13"/>
      <c r="B502" s="11">
        <v>1520</v>
      </c>
      <c r="C502" s="14">
        <f t="shared" si="113"/>
        <v>38.987200000000001</v>
      </c>
      <c r="D502" s="13"/>
      <c r="E502" s="14">
        <f t="shared" si="120"/>
        <v>38.987000000000002</v>
      </c>
      <c r="F502" s="21">
        <f t="shared" si="124"/>
        <v>1</v>
      </c>
      <c r="G502" s="13"/>
      <c r="H502" s="21">
        <f t="shared" si="114"/>
        <v>2</v>
      </c>
      <c r="I502" s="13"/>
      <c r="J502" s="11" t="str">
        <f t="shared" si="121"/>
        <v/>
      </c>
      <c r="K502" s="11" t="str">
        <f t="shared" si="122"/>
        <v>U</v>
      </c>
      <c r="L502" s="11" t="str">
        <f t="shared" si="123"/>
        <v/>
      </c>
      <c r="M502" s="13"/>
      <c r="R502" s="11"/>
      <c r="T502" s="11"/>
      <c r="X502" s="13"/>
    </row>
    <row r="503" spans="1:24" x14ac:dyDescent="0.3">
      <c r="A503" s="13"/>
      <c r="B503" s="11">
        <v>1521</v>
      </c>
      <c r="C503" s="14">
        <f t="shared" si="113"/>
        <v>39</v>
      </c>
      <c r="D503" s="13"/>
      <c r="E503" s="14">
        <f>38+(B503-1444)/77</f>
        <v>39</v>
      </c>
      <c r="F503" s="21"/>
      <c r="G503" s="13"/>
      <c r="H503" s="21">
        <f t="shared" si="114"/>
        <v>0</v>
      </c>
      <c r="I503" s="13"/>
      <c r="J503" s="10">
        <f>COUNTIF(J427:J502,"X")</f>
        <v>48</v>
      </c>
      <c r="K503" s="10">
        <f>COUNTIF(K427:K502,"U")</f>
        <v>23</v>
      </c>
      <c r="L503" s="10">
        <f>COUNTIF(L427:L502,"O")</f>
        <v>5</v>
      </c>
      <c r="M503" s="13"/>
      <c r="R503" s="11"/>
      <c r="T503" s="11"/>
      <c r="X503" s="13"/>
    </row>
    <row r="504" spans="1:24" x14ac:dyDescent="0.3">
      <c r="A504" s="13"/>
      <c r="B504" s="11">
        <v>1522</v>
      </c>
      <c r="C504" s="14">
        <f t="shared" si="113"/>
        <v>39.012799999999999</v>
      </c>
      <c r="D504" s="13"/>
      <c r="E504" s="14">
        <f t="shared" ref="E504:E567" si="125">ROUND(39+(B504-1521)/79,4)</f>
        <v>39.012700000000002</v>
      </c>
      <c r="F504" s="21">
        <f t="shared" ref="F504:F514" si="126">ROUND(((E504-39)/0.14)*(31/2),0)</f>
        <v>1</v>
      </c>
      <c r="G504" s="13"/>
      <c r="H504" s="21">
        <f t="shared" si="114"/>
        <v>1</v>
      </c>
      <c r="I504" s="13"/>
      <c r="J504" s="11" t="str">
        <f t="shared" ref="J504:J535" si="127">IF(H504=F504,"X","")</f>
        <v>X</v>
      </c>
      <c r="K504" s="11" t="str">
        <f t="shared" ref="K504:K535" si="128">IF(H504&gt;F504,"U","")</f>
        <v/>
      </c>
      <c r="L504" s="11" t="str">
        <f t="shared" ref="L504:L535" si="129">IF(H504&lt;F504,"O","")</f>
        <v/>
      </c>
      <c r="M504" s="13"/>
      <c r="R504" s="11"/>
      <c r="T504" s="11"/>
      <c r="X504" s="13"/>
    </row>
    <row r="505" spans="1:24" x14ac:dyDescent="0.3">
      <c r="A505" s="13"/>
      <c r="B505" s="11">
        <v>1523</v>
      </c>
      <c r="C505" s="14">
        <f t="shared" si="113"/>
        <v>39.025599999999997</v>
      </c>
      <c r="D505" s="13"/>
      <c r="E505" s="14">
        <f t="shared" si="125"/>
        <v>39.025300000000001</v>
      </c>
      <c r="F505" s="21">
        <f t="shared" si="126"/>
        <v>3</v>
      </c>
      <c r="G505" s="13"/>
      <c r="H505" s="21">
        <f t="shared" si="114"/>
        <v>2.9999999999999996</v>
      </c>
      <c r="I505" s="13"/>
      <c r="J505" s="11" t="str">
        <f t="shared" si="127"/>
        <v>X</v>
      </c>
      <c r="K505" s="11" t="str">
        <f t="shared" si="128"/>
        <v/>
      </c>
      <c r="L505" s="11" t="str">
        <f t="shared" si="129"/>
        <v/>
      </c>
      <c r="M505" s="13"/>
      <c r="R505" s="11"/>
      <c r="T505" s="11"/>
      <c r="X505" s="13"/>
    </row>
    <row r="506" spans="1:24" x14ac:dyDescent="0.3">
      <c r="A506" s="13"/>
      <c r="B506" s="11">
        <v>1524</v>
      </c>
      <c r="C506" s="14">
        <f t="shared" si="113"/>
        <v>39.038400000000003</v>
      </c>
      <c r="D506" s="13"/>
      <c r="E506" s="14">
        <f t="shared" si="125"/>
        <v>39.037999999999997</v>
      </c>
      <c r="F506" s="21">
        <f t="shared" si="126"/>
        <v>4</v>
      </c>
      <c r="G506" s="13"/>
      <c r="H506" s="21">
        <f t="shared" si="114"/>
        <v>4</v>
      </c>
      <c r="I506" s="13"/>
      <c r="J506" s="11" t="str">
        <f t="shared" si="127"/>
        <v>X</v>
      </c>
      <c r="K506" s="11" t="str">
        <f t="shared" si="128"/>
        <v/>
      </c>
      <c r="L506" s="11" t="str">
        <f t="shared" si="129"/>
        <v/>
      </c>
      <c r="M506" s="13"/>
      <c r="R506" s="11"/>
      <c r="T506" s="11"/>
      <c r="X506" s="13"/>
    </row>
    <row r="507" spans="1:24" x14ac:dyDescent="0.3">
      <c r="A507" s="13"/>
      <c r="B507" s="11">
        <v>1525</v>
      </c>
      <c r="C507" s="14">
        <f t="shared" si="113"/>
        <v>39.051200000000001</v>
      </c>
      <c r="D507" s="13"/>
      <c r="E507" s="14">
        <f t="shared" si="125"/>
        <v>39.050600000000003</v>
      </c>
      <c r="F507" s="21">
        <f t="shared" si="126"/>
        <v>6</v>
      </c>
      <c r="G507" s="13"/>
      <c r="H507" s="21">
        <f t="shared" si="114"/>
        <v>5.9999999999999991</v>
      </c>
      <c r="I507" s="13"/>
      <c r="J507" s="11" t="str">
        <f t="shared" si="127"/>
        <v>X</v>
      </c>
      <c r="K507" s="11" t="str">
        <f t="shared" si="128"/>
        <v/>
      </c>
      <c r="L507" s="11" t="str">
        <f t="shared" si="129"/>
        <v/>
      </c>
      <c r="M507" s="13"/>
      <c r="R507" s="11"/>
      <c r="T507" s="11"/>
      <c r="X507" s="13"/>
    </row>
    <row r="508" spans="1:24" x14ac:dyDescent="0.3">
      <c r="A508" s="13"/>
      <c r="B508" s="11">
        <v>1526</v>
      </c>
      <c r="C508" s="14">
        <f t="shared" si="113"/>
        <v>39.064</v>
      </c>
      <c r="D508" s="13"/>
      <c r="E508" s="14">
        <f t="shared" si="125"/>
        <v>39.063299999999998</v>
      </c>
      <c r="F508" s="21">
        <f t="shared" si="126"/>
        <v>7</v>
      </c>
      <c r="G508" s="13"/>
      <c r="H508" s="21">
        <f t="shared" si="114"/>
        <v>7</v>
      </c>
      <c r="I508" s="13"/>
      <c r="J508" s="11" t="str">
        <f t="shared" si="127"/>
        <v>X</v>
      </c>
      <c r="K508" s="11" t="str">
        <f t="shared" si="128"/>
        <v/>
      </c>
      <c r="L508" s="11" t="str">
        <f t="shared" si="129"/>
        <v/>
      </c>
      <c r="M508" s="13"/>
      <c r="R508" s="11"/>
      <c r="T508" s="11"/>
      <c r="X508" s="13"/>
    </row>
    <row r="509" spans="1:24" x14ac:dyDescent="0.3">
      <c r="A509" s="13"/>
      <c r="B509" s="11">
        <v>1527</v>
      </c>
      <c r="C509" s="14">
        <f t="shared" si="113"/>
        <v>39.076799999999999</v>
      </c>
      <c r="D509" s="13"/>
      <c r="E509" s="14">
        <f t="shared" si="125"/>
        <v>39.075899999999997</v>
      </c>
      <c r="F509" s="21">
        <f t="shared" si="126"/>
        <v>8</v>
      </c>
      <c r="G509" s="13"/>
      <c r="H509" s="21">
        <f t="shared" si="114"/>
        <v>9</v>
      </c>
      <c r="I509" s="13"/>
      <c r="J509" s="11" t="str">
        <f t="shared" si="127"/>
        <v/>
      </c>
      <c r="K509" s="11" t="str">
        <f t="shared" si="128"/>
        <v>U</v>
      </c>
      <c r="L509" s="11" t="str">
        <f t="shared" si="129"/>
        <v/>
      </c>
      <c r="M509" s="13"/>
      <c r="R509" s="11"/>
      <c r="T509" s="11"/>
      <c r="X509" s="13"/>
    </row>
    <row r="510" spans="1:24" x14ac:dyDescent="0.3">
      <c r="A510" s="13"/>
      <c r="B510" s="11">
        <v>1528</v>
      </c>
      <c r="C510" s="14">
        <f t="shared" si="113"/>
        <v>39.089599999999997</v>
      </c>
      <c r="D510" s="13"/>
      <c r="E510" s="14">
        <f t="shared" si="125"/>
        <v>39.0886</v>
      </c>
      <c r="F510" s="21">
        <f t="shared" si="126"/>
        <v>10</v>
      </c>
      <c r="G510" s="13"/>
      <c r="H510" s="21">
        <f t="shared" si="114"/>
        <v>10</v>
      </c>
      <c r="I510" s="13"/>
      <c r="J510" s="11" t="str">
        <f t="shared" si="127"/>
        <v>X</v>
      </c>
      <c r="K510" s="11" t="str">
        <f t="shared" si="128"/>
        <v/>
      </c>
      <c r="L510" s="11" t="str">
        <f t="shared" si="129"/>
        <v/>
      </c>
      <c r="M510" s="13"/>
      <c r="R510" s="11"/>
      <c r="T510" s="11"/>
      <c r="X510" s="13"/>
    </row>
    <row r="511" spans="1:24" x14ac:dyDescent="0.3">
      <c r="A511" s="13"/>
      <c r="B511" s="11">
        <v>1529</v>
      </c>
      <c r="C511" s="14">
        <f t="shared" si="113"/>
        <v>39.102400000000003</v>
      </c>
      <c r="D511" s="13"/>
      <c r="E511" s="14">
        <f t="shared" si="125"/>
        <v>39.101300000000002</v>
      </c>
      <c r="F511" s="21">
        <f t="shared" si="126"/>
        <v>11</v>
      </c>
      <c r="G511" s="13"/>
      <c r="H511" s="21">
        <f t="shared" si="114"/>
        <v>11</v>
      </c>
      <c r="I511" s="13"/>
      <c r="J511" s="11" t="str">
        <f t="shared" si="127"/>
        <v>X</v>
      </c>
      <c r="K511" s="11" t="str">
        <f t="shared" si="128"/>
        <v/>
      </c>
      <c r="L511" s="11" t="str">
        <f t="shared" si="129"/>
        <v/>
      </c>
      <c r="M511" s="13"/>
      <c r="R511" s="11"/>
      <c r="T511" s="11"/>
      <c r="X511" s="13"/>
    </row>
    <row r="512" spans="1:24" x14ac:dyDescent="0.3">
      <c r="A512" s="13"/>
      <c r="B512" s="11">
        <v>1530</v>
      </c>
      <c r="C512" s="14">
        <f t="shared" si="113"/>
        <v>39.115200000000002</v>
      </c>
      <c r="D512" s="13"/>
      <c r="E512" s="14">
        <f t="shared" si="125"/>
        <v>39.113900000000001</v>
      </c>
      <c r="F512" s="21">
        <f t="shared" si="126"/>
        <v>13</v>
      </c>
      <c r="G512" s="13"/>
      <c r="H512" s="21">
        <f t="shared" si="114"/>
        <v>13</v>
      </c>
      <c r="I512" s="13"/>
      <c r="J512" s="11" t="str">
        <f t="shared" si="127"/>
        <v>X</v>
      </c>
      <c r="K512" s="11" t="str">
        <f t="shared" si="128"/>
        <v/>
      </c>
      <c r="L512" s="11" t="str">
        <f t="shared" si="129"/>
        <v/>
      </c>
      <c r="M512" s="13"/>
      <c r="R512" s="11"/>
      <c r="T512" s="11"/>
      <c r="X512" s="13"/>
    </row>
    <row r="513" spans="1:24" x14ac:dyDescent="0.3">
      <c r="A513" s="13"/>
      <c r="B513" s="11">
        <v>1531</v>
      </c>
      <c r="C513" s="14">
        <f t="shared" si="113"/>
        <v>39.128</v>
      </c>
      <c r="D513" s="13"/>
      <c r="E513" s="14">
        <f t="shared" si="125"/>
        <v>39.126600000000003</v>
      </c>
      <c r="F513" s="21">
        <f t="shared" si="126"/>
        <v>14</v>
      </c>
      <c r="G513" s="13"/>
      <c r="H513" s="21">
        <f t="shared" si="114"/>
        <v>14</v>
      </c>
      <c r="I513" s="13"/>
      <c r="J513" s="11" t="str">
        <f t="shared" si="127"/>
        <v>X</v>
      </c>
      <c r="K513" s="11" t="str">
        <f t="shared" si="128"/>
        <v/>
      </c>
      <c r="L513" s="11" t="str">
        <f t="shared" si="129"/>
        <v/>
      </c>
      <c r="M513" s="13"/>
      <c r="R513" s="11"/>
      <c r="T513" s="11"/>
      <c r="X513" s="13"/>
    </row>
    <row r="514" spans="1:24" x14ac:dyDescent="0.3">
      <c r="A514" s="13"/>
      <c r="B514" s="11">
        <v>1532</v>
      </c>
      <c r="C514" s="14">
        <f t="shared" si="113"/>
        <v>39.140799999999999</v>
      </c>
      <c r="D514" s="13"/>
      <c r="E514" s="14">
        <f t="shared" si="125"/>
        <v>39.139200000000002</v>
      </c>
      <c r="F514" s="21">
        <f t="shared" si="126"/>
        <v>15</v>
      </c>
      <c r="G514" s="13"/>
      <c r="H514" s="21">
        <f t="shared" si="114"/>
        <v>16</v>
      </c>
      <c r="I514" s="13"/>
      <c r="J514" s="11" t="str">
        <f t="shared" si="127"/>
        <v/>
      </c>
      <c r="K514" s="11" t="str">
        <f t="shared" si="128"/>
        <v>U</v>
      </c>
      <c r="L514" s="11" t="str">
        <f t="shared" si="129"/>
        <v/>
      </c>
      <c r="M514" s="13"/>
      <c r="R514" s="11"/>
      <c r="T514" s="11"/>
      <c r="X514" s="13"/>
    </row>
    <row r="515" spans="1:24" x14ac:dyDescent="0.3">
      <c r="A515" s="13"/>
      <c r="B515" s="11">
        <v>1533</v>
      </c>
      <c r="C515" s="14">
        <f t="shared" si="113"/>
        <v>39.153500000000001</v>
      </c>
      <c r="D515" s="13"/>
      <c r="E515" s="14">
        <f t="shared" si="125"/>
        <v>39.151899999999998</v>
      </c>
      <c r="F515" s="21">
        <f t="shared" ref="F515:F525" si="130">ROUND((31/2)+(((E515-39)-0.14)/0.14)*(31/3),0)</f>
        <v>16</v>
      </c>
      <c r="G515" s="13"/>
      <c r="H515" s="21">
        <f t="shared" si="114"/>
        <v>16</v>
      </c>
      <c r="I515" s="13"/>
      <c r="J515" s="11" t="str">
        <f t="shared" si="127"/>
        <v>X</v>
      </c>
      <c r="K515" s="11" t="str">
        <f t="shared" si="128"/>
        <v/>
      </c>
      <c r="L515" s="11" t="str">
        <f t="shared" si="129"/>
        <v/>
      </c>
      <c r="M515" s="13"/>
      <c r="R515" s="11"/>
      <c r="T515" s="11"/>
      <c r="X515" s="13"/>
    </row>
    <row r="516" spans="1:24" x14ac:dyDescent="0.3">
      <c r="A516" s="13"/>
      <c r="B516" s="11">
        <v>1534</v>
      </c>
      <c r="C516" s="14">
        <f t="shared" si="113"/>
        <v>39.1663</v>
      </c>
      <c r="D516" s="13"/>
      <c r="E516" s="14">
        <f t="shared" si="125"/>
        <v>39.1646</v>
      </c>
      <c r="F516" s="21">
        <f t="shared" si="130"/>
        <v>17</v>
      </c>
      <c r="G516" s="13"/>
      <c r="H516" s="21">
        <f t="shared" si="114"/>
        <v>17</v>
      </c>
      <c r="I516" s="13"/>
      <c r="J516" s="11" t="str">
        <f t="shared" si="127"/>
        <v>X</v>
      </c>
      <c r="K516" s="11" t="str">
        <f t="shared" si="128"/>
        <v/>
      </c>
      <c r="L516" s="11" t="str">
        <f t="shared" si="129"/>
        <v/>
      </c>
      <c r="M516" s="13"/>
      <c r="R516" s="11"/>
      <c r="T516" s="11"/>
      <c r="X516" s="13"/>
    </row>
    <row r="517" spans="1:24" x14ac:dyDescent="0.3">
      <c r="A517" s="13"/>
      <c r="B517" s="11">
        <v>1535</v>
      </c>
      <c r="C517" s="14">
        <f t="shared" si="113"/>
        <v>39.179099999999998</v>
      </c>
      <c r="D517" s="13"/>
      <c r="E517" s="14">
        <f t="shared" si="125"/>
        <v>39.177199999999999</v>
      </c>
      <c r="F517" s="21">
        <f t="shared" si="130"/>
        <v>18</v>
      </c>
      <c r="G517" s="13"/>
      <c r="H517" s="21">
        <f t="shared" si="114"/>
        <v>19</v>
      </c>
      <c r="I517" s="13"/>
      <c r="J517" s="11" t="str">
        <f t="shared" si="127"/>
        <v/>
      </c>
      <c r="K517" s="11" t="str">
        <f t="shared" si="128"/>
        <v>U</v>
      </c>
      <c r="L517" s="11" t="str">
        <f t="shared" si="129"/>
        <v/>
      </c>
      <c r="M517" s="13"/>
      <c r="R517" s="11"/>
      <c r="T517" s="11"/>
      <c r="X517" s="13"/>
    </row>
    <row r="518" spans="1:24" x14ac:dyDescent="0.3">
      <c r="A518" s="13"/>
      <c r="B518" s="11">
        <v>1536</v>
      </c>
      <c r="C518" s="14">
        <f t="shared" ref="C518:C581" si="131">ROUND(SQRT(B518),4)</f>
        <v>39.191800000000001</v>
      </c>
      <c r="D518" s="13"/>
      <c r="E518" s="14">
        <f t="shared" si="125"/>
        <v>39.189900000000002</v>
      </c>
      <c r="F518" s="21">
        <f t="shared" si="130"/>
        <v>19</v>
      </c>
      <c r="G518" s="13"/>
      <c r="H518" s="21">
        <f t="shared" si="114"/>
        <v>19</v>
      </c>
      <c r="I518" s="13"/>
      <c r="J518" s="11" t="str">
        <f t="shared" si="127"/>
        <v>X</v>
      </c>
      <c r="K518" s="11" t="str">
        <f t="shared" si="128"/>
        <v/>
      </c>
      <c r="L518" s="11" t="str">
        <f t="shared" si="129"/>
        <v/>
      </c>
      <c r="M518" s="13"/>
      <c r="R518" s="11"/>
      <c r="T518" s="11"/>
      <c r="X518" s="13"/>
    </row>
    <row r="519" spans="1:24" x14ac:dyDescent="0.3">
      <c r="A519" s="13"/>
      <c r="B519" s="11">
        <v>1537</v>
      </c>
      <c r="C519" s="14">
        <f t="shared" si="131"/>
        <v>39.204599999999999</v>
      </c>
      <c r="D519" s="13"/>
      <c r="E519" s="14">
        <f t="shared" si="125"/>
        <v>39.202500000000001</v>
      </c>
      <c r="F519" s="21">
        <f t="shared" si="130"/>
        <v>20</v>
      </c>
      <c r="G519" s="13"/>
      <c r="H519" s="21">
        <f t="shared" ref="H519:H582" si="132">ROUND(C519-E519,4)*10000</f>
        <v>21</v>
      </c>
      <c r="I519" s="13"/>
      <c r="J519" s="11" t="str">
        <f t="shared" si="127"/>
        <v/>
      </c>
      <c r="K519" s="11" t="str">
        <f t="shared" si="128"/>
        <v>U</v>
      </c>
      <c r="L519" s="11" t="str">
        <f t="shared" si="129"/>
        <v/>
      </c>
      <c r="M519" s="13"/>
      <c r="R519" s="11"/>
      <c r="T519" s="11"/>
      <c r="X519" s="13"/>
    </row>
    <row r="520" spans="1:24" x14ac:dyDescent="0.3">
      <c r="A520" s="13"/>
      <c r="B520" s="11">
        <v>1538</v>
      </c>
      <c r="C520" s="14">
        <f t="shared" si="131"/>
        <v>39.217300000000002</v>
      </c>
      <c r="D520" s="13"/>
      <c r="E520" s="14">
        <f t="shared" si="125"/>
        <v>39.215200000000003</v>
      </c>
      <c r="F520" s="21">
        <f t="shared" si="130"/>
        <v>21</v>
      </c>
      <c r="G520" s="13"/>
      <c r="H520" s="21">
        <f t="shared" si="132"/>
        <v>21</v>
      </c>
      <c r="I520" s="13"/>
      <c r="J520" s="11" t="str">
        <f t="shared" si="127"/>
        <v>X</v>
      </c>
      <c r="K520" s="11" t="str">
        <f t="shared" si="128"/>
        <v/>
      </c>
      <c r="L520" s="11" t="str">
        <f t="shared" si="129"/>
        <v/>
      </c>
      <c r="M520" s="13"/>
      <c r="R520" s="11"/>
      <c r="T520" s="11"/>
      <c r="X520" s="13"/>
    </row>
    <row r="521" spans="1:24" x14ac:dyDescent="0.3">
      <c r="A521" s="13"/>
      <c r="B521" s="11">
        <v>1539</v>
      </c>
      <c r="C521" s="14">
        <f t="shared" si="131"/>
        <v>39.2301</v>
      </c>
      <c r="D521" s="13"/>
      <c r="E521" s="14">
        <f t="shared" si="125"/>
        <v>39.227800000000002</v>
      </c>
      <c r="F521" s="21">
        <f t="shared" si="130"/>
        <v>22</v>
      </c>
      <c r="G521" s="13"/>
      <c r="H521" s="21">
        <f t="shared" si="132"/>
        <v>23</v>
      </c>
      <c r="I521" s="13"/>
      <c r="J521" s="11" t="str">
        <f t="shared" si="127"/>
        <v/>
      </c>
      <c r="K521" s="11" t="str">
        <f t="shared" si="128"/>
        <v>U</v>
      </c>
      <c r="L521" s="11" t="str">
        <f t="shared" si="129"/>
        <v/>
      </c>
      <c r="M521" s="13"/>
      <c r="R521" s="11"/>
      <c r="T521" s="11"/>
      <c r="X521" s="13"/>
    </row>
    <row r="522" spans="1:24" x14ac:dyDescent="0.3">
      <c r="A522" s="13"/>
      <c r="B522" s="11">
        <v>1540</v>
      </c>
      <c r="C522" s="14">
        <f t="shared" si="131"/>
        <v>39.242800000000003</v>
      </c>
      <c r="D522" s="13"/>
      <c r="E522" s="14">
        <f t="shared" si="125"/>
        <v>39.240499999999997</v>
      </c>
      <c r="F522" s="21">
        <f t="shared" si="130"/>
        <v>23</v>
      </c>
      <c r="G522" s="13"/>
      <c r="H522" s="21">
        <f t="shared" si="132"/>
        <v>23</v>
      </c>
      <c r="I522" s="13"/>
      <c r="J522" s="11" t="str">
        <f t="shared" si="127"/>
        <v>X</v>
      </c>
      <c r="K522" s="11" t="str">
        <f t="shared" si="128"/>
        <v/>
      </c>
      <c r="L522" s="11" t="str">
        <f t="shared" si="129"/>
        <v/>
      </c>
      <c r="M522" s="13"/>
      <c r="R522" s="11"/>
      <c r="T522" s="11"/>
      <c r="X522" s="13"/>
    </row>
    <row r="523" spans="1:24" x14ac:dyDescent="0.3">
      <c r="A523" s="13"/>
      <c r="B523" s="11">
        <v>1541</v>
      </c>
      <c r="C523" s="14">
        <f t="shared" si="131"/>
        <v>39.255600000000001</v>
      </c>
      <c r="D523" s="13"/>
      <c r="E523" s="14">
        <f t="shared" si="125"/>
        <v>39.2532</v>
      </c>
      <c r="F523" s="21">
        <f t="shared" si="130"/>
        <v>24</v>
      </c>
      <c r="G523" s="13"/>
      <c r="H523" s="21">
        <f t="shared" si="132"/>
        <v>23.999999999999996</v>
      </c>
      <c r="I523" s="13"/>
      <c r="J523" s="11" t="str">
        <f t="shared" si="127"/>
        <v>X</v>
      </c>
      <c r="K523" s="11" t="str">
        <f t="shared" si="128"/>
        <v/>
      </c>
      <c r="L523" s="11" t="str">
        <f t="shared" si="129"/>
        <v/>
      </c>
      <c r="M523" s="13"/>
      <c r="R523" s="11"/>
      <c r="T523" s="11"/>
      <c r="X523" s="13"/>
    </row>
    <row r="524" spans="1:24" x14ac:dyDescent="0.3">
      <c r="A524" s="13"/>
      <c r="B524" s="11">
        <v>1542</v>
      </c>
      <c r="C524" s="14">
        <f t="shared" si="131"/>
        <v>39.268300000000004</v>
      </c>
      <c r="D524" s="13"/>
      <c r="E524" s="14">
        <f t="shared" si="125"/>
        <v>39.265799999999999</v>
      </c>
      <c r="F524" s="21">
        <f t="shared" si="130"/>
        <v>25</v>
      </c>
      <c r="G524" s="13"/>
      <c r="H524" s="21">
        <f t="shared" si="132"/>
        <v>25</v>
      </c>
      <c r="I524" s="13"/>
      <c r="J524" s="11" t="str">
        <f t="shared" si="127"/>
        <v>X</v>
      </c>
      <c r="K524" s="11" t="str">
        <f t="shared" si="128"/>
        <v/>
      </c>
      <c r="L524" s="11" t="str">
        <f t="shared" si="129"/>
        <v/>
      </c>
      <c r="M524" s="13"/>
      <c r="R524" s="11"/>
      <c r="T524" s="11"/>
      <c r="X524" s="13"/>
    </row>
    <row r="525" spans="1:24" x14ac:dyDescent="0.3">
      <c r="A525" s="13"/>
      <c r="B525" s="11">
        <v>1543</v>
      </c>
      <c r="C525" s="14">
        <f t="shared" si="131"/>
        <v>39.280999999999999</v>
      </c>
      <c r="D525" s="13"/>
      <c r="E525" s="14">
        <f t="shared" si="125"/>
        <v>39.278500000000001</v>
      </c>
      <c r="F525" s="21">
        <f t="shared" si="130"/>
        <v>26</v>
      </c>
      <c r="G525" s="13"/>
      <c r="H525" s="21">
        <f t="shared" si="132"/>
        <v>25</v>
      </c>
      <c r="I525" s="13"/>
      <c r="J525" s="11" t="str">
        <f t="shared" si="127"/>
        <v/>
      </c>
      <c r="K525" s="11" t="str">
        <f t="shared" si="128"/>
        <v/>
      </c>
      <c r="L525" s="11" t="str">
        <f t="shared" si="129"/>
        <v>O</v>
      </c>
      <c r="M525" s="13"/>
      <c r="R525" s="11"/>
      <c r="T525" s="11"/>
      <c r="X525" s="13"/>
    </row>
    <row r="526" spans="1:24" x14ac:dyDescent="0.3">
      <c r="A526" s="13"/>
      <c r="B526" s="11">
        <v>1544</v>
      </c>
      <c r="C526" s="14">
        <f t="shared" si="131"/>
        <v>39.293799999999997</v>
      </c>
      <c r="D526" s="13"/>
      <c r="E526" s="14">
        <f t="shared" si="125"/>
        <v>39.2911</v>
      </c>
      <c r="F526" s="21">
        <f t="shared" ref="F526:F536" si="133">ROUND(31-((0.42-(E526-39))/0.14)*(31/6),0)</f>
        <v>26</v>
      </c>
      <c r="G526" s="13"/>
      <c r="H526" s="21">
        <f t="shared" si="132"/>
        <v>27</v>
      </c>
      <c r="I526" s="13"/>
      <c r="J526" s="11" t="str">
        <f t="shared" si="127"/>
        <v/>
      </c>
      <c r="K526" s="11" t="str">
        <f t="shared" si="128"/>
        <v>U</v>
      </c>
      <c r="L526" s="11" t="str">
        <f t="shared" si="129"/>
        <v/>
      </c>
      <c r="M526" s="13"/>
      <c r="R526" s="11"/>
      <c r="T526" s="11"/>
      <c r="X526" s="13"/>
    </row>
    <row r="527" spans="1:24" x14ac:dyDescent="0.3">
      <c r="A527" s="13"/>
      <c r="B527" s="11">
        <v>1545</v>
      </c>
      <c r="C527" s="14">
        <f t="shared" si="131"/>
        <v>39.3065</v>
      </c>
      <c r="D527" s="13"/>
      <c r="E527" s="14">
        <f t="shared" si="125"/>
        <v>39.303800000000003</v>
      </c>
      <c r="F527" s="21">
        <f t="shared" si="133"/>
        <v>27</v>
      </c>
      <c r="G527" s="13"/>
      <c r="H527" s="21">
        <f t="shared" si="132"/>
        <v>27</v>
      </c>
      <c r="I527" s="13"/>
      <c r="J527" s="11" t="str">
        <f t="shared" si="127"/>
        <v>X</v>
      </c>
      <c r="K527" s="11" t="str">
        <f t="shared" si="128"/>
        <v/>
      </c>
      <c r="L527" s="11" t="str">
        <f t="shared" si="129"/>
        <v/>
      </c>
      <c r="M527" s="13"/>
      <c r="R527" s="11"/>
      <c r="T527" s="11"/>
      <c r="X527" s="13"/>
    </row>
    <row r="528" spans="1:24" x14ac:dyDescent="0.3">
      <c r="A528" s="13"/>
      <c r="B528" s="11">
        <v>1546</v>
      </c>
      <c r="C528" s="14">
        <f t="shared" si="131"/>
        <v>39.319200000000002</v>
      </c>
      <c r="D528" s="13"/>
      <c r="E528" s="14">
        <f t="shared" si="125"/>
        <v>39.316499999999998</v>
      </c>
      <c r="F528" s="21">
        <f t="shared" si="133"/>
        <v>27</v>
      </c>
      <c r="G528" s="13"/>
      <c r="H528" s="21">
        <f t="shared" si="132"/>
        <v>27</v>
      </c>
      <c r="I528" s="13"/>
      <c r="J528" s="11" t="str">
        <f t="shared" si="127"/>
        <v>X</v>
      </c>
      <c r="K528" s="11" t="str">
        <f t="shared" si="128"/>
        <v/>
      </c>
      <c r="L528" s="11" t="str">
        <f t="shared" si="129"/>
        <v/>
      </c>
      <c r="M528" s="13"/>
      <c r="R528" s="11"/>
      <c r="T528" s="11"/>
      <c r="X528" s="13"/>
    </row>
    <row r="529" spans="1:24" x14ac:dyDescent="0.3">
      <c r="A529" s="13"/>
      <c r="B529" s="11">
        <v>1547</v>
      </c>
      <c r="C529" s="14">
        <f t="shared" si="131"/>
        <v>39.331899999999997</v>
      </c>
      <c r="D529" s="13"/>
      <c r="E529" s="14">
        <f t="shared" si="125"/>
        <v>39.329099999999997</v>
      </c>
      <c r="F529" s="21">
        <f t="shared" si="133"/>
        <v>28</v>
      </c>
      <c r="G529" s="13"/>
      <c r="H529" s="21">
        <f t="shared" si="132"/>
        <v>28</v>
      </c>
      <c r="I529" s="13"/>
      <c r="J529" s="11" t="str">
        <f t="shared" si="127"/>
        <v>X</v>
      </c>
      <c r="K529" s="11" t="str">
        <f t="shared" si="128"/>
        <v/>
      </c>
      <c r="L529" s="11" t="str">
        <f t="shared" si="129"/>
        <v/>
      </c>
      <c r="M529" s="13"/>
      <c r="R529" s="11"/>
      <c r="T529" s="11"/>
      <c r="X529" s="13"/>
    </row>
    <row r="530" spans="1:24" x14ac:dyDescent="0.3">
      <c r="A530" s="13"/>
      <c r="B530" s="11">
        <v>1548</v>
      </c>
      <c r="C530" s="14">
        <f t="shared" si="131"/>
        <v>39.3446</v>
      </c>
      <c r="D530" s="13"/>
      <c r="E530" s="14">
        <f t="shared" si="125"/>
        <v>39.341799999999999</v>
      </c>
      <c r="F530" s="21">
        <f t="shared" si="133"/>
        <v>28</v>
      </c>
      <c r="G530" s="13"/>
      <c r="H530" s="21">
        <f t="shared" si="132"/>
        <v>28</v>
      </c>
      <c r="I530" s="13"/>
      <c r="J530" s="11" t="str">
        <f t="shared" si="127"/>
        <v>X</v>
      </c>
      <c r="K530" s="11" t="str">
        <f t="shared" si="128"/>
        <v/>
      </c>
      <c r="L530" s="11" t="str">
        <f t="shared" si="129"/>
        <v/>
      </c>
      <c r="M530" s="13"/>
      <c r="R530" s="11"/>
      <c r="T530" s="11"/>
      <c r="X530" s="13"/>
    </row>
    <row r="531" spans="1:24" x14ac:dyDescent="0.3">
      <c r="A531" s="13"/>
      <c r="B531" s="11">
        <v>1549</v>
      </c>
      <c r="C531" s="14">
        <f t="shared" si="131"/>
        <v>39.357300000000002</v>
      </c>
      <c r="D531" s="13"/>
      <c r="E531" s="14">
        <f t="shared" si="125"/>
        <v>39.354399999999998</v>
      </c>
      <c r="F531" s="21">
        <f t="shared" si="133"/>
        <v>29</v>
      </c>
      <c r="G531" s="13"/>
      <c r="H531" s="21">
        <f t="shared" si="132"/>
        <v>28.999999999999996</v>
      </c>
      <c r="I531" s="13"/>
      <c r="J531" s="11" t="str">
        <f t="shared" si="127"/>
        <v>X</v>
      </c>
      <c r="K531" s="11" t="str">
        <f t="shared" si="128"/>
        <v/>
      </c>
      <c r="L531" s="11" t="str">
        <f t="shared" si="129"/>
        <v/>
      </c>
      <c r="M531" s="13"/>
      <c r="R531" s="11"/>
      <c r="T531" s="11"/>
      <c r="X531" s="13"/>
    </row>
    <row r="532" spans="1:24" x14ac:dyDescent="0.3">
      <c r="A532" s="13"/>
      <c r="B532" s="11">
        <v>1550</v>
      </c>
      <c r="C532" s="14">
        <f t="shared" si="131"/>
        <v>39.369999999999997</v>
      </c>
      <c r="D532" s="13"/>
      <c r="E532" s="14">
        <f t="shared" si="125"/>
        <v>39.367100000000001</v>
      </c>
      <c r="F532" s="21">
        <f t="shared" si="133"/>
        <v>29</v>
      </c>
      <c r="G532" s="13"/>
      <c r="H532" s="21">
        <f t="shared" si="132"/>
        <v>28.999999999999996</v>
      </c>
      <c r="I532" s="13"/>
      <c r="J532" s="11" t="str">
        <f t="shared" si="127"/>
        <v>X</v>
      </c>
      <c r="K532" s="11" t="str">
        <f t="shared" si="128"/>
        <v/>
      </c>
      <c r="L532" s="11" t="str">
        <f t="shared" si="129"/>
        <v/>
      </c>
      <c r="M532" s="13"/>
      <c r="R532" s="11"/>
      <c r="T532" s="11"/>
      <c r="X532" s="13"/>
    </row>
    <row r="533" spans="1:24" x14ac:dyDescent="0.3">
      <c r="A533" s="13"/>
      <c r="B533" s="11">
        <v>1551</v>
      </c>
      <c r="C533" s="14">
        <f t="shared" si="131"/>
        <v>39.3827</v>
      </c>
      <c r="D533" s="13"/>
      <c r="E533" s="14">
        <f t="shared" si="125"/>
        <v>39.3797</v>
      </c>
      <c r="F533" s="21">
        <f t="shared" si="133"/>
        <v>30</v>
      </c>
      <c r="G533" s="13"/>
      <c r="H533" s="21">
        <f t="shared" si="132"/>
        <v>30</v>
      </c>
      <c r="I533" s="13"/>
      <c r="J533" s="11" t="str">
        <f t="shared" si="127"/>
        <v>X</v>
      </c>
      <c r="K533" s="11" t="str">
        <f t="shared" si="128"/>
        <v/>
      </c>
      <c r="L533" s="11" t="str">
        <f t="shared" si="129"/>
        <v/>
      </c>
      <c r="M533" s="13"/>
      <c r="R533" s="11"/>
      <c r="T533" s="11"/>
      <c r="X533" s="13"/>
    </row>
    <row r="534" spans="1:24" x14ac:dyDescent="0.3">
      <c r="A534" s="13"/>
      <c r="B534" s="11">
        <v>1552</v>
      </c>
      <c r="C534" s="14">
        <f t="shared" si="131"/>
        <v>39.395400000000002</v>
      </c>
      <c r="D534" s="13"/>
      <c r="E534" s="14">
        <f t="shared" si="125"/>
        <v>39.392400000000002</v>
      </c>
      <c r="F534" s="21">
        <f t="shared" si="133"/>
        <v>30</v>
      </c>
      <c r="G534" s="13"/>
      <c r="H534" s="21">
        <f t="shared" si="132"/>
        <v>30</v>
      </c>
      <c r="I534" s="13"/>
      <c r="J534" s="11" t="str">
        <f t="shared" si="127"/>
        <v>X</v>
      </c>
      <c r="K534" s="11" t="str">
        <f t="shared" si="128"/>
        <v/>
      </c>
      <c r="L534" s="11" t="str">
        <f t="shared" si="129"/>
        <v/>
      </c>
      <c r="M534" s="13"/>
      <c r="R534" s="11"/>
      <c r="T534" s="11"/>
      <c r="X534" s="13"/>
    </row>
    <row r="535" spans="1:24" x14ac:dyDescent="0.3">
      <c r="A535" s="13"/>
      <c r="B535" s="11">
        <v>1553</v>
      </c>
      <c r="C535" s="14">
        <f t="shared" si="131"/>
        <v>39.408099999999997</v>
      </c>
      <c r="D535" s="13"/>
      <c r="E535" s="14">
        <f t="shared" si="125"/>
        <v>39.405099999999997</v>
      </c>
      <c r="F535" s="21">
        <f t="shared" si="133"/>
        <v>30</v>
      </c>
      <c r="G535" s="13"/>
      <c r="H535" s="21">
        <f t="shared" si="132"/>
        <v>30</v>
      </c>
      <c r="I535" s="13"/>
      <c r="J535" s="11" t="str">
        <f t="shared" si="127"/>
        <v>X</v>
      </c>
      <c r="K535" s="11" t="str">
        <f t="shared" si="128"/>
        <v/>
      </c>
      <c r="L535" s="11" t="str">
        <f t="shared" si="129"/>
        <v/>
      </c>
      <c r="M535" s="13"/>
      <c r="R535" s="11"/>
      <c r="T535" s="11"/>
      <c r="X535" s="13"/>
    </row>
    <row r="536" spans="1:24" x14ac:dyDescent="0.3">
      <c r="A536" s="13"/>
      <c r="B536" s="11">
        <v>1554</v>
      </c>
      <c r="C536" s="14">
        <f t="shared" si="131"/>
        <v>39.4208</v>
      </c>
      <c r="D536" s="13"/>
      <c r="E536" s="14">
        <f t="shared" si="125"/>
        <v>39.417700000000004</v>
      </c>
      <c r="F536" s="21">
        <f t="shared" si="133"/>
        <v>31</v>
      </c>
      <c r="G536" s="13"/>
      <c r="H536" s="21">
        <f t="shared" si="132"/>
        <v>31</v>
      </c>
      <c r="I536" s="13"/>
      <c r="J536" s="11" t="str">
        <f t="shared" ref="J536:J567" si="134">IF(H536=F536,"X","")</f>
        <v>X</v>
      </c>
      <c r="K536" s="11" t="str">
        <f t="shared" ref="K536:K567" si="135">IF(H536&gt;F536,"U","")</f>
        <v/>
      </c>
      <c r="L536" s="11" t="str">
        <f t="shared" ref="L536:L567" si="136">IF(H536&lt;F536,"O","")</f>
        <v/>
      </c>
      <c r="M536" s="13"/>
      <c r="R536" s="11"/>
      <c r="T536" s="11"/>
      <c r="X536" s="13"/>
    </row>
    <row r="537" spans="1:24" x14ac:dyDescent="0.3">
      <c r="A537" s="13"/>
      <c r="B537" s="11">
        <v>1555</v>
      </c>
      <c r="C537" s="14">
        <f t="shared" si="131"/>
        <v>39.433500000000002</v>
      </c>
      <c r="D537" s="13"/>
      <c r="E537" s="14">
        <f t="shared" si="125"/>
        <v>39.430399999999999</v>
      </c>
      <c r="F537" s="21">
        <v>31</v>
      </c>
      <c r="G537" s="13"/>
      <c r="H537" s="21">
        <f t="shared" si="132"/>
        <v>31</v>
      </c>
      <c r="I537" s="13"/>
      <c r="J537" s="11" t="str">
        <f t="shared" si="134"/>
        <v>X</v>
      </c>
      <c r="K537" s="11" t="str">
        <f t="shared" si="135"/>
        <v/>
      </c>
      <c r="L537" s="11" t="str">
        <f t="shared" si="136"/>
        <v/>
      </c>
      <c r="M537" s="13"/>
      <c r="R537" s="11"/>
      <c r="T537" s="11"/>
      <c r="X537" s="13"/>
    </row>
    <row r="538" spans="1:24" x14ac:dyDescent="0.3">
      <c r="A538" s="13"/>
      <c r="B538" s="11">
        <v>1556</v>
      </c>
      <c r="C538" s="14">
        <f t="shared" si="131"/>
        <v>39.446199999999997</v>
      </c>
      <c r="D538" s="13"/>
      <c r="E538" s="14">
        <f t="shared" si="125"/>
        <v>39.442999999999998</v>
      </c>
      <c r="F538" s="21">
        <v>31</v>
      </c>
      <c r="G538" s="13"/>
      <c r="H538" s="21">
        <f t="shared" si="132"/>
        <v>32</v>
      </c>
      <c r="I538" s="13"/>
      <c r="J538" s="11" t="str">
        <f t="shared" si="134"/>
        <v/>
      </c>
      <c r="K538" s="11" t="str">
        <f t="shared" si="135"/>
        <v>U</v>
      </c>
      <c r="L538" s="11" t="str">
        <f t="shared" si="136"/>
        <v/>
      </c>
      <c r="M538" s="13"/>
      <c r="R538" s="11"/>
      <c r="T538" s="11"/>
      <c r="X538" s="13"/>
    </row>
    <row r="539" spans="1:24" x14ac:dyDescent="0.3">
      <c r="A539" s="13"/>
      <c r="B539" s="11">
        <v>1557</v>
      </c>
      <c r="C539" s="14">
        <f t="shared" si="131"/>
        <v>39.458799999999997</v>
      </c>
      <c r="D539" s="13"/>
      <c r="E539" s="14">
        <f t="shared" si="125"/>
        <v>39.4557</v>
      </c>
      <c r="F539" s="21">
        <v>31</v>
      </c>
      <c r="G539" s="13"/>
      <c r="H539" s="21">
        <f t="shared" si="132"/>
        <v>31</v>
      </c>
      <c r="I539" s="13"/>
      <c r="J539" s="11" t="str">
        <f t="shared" si="134"/>
        <v>X</v>
      </c>
      <c r="K539" s="11" t="str">
        <f t="shared" si="135"/>
        <v/>
      </c>
      <c r="L539" s="11" t="str">
        <f t="shared" si="136"/>
        <v/>
      </c>
      <c r="M539" s="13"/>
      <c r="R539" s="11"/>
      <c r="T539" s="11"/>
      <c r="X539" s="13"/>
    </row>
    <row r="540" spans="1:24" x14ac:dyDescent="0.3">
      <c r="A540" s="13"/>
      <c r="B540" s="11">
        <v>1558</v>
      </c>
      <c r="C540" s="14">
        <f t="shared" si="131"/>
        <v>39.471499999999999</v>
      </c>
      <c r="D540" s="13"/>
      <c r="E540" s="14">
        <f t="shared" si="125"/>
        <v>39.468400000000003</v>
      </c>
      <c r="F540" s="21">
        <v>31</v>
      </c>
      <c r="G540" s="13"/>
      <c r="H540" s="21">
        <f t="shared" si="132"/>
        <v>31</v>
      </c>
      <c r="I540" s="13"/>
      <c r="J540" s="11" t="str">
        <f t="shared" si="134"/>
        <v>X</v>
      </c>
      <c r="K540" s="11" t="str">
        <f t="shared" si="135"/>
        <v/>
      </c>
      <c r="L540" s="11" t="str">
        <f t="shared" si="136"/>
        <v/>
      </c>
      <c r="M540" s="13"/>
      <c r="R540" s="11"/>
      <c r="T540" s="11"/>
      <c r="X540" s="13"/>
    </row>
    <row r="541" spans="1:24" x14ac:dyDescent="0.3">
      <c r="A541" s="13"/>
      <c r="B541" s="11">
        <v>1559</v>
      </c>
      <c r="C541" s="14">
        <f t="shared" si="131"/>
        <v>39.484200000000001</v>
      </c>
      <c r="D541" s="13"/>
      <c r="E541" s="14">
        <f t="shared" si="125"/>
        <v>39.481000000000002</v>
      </c>
      <c r="F541" s="21">
        <v>31</v>
      </c>
      <c r="G541" s="13"/>
      <c r="H541" s="21">
        <f t="shared" si="132"/>
        <v>32</v>
      </c>
      <c r="I541" s="13"/>
      <c r="J541" s="11" t="str">
        <f t="shared" si="134"/>
        <v/>
      </c>
      <c r="K541" s="11" t="str">
        <f t="shared" si="135"/>
        <v>U</v>
      </c>
      <c r="L541" s="11" t="str">
        <f t="shared" si="136"/>
        <v/>
      </c>
      <c r="M541" s="13"/>
      <c r="R541" s="11"/>
      <c r="T541" s="11"/>
      <c r="X541" s="13"/>
    </row>
    <row r="542" spans="1:24" x14ac:dyDescent="0.3">
      <c r="A542" s="13"/>
      <c r="B542" s="11">
        <v>1560</v>
      </c>
      <c r="C542" s="14">
        <f t="shared" si="131"/>
        <v>39.4968</v>
      </c>
      <c r="D542" s="13"/>
      <c r="E542" s="14">
        <f t="shared" si="125"/>
        <v>39.493699999999997</v>
      </c>
      <c r="F542" s="21">
        <v>31</v>
      </c>
      <c r="G542" s="13"/>
      <c r="H542" s="21">
        <f t="shared" si="132"/>
        <v>31</v>
      </c>
      <c r="I542" s="13"/>
      <c r="J542" s="11" t="str">
        <f t="shared" si="134"/>
        <v>X</v>
      </c>
      <c r="K542" s="11" t="str">
        <f t="shared" si="135"/>
        <v/>
      </c>
      <c r="L542" s="11" t="str">
        <f t="shared" si="136"/>
        <v/>
      </c>
      <c r="M542" s="13"/>
      <c r="R542" s="11"/>
      <c r="T542" s="11"/>
      <c r="X542" s="13"/>
    </row>
    <row r="543" spans="1:24" x14ac:dyDescent="0.3">
      <c r="A543" s="13"/>
      <c r="B543" s="11">
        <v>1561</v>
      </c>
      <c r="C543" s="14">
        <f t="shared" si="131"/>
        <v>39.509500000000003</v>
      </c>
      <c r="D543" s="13"/>
      <c r="E543" s="14">
        <f t="shared" si="125"/>
        <v>39.506300000000003</v>
      </c>
      <c r="F543" s="21">
        <v>31</v>
      </c>
      <c r="G543" s="13"/>
      <c r="H543" s="21">
        <f t="shared" si="132"/>
        <v>32</v>
      </c>
      <c r="I543" s="13"/>
      <c r="J543" s="11" t="str">
        <f t="shared" si="134"/>
        <v/>
      </c>
      <c r="K543" s="11" t="str">
        <f t="shared" si="135"/>
        <v>U</v>
      </c>
      <c r="L543" s="11" t="str">
        <f t="shared" si="136"/>
        <v/>
      </c>
      <c r="M543" s="13"/>
      <c r="R543" s="11"/>
      <c r="T543" s="11"/>
      <c r="X543" s="13"/>
    </row>
    <row r="544" spans="1:24" x14ac:dyDescent="0.3">
      <c r="A544" s="13"/>
      <c r="B544" s="11">
        <v>1562</v>
      </c>
      <c r="C544" s="14">
        <f t="shared" si="131"/>
        <v>39.522100000000002</v>
      </c>
      <c r="D544" s="13"/>
      <c r="E544" s="14">
        <f t="shared" si="125"/>
        <v>39.518999999999998</v>
      </c>
      <c r="F544" s="21">
        <v>31</v>
      </c>
      <c r="G544" s="13"/>
      <c r="H544" s="21">
        <f t="shared" si="132"/>
        <v>31</v>
      </c>
      <c r="I544" s="13"/>
      <c r="J544" s="11" t="str">
        <f t="shared" si="134"/>
        <v>X</v>
      </c>
      <c r="K544" s="11" t="str">
        <f t="shared" si="135"/>
        <v/>
      </c>
      <c r="L544" s="11" t="str">
        <f t="shared" si="136"/>
        <v/>
      </c>
      <c r="M544" s="13"/>
      <c r="R544" s="11"/>
      <c r="T544" s="11"/>
      <c r="X544" s="13"/>
    </row>
    <row r="545" spans="1:24" x14ac:dyDescent="0.3">
      <c r="A545" s="13"/>
      <c r="B545" s="11">
        <v>1563</v>
      </c>
      <c r="C545" s="14">
        <f t="shared" si="131"/>
        <v>39.534799999999997</v>
      </c>
      <c r="D545" s="13"/>
      <c r="E545" s="14">
        <f t="shared" si="125"/>
        <v>39.531599999999997</v>
      </c>
      <c r="F545" s="21">
        <v>31</v>
      </c>
      <c r="G545" s="13"/>
      <c r="H545" s="21">
        <f t="shared" si="132"/>
        <v>32</v>
      </c>
      <c r="I545" s="13"/>
      <c r="J545" s="11" t="str">
        <f t="shared" si="134"/>
        <v/>
      </c>
      <c r="K545" s="11" t="str">
        <f t="shared" si="135"/>
        <v>U</v>
      </c>
      <c r="L545" s="11" t="str">
        <f t="shared" si="136"/>
        <v/>
      </c>
      <c r="M545" s="13"/>
      <c r="R545" s="11"/>
      <c r="T545" s="11"/>
      <c r="X545" s="13"/>
    </row>
    <row r="546" spans="1:24" x14ac:dyDescent="0.3">
      <c r="A546" s="13"/>
      <c r="B546" s="11">
        <v>1564</v>
      </c>
      <c r="C546" s="14">
        <f t="shared" si="131"/>
        <v>39.547400000000003</v>
      </c>
      <c r="D546" s="13"/>
      <c r="E546" s="14">
        <f t="shared" si="125"/>
        <v>39.5443</v>
      </c>
      <c r="F546" s="21">
        <v>31</v>
      </c>
      <c r="G546" s="13"/>
      <c r="H546" s="21">
        <f t="shared" si="132"/>
        <v>31</v>
      </c>
      <c r="I546" s="13"/>
      <c r="J546" s="11" t="str">
        <f t="shared" si="134"/>
        <v>X</v>
      </c>
      <c r="K546" s="11" t="str">
        <f t="shared" si="135"/>
        <v/>
      </c>
      <c r="L546" s="11" t="str">
        <f t="shared" si="136"/>
        <v/>
      </c>
      <c r="M546" s="13"/>
      <c r="R546" s="11"/>
      <c r="T546" s="11"/>
      <c r="X546" s="13"/>
    </row>
    <row r="547" spans="1:24" x14ac:dyDescent="0.3">
      <c r="A547" s="13"/>
      <c r="B547" s="11">
        <v>1565</v>
      </c>
      <c r="C547" s="14">
        <f t="shared" si="131"/>
        <v>39.560099999999998</v>
      </c>
      <c r="D547" s="13"/>
      <c r="E547" s="14">
        <f t="shared" si="125"/>
        <v>39.557000000000002</v>
      </c>
      <c r="F547" s="21">
        <v>31</v>
      </c>
      <c r="G547" s="13"/>
      <c r="H547" s="21">
        <f t="shared" si="132"/>
        <v>31</v>
      </c>
      <c r="I547" s="13"/>
      <c r="J547" s="11" t="str">
        <f t="shared" si="134"/>
        <v>X</v>
      </c>
      <c r="K547" s="11" t="str">
        <f t="shared" si="135"/>
        <v/>
      </c>
      <c r="L547" s="11" t="str">
        <f t="shared" si="136"/>
        <v/>
      </c>
      <c r="M547" s="13"/>
      <c r="R547" s="11"/>
      <c r="T547" s="11"/>
      <c r="X547" s="13"/>
    </row>
    <row r="548" spans="1:24" x14ac:dyDescent="0.3">
      <c r="A548" s="13"/>
      <c r="B548" s="11">
        <v>1566</v>
      </c>
      <c r="C548" s="14">
        <f t="shared" si="131"/>
        <v>39.572699999999998</v>
      </c>
      <c r="D548" s="13"/>
      <c r="E548" s="14">
        <f t="shared" si="125"/>
        <v>39.569600000000001</v>
      </c>
      <c r="F548" s="21">
        <v>31</v>
      </c>
      <c r="G548" s="13"/>
      <c r="H548" s="21">
        <f t="shared" si="132"/>
        <v>31</v>
      </c>
      <c r="I548" s="13"/>
      <c r="J548" s="11" t="str">
        <f t="shared" si="134"/>
        <v>X</v>
      </c>
      <c r="K548" s="11" t="str">
        <f t="shared" si="135"/>
        <v/>
      </c>
      <c r="L548" s="11" t="str">
        <f t="shared" si="136"/>
        <v/>
      </c>
      <c r="M548" s="13"/>
      <c r="R548" s="11"/>
      <c r="T548" s="11"/>
      <c r="X548" s="13"/>
    </row>
    <row r="549" spans="1:24" x14ac:dyDescent="0.3">
      <c r="A549" s="13"/>
      <c r="B549" s="11">
        <v>1567</v>
      </c>
      <c r="C549" s="14">
        <f t="shared" si="131"/>
        <v>39.5854</v>
      </c>
      <c r="D549" s="13"/>
      <c r="E549" s="14">
        <f t="shared" si="125"/>
        <v>39.582299999999996</v>
      </c>
      <c r="F549" s="21">
        <f t="shared" ref="F549:F559" si="137">ROUND(31-(((E549-39)-0.58)/0.14)*(31/6),0)</f>
        <v>31</v>
      </c>
      <c r="G549" s="13"/>
      <c r="H549" s="21">
        <f t="shared" si="132"/>
        <v>31</v>
      </c>
      <c r="I549" s="13"/>
      <c r="J549" s="11" t="str">
        <f t="shared" si="134"/>
        <v>X</v>
      </c>
      <c r="K549" s="11" t="str">
        <f t="shared" si="135"/>
        <v/>
      </c>
      <c r="L549" s="11" t="str">
        <f t="shared" si="136"/>
        <v/>
      </c>
      <c r="M549" s="13"/>
      <c r="R549" s="11"/>
      <c r="T549" s="11"/>
      <c r="X549" s="13"/>
    </row>
    <row r="550" spans="1:24" x14ac:dyDescent="0.3">
      <c r="A550" s="13"/>
      <c r="B550" s="11">
        <v>1568</v>
      </c>
      <c r="C550" s="14">
        <f t="shared" si="131"/>
        <v>39.597999999999999</v>
      </c>
      <c r="D550" s="13"/>
      <c r="E550" s="14">
        <f t="shared" si="125"/>
        <v>39.594900000000003</v>
      </c>
      <c r="F550" s="21">
        <f t="shared" si="137"/>
        <v>30</v>
      </c>
      <c r="G550" s="13"/>
      <c r="H550" s="21">
        <f t="shared" si="132"/>
        <v>31</v>
      </c>
      <c r="I550" s="13"/>
      <c r="J550" s="11" t="str">
        <f t="shared" si="134"/>
        <v/>
      </c>
      <c r="K550" s="11" t="str">
        <f t="shared" si="135"/>
        <v>U</v>
      </c>
      <c r="L550" s="11" t="str">
        <f t="shared" si="136"/>
        <v/>
      </c>
      <c r="M550" s="13"/>
      <c r="R550" s="11"/>
      <c r="T550" s="11"/>
      <c r="X550" s="13"/>
    </row>
    <row r="551" spans="1:24" x14ac:dyDescent="0.3">
      <c r="A551" s="13"/>
      <c r="B551" s="11">
        <v>1569</v>
      </c>
      <c r="C551" s="14">
        <f t="shared" si="131"/>
        <v>39.610599999999998</v>
      </c>
      <c r="D551" s="13"/>
      <c r="E551" s="14">
        <f t="shared" si="125"/>
        <v>39.607599999999998</v>
      </c>
      <c r="F551" s="21">
        <f t="shared" si="137"/>
        <v>30</v>
      </c>
      <c r="G551" s="13"/>
      <c r="H551" s="21">
        <f t="shared" si="132"/>
        <v>30</v>
      </c>
      <c r="I551" s="13"/>
      <c r="J551" s="11" t="str">
        <f t="shared" si="134"/>
        <v>X</v>
      </c>
      <c r="K551" s="11" t="str">
        <f t="shared" si="135"/>
        <v/>
      </c>
      <c r="L551" s="11" t="str">
        <f t="shared" si="136"/>
        <v/>
      </c>
      <c r="M551" s="13"/>
      <c r="R551" s="11"/>
      <c r="T551" s="11"/>
      <c r="X551" s="13"/>
    </row>
    <row r="552" spans="1:24" x14ac:dyDescent="0.3">
      <c r="A552" s="13"/>
      <c r="B552" s="11">
        <v>1570</v>
      </c>
      <c r="C552" s="14">
        <f t="shared" si="131"/>
        <v>39.623199999999997</v>
      </c>
      <c r="D552" s="13"/>
      <c r="E552" s="14">
        <f t="shared" si="125"/>
        <v>39.6203</v>
      </c>
      <c r="F552" s="21">
        <f t="shared" si="137"/>
        <v>30</v>
      </c>
      <c r="G552" s="13"/>
      <c r="H552" s="21">
        <f t="shared" si="132"/>
        <v>28.999999999999996</v>
      </c>
      <c r="I552" s="13"/>
      <c r="J552" s="11" t="str">
        <f t="shared" si="134"/>
        <v/>
      </c>
      <c r="K552" s="11" t="str">
        <f t="shared" si="135"/>
        <v/>
      </c>
      <c r="L552" s="11" t="str">
        <f t="shared" si="136"/>
        <v>O</v>
      </c>
      <c r="M552" s="13"/>
      <c r="R552" s="11"/>
      <c r="T552" s="11"/>
      <c r="X552" s="13"/>
    </row>
    <row r="553" spans="1:24" x14ac:dyDescent="0.3">
      <c r="A553" s="13"/>
      <c r="B553" s="11">
        <v>1571</v>
      </c>
      <c r="C553" s="14">
        <f t="shared" si="131"/>
        <v>39.635800000000003</v>
      </c>
      <c r="D553" s="13"/>
      <c r="E553" s="14">
        <f t="shared" si="125"/>
        <v>39.632899999999999</v>
      </c>
      <c r="F553" s="21">
        <f t="shared" si="137"/>
        <v>29</v>
      </c>
      <c r="G553" s="13"/>
      <c r="H553" s="21">
        <f t="shared" si="132"/>
        <v>28.999999999999996</v>
      </c>
      <c r="I553" s="13"/>
      <c r="J553" s="11" t="str">
        <f t="shared" si="134"/>
        <v>X</v>
      </c>
      <c r="K553" s="11" t="str">
        <f t="shared" si="135"/>
        <v/>
      </c>
      <c r="L553" s="11" t="str">
        <f t="shared" si="136"/>
        <v/>
      </c>
      <c r="M553" s="13"/>
      <c r="R553" s="11"/>
      <c r="T553" s="11"/>
      <c r="X553" s="13"/>
    </row>
    <row r="554" spans="1:24" x14ac:dyDescent="0.3">
      <c r="A554" s="13"/>
      <c r="B554" s="11">
        <v>1572</v>
      </c>
      <c r="C554" s="14">
        <f t="shared" si="131"/>
        <v>39.648499999999999</v>
      </c>
      <c r="D554" s="13"/>
      <c r="E554" s="14">
        <f t="shared" si="125"/>
        <v>39.645600000000002</v>
      </c>
      <c r="F554" s="21">
        <f t="shared" si="137"/>
        <v>29</v>
      </c>
      <c r="G554" s="13"/>
      <c r="H554" s="21">
        <f t="shared" si="132"/>
        <v>28.999999999999996</v>
      </c>
      <c r="I554" s="13"/>
      <c r="J554" s="11" t="str">
        <f t="shared" si="134"/>
        <v>X</v>
      </c>
      <c r="K554" s="11" t="str">
        <f t="shared" si="135"/>
        <v/>
      </c>
      <c r="L554" s="11" t="str">
        <f t="shared" si="136"/>
        <v/>
      </c>
      <c r="M554" s="13"/>
      <c r="R554" s="11"/>
      <c r="T554" s="11"/>
      <c r="X554" s="13"/>
    </row>
    <row r="555" spans="1:24" x14ac:dyDescent="0.3">
      <c r="A555" s="13"/>
      <c r="B555" s="11">
        <v>1573</v>
      </c>
      <c r="C555" s="14">
        <f t="shared" si="131"/>
        <v>39.661099999999998</v>
      </c>
      <c r="D555" s="13"/>
      <c r="E555" s="14">
        <f t="shared" si="125"/>
        <v>39.658200000000001</v>
      </c>
      <c r="F555" s="21">
        <f t="shared" si="137"/>
        <v>28</v>
      </c>
      <c r="G555" s="13"/>
      <c r="H555" s="21">
        <f t="shared" si="132"/>
        <v>28.999999999999996</v>
      </c>
      <c r="I555" s="13"/>
      <c r="J555" s="11" t="str">
        <f t="shared" si="134"/>
        <v/>
      </c>
      <c r="K555" s="11" t="str">
        <f t="shared" si="135"/>
        <v>U</v>
      </c>
      <c r="L555" s="11" t="str">
        <f t="shared" si="136"/>
        <v/>
      </c>
      <c r="M555" s="13"/>
      <c r="R555" s="11"/>
      <c r="T555" s="11"/>
      <c r="X555" s="13"/>
    </row>
    <row r="556" spans="1:24" x14ac:dyDescent="0.3">
      <c r="A556" s="13"/>
      <c r="B556" s="11">
        <v>1574</v>
      </c>
      <c r="C556" s="14">
        <f t="shared" si="131"/>
        <v>39.673699999999997</v>
      </c>
      <c r="D556" s="13"/>
      <c r="E556" s="14">
        <f t="shared" si="125"/>
        <v>39.670900000000003</v>
      </c>
      <c r="F556" s="21">
        <f t="shared" si="137"/>
        <v>28</v>
      </c>
      <c r="G556" s="13"/>
      <c r="H556" s="21">
        <f t="shared" si="132"/>
        <v>28</v>
      </c>
      <c r="I556" s="13"/>
      <c r="J556" s="11" t="str">
        <f t="shared" si="134"/>
        <v>X</v>
      </c>
      <c r="K556" s="11" t="str">
        <f t="shared" si="135"/>
        <v/>
      </c>
      <c r="L556" s="11" t="str">
        <f t="shared" si="136"/>
        <v/>
      </c>
      <c r="M556" s="13"/>
      <c r="R556" s="11"/>
      <c r="T556" s="11"/>
      <c r="X556" s="13"/>
    </row>
    <row r="557" spans="1:24" x14ac:dyDescent="0.3">
      <c r="A557" s="13"/>
      <c r="B557" s="11">
        <v>1575</v>
      </c>
      <c r="C557" s="14">
        <f t="shared" si="131"/>
        <v>39.686300000000003</v>
      </c>
      <c r="D557" s="13"/>
      <c r="E557" s="14">
        <f t="shared" si="125"/>
        <v>39.683500000000002</v>
      </c>
      <c r="F557" s="21">
        <f t="shared" si="137"/>
        <v>27</v>
      </c>
      <c r="G557" s="13"/>
      <c r="H557" s="21">
        <f t="shared" si="132"/>
        <v>28</v>
      </c>
      <c r="I557" s="13"/>
      <c r="J557" s="11" t="str">
        <f t="shared" si="134"/>
        <v/>
      </c>
      <c r="K557" s="11" t="str">
        <f t="shared" si="135"/>
        <v>U</v>
      </c>
      <c r="L557" s="11" t="str">
        <f t="shared" si="136"/>
        <v/>
      </c>
      <c r="M557" s="13"/>
      <c r="R557" s="11"/>
      <c r="T557" s="11"/>
      <c r="X557" s="13"/>
    </row>
    <row r="558" spans="1:24" x14ac:dyDescent="0.3">
      <c r="A558" s="13"/>
      <c r="B558" s="11">
        <v>1576</v>
      </c>
      <c r="C558" s="14">
        <f t="shared" si="131"/>
        <v>39.698900000000002</v>
      </c>
      <c r="D558" s="13"/>
      <c r="E558" s="14">
        <f t="shared" si="125"/>
        <v>39.696199999999997</v>
      </c>
      <c r="F558" s="21">
        <f t="shared" si="137"/>
        <v>27</v>
      </c>
      <c r="G558" s="13"/>
      <c r="H558" s="21">
        <f t="shared" si="132"/>
        <v>27</v>
      </c>
      <c r="I558" s="13"/>
      <c r="J558" s="11" t="str">
        <f t="shared" si="134"/>
        <v>X</v>
      </c>
      <c r="K558" s="11" t="str">
        <f t="shared" si="135"/>
        <v/>
      </c>
      <c r="L558" s="11" t="str">
        <f t="shared" si="136"/>
        <v/>
      </c>
      <c r="M558" s="13"/>
      <c r="R558" s="11"/>
      <c r="T558" s="11"/>
      <c r="X558" s="13"/>
    </row>
    <row r="559" spans="1:24" x14ac:dyDescent="0.3">
      <c r="A559" s="13"/>
      <c r="B559" s="11">
        <v>1577</v>
      </c>
      <c r="C559" s="14">
        <f t="shared" si="131"/>
        <v>39.711500000000001</v>
      </c>
      <c r="D559" s="13"/>
      <c r="E559" s="14">
        <f t="shared" si="125"/>
        <v>39.7089</v>
      </c>
      <c r="F559" s="21">
        <f t="shared" si="137"/>
        <v>26</v>
      </c>
      <c r="G559" s="13"/>
      <c r="H559" s="21">
        <f t="shared" si="132"/>
        <v>26</v>
      </c>
      <c r="I559" s="13"/>
      <c r="J559" s="11" t="str">
        <f t="shared" si="134"/>
        <v>X</v>
      </c>
      <c r="K559" s="11" t="str">
        <f t="shared" si="135"/>
        <v/>
      </c>
      <c r="L559" s="11" t="str">
        <f t="shared" si="136"/>
        <v/>
      </c>
      <c r="M559" s="13"/>
      <c r="R559" s="11"/>
      <c r="T559" s="11"/>
      <c r="X559" s="13"/>
    </row>
    <row r="560" spans="1:24" x14ac:dyDescent="0.3">
      <c r="A560" s="13"/>
      <c r="B560" s="11">
        <v>1578</v>
      </c>
      <c r="C560" s="14">
        <f t="shared" si="131"/>
        <v>39.723999999999997</v>
      </c>
      <c r="D560" s="13"/>
      <c r="E560" s="14">
        <f t="shared" si="125"/>
        <v>39.721499999999999</v>
      </c>
      <c r="F560" s="21">
        <f t="shared" ref="F560:F570" si="138">ROUND((31/2)+((0.86-(E560-39))/0.14)*(31/3),0)</f>
        <v>26</v>
      </c>
      <c r="G560" s="13"/>
      <c r="H560" s="21">
        <f t="shared" si="132"/>
        <v>25</v>
      </c>
      <c r="I560" s="13"/>
      <c r="J560" s="11" t="str">
        <f t="shared" si="134"/>
        <v/>
      </c>
      <c r="K560" s="11" t="str">
        <f t="shared" si="135"/>
        <v/>
      </c>
      <c r="L560" s="11" t="str">
        <f t="shared" si="136"/>
        <v>O</v>
      </c>
      <c r="M560" s="13"/>
      <c r="R560" s="11"/>
      <c r="T560" s="11"/>
      <c r="X560" s="13"/>
    </row>
    <row r="561" spans="1:24" x14ac:dyDescent="0.3">
      <c r="A561" s="13"/>
      <c r="B561" s="11">
        <v>1579</v>
      </c>
      <c r="C561" s="14">
        <f t="shared" si="131"/>
        <v>39.736600000000003</v>
      </c>
      <c r="D561" s="13"/>
      <c r="E561" s="14">
        <f t="shared" si="125"/>
        <v>39.734200000000001</v>
      </c>
      <c r="F561" s="21">
        <f t="shared" si="138"/>
        <v>25</v>
      </c>
      <c r="G561" s="13"/>
      <c r="H561" s="21">
        <f t="shared" si="132"/>
        <v>23.999999999999996</v>
      </c>
      <c r="I561" s="13"/>
      <c r="J561" s="11" t="str">
        <f t="shared" si="134"/>
        <v/>
      </c>
      <c r="K561" s="11" t="str">
        <f t="shared" si="135"/>
        <v/>
      </c>
      <c r="L561" s="11" t="str">
        <f t="shared" si="136"/>
        <v>O</v>
      </c>
      <c r="M561" s="13"/>
      <c r="R561" s="11"/>
      <c r="T561" s="11"/>
      <c r="X561" s="13"/>
    </row>
    <row r="562" spans="1:24" x14ac:dyDescent="0.3">
      <c r="A562" s="13"/>
      <c r="B562" s="11">
        <v>1580</v>
      </c>
      <c r="C562" s="14">
        <f t="shared" si="131"/>
        <v>39.749200000000002</v>
      </c>
      <c r="D562" s="13"/>
      <c r="E562" s="14">
        <f t="shared" si="125"/>
        <v>39.7468</v>
      </c>
      <c r="F562" s="21">
        <f t="shared" si="138"/>
        <v>24</v>
      </c>
      <c r="G562" s="13"/>
      <c r="H562" s="21">
        <f t="shared" si="132"/>
        <v>23.999999999999996</v>
      </c>
      <c r="I562" s="13"/>
      <c r="J562" s="11" t="str">
        <f t="shared" si="134"/>
        <v>X</v>
      </c>
      <c r="K562" s="11" t="str">
        <f t="shared" si="135"/>
        <v/>
      </c>
      <c r="L562" s="11" t="str">
        <f t="shared" si="136"/>
        <v/>
      </c>
      <c r="M562" s="13"/>
      <c r="R562" s="11"/>
      <c r="T562" s="11"/>
      <c r="X562" s="13"/>
    </row>
    <row r="563" spans="1:24" x14ac:dyDescent="0.3">
      <c r="A563" s="13"/>
      <c r="B563" s="11">
        <v>1581</v>
      </c>
      <c r="C563" s="14">
        <f t="shared" si="131"/>
        <v>39.761800000000001</v>
      </c>
      <c r="D563" s="13"/>
      <c r="E563" s="14">
        <f t="shared" si="125"/>
        <v>39.759500000000003</v>
      </c>
      <c r="F563" s="21">
        <f t="shared" si="138"/>
        <v>23</v>
      </c>
      <c r="G563" s="13"/>
      <c r="H563" s="21">
        <f t="shared" si="132"/>
        <v>23</v>
      </c>
      <c r="I563" s="13"/>
      <c r="J563" s="11" t="str">
        <f t="shared" si="134"/>
        <v>X</v>
      </c>
      <c r="K563" s="11" t="str">
        <f t="shared" si="135"/>
        <v/>
      </c>
      <c r="L563" s="11" t="str">
        <f t="shared" si="136"/>
        <v/>
      </c>
      <c r="M563" s="13"/>
      <c r="R563" s="11"/>
      <c r="T563" s="11"/>
      <c r="X563" s="13"/>
    </row>
    <row r="564" spans="1:24" x14ac:dyDescent="0.3">
      <c r="A564" s="13"/>
      <c r="B564" s="11">
        <v>1582</v>
      </c>
      <c r="C564" s="14">
        <f t="shared" si="131"/>
        <v>39.7744</v>
      </c>
      <c r="D564" s="13"/>
      <c r="E564" s="14">
        <f t="shared" si="125"/>
        <v>39.772199999999998</v>
      </c>
      <c r="F564" s="21">
        <f t="shared" si="138"/>
        <v>22</v>
      </c>
      <c r="G564" s="13"/>
      <c r="H564" s="21">
        <f t="shared" si="132"/>
        <v>22</v>
      </c>
      <c r="I564" s="13"/>
      <c r="J564" s="11" t="str">
        <f t="shared" si="134"/>
        <v>X</v>
      </c>
      <c r="K564" s="11" t="str">
        <f t="shared" si="135"/>
        <v/>
      </c>
      <c r="L564" s="11" t="str">
        <f t="shared" si="136"/>
        <v/>
      </c>
      <c r="M564" s="13"/>
      <c r="R564" s="11"/>
      <c r="T564" s="11"/>
      <c r="X564" s="13"/>
    </row>
    <row r="565" spans="1:24" x14ac:dyDescent="0.3">
      <c r="A565" s="13"/>
      <c r="B565" s="11">
        <v>1583</v>
      </c>
      <c r="C565" s="14">
        <f t="shared" si="131"/>
        <v>39.786900000000003</v>
      </c>
      <c r="D565" s="13"/>
      <c r="E565" s="14">
        <f t="shared" si="125"/>
        <v>39.784799999999997</v>
      </c>
      <c r="F565" s="21">
        <f t="shared" si="138"/>
        <v>21</v>
      </c>
      <c r="G565" s="13"/>
      <c r="H565" s="21">
        <f t="shared" si="132"/>
        <v>21</v>
      </c>
      <c r="I565" s="13"/>
      <c r="J565" s="11" t="str">
        <f t="shared" si="134"/>
        <v>X</v>
      </c>
      <c r="K565" s="11" t="str">
        <f t="shared" si="135"/>
        <v/>
      </c>
      <c r="L565" s="11" t="str">
        <f t="shared" si="136"/>
        <v/>
      </c>
      <c r="M565" s="13"/>
      <c r="R565" s="11"/>
      <c r="T565" s="11"/>
      <c r="X565" s="13"/>
    </row>
    <row r="566" spans="1:24" x14ac:dyDescent="0.3">
      <c r="A566" s="13"/>
      <c r="B566" s="11">
        <v>1584</v>
      </c>
      <c r="C566" s="14">
        <f t="shared" si="131"/>
        <v>39.799500000000002</v>
      </c>
      <c r="D566" s="13"/>
      <c r="E566" s="14">
        <f t="shared" si="125"/>
        <v>39.797499999999999</v>
      </c>
      <c r="F566" s="21">
        <f t="shared" si="138"/>
        <v>20</v>
      </c>
      <c r="G566" s="13"/>
      <c r="H566" s="21">
        <f t="shared" si="132"/>
        <v>20</v>
      </c>
      <c r="I566" s="13"/>
      <c r="J566" s="11" t="str">
        <f t="shared" si="134"/>
        <v>X</v>
      </c>
      <c r="K566" s="11" t="str">
        <f t="shared" si="135"/>
        <v/>
      </c>
      <c r="L566" s="11" t="str">
        <f t="shared" si="136"/>
        <v/>
      </c>
      <c r="M566" s="13"/>
      <c r="R566" s="11"/>
      <c r="T566" s="11"/>
      <c r="X566" s="13"/>
    </row>
    <row r="567" spans="1:24" x14ac:dyDescent="0.3">
      <c r="A567" s="13"/>
      <c r="B567" s="11">
        <v>1585</v>
      </c>
      <c r="C567" s="14">
        <f t="shared" si="131"/>
        <v>39.812100000000001</v>
      </c>
      <c r="D567" s="13"/>
      <c r="E567" s="14">
        <f t="shared" si="125"/>
        <v>39.810099999999998</v>
      </c>
      <c r="F567" s="21">
        <f t="shared" si="138"/>
        <v>19</v>
      </c>
      <c r="G567" s="13"/>
      <c r="H567" s="21">
        <f t="shared" si="132"/>
        <v>20</v>
      </c>
      <c r="I567" s="13"/>
      <c r="J567" s="11" t="str">
        <f t="shared" si="134"/>
        <v/>
      </c>
      <c r="K567" s="11" t="str">
        <f t="shared" si="135"/>
        <v>U</v>
      </c>
      <c r="L567" s="11" t="str">
        <f t="shared" si="136"/>
        <v/>
      </c>
      <c r="M567" s="13"/>
      <c r="R567" s="11"/>
      <c r="T567" s="11"/>
      <c r="X567" s="13"/>
    </row>
    <row r="568" spans="1:24" x14ac:dyDescent="0.3">
      <c r="A568" s="13"/>
      <c r="B568" s="11">
        <v>1586</v>
      </c>
      <c r="C568" s="14">
        <f t="shared" si="131"/>
        <v>39.824599999999997</v>
      </c>
      <c r="D568" s="13"/>
      <c r="E568" s="14">
        <f t="shared" ref="E568:E581" si="139">ROUND(39+(B568-1521)/79,4)</f>
        <v>39.822800000000001</v>
      </c>
      <c r="F568" s="21">
        <f t="shared" si="138"/>
        <v>18</v>
      </c>
      <c r="G568" s="13"/>
      <c r="H568" s="21">
        <f t="shared" si="132"/>
        <v>18</v>
      </c>
      <c r="I568" s="13"/>
      <c r="J568" s="11" t="str">
        <f t="shared" ref="J568:J581" si="140">IF(H568=F568,"X","")</f>
        <v>X</v>
      </c>
      <c r="K568" s="11" t="str">
        <f t="shared" ref="K568:K581" si="141">IF(H568&gt;F568,"U","")</f>
        <v/>
      </c>
      <c r="L568" s="11" t="str">
        <f t="shared" ref="L568:L581" si="142">IF(H568&lt;F568,"O","")</f>
        <v/>
      </c>
      <c r="M568" s="13"/>
      <c r="R568" s="11"/>
      <c r="T568" s="11"/>
      <c r="X568" s="13"/>
    </row>
    <row r="569" spans="1:24" x14ac:dyDescent="0.3">
      <c r="A569" s="13"/>
      <c r="B569" s="11">
        <v>1587</v>
      </c>
      <c r="C569" s="14">
        <f t="shared" si="131"/>
        <v>39.837200000000003</v>
      </c>
      <c r="D569" s="13"/>
      <c r="E569" s="14">
        <f t="shared" si="139"/>
        <v>39.8354</v>
      </c>
      <c r="F569" s="21">
        <f t="shared" si="138"/>
        <v>17</v>
      </c>
      <c r="G569" s="13"/>
      <c r="H569" s="21">
        <f t="shared" si="132"/>
        <v>18</v>
      </c>
      <c r="I569" s="13"/>
      <c r="J569" s="11" t="str">
        <f t="shared" si="140"/>
        <v/>
      </c>
      <c r="K569" s="11" t="str">
        <f t="shared" si="141"/>
        <v>U</v>
      </c>
      <c r="L569" s="11" t="str">
        <f t="shared" si="142"/>
        <v/>
      </c>
      <c r="M569" s="13"/>
      <c r="R569" s="11"/>
      <c r="T569" s="11"/>
      <c r="X569" s="13"/>
    </row>
    <row r="570" spans="1:24" x14ac:dyDescent="0.3">
      <c r="A570" s="13"/>
      <c r="B570" s="11">
        <v>1588</v>
      </c>
      <c r="C570" s="14">
        <f t="shared" si="131"/>
        <v>39.849699999999999</v>
      </c>
      <c r="D570" s="13"/>
      <c r="E570" s="14">
        <f t="shared" si="139"/>
        <v>39.848100000000002</v>
      </c>
      <c r="F570" s="21">
        <f t="shared" si="138"/>
        <v>16</v>
      </c>
      <c r="G570" s="13"/>
      <c r="H570" s="21">
        <f t="shared" si="132"/>
        <v>16</v>
      </c>
      <c r="I570" s="13"/>
      <c r="J570" s="11" t="str">
        <f t="shared" si="140"/>
        <v>X</v>
      </c>
      <c r="K570" s="11" t="str">
        <f t="shared" si="141"/>
        <v/>
      </c>
      <c r="L570" s="11" t="str">
        <f t="shared" si="142"/>
        <v/>
      </c>
      <c r="M570" s="13"/>
      <c r="R570" s="11"/>
      <c r="T570" s="11"/>
      <c r="X570" s="13"/>
    </row>
    <row r="571" spans="1:24" x14ac:dyDescent="0.3">
      <c r="A571" s="13"/>
      <c r="B571" s="11">
        <v>1589</v>
      </c>
      <c r="C571" s="14">
        <f t="shared" si="131"/>
        <v>39.862299999999998</v>
      </c>
      <c r="D571" s="13"/>
      <c r="E571" s="14">
        <f t="shared" si="139"/>
        <v>39.860799999999998</v>
      </c>
      <c r="F571" s="21">
        <f t="shared" ref="F571:F581" si="143">ROUND(((1-(E571-39))/0.14)*(31/2),0)</f>
        <v>15</v>
      </c>
      <c r="G571" s="13"/>
      <c r="H571" s="21">
        <f t="shared" si="132"/>
        <v>15</v>
      </c>
      <c r="I571" s="13"/>
      <c r="J571" s="11" t="str">
        <f t="shared" si="140"/>
        <v>X</v>
      </c>
      <c r="K571" s="11" t="str">
        <f t="shared" si="141"/>
        <v/>
      </c>
      <c r="L571" s="11" t="str">
        <f t="shared" si="142"/>
        <v/>
      </c>
      <c r="M571" s="13"/>
      <c r="R571" s="11"/>
      <c r="T571" s="11"/>
      <c r="X571" s="13"/>
    </row>
    <row r="572" spans="1:24" x14ac:dyDescent="0.3">
      <c r="A572" s="13"/>
      <c r="B572" s="11">
        <v>1590</v>
      </c>
      <c r="C572" s="14">
        <f t="shared" si="131"/>
        <v>39.8748</v>
      </c>
      <c r="D572" s="13"/>
      <c r="E572" s="14">
        <f t="shared" si="139"/>
        <v>39.873399999999997</v>
      </c>
      <c r="F572" s="21">
        <f t="shared" si="143"/>
        <v>14</v>
      </c>
      <c r="G572" s="13"/>
      <c r="H572" s="21">
        <f t="shared" si="132"/>
        <v>14</v>
      </c>
      <c r="I572" s="13"/>
      <c r="J572" s="11" t="str">
        <f t="shared" si="140"/>
        <v>X</v>
      </c>
      <c r="K572" s="11" t="str">
        <f t="shared" si="141"/>
        <v/>
      </c>
      <c r="L572" s="11" t="str">
        <f t="shared" si="142"/>
        <v/>
      </c>
      <c r="M572" s="13"/>
      <c r="R572" s="11"/>
      <c r="T572" s="11"/>
      <c r="X572" s="13"/>
    </row>
    <row r="573" spans="1:24" x14ac:dyDescent="0.3">
      <c r="A573" s="13"/>
      <c r="B573" s="11">
        <v>1591</v>
      </c>
      <c r="C573" s="14">
        <f t="shared" si="131"/>
        <v>39.887300000000003</v>
      </c>
      <c r="D573" s="13"/>
      <c r="E573" s="14">
        <f t="shared" si="139"/>
        <v>39.886099999999999</v>
      </c>
      <c r="F573" s="21">
        <f t="shared" si="143"/>
        <v>13</v>
      </c>
      <c r="G573" s="13"/>
      <c r="H573" s="21">
        <f t="shared" si="132"/>
        <v>11.999999999999998</v>
      </c>
      <c r="I573" s="13"/>
      <c r="J573" s="11" t="str">
        <f t="shared" si="140"/>
        <v/>
      </c>
      <c r="K573" s="11" t="str">
        <f t="shared" si="141"/>
        <v/>
      </c>
      <c r="L573" s="11" t="str">
        <f t="shared" si="142"/>
        <v>O</v>
      </c>
      <c r="M573" s="13"/>
      <c r="R573" s="11"/>
      <c r="T573" s="11"/>
      <c r="X573" s="13"/>
    </row>
    <row r="574" spans="1:24" x14ac:dyDescent="0.3">
      <c r="A574" s="13"/>
      <c r="B574" s="11">
        <v>1592</v>
      </c>
      <c r="C574" s="14">
        <f t="shared" si="131"/>
        <v>39.899900000000002</v>
      </c>
      <c r="D574" s="13"/>
      <c r="E574" s="14">
        <f t="shared" si="139"/>
        <v>39.898699999999998</v>
      </c>
      <c r="F574" s="21">
        <f t="shared" si="143"/>
        <v>11</v>
      </c>
      <c r="G574" s="13"/>
      <c r="H574" s="21">
        <f t="shared" si="132"/>
        <v>11.999999999999998</v>
      </c>
      <c r="I574" s="13"/>
      <c r="J574" s="11" t="str">
        <f t="shared" si="140"/>
        <v/>
      </c>
      <c r="K574" s="11" t="str">
        <f t="shared" si="141"/>
        <v>U</v>
      </c>
      <c r="L574" s="11" t="str">
        <f t="shared" si="142"/>
        <v/>
      </c>
      <c r="M574" s="13"/>
      <c r="R574" s="11"/>
      <c r="T574" s="11"/>
      <c r="X574" s="13"/>
    </row>
    <row r="575" spans="1:24" x14ac:dyDescent="0.3">
      <c r="A575" s="13"/>
      <c r="B575" s="11">
        <v>1593</v>
      </c>
      <c r="C575" s="14">
        <f t="shared" si="131"/>
        <v>39.912399999999998</v>
      </c>
      <c r="D575" s="13"/>
      <c r="E575" s="14">
        <f t="shared" si="139"/>
        <v>39.9114</v>
      </c>
      <c r="F575" s="21">
        <f t="shared" si="143"/>
        <v>10</v>
      </c>
      <c r="G575" s="13"/>
      <c r="H575" s="21">
        <f t="shared" si="132"/>
        <v>10</v>
      </c>
      <c r="I575" s="13"/>
      <c r="J575" s="11" t="str">
        <f t="shared" si="140"/>
        <v>X</v>
      </c>
      <c r="K575" s="11" t="str">
        <f t="shared" si="141"/>
        <v/>
      </c>
      <c r="L575" s="11" t="str">
        <f t="shared" si="142"/>
        <v/>
      </c>
      <c r="M575" s="13"/>
      <c r="R575" s="11"/>
      <c r="T575" s="11"/>
      <c r="X575" s="13"/>
    </row>
    <row r="576" spans="1:24" x14ac:dyDescent="0.3">
      <c r="A576" s="13"/>
      <c r="B576" s="11">
        <v>1594</v>
      </c>
      <c r="C576" s="14">
        <f t="shared" si="131"/>
        <v>39.924900000000001</v>
      </c>
      <c r="D576" s="13"/>
      <c r="E576" s="14">
        <f t="shared" si="139"/>
        <v>39.924100000000003</v>
      </c>
      <c r="F576" s="21">
        <f t="shared" si="143"/>
        <v>8</v>
      </c>
      <c r="G576" s="13"/>
      <c r="H576" s="21">
        <f t="shared" si="132"/>
        <v>8</v>
      </c>
      <c r="I576" s="13"/>
      <c r="J576" s="11" t="str">
        <f t="shared" si="140"/>
        <v>X</v>
      </c>
      <c r="K576" s="11" t="str">
        <f t="shared" si="141"/>
        <v/>
      </c>
      <c r="L576" s="11" t="str">
        <f t="shared" si="142"/>
        <v/>
      </c>
      <c r="M576" s="13"/>
      <c r="R576" s="11"/>
      <c r="T576" s="11"/>
      <c r="X576" s="13"/>
    </row>
    <row r="577" spans="1:24" x14ac:dyDescent="0.3">
      <c r="A577" s="13"/>
      <c r="B577" s="11">
        <v>1595</v>
      </c>
      <c r="C577" s="14">
        <f t="shared" si="131"/>
        <v>39.9375</v>
      </c>
      <c r="D577" s="13"/>
      <c r="E577" s="14">
        <f t="shared" si="139"/>
        <v>39.936700000000002</v>
      </c>
      <c r="F577" s="21">
        <f t="shared" si="143"/>
        <v>7</v>
      </c>
      <c r="G577" s="13"/>
      <c r="H577" s="21">
        <f t="shared" si="132"/>
        <v>8</v>
      </c>
      <c r="I577" s="13"/>
      <c r="J577" s="11" t="str">
        <f t="shared" si="140"/>
        <v/>
      </c>
      <c r="K577" s="11" t="str">
        <f t="shared" si="141"/>
        <v>U</v>
      </c>
      <c r="L577" s="11" t="str">
        <f t="shared" si="142"/>
        <v/>
      </c>
      <c r="M577" s="13"/>
      <c r="R577" s="11"/>
      <c r="T577" s="11"/>
      <c r="X577" s="13"/>
    </row>
    <row r="578" spans="1:24" x14ac:dyDescent="0.3">
      <c r="A578" s="13"/>
      <c r="B578" s="11">
        <v>1596</v>
      </c>
      <c r="C578" s="14">
        <f t="shared" si="131"/>
        <v>39.950000000000003</v>
      </c>
      <c r="D578" s="13"/>
      <c r="E578" s="14">
        <f t="shared" si="139"/>
        <v>39.949399999999997</v>
      </c>
      <c r="F578" s="21">
        <f t="shared" si="143"/>
        <v>6</v>
      </c>
      <c r="G578" s="13"/>
      <c r="H578" s="21">
        <f t="shared" si="132"/>
        <v>5.9999999999999991</v>
      </c>
      <c r="I578" s="13"/>
      <c r="J578" s="11" t="str">
        <f t="shared" si="140"/>
        <v>X</v>
      </c>
      <c r="K578" s="11" t="str">
        <f t="shared" si="141"/>
        <v/>
      </c>
      <c r="L578" s="11" t="str">
        <f t="shared" si="142"/>
        <v/>
      </c>
      <c r="M578" s="13"/>
      <c r="R578" s="11"/>
      <c r="T578" s="11"/>
      <c r="X578" s="13"/>
    </row>
    <row r="579" spans="1:24" x14ac:dyDescent="0.3">
      <c r="A579" s="13"/>
      <c r="B579" s="11">
        <v>1597</v>
      </c>
      <c r="C579" s="14">
        <f t="shared" si="131"/>
        <v>39.962499999999999</v>
      </c>
      <c r="D579" s="13"/>
      <c r="E579" s="14">
        <f t="shared" si="139"/>
        <v>39.962000000000003</v>
      </c>
      <c r="F579" s="21">
        <f t="shared" si="143"/>
        <v>4</v>
      </c>
      <c r="G579" s="13"/>
      <c r="H579" s="21">
        <f t="shared" si="132"/>
        <v>5</v>
      </c>
      <c r="I579" s="13"/>
      <c r="J579" s="11" t="str">
        <f t="shared" si="140"/>
        <v/>
      </c>
      <c r="K579" s="11" t="str">
        <f t="shared" si="141"/>
        <v>U</v>
      </c>
      <c r="L579" s="11" t="str">
        <f t="shared" si="142"/>
        <v/>
      </c>
      <c r="M579" s="13"/>
      <c r="R579" s="11"/>
      <c r="T579" s="11"/>
      <c r="X579" s="13"/>
    </row>
    <row r="580" spans="1:24" x14ac:dyDescent="0.3">
      <c r="A580" s="13"/>
      <c r="B580" s="11">
        <v>1598</v>
      </c>
      <c r="C580" s="14">
        <f t="shared" si="131"/>
        <v>39.975000000000001</v>
      </c>
      <c r="D580" s="13"/>
      <c r="E580" s="14">
        <f t="shared" si="139"/>
        <v>39.974699999999999</v>
      </c>
      <c r="F580" s="21">
        <f t="shared" si="143"/>
        <v>3</v>
      </c>
      <c r="G580" s="13"/>
      <c r="H580" s="21">
        <f t="shared" si="132"/>
        <v>2.9999999999999996</v>
      </c>
      <c r="I580" s="13"/>
      <c r="J580" s="11" t="str">
        <f t="shared" si="140"/>
        <v>X</v>
      </c>
      <c r="K580" s="11" t="str">
        <f t="shared" si="141"/>
        <v/>
      </c>
      <c r="L580" s="11" t="str">
        <f t="shared" si="142"/>
        <v/>
      </c>
      <c r="M580" s="13"/>
      <c r="R580" s="11"/>
      <c r="T580" s="11"/>
      <c r="X580" s="13"/>
    </row>
    <row r="581" spans="1:24" x14ac:dyDescent="0.3">
      <c r="A581" s="13"/>
      <c r="B581" s="11">
        <v>1599</v>
      </c>
      <c r="C581" s="14">
        <f t="shared" si="131"/>
        <v>39.987499999999997</v>
      </c>
      <c r="D581" s="13"/>
      <c r="E581" s="14">
        <f t="shared" si="139"/>
        <v>39.987299999999998</v>
      </c>
      <c r="F581" s="21">
        <f t="shared" si="143"/>
        <v>1</v>
      </c>
      <c r="G581" s="13"/>
      <c r="H581" s="21">
        <f t="shared" si="132"/>
        <v>2</v>
      </c>
      <c r="I581" s="13"/>
      <c r="J581" s="11" t="str">
        <f t="shared" si="140"/>
        <v/>
      </c>
      <c r="K581" s="11" t="str">
        <f t="shared" si="141"/>
        <v>U</v>
      </c>
      <c r="L581" s="11" t="str">
        <f t="shared" si="142"/>
        <v/>
      </c>
      <c r="M581" s="13"/>
      <c r="R581" s="11"/>
      <c r="T581" s="11"/>
      <c r="X581" s="13"/>
    </row>
    <row r="582" spans="1:24" x14ac:dyDescent="0.3">
      <c r="A582" s="13"/>
      <c r="B582" s="11">
        <v>1600</v>
      </c>
      <c r="C582" s="14">
        <f t="shared" ref="C582:C645" si="144">ROUND(SQRT(B582),4)</f>
        <v>40</v>
      </c>
      <c r="D582" s="13"/>
      <c r="E582" s="14">
        <f>39+(B582-1521)/79</f>
        <v>40</v>
      </c>
      <c r="F582" s="21"/>
      <c r="G582" s="13"/>
      <c r="H582" s="21">
        <f t="shared" si="132"/>
        <v>0</v>
      </c>
      <c r="I582" s="13"/>
      <c r="J582" s="10">
        <f>COUNTIF(J504:J581,"X")</f>
        <v>54</v>
      </c>
      <c r="K582" s="10">
        <f>COUNTIF(K504:K581,"U")</f>
        <v>19</v>
      </c>
      <c r="L582" s="10">
        <f>COUNTIF(L504:L581,"O")</f>
        <v>5</v>
      </c>
      <c r="M582" s="13"/>
      <c r="R582" s="11"/>
      <c r="T582" s="11"/>
      <c r="X582" s="13"/>
    </row>
    <row r="583" spans="1:24" x14ac:dyDescent="0.3">
      <c r="A583" s="13"/>
      <c r="B583" s="11">
        <v>1601</v>
      </c>
      <c r="C583" s="14">
        <f t="shared" si="144"/>
        <v>40.012500000000003</v>
      </c>
      <c r="D583" s="13"/>
      <c r="E583" s="14">
        <f t="shared" ref="E583:E646" si="145">ROUND(40+(B583-1600)/81,4)</f>
        <v>40.012300000000003</v>
      </c>
      <c r="F583" s="21">
        <f t="shared" ref="F583:F593" si="146">ROUND(((E583-40)/0.14)*(31/2),0)</f>
        <v>1</v>
      </c>
      <c r="G583" s="13"/>
      <c r="H583" s="21">
        <f t="shared" ref="H583:H646" si="147">ROUND(C583-E583,4)*10000</f>
        <v>2</v>
      </c>
      <c r="I583" s="13"/>
      <c r="J583" s="11" t="str">
        <f t="shared" ref="J583:J614" si="148">IF(H583=F583,"X","")</f>
        <v/>
      </c>
      <c r="K583" s="11" t="str">
        <f t="shared" ref="K583:K614" si="149">IF(H583&gt;F583,"U","")</f>
        <v>U</v>
      </c>
      <c r="L583" s="11" t="str">
        <f t="shared" ref="L583:L614" si="150">IF(H583&lt;F583,"O","")</f>
        <v/>
      </c>
      <c r="M583" s="13"/>
      <c r="R583" s="11"/>
      <c r="T583" s="11"/>
      <c r="X583" s="13"/>
    </row>
    <row r="584" spans="1:24" x14ac:dyDescent="0.3">
      <c r="A584" s="13"/>
      <c r="B584" s="11">
        <v>1602</v>
      </c>
      <c r="C584" s="14">
        <f t="shared" si="144"/>
        <v>40.024999999999999</v>
      </c>
      <c r="D584" s="13"/>
      <c r="E584" s="14">
        <f t="shared" si="145"/>
        <v>40.024700000000003</v>
      </c>
      <c r="F584" s="21">
        <f t="shared" si="146"/>
        <v>3</v>
      </c>
      <c r="G584" s="13"/>
      <c r="H584" s="21">
        <f t="shared" si="147"/>
        <v>2.9999999999999996</v>
      </c>
      <c r="I584" s="13"/>
      <c r="J584" s="11" t="str">
        <f t="shared" si="148"/>
        <v>X</v>
      </c>
      <c r="K584" s="11" t="str">
        <f t="shared" si="149"/>
        <v/>
      </c>
      <c r="L584" s="11" t="str">
        <f t="shared" si="150"/>
        <v/>
      </c>
      <c r="M584" s="13"/>
      <c r="R584" s="11"/>
      <c r="T584" s="11"/>
      <c r="X584" s="13"/>
    </row>
    <row r="585" spans="1:24" x14ac:dyDescent="0.3">
      <c r="A585" s="13"/>
      <c r="B585" s="11">
        <v>1603</v>
      </c>
      <c r="C585" s="14">
        <f t="shared" si="144"/>
        <v>40.037500000000001</v>
      </c>
      <c r="D585" s="13"/>
      <c r="E585" s="14">
        <f t="shared" si="145"/>
        <v>40.036999999999999</v>
      </c>
      <c r="F585" s="21">
        <f t="shared" si="146"/>
        <v>4</v>
      </c>
      <c r="G585" s="13"/>
      <c r="H585" s="21">
        <f t="shared" si="147"/>
        <v>5</v>
      </c>
      <c r="I585" s="13"/>
      <c r="J585" s="11" t="str">
        <f t="shared" si="148"/>
        <v/>
      </c>
      <c r="K585" s="11" t="str">
        <f t="shared" si="149"/>
        <v>U</v>
      </c>
      <c r="L585" s="11" t="str">
        <f t="shared" si="150"/>
        <v/>
      </c>
      <c r="M585" s="13"/>
      <c r="R585" s="11"/>
      <c r="T585" s="11"/>
      <c r="X585" s="13"/>
    </row>
    <row r="586" spans="1:24" x14ac:dyDescent="0.3">
      <c r="A586" s="13"/>
      <c r="B586" s="11">
        <v>1604</v>
      </c>
      <c r="C586" s="14">
        <f t="shared" si="144"/>
        <v>40.049999999999997</v>
      </c>
      <c r="D586" s="13"/>
      <c r="E586" s="14">
        <f t="shared" si="145"/>
        <v>40.049399999999999</v>
      </c>
      <c r="F586" s="21">
        <f t="shared" si="146"/>
        <v>5</v>
      </c>
      <c r="G586" s="13"/>
      <c r="H586" s="21">
        <f t="shared" si="147"/>
        <v>5.9999999999999991</v>
      </c>
      <c r="I586" s="13"/>
      <c r="J586" s="11" t="str">
        <f t="shared" si="148"/>
        <v/>
      </c>
      <c r="K586" s="11" t="str">
        <f t="shared" si="149"/>
        <v>U</v>
      </c>
      <c r="L586" s="11" t="str">
        <f t="shared" si="150"/>
        <v/>
      </c>
      <c r="M586" s="13"/>
      <c r="R586" s="11"/>
      <c r="T586" s="11"/>
      <c r="X586" s="13"/>
    </row>
    <row r="587" spans="1:24" x14ac:dyDescent="0.3">
      <c r="A587" s="13"/>
      <c r="B587" s="11">
        <v>1605</v>
      </c>
      <c r="C587" s="14">
        <f t="shared" si="144"/>
        <v>40.0625</v>
      </c>
      <c r="D587" s="13"/>
      <c r="E587" s="14">
        <f t="shared" si="145"/>
        <v>40.061700000000002</v>
      </c>
      <c r="F587" s="21">
        <f t="shared" si="146"/>
        <v>7</v>
      </c>
      <c r="G587" s="13"/>
      <c r="H587" s="21">
        <f t="shared" si="147"/>
        <v>8</v>
      </c>
      <c r="I587" s="13"/>
      <c r="J587" s="11" t="str">
        <f t="shared" si="148"/>
        <v/>
      </c>
      <c r="K587" s="11" t="str">
        <f t="shared" si="149"/>
        <v>U</v>
      </c>
      <c r="L587" s="11" t="str">
        <f t="shared" si="150"/>
        <v/>
      </c>
      <c r="M587" s="13"/>
      <c r="R587" s="11"/>
      <c r="T587" s="11"/>
      <c r="X587" s="13"/>
    </row>
    <row r="588" spans="1:24" x14ac:dyDescent="0.3">
      <c r="A588" s="13"/>
      <c r="B588" s="11">
        <v>1606</v>
      </c>
      <c r="C588" s="14">
        <f t="shared" si="144"/>
        <v>40.0749</v>
      </c>
      <c r="D588" s="13"/>
      <c r="E588" s="14">
        <f t="shared" si="145"/>
        <v>40.074100000000001</v>
      </c>
      <c r="F588" s="21">
        <f t="shared" si="146"/>
        <v>8</v>
      </c>
      <c r="G588" s="13"/>
      <c r="H588" s="21">
        <f t="shared" si="147"/>
        <v>8</v>
      </c>
      <c r="I588" s="13"/>
      <c r="J588" s="11" t="str">
        <f t="shared" si="148"/>
        <v>X</v>
      </c>
      <c r="K588" s="11" t="str">
        <f t="shared" si="149"/>
        <v/>
      </c>
      <c r="L588" s="11" t="str">
        <f t="shared" si="150"/>
        <v/>
      </c>
      <c r="M588" s="13"/>
      <c r="R588" s="11"/>
      <c r="T588" s="11"/>
      <c r="X588" s="13"/>
    </row>
    <row r="589" spans="1:24" x14ac:dyDescent="0.3">
      <c r="A589" s="13"/>
      <c r="B589" s="11">
        <v>1607</v>
      </c>
      <c r="C589" s="14">
        <f t="shared" si="144"/>
        <v>40.087400000000002</v>
      </c>
      <c r="D589" s="13"/>
      <c r="E589" s="14">
        <f t="shared" si="145"/>
        <v>40.086399999999998</v>
      </c>
      <c r="F589" s="21">
        <f t="shared" si="146"/>
        <v>10</v>
      </c>
      <c r="G589" s="13"/>
      <c r="H589" s="21">
        <f t="shared" si="147"/>
        <v>10</v>
      </c>
      <c r="I589" s="13"/>
      <c r="J589" s="11" t="str">
        <f t="shared" si="148"/>
        <v>X</v>
      </c>
      <c r="K589" s="11" t="str">
        <f t="shared" si="149"/>
        <v/>
      </c>
      <c r="L589" s="11" t="str">
        <f t="shared" si="150"/>
        <v/>
      </c>
      <c r="M589" s="13"/>
      <c r="R589" s="11"/>
      <c r="T589" s="11"/>
      <c r="X589" s="13"/>
    </row>
    <row r="590" spans="1:24" x14ac:dyDescent="0.3">
      <c r="A590" s="13"/>
      <c r="B590" s="11">
        <v>1608</v>
      </c>
      <c r="C590" s="14">
        <f t="shared" si="144"/>
        <v>40.099899999999998</v>
      </c>
      <c r="D590" s="13"/>
      <c r="E590" s="14">
        <f t="shared" si="145"/>
        <v>40.098799999999997</v>
      </c>
      <c r="F590" s="21">
        <f t="shared" si="146"/>
        <v>11</v>
      </c>
      <c r="G590" s="13"/>
      <c r="H590" s="21">
        <f t="shared" si="147"/>
        <v>11</v>
      </c>
      <c r="I590" s="13"/>
      <c r="J590" s="11" t="str">
        <f t="shared" si="148"/>
        <v>X</v>
      </c>
      <c r="K590" s="11" t="str">
        <f t="shared" si="149"/>
        <v/>
      </c>
      <c r="L590" s="11" t="str">
        <f t="shared" si="150"/>
        <v/>
      </c>
      <c r="M590" s="13"/>
      <c r="R590" s="11"/>
      <c r="T590" s="11"/>
      <c r="X590" s="13"/>
    </row>
    <row r="591" spans="1:24" x14ac:dyDescent="0.3">
      <c r="A591" s="13"/>
      <c r="B591" s="11">
        <v>1609</v>
      </c>
      <c r="C591" s="14">
        <f t="shared" si="144"/>
        <v>40.112299999999998</v>
      </c>
      <c r="D591" s="13"/>
      <c r="E591" s="14">
        <f t="shared" si="145"/>
        <v>40.1111</v>
      </c>
      <c r="F591" s="21">
        <f t="shared" si="146"/>
        <v>12</v>
      </c>
      <c r="G591" s="13"/>
      <c r="H591" s="21">
        <f t="shared" si="147"/>
        <v>11.999999999999998</v>
      </c>
      <c r="I591" s="13"/>
      <c r="J591" s="11" t="str">
        <f t="shared" si="148"/>
        <v>X</v>
      </c>
      <c r="K591" s="11" t="str">
        <f t="shared" si="149"/>
        <v/>
      </c>
      <c r="L591" s="11" t="str">
        <f t="shared" si="150"/>
        <v/>
      </c>
      <c r="M591" s="13"/>
      <c r="R591" s="11"/>
      <c r="T591" s="11"/>
      <c r="X591" s="13"/>
    </row>
    <row r="592" spans="1:24" x14ac:dyDescent="0.3">
      <c r="A592" s="13"/>
      <c r="B592" s="11">
        <v>1610</v>
      </c>
      <c r="C592" s="14">
        <f t="shared" si="144"/>
        <v>40.1248</v>
      </c>
      <c r="D592" s="13"/>
      <c r="E592" s="14">
        <f t="shared" si="145"/>
        <v>40.1235</v>
      </c>
      <c r="F592" s="21">
        <f t="shared" si="146"/>
        <v>14</v>
      </c>
      <c r="G592" s="13"/>
      <c r="H592" s="21">
        <f t="shared" si="147"/>
        <v>13</v>
      </c>
      <c r="I592" s="13"/>
      <c r="J592" s="11" t="str">
        <f t="shared" si="148"/>
        <v/>
      </c>
      <c r="K592" s="11" t="str">
        <f t="shared" si="149"/>
        <v/>
      </c>
      <c r="L592" s="11" t="str">
        <f t="shared" si="150"/>
        <v>O</v>
      </c>
      <c r="M592" s="13"/>
      <c r="R592" s="11"/>
      <c r="T592" s="11"/>
      <c r="X592" s="13"/>
    </row>
    <row r="593" spans="1:24" x14ac:dyDescent="0.3">
      <c r="A593" s="13"/>
      <c r="B593" s="11">
        <v>1611</v>
      </c>
      <c r="C593" s="14">
        <f t="shared" si="144"/>
        <v>40.137300000000003</v>
      </c>
      <c r="D593" s="13"/>
      <c r="E593" s="14">
        <f t="shared" si="145"/>
        <v>40.135800000000003</v>
      </c>
      <c r="F593" s="21">
        <f t="shared" si="146"/>
        <v>15</v>
      </c>
      <c r="G593" s="13"/>
      <c r="H593" s="21">
        <f t="shared" si="147"/>
        <v>15</v>
      </c>
      <c r="I593" s="13"/>
      <c r="J593" s="11" t="str">
        <f t="shared" si="148"/>
        <v>X</v>
      </c>
      <c r="K593" s="11" t="str">
        <f t="shared" si="149"/>
        <v/>
      </c>
      <c r="L593" s="11" t="str">
        <f t="shared" si="150"/>
        <v/>
      </c>
      <c r="M593" s="13"/>
      <c r="R593" s="11"/>
      <c r="T593" s="11"/>
      <c r="X593" s="13"/>
    </row>
    <row r="594" spans="1:24" x14ac:dyDescent="0.3">
      <c r="A594" s="13"/>
      <c r="B594" s="11">
        <v>1612</v>
      </c>
      <c r="C594" s="14">
        <f t="shared" si="144"/>
        <v>40.149700000000003</v>
      </c>
      <c r="D594" s="13"/>
      <c r="E594" s="14">
        <f t="shared" si="145"/>
        <v>40.148099999999999</v>
      </c>
      <c r="F594" s="21">
        <f t="shared" ref="F594:F604" si="151">ROUND((31/2)+(((E594-40)-0.14)/0.14)*(31/3),0)</f>
        <v>16</v>
      </c>
      <c r="G594" s="13"/>
      <c r="H594" s="21">
        <f t="shared" si="147"/>
        <v>16</v>
      </c>
      <c r="I594" s="13"/>
      <c r="J594" s="11" t="str">
        <f t="shared" si="148"/>
        <v>X</v>
      </c>
      <c r="K594" s="11" t="str">
        <f t="shared" si="149"/>
        <v/>
      </c>
      <c r="L594" s="11" t="str">
        <f t="shared" si="150"/>
        <v/>
      </c>
      <c r="M594" s="13"/>
      <c r="R594" s="11"/>
      <c r="T594" s="11"/>
      <c r="X594" s="13"/>
    </row>
    <row r="595" spans="1:24" x14ac:dyDescent="0.3">
      <c r="A595" s="13"/>
      <c r="B595" s="11">
        <v>1613</v>
      </c>
      <c r="C595" s="14">
        <f t="shared" si="144"/>
        <v>40.162199999999999</v>
      </c>
      <c r="D595" s="13"/>
      <c r="E595" s="14">
        <f t="shared" si="145"/>
        <v>40.160499999999999</v>
      </c>
      <c r="F595" s="21">
        <f t="shared" si="151"/>
        <v>17</v>
      </c>
      <c r="G595" s="13"/>
      <c r="H595" s="21">
        <f t="shared" si="147"/>
        <v>17</v>
      </c>
      <c r="I595" s="13"/>
      <c r="J595" s="11" t="str">
        <f t="shared" si="148"/>
        <v>X</v>
      </c>
      <c r="K595" s="11" t="str">
        <f t="shared" si="149"/>
        <v/>
      </c>
      <c r="L595" s="11" t="str">
        <f t="shared" si="150"/>
        <v/>
      </c>
      <c r="M595" s="13"/>
      <c r="R595" s="11"/>
      <c r="T595" s="11"/>
      <c r="X595" s="13"/>
    </row>
    <row r="596" spans="1:24" x14ac:dyDescent="0.3">
      <c r="A596" s="13"/>
      <c r="B596" s="11">
        <v>1614</v>
      </c>
      <c r="C596" s="14">
        <f t="shared" si="144"/>
        <v>40.174599999999998</v>
      </c>
      <c r="D596" s="13"/>
      <c r="E596" s="14">
        <f t="shared" si="145"/>
        <v>40.172800000000002</v>
      </c>
      <c r="F596" s="21">
        <f t="shared" si="151"/>
        <v>18</v>
      </c>
      <c r="G596" s="13"/>
      <c r="H596" s="21">
        <f t="shared" si="147"/>
        <v>18</v>
      </c>
      <c r="I596" s="13"/>
      <c r="J596" s="11" t="str">
        <f t="shared" si="148"/>
        <v>X</v>
      </c>
      <c r="K596" s="11" t="str">
        <f t="shared" si="149"/>
        <v/>
      </c>
      <c r="L596" s="11" t="str">
        <f t="shared" si="150"/>
        <v/>
      </c>
      <c r="M596" s="13"/>
      <c r="R596" s="11"/>
      <c r="T596" s="11"/>
      <c r="X596" s="13"/>
    </row>
    <row r="597" spans="1:24" x14ac:dyDescent="0.3">
      <c r="A597" s="13"/>
      <c r="B597" s="11">
        <v>1615</v>
      </c>
      <c r="C597" s="14">
        <f t="shared" si="144"/>
        <v>40.187100000000001</v>
      </c>
      <c r="D597" s="13"/>
      <c r="E597" s="14">
        <f t="shared" si="145"/>
        <v>40.185200000000002</v>
      </c>
      <c r="F597" s="21">
        <f t="shared" si="151"/>
        <v>19</v>
      </c>
      <c r="G597" s="13"/>
      <c r="H597" s="21">
        <f t="shared" si="147"/>
        <v>19</v>
      </c>
      <c r="I597" s="13"/>
      <c r="J597" s="11" t="str">
        <f t="shared" si="148"/>
        <v>X</v>
      </c>
      <c r="K597" s="11" t="str">
        <f t="shared" si="149"/>
        <v/>
      </c>
      <c r="L597" s="11" t="str">
        <f t="shared" si="150"/>
        <v/>
      </c>
      <c r="M597" s="13"/>
      <c r="R597" s="11"/>
      <c r="T597" s="11"/>
      <c r="X597" s="13"/>
    </row>
    <row r="598" spans="1:24" x14ac:dyDescent="0.3">
      <c r="A598" s="13"/>
      <c r="B598" s="11">
        <v>1616</v>
      </c>
      <c r="C598" s="14">
        <f t="shared" si="144"/>
        <v>40.1995</v>
      </c>
      <c r="D598" s="13"/>
      <c r="E598" s="14">
        <f t="shared" si="145"/>
        <v>40.197499999999998</v>
      </c>
      <c r="F598" s="21">
        <f t="shared" si="151"/>
        <v>20</v>
      </c>
      <c r="G598" s="13"/>
      <c r="H598" s="21">
        <f t="shared" si="147"/>
        <v>20</v>
      </c>
      <c r="I598" s="13"/>
      <c r="J598" s="11" t="str">
        <f t="shared" si="148"/>
        <v>X</v>
      </c>
      <c r="K598" s="11" t="str">
        <f t="shared" si="149"/>
        <v/>
      </c>
      <c r="L598" s="11" t="str">
        <f t="shared" si="150"/>
        <v/>
      </c>
      <c r="M598" s="13"/>
      <c r="R598" s="11"/>
      <c r="T598" s="11"/>
      <c r="X598" s="13"/>
    </row>
    <row r="599" spans="1:24" x14ac:dyDescent="0.3">
      <c r="A599" s="13"/>
      <c r="B599" s="11">
        <v>1617</v>
      </c>
      <c r="C599" s="14">
        <f t="shared" si="144"/>
        <v>40.2119</v>
      </c>
      <c r="D599" s="13"/>
      <c r="E599" s="14">
        <f t="shared" si="145"/>
        <v>40.209899999999998</v>
      </c>
      <c r="F599" s="21">
        <f t="shared" si="151"/>
        <v>21</v>
      </c>
      <c r="G599" s="13"/>
      <c r="H599" s="21">
        <f t="shared" si="147"/>
        <v>20</v>
      </c>
      <c r="I599" s="13"/>
      <c r="J599" s="11" t="str">
        <f t="shared" si="148"/>
        <v/>
      </c>
      <c r="K599" s="11" t="str">
        <f t="shared" si="149"/>
        <v/>
      </c>
      <c r="L599" s="11" t="str">
        <f t="shared" si="150"/>
        <v>O</v>
      </c>
      <c r="M599" s="13"/>
      <c r="R599" s="11"/>
      <c r="T599" s="11"/>
      <c r="X599" s="13"/>
    </row>
    <row r="600" spans="1:24" x14ac:dyDescent="0.3">
      <c r="A600" s="13"/>
      <c r="B600" s="11">
        <v>1618</v>
      </c>
      <c r="C600" s="14">
        <f t="shared" si="144"/>
        <v>40.224400000000003</v>
      </c>
      <c r="D600" s="13"/>
      <c r="E600" s="14">
        <f t="shared" si="145"/>
        <v>40.222200000000001</v>
      </c>
      <c r="F600" s="21">
        <f t="shared" si="151"/>
        <v>22</v>
      </c>
      <c r="G600" s="13"/>
      <c r="H600" s="21">
        <f t="shared" si="147"/>
        <v>22</v>
      </c>
      <c r="I600" s="13"/>
      <c r="J600" s="11" t="str">
        <f t="shared" si="148"/>
        <v>X</v>
      </c>
      <c r="K600" s="11" t="str">
        <f t="shared" si="149"/>
        <v/>
      </c>
      <c r="L600" s="11" t="str">
        <f t="shared" si="150"/>
        <v/>
      </c>
      <c r="M600" s="13"/>
      <c r="R600" s="11"/>
      <c r="T600" s="11"/>
      <c r="X600" s="13"/>
    </row>
    <row r="601" spans="1:24" x14ac:dyDescent="0.3">
      <c r="A601" s="13"/>
      <c r="B601" s="11">
        <v>1619</v>
      </c>
      <c r="C601" s="14">
        <f t="shared" si="144"/>
        <v>40.236800000000002</v>
      </c>
      <c r="D601" s="13"/>
      <c r="E601" s="14">
        <f t="shared" si="145"/>
        <v>40.2346</v>
      </c>
      <c r="F601" s="21">
        <f t="shared" si="151"/>
        <v>22</v>
      </c>
      <c r="G601" s="13"/>
      <c r="H601" s="21">
        <f t="shared" si="147"/>
        <v>22</v>
      </c>
      <c r="I601" s="13"/>
      <c r="J601" s="11" t="str">
        <f t="shared" si="148"/>
        <v>X</v>
      </c>
      <c r="K601" s="11" t="str">
        <f t="shared" si="149"/>
        <v/>
      </c>
      <c r="L601" s="11" t="str">
        <f t="shared" si="150"/>
        <v/>
      </c>
      <c r="M601" s="13"/>
      <c r="R601" s="11"/>
      <c r="T601" s="11"/>
      <c r="X601" s="13"/>
    </row>
    <row r="602" spans="1:24" x14ac:dyDescent="0.3">
      <c r="A602" s="13"/>
      <c r="B602" s="11">
        <v>1620</v>
      </c>
      <c r="C602" s="14">
        <f t="shared" si="144"/>
        <v>40.249200000000002</v>
      </c>
      <c r="D602" s="13"/>
      <c r="E602" s="14">
        <f t="shared" si="145"/>
        <v>40.246899999999997</v>
      </c>
      <c r="F602" s="21">
        <f t="shared" si="151"/>
        <v>23</v>
      </c>
      <c r="G602" s="13"/>
      <c r="H602" s="21">
        <f t="shared" si="147"/>
        <v>23</v>
      </c>
      <c r="I602" s="13"/>
      <c r="J602" s="11" t="str">
        <f t="shared" si="148"/>
        <v>X</v>
      </c>
      <c r="K602" s="11" t="str">
        <f t="shared" si="149"/>
        <v/>
      </c>
      <c r="L602" s="11" t="str">
        <f t="shared" si="150"/>
        <v/>
      </c>
      <c r="M602" s="13"/>
      <c r="R602" s="11"/>
      <c r="T602" s="11"/>
      <c r="X602" s="13"/>
    </row>
    <row r="603" spans="1:24" x14ac:dyDescent="0.3">
      <c r="A603" s="13"/>
      <c r="B603" s="11">
        <v>1621</v>
      </c>
      <c r="C603" s="14">
        <f t="shared" si="144"/>
        <v>40.261600000000001</v>
      </c>
      <c r="D603" s="13"/>
      <c r="E603" s="14">
        <f t="shared" si="145"/>
        <v>40.259300000000003</v>
      </c>
      <c r="F603" s="21">
        <f t="shared" si="151"/>
        <v>24</v>
      </c>
      <c r="G603" s="13"/>
      <c r="H603" s="21">
        <f t="shared" si="147"/>
        <v>23</v>
      </c>
      <c r="I603" s="13"/>
      <c r="J603" s="11" t="str">
        <f t="shared" si="148"/>
        <v/>
      </c>
      <c r="K603" s="11" t="str">
        <f t="shared" si="149"/>
        <v/>
      </c>
      <c r="L603" s="11" t="str">
        <f t="shared" si="150"/>
        <v>O</v>
      </c>
      <c r="M603" s="13"/>
      <c r="R603" s="11"/>
      <c r="T603" s="11"/>
      <c r="X603" s="13"/>
    </row>
    <row r="604" spans="1:24" x14ac:dyDescent="0.3">
      <c r="A604" s="13"/>
      <c r="B604" s="11">
        <v>1622</v>
      </c>
      <c r="C604" s="14">
        <f t="shared" si="144"/>
        <v>40.274099999999997</v>
      </c>
      <c r="D604" s="13"/>
      <c r="E604" s="14">
        <f t="shared" si="145"/>
        <v>40.271599999999999</v>
      </c>
      <c r="F604" s="21">
        <f t="shared" si="151"/>
        <v>25</v>
      </c>
      <c r="G604" s="13"/>
      <c r="H604" s="21">
        <f t="shared" si="147"/>
        <v>25</v>
      </c>
      <c r="I604" s="13"/>
      <c r="J604" s="11" t="str">
        <f t="shared" si="148"/>
        <v>X</v>
      </c>
      <c r="K604" s="11" t="str">
        <f t="shared" si="149"/>
        <v/>
      </c>
      <c r="L604" s="11" t="str">
        <f t="shared" si="150"/>
        <v/>
      </c>
      <c r="M604" s="13"/>
      <c r="R604" s="11"/>
      <c r="T604" s="11"/>
      <c r="X604" s="13"/>
    </row>
    <row r="605" spans="1:24" x14ac:dyDescent="0.3">
      <c r="A605" s="13"/>
      <c r="B605" s="11">
        <v>1623</v>
      </c>
      <c r="C605" s="14">
        <f t="shared" si="144"/>
        <v>40.286499999999997</v>
      </c>
      <c r="D605" s="13"/>
      <c r="E605" s="14">
        <f t="shared" si="145"/>
        <v>40.283999999999999</v>
      </c>
      <c r="F605" s="21">
        <f t="shared" ref="F605:F616" si="152">ROUND(31-((0.42-(E605-40))/0.14)*(31/6),0)</f>
        <v>26</v>
      </c>
      <c r="G605" s="13"/>
      <c r="H605" s="21">
        <f t="shared" si="147"/>
        <v>25</v>
      </c>
      <c r="I605" s="13"/>
      <c r="J605" s="11" t="str">
        <f t="shared" si="148"/>
        <v/>
      </c>
      <c r="K605" s="11" t="str">
        <f t="shared" si="149"/>
        <v/>
      </c>
      <c r="L605" s="11" t="str">
        <f t="shared" si="150"/>
        <v>O</v>
      </c>
      <c r="M605" s="13"/>
      <c r="R605" s="11"/>
      <c r="T605" s="11"/>
      <c r="X605" s="13"/>
    </row>
    <row r="606" spans="1:24" x14ac:dyDescent="0.3">
      <c r="A606" s="13"/>
      <c r="B606" s="11">
        <v>1624</v>
      </c>
      <c r="C606" s="14">
        <f t="shared" si="144"/>
        <v>40.298900000000003</v>
      </c>
      <c r="D606" s="13"/>
      <c r="E606" s="14">
        <f t="shared" si="145"/>
        <v>40.296300000000002</v>
      </c>
      <c r="F606" s="21">
        <f t="shared" si="152"/>
        <v>26</v>
      </c>
      <c r="G606" s="13"/>
      <c r="H606" s="21">
        <f t="shared" si="147"/>
        <v>26</v>
      </c>
      <c r="I606" s="13"/>
      <c r="J606" s="11" t="str">
        <f t="shared" si="148"/>
        <v>X</v>
      </c>
      <c r="K606" s="11" t="str">
        <f t="shared" si="149"/>
        <v/>
      </c>
      <c r="L606" s="11" t="str">
        <f t="shared" si="150"/>
        <v/>
      </c>
      <c r="M606" s="13"/>
      <c r="R606" s="11"/>
      <c r="T606" s="11"/>
      <c r="X606" s="13"/>
    </row>
    <row r="607" spans="1:24" x14ac:dyDescent="0.3">
      <c r="A607" s="13"/>
      <c r="B607" s="11">
        <v>1625</v>
      </c>
      <c r="C607" s="14">
        <f t="shared" si="144"/>
        <v>40.311300000000003</v>
      </c>
      <c r="D607" s="13"/>
      <c r="E607" s="14">
        <f t="shared" si="145"/>
        <v>40.308599999999998</v>
      </c>
      <c r="F607" s="21">
        <f t="shared" si="152"/>
        <v>27</v>
      </c>
      <c r="G607" s="13"/>
      <c r="H607" s="21">
        <f t="shared" si="147"/>
        <v>27</v>
      </c>
      <c r="I607" s="13"/>
      <c r="J607" s="11" t="str">
        <f t="shared" si="148"/>
        <v>X</v>
      </c>
      <c r="K607" s="11" t="str">
        <f t="shared" si="149"/>
        <v/>
      </c>
      <c r="L607" s="11" t="str">
        <f t="shared" si="150"/>
        <v/>
      </c>
      <c r="M607" s="13"/>
      <c r="R607" s="11"/>
      <c r="T607" s="11"/>
      <c r="X607" s="13"/>
    </row>
    <row r="608" spans="1:24" x14ac:dyDescent="0.3">
      <c r="A608" s="13"/>
      <c r="B608" s="11">
        <v>1626</v>
      </c>
      <c r="C608" s="14">
        <f t="shared" si="144"/>
        <v>40.323700000000002</v>
      </c>
      <c r="D608" s="13"/>
      <c r="E608" s="14">
        <f t="shared" si="145"/>
        <v>40.320999999999998</v>
      </c>
      <c r="F608" s="21">
        <f t="shared" si="152"/>
        <v>27</v>
      </c>
      <c r="G608" s="13"/>
      <c r="H608" s="21">
        <f t="shared" si="147"/>
        <v>27</v>
      </c>
      <c r="I608" s="13"/>
      <c r="J608" s="11" t="str">
        <f t="shared" si="148"/>
        <v>X</v>
      </c>
      <c r="K608" s="11" t="str">
        <f t="shared" si="149"/>
        <v/>
      </c>
      <c r="L608" s="11" t="str">
        <f t="shared" si="150"/>
        <v/>
      </c>
      <c r="M608" s="13"/>
      <c r="R608" s="11"/>
      <c r="T608" s="11"/>
      <c r="X608" s="13"/>
    </row>
    <row r="609" spans="1:24" x14ac:dyDescent="0.3">
      <c r="A609" s="13"/>
      <c r="B609" s="11">
        <v>1627</v>
      </c>
      <c r="C609" s="14">
        <f t="shared" si="144"/>
        <v>40.336100000000002</v>
      </c>
      <c r="D609" s="13"/>
      <c r="E609" s="14">
        <f t="shared" si="145"/>
        <v>40.333300000000001</v>
      </c>
      <c r="F609" s="21">
        <f t="shared" si="152"/>
        <v>28</v>
      </c>
      <c r="G609" s="13"/>
      <c r="H609" s="21">
        <f t="shared" si="147"/>
        <v>28</v>
      </c>
      <c r="I609" s="13"/>
      <c r="J609" s="11" t="str">
        <f t="shared" si="148"/>
        <v>X</v>
      </c>
      <c r="K609" s="11" t="str">
        <f t="shared" si="149"/>
        <v/>
      </c>
      <c r="L609" s="11" t="str">
        <f t="shared" si="150"/>
        <v/>
      </c>
      <c r="M609" s="13"/>
      <c r="R609" s="11"/>
      <c r="T609" s="11"/>
      <c r="X609" s="13"/>
    </row>
    <row r="610" spans="1:24" x14ac:dyDescent="0.3">
      <c r="A610" s="13"/>
      <c r="B610" s="11">
        <v>1628</v>
      </c>
      <c r="C610" s="14">
        <f t="shared" si="144"/>
        <v>40.348500000000001</v>
      </c>
      <c r="D610" s="13"/>
      <c r="E610" s="14">
        <f t="shared" si="145"/>
        <v>40.345700000000001</v>
      </c>
      <c r="F610" s="21">
        <f t="shared" si="152"/>
        <v>28</v>
      </c>
      <c r="G610" s="13"/>
      <c r="H610" s="21">
        <f t="shared" si="147"/>
        <v>28</v>
      </c>
      <c r="I610" s="13"/>
      <c r="J610" s="11" t="str">
        <f t="shared" si="148"/>
        <v>X</v>
      </c>
      <c r="K610" s="11" t="str">
        <f t="shared" si="149"/>
        <v/>
      </c>
      <c r="L610" s="11" t="str">
        <f t="shared" si="150"/>
        <v/>
      </c>
      <c r="M610" s="13"/>
      <c r="R610" s="11"/>
      <c r="T610" s="11"/>
      <c r="X610" s="13"/>
    </row>
    <row r="611" spans="1:24" x14ac:dyDescent="0.3">
      <c r="A611" s="13"/>
      <c r="B611" s="11">
        <v>1629</v>
      </c>
      <c r="C611" s="14">
        <f t="shared" si="144"/>
        <v>40.360900000000001</v>
      </c>
      <c r="D611" s="13"/>
      <c r="E611" s="14">
        <f t="shared" si="145"/>
        <v>40.357999999999997</v>
      </c>
      <c r="F611" s="21">
        <f t="shared" si="152"/>
        <v>29</v>
      </c>
      <c r="G611" s="13"/>
      <c r="H611" s="21">
        <f t="shared" si="147"/>
        <v>28.999999999999996</v>
      </c>
      <c r="I611" s="13"/>
      <c r="J611" s="11" t="str">
        <f t="shared" si="148"/>
        <v>X</v>
      </c>
      <c r="K611" s="11" t="str">
        <f t="shared" si="149"/>
        <v/>
      </c>
      <c r="L611" s="11" t="str">
        <f t="shared" si="150"/>
        <v/>
      </c>
      <c r="M611" s="13"/>
      <c r="R611" s="11"/>
      <c r="T611" s="11"/>
      <c r="X611" s="13"/>
    </row>
    <row r="612" spans="1:24" x14ac:dyDescent="0.3">
      <c r="A612" s="13"/>
      <c r="B612" s="11">
        <v>1630</v>
      </c>
      <c r="C612" s="14">
        <f t="shared" si="144"/>
        <v>40.3733</v>
      </c>
      <c r="D612" s="13"/>
      <c r="E612" s="14">
        <f t="shared" si="145"/>
        <v>40.370399999999997</v>
      </c>
      <c r="F612" s="21">
        <f t="shared" si="152"/>
        <v>29</v>
      </c>
      <c r="G612" s="13"/>
      <c r="H612" s="21">
        <f t="shared" si="147"/>
        <v>28.999999999999996</v>
      </c>
      <c r="I612" s="13"/>
      <c r="J612" s="11" t="str">
        <f t="shared" si="148"/>
        <v>X</v>
      </c>
      <c r="K612" s="11" t="str">
        <f t="shared" si="149"/>
        <v/>
      </c>
      <c r="L612" s="11" t="str">
        <f t="shared" si="150"/>
        <v/>
      </c>
      <c r="M612" s="13"/>
      <c r="R612" s="11"/>
      <c r="T612" s="11"/>
      <c r="X612" s="13"/>
    </row>
    <row r="613" spans="1:24" x14ac:dyDescent="0.3">
      <c r="A613" s="13"/>
      <c r="B613" s="11">
        <v>1631</v>
      </c>
      <c r="C613" s="14">
        <f t="shared" si="144"/>
        <v>40.385599999999997</v>
      </c>
      <c r="D613" s="13"/>
      <c r="E613" s="14">
        <f t="shared" si="145"/>
        <v>40.3827</v>
      </c>
      <c r="F613" s="21">
        <f t="shared" si="152"/>
        <v>30</v>
      </c>
      <c r="G613" s="13"/>
      <c r="H613" s="21">
        <f t="shared" si="147"/>
        <v>28.999999999999996</v>
      </c>
      <c r="I613" s="13"/>
      <c r="J613" s="11" t="str">
        <f t="shared" si="148"/>
        <v/>
      </c>
      <c r="K613" s="11" t="str">
        <f t="shared" si="149"/>
        <v/>
      </c>
      <c r="L613" s="11" t="str">
        <f t="shared" si="150"/>
        <v>O</v>
      </c>
      <c r="M613" s="13"/>
      <c r="R613" s="11"/>
      <c r="T613" s="11"/>
      <c r="X613" s="13"/>
    </row>
    <row r="614" spans="1:24" x14ac:dyDescent="0.3">
      <c r="A614" s="13"/>
      <c r="B614" s="11">
        <v>1632</v>
      </c>
      <c r="C614" s="14">
        <f t="shared" si="144"/>
        <v>40.398000000000003</v>
      </c>
      <c r="D614" s="13"/>
      <c r="E614" s="14">
        <f t="shared" si="145"/>
        <v>40.395099999999999</v>
      </c>
      <c r="F614" s="21">
        <f t="shared" si="152"/>
        <v>30</v>
      </c>
      <c r="G614" s="13"/>
      <c r="H614" s="21">
        <f t="shared" si="147"/>
        <v>28.999999999999996</v>
      </c>
      <c r="I614" s="13"/>
      <c r="J614" s="11" t="str">
        <f t="shared" si="148"/>
        <v/>
      </c>
      <c r="K614" s="11" t="str">
        <f t="shared" si="149"/>
        <v/>
      </c>
      <c r="L614" s="11" t="str">
        <f t="shared" si="150"/>
        <v>O</v>
      </c>
      <c r="M614" s="13"/>
      <c r="R614" s="11"/>
      <c r="T614" s="11"/>
      <c r="X614" s="13"/>
    </row>
    <row r="615" spans="1:24" x14ac:dyDescent="0.3">
      <c r="A615" s="13"/>
      <c r="B615" s="11">
        <v>1633</v>
      </c>
      <c r="C615" s="14">
        <f t="shared" si="144"/>
        <v>40.410400000000003</v>
      </c>
      <c r="D615" s="13"/>
      <c r="E615" s="14">
        <f t="shared" si="145"/>
        <v>40.407400000000003</v>
      </c>
      <c r="F615" s="21">
        <f t="shared" si="152"/>
        <v>31</v>
      </c>
      <c r="G615" s="13"/>
      <c r="H615" s="21">
        <f t="shared" si="147"/>
        <v>30</v>
      </c>
      <c r="I615" s="13"/>
      <c r="J615" s="11" t="str">
        <f t="shared" ref="J615:J646" si="153">IF(H615=F615,"X","")</f>
        <v/>
      </c>
      <c r="K615" s="11" t="str">
        <f t="shared" ref="K615:K646" si="154">IF(H615&gt;F615,"U","")</f>
        <v/>
      </c>
      <c r="L615" s="11" t="str">
        <f t="shared" ref="L615:L646" si="155">IF(H615&lt;F615,"O","")</f>
        <v>O</v>
      </c>
      <c r="M615" s="13"/>
      <c r="R615" s="11"/>
      <c r="T615" s="11"/>
      <c r="X615" s="13"/>
    </row>
    <row r="616" spans="1:24" x14ac:dyDescent="0.3">
      <c r="A616" s="13"/>
      <c r="B616" s="11">
        <v>1634</v>
      </c>
      <c r="C616" s="14">
        <f t="shared" si="144"/>
        <v>40.422800000000002</v>
      </c>
      <c r="D616" s="13"/>
      <c r="E616" s="14">
        <f t="shared" si="145"/>
        <v>40.419800000000002</v>
      </c>
      <c r="F616" s="21">
        <f t="shared" si="152"/>
        <v>31</v>
      </c>
      <c r="G616" s="13"/>
      <c r="H616" s="21">
        <f t="shared" si="147"/>
        <v>30</v>
      </c>
      <c r="I616" s="13"/>
      <c r="J616" s="11" t="str">
        <f t="shared" si="153"/>
        <v/>
      </c>
      <c r="K616" s="11" t="str">
        <f t="shared" si="154"/>
        <v/>
      </c>
      <c r="L616" s="11" t="str">
        <f t="shared" si="155"/>
        <v>O</v>
      </c>
      <c r="M616" s="13"/>
      <c r="R616" s="11"/>
      <c r="T616" s="11"/>
      <c r="X616" s="13"/>
    </row>
    <row r="617" spans="1:24" x14ac:dyDescent="0.3">
      <c r="A617" s="13"/>
      <c r="B617" s="11">
        <v>1635</v>
      </c>
      <c r="C617" s="14">
        <f t="shared" si="144"/>
        <v>40.435099999999998</v>
      </c>
      <c r="D617" s="13"/>
      <c r="E617" s="14">
        <f t="shared" si="145"/>
        <v>40.432099999999998</v>
      </c>
      <c r="F617" s="21">
        <v>31</v>
      </c>
      <c r="G617" s="13"/>
      <c r="H617" s="21">
        <f t="shared" si="147"/>
        <v>30</v>
      </c>
      <c r="I617" s="13"/>
      <c r="J617" s="11" t="str">
        <f t="shared" si="153"/>
        <v/>
      </c>
      <c r="K617" s="11" t="str">
        <f t="shared" si="154"/>
        <v/>
      </c>
      <c r="L617" s="11" t="str">
        <f t="shared" si="155"/>
        <v>O</v>
      </c>
      <c r="M617" s="13"/>
      <c r="R617" s="11"/>
      <c r="T617" s="11"/>
      <c r="X617" s="13"/>
    </row>
    <row r="618" spans="1:24" x14ac:dyDescent="0.3">
      <c r="A618" s="13"/>
      <c r="B618" s="11">
        <v>1636</v>
      </c>
      <c r="C618" s="14">
        <f t="shared" si="144"/>
        <v>40.447499999999998</v>
      </c>
      <c r="D618" s="13"/>
      <c r="E618" s="14">
        <f t="shared" si="145"/>
        <v>40.444400000000002</v>
      </c>
      <c r="F618" s="21">
        <v>31</v>
      </c>
      <c r="G618" s="13"/>
      <c r="H618" s="21">
        <f t="shared" si="147"/>
        <v>31</v>
      </c>
      <c r="I618" s="13"/>
      <c r="J618" s="11" t="str">
        <f t="shared" si="153"/>
        <v>X</v>
      </c>
      <c r="K618" s="11" t="str">
        <f t="shared" si="154"/>
        <v/>
      </c>
      <c r="L618" s="11" t="str">
        <f t="shared" si="155"/>
        <v/>
      </c>
      <c r="M618" s="13"/>
      <c r="R618" s="11"/>
      <c r="T618" s="11"/>
      <c r="X618" s="13"/>
    </row>
    <row r="619" spans="1:24" x14ac:dyDescent="0.3">
      <c r="A619" s="13"/>
      <c r="B619" s="11">
        <v>1637</v>
      </c>
      <c r="C619" s="14">
        <f t="shared" si="144"/>
        <v>40.459899999999998</v>
      </c>
      <c r="D619" s="13"/>
      <c r="E619" s="14">
        <f t="shared" si="145"/>
        <v>40.456800000000001</v>
      </c>
      <c r="F619" s="21">
        <v>31</v>
      </c>
      <c r="G619" s="13"/>
      <c r="H619" s="21">
        <f t="shared" si="147"/>
        <v>31</v>
      </c>
      <c r="I619" s="13"/>
      <c r="J619" s="11" t="str">
        <f t="shared" si="153"/>
        <v>X</v>
      </c>
      <c r="K619" s="11" t="str">
        <f t="shared" si="154"/>
        <v/>
      </c>
      <c r="L619" s="11" t="str">
        <f t="shared" si="155"/>
        <v/>
      </c>
      <c r="M619" s="13"/>
      <c r="R619" s="11"/>
      <c r="T619" s="11"/>
      <c r="X619" s="13"/>
    </row>
    <row r="620" spans="1:24" x14ac:dyDescent="0.3">
      <c r="A620" s="13"/>
      <c r="B620" s="11">
        <v>1638</v>
      </c>
      <c r="C620" s="14">
        <f t="shared" si="144"/>
        <v>40.472200000000001</v>
      </c>
      <c r="D620" s="13"/>
      <c r="E620" s="14">
        <f t="shared" si="145"/>
        <v>40.469099999999997</v>
      </c>
      <c r="F620" s="21">
        <v>31</v>
      </c>
      <c r="G620" s="13"/>
      <c r="H620" s="21">
        <f t="shared" si="147"/>
        <v>31</v>
      </c>
      <c r="I620" s="13"/>
      <c r="J620" s="11" t="str">
        <f t="shared" si="153"/>
        <v>X</v>
      </c>
      <c r="K620" s="11" t="str">
        <f t="shared" si="154"/>
        <v/>
      </c>
      <c r="L620" s="11" t="str">
        <f t="shared" si="155"/>
        <v/>
      </c>
      <c r="M620" s="13"/>
      <c r="R620" s="11"/>
      <c r="T620" s="11"/>
      <c r="X620" s="13"/>
    </row>
    <row r="621" spans="1:24" x14ac:dyDescent="0.3">
      <c r="A621" s="13"/>
      <c r="B621" s="11">
        <v>1639</v>
      </c>
      <c r="C621" s="14">
        <f t="shared" si="144"/>
        <v>40.4846</v>
      </c>
      <c r="D621" s="13"/>
      <c r="E621" s="14">
        <f t="shared" si="145"/>
        <v>40.481499999999997</v>
      </c>
      <c r="F621" s="21">
        <v>31</v>
      </c>
      <c r="G621" s="13"/>
      <c r="H621" s="21">
        <f t="shared" si="147"/>
        <v>31</v>
      </c>
      <c r="I621" s="13"/>
      <c r="J621" s="11" t="str">
        <f t="shared" si="153"/>
        <v>X</v>
      </c>
      <c r="K621" s="11" t="str">
        <f t="shared" si="154"/>
        <v/>
      </c>
      <c r="L621" s="11" t="str">
        <f t="shared" si="155"/>
        <v/>
      </c>
      <c r="M621" s="13"/>
      <c r="R621" s="11"/>
      <c r="T621" s="11"/>
      <c r="X621" s="13"/>
    </row>
    <row r="622" spans="1:24" x14ac:dyDescent="0.3">
      <c r="A622" s="13"/>
      <c r="B622" s="11">
        <v>1640</v>
      </c>
      <c r="C622" s="14">
        <f t="shared" si="144"/>
        <v>40.496899999999997</v>
      </c>
      <c r="D622" s="13"/>
      <c r="E622" s="14">
        <f t="shared" si="145"/>
        <v>40.4938</v>
      </c>
      <c r="F622" s="21">
        <v>31</v>
      </c>
      <c r="G622" s="13"/>
      <c r="H622" s="21">
        <f t="shared" si="147"/>
        <v>31</v>
      </c>
      <c r="I622" s="13"/>
      <c r="J622" s="11" t="str">
        <f t="shared" si="153"/>
        <v>X</v>
      </c>
      <c r="K622" s="11" t="str">
        <f t="shared" si="154"/>
        <v/>
      </c>
      <c r="L622" s="11" t="str">
        <f t="shared" si="155"/>
        <v/>
      </c>
      <c r="M622" s="13"/>
      <c r="R622" s="11"/>
      <c r="T622" s="11"/>
      <c r="X622" s="13"/>
    </row>
    <row r="623" spans="1:24" x14ac:dyDescent="0.3">
      <c r="A623" s="13"/>
      <c r="B623" s="11">
        <v>1641</v>
      </c>
      <c r="C623" s="14">
        <f t="shared" si="144"/>
        <v>40.509300000000003</v>
      </c>
      <c r="D623" s="13"/>
      <c r="E623" s="14">
        <f t="shared" si="145"/>
        <v>40.5062</v>
      </c>
      <c r="F623" s="21">
        <v>31</v>
      </c>
      <c r="G623" s="13"/>
      <c r="H623" s="21">
        <f t="shared" si="147"/>
        <v>31</v>
      </c>
      <c r="I623" s="13"/>
      <c r="J623" s="11" t="str">
        <f t="shared" si="153"/>
        <v>X</v>
      </c>
      <c r="K623" s="11" t="str">
        <f t="shared" si="154"/>
        <v/>
      </c>
      <c r="L623" s="11" t="str">
        <f t="shared" si="155"/>
        <v/>
      </c>
      <c r="M623" s="13"/>
      <c r="R623" s="11"/>
      <c r="T623" s="11"/>
      <c r="X623" s="13"/>
    </row>
    <row r="624" spans="1:24" x14ac:dyDescent="0.3">
      <c r="A624" s="13"/>
      <c r="B624" s="11">
        <v>1642</v>
      </c>
      <c r="C624" s="14">
        <f t="shared" si="144"/>
        <v>40.521599999999999</v>
      </c>
      <c r="D624" s="13"/>
      <c r="E624" s="14">
        <f t="shared" si="145"/>
        <v>40.518500000000003</v>
      </c>
      <c r="F624" s="21">
        <v>31</v>
      </c>
      <c r="G624" s="13"/>
      <c r="H624" s="21">
        <f t="shared" si="147"/>
        <v>31</v>
      </c>
      <c r="I624" s="13"/>
      <c r="J624" s="11" t="str">
        <f t="shared" si="153"/>
        <v>X</v>
      </c>
      <c r="K624" s="11" t="str">
        <f t="shared" si="154"/>
        <v/>
      </c>
      <c r="L624" s="11" t="str">
        <f t="shared" si="155"/>
        <v/>
      </c>
      <c r="M624" s="13"/>
      <c r="R624" s="11"/>
      <c r="T624" s="11"/>
      <c r="X624" s="13"/>
    </row>
    <row r="625" spans="1:24" x14ac:dyDescent="0.3">
      <c r="A625" s="13"/>
      <c r="B625" s="11">
        <v>1643</v>
      </c>
      <c r="C625" s="14">
        <f t="shared" si="144"/>
        <v>40.533900000000003</v>
      </c>
      <c r="D625" s="13"/>
      <c r="E625" s="14">
        <f t="shared" si="145"/>
        <v>40.530900000000003</v>
      </c>
      <c r="F625" s="21">
        <v>31</v>
      </c>
      <c r="G625" s="13"/>
      <c r="H625" s="21">
        <f t="shared" si="147"/>
        <v>30</v>
      </c>
      <c r="I625" s="13"/>
      <c r="J625" s="11" t="str">
        <f t="shared" si="153"/>
        <v/>
      </c>
      <c r="K625" s="11" t="str">
        <f t="shared" si="154"/>
        <v/>
      </c>
      <c r="L625" s="11" t="str">
        <f t="shared" si="155"/>
        <v>O</v>
      </c>
      <c r="M625" s="13"/>
      <c r="R625" s="11"/>
      <c r="T625" s="11"/>
      <c r="X625" s="13"/>
    </row>
    <row r="626" spans="1:24" x14ac:dyDescent="0.3">
      <c r="A626" s="13"/>
      <c r="B626" s="11">
        <v>1644</v>
      </c>
      <c r="C626" s="14">
        <f t="shared" si="144"/>
        <v>40.546300000000002</v>
      </c>
      <c r="D626" s="13"/>
      <c r="E626" s="14">
        <f t="shared" si="145"/>
        <v>40.543199999999999</v>
      </c>
      <c r="F626" s="21">
        <v>31</v>
      </c>
      <c r="G626" s="13"/>
      <c r="H626" s="21">
        <f t="shared" si="147"/>
        <v>31</v>
      </c>
      <c r="I626" s="13"/>
      <c r="J626" s="11" t="str">
        <f t="shared" si="153"/>
        <v>X</v>
      </c>
      <c r="K626" s="11" t="str">
        <f t="shared" si="154"/>
        <v/>
      </c>
      <c r="L626" s="11" t="str">
        <f t="shared" si="155"/>
        <v/>
      </c>
      <c r="M626" s="13"/>
      <c r="R626" s="11"/>
      <c r="T626" s="11"/>
      <c r="X626" s="13"/>
    </row>
    <row r="627" spans="1:24" x14ac:dyDescent="0.3">
      <c r="A627" s="13"/>
      <c r="B627" s="11">
        <v>1645</v>
      </c>
      <c r="C627" s="14">
        <f t="shared" si="144"/>
        <v>40.558599999999998</v>
      </c>
      <c r="D627" s="13"/>
      <c r="E627" s="14">
        <f t="shared" si="145"/>
        <v>40.555599999999998</v>
      </c>
      <c r="F627" s="21">
        <v>31</v>
      </c>
      <c r="G627" s="13"/>
      <c r="H627" s="21">
        <f t="shared" si="147"/>
        <v>30</v>
      </c>
      <c r="I627" s="13"/>
      <c r="J627" s="11" t="str">
        <f t="shared" si="153"/>
        <v/>
      </c>
      <c r="K627" s="11" t="str">
        <f t="shared" si="154"/>
        <v/>
      </c>
      <c r="L627" s="11" t="str">
        <f t="shared" si="155"/>
        <v>O</v>
      </c>
      <c r="M627" s="13"/>
      <c r="R627" s="11"/>
      <c r="T627" s="11"/>
      <c r="X627" s="13"/>
    </row>
    <row r="628" spans="1:24" x14ac:dyDescent="0.3">
      <c r="A628" s="13"/>
      <c r="B628" s="11">
        <v>1646</v>
      </c>
      <c r="C628" s="14">
        <f t="shared" si="144"/>
        <v>40.570900000000002</v>
      </c>
      <c r="D628" s="13"/>
      <c r="E628" s="14">
        <f t="shared" si="145"/>
        <v>40.567900000000002</v>
      </c>
      <c r="F628" s="21">
        <v>31</v>
      </c>
      <c r="G628" s="13"/>
      <c r="H628" s="21">
        <f t="shared" si="147"/>
        <v>30</v>
      </c>
      <c r="I628" s="13"/>
      <c r="J628" s="11" t="str">
        <f t="shared" si="153"/>
        <v/>
      </c>
      <c r="K628" s="11" t="str">
        <f t="shared" si="154"/>
        <v/>
      </c>
      <c r="L628" s="11" t="str">
        <f t="shared" si="155"/>
        <v>O</v>
      </c>
      <c r="M628" s="13"/>
      <c r="R628" s="11"/>
      <c r="T628" s="11"/>
      <c r="X628" s="13"/>
    </row>
    <row r="629" spans="1:24" x14ac:dyDescent="0.3">
      <c r="A629" s="13"/>
      <c r="B629" s="11">
        <v>1647</v>
      </c>
      <c r="C629" s="14">
        <f t="shared" si="144"/>
        <v>40.583199999999998</v>
      </c>
      <c r="D629" s="13"/>
      <c r="E629" s="14">
        <f t="shared" si="145"/>
        <v>40.580199999999998</v>
      </c>
      <c r="F629" s="21">
        <f t="shared" ref="F629:F640" si="156">ROUND(31-(((E629-40)-0.58)/0.14)*(31/6),0)</f>
        <v>31</v>
      </c>
      <c r="G629" s="13"/>
      <c r="H629" s="21">
        <f t="shared" si="147"/>
        <v>30</v>
      </c>
      <c r="I629" s="13"/>
      <c r="J629" s="11" t="str">
        <f t="shared" si="153"/>
        <v/>
      </c>
      <c r="K629" s="11" t="str">
        <f t="shared" si="154"/>
        <v/>
      </c>
      <c r="L629" s="11" t="str">
        <f t="shared" si="155"/>
        <v>O</v>
      </c>
      <c r="M629" s="13"/>
      <c r="R629" s="11"/>
      <c r="T629" s="11"/>
      <c r="X629" s="13"/>
    </row>
    <row r="630" spans="1:24" x14ac:dyDescent="0.3">
      <c r="A630" s="13"/>
      <c r="B630" s="11">
        <v>1648</v>
      </c>
      <c r="C630" s="14">
        <f t="shared" si="144"/>
        <v>40.595599999999997</v>
      </c>
      <c r="D630" s="13"/>
      <c r="E630" s="14">
        <f t="shared" si="145"/>
        <v>40.592599999999997</v>
      </c>
      <c r="F630" s="21">
        <f t="shared" si="156"/>
        <v>31</v>
      </c>
      <c r="G630" s="13"/>
      <c r="H630" s="21">
        <f t="shared" si="147"/>
        <v>30</v>
      </c>
      <c r="I630" s="13"/>
      <c r="J630" s="11" t="str">
        <f t="shared" si="153"/>
        <v/>
      </c>
      <c r="K630" s="11" t="str">
        <f t="shared" si="154"/>
        <v/>
      </c>
      <c r="L630" s="11" t="str">
        <f t="shared" si="155"/>
        <v>O</v>
      </c>
      <c r="M630" s="13"/>
      <c r="R630" s="11"/>
      <c r="T630" s="11"/>
      <c r="X630" s="13"/>
    </row>
    <row r="631" spans="1:24" x14ac:dyDescent="0.3">
      <c r="A631" s="13"/>
      <c r="B631" s="11">
        <v>1649</v>
      </c>
      <c r="C631" s="14">
        <f t="shared" si="144"/>
        <v>40.607900000000001</v>
      </c>
      <c r="D631" s="13"/>
      <c r="E631" s="14">
        <f t="shared" si="145"/>
        <v>40.604900000000001</v>
      </c>
      <c r="F631" s="21">
        <f t="shared" si="156"/>
        <v>30</v>
      </c>
      <c r="G631" s="13"/>
      <c r="H631" s="21">
        <f t="shared" si="147"/>
        <v>30</v>
      </c>
      <c r="I631" s="13"/>
      <c r="J631" s="11" t="str">
        <f t="shared" si="153"/>
        <v>X</v>
      </c>
      <c r="K631" s="11" t="str">
        <f t="shared" si="154"/>
        <v/>
      </c>
      <c r="L631" s="11" t="str">
        <f t="shared" si="155"/>
        <v/>
      </c>
      <c r="M631" s="13"/>
      <c r="R631" s="11"/>
      <c r="T631" s="11"/>
      <c r="X631" s="13"/>
    </row>
    <row r="632" spans="1:24" x14ac:dyDescent="0.3">
      <c r="A632" s="13"/>
      <c r="B632" s="11">
        <v>1650</v>
      </c>
      <c r="C632" s="14">
        <f t="shared" si="144"/>
        <v>40.620199999999997</v>
      </c>
      <c r="D632" s="13"/>
      <c r="E632" s="14">
        <f t="shared" si="145"/>
        <v>40.6173</v>
      </c>
      <c r="F632" s="21">
        <f t="shared" si="156"/>
        <v>30</v>
      </c>
      <c r="G632" s="13"/>
      <c r="H632" s="21">
        <f t="shared" si="147"/>
        <v>28.999999999999996</v>
      </c>
      <c r="I632" s="13"/>
      <c r="J632" s="11" t="str">
        <f t="shared" si="153"/>
        <v/>
      </c>
      <c r="K632" s="11" t="str">
        <f t="shared" si="154"/>
        <v/>
      </c>
      <c r="L632" s="11" t="str">
        <f t="shared" si="155"/>
        <v>O</v>
      </c>
      <c r="M632" s="13"/>
      <c r="R632" s="11"/>
      <c r="T632" s="11"/>
      <c r="X632" s="13"/>
    </row>
    <row r="633" spans="1:24" x14ac:dyDescent="0.3">
      <c r="A633" s="13"/>
      <c r="B633" s="11">
        <v>1651</v>
      </c>
      <c r="C633" s="14">
        <f t="shared" si="144"/>
        <v>40.6325</v>
      </c>
      <c r="D633" s="13"/>
      <c r="E633" s="14">
        <f t="shared" si="145"/>
        <v>40.629600000000003</v>
      </c>
      <c r="F633" s="21">
        <f t="shared" si="156"/>
        <v>29</v>
      </c>
      <c r="G633" s="13"/>
      <c r="H633" s="21">
        <f t="shared" si="147"/>
        <v>28.999999999999996</v>
      </c>
      <c r="I633" s="13"/>
      <c r="J633" s="11" t="str">
        <f t="shared" si="153"/>
        <v>X</v>
      </c>
      <c r="K633" s="11" t="str">
        <f t="shared" si="154"/>
        <v/>
      </c>
      <c r="L633" s="11" t="str">
        <f t="shared" si="155"/>
        <v/>
      </c>
      <c r="M633" s="13"/>
      <c r="R633" s="11"/>
      <c r="T633" s="11"/>
      <c r="X633" s="13"/>
    </row>
    <row r="634" spans="1:24" x14ac:dyDescent="0.3">
      <c r="A634" s="13"/>
      <c r="B634" s="11">
        <v>1652</v>
      </c>
      <c r="C634" s="14">
        <f t="shared" si="144"/>
        <v>40.644799999999996</v>
      </c>
      <c r="D634" s="13"/>
      <c r="E634" s="14">
        <f t="shared" si="145"/>
        <v>40.642000000000003</v>
      </c>
      <c r="F634" s="21">
        <f t="shared" si="156"/>
        <v>29</v>
      </c>
      <c r="G634" s="13"/>
      <c r="H634" s="21">
        <f t="shared" si="147"/>
        <v>28</v>
      </c>
      <c r="I634" s="13"/>
      <c r="J634" s="11" t="str">
        <f t="shared" si="153"/>
        <v/>
      </c>
      <c r="K634" s="11" t="str">
        <f t="shared" si="154"/>
        <v/>
      </c>
      <c r="L634" s="11" t="str">
        <f t="shared" si="155"/>
        <v>O</v>
      </c>
      <c r="M634" s="13"/>
      <c r="R634" s="11"/>
      <c r="T634" s="11"/>
      <c r="X634" s="13"/>
    </row>
    <row r="635" spans="1:24" x14ac:dyDescent="0.3">
      <c r="A635" s="13"/>
      <c r="B635" s="11">
        <v>1653</v>
      </c>
      <c r="C635" s="14">
        <f t="shared" si="144"/>
        <v>40.6571</v>
      </c>
      <c r="D635" s="13"/>
      <c r="E635" s="14">
        <f t="shared" si="145"/>
        <v>40.654299999999999</v>
      </c>
      <c r="F635" s="21">
        <f t="shared" si="156"/>
        <v>28</v>
      </c>
      <c r="G635" s="13"/>
      <c r="H635" s="21">
        <f t="shared" si="147"/>
        <v>28</v>
      </c>
      <c r="I635" s="13"/>
      <c r="J635" s="11" t="str">
        <f t="shared" si="153"/>
        <v>X</v>
      </c>
      <c r="K635" s="11" t="str">
        <f t="shared" si="154"/>
        <v/>
      </c>
      <c r="L635" s="11" t="str">
        <f t="shared" si="155"/>
        <v/>
      </c>
      <c r="M635" s="13"/>
      <c r="R635" s="11"/>
      <c r="T635" s="11"/>
      <c r="X635" s="13"/>
    </row>
    <row r="636" spans="1:24" x14ac:dyDescent="0.3">
      <c r="A636" s="13"/>
      <c r="B636" s="11">
        <v>1654</v>
      </c>
      <c r="C636" s="14">
        <f t="shared" si="144"/>
        <v>40.669400000000003</v>
      </c>
      <c r="D636" s="13"/>
      <c r="E636" s="14">
        <f t="shared" si="145"/>
        <v>40.666699999999999</v>
      </c>
      <c r="F636" s="21">
        <f t="shared" si="156"/>
        <v>28</v>
      </c>
      <c r="G636" s="13"/>
      <c r="H636" s="21">
        <f t="shared" si="147"/>
        <v>27</v>
      </c>
      <c r="I636" s="13"/>
      <c r="J636" s="11" t="str">
        <f t="shared" si="153"/>
        <v/>
      </c>
      <c r="K636" s="11" t="str">
        <f t="shared" si="154"/>
        <v/>
      </c>
      <c r="L636" s="11" t="str">
        <f t="shared" si="155"/>
        <v>O</v>
      </c>
      <c r="M636" s="13"/>
      <c r="R636" s="11"/>
      <c r="T636" s="11"/>
      <c r="X636" s="13"/>
    </row>
    <row r="637" spans="1:24" x14ac:dyDescent="0.3">
      <c r="A637" s="13"/>
      <c r="B637" s="11">
        <v>1655</v>
      </c>
      <c r="C637" s="14">
        <f t="shared" si="144"/>
        <v>40.681699999999999</v>
      </c>
      <c r="D637" s="13"/>
      <c r="E637" s="14">
        <f t="shared" si="145"/>
        <v>40.679000000000002</v>
      </c>
      <c r="F637" s="21">
        <f t="shared" si="156"/>
        <v>27</v>
      </c>
      <c r="G637" s="13"/>
      <c r="H637" s="21">
        <f t="shared" si="147"/>
        <v>27</v>
      </c>
      <c r="I637" s="13"/>
      <c r="J637" s="11" t="str">
        <f t="shared" si="153"/>
        <v>X</v>
      </c>
      <c r="K637" s="11" t="str">
        <f t="shared" si="154"/>
        <v/>
      </c>
      <c r="L637" s="11" t="str">
        <f t="shared" si="155"/>
        <v/>
      </c>
      <c r="M637" s="13"/>
      <c r="R637" s="11"/>
      <c r="T637" s="11"/>
      <c r="X637" s="13"/>
    </row>
    <row r="638" spans="1:24" x14ac:dyDescent="0.3">
      <c r="A638" s="13"/>
      <c r="B638" s="11">
        <v>1656</v>
      </c>
      <c r="C638" s="14">
        <f t="shared" si="144"/>
        <v>40.694000000000003</v>
      </c>
      <c r="D638" s="13"/>
      <c r="E638" s="14">
        <f t="shared" si="145"/>
        <v>40.691400000000002</v>
      </c>
      <c r="F638" s="21">
        <f t="shared" si="156"/>
        <v>27</v>
      </c>
      <c r="G638" s="13"/>
      <c r="H638" s="21">
        <f t="shared" si="147"/>
        <v>26</v>
      </c>
      <c r="I638" s="13"/>
      <c r="J638" s="11" t="str">
        <f t="shared" si="153"/>
        <v/>
      </c>
      <c r="K638" s="11" t="str">
        <f t="shared" si="154"/>
        <v/>
      </c>
      <c r="L638" s="11" t="str">
        <f t="shared" si="155"/>
        <v>O</v>
      </c>
      <c r="M638" s="13"/>
      <c r="R638" s="11"/>
      <c r="T638" s="11"/>
      <c r="X638" s="13"/>
    </row>
    <row r="639" spans="1:24" x14ac:dyDescent="0.3">
      <c r="A639" s="13"/>
      <c r="B639" s="11">
        <v>1657</v>
      </c>
      <c r="C639" s="14">
        <f t="shared" si="144"/>
        <v>40.706299999999999</v>
      </c>
      <c r="D639" s="13"/>
      <c r="E639" s="14">
        <f t="shared" si="145"/>
        <v>40.703699999999998</v>
      </c>
      <c r="F639" s="21">
        <f t="shared" si="156"/>
        <v>26</v>
      </c>
      <c r="G639" s="13"/>
      <c r="H639" s="21">
        <f t="shared" si="147"/>
        <v>26</v>
      </c>
      <c r="I639" s="13"/>
      <c r="J639" s="11" t="str">
        <f t="shared" si="153"/>
        <v>X</v>
      </c>
      <c r="K639" s="11" t="str">
        <f t="shared" si="154"/>
        <v/>
      </c>
      <c r="L639" s="11" t="str">
        <f t="shared" si="155"/>
        <v/>
      </c>
      <c r="M639" s="13"/>
      <c r="R639" s="11"/>
      <c r="T639" s="11"/>
      <c r="X639" s="13"/>
    </row>
    <row r="640" spans="1:24" x14ac:dyDescent="0.3">
      <c r="A640" s="13"/>
      <c r="B640" s="11">
        <v>1658</v>
      </c>
      <c r="C640" s="14">
        <f t="shared" si="144"/>
        <v>40.718499999999999</v>
      </c>
      <c r="D640" s="13"/>
      <c r="E640" s="14">
        <f t="shared" si="145"/>
        <v>40.716000000000001</v>
      </c>
      <c r="F640" s="21">
        <f t="shared" si="156"/>
        <v>26</v>
      </c>
      <c r="G640" s="13"/>
      <c r="H640" s="21">
        <f t="shared" si="147"/>
        <v>25</v>
      </c>
      <c r="I640" s="13"/>
      <c r="J640" s="11" t="str">
        <f t="shared" si="153"/>
        <v/>
      </c>
      <c r="K640" s="11" t="str">
        <f t="shared" si="154"/>
        <v/>
      </c>
      <c r="L640" s="11" t="str">
        <f t="shared" si="155"/>
        <v>O</v>
      </c>
      <c r="M640" s="13"/>
      <c r="R640" s="11"/>
      <c r="T640" s="11"/>
      <c r="X640" s="13"/>
    </row>
    <row r="641" spans="1:24" x14ac:dyDescent="0.3">
      <c r="A641" s="13"/>
      <c r="B641" s="11">
        <v>1659</v>
      </c>
      <c r="C641" s="14">
        <f t="shared" si="144"/>
        <v>40.730800000000002</v>
      </c>
      <c r="D641" s="13"/>
      <c r="E641" s="14">
        <f t="shared" si="145"/>
        <v>40.728400000000001</v>
      </c>
      <c r="F641" s="21">
        <f t="shared" ref="F641:F651" si="157">ROUND((31/2)+((0.86-(E641-40))/0.14)*(31/3),0)</f>
        <v>25</v>
      </c>
      <c r="G641" s="13"/>
      <c r="H641" s="21">
        <f t="shared" si="147"/>
        <v>23.999999999999996</v>
      </c>
      <c r="I641" s="13"/>
      <c r="J641" s="11" t="str">
        <f t="shared" si="153"/>
        <v/>
      </c>
      <c r="K641" s="11" t="str">
        <f t="shared" si="154"/>
        <v/>
      </c>
      <c r="L641" s="11" t="str">
        <f t="shared" si="155"/>
        <v>O</v>
      </c>
      <c r="M641" s="13"/>
      <c r="R641" s="11"/>
      <c r="T641" s="11"/>
      <c r="X641" s="13"/>
    </row>
    <row r="642" spans="1:24" x14ac:dyDescent="0.3">
      <c r="A642" s="13"/>
      <c r="B642" s="11">
        <v>1660</v>
      </c>
      <c r="C642" s="14">
        <f t="shared" si="144"/>
        <v>40.743099999999998</v>
      </c>
      <c r="D642" s="13"/>
      <c r="E642" s="14">
        <f t="shared" si="145"/>
        <v>40.740699999999997</v>
      </c>
      <c r="F642" s="21">
        <f t="shared" si="157"/>
        <v>24</v>
      </c>
      <c r="G642" s="13"/>
      <c r="H642" s="21">
        <f t="shared" si="147"/>
        <v>23.999999999999996</v>
      </c>
      <c r="I642" s="13"/>
      <c r="J642" s="11" t="str">
        <f t="shared" si="153"/>
        <v>X</v>
      </c>
      <c r="K642" s="11" t="str">
        <f t="shared" si="154"/>
        <v/>
      </c>
      <c r="L642" s="11" t="str">
        <f t="shared" si="155"/>
        <v/>
      </c>
      <c r="M642" s="13"/>
      <c r="R642" s="11"/>
      <c r="T642" s="11"/>
      <c r="X642" s="13"/>
    </row>
    <row r="643" spans="1:24" x14ac:dyDescent="0.3">
      <c r="A643" s="13"/>
      <c r="B643" s="11">
        <v>1661</v>
      </c>
      <c r="C643" s="14">
        <f t="shared" si="144"/>
        <v>40.755400000000002</v>
      </c>
      <c r="D643" s="13"/>
      <c r="E643" s="14">
        <f t="shared" si="145"/>
        <v>40.753100000000003</v>
      </c>
      <c r="F643" s="21">
        <f t="shared" si="157"/>
        <v>23</v>
      </c>
      <c r="G643" s="13"/>
      <c r="H643" s="21">
        <f t="shared" si="147"/>
        <v>23</v>
      </c>
      <c r="I643" s="13"/>
      <c r="J643" s="11" t="str">
        <f t="shared" si="153"/>
        <v>X</v>
      </c>
      <c r="K643" s="11" t="str">
        <f t="shared" si="154"/>
        <v/>
      </c>
      <c r="L643" s="11" t="str">
        <f t="shared" si="155"/>
        <v/>
      </c>
      <c r="M643" s="13"/>
      <c r="R643" s="11"/>
      <c r="T643" s="11"/>
      <c r="X643" s="13"/>
    </row>
    <row r="644" spans="1:24" x14ac:dyDescent="0.3">
      <c r="A644" s="13"/>
      <c r="B644" s="11">
        <v>1662</v>
      </c>
      <c r="C644" s="14">
        <f t="shared" si="144"/>
        <v>40.767600000000002</v>
      </c>
      <c r="D644" s="13"/>
      <c r="E644" s="14">
        <f t="shared" si="145"/>
        <v>40.7654</v>
      </c>
      <c r="F644" s="21">
        <f t="shared" si="157"/>
        <v>22</v>
      </c>
      <c r="G644" s="13"/>
      <c r="H644" s="21">
        <f t="shared" si="147"/>
        <v>22</v>
      </c>
      <c r="I644" s="13"/>
      <c r="J644" s="11" t="str">
        <f t="shared" si="153"/>
        <v>X</v>
      </c>
      <c r="K644" s="11" t="str">
        <f t="shared" si="154"/>
        <v/>
      </c>
      <c r="L644" s="11" t="str">
        <f t="shared" si="155"/>
        <v/>
      </c>
      <c r="M644" s="13"/>
      <c r="R644" s="11"/>
      <c r="T644" s="11"/>
      <c r="X644" s="13"/>
    </row>
    <row r="645" spans="1:24" x14ac:dyDescent="0.3">
      <c r="A645" s="13"/>
      <c r="B645" s="11">
        <v>1663</v>
      </c>
      <c r="C645" s="14">
        <f t="shared" si="144"/>
        <v>40.779899999999998</v>
      </c>
      <c r="D645" s="13"/>
      <c r="E645" s="14">
        <f t="shared" si="145"/>
        <v>40.777799999999999</v>
      </c>
      <c r="F645" s="21">
        <f t="shared" si="157"/>
        <v>22</v>
      </c>
      <c r="G645" s="13"/>
      <c r="H645" s="21">
        <f t="shared" si="147"/>
        <v>21</v>
      </c>
      <c r="I645" s="13"/>
      <c r="J645" s="11" t="str">
        <f t="shared" si="153"/>
        <v/>
      </c>
      <c r="K645" s="11" t="str">
        <f t="shared" si="154"/>
        <v/>
      </c>
      <c r="L645" s="11" t="str">
        <f t="shared" si="155"/>
        <v>O</v>
      </c>
      <c r="M645" s="13"/>
      <c r="R645" s="11"/>
      <c r="T645" s="11"/>
      <c r="X645" s="13"/>
    </row>
    <row r="646" spans="1:24" x14ac:dyDescent="0.3">
      <c r="A646" s="13"/>
      <c r="B646" s="11">
        <v>1664</v>
      </c>
      <c r="C646" s="14">
        <f t="shared" ref="C646:C709" si="158">ROUND(SQRT(B646),4)</f>
        <v>40.792200000000001</v>
      </c>
      <c r="D646" s="13"/>
      <c r="E646" s="14">
        <f t="shared" si="145"/>
        <v>40.790100000000002</v>
      </c>
      <c r="F646" s="21">
        <f t="shared" si="157"/>
        <v>21</v>
      </c>
      <c r="G646" s="13"/>
      <c r="H646" s="21">
        <f t="shared" si="147"/>
        <v>21</v>
      </c>
      <c r="I646" s="13"/>
      <c r="J646" s="11" t="str">
        <f t="shared" si="153"/>
        <v>X</v>
      </c>
      <c r="K646" s="11" t="str">
        <f t="shared" si="154"/>
        <v/>
      </c>
      <c r="L646" s="11" t="str">
        <f t="shared" si="155"/>
        <v/>
      </c>
      <c r="M646" s="13"/>
      <c r="R646" s="11"/>
      <c r="T646" s="11"/>
      <c r="X646" s="13"/>
    </row>
    <row r="647" spans="1:24" x14ac:dyDescent="0.3">
      <c r="A647" s="13"/>
      <c r="B647" s="11">
        <v>1665</v>
      </c>
      <c r="C647" s="14">
        <f t="shared" si="158"/>
        <v>40.804400000000001</v>
      </c>
      <c r="D647" s="13"/>
      <c r="E647" s="14">
        <f t="shared" ref="E647:E662" si="159">ROUND(40+(B647-1600)/81,4)</f>
        <v>40.802500000000002</v>
      </c>
      <c r="F647" s="21">
        <f t="shared" si="157"/>
        <v>20</v>
      </c>
      <c r="G647" s="13"/>
      <c r="H647" s="21">
        <f t="shared" ref="H647:H710" si="160">ROUND(C647-E647,4)*10000</f>
        <v>19</v>
      </c>
      <c r="I647" s="13"/>
      <c r="J647" s="11" t="str">
        <f t="shared" ref="J647:J662" si="161">IF(H647=F647,"X","")</f>
        <v/>
      </c>
      <c r="K647" s="11" t="str">
        <f t="shared" ref="K647:K662" si="162">IF(H647&gt;F647,"U","")</f>
        <v/>
      </c>
      <c r="L647" s="11" t="str">
        <f t="shared" ref="L647:L662" si="163">IF(H647&lt;F647,"O","")</f>
        <v>O</v>
      </c>
      <c r="M647" s="13"/>
      <c r="R647" s="11"/>
      <c r="T647" s="11"/>
      <c r="X647" s="13"/>
    </row>
    <row r="648" spans="1:24" x14ac:dyDescent="0.3">
      <c r="A648" s="13"/>
      <c r="B648" s="11">
        <v>1666</v>
      </c>
      <c r="C648" s="14">
        <f t="shared" si="158"/>
        <v>40.816699999999997</v>
      </c>
      <c r="D648" s="13"/>
      <c r="E648" s="14">
        <f t="shared" si="159"/>
        <v>40.814799999999998</v>
      </c>
      <c r="F648" s="21">
        <f t="shared" si="157"/>
        <v>19</v>
      </c>
      <c r="G648" s="13"/>
      <c r="H648" s="21">
        <f t="shared" si="160"/>
        <v>19</v>
      </c>
      <c r="I648" s="13"/>
      <c r="J648" s="11" t="str">
        <f t="shared" si="161"/>
        <v>X</v>
      </c>
      <c r="K648" s="11" t="str">
        <f t="shared" si="162"/>
        <v/>
      </c>
      <c r="L648" s="11" t="str">
        <f t="shared" si="163"/>
        <v/>
      </c>
      <c r="M648" s="13"/>
      <c r="R648" s="11"/>
      <c r="T648" s="11"/>
      <c r="X648" s="13"/>
    </row>
    <row r="649" spans="1:24" x14ac:dyDescent="0.3">
      <c r="A649" s="13"/>
      <c r="B649" s="11">
        <v>1667</v>
      </c>
      <c r="C649" s="14">
        <f t="shared" si="158"/>
        <v>40.828899999999997</v>
      </c>
      <c r="D649" s="13"/>
      <c r="E649" s="14">
        <f t="shared" si="159"/>
        <v>40.827199999999998</v>
      </c>
      <c r="F649" s="21">
        <f t="shared" si="157"/>
        <v>18</v>
      </c>
      <c r="G649" s="13"/>
      <c r="H649" s="21">
        <f t="shared" si="160"/>
        <v>17</v>
      </c>
      <c r="I649" s="13"/>
      <c r="J649" s="11" t="str">
        <f t="shared" si="161"/>
        <v/>
      </c>
      <c r="K649" s="11" t="str">
        <f t="shared" si="162"/>
        <v/>
      </c>
      <c r="L649" s="11" t="str">
        <f t="shared" si="163"/>
        <v>O</v>
      </c>
      <c r="M649" s="13"/>
      <c r="R649" s="11"/>
      <c r="T649" s="11"/>
      <c r="X649" s="13"/>
    </row>
    <row r="650" spans="1:24" x14ac:dyDescent="0.3">
      <c r="A650" s="13"/>
      <c r="B650" s="11">
        <v>1668</v>
      </c>
      <c r="C650" s="14">
        <f t="shared" si="158"/>
        <v>40.841200000000001</v>
      </c>
      <c r="D650" s="13"/>
      <c r="E650" s="14">
        <f t="shared" si="159"/>
        <v>40.839500000000001</v>
      </c>
      <c r="F650" s="21">
        <f t="shared" si="157"/>
        <v>17</v>
      </c>
      <c r="G650" s="13"/>
      <c r="H650" s="21">
        <f t="shared" si="160"/>
        <v>17</v>
      </c>
      <c r="I650" s="13"/>
      <c r="J650" s="11" t="str">
        <f t="shared" si="161"/>
        <v>X</v>
      </c>
      <c r="K650" s="11" t="str">
        <f t="shared" si="162"/>
        <v/>
      </c>
      <c r="L650" s="11" t="str">
        <f t="shared" si="163"/>
        <v/>
      </c>
      <c r="M650" s="13"/>
      <c r="R650" s="11"/>
      <c r="T650" s="11"/>
      <c r="X650" s="13"/>
    </row>
    <row r="651" spans="1:24" x14ac:dyDescent="0.3">
      <c r="A651" s="13"/>
      <c r="B651" s="11">
        <v>1669</v>
      </c>
      <c r="C651" s="14">
        <f t="shared" si="158"/>
        <v>40.853400000000001</v>
      </c>
      <c r="D651" s="13"/>
      <c r="E651" s="14">
        <f t="shared" si="159"/>
        <v>40.851900000000001</v>
      </c>
      <c r="F651" s="21">
        <f t="shared" si="157"/>
        <v>16</v>
      </c>
      <c r="G651" s="13"/>
      <c r="H651" s="21">
        <f t="shared" si="160"/>
        <v>15</v>
      </c>
      <c r="I651" s="13"/>
      <c r="J651" s="11" t="str">
        <f t="shared" si="161"/>
        <v/>
      </c>
      <c r="K651" s="11" t="str">
        <f t="shared" si="162"/>
        <v/>
      </c>
      <c r="L651" s="11" t="str">
        <f t="shared" si="163"/>
        <v>O</v>
      </c>
      <c r="M651" s="13"/>
      <c r="R651" s="11"/>
      <c r="T651" s="11"/>
      <c r="X651" s="13"/>
    </row>
    <row r="652" spans="1:24" x14ac:dyDescent="0.3">
      <c r="A652" s="13"/>
      <c r="B652" s="11">
        <v>1670</v>
      </c>
      <c r="C652" s="14">
        <f t="shared" si="158"/>
        <v>40.865600000000001</v>
      </c>
      <c r="D652" s="13"/>
      <c r="E652" s="14">
        <f t="shared" si="159"/>
        <v>40.864199999999997</v>
      </c>
      <c r="F652" s="21">
        <f t="shared" ref="F652:F662" si="164">ROUND(((1-(E652-40))/0.14)*(31/2),0)</f>
        <v>15</v>
      </c>
      <c r="G652" s="13"/>
      <c r="H652" s="21">
        <f t="shared" si="160"/>
        <v>14</v>
      </c>
      <c r="I652" s="13"/>
      <c r="J652" s="11" t="str">
        <f t="shared" si="161"/>
        <v/>
      </c>
      <c r="K652" s="11" t="str">
        <f t="shared" si="162"/>
        <v/>
      </c>
      <c r="L652" s="11" t="str">
        <f t="shared" si="163"/>
        <v>O</v>
      </c>
      <c r="M652" s="13"/>
      <c r="R652" s="11"/>
      <c r="T652" s="11"/>
      <c r="X652" s="13"/>
    </row>
    <row r="653" spans="1:24" x14ac:dyDescent="0.3">
      <c r="A653" s="13"/>
      <c r="B653" s="11">
        <v>1671</v>
      </c>
      <c r="C653" s="14">
        <f t="shared" si="158"/>
        <v>40.877899999999997</v>
      </c>
      <c r="D653" s="13"/>
      <c r="E653" s="14">
        <f t="shared" si="159"/>
        <v>40.8765</v>
      </c>
      <c r="F653" s="21">
        <f t="shared" si="164"/>
        <v>14</v>
      </c>
      <c r="G653" s="13"/>
      <c r="H653" s="21">
        <f t="shared" si="160"/>
        <v>14</v>
      </c>
      <c r="I653" s="13"/>
      <c r="J653" s="11" t="str">
        <f t="shared" si="161"/>
        <v>X</v>
      </c>
      <c r="K653" s="11" t="str">
        <f t="shared" si="162"/>
        <v/>
      </c>
      <c r="L653" s="11" t="str">
        <f t="shared" si="163"/>
        <v/>
      </c>
      <c r="M653" s="13"/>
      <c r="R653" s="11"/>
      <c r="T653" s="11"/>
      <c r="X653" s="13"/>
    </row>
    <row r="654" spans="1:24" x14ac:dyDescent="0.3">
      <c r="A654" s="13"/>
      <c r="B654" s="11">
        <v>1672</v>
      </c>
      <c r="C654" s="14">
        <f t="shared" si="158"/>
        <v>40.890099999999997</v>
      </c>
      <c r="D654" s="13"/>
      <c r="E654" s="14">
        <f t="shared" si="159"/>
        <v>40.8889</v>
      </c>
      <c r="F654" s="21">
        <f t="shared" si="164"/>
        <v>12</v>
      </c>
      <c r="G654" s="13"/>
      <c r="H654" s="21">
        <f t="shared" si="160"/>
        <v>11.999999999999998</v>
      </c>
      <c r="I654" s="13"/>
      <c r="J654" s="11" t="str">
        <f t="shared" si="161"/>
        <v>X</v>
      </c>
      <c r="K654" s="11" t="str">
        <f t="shared" si="162"/>
        <v/>
      </c>
      <c r="L654" s="11" t="str">
        <f t="shared" si="163"/>
        <v/>
      </c>
      <c r="M654" s="13"/>
      <c r="R654" s="11"/>
      <c r="T654" s="11"/>
      <c r="X654" s="13"/>
    </row>
    <row r="655" spans="1:24" x14ac:dyDescent="0.3">
      <c r="A655" s="13"/>
      <c r="B655" s="11">
        <v>1673</v>
      </c>
      <c r="C655" s="14">
        <f t="shared" si="158"/>
        <v>40.902299999999997</v>
      </c>
      <c r="D655" s="13"/>
      <c r="E655" s="14">
        <f t="shared" si="159"/>
        <v>40.901200000000003</v>
      </c>
      <c r="F655" s="21">
        <f t="shared" si="164"/>
        <v>11</v>
      </c>
      <c r="G655" s="13"/>
      <c r="H655" s="21">
        <f t="shared" si="160"/>
        <v>11</v>
      </c>
      <c r="I655" s="13"/>
      <c r="J655" s="11" t="str">
        <f t="shared" si="161"/>
        <v>X</v>
      </c>
      <c r="K655" s="11" t="str">
        <f t="shared" si="162"/>
        <v/>
      </c>
      <c r="L655" s="11" t="str">
        <f t="shared" si="163"/>
        <v/>
      </c>
      <c r="M655" s="13"/>
      <c r="R655" s="11"/>
      <c r="T655" s="11"/>
      <c r="X655" s="13"/>
    </row>
    <row r="656" spans="1:24" x14ac:dyDescent="0.3">
      <c r="A656" s="13"/>
      <c r="B656" s="11">
        <v>1674</v>
      </c>
      <c r="C656" s="14">
        <f t="shared" si="158"/>
        <v>40.914499999999997</v>
      </c>
      <c r="D656" s="13"/>
      <c r="E656" s="14">
        <f t="shared" si="159"/>
        <v>40.913600000000002</v>
      </c>
      <c r="F656" s="21">
        <f t="shared" si="164"/>
        <v>10</v>
      </c>
      <c r="G656" s="13"/>
      <c r="H656" s="21">
        <f t="shared" si="160"/>
        <v>9</v>
      </c>
      <c r="I656" s="13"/>
      <c r="J656" s="11" t="str">
        <f t="shared" si="161"/>
        <v/>
      </c>
      <c r="K656" s="11" t="str">
        <f t="shared" si="162"/>
        <v/>
      </c>
      <c r="L656" s="11" t="str">
        <f t="shared" si="163"/>
        <v>O</v>
      </c>
      <c r="M656" s="13"/>
      <c r="R656" s="11"/>
      <c r="T656" s="11"/>
      <c r="X656" s="13"/>
    </row>
    <row r="657" spans="1:24" x14ac:dyDescent="0.3">
      <c r="A657" s="13"/>
      <c r="B657" s="11">
        <v>1675</v>
      </c>
      <c r="C657" s="14">
        <f t="shared" si="158"/>
        <v>40.9268</v>
      </c>
      <c r="D657" s="13"/>
      <c r="E657" s="14">
        <f t="shared" si="159"/>
        <v>40.925899999999999</v>
      </c>
      <c r="F657" s="21">
        <f t="shared" si="164"/>
        <v>8</v>
      </c>
      <c r="G657" s="13"/>
      <c r="H657" s="21">
        <f t="shared" si="160"/>
        <v>9</v>
      </c>
      <c r="I657" s="13"/>
      <c r="J657" s="11" t="str">
        <f t="shared" si="161"/>
        <v/>
      </c>
      <c r="K657" s="11" t="str">
        <f t="shared" si="162"/>
        <v>U</v>
      </c>
      <c r="L657" s="11" t="str">
        <f t="shared" si="163"/>
        <v/>
      </c>
      <c r="M657" s="13"/>
      <c r="R657" s="11"/>
      <c r="T657" s="11"/>
      <c r="X657" s="13"/>
    </row>
    <row r="658" spans="1:24" x14ac:dyDescent="0.3">
      <c r="A658" s="13"/>
      <c r="B658" s="11">
        <v>1676</v>
      </c>
      <c r="C658" s="14">
        <f t="shared" si="158"/>
        <v>40.939</v>
      </c>
      <c r="D658" s="13"/>
      <c r="E658" s="14">
        <f t="shared" si="159"/>
        <v>40.938299999999998</v>
      </c>
      <c r="F658" s="21">
        <f t="shared" si="164"/>
        <v>7</v>
      </c>
      <c r="G658" s="13"/>
      <c r="H658" s="21">
        <f t="shared" si="160"/>
        <v>7</v>
      </c>
      <c r="I658" s="13"/>
      <c r="J658" s="11" t="str">
        <f t="shared" si="161"/>
        <v>X</v>
      </c>
      <c r="K658" s="11" t="str">
        <f t="shared" si="162"/>
        <v/>
      </c>
      <c r="L658" s="11" t="str">
        <f t="shared" si="163"/>
        <v/>
      </c>
      <c r="M658" s="13"/>
      <c r="R658" s="11"/>
      <c r="T658" s="11"/>
      <c r="X658" s="13"/>
    </row>
    <row r="659" spans="1:24" x14ac:dyDescent="0.3">
      <c r="A659" s="13"/>
      <c r="B659" s="11">
        <v>1677</v>
      </c>
      <c r="C659" s="14">
        <f t="shared" si="158"/>
        <v>40.9512</v>
      </c>
      <c r="D659" s="13"/>
      <c r="E659" s="14">
        <f t="shared" si="159"/>
        <v>40.950600000000001</v>
      </c>
      <c r="F659" s="21">
        <f t="shared" si="164"/>
        <v>5</v>
      </c>
      <c r="G659" s="13"/>
      <c r="H659" s="21">
        <f t="shared" si="160"/>
        <v>5.9999999999999991</v>
      </c>
      <c r="I659" s="13"/>
      <c r="J659" s="11" t="str">
        <f t="shared" si="161"/>
        <v/>
      </c>
      <c r="K659" s="11" t="str">
        <f t="shared" si="162"/>
        <v>U</v>
      </c>
      <c r="L659" s="11" t="str">
        <f t="shared" si="163"/>
        <v/>
      </c>
      <c r="M659" s="13"/>
      <c r="R659" s="11"/>
      <c r="T659" s="11"/>
      <c r="X659" s="13"/>
    </row>
    <row r="660" spans="1:24" x14ac:dyDescent="0.3">
      <c r="A660" s="13"/>
      <c r="B660" s="11">
        <v>1678</v>
      </c>
      <c r="C660" s="14">
        <f t="shared" si="158"/>
        <v>40.9634</v>
      </c>
      <c r="D660" s="13"/>
      <c r="E660" s="14">
        <f t="shared" si="159"/>
        <v>40.963000000000001</v>
      </c>
      <c r="F660" s="21">
        <f t="shared" si="164"/>
        <v>4</v>
      </c>
      <c r="G660" s="13"/>
      <c r="H660" s="21">
        <f t="shared" si="160"/>
        <v>4</v>
      </c>
      <c r="I660" s="13"/>
      <c r="J660" s="11" t="str">
        <f t="shared" si="161"/>
        <v>X</v>
      </c>
      <c r="K660" s="11" t="str">
        <f t="shared" si="162"/>
        <v/>
      </c>
      <c r="L660" s="11" t="str">
        <f t="shared" si="163"/>
        <v/>
      </c>
      <c r="M660" s="13"/>
      <c r="R660" s="11"/>
      <c r="T660" s="11"/>
      <c r="X660" s="13"/>
    </row>
    <row r="661" spans="1:24" x14ac:dyDescent="0.3">
      <c r="A661" s="13"/>
      <c r="B661" s="11">
        <v>1679</v>
      </c>
      <c r="C661" s="14">
        <f t="shared" si="158"/>
        <v>40.9756</v>
      </c>
      <c r="D661" s="13"/>
      <c r="E661" s="14">
        <f t="shared" si="159"/>
        <v>40.975299999999997</v>
      </c>
      <c r="F661" s="21">
        <f t="shared" si="164"/>
        <v>3</v>
      </c>
      <c r="G661" s="13"/>
      <c r="H661" s="21">
        <f t="shared" si="160"/>
        <v>2.9999999999999996</v>
      </c>
      <c r="I661" s="13"/>
      <c r="J661" s="11" t="str">
        <f t="shared" si="161"/>
        <v>X</v>
      </c>
      <c r="K661" s="11" t="str">
        <f t="shared" si="162"/>
        <v/>
      </c>
      <c r="L661" s="11" t="str">
        <f t="shared" si="163"/>
        <v/>
      </c>
      <c r="M661" s="13"/>
      <c r="R661" s="11"/>
      <c r="T661" s="11"/>
      <c r="X661" s="13"/>
    </row>
    <row r="662" spans="1:24" x14ac:dyDescent="0.3">
      <c r="A662" s="13"/>
      <c r="B662" s="11">
        <v>1680</v>
      </c>
      <c r="C662" s="14">
        <f t="shared" si="158"/>
        <v>40.9878</v>
      </c>
      <c r="D662" s="13"/>
      <c r="E662" s="14">
        <f t="shared" si="159"/>
        <v>40.987699999999997</v>
      </c>
      <c r="F662" s="21">
        <f t="shared" si="164"/>
        <v>1</v>
      </c>
      <c r="G662" s="13"/>
      <c r="H662" s="21">
        <f t="shared" si="160"/>
        <v>1</v>
      </c>
      <c r="I662" s="13"/>
      <c r="J662" s="11" t="str">
        <f t="shared" si="161"/>
        <v>X</v>
      </c>
      <c r="K662" s="11" t="str">
        <f t="shared" si="162"/>
        <v/>
      </c>
      <c r="L662" s="11" t="str">
        <f t="shared" si="163"/>
        <v/>
      </c>
      <c r="M662" s="13"/>
      <c r="R662" s="11"/>
      <c r="T662" s="11"/>
      <c r="X662" s="13"/>
    </row>
    <row r="663" spans="1:24" x14ac:dyDescent="0.3">
      <c r="A663" s="13"/>
      <c r="B663" s="11">
        <v>1681</v>
      </c>
      <c r="C663" s="14">
        <f t="shared" si="158"/>
        <v>41</v>
      </c>
      <c r="D663" s="13"/>
      <c r="E663" s="14">
        <f>40+(B663-1600)/81</f>
        <v>41</v>
      </c>
      <c r="F663" s="21"/>
      <c r="G663" s="13"/>
      <c r="H663" s="21">
        <f t="shared" si="160"/>
        <v>0</v>
      </c>
      <c r="I663" s="13"/>
      <c r="J663" s="10">
        <f>COUNTIF(J583:J662,"X")</f>
        <v>48</v>
      </c>
      <c r="K663" s="10">
        <f>COUNTIF(K583:K662,"U")</f>
        <v>6</v>
      </c>
      <c r="L663" s="10">
        <f>COUNTIF(L583:L662,"O")</f>
        <v>26</v>
      </c>
      <c r="M663" s="13"/>
      <c r="R663" s="11"/>
      <c r="T663" s="11"/>
      <c r="X663" s="13"/>
    </row>
    <row r="664" spans="1:24" x14ac:dyDescent="0.3">
      <c r="A664" s="13"/>
      <c r="B664" s="11">
        <v>1682</v>
      </c>
      <c r="C664" s="14">
        <f t="shared" si="158"/>
        <v>41.0122</v>
      </c>
      <c r="D664" s="13"/>
      <c r="E664" s="14">
        <f t="shared" ref="E664:E727" si="165">ROUND(41+(B664-1681)/83,4)</f>
        <v>41.012</v>
      </c>
      <c r="F664" s="21">
        <f t="shared" ref="F664:F674" si="166">ROUND(((E664-41)/0.14)*(30/2),0)</f>
        <v>1</v>
      </c>
      <c r="G664" s="13"/>
      <c r="H664" s="21">
        <f t="shared" si="160"/>
        <v>2</v>
      </c>
      <c r="I664" s="13"/>
      <c r="J664" s="11" t="str">
        <f t="shared" ref="J664:J695" si="167">IF(H664=F664,"X","")</f>
        <v/>
      </c>
      <c r="K664" s="11" t="str">
        <f t="shared" ref="K664:K695" si="168">IF(H664&gt;F664,"U","")</f>
        <v>U</v>
      </c>
      <c r="L664" s="11" t="str">
        <f t="shared" ref="L664:L695" si="169">IF(H664&lt;F664,"O","")</f>
        <v/>
      </c>
      <c r="M664" s="13"/>
      <c r="R664" s="11"/>
      <c r="T664" s="11"/>
      <c r="X664" s="13"/>
    </row>
    <row r="665" spans="1:24" x14ac:dyDescent="0.3">
      <c r="A665" s="13"/>
      <c r="B665" s="11">
        <v>1683</v>
      </c>
      <c r="C665" s="14">
        <f t="shared" si="158"/>
        <v>41.0244</v>
      </c>
      <c r="D665" s="13"/>
      <c r="E665" s="14">
        <f t="shared" si="165"/>
        <v>41.024099999999997</v>
      </c>
      <c r="F665" s="21">
        <f t="shared" si="166"/>
        <v>3</v>
      </c>
      <c r="G665" s="13"/>
      <c r="H665" s="21">
        <f t="shared" si="160"/>
        <v>2.9999999999999996</v>
      </c>
      <c r="I665" s="13"/>
      <c r="J665" s="11" t="str">
        <f t="shared" si="167"/>
        <v>X</v>
      </c>
      <c r="K665" s="11" t="str">
        <f t="shared" si="168"/>
        <v/>
      </c>
      <c r="L665" s="11" t="str">
        <f t="shared" si="169"/>
        <v/>
      </c>
      <c r="M665" s="13"/>
      <c r="R665" s="11"/>
      <c r="T665" s="11"/>
      <c r="X665" s="13"/>
    </row>
    <row r="666" spans="1:24" x14ac:dyDescent="0.3">
      <c r="A666" s="13"/>
      <c r="B666" s="11">
        <v>1684</v>
      </c>
      <c r="C666" s="14">
        <f t="shared" si="158"/>
        <v>41.0366</v>
      </c>
      <c r="D666" s="13"/>
      <c r="E666" s="14">
        <f t="shared" si="165"/>
        <v>41.036099999999998</v>
      </c>
      <c r="F666" s="21">
        <f t="shared" si="166"/>
        <v>4</v>
      </c>
      <c r="G666" s="13"/>
      <c r="H666" s="21">
        <f t="shared" si="160"/>
        <v>5</v>
      </c>
      <c r="I666" s="13"/>
      <c r="J666" s="11" t="str">
        <f t="shared" si="167"/>
        <v/>
      </c>
      <c r="K666" s="11" t="str">
        <f t="shared" si="168"/>
        <v>U</v>
      </c>
      <c r="L666" s="11" t="str">
        <f t="shared" si="169"/>
        <v/>
      </c>
      <c r="M666" s="13"/>
      <c r="R666" s="11"/>
      <c r="T666" s="11"/>
      <c r="X666" s="13"/>
    </row>
    <row r="667" spans="1:24" x14ac:dyDescent="0.3">
      <c r="A667" s="13"/>
      <c r="B667" s="11">
        <v>1685</v>
      </c>
      <c r="C667" s="14">
        <f t="shared" si="158"/>
        <v>41.0488</v>
      </c>
      <c r="D667" s="13"/>
      <c r="E667" s="14">
        <f t="shared" si="165"/>
        <v>41.048200000000001</v>
      </c>
      <c r="F667" s="21">
        <f t="shared" si="166"/>
        <v>5</v>
      </c>
      <c r="G667" s="13"/>
      <c r="H667" s="21">
        <f t="shared" si="160"/>
        <v>5.9999999999999991</v>
      </c>
      <c r="I667" s="13"/>
      <c r="J667" s="11" t="str">
        <f t="shared" si="167"/>
        <v/>
      </c>
      <c r="K667" s="11" t="str">
        <f t="shared" si="168"/>
        <v>U</v>
      </c>
      <c r="L667" s="11" t="str">
        <f t="shared" si="169"/>
        <v/>
      </c>
      <c r="M667" s="13"/>
      <c r="R667" s="11"/>
      <c r="T667" s="11"/>
      <c r="X667" s="13"/>
    </row>
    <row r="668" spans="1:24" x14ac:dyDescent="0.3">
      <c r="A668" s="13"/>
      <c r="B668" s="11">
        <v>1686</v>
      </c>
      <c r="C668" s="14">
        <f t="shared" si="158"/>
        <v>41.060899999999997</v>
      </c>
      <c r="D668" s="13"/>
      <c r="E668" s="14">
        <f t="shared" si="165"/>
        <v>41.060200000000002</v>
      </c>
      <c r="F668" s="21">
        <f t="shared" si="166"/>
        <v>6</v>
      </c>
      <c r="G668" s="13"/>
      <c r="H668" s="21">
        <f t="shared" si="160"/>
        <v>7</v>
      </c>
      <c r="I668" s="13"/>
      <c r="J668" s="11" t="str">
        <f t="shared" si="167"/>
        <v/>
      </c>
      <c r="K668" s="11" t="str">
        <f t="shared" si="168"/>
        <v>U</v>
      </c>
      <c r="L668" s="11" t="str">
        <f t="shared" si="169"/>
        <v/>
      </c>
      <c r="M668" s="13"/>
      <c r="R668" s="11"/>
      <c r="T668" s="11"/>
      <c r="X668" s="13"/>
    </row>
    <row r="669" spans="1:24" x14ac:dyDescent="0.3">
      <c r="A669" s="13"/>
      <c r="B669" s="11">
        <v>1687</v>
      </c>
      <c r="C669" s="14">
        <f t="shared" si="158"/>
        <v>41.073099999999997</v>
      </c>
      <c r="D669" s="13"/>
      <c r="E669" s="14">
        <f t="shared" si="165"/>
        <v>41.072299999999998</v>
      </c>
      <c r="F669" s="21">
        <f t="shared" si="166"/>
        <v>8</v>
      </c>
      <c r="G669" s="13"/>
      <c r="H669" s="21">
        <f t="shared" si="160"/>
        <v>8</v>
      </c>
      <c r="I669" s="13"/>
      <c r="J669" s="11" t="str">
        <f t="shared" si="167"/>
        <v>X</v>
      </c>
      <c r="K669" s="11" t="str">
        <f t="shared" si="168"/>
        <v/>
      </c>
      <c r="L669" s="11" t="str">
        <f t="shared" si="169"/>
        <v/>
      </c>
      <c r="M669" s="13"/>
      <c r="R669" s="11"/>
      <c r="T669" s="11"/>
      <c r="X669" s="13"/>
    </row>
    <row r="670" spans="1:24" x14ac:dyDescent="0.3">
      <c r="A670" s="13"/>
      <c r="B670" s="11">
        <v>1688</v>
      </c>
      <c r="C670" s="14">
        <f t="shared" si="158"/>
        <v>41.085299999999997</v>
      </c>
      <c r="D670" s="13"/>
      <c r="E670" s="14">
        <f t="shared" si="165"/>
        <v>41.084299999999999</v>
      </c>
      <c r="F670" s="21">
        <f t="shared" si="166"/>
        <v>9</v>
      </c>
      <c r="G670" s="13"/>
      <c r="H670" s="21">
        <f t="shared" si="160"/>
        <v>10</v>
      </c>
      <c r="I670" s="13"/>
      <c r="J670" s="11" t="str">
        <f t="shared" si="167"/>
        <v/>
      </c>
      <c r="K670" s="11" t="str">
        <f t="shared" si="168"/>
        <v>U</v>
      </c>
      <c r="L670" s="11" t="str">
        <f t="shared" si="169"/>
        <v/>
      </c>
      <c r="M670" s="13"/>
      <c r="R670" s="11"/>
      <c r="T670" s="11"/>
      <c r="X670" s="13"/>
    </row>
    <row r="671" spans="1:24" x14ac:dyDescent="0.3">
      <c r="A671" s="13"/>
      <c r="B671" s="11">
        <v>1689</v>
      </c>
      <c r="C671" s="14">
        <f t="shared" si="158"/>
        <v>41.0974</v>
      </c>
      <c r="D671" s="13"/>
      <c r="E671" s="14">
        <f t="shared" si="165"/>
        <v>41.096400000000003</v>
      </c>
      <c r="F671" s="21">
        <f t="shared" si="166"/>
        <v>10</v>
      </c>
      <c r="G671" s="13"/>
      <c r="H671" s="21">
        <f t="shared" si="160"/>
        <v>10</v>
      </c>
      <c r="I671" s="13"/>
      <c r="J671" s="11" t="str">
        <f t="shared" si="167"/>
        <v>X</v>
      </c>
      <c r="K671" s="11" t="str">
        <f t="shared" si="168"/>
        <v/>
      </c>
      <c r="L671" s="11" t="str">
        <f t="shared" si="169"/>
        <v/>
      </c>
      <c r="M671" s="13"/>
      <c r="R671" s="11"/>
      <c r="T671" s="11"/>
      <c r="X671" s="13"/>
    </row>
    <row r="672" spans="1:24" x14ac:dyDescent="0.3">
      <c r="A672" s="13"/>
      <c r="B672" s="11">
        <v>1690</v>
      </c>
      <c r="C672" s="14">
        <f t="shared" si="158"/>
        <v>41.1096</v>
      </c>
      <c r="D672" s="13"/>
      <c r="E672" s="14">
        <f t="shared" si="165"/>
        <v>41.108400000000003</v>
      </c>
      <c r="F672" s="21">
        <f t="shared" si="166"/>
        <v>12</v>
      </c>
      <c r="G672" s="13"/>
      <c r="H672" s="21">
        <f t="shared" si="160"/>
        <v>11.999999999999998</v>
      </c>
      <c r="I672" s="13"/>
      <c r="J672" s="11" t="str">
        <f t="shared" si="167"/>
        <v>X</v>
      </c>
      <c r="K672" s="11" t="str">
        <f t="shared" si="168"/>
        <v/>
      </c>
      <c r="L672" s="11" t="str">
        <f t="shared" si="169"/>
        <v/>
      </c>
      <c r="M672" s="13"/>
      <c r="R672" s="11"/>
      <c r="T672" s="11"/>
      <c r="X672" s="13"/>
    </row>
    <row r="673" spans="1:24" x14ac:dyDescent="0.3">
      <c r="A673" s="13"/>
      <c r="B673" s="11">
        <v>1691</v>
      </c>
      <c r="C673" s="14">
        <f t="shared" si="158"/>
        <v>41.1218</v>
      </c>
      <c r="D673" s="13"/>
      <c r="E673" s="14">
        <f t="shared" si="165"/>
        <v>41.1205</v>
      </c>
      <c r="F673" s="21">
        <f t="shared" si="166"/>
        <v>13</v>
      </c>
      <c r="G673" s="13"/>
      <c r="H673" s="21">
        <f t="shared" si="160"/>
        <v>13</v>
      </c>
      <c r="I673" s="13"/>
      <c r="J673" s="11" t="str">
        <f t="shared" si="167"/>
        <v>X</v>
      </c>
      <c r="K673" s="11" t="str">
        <f t="shared" si="168"/>
        <v/>
      </c>
      <c r="L673" s="11" t="str">
        <f t="shared" si="169"/>
        <v/>
      </c>
      <c r="M673" s="13"/>
      <c r="R673" s="11"/>
      <c r="T673" s="11"/>
      <c r="X673" s="13"/>
    </row>
    <row r="674" spans="1:24" x14ac:dyDescent="0.3">
      <c r="A674" s="13"/>
      <c r="B674" s="11">
        <v>1692</v>
      </c>
      <c r="C674" s="14">
        <f t="shared" si="158"/>
        <v>41.133899999999997</v>
      </c>
      <c r="D674" s="13"/>
      <c r="E674" s="14">
        <f t="shared" si="165"/>
        <v>41.1325</v>
      </c>
      <c r="F674" s="21">
        <f t="shared" si="166"/>
        <v>14</v>
      </c>
      <c r="G674" s="13"/>
      <c r="H674" s="21">
        <f t="shared" si="160"/>
        <v>14</v>
      </c>
      <c r="I674" s="13"/>
      <c r="J674" s="11" t="str">
        <f t="shared" si="167"/>
        <v>X</v>
      </c>
      <c r="K674" s="11" t="str">
        <f t="shared" si="168"/>
        <v/>
      </c>
      <c r="L674" s="11" t="str">
        <f t="shared" si="169"/>
        <v/>
      </c>
      <c r="M674" s="13"/>
      <c r="R674" s="11"/>
      <c r="T674" s="11"/>
      <c r="X674" s="13"/>
    </row>
    <row r="675" spans="1:24" x14ac:dyDescent="0.3">
      <c r="A675" s="13"/>
      <c r="B675" s="11">
        <v>1693</v>
      </c>
      <c r="C675" s="14">
        <f t="shared" si="158"/>
        <v>41.146099999999997</v>
      </c>
      <c r="D675" s="13"/>
      <c r="E675" s="14">
        <f t="shared" si="165"/>
        <v>41.144599999999997</v>
      </c>
      <c r="F675" s="21">
        <f t="shared" ref="F675:F686" si="170">ROUND((30/2)+(((E675-41)-0.14)/0.14)*(30/3),0)</f>
        <v>15</v>
      </c>
      <c r="G675" s="13"/>
      <c r="H675" s="21">
        <f t="shared" si="160"/>
        <v>15</v>
      </c>
      <c r="I675" s="13"/>
      <c r="J675" s="11" t="str">
        <f t="shared" si="167"/>
        <v>X</v>
      </c>
      <c r="K675" s="11" t="str">
        <f t="shared" si="168"/>
        <v/>
      </c>
      <c r="L675" s="11" t="str">
        <f t="shared" si="169"/>
        <v/>
      </c>
      <c r="M675" s="13"/>
      <c r="R675" s="11"/>
      <c r="T675" s="11"/>
      <c r="X675" s="13"/>
    </row>
    <row r="676" spans="1:24" x14ac:dyDescent="0.3">
      <c r="A676" s="13"/>
      <c r="B676" s="11">
        <v>1694</v>
      </c>
      <c r="C676" s="14">
        <f t="shared" si="158"/>
        <v>41.158200000000001</v>
      </c>
      <c r="D676" s="13"/>
      <c r="E676" s="14">
        <f t="shared" si="165"/>
        <v>41.156599999999997</v>
      </c>
      <c r="F676" s="21">
        <f t="shared" si="170"/>
        <v>16</v>
      </c>
      <c r="G676" s="13"/>
      <c r="H676" s="21">
        <f t="shared" si="160"/>
        <v>16</v>
      </c>
      <c r="I676" s="13"/>
      <c r="J676" s="11" t="str">
        <f t="shared" si="167"/>
        <v>X</v>
      </c>
      <c r="K676" s="11" t="str">
        <f t="shared" si="168"/>
        <v/>
      </c>
      <c r="L676" s="11" t="str">
        <f t="shared" si="169"/>
        <v/>
      </c>
      <c r="M676" s="13"/>
      <c r="R676" s="11"/>
      <c r="T676" s="11"/>
      <c r="X676" s="13"/>
    </row>
    <row r="677" spans="1:24" x14ac:dyDescent="0.3">
      <c r="A677" s="13"/>
      <c r="B677" s="11">
        <v>1695</v>
      </c>
      <c r="C677" s="14">
        <f t="shared" si="158"/>
        <v>41.170400000000001</v>
      </c>
      <c r="D677" s="13"/>
      <c r="E677" s="14">
        <f t="shared" si="165"/>
        <v>41.168700000000001</v>
      </c>
      <c r="F677" s="21">
        <f t="shared" si="170"/>
        <v>17</v>
      </c>
      <c r="G677" s="13"/>
      <c r="H677" s="21">
        <f t="shared" si="160"/>
        <v>17</v>
      </c>
      <c r="I677" s="13"/>
      <c r="J677" s="11" t="str">
        <f t="shared" si="167"/>
        <v>X</v>
      </c>
      <c r="K677" s="11" t="str">
        <f t="shared" si="168"/>
        <v/>
      </c>
      <c r="L677" s="11" t="str">
        <f t="shared" si="169"/>
        <v/>
      </c>
      <c r="M677" s="13"/>
      <c r="R677" s="11"/>
      <c r="T677" s="11"/>
      <c r="X677" s="13"/>
    </row>
    <row r="678" spans="1:24" x14ac:dyDescent="0.3">
      <c r="A678" s="13"/>
      <c r="B678" s="11">
        <v>1696</v>
      </c>
      <c r="C678" s="14">
        <f t="shared" si="158"/>
        <v>41.182499999999997</v>
      </c>
      <c r="D678" s="13"/>
      <c r="E678" s="14">
        <f t="shared" si="165"/>
        <v>41.180700000000002</v>
      </c>
      <c r="F678" s="21">
        <f t="shared" si="170"/>
        <v>18</v>
      </c>
      <c r="G678" s="13"/>
      <c r="H678" s="21">
        <f t="shared" si="160"/>
        <v>18</v>
      </c>
      <c r="I678" s="13"/>
      <c r="J678" s="11" t="str">
        <f t="shared" si="167"/>
        <v>X</v>
      </c>
      <c r="K678" s="11" t="str">
        <f t="shared" si="168"/>
        <v/>
      </c>
      <c r="L678" s="11" t="str">
        <f t="shared" si="169"/>
        <v/>
      </c>
      <c r="M678" s="13"/>
      <c r="R678" s="11"/>
      <c r="T678" s="11"/>
      <c r="X678" s="13"/>
    </row>
    <row r="679" spans="1:24" x14ac:dyDescent="0.3">
      <c r="A679" s="13"/>
      <c r="B679" s="11">
        <v>1697</v>
      </c>
      <c r="C679" s="14">
        <f t="shared" si="158"/>
        <v>41.194699999999997</v>
      </c>
      <c r="D679" s="13"/>
      <c r="E679" s="14">
        <f t="shared" si="165"/>
        <v>41.192799999999998</v>
      </c>
      <c r="F679" s="21">
        <f t="shared" si="170"/>
        <v>19</v>
      </c>
      <c r="G679" s="13"/>
      <c r="H679" s="21">
        <f t="shared" si="160"/>
        <v>19</v>
      </c>
      <c r="I679" s="13"/>
      <c r="J679" s="11" t="str">
        <f t="shared" si="167"/>
        <v>X</v>
      </c>
      <c r="K679" s="11" t="str">
        <f t="shared" si="168"/>
        <v/>
      </c>
      <c r="L679" s="11" t="str">
        <f t="shared" si="169"/>
        <v/>
      </c>
      <c r="M679" s="13"/>
      <c r="R679" s="11"/>
      <c r="T679" s="11"/>
      <c r="X679" s="13"/>
    </row>
    <row r="680" spans="1:24" x14ac:dyDescent="0.3">
      <c r="A680" s="13"/>
      <c r="B680" s="11">
        <v>1698</v>
      </c>
      <c r="C680" s="14">
        <f t="shared" si="158"/>
        <v>41.206800000000001</v>
      </c>
      <c r="D680" s="13"/>
      <c r="E680" s="14">
        <f t="shared" si="165"/>
        <v>41.204799999999999</v>
      </c>
      <c r="F680" s="21">
        <f t="shared" si="170"/>
        <v>20</v>
      </c>
      <c r="G680" s="13"/>
      <c r="H680" s="21">
        <f t="shared" si="160"/>
        <v>20</v>
      </c>
      <c r="I680" s="13"/>
      <c r="J680" s="11" t="str">
        <f t="shared" si="167"/>
        <v>X</v>
      </c>
      <c r="K680" s="11" t="str">
        <f t="shared" si="168"/>
        <v/>
      </c>
      <c r="L680" s="11" t="str">
        <f t="shared" si="169"/>
        <v/>
      </c>
      <c r="M680" s="13"/>
      <c r="R680" s="11"/>
      <c r="T680" s="11"/>
      <c r="X680" s="13"/>
    </row>
    <row r="681" spans="1:24" x14ac:dyDescent="0.3">
      <c r="A681" s="13"/>
      <c r="B681" s="11">
        <v>1699</v>
      </c>
      <c r="C681" s="14">
        <f t="shared" si="158"/>
        <v>41.218899999999998</v>
      </c>
      <c r="D681" s="13"/>
      <c r="E681" s="14">
        <f t="shared" si="165"/>
        <v>41.216900000000003</v>
      </c>
      <c r="F681" s="21">
        <f t="shared" si="170"/>
        <v>20</v>
      </c>
      <c r="G681" s="13"/>
      <c r="H681" s="21">
        <f t="shared" si="160"/>
        <v>20</v>
      </c>
      <c r="I681" s="13"/>
      <c r="J681" s="11" t="str">
        <f t="shared" si="167"/>
        <v>X</v>
      </c>
      <c r="K681" s="11" t="str">
        <f t="shared" si="168"/>
        <v/>
      </c>
      <c r="L681" s="11" t="str">
        <f t="shared" si="169"/>
        <v/>
      </c>
      <c r="M681" s="13"/>
      <c r="R681" s="11"/>
      <c r="T681" s="11"/>
      <c r="X681" s="13"/>
    </row>
    <row r="682" spans="1:24" x14ac:dyDescent="0.3">
      <c r="A682" s="13"/>
      <c r="B682" s="11">
        <v>1700</v>
      </c>
      <c r="C682" s="14">
        <f t="shared" si="158"/>
        <v>41.231099999999998</v>
      </c>
      <c r="D682" s="13"/>
      <c r="E682" s="14">
        <f t="shared" si="165"/>
        <v>41.228900000000003</v>
      </c>
      <c r="F682" s="21">
        <f t="shared" si="170"/>
        <v>21</v>
      </c>
      <c r="G682" s="13"/>
      <c r="H682" s="21">
        <f t="shared" si="160"/>
        <v>22</v>
      </c>
      <c r="I682" s="13"/>
      <c r="J682" s="11" t="str">
        <f t="shared" si="167"/>
        <v/>
      </c>
      <c r="K682" s="11" t="str">
        <f t="shared" si="168"/>
        <v>U</v>
      </c>
      <c r="L682" s="11" t="str">
        <f t="shared" si="169"/>
        <v/>
      </c>
      <c r="M682" s="13"/>
      <c r="R682" s="11"/>
      <c r="T682" s="11"/>
      <c r="X682" s="13"/>
    </row>
    <row r="683" spans="1:24" x14ac:dyDescent="0.3">
      <c r="A683" s="13"/>
      <c r="B683" s="11">
        <v>1701</v>
      </c>
      <c r="C683" s="14">
        <f t="shared" si="158"/>
        <v>41.243200000000002</v>
      </c>
      <c r="D683" s="13"/>
      <c r="E683" s="14">
        <f t="shared" si="165"/>
        <v>41.241</v>
      </c>
      <c r="F683" s="21">
        <f t="shared" si="170"/>
        <v>22</v>
      </c>
      <c r="G683" s="13"/>
      <c r="H683" s="21">
        <f t="shared" si="160"/>
        <v>22</v>
      </c>
      <c r="I683" s="13"/>
      <c r="J683" s="11" t="str">
        <f t="shared" si="167"/>
        <v>X</v>
      </c>
      <c r="K683" s="11" t="str">
        <f t="shared" si="168"/>
        <v/>
      </c>
      <c r="L683" s="11" t="str">
        <f t="shared" si="169"/>
        <v/>
      </c>
      <c r="M683" s="13"/>
      <c r="R683" s="11"/>
      <c r="T683" s="11"/>
      <c r="X683" s="13"/>
    </row>
    <row r="684" spans="1:24" x14ac:dyDescent="0.3">
      <c r="A684" s="13"/>
      <c r="B684" s="11">
        <v>1702</v>
      </c>
      <c r="C684" s="14">
        <f t="shared" si="158"/>
        <v>41.255299999999998</v>
      </c>
      <c r="D684" s="13"/>
      <c r="E684" s="14">
        <f t="shared" si="165"/>
        <v>41.253</v>
      </c>
      <c r="F684" s="21">
        <f t="shared" si="170"/>
        <v>23</v>
      </c>
      <c r="G684" s="13"/>
      <c r="H684" s="21">
        <f t="shared" si="160"/>
        <v>23</v>
      </c>
      <c r="I684" s="13"/>
      <c r="J684" s="11" t="str">
        <f t="shared" si="167"/>
        <v>X</v>
      </c>
      <c r="K684" s="11" t="str">
        <f t="shared" si="168"/>
        <v/>
      </c>
      <c r="L684" s="11" t="str">
        <f t="shared" si="169"/>
        <v/>
      </c>
      <c r="M684" s="13"/>
      <c r="R684" s="11"/>
      <c r="T684" s="11"/>
      <c r="X684" s="13"/>
    </row>
    <row r="685" spans="1:24" x14ac:dyDescent="0.3">
      <c r="A685" s="13"/>
      <c r="B685" s="11">
        <v>1703</v>
      </c>
      <c r="C685" s="14">
        <f t="shared" si="158"/>
        <v>41.267400000000002</v>
      </c>
      <c r="D685" s="13"/>
      <c r="E685" s="14">
        <f t="shared" si="165"/>
        <v>41.265099999999997</v>
      </c>
      <c r="F685" s="21">
        <f t="shared" si="170"/>
        <v>24</v>
      </c>
      <c r="G685" s="13"/>
      <c r="H685" s="21">
        <f t="shared" si="160"/>
        <v>23</v>
      </c>
      <c r="I685" s="13"/>
      <c r="J685" s="11" t="str">
        <f t="shared" si="167"/>
        <v/>
      </c>
      <c r="K685" s="11" t="str">
        <f t="shared" si="168"/>
        <v/>
      </c>
      <c r="L685" s="11" t="str">
        <f t="shared" si="169"/>
        <v>O</v>
      </c>
      <c r="M685" s="13"/>
      <c r="R685" s="11"/>
      <c r="T685" s="11"/>
      <c r="X685" s="13"/>
    </row>
    <row r="686" spans="1:24" x14ac:dyDescent="0.3">
      <c r="A686" s="13"/>
      <c r="B686" s="11">
        <v>1704</v>
      </c>
      <c r="C686" s="14">
        <f t="shared" si="158"/>
        <v>41.279499999999999</v>
      </c>
      <c r="D686" s="13"/>
      <c r="E686" s="14">
        <f t="shared" si="165"/>
        <v>41.277099999999997</v>
      </c>
      <c r="F686" s="21">
        <f t="shared" si="170"/>
        <v>25</v>
      </c>
      <c r="G686" s="13"/>
      <c r="H686" s="21">
        <f t="shared" si="160"/>
        <v>23.999999999999996</v>
      </c>
      <c r="I686" s="13"/>
      <c r="J686" s="11" t="str">
        <f t="shared" si="167"/>
        <v/>
      </c>
      <c r="K686" s="11" t="str">
        <f t="shared" si="168"/>
        <v/>
      </c>
      <c r="L686" s="11" t="str">
        <f t="shared" si="169"/>
        <v>O</v>
      </c>
      <c r="M686" s="13"/>
      <c r="R686" s="11"/>
      <c r="T686" s="11"/>
      <c r="X686" s="13"/>
    </row>
    <row r="687" spans="1:24" x14ac:dyDescent="0.3">
      <c r="A687" s="13"/>
      <c r="B687" s="11">
        <v>1705</v>
      </c>
      <c r="C687" s="14">
        <f t="shared" si="158"/>
        <v>41.291600000000003</v>
      </c>
      <c r="D687" s="13"/>
      <c r="E687" s="14">
        <f t="shared" si="165"/>
        <v>41.289200000000001</v>
      </c>
      <c r="F687" s="21">
        <f t="shared" ref="F687:F697" si="171">ROUND(30-((0.42-(E687-41))/0.14)*(30/6),0)</f>
        <v>25</v>
      </c>
      <c r="G687" s="13"/>
      <c r="H687" s="21">
        <f t="shared" si="160"/>
        <v>23.999999999999996</v>
      </c>
      <c r="I687" s="13"/>
      <c r="J687" s="11" t="str">
        <f t="shared" si="167"/>
        <v/>
      </c>
      <c r="K687" s="11" t="str">
        <f t="shared" si="168"/>
        <v/>
      </c>
      <c r="L687" s="11" t="str">
        <f t="shared" si="169"/>
        <v>O</v>
      </c>
      <c r="M687" s="13"/>
      <c r="R687" s="11"/>
      <c r="T687" s="11"/>
      <c r="X687" s="13"/>
    </row>
    <row r="688" spans="1:24" x14ac:dyDescent="0.3">
      <c r="A688" s="13"/>
      <c r="B688" s="11">
        <v>1706</v>
      </c>
      <c r="C688" s="14">
        <f t="shared" si="158"/>
        <v>41.303800000000003</v>
      </c>
      <c r="D688" s="13"/>
      <c r="E688" s="14">
        <f t="shared" si="165"/>
        <v>41.301200000000001</v>
      </c>
      <c r="F688" s="21">
        <f t="shared" si="171"/>
        <v>26</v>
      </c>
      <c r="G688" s="13"/>
      <c r="H688" s="21">
        <f t="shared" si="160"/>
        <v>26</v>
      </c>
      <c r="I688" s="13"/>
      <c r="J688" s="11" t="str">
        <f t="shared" si="167"/>
        <v>X</v>
      </c>
      <c r="K688" s="11" t="str">
        <f t="shared" si="168"/>
        <v/>
      </c>
      <c r="L688" s="11" t="str">
        <f t="shared" si="169"/>
        <v/>
      </c>
      <c r="M688" s="13"/>
      <c r="R688" s="11"/>
      <c r="T688" s="11"/>
      <c r="X688" s="13"/>
    </row>
    <row r="689" spans="1:24" x14ac:dyDescent="0.3">
      <c r="A689" s="13"/>
      <c r="B689" s="11">
        <v>1707</v>
      </c>
      <c r="C689" s="14">
        <f t="shared" si="158"/>
        <v>41.315899999999999</v>
      </c>
      <c r="D689" s="13"/>
      <c r="E689" s="14">
        <f t="shared" si="165"/>
        <v>41.313299999999998</v>
      </c>
      <c r="F689" s="21">
        <f t="shared" si="171"/>
        <v>26</v>
      </c>
      <c r="G689" s="13"/>
      <c r="H689" s="21">
        <f t="shared" si="160"/>
        <v>26</v>
      </c>
      <c r="I689" s="13"/>
      <c r="J689" s="11" t="str">
        <f t="shared" si="167"/>
        <v>X</v>
      </c>
      <c r="K689" s="11" t="str">
        <f t="shared" si="168"/>
        <v/>
      </c>
      <c r="L689" s="11" t="str">
        <f t="shared" si="169"/>
        <v/>
      </c>
      <c r="M689" s="13"/>
      <c r="R689" s="11"/>
      <c r="T689" s="11"/>
      <c r="X689" s="13"/>
    </row>
    <row r="690" spans="1:24" x14ac:dyDescent="0.3">
      <c r="A690" s="13"/>
      <c r="B690" s="11">
        <v>1708</v>
      </c>
      <c r="C690" s="14">
        <f t="shared" si="158"/>
        <v>41.328000000000003</v>
      </c>
      <c r="D690" s="13"/>
      <c r="E690" s="14">
        <f t="shared" si="165"/>
        <v>41.325299999999999</v>
      </c>
      <c r="F690" s="21">
        <f t="shared" si="171"/>
        <v>27</v>
      </c>
      <c r="G690" s="13"/>
      <c r="H690" s="21">
        <f t="shared" si="160"/>
        <v>27</v>
      </c>
      <c r="I690" s="13"/>
      <c r="J690" s="11" t="str">
        <f t="shared" si="167"/>
        <v>X</v>
      </c>
      <c r="K690" s="11" t="str">
        <f t="shared" si="168"/>
        <v/>
      </c>
      <c r="L690" s="11" t="str">
        <f t="shared" si="169"/>
        <v/>
      </c>
      <c r="M690" s="13"/>
      <c r="R690" s="11"/>
      <c r="T690" s="11"/>
      <c r="X690" s="13"/>
    </row>
    <row r="691" spans="1:24" x14ac:dyDescent="0.3">
      <c r="A691" s="13"/>
      <c r="B691" s="11">
        <v>1709</v>
      </c>
      <c r="C691" s="14">
        <f t="shared" si="158"/>
        <v>41.3401</v>
      </c>
      <c r="D691" s="13"/>
      <c r="E691" s="14">
        <f t="shared" si="165"/>
        <v>41.337299999999999</v>
      </c>
      <c r="F691" s="21">
        <f t="shared" si="171"/>
        <v>27</v>
      </c>
      <c r="G691" s="13"/>
      <c r="H691" s="21">
        <f t="shared" si="160"/>
        <v>28</v>
      </c>
      <c r="I691" s="13"/>
      <c r="J691" s="11" t="str">
        <f t="shared" si="167"/>
        <v/>
      </c>
      <c r="K691" s="11" t="str">
        <f t="shared" si="168"/>
        <v>U</v>
      </c>
      <c r="L691" s="11" t="str">
        <f t="shared" si="169"/>
        <v/>
      </c>
      <c r="M691" s="13"/>
      <c r="R691" s="11"/>
      <c r="T691" s="11"/>
      <c r="X691" s="13"/>
    </row>
    <row r="692" spans="1:24" x14ac:dyDescent="0.3">
      <c r="A692" s="13"/>
      <c r="B692" s="11">
        <v>1710</v>
      </c>
      <c r="C692" s="14">
        <f t="shared" si="158"/>
        <v>41.3521</v>
      </c>
      <c r="D692" s="13"/>
      <c r="E692" s="14">
        <f t="shared" si="165"/>
        <v>41.349400000000003</v>
      </c>
      <c r="F692" s="21">
        <f t="shared" si="171"/>
        <v>27</v>
      </c>
      <c r="G692" s="13"/>
      <c r="H692" s="21">
        <f t="shared" si="160"/>
        <v>27</v>
      </c>
      <c r="I692" s="13"/>
      <c r="J692" s="11" t="str">
        <f t="shared" si="167"/>
        <v>X</v>
      </c>
      <c r="K692" s="11" t="str">
        <f t="shared" si="168"/>
        <v/>
      </c>
      <c r="L692" s="11" t="str">
        <f t="shared" si="169"/>
        <v/>
      </c>
      <c r="M692" s="13"/>
      <c r="R692" s="11"/>
      <c r="T692" s="11"/>
      <c r="X692" s="13"/>
    </row>
    <row r="693" spans="1:24" x14ac:dyDescent="0.3">
      <c r="A693" s="13"/>
      <c r="B693" s="11">
        <v>1711</v>
      </c>
      <c r="C693" s="14">
        <f t="shared" si="158"/>
        <v>41.364199999999997</v>
      </c>
      <c r="D693" s="13"/>
      <c r="E693" s="14">
        <f t="shared" si="165"/>
        <v>41.361400000000003</v>
      </c>
      <c r="F693" s="21">
        <f t="shared" si="171"/>
        <v>28</v>
      </c>
      <c r="G693" s="13"/>
      <c r="H693" s="21">
        <f t="shared" si="160"/>
        <v>28</v>
      </c>
      <c r="I693" s="13"/>
      <c r="J693" s="11" t="str">
        <f t="shared" si="167"/>
        <v>X</v>
      </c>
      <c r="K693" s="11" t="str">
        <f t="shared" si="168"/>
        <v/>
      </c>
      <c r="L693" s="11" t="str">
        <f t="shared" si="169"/>
        <v/>
      </c>
      <c r="M693" s="13"/>
      <c r="R693" s="11"/>
      <c r="T693" s="11"/>
      <c r="X693" s="13"/>
    </row>
    <row r="694" spans="1:24" x14ac:dyDescent="0.3">
      <c r="A694" s="13"/>
      <c r="B694" s="11">
        <v>1712</v>
      </c>
      <c r="C694" s="14">
        <f t="shared" si="158"/>
        <v>41.376300000000001</v>
      </c>
      <c r="D694" s="13"/>
      <c r="E694" s="14">
        <f t="shared" si="165"/>
        <v>41.3735</v>
      </c>
      <c r="F694" s="21">
        <f t="shared" si="171"/>
        <v>28</v>
      </c>
      <c r="G694" s="13"/>
      <c r="H694" s="21">
        <f t="shared" si="160"/>
        <v>28</v>
      </c>
      <c r="I694" s="13"/>
      <c r="J694" s="11" t="str">
        <f t="shared" si="167"/>
        <v>X</v>
      </c>
      <c r="K694" s="11" t="str">
        <f t="shared" si="168"/>
        <v/>
      </c>
      <c r="L694" s="11" t="str">
        <f t="shared" si="169"/>
        <v/>
      </c>
      <c r="M694" s="13"/>
      <c r="R694" s="11"/>
      <c r="T694" s="11"/>
      <c r="X694" s="13"/>
    </row>
    <row r="695" spans="1:24" x14ac:dyDescent="0.3">
      <c r="A695" s="13"/>
      <c r="B695" s="11">
        <v>1713</v>
      </c>
      <c r="C695" s="14">
        <f t="shared" si="158"/>
        <v>41.388399999999997</v>
      </c>
      <c r="D695" s="13"/>
      <c r="E695" s="14">
        <f t="shared" si="165"/>
        <v>41.3855</v>
      </c>
      <c r="F695" s="21">
        <f t="shared" si="171"/>
        <v>29</v>
      </c>
      <c r="G695" s="13"/>
      <c r="H695" s="21">
        <f t="shared" si="160"/>
        <v>28.999999999999996</v>
      </c>
      <c r="I695" s="13"/>
      <c r="J695" s="11" t="str">
        <f t="shared" si="167"/>
        <v>X</v>
      </c>
      <c r="K695" s="11" t="str">
        <f t="shared" si="168"/>
        <v/>
      </c>
      <c r="L695" s="11" t="str">
        <f t="shared" si="169"/>
        <v/>
      </c>
      <c r="M695" s="13"/>
      <c r="R695" s="11"/>
      <c r="T695" s="11"/>
      <c r="X695" s="13"/>
    </row>
    <row r="696" spans="1:24" x14ac:dyDescent="0.3">
      <c r="A696" s="13"/>
      <c r="B696" s="11">
        <v>1714</v>
      </c>
      <c r="C696" s="14">
        <f t="shared" si="158"/>
        <v>41.400500000000001</v>
      </c>
      <c r="D696" s="13"/>
      <c r="E696" s="14">
        <f t="shared" si="165"/>
        <v>41.397599999999997</v>
      </c>
      <c r="F696" s="21">
        <f t="shared" si="171"/>
        <v>29</v>
      </c>
      <c r="G696" s="13"/>
      <c r="H696" s="21">
        <f t="shared" si="160"/>
        <v>28.999999999999996</v>
      </c>
      <c r="I696" s="13"/>
      <c r="J696" s="11" t="str">
        <f t="shared" ref="J696:J727" si="172">IF(H696=F696,"X","")</f>
        <v>X</v>
      </c>
      <c r="K696" s="11" t="str">
        <f t="shared" ref="K696:K727" si="173">IF(H696&gt;F696,"U","")</f>
        <v/>
      </c>
      <c r="L696" s="11" t="str">
        <f t="shared" ref="L696:L727" si="174">IF(H696&lt;F696,"O","")</f>
        <v/>
      </c>
      <c r="M696" s="13"/>
      <c r="R696" s="11"/>
      <c r="T696" s="11"/>
      <c r="X696" s="13"/>
    </row>
    <row r="697" spans="1:24" x14ac:dyDescent="0.3">
      <c r="A697" s="13"/>
      <c r="B697" s="11">
        <v>1715</v>
      </c>
      <c r="C697" s="14">
        <f t="shared" si="158"/>
        <v>41.412599999999998</v>
      </c>
      <c r="D697" s="13"/>
      <c r="E697" s="14">
        <f t="shared" si="165"/>
        <v>41.409599999999998</v>
      </c>
      <c r="F697" s="21">
        <f t="shared" si="171"/>
        <v>30</v>
      </c>
      <c r="G697" s="13"/>
      <c r="H697" s="21">
        <f t="shared" si="160"/>
        <v>30</v>
      </c>
      <c r="I697" s="13"/>
      <c r="J697" s="11" t="str">
        <f t="shared" si="172"/>
        <v>X</v>
      </c>
      <c r="K697" s="11" t="str">
        <f t="shared" si="173"/>
        <v/>
      </c>
      <c r="L697" s="11" t="str">
        <f t="shared" si="174"/>
        <v/>
      </c>
      <c r="M697" s="13"/>
      <c r="R697" s="11"/>
      <c r="T697" s="11"/>
      <c r="X697" s="13"/>
    </row>
    <row r="698" spans="1:24" x14ac:dyDescent="0.3">
      <c r="A698" s="13"/>
      <c r="B698" s="11">
        <v>1716</v>
      </c>
      <c r="C698" s="14">
        <f t="shared" si="158"/>
        <v>41.424599999999998</v>
      </c>
      <c r="D698" s="13"/>
      <c r="E698" s="14">
        <f t="shared" si="165"/>
        <v>41.421700000000001</v>
      </c>
      <c r="F698" s="21">
        <v>30</v>
      </c>
      <c r="G698" s="13"/>
      <c r="H698" s="21">
        <f t="shared" si="160"/>
        <v>28.999999999999996</v>
      </c>
      <c r="I698" s="13"/>
      <c r="J698" s="11" t="str">
        <f t="shared" si="172"/>
        <v/>
      </c>
      <c r="K698" s="11" t="str">
        <f t="shared" si="173"/>
        <v/>
      </c>
      <c r="L698" s="11" t="str">
        <f t="shared" si="174"/>
        <v>O</v>
      </c>
      <c r="M698" s="13"/>
      <c r="R698" s="11"/>
      <c r="T698" s="11"/>
      <c r="X698" s="13"/>
    </row>
    <row r="699" spans="1:24" x14ac:dyDescent="0.3">
      <c r="A699" s="13"/>
      <c r="B699" s="11">
        <v>1717</v>
      </c>
      <c r="C699" s="14">
        <f t="shared" si="158"/>
        <v>41.436700000000002</v>
      </c>
      <c r="D699" s="13"/>
      <c r="E699" s="14">
        <f t="shared" si="165"/>
        <v>41.433700000000002</v>
      </c>
      <c r="F699" s="21">
        <v>30</v>
      </c>
      <c r="G699" s="13"/>
      <c r="H699" s="21">
        <f t="shared" si="160"/>
        <v>30</v>
      </c>
      <c r="I699" s="13"/>
      <c r="J699" s="11" t="str">
        <f t="shared" si="172"/>
        <v>X</v>
      </c>
      <c r="K699" s="11" t="str">
        <f t="shared" si="173"/>
        <v/>
      </c>
      <c r="L699" s="11" t="str">
        <f t="shared" si="174"/>
        <v/>
      </c>
      <c r="M699" s="13"/>
      <c r="R699" s="11"/>
      <c r="T699" s="11"/>
      <c r="X699" s="13"/>
    </row>
    <row r="700" spans="1:24" x14ac:dyDescent="0.3">
      <c r="A700" s="13"/>
      <c r="B700" s="11">
        <v>1718</v>
      </c>
      <c r="C700" s="14">
        <f t="shared" si="158"/>
        <v>41.448799999999999</v>
      </c>
      <c r="D700" s="13"/>
      <c r="E700" s="14">
        <f t="shared" si="165"/>
        <v>41.445799999999998</v>
      </c>
      <c r="F700" s="21">
        <v>30</v>
      </c>
      <c r="G700" s="13"/>
      <c r="H700" s="21">
        <f t="shared" si="160"/>
        <v>30</v>
      </c>
      <c r="I700" s="13"/>
      <c r="J700" s="11" t="str">
        <f t="shared" si="172"/>
        <v>X</v>
      </c>
      <c r="K700" s="11" t="str">
        <f t="shared" si="173"/>
        <v/>
      </c>
      <c r="L700" s="11" t="str">
        <f t="shared" si="174"/>
        <v/>
      </c>
      <c r="M700" s="13"/>
      <c r="R700" s="11"/>
      <c r="T700" s="11"/>
      <c r="X700" s="13"/>
    </row>
    <row r="701" spans="1:24" x14ac:dyDescent="0.3">
      <c r="A701" s="13"/>
      <c r="B701" s="11">
        <v>1719</v>
      </c>
      <c r="C701" s="14">
        <f t="shared" si="158"/>
        <v>41.460799999999999</v>
      </c>
      <c r="D701" s="13"/>
      <c r="E701" s="14">
        <f t="shared" si="165"/>
        <v>41.457799999999999</v>
      </c>
      <c r="F701" s="21">
        <v>30</v>
      </c>
      <c r="G701" s="13"/>
      <c r="H701" s="21">
        <f t="shared" si="160"/>
        <v>30</v>
      </c>
      <c r="I701" s="13"/>
      <c r="J701" s="11" t="str">
        <f t="shared" si="172"/>
        <v>X</v>
      </c>
      <c r="K701" s="11" t="str">
        <f t="shared" si="173"/>
        <v/>
      </c>
      <c r="L701" s="11" t="str">
        <f t="shared" si="174"/>
        <v/>
      </c>
      <c r="M701" s="13"/>
      <c r="R701" s="11"/>
      <c r="T701" s="11"/>
      <c r="X701" s="13"/>
    </row>
    <row r="702" spans="1:24" x14ac:dyDescent="0.3">
      <c r="A702" s="13"/>
      <c r="B702" s="11">
        <v>1720</v>
      </c>
      <c r="C702" s="14">
        <f t="shared" si="158"/>
        <v>41.472900000000003</v>
      </c>
      <c r="D702" s="13"/>
      <c r="E702" s="14">
        <f t="shared" si="165"/>
        <v>41.469900000000003</v>
      </c>
      <c r="F702" s="21">
        <v>30</v>
      </c>
      <c r="G702" s="13"/>
      <c r="H702" s="21">
        <f t="shared" si="160"/>
        <v>30</v>
      </c>
      <c r="I702" s="13"/>
      <c r="J702" s="11" t="str">
        <f t="shared" si="172"/>
        <v>X</v>
      </c>
      <c r="K702" s="11" t="str">
        <f t="shared" si="173"/>
        <v/>
      </c>
      <c r="L702" s="11" t="str">
        <f t="shared" si="174"/>
        <v/>
      </c>
      <c r="M702" s="13"/>
      <c r="R702" s="11"/>
      <c r="T702" s="11"/>
      <c r="X702" s="13"/>
    </row>
    <row r="703" spans="1:24" x14ac:dyDescent="0.3">
      <c r="A703" s="13"/>
      <c r="B703" s="11">
        <v>1721</v>
      </c>
      <c r="C703" s="14">
        <f t="shared" si="158"/>
        <v>41.484900000000003</v>
      </c>
      <c r="D703" s="13"/>
      <c r="E703" s="14">
        <f t="shared" si="165"/>
        <v>41.481900000000003</v>
      </c>
      <c r="F703" s="21">
        <v>30</v>
      </c>
      <c r="G703" s="13"/>
      <c r="H703" s="21">
        <f t="shared" si="160"/>
        <v>30</v>
      </c>
      <c r="I703" s="13"/>
      <c r="J703" s="11" t="str">
        <f t="shared" si="172"/>
        <v>X</v>
      </c>
      <c r="K703" s="11" t="str">
        <f t="shared" si="173"/>
        <v/>
      </c>
      <c r="L703" s="11" t="str">
        <f t="shared" si="174"/>
        <v/>
      </c>
      <c r="M703" s="13"/>
      <c r="R703" s="11"/>
      <c r="T703" s="11"/>
      <c r="X703" s="13"/>
    </row>
    <row r="704" spans="1:24" x14ac:dyDescent="0.3">
      <c r="A704" s="13"/>
      <c r="B704" s="11">
        <v>1722</v>
      </c>
      <c r="C704" s="14">
        <f t="shared" si="158"/>
        <v>41.497</v>
      </c>
      <c r="D704" s="13"/>
      <c r="E704" s="14">
        <f t="shared" si="165"/>
        <v>41.494</v>
      </c>
      <c r="F704" s="21">
        <v>30</v>
      </c>
      <c r="G704" s="13"/>
      <c r="H704" s="21">
        <f t="shared" si="160"/>
        <v>30</v>
      </c>
      <c r="I704" s="13"/>
      <c r="J704" s="11" t="str">
        <f t="shared" si="172"/>
        <v>X</v>
      </c>
      <c r="K704" s="11" t="str">
        <f t="shared" si="173"/>
        <v/>
      </c>
      <c r="L704" s="11" t="str">
        <f t="shared" si="174"/>
        <v/>
      </c>
      <c r="M704" s="13"/>
      <c r="R704" s="11"/>
      <c r="T704" s="11"/>
      <c r="X704" s="13"/>
    </row>
    <row r="705" spans="1:24" x14ac:dyDescent="0.3">
      <c r="A705" s="13"/>
      <c r="B705" s="11">
        <v>1723</v>
      </c>
      <c r="C705" s="14">
        <f t="shared" si="158"/>
        <v>41.509</v>
      </c>
      <c r="D705" s="13"/>
      <c r="E705" s="14">
        <f t="shared" si="165"/>
        <v>41.506</v>
      </c>
      <c r="F705" s="21">
        <v>30</v>
      </c>
      <c r="G705" s="13"/>
      <c r="H705" s="21">
        <f t="shared" si="160"/>
        <v>30</v>
      </c>
      <c r="I705" s="13"/>
      <c r="J705" s="11" t="str">
        <f t="shared" si="172"/>
        <v>X</v>
      </c>
      <c r="K705" s="11" t="str">
        <f t="shared" si="173"/>
        <v/>
      </c>
      <c r="L705" s="11" t="str">
        <f t="shared" si="174"/>
        <v/>
      </c>
      <c r="M705" s="13"/>
      <c r="R705" s="11"/>
      <c r="T705" s="11"/>
      <c r="X705" s="13"/>
    </row>
    <row r="706" spans="1:24" x14ac:dyDescent="0.3">
      <c r="A706" s="13"/>
      <c r="B706" s="11">
        <v>1724</v>
      </c>
      <c r="C706" s="14">
        <f t="shared" si="158"/>
        <v>41.521099999999997</v>
      </c>
      <c r="D706" s="13"/>
      <c r="E706" s="14">
        <f t="shared" si="165"/>
        <v>41.518099999999997</v>
      </c>
      <c r="F706" s="21">
        <v>30</v>
      </c>
      <c r="G706" s="13"/>
      <c r="H706" s="21">
        <f t="shared" si="160"/>
        <v>30</v>
      </c>
      <c r="I706" s="13"/>
      <c r="J706" s="11" t="str">
        <f t="shared" si="172"/>
        <v>X</v>
      </c>
      <c r="K706" s="11" t="str">
        <f t="shared" si="173"/>
        <v/>
      </c>
      <c r="L706" s="11" t="str">
        <f t="shared" si="174"/>
        <v/>
      </c>
      <c r="M706" s="13"/>
      <c r="R706" s="11"/>
      <c r="T706" s="11"/>
      <c r="X706" s="13"/>
    </row>
    <row r="707" spans="1:24" x14ac:dyDescent="0.3">
      <c r="A707" s="13"/>
      <c r="B707" s="11">
        <v>1725</v>
      </c>
      <c r="C707" s="14">
        <f t="shared" si="158"/>
        <v>41.533099999999997</v>
      </c>
      <c r="D707" s="13"/>
      <c r="E707" s="14">
        <f t="shared" si="165"/>
        <v>41.530099999999997</v>
      </c>
      <c r="F707" s="21">
        <v>30</v>
      </c>
      <c r="G707" s="13"/>
      <c r="H707" s="21">
        <f t="shared" si="160"/>
        <v>30</v>
      </c>
      <c r="I707" s="13"/>
      <c r="J707" s="11" t="str">
        <f t="shared" si="172"/>
        <v>X</v>
      </c>
      <c r="K707" s="11" t="str">
        <f t="shared" si="173"/>
        <v/>
      </c>
      <c r="L707" s="11" t="str">
        <f t="shared" si="174"/>
        <v/>
      </c>
      <c r="M707" s="13"/>
      <c r="R707" s="11"/>
      <c r="T707" s="11"/>
      <c r="X707" s="13"/>
    </row>
    <row r="708" spans="1:24" x14ac:dyDescent="0.3">
      <c r="A708" s="13"/>
      <c r="B708" s="11">
        <v>1726</v>
      </c>
      <c r="C708" s="14">
        <f t="shared" si="158"/>
        <v>41.545200000000001</v>
      </c>
      <c r="D708" s="13"/>
      <c r="E708" s="14">
        <f t="shared" si="165"/>
        <v>41.542200000000001</v>
      </c>
      <c r="F708" s="21">
        <v>30</v>
      </c>
      <c r="G708" s="13"/>
      <c r="H708" s="21">
        <f t="shared" si="160"/>
        <v>30</v>
      </c>
      <c r="I708" s="13"/>
      <c r="J708" s="11" t="str">
        <f t="shared" si="172"/>
        <v>X</v>
      </c>
      <c r="K708" s="11" t="str">
        <f t="shared" si="173"/>
        <v/>
      </c>
      <c r="L708" s="11" t="str">
        <f t="shared" si="174"/>
        <v/>
      </c>
      <c r="M708" s="13"/>
      <c r="R708" s="11"/>
      <c r="T708" s="11"/>
      <c r="X708" s="13"/>
    </row>
    <row r="709" spans="1:24" x14ac:dyDescent="0.3">
      <c r="A709" s="13"/>
      <c r="B709" s="11">
        <v>1727</v>
      </c>
      <c r="C709" s="14">
        <f t="shared" si="158"/>
        <v>41.557200000000002</v>
      </c>
      <c r="D709" s="13"/>
      <c r="E709" s="14">
        <f t="shared" si="165"/>
        <v>41.554200000000002</v>
      </c>
      <c r="F709" s="21">
        <v>30</v>
      </c>
      <c r="G709" s="13"/>
      <c r="H709" s="21">
        <f t="shared" si="160"/>
        <v>30</v>
      </c>
      <c r="I709" s="13"/>
      <c r="J709" s="11" t="str">
        <f t="shared" si="172"/>
        <v>X</v>
      </c>
      <c r="K709" s="11" t="str">
        <f t="shared" si="173"/>
        <v/>
      </c>
      <c r="L709" s="11" t="str">
        <f t="shared" si="174"/>
        <v/>
      </c>
      <c r="M709" s="13"/>
      <c r="R709" s="11"/>
      <c r="T709" s="11"/>
      <c r="X709" s="13"/>
    </row>
    <row r="710" spans="1:24" x14ac:dyDescent="0.3">
      <c r="A710" s="13"/>
      <c r="B710" s="11">
        <v>1728</v>
      </c>
      <c r="C710" s="14">
        <f t="shared" ref="C710:C773" si="175">ROUND(SQRT(B710),4)</f>
        <v>41.569200000000002</v>
      </c>
      <c r="D710" s="13"/>
      <c r="E710" s="14">
        <f t="shared" si="165"/>
        <v>41.566299999999998</v>
      </c>
      <c r="F710" s="21">
        <v>30</v>
      </c>
      <c r="G710" s="13"/>
      <c r="H710" s="21">
        <f t="shared" si="160"/>
        <v>28.999999999999996</v>
      </c>
      <c r="I710" s="13"/>
      <c r="J710" s="11" t="str">
        <f t="shared" si="172"/>
        <v/>
      </c>
      <c r="K710" s="11" t="str">
        <f t="shared" si="173"/>
        <v/>
      </c>
      <c r="L710" s="11" t="str">
        <f t="shared" si="174"/>
        <v>O</v>
      </c>
      <c r="M710" s="13"/>
      <c r="R710" s="11"/>
      <c r="T710" s="11"/>
      <c r="X710" s="13"/>
    </row>
    <row r="711" spans="1:24" x14ac:dyDescent="0.3">
      <c r="A711" s="13"/>
      <c r="B711" s="11">
        <v>1729</v>
      </c>
      <c r="C711" s="14">
        <f t="shared" si="175"/>
        <v>41.581200000000003</v>
      </c>
      <c r="D711" s="13"/>
      <c r="E711" s="14">
        <f t="shared" si="165"/>
        <v>41.578299999999999</v>
      </c>
      <c r="F711" s="21">
        <v>30</v>
      </c>
      <c r="G711" s="13"/>
      <c r="H711" s="21">
        <f t="shared" ref="H711:H774" si="176">ROUND(C711-E711,4)*10000</f>
        <v>28.999999999999996</v>
      </c>
      <c r="I711" s="13"/>
      <c r="J711" s="11" t="str">
        <f t="shared" si="172"/>
        <v/>
      </c>
      <c r="K711" s="11" t="str">
        <f t="shared" si="173"/>
        <v/>
      </c>
      <c r="L711" s="11" t="str">
        <f t="shared" si="174"/>
        <v>O</v>
      </c>
      <c r="M711" s="13"/>
      <c r="R711" s="11"/>
      <c r="T711" s="11"/>
      <c r="X711" s="13"/>
    </row>
    <row r="712" spans="1:24" x14ac:dyDescent="0.3">
      <c r="A712" s="13"/>
      <c r="B712" s="11">
        <v>1730</v>
      </c>
      <c r="C712" s="14">
        <f t="shared" si="175"/>
        <v>41.593299999999999</v>
      </c>
      <c r="D712" s="13"/>
      <c r="E712" s="14">
        <f t="shared" si="165"/>
        <v>41.590400000000002</v>
      </c>
      <c r="F712" s="21">
        <f t="shared" ref="F712:F722" si="177">ROUND(30-(((E712-41)-0.58)/0.14)*(30/6),0)</f>
        <v>30</v>
      </c>
      <c r="G712" s="13"/>
      <c r="H712" s="21">
        <f t="shared" si="176"/>
        <v>28.999999999999996</v>
      </c>
      <c r="I712" s="13"/>
      <c r="J712" s="11" t="str">
        <f t="shared" si="172"/>
        <v/>
      </c>
      <c r="K712" s="11" t="str">
        <f t="shared" si="173"/>
        <v/>
      </c>
      <c r="L712" s="11" t="str">
        <f t="shared" si="174"/>
        <v>O</v>
      </c>
      <c r="M712" s="13"/>
      <c r="R712" s="11"/>
      <c r="T712" s="11"/>
      <c r="X712" s="13"/>
    </row>
    <row r="713" spans="1:24" x14ac:dyDescent="0.3">
      <c r="A713" s="13"/>
      <c r="B713" s="11">
        <v>1731</v>
      </c>
      <c r="C713" s="14">
        <f t="shared" si="175"/>
        <v>41.6053</v>
      </c>
      <c r="D713" s="13"/>
      <c r="E713" s="14">
        <f t="shared" si="165"/>
        <v>41.602400000000003</v>
      </c>
      <c r="F713" s="21">
        <f t="shared" si="177"/>
        <v>29</v>
      </c>
      <c r="G713" s="13"/>
      <c r="H713" s="21">
        <f t="shared" si="176"/>
        <v>28.999999999999996</v>
      </c>
      <c r="I713" s="13"/>
      <c r="J713" s="11" t="str">
        <f t="shared" si="172"/>
        <v>X</v>
      </c>
      <c r="K713" s="11" t="str">
        <f t="shared" si="173"/>
        <v/>
      </c>
      <c r="L713" s="11" t="str">
        <f t="shared" si="174"/>
        <v/>
      </c>
      <c r="M713" s="13"/>
      <c r="R713" s="11"/>
      <c r="T713" s="11"/>
      <c r="X713" s="13"/>
    </row>
    <row r="714" spans="1:24" x14ac:dyDescent="0.3">
      <c r="A714" s="13"/>
      <c r="B714" s="11">
        <v>1732</v>
      </c>
      <c r="C714" s="14">
        <f t="shared" si="175"/>
        <v>41.6173</v>
      </c>
      <c r="D714" s="13"/>
      <c r="E714" s="14">
        <f t="shared" si="165"/>
        <v>41.6145</v>
      </c>
      <c r="F714" s="21">
        <f t="shared" si="177"/>
        <v>29</v>
      </c>
      <c r="G714" s="13"/>
      <c r="H714" s="21">
        <f t="shared" si="176"/>
        <v>28</v>
      </c>
      <c r="I714" s="13"/>
      <c r="J714" s="11" t="str">
        <f t="shared" si="172"/>
        <v/>
      </c>
      <c r="K714" s="11" t="str">
        <f t="shared" si="173"/>
        <v/>
      </c>
      <c r="L714" s="11" t="str">
        <f t="shared" si="174"/>
        <v>O</v>
      </c>
      <c r="M714" s="13"/>
      <c r="R714" s="11"/>
      <c r="T714" s="11"/>
      <c r="X714" s="13"/>
    </row>
    <row r="715" spans="1:24" x14ac:dyDescent="0.3">
      <c r="A715" s="13"/>
      <c r="B715" s="11">
        <v>1733</v>
      </c>
      <c r="C715" s="14">
        <f t="shared" si="175"/>
        <v>41.629300000000001</v>
      </c>
      <c r="D715" s="13"/>
      <c r="E715" s="14">
        <f t="shared" si="165"/>
        <v>41.6265</v>
      </c>
      <c r="F715" s="21">
        <f t="shared" si="177"/>
        <v>28</v>
      </c>
      <c r="G715" s="13"/>
      <c r="H715" s="21">
        <f t="shared" si="176"/>
        <v>28</v>
      </c>
      <c r="I715" s="13"/>
      <c r="J715" s="11" t="str">
        <f t="shared" si="172"/>
        <v>X</v>
      </c>
      <c r="K715" s="11" t="str">
        <f t="shared" si="173"/>
        <v/>
      </c>
      <c r="L715" s="11" t="str">
        <f t="shared" si="174"/>
        <v/>
      </c>
      <c r="M715" s="13"/>
      <c r="R715" s="11"/>
      <c r="T715" s="11"/>
      <c r="X715" s="13"/>
    </row>
    <row r="716" spans="1:24" x14ac:dyDescent="0.3">
      <c r="A716" s="13"/>
      <c r="B716" s="11">
        <v>1734</v>
      </c>
      <c r="C716" s="14">
        <f t="shared" si="175"/>
        <v>41.641300000000001</v>
      </c>
      <c r="D716" s="13"/>
      <c r="E716" s="14">
        <f t="shared" si="165"/>
        <v>41.638599999999997</v>
      </c>
      <c r="F716" s="21">
        <f t="shared" si="177"/>
        <v>28</v>
      </c>
      <c r="G716" s="13"/>
      <c r="H716" s="21">
        <f t="shared" si="176"/>
        <v>27</v>
      </c>
      <c r="I716" s="13"/>
      <c r="J716" s="11" t="str">
        <f t="shared" si="172"/>
        <v/>
      </c>
      <c r="K716" s="11" t="str">
        <f t="shared" si="173"/>
        <v/>
      </c>
      <c r="L716" s="11" t="str">
        <f t="shared" si="174"/>
        <v>O</v>
      </c>
      <c r="M716" s="13"/>
      <c r="R716" s="11"/>
      <c r="T716" s="11"/>
      <c r="X716" s="13"/>
    </row>
    <row r="717" spans="1:24" x14ac:dyDescent="0.3">
      <c r="A717" s="13"/>
      <c r="B717" s="11">
        <v>1735</v>
      </c>
      <c r="C717" s="14">
        <f t="shared" si="175"/>
        <v>41.653300000000002</v>
      </c>
      <c r="D717" s="13"/>
      <c r="E717" s="14">
        <f t="shared" si="165"/>
        <v>41.650599999999997</v>
      </c>
      <c r="F717" s="21">
        <f t="shared" si="177"/>
        <v>27</v>
      </c>
      <c r="G717" s="13"/>
      <c r="H717" s="21">
        <f t="shared" si="176"/>
        <v>27</v>
      </c>
      <c r="I717" s="13"/>
      <c r="J717" s="11" t="str">
        <f t="shared" si="172"/>
        <v>X</v>
      </c>
      <c r="K717" s="11" t="str">
        <f t="shared" si="173"/>
        <v/>
      </c>
      <c r="L717" s="11" t="str">
        <f t="shared" si="174"/>
        <v/>
      </c>
      <c r="M717" s="13"/>
      <c r="R717" s="11"/>
      <c r="T717" s="11"/>
      <c r="X717" s="13"/>
    </row>
    <row r="718" spans="1:24" x14ac:dyDescent="0.3">
      <c r="A718" s="13"/>
      <c r="B718" s="11">
        <v>1736</v>
      </c>
      <c r="C718" s="14">
        <f t="shared" si="175"/>
        <v>41.665300000000002</v>
      </c>
      <c r="D718" s="13"/>
      <c r="E718" s="14">
        <f t="shared" si="165"/>
        <v>41.662700000000001</v>
      </c>
      <c r="F718" s="21">
        <f t="shared" si="177"/>
        <v>27</v>
      </c>
      <c r="G718" s="13"/>
      <c r="H718" s="21">
        <f t="shared" si="176"/>
        <v>26</v>
      </c>
      <c r="I718" s="13"/>
      <c r="J718" s="11" t="str">
        <f t="shared" si="172"/>
        <v/>
      </c>
      <c r="K718" s="11" t="str">
        <f t="shared" si="173"/>
        <v/>
      </c>
      <c r="L718" s="11" t="str">
        <f t="shared" si="174"/>
        <v>O</v>
      </c>
      <c r="M718" s="13"/>
      <c r="R718" s="11"/>
      <c r="T718" s="11"/>
      <c r="X718" s="13"/>
    </row>
    <row r="719" spans="1:24" x14ac:dyDescent="0.3">
      <c r="A719" s="13"/>
      <c r="B719" s="11">
        <v>1737</v>
      </c>
      <c r="C719" s="14">
        <f t="shared" si="175"/>
        <v>41.677300000000002</v>
      </c>
      <c r="D719" s="13"/>
      <c r="E719" s="14">
        <f t="shared" si="165"/>
        <v>41.674700000000001</v>
      </c>
      <c r="F719" s="21">
        <f t="shared" si="177"/>
        <v>27</v>
      </c>
      <c r="G719" s="13"/>
      <c r="H719" s="21">
        <f t="shared" si="176"/>
        <v>26</v>
      </c>
      <c r="I719" s="13"/>
      <c r="J719" s="11" t="str">
        <f t="shared" si="172"/>
        <v/>
      </c>
      <c r="K719" s="11" t="str">
        <f t="shared" si="173"/>
        <v/>
      </c>
      <c r="L719" s="11" t="str">
        <f t="shared" si="174"/>
        <v>O</v>
      </c>
      <c r="M719" s="13"/>
      <c r="R719" s="11"/>
      <c r="T719" s="11"/>
      <c r="X719" s="13"/>
    </row>
    <row r="720" spans="1:24" x14ac:dyDescent="0.3">
      <c r="A720" s="13"/>
      <c r="B720" s="11">
        <v>1738</v>
      </c>
      <c r="C720" s="14">
        <f t="shared" si="175"/>
        <v>41.689300000000003</v>
      </c>
      <c r="D720" s="13"/>
      <c r="E720" s="14">
        <f t="shared" si="165"/>
        <v>41.686700000000002</v>
      </c>
      <c r="F720" s="21">
        <f t="shared" si="177"/>
        <v>26</v>
      </c>
      <c r="G720" s="13"/>
      <c r="H720" s="21">
        <f t="shared" si="176"/>
        <v>26</v>
      </c>
      <c r="I720" s="13"/>
      <c r="J720" s="11" t="str">
        <f t="shared" si="172"/>
        <v>X</v>
      </c>
      <c r="K720" s="11" t="str">
        <f t="shared" si="173"/>
        <v/>
      </c>
      <c r="L720" s="11" t="str">
        <f t="shared" si="174"/>
        <v/>
      </c>
      <c r="M720" s="13"/>
      <c r="R720" s="11"/>
      <c r="T720" s="11"/>
      <c r="X720" s="13"/>
    </row>
    <row r="721" spans="1:24" x14ac:dyDescent="0.3">
      <c r="A721" s="13"/>
      <c r="B721" s="11">
        <v>1739</v>
      </c>
      <c r="C721" s="14">
        <f t="shared" si="175"/>
        <v>41.701300000000003</v>
      </c>
      <c r="D721" s="13"/>
      <c r="E721" s="14">
        <f t="shared" si="165"/>
        <v>41.698799999999999</v>
      </c>
      <c r="F721" s="21">
        <f t="shared" si="177"/>
        <v>26</v>
      </c>
      <c r="G721" s="13"/>
      <c r="H721" s="21">
        <f t="shared" si="176"/>
        <v>25</v>
      </c>
      <c r="I721" s="13"/>
      <c r="J721" s="11" t="str">
        <f t="shared" si="172"/>
        <v/>
      </c>
      <c r="K721" s="11" t="str">
        <f t="shared" si="173"/>
        <v/>
      </c>
      <c r="L721" s="11" t="str">
        <f t="shared" si="174"/>
        <v>O</v>
      </c>
      <c r="M721" s="13"/>
      <c r="R721" s="11"/>
      <c r="T721" s="11"/>
      <c r="X721" s="13"/>
    </row>
    <row r="722" spans="1:24" x14ac:dyDescent="0.3">
      <c r="A722" s="13"/>
      <c r="B722" s="11">
        <v>1740</v>
      </c>
      <c r="C722" s="14">
        <f t="shared" si="175"/>
        <v>41.713299999999997</v>
      </c>
      <c r="D722" s="13"/>
      <c r="E722" s="14">
        <f t="shared" si="165"/>
        <v>41.710799999999999</v>
      </c>
      <c r="F722" s="21">
        <f t="shared" si="177"/>
        <v>25</v>
      </c>
      <c r="G722" s="13"/>
      <c r="H722" s="21">
        <f t="shared" si="176"/>
        <v>25</v>
      </c>
      <c r="I722" s="13"/>
      <c r="J722" s="11" t="str">
        <f t="shared" si="172"/>
        <v>X</v>
      </c>
      <c r="K722" s="11" t="str">
        <f t="shared" si="173"/>
        <v/>
      </c>
      <c r="L722" s="11" t="str">
        <f t="shared" si="174"/>
        <v/>
      </c>
      <c r="M722" s="13"/>
      <c r="R722" s="11"/>
      <c r="T722" s="11"/>
      <c r="X722" s="13"/>
    </row>
    <row r="723" spans="1:24" x14ac:dyDescent="0.3">
      <c r="A723" s="13"/>
      <c r="B723" s="11">
        <v>1741</v>
      </c>
      <c r="C723" s="14">
        <f t="shared" si="175"/>
        <v>41.725299999999997</v>
      </c>
      <c r="D723" s="13"/>
      <c r="E723" s="14">
        <f t="shared" si="165"/>
        <v>41.722900000000003</v>
      </c>
      <c r="F723" s="21">
        <f t="shared" ref="F723:F734" si="178">ROUND((30/2)+((0.86-(E723-41))/0.14)*(30/3),0)</f>
        <v>25</v>
      </c>
      <c r="G723" s="13"/>
      <c r="H723" s="21">
        <f t="shared" si="176"/>
        <v>23.999999999999996</v>
      </c>
      <c r="I723" s="13"/>
      <c r="J723" s="11" t="str">
        <f t="shared" si="172"/>
        <v/>
      </c>
      <c r="K723" s="11" t="str">
        <f t="shared" si="173"/>
        <v/>
      </c>
      <c r="L723" s="11" t="str">
        <f t="shared" si="174"/>
        <v>O</v>
      </c>
      <c r="M723" s="13"/>
      <c r="R723" s="11"/>
      <c r="T723" s="11"/>
      <c r="X723" s="13"/>
    </row>
    <row r="724" spans="1:24" x14ac:dyDescent="0.3">
      <c r="A724" s="13"/>
      <c r="B724" s="11">
        <v>1742</v>
      </c>
      <c r="C724" s="14">
        <f t="shared" si="175"/>
        <v>41.737299999999998</v>
      </c>
      <c r="D724" s="13"/>
      <c r="E724" s="14">
        <f t="shared" si="165"/>
        <v>41.734900000000003</v>
      </c>
      <c r="F724" s="21">
        <f t="shared" si="178"/>
        <v>24</v>
      </c>
      <c r="G724" s="13"/>
      <c r="H724" s="21">
        <f t="shared" si="176"/>
        <v>23.999999999999996</v>
      </c>
      <c r="I724" s="13"/>
      <c r="J724" s="11" t="str">
        <f t="shared" si="172"/>
        <v>X</v>
      </c>
      <c r="K724" s="11" t="str">
        <f t="shared" si="173"/>
        <v/>
      </c>
      <c r="L724" s="11" t="str">
        <f t="shared" si="174"/>
        <v/>
      </c>
      <c r="M724" s="13"/>
      <c r="R724" s="11"/>
      <c r="T724" s="11"/>
      <c r="X724" s="13"/>
    </row>
    <row r="725" spans="1:24" x14ac:dyDescent="0.3">
      <c r="A725" s="13"/>
      <c r="B725" s="11">
        <v>1743</v>
      </c>
      <c r="C725" s="14">
        <f t="shared" si="175"/>
        <v>41.749299999999998</v>
      </c>
      <c r="D725" s="13"/>
      <c r="E725" s="14">
        <f t="shared" si="165"/>
        <v>41.747</v>
      </c>
      <c r="F725" s="21">
        <f t="shared" si="178"/>
        <v>23</v>
      </c>
      <c r="G725" s="13"/>
      <c r="H725" s="21">
        <f t="shared" si="176"/>
        <v>23</v>
      </c>
      <c r="I725" s="13"/>
      <c r="J725" s="11" t="str">
        <f t="shared" si="172"/>
        <v>X</v>
      </c>
      <c r="K725" s="11" t="str">
        <f t="shared" si="173"/>
        <v/>
      </c>
      <c r="L725" s="11" t="str">
        <f t="shared" si="174"/>
        <v/>
      </c>
      <c r="M725" s="13"/>
      <c r="R725" s="11"/>
      <c r="T725" s="11"/>
      <c r="X725" s="13"/>
    </row>
    <row r="726" spans="1:24" x14ac:dyDescent="0.3">
      <c r="A726" s="13"/>
      <c r="B726" s="11">
        <v>1744</v>
      </c>
      <c r="C726" s="14">
        <f t="shared" si="175"/>
        <v>41.761200000000002</v>
      </c>
      <c r="D726" s="13"/>
      <c r="E726" s="14">
        <f t="shared" si="165"/>
        <v>41.759</v>
      </c>
      <c r="F726" s="21">
        <f t="shared" si="178"/>
        <v>22</v>
      </c>
      <c r="G726" s="13"/>
      <c r="H726" s="21">
        <f t="shared" si="176"/>
        <v>22</v>
      </c>
      <c r="I726" s="13"/>
      <c r="J726" s="11" t="str">
        <f t="shared" si="172"/>
        <v>X</v>
      </c>
      <c r="K726" s="11" t="str">
        <f t="shared" si="173"/>
        <v/>
      </c>
      <c r="L726" s="11" t="str">
        <f t="shared" si="174"/>
        <v/>
      </c>
      <c r="M726" s="13"/>
      <c r="R726" s="11"/>
      <c r="T726" s="11"/>
      <c r="X726" s="13"/>
    </row>
    <row r="727" spans="1:24" x14ac:dyDescent="0.3">
      <c r="A727" s="13"/>
      <c r="B727" s="11">
        <v>1745</v>
      </c>
      <c r="C727" s="14">
        <f t="shared" si="175"/>
        <v>41.773200000000003</v>
      </c>
      <c r="D727" s="13"/>
      <c r="E727" s="14">
        <f t="shared" si="165"/>
        <v>41.771099999999997</v>
      </c>
      <c r="F727" s="21">
        <f t="shared" si="178"/>
        <v>21</v>
      </c>
      <c r="G727" s="13"/>
      <c r="H727" s="21">
        <f t="shared" si="176"/>
        <v>21</v>
      </c>
      <c r="I727" s="13"/>
      <c r="J727" s="11" t="str">
        <f t="shared" si="172"/>
        <v>X</v>
      </c>
      <c r="K727" s="11" t="str">
        <f t="shared" si="173"/>
        <v/>
      </c>
      <c r="L727" s="11" t="str">
        <f t="shared" si="174"/>
        <v/>
      </c>
      <c r="M727" s="13"/>
      <c r="R727" s="11"/>
      <c r="T727" s="11"/>
      <c r="X727" s="13"/>
    </row>
    <row r="728" spans="1:24" x14ac:dyDescent="0.3">
      <c r="A728" s="13"/>
      <c r="B728" s="11">
        <v>1746</v>
      </c>
      <c r="C728" s="14">
        <f t="shared" si="175"/>
        <v>41.785200000000003</v>
      </c>
      <c r="D728" s="13"/>
      <c r="E728" s="14">
        <f t="shared" ref="E728:E745" si="179">ROUND(41+(B728-1681)/83,4)</f>
        <v>41.783099999999997</v>
      </c>
      <c r="F728" s="21">
        <f t="shared" si="178"/>
        <v>20</v>
      </c>
      <c r="G728" s="13"/>
      <c r="H728" s="21">
        <f t="shared" si="176"/>
        <v>21</v>
      </c>
      <c r="I728" s="13"/>
      <c r="J728" s="11" t="str">
        <f t="shared" ref="J728:J745" si="180">IF(H728=F728,"X","")</f>
        <v/>
      </c>
      <c r="K728" s="11" t="str">
        <f t="shared" ref="K728:K745" si="181">IF(H728&gt;F728,"U","")</f>
        <v>U</v>
      </c>
      <c r="L728" s="11" t="str">
        <f t="shared" ref="L728:L745" si="182">IF(H728&lt;F728,"O","")</f>
        <v/>
      </c>
      <c r="M728" s="13"/>
      <c r="R728" s="11"/>
      <c r="T728" s="11"/>
      <c r="X728" s="13"/>
    </row>
    <row r="729" spans="1:24" x14ac:dyDescent="0.3">
      <c r="A729" s="13"/>
      <c r="B729" s="11">
        <v>1747</v>
      </c>
      <c r="C729" s="14">
        <f t="shared" si="175"/>
        <v>41.7971</v>
      </c>
      <c r="D729" s="13"/>
      <c r="E729" s="14">
        <f t="shared" si="179"/>
        <v>41.795200000000001</v>
      </c>
      <c r="F729" s="21">
        <f t="shared" si="178"/>
        <v>20</v>
      </c>
      <c r="G729" s="13"/>
      <c r="H729" s="21">
        <f t="shared" si="176"/>
        <v>19</v>
      </c>
      <c r="I729" s="13"/>
      <c r="J729" s="11" t="str">
        <f t="shared" si="180"/>
        <v/>
      </c>
      <c r="K729" s="11" t="str">
        <f t="shared" si="181"/>
        <v/>
      </c>
      <c r="L729" s="11" t="str">
        <f t="shared" si="182"/>
        <v>O</v>
      </c>
      <c r="M729" s="13"/>
      <c r="R729" s="11"/>
      <c r="T729" s="11"/>
      <c r="X729" s="13"/>
    </row>
    <row r="730" spans="1:24" x14ac:dyDescent="0.3">
      <c r="A730" s="13"/>
      <c r="B730" s="11">
        <v>1748</v>
      </c>
      <c r="C730" s="14">
        <f t="shared" si="175"/>
        <v>41.809100000000001</v>
      </c>
      <c r="D730" s="13"/>
      <c r="E730" s="14">
        <f t="shared" si="179"/>
        <v>41.807200000000002</v>
      </c>
      <c r="F730" s="21">
        <f t="shared" si="178"/>
        <v>19</v>
      </c>
      <c r="G730" s="13"/>
      <c r="H730" s="21">
        <f t="shared" si="176"/>
        <v>19</v>
      </c>
      <c r="I730" s="13"/>
      <c r="J730" s="11" t="str">
        <f t="shared" si="180"/>
        <v>X</v>
      </c>
      <c r="K730" s="11" t="str">
        <f t="shared" si="181"/>
        <v/>
      </c>
      <c r="L730" s="11" t="str">
        <f t="shared" si="182"/>
        <v/>
      </c>
      <c r="M730" s="13"/>
      <c r="R730" s="11"/>
      <c r="T730" s="11"/>
      <c r="X730" s="13"/>
    </row>
    <row r="731" spans="1:24" x14ac:dyDescent="0.3">
      <c r="A731" s="13"/>
      <c r="B731" s="11">
        <v>1749</v>
      </c>
      <c r="C731" s="14">
        <f t="shared" si="175"/>
        <v>41.820999999999998</v>
      </c>
      <c r="D731" s="13"/>
      <c r="E731" s="14">
        <f t="shared" si="179"/>
        <v>41.819299999999998</v>
      </c>
      <c r="F731" s="21">
        <f t="shared" si="178"/>
        <v>18</v>
      </c>
      <c r="G731" s="13"/>
      <c r="H731" s="21">
        <f t="shared" si="176"/>
        <v>17</v>
      </c>
      <c r="I731" s="13"/>
      <c r="J731" s="11" t="str">
        <f t="shared" si="180"/>
        <v/>
      </c>
      <c r="K731" s="11" t="str">
        <f t="shared" si="181"/>
        <v/>
      </c>
      <c r="L731" s="11" t="str">
        <f t="shared" si="182"/>
        <v>O</v>
      </c>
      <c r="M731" s="13"/>
      <c r="R731" s="11"/>
      <c r="T731" s="11"/>
      <c r="X731" s="13"/>
    </row>
    <row r="732" spans="1:24" x14ac:dyDescent="0.3">
      <c r="A732" s="13"/>
      <c r="B732" s="11">
        <v>1750</v>
      </c>
      <c r="C732" s="14">
        <f t="shared" si="175"/>
        <v>41.832999999999998</v>
      </c>
      <c r="D732" s="13"/>
      <c r="E732" s="14">
        <f t="shared" si="179"/>
        <v>41.831299999999999</v>
      </c>
      <c r="F732" s="21">
        <f t="shared" si="178"/>
        <v>17</v>
      </c>
      <c r="G732" s="13"/>
      <c r="H732" s="21">
        <f t="shared" si="176"/>
        <v>17</v>
      </c>
      <c r="I732" s="13"/>
      <c r="J732" s="11" t="str">
        <f t="shared" si="180"/>
        <v>X</v>
      </c>
      <c r="K732" s="11" t="str">
        <f t="shared" si="181"/>
        <v/>
      </c>
      <c r="L732" s="11" t="str">
        <f t="shared" si="182"/>
        <v/>
      </c>
      <c r="M732" s="13"/>
      <c r="R732" s="11"/>
      <c r="T732" s="11"/>
      <c r="X732" s="13"/>
    </row>
    <row r="733" spans="1:24" x14ac:dyDescent="0.3">
      <c r="A733" s="13"/>
      <c r="B733" s="11">
        <v>1751</v>
      </c>
      <c r="C733" s="14">
        <f t="shared" si="175"/>
        <v>41.844999999999999</v>
      </c>
      <c r="D733" s="13"/>
      <c r="E733" s="14">
        <f t="shared" si="179"/>
        <v>41.843400000000003</v>
      </c>
      <c r="F733" s="21">
        <f t="shared" si="178"/>
        <v>16</v>
      </c>
      <c r="G733" s="13"/>
      <c r="H733" s="21">
        <f t="shared" si="176"/>
        <v>16</v>
      </c>
      <c r="I733" s="13"/>
      <c r="J733" s="11" t="str">
        <f t="shared" si="180"/>
        <v>X</v>
      </c>
      <c r="K733" s="11" t="str">
        <f t="shared" si="181"/>
        <v/>
      </c>
      <c r="L733" s="11" t="str">
        <f t="shared" si="182"/>
        <v/>
      </c>
      <c r="M733" s="13"/>
      <c r="R733" s="11"/>
      <c r="T733" s="11"/>
      <c r="X733" s="13"/>
    </row>
    <row r="734" spans="1:24" x14ac:dyDescent="0.3">
      <c r="A734" s="13"/>
      <c r="B734" s="11">
        <v>1752</v>
      </c>
      <c r="C734" s="14">
        <f t="shared" si="175"/>
        <v>41.856900000000003</v>
      </c>
      <c r="D734" s="13"/>
      <c r="E734" s="14">
        <f t="shared" si="179"/>
        <v>41.855400000000003</v>
      </c>
      <c r="F734" s="21">
        <f t="shared" si="178"/>
        <v>15</v>
      </c>
      <c r="G734" s="13"/>
      <c r="H734" s="21">
        <f t="shared" si="176"/>
        <v>15</v>
      </c>
      <c r="I734" s="13"/>
      <c r="J734" s="11" t="str">
        <f t="shared" si="180"/>
        <v>X</v>
      </c>
      <c r="K734" s="11" t="str">
        <f t="shared" si="181"/>
        <v/>
      </c>
      <c r="L734" s="11" t="str">
        <f t="shared" si="182"/>
        <v/>
      </c>
      <c r="M734" s="13"/>
      <c r="R734" s="11"/>
      <c r="T734" s="11"/>
      <c r="X734" s="13"/>
    </row>
    <row r="735" spans="1:24" x14ac:dyDescent="0.3">
      <c r="A735" s="13"/>
      <c r="B735" s="11">
        <v>1753</v>
      </c>
      <c r="C735" s="14">
        <f t="shared" si="175"/>
        <v>41.8688</v>
      </c>
      <c r="D735" s="13"/>
      <c r="E735" s="14">
        <f t="shared" si="179"/>
        <v>41.8675</v>
      </c>
      <c r="F735" s="21">
        <f t="shared" ref="F735:F745" si="183">ROUND(((1-(E735-41))/0.14)*(30/2),0)</f>
        <v>14</v>
      </c>
      <c r="G735" s="13"/>
      <c r="H735" s="21">
        <f t="shared" si="176"/>
        <v>13</v>
      </c>
      <c r="I735" s="13"/>
      <c r="J735" s="11" t="str">
        <f t="shared" si="180"/>
        <v/>
      </c>
      <c r="K735" s="11" t="str">
        <f t="shared" si="181"/>
        <v/>
      </c>
      <c r="L735" s="11" t="str">
        <f t="shared" si="182"/>
        <v>O</v>
      </c>
      <c r="M735" s="13"/>
      <c r="R735" s="11"/>
      <c r="T735" s="11"/>
      <c r="X735" s="13"/>
    </row>
    <row r="736" spans="1:24" x14ac:dyDescent="0.3">
      <c r="A736" s="13"/>
      <c r="B736" s="11">
        <v>1754</v>
      </c>
      <c r="C736" s="14">
        <f t="shared" si="175"/>
        <v>41.880800000000001</v>
      </c>
      <c r="D736" s="13"/>
      <c r="E736" s="14">
        <f t="shared" si="179"/>
        <v>41.8795</v>
      </c>
      <c r="F736" s="21">
        <f t="shared" si="183"/>
        <v>13</v>
      </c>
      <c r="G736" s="13"/>
      <c r="H736" s="21">
        <f t="shared" si="176"/>
        <v>13</v>
      </c>
      <c r="I736" s="13"/>
      <c r="J736" s="11" t="str">
        <f t="shared" si="180"/>
        <v>X</v>
      </c>
      <c r="K736" s="11" t="str">
        <f t="shared" si="181"/>
        <v/>
      </c>
      <c r="L736" s="11" t="str">
        <f t="shared" si="182"/>
        <v/>
      </c>
      <c r="M736" s="13"/>
      <c r="R736" s="11"/>
      <c r="T736" s="11"/>
      <c r="X736" s="13"/>
    </row>
    <row r="737" spans="1:24" x14ac:dyDescent="0.3">
      <c r="A737" s="13"/>
      <c r="B737" s="11">
        <v>1755</v>
      </c>
      <c r="C737" s="14">
        <f t="shared" si="175"/>
        <v>41.892699999999998</v>
      </c>
      <c r="D737" s="13"/>
      <c r="E737" s="14">
        <f t="shared" si="179"/>
        <v>41.891599999999997</v>
      </c>
      <c r="F737" s="21">
        <f t="shared" si="183"/>
        <v>12</v>
      </c>
      <c r="G737" s="13"/>
      <c r="H737" s="21">
        <f t="shared" si="176"/>
        <v>11</v>
      </c>
      <c r="I737" s="13"/>
      <c r="J737" s="11" t="str">
        <f t="shared" si="180"/>
        <v/>
      </c>
      <c r="K737" s="11" t="str">
        <f t="shared" si="181"/>
        <v/>
      </c>
      <c r="L737" s="11" t="str">
        <f t="shared" si="182"/>
        <v>O</v>
      </c>
      <c r="M737" s="13"/>
      <c r="R737" s="11"/>
      <c r="T737" s="11"/>
      <c r="X737" s="13"/>
    </row>
    <row r="738" spans="1:24" x14ac:dyDescent="0.3">
      <c r="A738" s="13"/>
      <c r="B738" s="11">
        <v>1756</v>
      </c>
      <c r="C738" s="14">
        <f t="shared" si="175"/>
        <v>41.904699999999998</v>
      </c>
      <c r="D738" s="13"/>
      <c r="E738" s="14">
        <f t="shared" si="179"/>
        <v>41.903599999999997</v>
      </c>
      <c r="F738" s="21">
        <f t="shared" si="183"/>
        <v>10</v>
      </c>
      <c r="G738" s="13"/>
      <c r="H738" s="21">
        <f t="shared" si="176"/>
        <v>11</v>
      </c>
      <c r="I738" s="13"/>
      <c r="J738" s="11" t="str">
        <f t="shared" si="180"/>
        <v/>
      </c>
      <c r="K738" s="11" t="str">
        <f t="shared" si="181"/>
        <v>U</v>
      </c>
      <c r="L738" s="11" t="str">
        <f t="shared" si="182"/>
        <v/>
      </c>
      <c r="M738" s="13"/>
      <c r="R738" s="11"/>
      <c r="T738" s="11"/>
      <c r="X738" s="13"/>
    </row>
    <row r="739" spans="1:24" x14ac:dyDescent="0.3">
      <c r="A739" s="13"/>
      <c r="B739" s="11">
        <v>1757</v>
      </c>
      <c r="C739" s="14">
        <f t="shared" si="175"/>
        <v>41.916600000000003</v>
      </c>
      <c r="D739" s="13"/>
      <c r="E739" s="14">
        <f t="shared" si="179"/>
        <v>41.915700000000001</v>
      </c>
      <c r="F739" s="21">
        <f t="shared" si="183"/>
        <v>9</v>
      </c>
      <c r="G739" s="13"/>
      <c r="H739" s="21">
        <f t="shared" si="176"/>
        <v>9</v>
      </c>
      <c r="I739" s="13"/>
      <c r="J739" s="11" t="str">
        <f t="shared" si="180"/>
        <v>X</v>
      </c>
      <c r="K739" s="11" t="str">
        <f t="shared" si="181"/>
        <v/>
      </c>
      <c r="L739" s="11" t="str">
        <f t="shared" si="182"/>
        <v/>
      </c>
      <c r="M739" s="13"/>
      <c r="R739" s="11"/>
      <c r="T739" s="11"/>
      <c r="X739" s="13"/>
    </row>
    <row r="740" spans="1:24" x14ac:dyDescent="0.3">
      <c r="A740" s="13"/>
      <c r="B740" s="11">
        <v>1758</v>
      </c>
      <c r="C740" s="14">
        <f t="shared" si="175"/>
        <v>41.9285</v>
      </c>
      <c r="D740" s="13"/>
      <c r="E740" s="14">
        <f t="shared" si="179"/>
        <v>41.927700000000002</v>
      </c>
      <c r="F740" s="21">
        <f t="shared" si="183"/>
        <v>8</v>
      </c>
      <c r="G740" s="13"/>
      <c r="H740" s="21">
        <f t="shared" si="176"/>
        <v>8</v>
      </c>
      <c r="I740" s="13"/>
      <c r="J740" s="11" t="str">
        <f t="shared" si="180"/>
        <v>X</v>
      </c>
      <c r="K740" s="11" t="str">
        <f t="shared" si="181"/>
        <v/>
      </c>
      <c r="L740" s="11" t="str">
        <f t="shared" si="182"/>
        <v/>
      </c>
      <c r="M740" s="13"/>
      <c r="R740" s="11"/>
      <c r="T740" s="11"/>
      <c r="X740" s="13"/>
    </row>
    <row r="741" spans="1:24" x14ac:dyDescent="0.3">
      <c r="A741" s="13"/>
      <c r="B741" s="11">
        <v>1759</v>
      </c>
      <c r="C741" s="14">
        <f t="shared" si="175"/>
        <v>41.940399999999997</v>
      </c>
      <c r="D741" s="13"/>
      <c r="E741" s="14">
        <f t="shared" si="179"/>
        <v>41.939799999999998</v>
      </c>
      <c r="F741" s="21">
        <f t="shared" si="183"/>
        <v>6</v>
      </c>
      <c r="G741" s="13"/>
      <c r="H741" s="21">
        <f t="shared" si="176"/>
        <v>5.9999999999999991</v>
      </c>
      <c r="I741" s="13"/>
      <c r="J741" s="11" t="str">
        <f t="shared" si="180"/>
        <v>X</v>
      </c>
      <c r="K741" s="11" t="str">
        <f t="shared" si="181"/>
        <v/>
      </c>
      <c r="L741" s="11" t="str">
        <f t="shared" si="182"/>
        <v/>
      </c>
      <c r="M741" s="13"/>
      <c r="R741" s="11"/>
      <c r="T741" s="11"/>
      <c r="X741" s="13"/>
    </row>
    <row r="742" spans="1:24" x14ac:dyDescent="0.3">
      <c r="A742" s="13"/>
      <c r="B742" s="11">
        <v>1760</v>
      </c>
      <c r="C742" s="14">
        <f t="shared" si="175"/>
        <v>41.952399999999997</v>
      </c>
      <c r="D742" s="13"/>
      <c r="E742" s="14">
        <f t="shared" si="179"/>
        <v>41.951799999999999</v>
      </c>
      <c r="F742" s="21">
        <f t="shared" si="183"/>
        <v>5</v>
      </c>
      <c r="G742" s="13"/>
      <c r="H742" s="21">
        <f t="shared" si="176"/>
        <v>5.9999999999999991</v>
      </c>
      <c r="I742" s="13"/>
      <c r="J742" s="11" t="str">
        <f t="shared" si="180"/>
        <v/>
      </c>
      <c r="K742" s="11" t="str">
        <f t="shared" si="181"/>
        <v>U</v>
      </c>
      <c r="L742" s="11" t="str">
        <f t="shared" si="182"/>
        <v/>
      </c>
      <c r="M742" s="13"/>
      <c r="R742" s="11"/>
      <c r="T742" s="11"/>
      <c r="X742" s="13"/>
    </row>
    <row r="743" spans="1:24" x14ac:dyDescent="0.3">
      <c r="A743" s="13"/>
      <c r="B743" s="11">
        <v>1761</v>
      </c>
      <c r="C743" s="14">
        <f t="shared" si="175"/>
        <v>41.964300000000001</v>
      </c>
      <c r="D743" s="13"/>
      <c r="E743" s="14">
        <f t="shared" si="179"/>
        <v>41.963900000000002</v>
      </c>
      <c r="F743" s="21">
        <f t="shared" si="183"/>
        <v>4</v>
      </c>
      <c r="G743" s="13"/>
      <c r="H743" s="21">
        <f t="shared" si="176"/>
        <v>4</v>
      </c>
      <c r="I743" s="13"/>
      <c r="J743" s="11" t="str">
        <f t="shared" si="180"/>
        <v>X</v>
      </c>
      <c r="K743" s="11" t="str">
        <f t="shared" si="181"/>
        <v/>
      </c>
      <c r="L743" s="11" t="str">
        <f t="shared" si="182"/>
        <v/>
      </c>
      <c r="M743" s="13"/>
      <c r="R743" s="11"/>
      <c r="T743" s="11"/>
      <c r="X743" s="13"/>
    </row>
    <row r="744" spans="1:24" x14ac:dyDescent="0.3">
      <c r="A744" s="13"/>
      <c r="B744" s="11">
        <v>1762</v>
      </c>
      <c r="C744" s="14">
        <f t="shared" si="175"/>
        <v>41.976199999999999</v>
      </c>
      <c r="D744" s="13"/>
      <c r="E744" s="14">
        <f t="shared" si="179"/>
        <v>41.975900000000003</v>
      </c>
      <c r="F744" s="21">
        <f t="shared" si="183"/>
        <v>3</v>
      </c>
      <c r="G744" s="13"/>
      <c r="H744" s="21">
        <f t="shared" si="176"/>
        <v>2.9999999999999996</v>
      </c>
      <c r="I744" s="13"/>
      <c r="J744" s="11" t="str">
        <f t="shared" si="180"/>
        <v>X</v>
      </c>
      <c r="K744" s="11" t="str">
        <f t="shared" si="181"/>
        <v/>
      </c>
      <c r="L744" s="11" t="str">
        <f t="shared" si="182"/>
        <v/>
      </c>
      <c r="M744" s="13"/>
      <c r="R744" s="11"/>
      <c r="T744" s="11"/>
      <c r="X744" s="13"/>
    </row>
    <row r="745" spans="1:24" x14ac:dyDescent="0.3">
      <c r="A745" s="13"/>
      <c r="B745" s="11">
        <v>1763</v>
      </c>
      <c r="C745" s="14">
        <f t="shared" si="175"/>
        <v>41.988100000000003</v>
      </c>
      <c r="D745" s="13"/>
      <c r="E745" s="14">
        <f t="shared" si="179"/>
        <v>41.988</v>
      </c>
      <c r="F745" s="21">
        <f t="shared" si="183"/>
        <v>1</v>
      </c>
      <c r="G745" s="13"/>
      <c r="H745" s="21">
        <f t="shared" si="176"/>
        <v>1</v>
      </c>
      <c r="I745" s="13"/>
      <c r="J745" s="11" t="str">
        <f t="shared" si="180"/>
        <v>X</v>
      </c>
      <c r="K745" s="11" t="str">
        <f t="shared" si="181"/>
        <v/>
      </c>
      <c r="L745" s="11" t="str">
        <f t="shared" si="182"/>
        <v/>
      </c>
      <c r="M745" s="13"/>
      <c r="R745" s="11"/>
      <c r="T745" s="11"/>
      <c r="X745" s="13"/>
    </row>
    <row r="746" spans="1:24" x14ac:dyDescent="0.3">
      <c r="A746" s="13"/>
      <c r="B746" s="11">
        <v>1764</v>
      </c>
      <c r="C746" s="14">
        <f t="shared" si="175"/>
        <v>42</v>
      </c>
      <c r="D746" s="13"/>
      <c r="E746" s="14">
        <f>41+(B746-1681)/83</f>
        <v>42</v>
      </c>
      <c r="F746" s="21"/>
      <c r="G746" s="13"/>
      <c r="H746" s="21">
        <f t="shared" si="176"/>
        <v>0</v>
      </c>
      <c r="I746" s="13"/>
      <c r="J746" s="10">
        <f>COUNTIF(J664:J745,"X")</f>
        <v>55</v>
      </c>
      <c r="K746" s="10">
        <f>COUNTIF(K664:K745,"U")</f>
        <v>10</v>
      </c>
      <c r="L746" s="10">
        <f>COUNTIF(L664:L745,"O")</f>
        <v>17</v>
      </c>
      <c r="M746" s="13"/>
      <c r="R746" s="11"/>
      <c r="T746" s="11"/>
      <c r="X746" s="13"/>
    </row>
    <row r="747" spans="1:24" x14ac:dyDescent="0.3">
      <c r="A747" s="13"/>
      <c r="B747" s="11">
        <v>1765</v>
      </c>
      <c r="C747" s="14">
        <f t="shared" si="175"/>
        <v>42.011899999999997</v>
      </c>
      <c r="D747" s="13"/>
      <c r="E747" s="14">
        <f t="shared" ref="E747:E810" si="184">ROUND(42+(B747-1764)/85,4)</f>
        <v>42.011800000000001</v>
      </c>
      <c r="F747" s="21">
        <f t="shared" ref="F747:F757" si="185">ROUND(((E747-42)/0.14)*(29/2),0)</f>
        <v>1</v>
      </c>
      <c r="G747" s="13"/>
      <c r="H747" s="21">
        <f t="shared" si="176"/>
        <v>1</v>
      </c>
      <c r="I747" s="13"/>
      <c r="J747" s="11" t="str">
        <f t="shared" ref="J747:J778" si="186">IF(H747=F747,"X","")</f>
        <v>X</v>
      </c>
      <c r="K747" s="11" t="str">
        <f t="shared" ref="K747:K778" si="187">IF(H747&gt;F747,"U","")</f>
        <v/>
      </c>
      <c r="L747" s="11" t="str">
        <f t="shared" ref="L747:L778" si="188">IF(H747&lt;F747,"O","")</f>
        <v/>
      </c>
      <c r="M747" s="13"/>
      <c r="R747" s="11"/>
      <c r="T747" s="11"/>
      <c r="X747" s="13"/>
    </row>
    <row r="748" spans="1:24" x14ac:dyDescent="0.3">
      <c r="A748" s="13"/>
      <c r="B748" s="11">
        <v>1766</v>
      </c>
      <c r="C748" s="14">
        <f t="shared" si="175"/>
        <v>42.023800000000001</v>
      </c>
      <c r="D748" s="13"/>
      <c r="E748" s="14">
        <f t="shared" si="184"/>
        <v>42.023499999999999</v>
      </c>
      <c r="F748" s="21">
        <f t="shared" si="185"/>
        <v>2</v>
      </c>
      <c r="G748" s="13"/>
      <c r="H748" s="21">
        <f t="shared" si="176"/>
        <v>2.9999999999999996</v>
      </c>
      <c r="I748" s="13"/>
      <c r="J748" s="11" t="str">
        <f t="shared" si="186"/>
        <v/>
      </c>
      <c r="K748" s="11" t="str">
        <f t="shared" si="187"/>
        <v>U</v>
      </c>
      <c r="L748" s="11" t="str">
        <f t="shared" si="188"/>
        <v/>
      </c>
      <c r="M748" s="13"/>
      <c r="R748" s="11"/>
      <c r="T748" s="11"/>
      <c r="X748" s="13"/>
    </row>
    <row r="749" spans="1:24" x14ac:dyDescent="0.3">
      <c r="A749" s="13"/>
      <c r="B749" s="11">
        <v>1767</v>
      </c>
      <c r="C749" s="14">
        <f t="shared" si="175"/>
        <v>42.035699999999999</v>
      </c>
      <c r="D749" s="13"/>
      <c r="E749" s="14">
        <f t="shared" si="184"/>
        <v>42.035299999999999</v>
      </c>
      <c r="F749" s="21">
        <f t="shared" si="185"/>
        <v>4</v>
      </c>
      <c r="G749" s="13"/>
      <c r="H749" s="21">
        <f t="shared" si="176"/>
        <v>4</v>
      </c>
      <c r="I749" s="13"/>
      <c r="J749" s="11" t="str">
        <f t="shared" si="186"/>
        <v>X</v>
      </c>
      <c r="K749" s="11" t="str">
        <f t="shared" si="187"/>
        <v/>
      </c>
      <c r="L749" s="11" t="str">
        <f t="shared" si="188"/>
        <v/>
      </c>
      <c r="M749" s="13"/>
      <c r="R749" s="11"/>
      <c r="T749" s="11"/>
      <c r="X749" s="13"/>
    </row>
    <row r="750" spans="1:24" x14ac:dyDescent="0.3">
      <c r="A750" s="13"/>
      <c r="B750" s="11">
        <v>1768</v>
      </c>
      <c r="C750" s="14">
        <f t="shared" si="175"/>
        <v>42.047600000000003</v>
      </c>
      <c r="D750" s="13"/>
      <c r="E750" s="14">
        <f t="shared" si="184"/>
        <v>42.0471</v>
      </c>
      <c r="F750" s="21">
        <f t="shared" si="185"/>
        <v>5</v>
      </c>
      <c r="G750" s="13"/>
      <c r="H750" s="21">
        <f t="shared" si="176"/>
        <v>5</v>
      </c>
      <c r="I750" s="13"/>
      <c r="J750" s="11" t="str">
        <f t="shared" si="186"/>
        <v>X</v>
      </c>
      <c r="K750" s="11" t="str">
        <f t="shared" si="187"/>
        <v/>
      </c>
      <c r="L750" s="11" t="str">
        <f t="shared" si="188"/>
        <v/>
      </c>
      <c r="M750" s="13"/>
      <c r="R750" s="11"/>
      <c r="T750" s="11"/>
      <c r="X750" s="13"/>
    </row>
    <row r="751" spans="1:24" x14ac:dyDescent="0.3">
      <c r="A751" s="13"/>
      <c r="B751" s="11">
        <v>1769</v>
      </c>
      <c r="C751" s="14">
        <f t="shared" si="175"/>
        <v>42.0595</v>
      </c>
      <c r="D751" s="13"/>
      <c r="E751" s="14">
        <f t="shared" si="184"/>
        <v>42.058799999999998</v>
      </c>
      <c r="F751" s="21">
        <f t="shared" si="185"/>
        <v>6</v>
      </c>
      <c r="G751" s="13"/>
      <c r="H751" s="21">
        <f t="shared" si="176"/>
        <v>7</v>
      </c>
      <c r="I751" s="13"/>
      <c r="J751" s="11" t="str">
        <f t="shared" si="186"/>
        <v/>
      </c>
      <c r="K751" s="11" t="str">
        <f t="shared" si="187"/>
        <v>U</v>
      </c>
      <c r="L751" s="11" t="str">
        <f t="shared" si="188"/>
        <v/>
      </c>
      <c r="M751" s="13"/>
      <c r="R751" s="11"/>
      <c r="T751" s="11"/>
      <c r="X751" s="13"/>
    </row>
    <row r="752" spans="1:24" x14ac:dyDescent="0.3">
      <c r="A752" s="13"/>
      <c r="B752" s="11">
        <v>1770</v>
      </c>
      <c r="C752" s="14">
        <f t="shared" si="175"/>
        <v>42.071399999999997</v>
      </c>
      <c r="D752" s="13"/>
      <c r="E752" s="14">
        <f t="shared" si="184"/>
        <v>42.070599999999999</v>
      </c>
      <c r="F752" s="21">
        <f t="shared" si="185"/>
        <v>7</v>
      </c>
      <c r="G752" s="13"/>
      <c r="H752" s="21">
        <f t="shared" si="176"/>
        <v>8</v>
      </c>
      <c r="I752" s="13"/>
      <c r="J752" s="11" t="str">
        <f t="shared" si="186"/>
        <v/>
      </c>
      <c r="K752" s="11" t="str">
        <f t="shared" si="187"/>
        <v>U</v>
      </c>
      <c r="L752" s="11" t="str">
        <f t="shared" si="188"/>
        <v/>
      </c>
      <c r="M752" s="13"/>
      <c r="R752" s="11"/>
      <c r="T752" s="11"/>
      <c r="X752" s="13"/>
    </row>
    <row r="753" spans="1:24" x14ac:dyDescent="0.3">
      <c r="A753" s="13"/>
      <c r="B753" s="11">
        <v>1771</v>
      </c>
      <c r="C753" s="14">
        <f t="shared" si="175"/>
        <v>42.083300000000001</v>
      </c>
      <c r="D753" s="13"/>
      <c r="E753" s="14">
        <f t="shared" si="184"/>
        <v>42.0824</v>
      </c>
      <c r="F753" s="21">
        <f t="shared" si="185"/>
        <v>9</v>
      </c>
      <c r="G753" s="13"/>
      <c r="H753" s="21">
        <f t="shared" si="176"/>
        <v>9</v>
      </c>
      <c r="I753" s="13"/>
      <c r="J753" s="11" t="str">
        <f t="shared" si="186"/>
        <v>X</v>
      </c>
      <c r="K753" s="11" t="str">
        <f t="shared" si="187"/>
        <v/>
      </c>
      <c r="L753" s="11" t="str">
        <f t="shared" si="188"/>
        <v/>
      </c>
      <c r="M753" s="13"/>
      <c r="R753" s="11"/>
      <c r="T753" s="11"/>
      <c r="X753" s="13"/>
    </row>
    <row r="754" spans="1:24" x14ac:dyDescent="0.3">
      <c r="A754" s="13"/>
      <c r="B754" s="11">
        <v>1772</v>
      </c>
      <c r="C754" s="14">
        <f t="shared" si="175"/>
        <v>42.095100000000002</v>
      </c>
      <c r="D754" s="13"/>
      <c r="E754" s="14">
        <f t="shared" si="184"/>
        <v>42.094099999999997</v>
      </c>
      <c r="F754" s="21">
        <f t="shared" si="185"/>
        <v>10</v>
      </c>
      <c r="G754" s="13"/>
      <c r="H754" s="21">
        <f t="shared" si="176"/>
        <v>10</v>
      </c>
      <c r="I754" s="13"/>
      <c r="J754" s="11" t="str">
        <f t="shared" si="186"/>
        <v>X</v>
      </c>
      <c r="K754" s="11" t="str">
        <f t="shared" si="187"/>
        <v/>
      </c>
      <c r="L754" s="11" t="str">
        <f t="shared" si="188"/>
        <v/>
      </c>
      <c r="M754" s="13"/>
      <c r="R754" s="11"/>
      <c r="T754" s="11"/>
      <c r="X754" s="13"/>
    </row>
    <row r="755" spans="1:24" x14ac:dyDescent="0.3">
      <c r="A755" s="13"/>
      <c r="B755" s="11">
        <v>1773</v>
      </c>
      <c r="C755" s="14">
        <f t="shared" si="175"/>
        <v>42.106999999999999</v>
      </c>
      <c r="D755" s="13"/>
      <c r="E755" s="14">
        <f t="shared" si="184"/>
        <v>42.105899999999998</v>
      </c>
      <c r="F755" s="21">
        <f t="shared" si="185"/>
        <v>11</v>
      </c>
      <c r="G755" s="13"/>
      <c r="H755" s="21">
        <f t="shared" si="176"/>
        <v>11</v>
      </c>
      <c r="I755" s="13"/>
      <c r="J755" s="11" t="str">
        <f t="shared" si="186"/>
        <v>X</v>
      </c>
      <c r="K755" s="11" t="str">
        <f t="shared" si="187"/>
        <v/>
      </c>
      <c r="L755" s="11" t="str">
        <f t="shared" si="188"/>
        <v/>
      </c>
      <c r="M755" s="13"/>
      <c r="R755" s="11"/>
      <c r="T755" s="11"/>
      <c r="X755" s="13"/>
    </row>
    <row r="756" spans="1:24" x14ac:dyDescent="0.3">
      <c r="A756" s="13"/>
      <c r="B756" s="11">
        <v>1774</v>
      </c>
      <c r="C756" s="14">
        <f t="shared" si="175"/>
        <v>42.118899999999996</v>
      </c>
      <c r="D756" s="13"/>
      <c r="E756" s="14">
        <f t="shared" si="184"/>
        <v>42.117600000000003</v>
      </c>
      <c r="F756" s="21">
        <f t="shared" si="185"/>
        <v>12</v>
      </c>
      <c r="G756" s="13"/>
      <c r="H756" s="21">
        <f t="shared" si="176"/>
        <v>13</v>
      </c>
      <c r="I756" s="13"/>
      <c r="J756" s="11" t="str">
        <f t="shared" si="186"/>
        <v/>
      </c>
      <c r="K756" s="11" t="str">
        <f t="shared" si="187"/>
        <v>U</v>
      </c>
      <c r="L756" s="11" t="str">
        <f t="shared" si="188"/>
        <v/>
      </c>
      <c r="M756" s="13"/>
      <c r="R756" s="11"/>
      <c r="T756" s="11"/>
      <c r="X756" s="13"/>
    </row>
    <row r="757" spans="1:24" x14ac:dyDescent="0.3">
      <c r="A757" s="13"/>
      <c r="B757" s="11">
        <v>1775</v>
      </c>
      <c r="C757" s="14">
        <f t="shared" si="175"/>
        <v>42.130699999999997</v>
      </c>
      <c r="D757" s="13"/>
      <c r="E757" s="14">
        <f t="shared" si="184"/>
        <v>42.129399999999997</v>
      </c>
      <c r="F757" s="21">
        <f t="shared" si="185"/>
        <v>13</v>
      </c>
      <c r="G757" s="13"/>
      <c r="H757" s="21">
        <f t="shared" si="176"/>
        <v>13</v>
      </c>
      <c r="I757" s="13"/>
      <c r="J757" s="11" t="str">
        <f t="shared" si="186"/>
        <v>X</v>
      </c>
      <c r="K757" s="11" t="str">
        <f t="shared" si="187"/>
        <v/>
      </c>
      <c r="L757" s="11" t="str">
        <f t="shared" si="188"/>
        <v/>
      </c>
      <c r="M757" s="13"/>
      <c r="R757" s="11"/>
      <c r="T757" s="11"/>
      <c r="X757" s="13"/>
    </row>
    <row r="758" spans="1:24" x14ac:dyDescent="0.3">
      <c r="A758" s="13"/>
      <c r="B758" s="11">
        <v>1776</v>
      </c>
      <c r="C758" s="14">
        <f t="shared" si="175"/>
        <v>42.142600000000002</v>
      </c>
      <c r="D758" s="13"/>
      <c r="E758" s="14">
        <f t="shared" si="184"/>
        <v>42.141199999999998</v>
      </c>
      <c r="F758" s="21">
        <f t="shared" ref="F758:F769" si="189">ROUND((29/2)+(((E758-42)-0.14)/0.14)*(29/3),0)</f>
        <v>15</v>
      </c>
      <c r="G758" s="13"/>
      <c r="H758" s="21">
        <f t="shared" si="176"/>
        <v>14</v>
      </c>
      <c r="I758" s="13"/>
      <c r="J758" s="11" t="str">
        <f t="shared" si="186"/>
        <v/>
      </c>
      <c r="K758" s="11" t="str">
        <f t="shared" si="187"/>
        <v/>
      </c>
      <c r="L758" s="11" t="str">
        <f t="shared" si="188"/>
        <v>O</v>
      </c>
      <c r="M758" s="13"/>
      <c r="R758" s="11"/>
      <c r="T758" s="11"/>
      <c r="X758" s="13"/>
    </row>
    <row r="759" spans="1:24" x14ac:dyDescent="0.3">
      <c r="A759" s="13"/>
      <c r="B759" s="11">
        <v>1777</v>
      </c>
      <c r="C759" s="14">
        <f t="shared" si="175"/>
        <v>42.154499999999999</v>
      </c>
      <c r="D759" s="13"/>
      <c r="E759" s="14">
        <f t="shared" si="184"/>
        <v>42.152900000000002</v>
      </c>
      <c r="F759" s="21">
        <f t="shared" si="189"/>
        <v>15</v>
      </c>
      <c r="G759" s="13"/>
      <c r="H759" s="21">
        <f t="shared" si="176"/>
        <v>16</v>
      </c>
      <c r="I759" s="13"/>
      <c r="J759" s="11" t="str">
        <f t="shared" si="186"/>
        <v/>
      </c>
      <c r="K759" s="11" t="str">
        <f t="shared" si="187"/>
        <v>U</v>
      </c>
      <c r="L759" s="11" t="str">
        <f t="shared" si="188"/>
        <v/>
      </c>
      <c r="M759" s="13"/>
      <c r="R759" s="11"/>
      <c r="T759" s="11"/>
      <c r="X759" s="13"/>
    </row>
    <row r="760" spans="1:24" x14ac:dyDescent="0.3">
      <c r="A760" s="13"/>
      <c r="B760" s="11">
        <v>1778</v>
      </c>
      <c r="C760" s="14">
        <f t="shared" si="175"/>
        <v>42.1663</v>
      </c>
      <c r="D760" s="13"/>
      <c r="E760" s="14">
        <f t="shared" si="184"/>
        <v>42.164700000000003</v>
      </c>
      <c r="F760" s="21">
        <f t="shared" si="189"/>
        <v>16</v>
      </c>
      <c r="G760" s="13"/>
      <c r="H760" s="21">
        <f t="shared" si="176"/>
        <v>16</v>
      </c>
      <c r="I760" s="13"/>
      <c r="J760" s="11" t="str">
        <f t="shared" si="186"/>
        <v>X</v>
      </c>
      <c r="K760" s="11" t="str">
        <f t="shared" si="187"/>
        <v/>
      </c>
      <c r="L760" s="11" t="str">
        <f t="shared" si="188"/>
        <v/>
      </c>
      <c r="M760" s="13"/>
      <c r="R760" s="11"/>
      <c r="T760" s="11"/>
      <c r="X760" s="13"/>
    </row>
    <row r="761" spans="1:24" x14ac:dyDescent="0.3">
      <c r="A761" s="13"/>
      <c r="B761" s="11">
        <v>1779</v>
      </c>
      <c r="C761" s="14">
        <f t="shared" si="175"/>
        <v>42.178199999999997</v>
      </c>
      <c r="D761" s="13"/>
      <c r="E761" s="14">
        <f t="shared" si="184"/>
        <v>42.176499999999997</v>
      </c>
      <c r="F761" s="21">
        <f t="shared" si="189"/>
        <v>17</v>
      </c>
      <c r="G761" s="13"/>
      <c r="H761" s="21">
        <f t="shared" si="176"/>
        <v>17</v>
      </c>
      <c r="I761" s="13"/>
      <c r="J761" s="11" t="str">
        <f t="shared" si="186"/>
        <v>X</v>
      </c>
      <c r="K761" s="11" t="str">
        <f t="shared" si="187"/>
        <v/>
      </c>
      <c r="L761" s="11" t="str">
        <f t="shared" si="188"/>
        <v/>
      </c>
      <c r="M761" s="13"/>
      <c r="R761" s="11"/>
      <c r="T761" s="11"/>
      <c r="X761" s="13"/>
    </row>
    <row r="762" spans="1:24" x14ac:dyDescent="0.3">
      <c r="A762" s="13"/>
      <c r="B762" s="11">
        <v>1780</v>
      </c>
      <c r="C762" s="14">
        <f t="shared" si="175"/>
        <v>42.19</v>
      </c>
      <c r="D762" s="13"/>
      <c r="E762" s="14">
        <f t="shared" si="184"/>
        <v>42.188200000000002</v>
      </c>
      <c r="F762" s="21">
        <f t="shared" si="189"/>
        <v>18</v>
      </c>
      <c r="G762" s="13"/>
      <c r="H762" s="21">
        <f t="shared" si="176"/>
        <v>18</v>
      </c>
      <c r="I762" s="13"/>
      <c r="J762" s="11" t="str">
        <f t="shared" si="186"/>
        <v>X</v>
      </c>
      <c r="K762" s="11" t="str">
        <f t="shared" si="187"/>
        <v/>
      </c>
      <c r="L762" s="11" t="str">
        <f t="shared" si="188"/>
        <v/>
      </c>
      <c r="M762" s="13"/>
      <c r="R762" s="11"/>
      <c r="T762" s="11"/>
      <c r="X762" s="13"/>
    </row>
    <row r="763" spans="1:24" x14ac:dyDescent="0.3">
      <c r="A763" s="13"/>
      <c r="B763" s="11">
        <v>1781</v>
      </c>
      <c r="C763" s="14">
        <f t="shared" si="175"/>
        <v>42.201900000000002</v>
      </c>
      <c r="D763" s="13"/>
      <c r="E763" s="14">
        <f t="shared" si="184"/>
        <v>42.2</v>
      </c>
      <c r="F763" s="21">
        <f t="shared" si="189"/>
        <v>19</v>
      </c>
      <c r="G763" s="13"/>
      <c r="H763" s="21">
        <f t="shared" si="176"/>
        <v>19</v>
      </c>
      <c r="I763" s="13"/>
      <c r="J763" s="11" t="str">
        <f t="shared" si="186"/>
        <v>X</v>
      </c>
      <c r="K763" s="11" t="str">
        <f t="shared" si="187"/>
        <v/>
      </c>
      <c r="L763" s="11" t="str">
        <f t="shared" si="188"/>
        <v/>
      </c>
      <c r="M763" s="13"/>
      <c r="R763" s="11"/>
      <c r="T763" s="11"/>
      <c r="X763" s="13"/>
    </row>
    <row r="764" spans="1:24" x14ac:dyDescent="0.3">
      <c r="A764" s="13"/>
      <c r="B764" s="11">
        <v>1782</v>
      </c>
      <c r="C764" s="14">
        <f t="shared" si="175"/>
        <v>42.213700000000003</v>
      </c>
      <c r="D764" s="13"/>
      <c r="E764" s="14">
        <f t="shared" si="184"/>
        <v>42.211799999999997</v>
      </c>
      <c r="F764" s="21">
        <f t="shared" si="189"/>
        <v>19</v>
      </c>
      <c r="G764" s="13"/>
      <c r="H764" s="21">
        <f t="shared" si="176"/>
        <v>19</v>
      </c>
      <c r="I764" s="13"/>
      <c r="J764" s="11" t="str">
        <f t="shared" si="186"/>
        <v>X</v>
      </c>
      <c r="K764" s="11" t="str">
        <f t="shared" si="187"/>
        <v/>
      </c>
      <c r="L764" s="11" t="str">
        <f t="shared" si="188"/>
        <v/>
      </c>
      <c r="M764" s="13"/>
      <c r="R764" s="11"/>
      <c r="T764" s="11"/>
      <c r="X764" s="13"/>
    </row>
    <row r="765" spans="1:24" x14ac:dyDescent="0.3">
      <c r="A765" s="13"/>
      <c r="B765" s="11">
        <v>1783</v>
      </c>
      <c r="C765" s="14">
        <f t="shared" si="175"/>
        <v>42.2256</v>
      </c>
      <c r="D765" s="13"/>
      <c r="E765" s="14">
        <f t="shared" si="184"/>
        <v>42.223500000000001</v>
      </c>
      <c r="F765" s="21">
        <f t="shared" si="189"/>
        <v>20</v>
      </c>
      <c r="G765" s="13"/>
      <c r="H765" s="21">
        <f t="shared" si="176"/>
        <v>21</v>
      </c>
      <c r="I765" s="13"/>
      <c r="J765" s="11" t="str">
        <f t="shared" si="186"/>
        <v/>
      </c>
      <c r="K765" s="11" t="str">
        <f t="shared" si="187"/>
        <v>U</v>
      </c>
      <c r="L765" s="11" t="str">
        <f t="shared" si="188"/>
        <v/>
      </c>
      <c r="M765" s="13"/>
      <c r="R765" s="11"/>
      <c r="T765" s="11"/>
      <c r="X765" s="13"/>
    </row>
    <row r="766" spans="1:24" x14ac:dyDescent="0.3">
      <c r="A766" s="13"/>
      <c r="B766" s="11">
        <v>1784</v>
      </c>
      <c r="C766" s="14">
        <f t="shared" si="175"/>
        <v>42.237400000000001</v>
      </c>
      <c r="D766" s="13"/>
      <c r="E766" s="14">
        <f t="shared" si="184"/>
        <v>42.235300000000002</v>
      </c>
      <c r="F766" s="21">
        <f t="shared" si="189"/>
        <v>21</v>
      </c>
      <c r="G766" s="13"/>
      <c r="H766" s="21">
        <f t="shared" si="176"/>
        <v>21</v>
      </c>
      <c r="I766" s="13"/>
      <c r="J766" s="11" t="str">
        <f t="shared" si="186"/>
        <v>X</v>
      </c>
      <c r="K766" s="11" t="str">
        <f t="shared" si="187"/>
        <v/>
      </c>
      <c r="L766" s="11" t="str">
        <f t="shared" si="188"/>
        <v/>
      </c>
      <c r="M766" s="13"/>
      <c r="R766" s="11"/>
      <c r="T766" s="11"/>
      <c r="X766" s="13"/>
    </row>
    <row r="767" spans="1:24" x14ac:dyDescent="0.3">
      <c r="A767" s="13"/>
      <c r="B767" s="11">
        <v>1785</v>
      </c>
      <c r="C767" s="14">
        <f t="shared" si="175"/>
        <v>42.249299999999998</v>
      </c>
      <c r="D767" s="13"/>
      <c r="E767" s="14">
        <f t="shared" si="184"/>
        <v>42.247100000000003</v>
      </c>
      <c r="F767" s="21">
        <f t="shared" si="189"/>
        <v>22</v>
      </c>
      <c r="G767" s="13"/>
      <c r="H767" s="21">
        <f t="shared" si="176"/>
        <v>22</v>
      </c>
      <c r="I767" s="13"/>
      <c r="J767" s="11" t="str">
        <f t="shared" si="186"/>
        <v>X</v>
      </c>
      <c r="K767" s="11" t="str">
        <f t="shared" si="187"/>
        <v/>
      </c>
      <c r="L767" s="11" t="str">
        <f t="shared" si="188"/>
        <v/>
      </c>
      <c r="M767" s="13"/>
      <c r="R767" s="11"/>
      <c r="T767" s="11"/>
      <c r="X767" s="13"/>
    </row>
    <row r="768" spans="1:24" x14ac:dyDescent="0.3">
      <c r="A768" s="13"/>
      <c r="B768" s="11">
        <v>1786</v>
      </c>
      <c r="C768" s="14">
        <f t="shared" si="175"/>
        <v>42.261099999999999</v>
      </c>
      <c r="D768" s="13"/>
      <c r="E768" s="14">
        <f t="shared" si="184"/>
        <v>42.258800000000001</v>
      </c>
      <c r="F768" s="21">
        <f t="shared" si="189"/>
        <v>23</v>
      </c>
      <c r="G768" s="13"/>
      <c r="H768" s="21">
        <f t="shared" si="176"/>
        <v>23</v>
      </c>
      <c r="I768" s="13"/>
      <c r="J768" s="11" t="str">
        <f t="shared" si="186"/>
        <v>X</v>
      </c>
      <c r="K768" s="11" t="str">
        <f t="shared" si="187"/>
        <v/>
      </c>
      <c r="L768" s="11" t="str">
        <f t="shared" si="188"/>
        <v/>
      </c>
      <c r="M768" s="13"/>
      <c r="R768" s="11"/>
      <c r="T768" s="11"/>
      <c r="X768" s="13"/>
    </row>
    <row r="769" spans="1:24" x14ac:dyDescent="0.3">
      <c r="A769" s="13"/>
      <c r="B769" s="11">
        <v>1787</v>
      </c>
      <c r="C769" s="14">
        <f t="shared" si="175"/>
        <v>42.2729</v>
      </c>
      <c r="D769" s="13"/>
      <c r="E769" s="14">
        <f t="shared" si="184"/>
        <v>42.270600000000002</v>
      </c>
      <c r="F769" s="21">
        <f t="shared" si="189"/>
        <v>24</v>
      </c>
      <c r="G769" s="13"/>
      <c r="H769" s="21">
        <f t="shared" si="176"/>
        <v>23</v>
      </c>
      <c r="I769" s="13"/>
      <c r="J769" s="11" t="str">
        <f t="shared" si="186"/>
        <v/>
      </c>
      <c r="K769" s="11" t="str">
        <f t="shared" si="187"/>
        <v/>
      </c>
      <c r="L769" s="11" t="str">
        <f t="shared" si="188"/>
        <v>O</v>
      </c>
      <c r="M769" s="13"/>
      <c r="R769" s="11"/>
      <c r="T769" s="11"/>
      <c r="X769" s="13"/>
    </row>
    <row r="770" spans="1:24" x14ac:dyDescent="0.3">
      <c r="A770" s="13"/>
      <c r="B770" s="11">
        <v>1788</v>
      </c>
      <c r="C770" s="14">
        <f t="shared" si="175"/>
        <v>42.284700000000001</v>
      </c>
      <c r="D770" s="13"/>
      <c r="E770" s="14">
        <f t="shared" si="184"/>
        <v>42.282400000000003</v>
      </c>
      <c r="F770" s="21">
        <f t="shared" ref="F770:F781" si="190">ROUND(29-((0.42-(E770-42))/0.14)*(29/6),0)</f>
        <v>24</v>
      </c>
      <c r="G770" s="13"/>
      <c r="H770" s="21">
        <f t="shared" si="176"/>
        <v>23</v>
      </c>
      <c r="I770" s="13"/>
      <c r="J770" s="11" t="str">
        <f t="shared" si="186"/>
        <v/>
      </c>
      <c r="K770" s="11" t="str">
        <f t="shared" si="187"/>
        <v/>
      </c>
      <c r="L770" s="11" t="str">
        <f t="shared" si="188"/>
        <v>O</v>
      </c>
      <c r="M770" s="13"/>
      <c r="R770" s="11"/>
      <c r="T770" s="11"/>
      <c r="X770" s="13"/>
    </row>
    <row r="771" spans="1:24" x14ac:dyDescent="0.3">
      <c r="A771" s="13"/>
      <c r="B771" s="11">
        <v>1789</v>
      </c>
      <c r="C771" s="14">
        <f t="shared" si="175"/>
        <v>42.296599999999998</v>
      </c>
      <c r="D771" s="13"/>
      <c r="E771" s="14">
        <f t="shared" si="184"/>
        <v>42.2941</v>
      </c>
      <c r="F771" s="21">
        <f t="shared" si="190"/>
        <v>25</v>
      </c>
      <c r="G771" s="13"/>
      <c r="H771" s="21">
        <f t="shared" si="176"/>
        <v>25</v>
      </c>
      <c r="I771" s="13"/>
      <c r="J771" s="11" t="str">
        <f t="shared" si="186"/>
        <v>X</v>
      </c>
      <c r="K771" s="11" t="str">
        <f t="shared" si="187"/>
        <v/>
      </c>
      <c r="L771" s="11" t="str">
        <f t="shared" si="188"/>
        <v/>
      </c>
      <c r="M771" s="13"/>
      <c r="R771" s="11"/>
      <c r="T771" s="11"/>
      <c r="X771" s="13"/>
    </row>
    <row r="772" spans="1:24" x14ac:dyDescent="0.3">
      <c r="A772" s="13"/>
      <c r="B772" s="11">
        <v>1790</v>
      </c>
      <c r="C772" s="14">
        <f t="shared" si="175"/>
        <v>42.308399999999999</v>
      </c>
      <c r="D772" s="13"/>
      <c r="E772" s="14">
        <f t="shared" si="184"/>
        <v>42.305900000000001</v>
      </c>
      <c r="F772" s="21">
        <f t="shared" si="190"/>
        <v>25</v>
      </c>
      <c r="G772" s="13"/>
      <c r="H772" s="21">
        <f t="shared" si="176"/>
        <v>25</v>
      </c>
      <c r="I772" s="13"/>
      <c r="J772" s="11" t="str">
        <f t="shared" si="186"/>
        <v>X</v>
      </c>
      <c r="K772" s="11" t="str">
        <f t="shared" si="187"/>
        <v/>
      </c>
      <c r="L772" s="11" t="str">
        <f t="shared" si="188"/>
        <v/>
      </c>
      <c r="M772" s="13"/>
      <c r="R772" s="11"/>
      <c r="T772" s="11"/>
      <c r="X772" s="13"/>
    </row>
    <row r="773" spans="1:24" x14ac:dyDescent="0.3">
      <c r="A773" s="13"/>
      <c r="B773" s="11">
        <v>1791</v>
      </c>
      <c r="C773" s="14">
        <f t="shared" si="175"/>
        <v>42.3202</v>
      </c>
      <c r="D773" s="13"/>
      <c r="E773" s="14">
        <f t="shared" si="184"/>
        <v>42.317599999999999</v>
      </c>
      <c r="F773" s="21">
        <f t="shared" si="190"/>
        <v>25</v>
      </c>
      <c r="G773" s="13"/>
      <c r="H773" s="21">
        <f t="shared" si="176"/>
        <v>26</v>
      </c>
      <c r="I773" s="13"/>
      <c r="J773" s="11" t="str">
        <f t="shared" si="186"/>
        <v/>
      </c>
      <c r="K773" s="11" t="str">
        <f t="shared" si="187"/>
        <v>U</v>
      </c>
      <c r="L773" s="11" t="str">
        <f t="shared" si="188"/>
        <v/>
      </c>
      <c r="M773" s="13"/>
      <c r="R773" s="11"/>
      <c r="T773" s="11"/>
      <c r="X773" s="13"/>
    </row>
    <row r="774" spans="1:24" x14ac:dyDescent="0.3">
      <c r="A774" s="13"/>
      <c r="B774" s="11">
        <v>1792</v>
      </c>
      <c r="C774" s="14">
        <f t="shared" ref="C774:C837" si="191">ROUND(SQRT(B774),4)</f>
        <v>42.332000000000001</v>
      </c>
      <c r="D774" s="13"/>
      <c r="E774" s="14">
        <f t="shared" si="184"/>
        <v>42.3294</v>
      </c>
      <c r="F774" s="21">
        <f t="shared" si="190"/>
        <v>26</v>
      </c>
      <c r="G774" s="13"/>
      <c r="H774" s="21">
        <f t="shared" si="176"/>
        <v>26</v>
      </c>
      <c r="I774" s="13"/>
      <c r="J774" s="11" t="str">
        <f t="shared" si="186"/>
        <v>X</v>
      </c>
      <c r="K774" s="11" t="str">
        <f t="shared" si="187"/>
        <v/>
      </c>
      <c r="L774" s="11" t="str">
        <f t="shared" si="188"/>
        <v/>
      </c>
      <c r="M774" s="13"/>
      <c r="R774" s="11"/>
      <c r="T774" s="11"/>
      <c r="X774" s="13"/>
    </row>
    <row r="775" spans="1:24" x14ac:dyDescent="0.3">
      <c r="A775" s="13"/>
      <c r="B775" s="11">
        <v>1793</v>
      </c>
      <c r="C775" s="14">
        <f t="shared" si="191"/>
        <v>42.343800000000002</v>
      </c>
      <c r="D775" s="13"/>
      <c r="E775" s="14">
        <f t="shared" si="184"/>
        <v>42.341200000000001</v>
      </c>
      <c r="F775" s="21">
        <f t="shared" si="190"/>
        <v>26</v>
      </c>
      <c r="G775" s="13"/>
      <c r="H775" s="21">
        <f t="shared" ref="H775:H838" si="192">ROUND(C775-E775,4)*10000</f>
        <v>26</v>
      </c>
      <c r="I775" s="13"/>
      <c r="J775" s="11" t="str">
        <f t="shared" si="186"/>
        <v>X</v>
      </c>
      <c r="K775" s="11" t="str">
        <f t="shared" si="187"/>
        <v/>
      </c>
      <c r="L775" s="11" t="str">
        <f t="shared" si="188"/>
        <v/>
      </c>
      <c r="M775" s="13"/>
      <c r="R775" s="11"/>
      <c r="T775" s="11"/>
      <c r="X775" s="13"/>
    </row>
    <row r="776" spans="1:24" x14ac:dyDescent="0.3">
      <c r="A776" s="13"/>
      <c r="B776" s="11">
        <v>1794</v>
      </c>
      <c r="C776" s="14">
        <f t="shared" si="191"/>
        <v>42.355600000000003</v>
      </c>
      <c r="D776" s="13"/>
      <c r="E776" s="14">
        <f t="shared" si="184"/>
        <v>42.352899999999998</v>
      </c>
      <c r="F776" s="21">
        <f t="shared" si="190"/>
        <v>27</v>
      </c>
      <c r="G776" s="13"/>
      <c r="H776" s="21">
        <f t="shared" si="192"/>
        <v>27</v>
      </c>
      <c r="I776" s="13"/>
      <c r="J776" s="11" t="str">
        <f t="shared" si="186"/>
        <v>X</v>
      </c>
      <c r="K776" s="11" t="str">
        <f t="shared" si="187"/>
        <v/>
      </c>
      <c r="L776" s="11" t="str">
        <f t="shared" si="188"/>
        <v/>
      </c>
      <c r="M776" s="13"/>
      <c r="R776" s="11"/>
      <c r="T776" s="11"/>
      <c r="X776" s="13"/>
    </row>
    <row r="777" spans="1:24" x14ac:dyDescent="0.3">
      <c r="A777" s="13"/>
      <c r="B777" s="11">
        <v>1795</v>
      </c>
      <c r="C777" s="14">
        <f t="shared" si="191"/>
        <v>42.367400000000004</v>
      </c>
      <c r="D777" s="13"/>
      <c r="E777" s="14">
        <f t="shared" si="184"/>
        <v>42.364699999999999</v>
      </c>
      <c r="F777" s="21">
        <f t="shared" si="190"/>
        <v>27</v>
      </c>
      <c r="G777" s="13"/>
      <c r="H777" s="21">
        <f t="shared" si="192"/>
        <v>27</v>
      </c>
      <c r="I777" s="13"/>
      <c r="J777" s="11" t="str">
        <f t="shared" si="186"/>
        <v>X</v>
      </c>
      <c r="K777" s="11" t="str">
        <f t="shared" si="187"/>
        <v/>
      </c>
      <c r="L777" s="11" t="str">
        <f t="shared" si="188"/>
        <v/>
      </c>
      <c r="M777" s="13"/>
      <c r="R777" s="11"/>
      <c r="T777" s="11"/>
      <c r="X777" s="13"/>
    </row>
    <row r="778" spans="1:24" x14ac:dyDescent="0.3">
      <c r="A778" s="13"/>
      <c r="B778" s="11">
        <v>1796</v>
      </c>
      <c r="C778" s="14">
        <f t="shared" si="191"/>
        <v>42.379199999999997</v>
      </c>
      <c r="D778" s="13"/>
      <c r="E778" s="14">
        <f t="shared" si="184"/>
        <v>42.3765</v>
      </c>
      <c r="F778" s="21">
        <f t="shared" si="190"/>
        <v>27</v>
      </c>
      <c r="G778" s="13"/>
      <c r="H778" s="21">
        <f t="shared" si="192"/>
        <v>27</v>
      </c>
      <c r="I778" s="13"/>
      <c r="J778" s="11" t="str">
        <f t="shared" si="186"/>
        <v>X</v>
      </c>
      <c r="K778" s="11" t="str">
        <f t="shared" si="187"/>
        <v/>
      </c>
      <c r="L778" s="11" t="str">
        <f t="shared" si="188"/>
        <v/>
      </c>
      <c r="M778" s="13"/>
      <c r="R778" s="11"/>
      <c r="T778" s="11"/>
      <c r="X778" s="13"/>
    </row>
    <row r="779" spans="1:24" x14ac:dyDescent="0.3">
      <c r="A779" s="13"/>
      <c r="B779" s="11">
        <v>1797</v>
      </c>
      <c r="C779" s="14">
        <f t="shared" si="191"/>
        <v>42.390999999999998</v>
      </c>
      <c r="D779" s="13"/>
      <c r="E779" s="14">
        <f t="shared" si="184"/>
        <v>42.388199999999998</v>
      </c>
      <c r="F779" s="21">
        <f t="shared" si="190"/>
        <v>28</v>
      </c>
      <c r="G779" s="13"/>
      <c r="H779" s="21">
        <f t="shared" si="192"/>
        <v>28</v>
      </c>
      <c r="I779" s="13"/>
      <c r="J779" s="11" t="str">
        <f t="shared" ref="J779:J810" si="193">IF(H779=F779,"X","")</f>
        <v>X</v>
      </c>
      <c r="K779" s="11" t="str">
        <f t="shared" ref="K779:K810" si="194">IF(H779&gt;F779,"U","")</f>
        <v/>
      </c>
      <c r="L779" s="11" t="str">
        <f t="shared" ref="L779:L810" si="195">IF(H779&lt;F779,"O","")</f>
        <v/>
      </c>
      <c r="M779" s="13"/>
      <c r="R779" s="11"/>
      <c r="T779" s="11"/>
      <c r="X779" s="13"/>
    </row>
    <row r="780" spans="1:24" x14ac:dyDescent="0.3">
      <c r="A780" s="13"/>
      <c r="B780" s="11">
        <v>1798</v>
      </c>
      <c r="C780" s="14">
        <f t="shared" si="191"/>
        <v>42.402799999999999</v>
      </c>
      <c r="D780" s="13"/>
      <c r="E780" s="14">
        <f t="shared" si="184"/>
        <v>42.4</v>
      </c>
      <c r="F780" s="21">
        <f t="shared" si="190"/>
        <v>28</v>
      </c>
      <c r="G780" s="13"/>
      <c r="H780" s="21">
        <f t="shared" si="192"/>
        <v>28</v>
      </c>
      <c r="I780" s="13"/>
      <c r="J780" s="11" t="str">
        <f t="shared" si="193"/>
        <v>X</v>
      </c>
      <c r="K780" s="11" t="str">
        <f t="shared" si="194"/>
        <v/>
      </c>
      <c r="L780" s="11" t="str">
        <f t="shared" si="195"/>
        <v/>
      </c>
      <c r="M780" s="13"/>
      <c r="R780" s="11"/>
      <c r="T780" s="11"/>
      <c r="X780" s="13"/>
    </row>
    <row r="781" spans="1:24" x14ac:dyDescent="0.3">
      <c r="A781" s="13"/>
      <c r="B781" s="11">
        <v>1799</v>
      </c>
      <c r="C781" s="14">
        <f t="shared" si="191"/>
        <v>42.4146</v>
      </c>
      <c r="D781" s="13"/>
      <c r="E781" s="14">
        <f t="shared" si="184"/>
        <v>42.411799999999999</v>
      </c>
      <c r="F781" s="21">
        <f t="shared" si="190"/>
        <v>29</v>
      </c>
      <c r="G781" s="13"/>
      <c r="H781" s="21">
        <f t="shared" si="192"/>
        <v>28</v>
      </c>
      <c r="I781" s="13"/>
      <c r="J781" s="11" t="str">
        <f t="shared" si="193"/>
        <v/>
      </c>
      <c r="K781" s="11" t="str">
        <f t="shared" si="194"/>
        <v/>
      </c>
      <c r="L781" s="11" t="str">
        <f t="shared" si="195"/>
        <v>O</v>
      </c>
      <c r="M781" s="13"/>
      <c r="R781" s="11"/>
      <c r="T781" s="11"/>
      <c r="X781" s="13"/>
    </row>
    <row r="782" spans="1:24" x14ac:dyDescent="0.3">
      <c r="A782" s="13"/>
      <c r="B782" s="11">
        <v>1800</v>
      </c>
      <c r="C782" s="14">
        <f t="shared" si="191"/>
        <v>42.426400000000001</v>
      </c>
      <c r="D782" s="13"/>
      <c r="E782" s="14">
        <f t="shared" si="184"/>
        <v>42.423499999999997</v>
      </c>
      <c r="F782" s="21">
        <v>29</v>
      </c>
      <c r="G782" s="13"/>
      <c r="H782" s="21">
        <f t="shared" si="192"/>
        <v>28.999999999999996</v>
      </c>
      <c r="I782" s="13"/>
      <c r="J782" s="11" t="str">
        <f t="shared" si="193"/>
        <v>X</v>
      </c>
      <c r="K782" s="11" t="str">
        <f t="shared" si="194"/>
        <v/>
      </c>
      <c r="L782" s="11" t="str">
        <f t="shared" si="195"/>
        <v/>
      </c>
      <c r="M782" s="13"/>
      <c r="R782" s="11"/>
      <c r="T782" s="11"/>
      <c r="X782" s="13"/>
    </row>
    <row r="783" spans="1:24" x14ac:dyDescent="0.3">
      <c r="A783" s="13"/>
      <c r="B783" s="11">
        <v>1801</v>
      </c>
      <c r="C783" s="14">
        <f t="shared" si="191"/>
        <v>42.438200000000002</v>
      </c>
      <c r="D783" s="13"/>
      <c r="E783" s="14">
        <f t="shared" si="184"/>
        <v>42.435299999999998</v>
      </c>
      <c r="F783" s="21">
        <v>29</v>
      </c>
      <c r="G783" s="13"/>
      <c r="H783" s="21">
        <f t="shared" si="192"/>
        <v>28.999999999999996</v>
      </c>
      <c r="I783" s="13"/>
      <c r="J783" s="11" t="str">
        <f t="shared" si="193"/>
        <v>X</v>
      </c>
      <c r="K783" s="11" t="str">
        <f t="shared" si="194"/>
        <v/>
      </c>
      <c r="L783" s="11" t="str">
        <f t="shared" si="195"/>
        <v/>
      </c>
      <c r="M783" s="13"/>
      <c r="R783" s="11"/>
      <c r="T783" s="11"/>
      <c r="X783" s="13"/>
    </row>
    <row r="784" spans="1:24" x14ac:dyDescent="0.3">
      <c r="A784" s="13"/>
      <c r="B784" s="11">
        <v>1802</v>
      </c>
      <c r="C784" s="14">
        <f t="shared" si="191"/>
        <v>42.45</v>
      </c>
      <c r="D784" s="13"/>
      <c r="E784" s="14">
        <f t="shared" si="184"/>
        <v>42.447099999999999</v>
      </c>
      <c r="F784" s="21">
        <v>29</v>
      </c>
      <c r="G784" s="13"/>
      <c r="H784" s="21">
        <f t="shared" si="192"/>
        <v>28.999999999999996</v>
      </c>
      <c r="I784" s="13"/>
      <c r="J784" s="11" t="str">
        <f t="shared" si="193"/>
        <v>X</v>
      </c>
      <c r="K784" s="11" t="str">
        <f t="shared" si="194"/>
        <v/>
      </c>
      <c r="L784" s="11" t="str">
        <f t="shared" si="195"/>
        <v/>
      </c>
      <c r="M784" s="13"/>
      <c r="R784" s="11"/>
      <c r="T784" s="11"/>
      <c r="X784" s="13"/>
    </row>
    <row r="785" spans="1:24" x14ac:dyDescent="0.3">
      <c r="A785" s="13"/>
      <c r="B785" s="11">
        <v>1803</v>
      </c>
      <c r="C785" s="14">
        <f t="shared" si="191"/>
        <v>42.4617</v>
      </c>
      <c r="D785" s="13"/>
      <c r="E785" s="14">
        <f t="shared" si="184"/>
        <v>42.458799999999997</v>
      </c>
      <c r="F785" s="21">
        <v>29</v>
      </c>
      <c r="G785" s="13"/>
      <c r="H785" s="21">
        <f t="shared" si="192"/>
        <v>28.999999999999996</v>
      </c>
      <c r="I785" s="13"/>
      <c r="J785" s="11" t="str">
        <f t="shared" si="193"/>
        <v>X</v>
      </c>
      <c r="K785" s="11" t="str">
        <f t="shared" si="194"/>
        <v/>
      </c>
      <c r="L785" s="11" t="str">
        <f t="shared" si="195"/>
        <v/>
      </c>
      <c r="M785" s="13"/>
      <c r="R785" s="11"/>
      <c r="T785" s="11"/>
      <c r="X785" s="13"/>
    </row>
    <row r="786" spans="1:24" x14ac:dyDescent="0.3">
      <c r="A786" s="13"/>
      <c r="B786" s="11">
        <v>1804</v>
      </c>
      <c r="C786" s="14">
        <f t="shared" si="191"/>
        <v>42.473500000000001</v>
      </c>
      <c r="D786" s="13"/>
      <c r="E786" s="14">
        <f t="shared" si="184"/>
        <v>42.470599999999997</v>
      </c>
      <c r="F786" s="21">
        <v>29</v>
      </c>
      <c r="G786" s="13"/>
      <c r="H786" s="21">
        <f t="shared" si="192"/>
        <v>28.999999999999996</v>
      </c>
      <c r="I786" s="13"/>
      <c r="J786" s="11" t="str">
        <f t="shared" si="193"/>
        <v>X</v>
      </c>
      <c r="K786" s="11" t="str">
        <f t="shared" si="194"/>
        <v/>
      </c>
      <c r="L786" s="11" t="str">
        <f t="shared" si="195"/>
        <v/>
      </c>
      <c r="M786" s="13"/>
      <c r="R786" s="11"/>
      <c r="T786" s="11"/>
      <c r="X786" s="13"/>
    </row>
    <row r="787" spans="1:24" x14ac:dyDescent="0.3">
      <c r="A787" s="13"/>
      <c r="B787" s="11">
        <v>1805</v>
      </c>
      <c r="C787" s="14">
        <f t="shared" si="191"/>
        <v>42.485300000000002</v>
      </c>
      <c r="D787" s="13"/>
      <c r="E787" s="14">
        <f t="shared" si="184"/>
        <v>42.482399999999998</v>
      </c>
      <c r="F787" s="21">
        <v>29</v>
      </c>
      <c r="G787" s="13"/>
      <c r="H787" s="21">
        <f t="shared" si="192"/>
        <v>28.999999999999996</v>
      </c>
      <c r="I787" s="13"/>
      <c r="J787" s="11" t="str">
        <f t="shared" si="193"/>
        <v>X</v>
      </c>
      <c r="K787" s="11" t="str">
        <f t="shared" si="194"/>
        <v/>
      </c>
      <c r="L787" s="11" t="str">
        <f t="shared" si="195"/>
        <v/>
      </c>
      <c r="M787" s="13"/>
      <c r="R787" s="11"/>
      <c r="T787" s="11"/>
      <c r="X787" s="13"/>
    </row>
    <row r="788" spans="1:24" x14ac:dyDescent="0.3">
      <c r="A788" s="13"/>
      <c r="B788" s="11">
        <v>1806</v>
      </c>
      <c r="C788" s="14">
        <f t="shared" si="191"/>
        <v>42.497100000000003</v>
      </c>
      <c r="D788" s="13"/>
      <c r="E788" s="14">
        <f t="shared" si="184"/>
        <v>42.494100000000003</v>
      </c>
      <c r="F788" s="21">
        <v>29</v>
      </c>
      <c r="G788" s="13"/>
      <c r="H788" s="21">
        <f t="shared" si="192"/>
        <v>30</v>
      </c>
      <c r="I788" s="13"/>
      <c r="J788" s="11" t="str">
        <f t="shared" si="193"/>
        <v/>
      </c>
      <c r="K788" s="11" t="str">
        <f t="shared" si="194"/>
        <v>U</v>
      </c>
      <c r="L788" s="11" t="str">
        <f t="shared" si="195"/>
        <v/>
      </c>
      <c r="M788" s="13"/>
      <c r="R788" s="11"/>
      <c r="T788" s="11"/>
      <c r="X788" s="13"/>
    </row>
    <row r="789" spans="1:24" x14ac:dyDescent="0.3">
      <c r="A789" s="13"/>
      <c r="B789" s="11">
        <v>1807</v>
      </c>
      <c r="C789" s="14">
        <f t="shared" si="191"/>
        <v>42.508800000000001</v>
      </c>
      <c r="D789" s="13"/>
      <c r="E789" s="14">
        <f t="shared" si="184"/>
        <v>42.505899999999997</v>
      </c>
      <c r="F789" s="21">
        <v>29</v>
      </c>
      <c r="G789" s="13"/>
      <c r="H789" s="21">
        <f t="shared" si="192"/>
        <v>28.999999999999996</v>
      </c>
      <c r="I789" s="13"/>
      <c r="J789" s="11" t="str">
        <f t="shared" si="193"/>
        <v>X</v>
      </c>
      <c r="K789" s="11" t="str">
        <f t="shared" si="194"/>
        <v/>
      </c>
      <c r="L789" s="11" t="str">
        <f t="shared" si="195"/>
        <v/>
      </c>
      <c r="M789" s="13"/>
      <c r="R789" s="11"/>
      <c r="T789" s="11"/>
      <c r="X789" s="13"/>
    </row>
    <row r="790" spans="1:24" x14ac:dyDescent="0.3">
      <c r="A790" s="13"/>
      <c r="B790" s="11">
        <v>1808</v>
      </c>
      <c r="C790" s="14">
        <f t="shared" si="191"/>
        <v>42.520600000000002</v>
      </c>
      <c r="D790" s="13"/>
      <c r="E790" s="14">
        <f t="shared" si="184"/>
        <v>42.517600000000002</v>
      </c>
      <c r="F790" s="21">
        <v>29</v>
      </c>
      <c r="G790" s="13"/>
      <c r="H790" s="21">
        <f t="shared" si="192"/>
        <v>30</v>
      </c>
      <c r="I790" s="13"/>
      <c r="J790" s="11" t="str">
        <f t="shared" si="193"/>
        <v/>
      </c>
      <c r="K790" s="11" t="str">
        <f t="shared" si="194"/>
        <v>U</v>
      </c>
      <c r="L790" s="11" t="str">
        <f t="shared" si="195"/>
        <v/>
      </c>
      <c r="M790" s="13"/>
      <c r="R790" s="11"/>
      <c r="T790" s="11"/>
      <c r="X790" s="13"/>
    </row>
    <row r="791" spans="1:24" x14ac:dyDescent="0.3">
      <c r="A791" s="13"/>
      <c r="B791" s="11">
        <v>1809</v>
      </c>
      <c r="C791" s="14">
        <f t="shared" si="191"/>
        <v>42.532299999999999</v>
      </c>
      <c r="D791" s="13"/>
      <c r="E791" s="14">
        <f t="shared" si="184"/>
        <v>42.529400000000003</v>
      </c>
      <c r="F791" s="21">
        <v>29</v>
      </c>
      <c r="G791" s="13"/>
      <c r="H791" s="21">
        <f t="shared" si="192"/>
        <v>28.999999999999996</v>
      </c>
      <c r="I791" s="13"/>
      <c r="J791" s="11" t="str">
        <f t="shared" si="193"/>
        <v>X</v>
      </c>
      <c r="K791" s="11" t="str">
        <f t="shared" si="194"/>
        <v/>
      </c>
      <c r="L791" s="11" t="str">
        <f t="shared" si="195"/>
        <v/>
      </c>
      <c r="M791" s="13"/>
      <c r="R791" s="11"/>
      <c r="T791" s="11"/>
      <c r="X791" s="13"/>
    </row>
    <row r="792" spans="1:24" x14ac:dyDescent="0.3">
      <c r="A792" s="13"/>
      <c r="B792" s="11">
        <v>1810</v>
      </c>
      <c r="C792" s="14">
        <f t="shared" si="191"/>
        <v>42.5441</v>
      </c>
      <c r="D792" s="13"/>
      <c r="E792" s="14">
        <f t="shared" si="184"/>
        <v>42.541200000000003</v>
      </c>
      <c r="F792" s="21">
        <v>29</v>
      </c>
      <c r="G792" s="13"/>
      <c r="H792" s="21">
        <f t="shared" si="192"/>
        <v>28.999999999999996</v>
      </c>
      <c r="I792" s="13"/>
      <c r="J792" s="11" t="str">
        <f t="shared" si="193"/>
        <v>X</v>
      </c>
      <c r="K792" s="11" t="str">
        <f t="shared" si="194"/>
        <v/>
      </c>
      <c r="L792" s="11" t="str">
        <f t="shared" si="195"/>
        <v/>
      </c>
      <c r="M792" s="13"/>
      <c r="R792" s="11"/>
      <c r="T792" s="11"/>
      <c r="X792" s="13"/>
    </row>
    <row r="793" spans="1:24" x14ac:dyDescent="0.3">
      <c r="A793" s="13"/>
      <c r="B793" s="11">
        <v>1811</v>
      </c>
      <c r="C793" s="14">
        <f t="shared" si="191"/>
        <v>42.555799999999998</v>
      </c>
      <c r="D793" s="13"/>
      <c r="E793" s="14">
        <f t="shared" si="184"/>
        <v>42.552900000000001</v>
      </c>
      <c r="F793" s="21">
        <v>29</v>
      </c>
      <c r="G793" s="13"/>
      <c r="H793" s="21">
        <f t="shared" si="192"/>
        <v>28.999999999999996</v>
      </c>
      <c r="I793" s="13"/>
      <c r="J793" s="11" t="str">
        <f t="shared" si="193"/>
        <v>X</v>
      </c>
      <c r="K793" s="11" t="str">
        <f t="shared" si="194"/>
        <v/>
      </c>
      <c r="L793" s="11" t="str">
        <f t="shared" si="195"/>
        <v/>
      </c>
      <c r="M793" s="13"/>
      <c r="R793" s="11"/>
      <c r="T793" s="11"/>
      <c r="X793" s="13"/>
    </row>
    <row r="794" spans="1:24" x14ac:dyDescent="0.3">
      <c r="A794" s="13"/>
      <c r="B794" s="11">
        <v>1812</v>
      </c>
      <c r="C794" s="14">
        <f t="shared" si="191"/>
        <v>42.567599999999999</v>
      </c>
      <c r="D794" s="13"/>
      <c r="E794" s="14">
        <f t="shared" si="184"/>
        <v>42.564700000000002</v>
      </c>
      <c r="F794" s="21">
        <v>29</v>
      </c>
      <c r="G794" s="13"/>
      <c r="H794" s="21">
        <f t="shared" si="192"/>
        <v>28.999999999999996</v>
      </c>
      <c r="I794" s="13"/>
      <c r="J794" s="11" t="str">
        <f t="shared" si="193"/>
        <v>X</v>
      </c>
      <c r="K794" s="11" t="str">
        <f t="shared" si="194"/>
        <v/>
      </c>
      <c r="L794" s="11" t="str">
        <f t="shared" si="195"/>
        <v/>
      </c>
      <c r="M794" s="13"/>
      <c r="R794" s="11"/>
      <c r="T794" s="11"/>
      <c r="X794" s="13"/>
    </row>
    <row r="795" spans="1:24" x14ac:dyDescent="0.3">
      <c r="A795" s="13"/>
      <c r="B795" s="11">
        <v>1813</v>
      </c>
      <c r="C795" s="14">
        <f t="shared" si="191"/>
        <v>42.579300000000003</v>
      </c>
      <c r="D795" s="13"/>
      <c r="E795" s="14">
        <f t="shared" si="184"/>
        <v>42.576500000000003</v>
      </c>
      <c r="F795" s="21">
        <v>29</v>
      </c>
      <c r="G795" s="13"/>
      <c r="H795" s="21">
        <f t="shared" si="192"/>
        <v>28</v>
      </c>
      <c r="I795" s="13"/>
      <c r="J795" s="11" t="str">
        <f t="shared" si="193"/>
        <v/>
      </c>
      <c r="K795" s="11" t="str">
        <f t="shared" si="194"/>
        <v/>
      </c>
      <c r="L795" s="11" t="str">
        <f t="shared" si="195"/>
        <v>O</v>
      </c>
      <c r="M795" s="13"/>
      <c r="R795" s="11"/>
      <c r="T795" s="11"/>
      <c r="X795" s="13"/>
    </row>
    <row r="796" spans="1:24" x14ac:dyDescent="0.3">
      <c r="A796" s="13"/>
      <c r="B796" s="11">
        <v>1814</v>
      </c>
      <c r="C796" s="14">
        <f t="shared" si="191"/>
        <v>42.591099999999997</v>
      </c>
      <c r="D796" s="13"/>
      <c r="E796" s="14">
        <f t="shared" si="184"/>
        <v>42.588200000000001</v>
      </c>
      <c r="F796" s="21">
        <f t="shared" ref="F796:F807" si="196">ROUND(29-(((E796-42)-0.58)/0.14)*(29/6),0)</f>
        <v>29</v>
      </c>
      <c r="G796" s="13"/>
      <c r="H796" s="21">
        <f t="shared" si="192"/>
        <v>28.999999999999996</v>
      </c>
      <c r="I796" s="13"/>
      <c r="J796" s="11" t="str">
        <f t="shared" si="193"/>
        <v>X</v>
      </c>
      <c r="K796" s="11" t="str">
        <f t="shared" si="194"/>
        <v/>
      </c>
      <c r="L796" s="11" t="str">
        <f t="shared" si="195"/>
        <v/>
      </c>
      <c r="M796" s="13"/>
      <c r="R796" s="11"/>
      <c r="T796" s="11"/>
      <c r="X796" s="13"/>
    </row>
    <row r="797" spans="1:24" x14ac:dyDescent="0.3">
      <c r="A797" s="13"/>
      <c r="B797" s="11">
        <v>1815</v>
      </c>
      <c r="C797" s="14">
        <f t="shared" si="191"/>
        <v>42.602800000000002</v>
      </c>
      <c r="D797" s="13"/>
      <c r="E797" s="14">
        <f t="shared" si="184"/>
        <v>42.6</v>
      </c>
      <c r="F797" s="21">
        <f t="shared" si="196"/>
        <v>28</v>
      </c>
      <c r="G797" s="13"/>
      <c r="H797" s="21">
        <f t="shared" si="192"/>
        <v>28</v>
      </c>
      <c r="I797" s="13"/>
      <c r="J797" s="11" t="str">
        <f t="shared" si="193"/>
        <v>X</v>
      </c>
      <c r="K797" s="11" t="str">
        <f t="shared" si="194"/>
        <v/>
      </c>
      <c r="L797" s="11" t="str">
        <f t="shared" si="195"/>
        <v/>
      </c>
      <c r="M797" s="13"/>
      <c r="R797" s="11"/>
      <c r="T797" s="11"/>
      <c r="X797" s="13"/>
    </row>
    <row r="798" spans="1:24" x14ac:dyDescent="0.3">
      <c r="A798" s="13"/>
      <c r="B798" s="11">
        <v>1816</v>
      </c>
      <c r="C798" s="14">
        <f t="shared" si="191"/>
        <v>42.614600000000003</v>
      </c>
      <c r="D798" s="13"/>
      <c r="E798" s="14">
        <f t="shared" si="184"/>
        <v>42.611800000000002</v>
      </c>
      <c r="F798" s="21">
        <f t="shared" si="196"/>
        <v>28</v>
      </c>
      <c r="G798" s="13"/>
      <c r="H798" s="21">
        <f t="shared" si="192"/>
        <v>28</v>
      </c>
      <c r="I798" s="13"/>
      <c r="J798" s="11" t="str">
        <f t="shared" si="193"/>
        <v>X</v>
      </c>
      <c r="K798" s="11" t="str">
        <f t="shared" si="194"/>
        <v/>
      </c>
      <c r="L798" s="11" t="str">
        <f t="shared" si="195"/>
        <v/>
      </c>
      <c r="M798" s="13"/>
      <c r="R798" s="11"/>
      <c r="T798" s="11"/>
      <c r="X798" s="13"/>
    </row>
    <row r="799" spans="1:24" x14ac:dyDescent="0.3">
      <c r="A799" s="13"/>
      <c r="B799" s="11">
        <v>1817</v>
      </c>
      <c r="C799" s="14">
        <f t="shared" si="191"/>
        <v>42.626300000000001</v>
      </c>
      <c r="D799" s="13"/>
      <c r="E799" s="14">
        <f t="shared" si="184"/>
        <v>42.6235</v>
      </c>
      <c r="F799" s="21">
        <f t="shared" si="196"/>
        <v>27</v>
      </c>
      <c r="G799" s="13"/>
      <c r="H799" s="21">
        <f t="shared" si="192"/>
        <v>28</v>
      </c>
      <c r="I799" s="13"/>
      <c r="J799" s="11" t="str">
        <f t="shared" si="193"/>
        <v/>
      </c>
      <c r="K799" s="11" t="str">
        <f t="shared" si="194"/>
        <v>U</v>
      </c>
      <c r="L799" s="11" t="str">
        <f t="shared" si="195"/>
        <v/>
      </c>
      <c r="M799" s="13"/>
      <c r="R799" s="11"/>
      <c r="T799" s="11"/>
      <c r="X799" s="13"/>
    </row>
    <row r="800" spans="1:24" x14ac:dyDescent="0.3">
      <c r="A800" s="13"/>
      <c r="B800" s="11">
        <v>1818</v>
      </c>
      <c r="C800" s="14">
        <f t="shared" si="191"/>
        <v>42.637999999999998</v>
      </c>
      <c r="D800" s="13"/>
      <c r="E800" s="14">
        <f t="shared" si="184"/>
        <v>42.635300000000001</v>
      </c>
      <c r="F800" s="21">
        <f t="shared" si="196"/>
        <v>27</v>
      </c>
      <c r="G800" s="13"/>
      <c r="H800" s="21">
        <f t="shared" si="192"/>
        <v>27</v>
      </c>
      <c r="I800" s="13"/>
      <c r="J800" s="11" t="str">
        <f t="shared" si="193"/>
        <v>X</v>
      </c>
      <c r="K800" s="11" t="str">
        <f t="shared" si="194"/>
        <v/>
      </c>
      <c r="L800" s="11" t="str">
        <f t="shared" si="195"/>
        <v/>
      </c>
      <c r="M800" s="13"/>
      <c r="R800" s="11"/>
      <c r="T800" s="11"/>
      <c r="X800" s="13"/>
    </row>
    <row r="801" spans="1:24" x14ac:dyDescent="0.3">
      <c r="A801" s="13"/>
      <c r="B801" s="11">
        <v>1819</v>
      </c>
      <c r="C801" s="14">
        <f t="shared" si="191"/>
        <v>42.649700000000003</v>
      </c>
      <c r="D801" s="13"/>
      <c r="E801" s="14">
        <f t="shared" si="184"/>
        <v>42.647100000000002</v>
      </c>
      <c r="F801" s="21">
        <f t="shared" si="196"/>
        <v>27</v>
      </c>
      <c r="G801" s="13"/>
      <c r="H801" s="21">
        <f t="shared" si="192"/>
        <v>26</v>
      </c>
      <c r="I801" s="13"/>
      <c r="J801" s="11" t="str">
        <f t="shared" si="193"/>
        <v/>
      </c>
      <c r="K801" s="11" t="str">
        <f t="shared" si="194"/>
        <v/>
      </c>
      <c r="L801" s="11" t="str">
        <f t="shared" si="195"/>
        <v>O</v>
      </c>
      <c r="M801" s="13"/>
      <c r="R801" s="11"/>
      <c r="T801" s="11"/>
      <c r="X801" s="13"/>
    </row>
    <row r="802" spans="1:24" x14ac:dyDescent="0.3">
      <c r="A802" s="13"/>
      <c r="B802" s="11">
        <v>1820</v>
      </c>
      <c r="C802" s="14">
        <f t="shared" si="191"/>
        <v>42.661499999999997</v>
      </c>
      <c r="D802" s="13"/>
      <c r="E802" s="14">
        <f t="shared" si="184"/>
        <v>42.658799999999999</v>
      </c>
      <c r="F802" s="21">
        <f t="shared" si="196"/>
        <v>26</v>
      </c>
      <c r="G802" s="13"/>
      <c r="H802" s="21">
        <f t="shared" si="192"/>
        <v>27</v>
      </c>
      <c r="I802" s="13"/>
      <c r="J802" s="11" t="str">
        <f t="shared" si="193"/>
        <v/>
      </c>
      <c r="K802" s="11" t="str">
        <f t="shared" si="194"/>
        <v>U</v>
      </c>
      <c r="L802" s="11" t="str">
        <f t="shared" si="195"/>
        <v/>
      </c>
      <c r="M802" s="13"/>
      <c r="R802" s="11"/>
      <c r="T802" s="11"/>
      <c r="X802" s="13"/>
    </row>
    <row r="803" spans="1:24" x14ac:dyDescent="0.3">
      <c r="A803" s="13"/>
      <c r="B803" s="11">
        <v>1821</v>
      </c>
      <c r="C803" s="14">
        <f t="shared" si="191"/>
        <v>42.673200000000001</v>
      </c>
      <c r="D803" s="13"/>
      <c r="E803" s="14">
        <f t="shared" si="184"/>
        <v>42.6706</v>
      </c>
      <c r="F803" s="21">
        <f t="shared" si="196"/>
        <v>26</v>
      </c>
      <c r="G803" s="13"/>
      <c r="H803" s="21">
        <f t="shared" si="192"/>
        <v>26</v>
      </c>
      <c r="I803" s="13"/>
      <c r="J803" s="11" t="str">
        <f t="shared" si="193"/>
        <v>X</v>
      </c>
      <c r="K803" s="11" t="str">
        <f t="shared" si="194"/>
        <v/>
      </c>
      <c r="L803" s="11" t="str">
        <f t="shared" si="195"/>
        <v/>
      </c>
      <c r="M803" s="13"/>
      <c r="R803" s="11"/>
      <c r="T803" s="11"/>
      <c r="X803" s="13"/>
    </row>
    <row r="804" spans="1:24" x14ac:dyDescent="0.3">
      <c r="A804" s="13"/>
      <c r="B804" s="11">
        <v>1822</v>
      </c>
      <c r="C804" s="14">
        <f t="shared" si="191"/>
        <v>42.684899999999999</v>
      </c>
      <c r="D804" s="13"/>
      <c r="E804" s="14">
        <f t="shared" si="184"/>
        <v>42.682400000000001</v>
      </c>
      <c r="F804" s="21">
        <f t="shared" si="196"/>
        <v>25</v>
      </c>
      <c r="G804" s="13"/>
      <c r="H804" s="21">
        <f t="shared" si="192"/>
        <v>25</v>
      </c>
      <c r="I804" s="13"/>
      <c r="J804" s="11" t="str">
        <f t="shared" si="193"/>
        <v>X</v>
      </c>
      <c r="K804" s="11" t="str">
        <f t="shared" si="194"/>
        <v/>
      </c>
      <c r="L804" s="11" t="str">
        <f t="shared" si="195"/>
        <v/>
      </c>
      <c r="M804" s="13"/>
      <c r="R804" s="11"/>
      <c r="T804" s="11"/>
      <c r="X804" s="13"/>
    </row>
    <row r="805" spans="1:24" x14ac:dyDescent="0.3">
      <c r="A805" s="13"/>
      <c r="B805" s="11">
        <v>1823</v>
      </c>
      <c r="C805" s="14">
        <f t="shared" si="191"/>
        <v>42.696599999999997</v>
      </c>
      <c r="D805" s="13"/>
      <c r="E805" s="14">
        <f t="shared" si="184"/>
        <v>42.694099999999999</v>
      </c>
      <c r="F805" s="21">
        <f t="shared" si="196"/>
        <v>25</v>
      </c>
      <c r="G805" s="13"/>
      <c r="H805" s="21">
        <f t="shared" si="192"/>
        <v>25</v>
      </c>
      <c r="I805" s="13"/>
      <c r="J805" s="11" t="str">
        <f t="shared" si="193"/>
        <v>X</v>
      </c>
      <c r="K805" s="11" t="str">
        <f t="shared" si="194"/>
        <v/>
      </c>
      <c r="L805" s="11" t="str">
        <f t="shared" si="195"/>
        <v/>
      </c>
      <c r="M805" s="13"/>
      <c r="R805" s="11"/>
      <c r="T805" s="11"/>
      <c r="X805" s="13"/>
    </row>
    <row r="806" spans="1:24" x14ac:dyDescent="0.3">
      <c r="A806" s="13"/>
      <c r="B806" s="11">
        <v>1824</v>
      </c>
      <c r="C806" s="14">
        <f t="shared" si="191"/>
        <v>42.708300000000001</v>
      </c>
      <c r="D806" s="13"/>
      <c r="E806" s="14">
        <f t="shared" si="184"/>
        <v>42.7059</v>
      </c>
      <c r="F806" s="21">
        <f t="shared" si="196"/>
        <v>25</v>
      </c>
      <c r="G806" s="13"/>
      <c r="H806" s="21">
        <f t="shared" si="192"/>
        <v>23.999999999999996</v>
      </c>
      <c r="I806" s="13"/>
      <c r="J806" s="11" t="str">
        <f t="shared" si="193"/>
        <v/>
      </c>
      <c r="K806" s="11" t="str">
        <f t="shared" si="194"/>
        <v/>
      </c>
      <c r="L806" s="11" t="str">
        <f t="shared" si="195"/>
        <v>O</v>
      </c>
      <c r="M806" s="13"/>
      <c r="R806" s="11"/>
      <c r="T806" s="11"/>
      <c r="X806" s="13"/>
    </row>
    <row r="807" spans="1:24" x14ac:dyDescent="0.3">
      <c r="A807" s="13"/>
      <c r="B807" s="11">
        <v>1825</v>
      </c>
      <c r="C807" s="14">
        <f t="shared" si="191"/>
        <v>42.72</v>
      </c>
      <c r="D807" s="13"/>
      <c r="E807" s="14">
        <f t="shared" si="184"/>
        <v>42.717599999999997</v>
      </c>
      <c r="F807" s="21">
        <f t="shared" si="196"/>
        <v>24</v>
      </c>
      <c r="G807" s="13"/>
      <c r="H807" s="21">
        <f t="shared" si="192"/>
        <v>23.999999999999996</v>
      </c>
      <c r="I807" s="13"/>
      <c r="J807" s="11" t="str">
        <f t="shared" si="193"/>
        <v>X</v>
      </c>
      <c r="K807" s="11" t="str">
        <f t="shared" si="194"/>
        <v/>
      </c>
      <c r="L807" s="11" t="str">
        <f t="shared" si="195"/>
        <v/>
      </c>
      <c r="M807" s="13"/>
      <c r="R807" s="11"/>
      <c r="T807" s="11"/>
      <c r="X807" s="13"/>
    </row>
    <row r="808" spans="1:24" x14ac:dyDescent="0.3">
      <c r="A808" s="13"/>
      <c r="B808" s="11">
        <v>1826</v>
      </c>
      <c r="C808" s="14">
        <f t="shared" si="191"/>
        <v>42.731699999999996</v>
      </c>
      <c r="D808" s="13"/>
      <c r="E808" s="14">
        <f t="shared" si="184"/>
        <v>42.729399999999998</v>
      </c>
      <c r="F808" s="21">
        <f t="shared" ref="F808:F819" si="197">ROUND((29/2)+((0.86-(E808-42))/0.14)*(29/3),0)</f>
        <v>24</v>
      </c>
      <c r="G808" s="13"/>
      <c r="H808" s="21">
        <f t="shared" si="192"/>
        <v>23</v>
      </c>
      <c r="I808" s="13"/>
      <c r="J808" s="11" t="str">
        <f t="shared" si="193"/>
        <v/>
      </c>
      <c r="K808" s="11" t="str">
        <f t="shared" si="194"/>
        <v/>
      </c>
      <c r="L808" s="11" t="str">
        <f t="shared" si="195"/>
        <v>O</v>
      </c>
      <c r="M808" s="13"/>
      <c r="R808" s="11"/>
      <c r="T808" s="11"/>
      <c r="X808" s="13"/>
    </row>
    <row r="809" spans="1:24" x14ac:dyDescent="0.3">
      <c r="A809" s="13"/>
      <c r="B809" s="11">
        <v>1827</v>
      </c>
      <c r="C809" s="14">
        <f t="shared" si="191"/>
        <v>42.743400000000001</v>
      </c>
      <c r="D809" s="13"/>
      <c r="E809" s="14">
        <f t="shared" si="184"/>
        <v>42.741199999999999</v>
      </c>
      <c r="F809" s="21">
        <f t="shared" si="197"/>
        <v>23</v>
      </c>
      <c r="G809" s="13"/>
      <c r="H809" s="21">
        <f t="shared" si="192"/>
        <v>22</v>
      </c>
      <c r="I809" s="13"/>
      <c r="J809" s="11" t="str">
        <f t="shared" si="193"/>
        <v/>
      </c>
      <c r="K809" s="11" t="str">
        <f t="shared" si="194"/>
        <v/>
      </c>
      <c r="L809" s="11" t="str">
        <f t="shared" si="195"/>
        <v>O</v>
      </c>
      <c r="M809" s="13"/>
      <c r="R809" s="11"/>
      <c r="T809" s="11"/>
      <c r="X809" s="13"/>
    </row>
    <row r="810" spans="1:24" x14ac:dyDescent="0.3">
      <c r="A810" s="13"/>
      <c r="B810" s="11">
        <v>1828</v>
      </c>
      <c r="C810" s="14">
        <f t="shared" si="191"/>
        <v>42.755099999999999</v>
      </c>
      <c r="D810" s="13"/>
      <c r="E810" s="14">
        <f t="shared" si="184"/>
        <v>42.752899999999997</v>
      </c>
      <c r="F810" s="21">
        <f t="shared" si="197"/>
        <v>22</v>
      </c>
      <c r="G810" s="13"/>
      <c r="H810" s="21">
        <f t="shared" si="192"/>
        <v>22</v>
      </c>
      <c r="I810" s="13"/>
      <c r="J810" s="11" t="str">
        <f t="shared" si="193"/>
        <v>X</v>
      </c>
      <c r="K810" s="11" t="str">
        <f t="shared" si="194"/>
        <v/>
      </c>
      <c r="L810" s="11" t="str">
        <f t="shared" si="195"/>
        <v/>
      </c>
      <c r="M810" s="13"/>
      <c r="R810" s="11"/>
      <c r="T810" s="11"/>
      <c r="X810" s="13"/>
    </row>
    <row r="811" spans="1:24" x14ac:dyDescent="0.3">
      <c r="A811" s="13"/>
      <c r="B811" s="11">
        <v>1829</v>
      </c>
      <c r="C811" s="14">
        <f t="shared" si="191"/>
        <v>42.766800000000003</v>
      </c>
      <c r="D811" s="13"/>
      <c r="E811" s="14">
        <f t="shared" ref="E811:E830" si="198">ROUND(42+(B811-1764)/85,4)</f>
        <v>42.764699999999998</v>
      </c>
      <c r="F811" s="21">
        <f t="shared" si="197"/>
        <v>21</v>
      </c>
      <c r="G811" s="13"/>
      <c r="H811" s="21">
        <f t="shared" si="192"/>
        <v>21</v>
      </c>
      <c r="I811" s="13"/>
      <c r="J811" s="11" t="str">
        <f t="shared" ref="J811:J830" si="199">IF(H811=F811,"X","")</f>
        <v>X</v>
      </c>
      <c r="K811" s="11" t="str">
        <f t="shared" ref="K811:K830" si="200">IF(H811&gt;F811,"U","")</f>
        <v/>
      </c>
      <c r="L811" s="11" t="str">
        <f t="shared" ref="L811:L830" si="201">IF(H811&lt;F811,"O","")</f>
        <v/>
      </c>
      <c r="M811" s="13"/>
      <c r="R811" s="11"/>
      <c r="T811" s="11"/>
      <c r="X811" s="13"/>
    </row>
    <row r="812" spans="1:24" x14ac:dyDescent="0.3">
      <c r="A812" s="13"/>
      <c r="B812" s="11">
        <v>1830</v>
      </c>
      <c r="C812" s="14">
        <f t="shared" si="191"/>
        <v>42.778500000000001</v>
      </c>
      <c r="D812" s="13"/>
      <c r="E812" s="14">
        <f t="shared" si="198"/>
        <v>42.776499999999999</v>
      </c>
      <c r="F812" s="21">
        <f t="shared" si="197"/>
        <v>20</v>
      </c>
      <c r="G812" s="13"/>
      <c r="H812" s="21">
        <f t="shared" si="192"/>
        <v>20</v>
      </c>
      <c r="I812" s="13"/>
      <c r="J812" s="11" t="str">
        <f t="shared" si="199"/>
        <v>X</v>
      </c>
      <c r="K812" s="11" t="str">
        <f t="shared" si="200"/>
        <v/>
      </c>
      <c r="L812" s="11" t="str">
        <f t="shared" si="201"/>
        <v/>
      </c>
      <c r="M812" s="13"/>
      <c r="R812" s="11"/>
      <c r="T812" s="11"/>
      <c r="X812" s="13"/>
    </row>
    <row r="813" spans="1:24" x14ac:dyDescent="0.3">
      <c r="A813" s="13"/>
      <c r="B813" s="11">
        <v>1831</v>
      </c>
      <c r="C813" s="14">
        <f t="shared" si="191"/>
        <v>42.790199999999999</v>
      </c>
      <c r="D813" s="13"/>
      <c r="E813" s="14">
        <f t="shared" si="198"/>
        <v>42.788200000000003</v>
      </c>
      <c r="F813" s="21">
        <f t="shared" si="197"/>
        <v>19</v>
      </c>
      <c r="G813" s="13"/>
      <c r="H813" s="21">
        <f t="shared" si="192"/>
        <v>20</v>
      </c>
      <c r="I813" s="13"/>
      <c r="J813" s="11" t="str">
        <f t="shared" si="199"/>
        <v/>
      </c>
      <c r="K813" s="11" t="str">
        <f t="shared" si="200"/>
        <v>U</v>
      </c>
      <c r="L813" s="11" t="str">
        <f t="shared" si="201"/>
        <v/>
      </c>
      <c r="M813" s="13"/>
      <c r="R813" s="11"/>
      <c r="T813" s="11"/>
      <c r="X813" s="13"/>
    </row>
    <row r="814" spans="1:24" x14ac:dyDescent="0.3">
      <c r="A814" s="13"/>
      <c r="B814" s="11">
        <v>1832</v>
      </c>
      <c r="C814" s="14">
        <f t="shared" si="191"/>
        <v>42.801900000000003</v>
      </c>
      <c r="D814" s="13"/>
      <c r="E814" s="14">
        <f t="shared" si="198"/>
        <v>42.8</v>
      </c>
      <c r="F814" s="21">
        <f t="shared" si="197"/>
        <v>19</v>
      </c>
      <c r="G814" s="13"/>
      <c r="H814" s="21">
        <f t="shared" si="192"/>
        <v>19</v>
      </c>
      <c r="I814" s="13"/>
      <c r="J814" s="11" t="str">
        <f t="shared" si="199"/>
        <v>X</v>
      </c>
      <c r="K814" s="11" t="str">
        <f t="shared" si="200"/>
        <v/>
      </c>
      <c r="L814" s="11" t="str">
        <f t="shared" si="201"/>
        <v/>
      </c>
      <c r="M814" s="13"/>
      <c r="R814" s="11"/>
      <c r="T814" s="11"/>
      <c r="X814" s="13"/>
    </row>
    <row r="815" spans="1:24" x14ac:dyDescent="0.3">
      <c r="A815" s="13"/>
      <c r="B815" s="11">
        <v>1833</v>
      </c>
      <c r="C815" s="14">
        <f t="shared" si="191"/>
        <v>42.813499999999998</v>
      </c>
      <c r="D815" s="13"/>
      <c r="E815" s="14">
        <f t="shared" si="198"/>
        <v>42.811799999999998</v>
      </c>
      <c r="F815" s="21">
        <f t="shared" si="197"/>
        <v>18</v>
      </c>
      <c r="G815" s="13"/>
      <c r="H815" s="21">
        <f t="shared" si="192"/>
        <v>17</v>
      </c>
      <c r="I815" s="13"/>
      <c r="J815" s="11" t="str">
        <f t="shared" si="199"/>
        <v/>
      </c>
      <c r="K815" s="11" t="str">
        <f t="shared" si="200"/>
        <v/>
      </c>
      <c r="L815" s="11" t="str">
        <f t="shared" si="201"/>
        <v>O</v>
      </c>
      <c r="M815" s="13"/>
      <c r="R815" s="11"/>
      <c r="T815" s="11"/>
      <c r="X815" s="13"/>
    </row>
    <row r="816" spans="1:24" x14ac:dyDescent="0.3">
      <c r="A816" s="13"/>
      <c r="B816" s="11">
        <v>1834</v>
      </c>
      <c r="C816" s="14">
        <f t="shared" si="191"/>
        <v>42.825200000000002</v>
      </c>
      <c r="D816" s="13"/>
      <c r="E816" s="14">
        <f t="shared" si="198"/>
        <v>42.823500000000003</v>
      </c>
      <c r="F816" s="21">
        <f t="shared" si="197"/>
        <v>17</v>
      </c>
      <c r="G816" s="13"/>
      <c r="H816" s="21">
        <f t="shared" si="192"/>
        <v>17</v>
      </c>
      <c r="I816" s="13"/>
      <c r="J816" s="11" t="str">
        <f t="shared" si="199"/>
        <v>X</v>
      </c>
      <c r="K816" s="11" t="str">
        <f t="shared" si="200"/>
        <v/>
      </c>
      <c r="L816" s="11" t="str">
        <f t="shared" si="201"/>
        <v/>
      </c>
      <c r="M816" s="13"/>
      <c r="R816" s="11"/>
      <c r="T816" s="11"/>
      <c r="X816" s="13"/>
    </row>
    <row r="817" spans="1:24" x14ac:dyDescent="0.3">
      <c r="A817" s="13"/>
      <c r="B817" s="11">
        <v>1835</v>
      </c>
      <c r="C817" s="14">
        <f t="shared" si="191"/>
        <v>42.8369</v>
      </c>
      <c r="D817" s="13"/>
      <c r="E817" s="14">
        <f t="shared" si="198"/>
        <v>42.835299999999997</v>
      </c>
      <c r="F817" s="21">
        <f t="shared" si="197"/>
        <v>16</v>
      </c>
      <c r="G817" s="13"/>
      <c r="H817" s="21">
        <f t="shared" si="192"/>
        <v>16</v>
      </c>
      <c r="I817" s="13"/>
      <c r="J817" s="11" t="str">
        <f t="shared" si="199"/>
        <v>X</v>
      </c>
      <c r="K817" s="11" t="str">
        <f t="shared" si="200"/>
        <v/>
      </c>
      <c r="L817" s="11" t="str">
        <f t="shared" si="201"/>
        <v/>
      </c>
      <c r="M817" s="13"/>
      <c r="R817" s="11"/>
      <c r="T817" s="11"/>
      <c r="X817" s="13"/>
    </row>
    <row r="818" spans="1:24" x14ac:dyDescent="0.3">
      <c r="A818" s="13"/>
      <c r="B818" s="11">
        <v>1836</v>
      </c>
      <c r="C818" s="14">
        <f t="shared" si="191"/>
        <v>42.848599999999998</v>
      </c>
      <c r="D818" s="13"/>
      <c r="E818" s="14">
        <f t="shared" si="198"/>
        <v>42.847099999999998</v>
      </c>
      <c r="F818" s="21">
        <f t="shared" si="197"/>
        <v>15</v>
      </c>
      <c r="G818" s="13"/>
      <c r="H818" s="21">
        <f t="shared" si="192"/>
        <v>15</v>
      </c>
      <c r="I818" s="13"/>
      <c r="J818" s="11" t="str">
        <f t="shared" si="199"/>
        <v>X</v>
      </c>
      <c r="K818" s="11" t="str">
        <f t="shared" si="200"/>
        <v/>
      </c>
      <c r="L818" s="11" t="str">
        <f t="shared" si="201"/>
        <v/>
      </c>
      <c r="M818" s="13"/>
      <c r="R818" s="11"/>
      <c r="T818" s="11"/>
      <c r="X818" s="13"/>
    </row>
    <row r="819" spans="1:24" x14ac:dyDescent="0.3">
      <c r="A819" s="13"/>
      <c r="B819" s="11">
        <v>1837</v>
      </c>
      <c r="C819" s="14">
        <f t="shared" si="191"/>
        <v>42.860199999999999</v>
      </c>
      <c r="D819" s="13"/>
      <c r="E819" s="14">
        <f t="shared" si="198"/>
        <v>42.858800000000002</v>
      </c>
      <c r="F819" s="21">
        <f t="shared" si="197"/>
        <v>15</v>
      </c>
      <c r="G819" s="13"/>
      <c r="H819" s="21">
        <f t="shared" si="192"/>
        <v>14</v>
      </c>
      <c r="I819" s="13"/>
      <c r="J819" s="11" t="str">
        <f t="shared" si="199"/>
        <v/>
      </c>
      <c r="K819" s="11" t="str">
        <f t="shared" si="200"/>
        <v/>
      </c>
      <c r="L819" s="11" t="str">
        <f t="shared" si="201"/>
        <v>O</v>
      </c>
      <c r="M819" s="13"/>
      <c r="R819" s="11"/>
      <c r="T819" s="11"/>
      <c r="X819" s="13"/>
    </row>
    <row r="820" spans="1:24" x14ac:dyDescent="0.3">
      <c r="A820" s="13"/>
      <c r="B820" s="11">
        <v>1838</v>
      </c>
      <c r="C820" s="14">
        <f t="shared" si="191"/>
        <v>42.871899999999997</v>
      </c>
      <c r="D820" s="13"/>
      <c r="E820" s="14">
        <f t="shared" si="198"/>
        <v>42.870600000000003</v>
      </c>
      <c r="F820" s="21">
        <f t="shared" ref="F820:F830" si="202">ROUND(((1-(E820-42))/0.14)*(29/2),0)</f>
        <v>13</v>
      </c>
      <c r="G820" s="13"/>
      <c r="H820" s="21">
        <f t="shared" si="192"/>
        <v>13</v>
      </c>
      <c r="I820" s="13"/>
      <c r="J820" s="11" t="str">
        <f t="shared" si="199"/>
        <v>X</v>
      </c>
      <c r="K820" s="11" t="str">
        <f t="shared" si="200"/>
        <v/>
      </c>
      <c r="L820" s="11" t="str">
        <f t="shared" si="201"/>
        <v/>
      </c>
      <c r="M820" s="13"/>
      <c r="R820" s="11"/>
      <c r="T820" s="11"/>
      <c r="X820" s="13"/>
    </row>
    <row r="821" spans="1:24" x14ac:dyDescent="0.3">
      <c r="A821" s="13"/>
      <c r="B821" s="11">
        <v>1839</v>
      </c>
      <c r="C821" s="14">
        <f t="shared" si="191"/>
        <v>42.883600000000001</v>
      </c>
      <c r="D821" s="13"/>
      <c r="E821" s="14">
        <f t="shared" si="198"/>
        <v>42.882399999999997</v>
      </c>
      <c r="F821" s="21">
        <f t="shared" si="202"/>
        <v>12</v>
      </c>
      <c r="G821" s="13"/>
      <c r="H821" s="21">
        <f t="shared" si="192"/>
        <v>11.999999999999998</v>
      </c>
      <c r="I821" s="13"/>
      <c r="J821" s="11" t="str">
        <f t="shared" si="199"/>
        <v>X</v>
      </c>
      <c r="K821" s="11" t="str">
        <f t="shared" si="200"/>
        <v/>
      </c>
      <c r="L821" s="11" t="str">
        <f t="shared" si="201"/>
        <v/>
      </c>
      <c r="M821" s="13"/>
      <c r="R821" s="11"/>
      <c r="T821" s="11"/>
      <c r="X821" s="13"/>
    </row>
    <row r="822" spans="1:24" x14ac:dyDescent="0.3">
      <c r="A822" s="13"/>
      <c r="B822" s="11">
        <v>1840</v>
      </c>
      <c r="C822" s="14">
        <f t="shared" si="191"/>
        <v>42.895200000000003</v>
      </c>
      <c r="D822" s="13"/>
      <c r="E822" s="14">
        <f t="shared" si="198"/>
        <v>42.894100000000002</v>
      </c>
      <c r="F822" s="21">
        <f t="shared" si="202"/>
        <v>11</v>
      </c>
      <c r="G822" s="13"/>
      <c r="H822" s="21">
        <f t="shared" si="192"/>
        <v>11</v>
      </c>
      <c r="I822" s="13"/>
      <c r="J822" s="11" t="str">
        <f t="shared" si="199"/>
        <v>X</v>
      </c>
      <c r="K822" s="11" t="str">
        <f t="shared" si="200"/>
        <v/>
      </c>
      <c r="L822" s="11" t="str">
        <f t="shared" si="201"/>
        <v/>
      </c>
      <c r="M822" s="13"/>
      <c r="R822" s="11"/>
      <c r="T822" s="11"/>
      <c r="X822" s="13"/>
    </row>
    <row r="823" spans="1:24" x14ac:dyDescent="0.3">
      <c r="A823" s="13"/>
      <c r="B823" s="11">
        <v>1841</v>
      </c>
      <c r="C823" s="14">
        <f t="shared" si="191"/>
        <v>42.9069</v>
      </c>
      <c r="D823" s="13"/>
      <c r="E823" s="14">
        <f t="shared" si="198"/>
        <v>42.905900000000003</v>
      </c>
      <c r="F823" s="21">
        <f t="shared" si="202"/>
        <v>10</v>
      </c>
      <c r="G823" s="13"/>
      <c r="H823" s="21">
        <f t="shared" si="192"/>
        <v>10</v>
      </c>
      <c r="I823" s="13"/>
      <c r="J823" s="11" t="str">
        <f t="shared" si="199"/>
        <v>X</v>
      </c>
      <c r="K823" s="11" t="str">
        <f t="shared" si="200"/>
        <v/>
      </c>
      <c r="L823" s="11" t="str">
        <f t="shared" si="201"/>
        <v/>
      </c>
      <c r="M823" s="13"/>
      <c r="R823" s="11"/>
      <c r="T823" s="11"/>
      <c r="X823" s="13"/>
    </row>
    <row r="824" spans="1:24" x14ac:dyDescent="0.3">
      <c r="A824" s="13"/>
      <c r="B824" s="11">
        <v>1842</v>
      </c>
      <c r="C824" s="14">
        <f t="shared" si="191"/>
        <v>42.918500000000002</v>
      </c>
      <c r="D824" s="13"/>
      <c r="E824" s="14">
        <f t="shared" si="198"/>
        <v>42.9176</v>
      </c>
      <c r="F824" s="21">
        <f t="shared" si="202"/>
        <v>9</v>
      </c>
      <c r="G824" s="13"/>
      <c r="H824" s="21">
        <f t="shared" si="192"/>
        <v>9</v>
      </c>
      <c r="I824" s="13"/>
      <c r="J824" s="11" t="str">
        <f t="shared" si="199"/>
        <v>X</v>
      </c>
      <c r="K824" s="11" t="str">
        <f t="shared" si="200"/>
        <v/>
      </c>
      <c r="L824" s="11" t="str">
        <f t="shared" si="201"/>
        <v/>
      </c>
      <c r="M824" s="13"/>
      <c r="R824" s="11"/>
      <c r="T824" s="11"/>
      <c r="X824" s="13"/>
    </row>
    <row r="825" spans="1:24" x14ac:dyDescent="0.3">
      <c r="A825" s="13"/>
      <c r="B825" s="11">
        <v>1843</v>
      </c>
      <c r="C825" s="14">
        <f t="shared" si="191"/>
        <v>42.930199999999999</v>
      </c>
      <c r="D825" s="13"/>
      <c r="E825" s="14">
        <f t="shared" si="198"/>
        <v>42.929400000000001</v>
      </c>
      <c r="F825" s="21">
        <f t="shared" si="202"/>
        <v>7</v>
      </c>
      <c r="G825" s="13"/>
      <c r="H825" s="21">
        <f t="shared" si="192"/>
        <v>8</v>
      </c>
      <c r="I825" s="13"/>
      <c r="J825" s="11" t="str">
        <f t="shared" si="199"/>
        <v/>
      </c>
      <c r="K825" s="11" t="str">
        <f t="shared" si="200"/>
        <v>U</v>
      </c>
      <c r="L825" s="11" t="str">
        <f t="shared" si="201"/>
        <v/>
      </c>
      <c r="M825" s="13"/>
      <c r="R825" s="11"/>
      <c r="T825" s="11"/>
      <c r="X825" s="13"/>
    </row>
    <row r="826" spans="1:24" x14ac:dyDescent="0.3">
      <c r="A826" s="13"/>
      <c r="B826" s="11">
        <v>1844</v>
      </c>
      <c r="C826" s="14">
        <f t="shared" si="191"/>
        <v>42.941800000000001</v>
      </c>
      <c r="D826" s="13"/>
      <c r="E826" s="14">
        <f t="shared" si="198"/>
        <v>42.941200000000002</v>
      </c>
      <c r="F826" s="21">
        <f t="shared" si="202"/>
        <v>6</v>
      </c>
      <c r="G826" s="13"/>
      <c r="H826" s="21">
        <f t="shared" si="192"/>
        <v>5.9999999999999991</v>
      </c>
      <c r="I826" s="13"/>
      <c r="J826" s="11" t="str">
        <f t="shared" si="199"/>
        <v>X</v>
      </c>
      <c r="K826" s="11" t="str">
        <f t="shared" si="200"/>
        <v/>
      </c>
      <c r="L826" s="11" t="str">
        <f t="shared" si="201"/>
        <v/>
      </c>
      <c r="M826" s="13"/>
      <c r="R826" s="11"/>
      <c r="T826" s="11"/>
      <c r="X826" s="13"/>
    </row>
    <row r="827" spans="1:24" x14ac:dyDescent="0.3">
      <c r="A827" s="13"/>
      <c r="B827" s="11">
        <v>1845</v>
      </c>
      <c r="C827" s="14">
        <f t="shared" si="191"/>
        <v>42.953499999999998</v>
      </c>
      <c r="D827" s="13"/>
      <c r="E827" s="14">
        <f t="shared" si="198"/>
        <v>42.9529</v>
      </c>
      <c r="F827" s="21">
        <f t="shared" si="202"/>
        <v>5</v>
      </c>
      <c r="G827" s="13"/>
      <c r="H827" s="21">
        <f t="shared" si="192"/>
        <v>5.9999999999999991</v>
      </c>
      <c r="I827" s="13"/>
      <c r="J827" s="11" t="str">
        <f t="shared" si="199"/>
        <v/>
      </c>
      <c r="K827" s="11" t="str">
        <f t="shared" si="200"/>
        <v>U</v>
      </c>
      <c r="L827" s="11" t="str">
        <f t="shared" si="201"/>
        <v/>
      </c>
      <c r="M827" s="13"/>
      <c r="R827" s="11"/>
      <c r="T827" s="11"/>
      <c r="X827" s="13"/>
    </row>
    <row r="828" spans="1:24" x14ac:dyDescent="0.3">
      <c r="A828" s="13"/>
      <c r="B828" s="11">
        <v>1846</v>
      </c>
      <c r="C828" s="14">
        <f t="shared" si="191"/>
        <v>42.9651</v>
      </c>
      <c r="D828" s="13"/>
      <c r="E828" s="14">
        <f t="shared" si="198"/>
        <v>42.964700000000001</v>
      </c>
      <c r="F828" s="21">
        <f t="shared" si="202"/>
        <v>4</v>
      </c>
      <c r="G828" s="13"/>
      <c r="H828" s="21">
        <f t="shared" si="192"/>
        <v>4</v>
      </c>
      <c r="I828" s="13"/>
      <c r="J828" s="11" t="str">
        <f t="shared" si="199"/>
        <v>X</v>
      </c>
      <c r="K828" s="11" t="str">
        <f t="shared" si="200"/>
        <v/>
      </c>
      <c r="L828" s="11" t="str">
        <f t="shared" si="201"/>
        <v/>
      </c>
      <c r="M828" s="13"/>
      <c r="R828" s="11"/>
      <c r="T828" s="11"/>
      <c r="X828" s="13"/>
    </row>
    <row r="829" spans="1:24" x14ac:dyDescent="0.3">
      <c r="A829" s="13"/>
      <c r="B829" s="11">
        <v>1847</v>
      </c>
      <c r="C829" s="14">
        <f t="shared" si="191"/>
        <v>42.976700000000001</v>
      </c>
      <c r="D829" s="13"/>
      <c r="E829" s="14">
        <f t="shared" si="198"/>
        <v>42.976500000000001</v>
      </c>
      <c r="F829" s="21">
        <f t="shared" si="202"/>
        <v>2</v>
      </c>
      <c r="G829" s="13"/>
      <c r="H829" s="21">
        <f t="shared" si="192"/>
        <v>2</v>
      </c>
      <c r="I829" s="13"/>
      <c r="J829" s="11" t="str">
        <f t="shared" si="199"/>
        <v>X</v>
      </c>
      <c r="K829" s="11" t="str">
        <f t="shared" si="200"/>
        <v/>
      </c>
      <c r="L829" s="11" t="str">
        <f t="shared" si="201"/>
        <v/>
      </c>
      <c r="M829" s="13"/>
      <c r="R829" s="11"/>
      <c r="T829" s="11"/>
      <c r="X829" s="13"/>
    </row>
    <row r="830" spans="1:24" x14ac:dyDescent="0.3">
      <c r="A830" s="13"/>
      <c r="B830" s="11">
        <v>1848</v>
      </c>
      <c r="C830" s="14">
        <f t="shared" si="191"/>
        <v>42.988399999999999</v>
      </c>
      <c r="D830" s="13"/>
      <c r="E830" s="14">
        <f t="shared" si="198"/>
        <v>42.988199999999999</v>
      </c>
      <c r="F830" s="21">
        <f t="shared" si="202"/>
        <v>1</v>
      </c>
      <c r="G830" s="13"/>
      <c r="H830" s="21">
        <f t="shared" si="192"/>
        <v>2</v>
      </c>
      <c r="I830" s="13"/>
      <c r="J830" s="11" t="str">
        <f t="shared" si="199"/>
        <v/>
      </c>
      <c r="K830" s="11" t="str">
        <f t="shared" si="200"/>
        <v>U</v>
      </c>
      <c r="L830" s="11" t="str">
        <f t="shared" si="201"/>
        <v/>
      </c>
      <c r="M830" s="13"/>
      <c r="R830" s="11"/>
      <c r="T830" s="11"/>
      <c r="X830" s="13"/>
    </row>
    <row r="831" spans="1:24" x14ac:dyDescent="0.3">
      <c r="A831" s="13"/>
      <c r="B831" s="11">
        <v>1849</v>
      </c>
      <c r="C831" s="14">
        <f t="shared" si="191"/>
        <v>43</v>
      </c>
      <c r="D831" s="13"/>
      <c r="E831" s="14">
        <f>42+(B831-1764)/85</f>
        <v>43</v>
      </c>
      <c r="F831" s="21"/>
      <c r="G831" s="13"/>
      <c r="H831" s="21">
        <f t="shared" si="192"/>
        <v>0</v>
      </c>
      <c r="I831" s="13"/>
      <c r="J831" s="10">
        <f>COUNTIF(J747:J830,"X")</f>
        <v>58</v>
      </c>
      <c r="K831" s="10">
        <f>COUNTIF(K747:K830,"U")</f>
        <v>15</v>
      </c>
      <c r="L831" s="10">
        <f>COUNTIF(L747:L830,"O")</f>
        <v>11</v>
      </c>
      <c r="M831" s="13"/>
      <c r="R831" s="11"/>
      <c r="T831" s="11"/>
      <c r="X831" s="13"/>
    </row>
    <row r="832" spans="1:24" x14ac:dyDescent="0.3">
      <c r="A832" s="13"/>
      <c r="B832" s="11">
        <v>1850</v>
      </c>
      <c r="C832" s="14">
        <f t="shared" si="191"/>
        <v>43.011600000000001</v>
      </c>
      <c r="D832" s="13"/>
      <c r="E832" s="14">
        <f t="shared" ref="E832:E895" si="203">ROUND(43+(B832-1849)/87,4)</f>
        <v>43.011499999999998</v>
      </c>
      <c r="F832" s="21">
        <f t="shared" ref="F832:F843" si="204">ROUND(((E832-43)/0.14)*(28/2),0)</f>
        <v>1</v>
      </c>
      <c r="G832" s="13"/>
      <c r="H832" s="21">
        <f t="shared" si="192"/>
        <v>1</v>
      </c>
      <c r="I832" s="13"/>
      <c r="J832" s="11" t="str">
        <f t="shared" ref="J832:J863" si="205">IF(H832=F832,"X","")</f>
        <v>X</v>
      </c>
      <c r="K832" s="11" t="str">
        <f t="shared" ref="K832:K863" si="206">IF(H832&gt;F832,"U","")</f>
        <v/>
      </c>
      <c r="L832" s="11" t="str">
        <f t="shared" ref="L832:L863" si="207">IF(H832&lt;F832,"O","")</f>
        <v/>
      </c>
      <c r="M832" s="13"/>
      <c r="R832" s="11"/>
      <c r="T832" s="11"/>
      <c r="X832" s="13"/>
    </row>
    <row r="833" spans="1:24" x14ac:dyDescent="0.3">
      <c r="A833" s="13"/>
      <c r="B833" s="11">
        <v>1851</v>
      </c>
      <c r="C833" s="14">
        <f t="shared" si="191"/>
        <v>43.023200000000003</v>
      </c>
      <c r="D833" s="13"/>
      <c r="E833" s="14">
        <f t="shared" si="203"/>
        <v>43.023000000000003</v>
      </c>
      <c r="F833" s="21">
        <f t="shared" si="204"/>
        <v>2</v>
      </c>
      <c r="G833" s="13"/>
      <c r="H833" s="21">
        <f t="shared" si="192"/>
        <v>2</v>
      </c>
      <c r="I833" s="13"/>
      <c r="J833" s="11" t="str">
        <f t="shared" si="205"/>
        <v>X</v>
      </c>
      <c r="K833" s="11" t="str">
        <f t="shared" si="206"/>
        <v/>
      </c>
      <c r="L833" s="11" t="str">
        <f t="shared" si="207"/>
        <v/>
      </c>
      <c r="M833" s="13"/>
      <c r="R833" s="11"/>
      <c r="T833" s="11"/>
      <c r="X833" s="13"/>
    </row>
    <row r="834" spans="1:24" x14ac:dyDescent="0.3">
      <c r="A834" s="13"/>
      <c r="B834" s="11">
        <v>1852</v>
      </c>
      <c r="C834" s="14">
        <f t="shared" si="191"/>
        <v>43.0349</v>
      </c>
      <c r="D834" s="13"/>
      <c r="E834" s="14">
        <f t="shared" si="203"/>
        <v>43.034500000000001</v>
      </c>
      <c r="F834" s="21">
        <f t="shared" si="204"/>
        <v>3</v>
      </c>
      <c r="G834" s="13"/>
      <c r="H834" s="21">
        <f t="shared" si="192"/>
        <v>4</v>
      </c>
      <c r="I834" s="13"/>
      <c r="J834" s="11" t="str">
        <f t="shared" si="205"/>
        <v/>
      </c>
      <c r="K834" s="11" t="str">
        <f t="shared" si="206"/>
        <v>U</v>
      </c>
      <c r="L834" s="11" t="str">
        <f t="shared" si="207"/>
        <v/>
      </c>
      <c r="M834" s="13"/>
      <c r="R834" s="11"/>
      <c r="T834" s="11"/>
      <c r="X834" s="13"/>
    </row>
    <row r="835" spans="1:24" x14ac:dyDescent="0.3">
      <c r="A835" s="13"/>
      <c r="B835" s="11">
        <v>1853</v>
      </c>
      <c r="C835" s="14">
        <f t="shared" si="191"/>
        <v>43.046500000000002</v>
      </c>
      <c r="D835" s="13"/>
      <c r="E835" s="14">
        <f t="shared" si="203"/>
        <v>43.045999999999999</v>
      </c>
      <c r="F835" s="21">
        <f t="shared" si="204"/>
        <v>5</v>
      </c>
      <c r="G835" s="13"/>
      <c r="H835" s="21">
        <f t="shared" si="192"/>
        <v>5</v>
      </c>
      <c r="I835" s="13"/>
      <c r="J835" s="11" t="str">
        <f t="shared" si="205"/>
        <v>X</v>
      </c>
      <c r="K835" s="11" t="str">
        <f t="shared" si="206"/>
        <v/>
      </c>
      <c r="L835" s="11" t="str">
        <f t="shared" si="207"/>
        <v/>
      </c>
      <c r="M835" s="13"/>
      <c r="R835" s="11"/>
      <c r="T835" s="11"/>
      <c r="X835" s="13"/>
    </row>
    <row r="836" spans="1:24" x14ac:dyDescent="0.3">
      <c r="A836" s="13"/>
      <c r="B836" s="11">
        <v>1854</v>
      </c>
      <c r="C836" s="14">
        <f t="shared" si="191"/>
        <v>43.058100000000003</v>
      </c>
      <c r="D836" s="13"/>
      <c r="E836" s="14">
        <f t="shared" si="203"/>
        <v>43.057499999999997</v>
      </c>
      <c r="F836" s="21">
        <f t="shared" si="204"/>
        <v>6</v>
      </c>
      <c r="G836" s="13"/>
      <c r="H836" s="21">
        <f t="shared" si="192"/>
        <v>5.9999999999999991</v>
      </c>
      <c r="I836" s="13"/>
      <c r="J836" s="11" t="str">
        <f t="shared" si="205"/>
        <v>X</v>
      </c>
      <c r="K836" s="11" t="str">
        <f t="shared" si="206"/>
        <v/>
      </c>
      <c r="L836" s="11" t="str">
        <f t="shared" si="207"/>
        <v/>
      </c>
      <c r="M836" s="13"/>
      <c r="R836" s="11"/>
      <c r="T836" s="11"/>
      <c r="X836" s="13"/>
    </row>
    <row r="837" spans="1:24" x14ac:dyDescent="0.3">
      <c r="A837" s="13"/>
      <c r="B837" s="11">
        <v>1855</v>
      </c>
      <c r="C837" s="14">
        <f t="shared" si="191"/>
        <v>43.069699999999997</v>
      </c>
      <c r="D837" s="13"/>
      <c r="E837" s="14">
        <f t="shared" si="203"/>
        <v>43.069000000000003</v>
      </c>
      <c r="F837" s="21">
        <f t="shared" si="204"/>
        <v>7</v>
      </c>
      <c r="G837" s="13"/>
      <c r="H837" s="21">
        <f t="shared" si="192"/>
        <v>7</v>
      </c>
      <c r="I837" s="13"/>
      <c r="J837" s="11" t="str">
        <f t="shared" si="205"/>
        <v>X</v>
      </c>
      <c r="K837" s="11" t="str">
        <f t="shared" si="206"/>
        <v/>
      </c>
      <c r="L837" s="11" t="str">
        <f t="shared" si="207"/>
        <v/>
      </c>
      <c r="M837" s="13"/>
      <c r="R837" s="11"/>
      <c r="T837" s="11"/>
      <c r="X837" s="13"/>
    </row>
    <row r="838" spans="1:24" x14ac:dyDescent="0.3">
      <c r="A838" s="13"/>
      <c r="B838" s="11">
        <v>1856</v>
      </c>
      <c r="C838" s="14">
        <f t="shared" ref="C838:C901" si="208">ROUND(SQRT(B838),4)</f>
        <v>43.081299999999999</v>
      </c>
      <c r="D838" s="13"/>
      <c r="E838" s="14">
        <f t="shared" si="203"/>
        <v>43.080500000000001</v>
      </c>
      <c r="F838" s="21">
        <f t="shared" si="204"/>
        <v>8</v>
      </c>
      <c r="G838" s="13"/>
      <c r="H838" s="21">
        <f t="shared" si="192"/>
        <v>8</v>
      </c>
      <c r="I838" s="13"/>
      <c r="J838" s="11" t="str">
        <f t="shared" si="205"/>
        <v>X</v>
      </c>
      <c r="K838" s="11" t="str">
        <f t="shared" si="206"/>
        <v/>
      </c>
      <c r="L838" s="11" t="str">
        <f t="shared" si="207"/>
        <v/>
      </c>
      <c r="M838" s="13"/>
      <c r="R838" s="11"/>
      <c r="T838" s="11"/>
      <c r="X838" s="13"/>
    </row>
    <row r="839" spans="1:24" x14ac:dyDescent="0.3">
      <c r="A839" s="13"/>
      <c r="B839" s="11">
        <v>1857</v>
      </c>
      <c r="C839" s="14">
        <f t="shared" si="208"/>
        <v>43.0929</v>
      </c>
      <c r="D839" s="13"/>
      <c r="E839" s="14">
        <f t="shared" si="203"/>
        <v>43.091999999999999</v>
      </c>
      <c r="F839" s="21">
        <f t="shared" si="204"/>
        <v>9</v>
      </c>
      <c r="G839" s="13"/>
      <c r="H839" s="21">
        <f t="shared" ref="H839:H902" si="209">ROUND(C839-E839,4)*10000</f>
        <v>9</v>
      </c>
      <c r="I839" s="13"/>
      <c r="J839" s="11" t="str">
        <f t="shared" si="205"/>
        <v>X</v>
      </c>
      <c r="K839" s="11" t="str">
        <f t="shared" si="206"/>
        <v/>
      </c>
      <c r="L839" s="11" t="str">
        <f t="shared" si="207"/>
        <v/>
      </c>
      <c r="M839" s="13"/>
      <c r="R839" s="11"/>
      <c r="T839" s="11"/>
      <c r="X839" s="13"/>
    </row>
    <row r="840" spans="1:24" x14ac:dyDescent="0.3">
      <c r="A840" s="13"/>
      <c r="B840" s="11">
        <v>1858</v>
      </c>
      <c r="C840" s="14">
        <f t="shared" si="208"/>
        <v>43.104500000000002</v>
      </c>
      <c r="D840" s="13"/>
      <c r="E840" s="14">
        <f t="shared" si="203"/>
        <v>43.103400000000001</v>
      </c>
      <c r="F840" s="21">
        <f t="shared" si="204"/>
        <v>10</v>
      </c>
      <c r="G840" s="13"/>
      <c r="H840" s="21">
        <f t="shared" si="209"/>
        <v>11</v>
      </c>
      <c r="I840" s="13"/>
      <c r="J840" s="11" t="str">
        <f t="shared" si="205"/>
        <v/>
      </c>
      <c r="K840" s="11" t="str">
        <f t="shared" si="206"/>
        <v>U</v>
      </c>
      <c r="L840" s="11" t="str">
        <f t="shared" si="207"/>
        <v/>
      </c>
      <c r="M840" s="13"/>
      <c r="R840" s="11"/>
      <c r="T840" s="11"/>
      <c r="X840" s="13"/>
    </row>
    <row r="841" spans="1:24" x14ac:dyDescent="0.3">
      <c r="A841" s="13"/>
      <c r="B841" s="11">
        <v>1859</v>
      </c>
      <c r="C841" s="14">
        <f t="shared" si="208"/>
        <v>43.116100000000003</v>
      </c>
      <c r="D841" s="13"/>
      <c r="E841" s="14">
        <f t="shared" si="203"/>
        <v>43.114899999999999</v>
      </c>
      <c r="F841" s="21">
        <f t="shared" si="204"/>
        <v>11</v>
      </c>
      <c r="G841" s="13"/>
      <c r="H841" s="21">
        <f t="shared" si="209"/>
        <v>11.999999999999998</v>
      </c>
      <c r="I841" s="13"/>
      <c r="J841" s="11" t="str">
        <f t="shared" si="205"/>
        <v/>
      </c>
      <c r="K841" s="11" t="str">
        <f t="shared" si="206"/>
        <v>U</v>
      </c>
      <c r="L841" s="11" t="str">
        <f t="shared" si="207"/>
        <v/>
      </c>
      <c r="M841" s="13"/>
      <c r="R841" s="11"/>
      <c r="T841" s="11"/>
      <c r="X841" s="13"/>
    </row>
    <row r="842" spans="1:24" x14ac:dyDescent="0.3">
      <c r="A842" s="13"/>
      <c r="B842" s="11">
        <v>1860</v>
      </c>
      <c r="C842" s="14">
        <f t="shared" si="208"/>
        <v>43.127699999999997</v>
      </c>
      <c r="D842" s="13"/>
      <c r="E842" s="14">
        <f t="shared" si="203"/>
        <v>43.126399999999997</v>
      </c>
      <c r="F842" s="21">
        <f t="shared" si="204"/>
        <v>13</v>
      </c>
      <c r="G842" s="13"/>
      <c r="H842" s="21">
        <f t="shared" si="209"/>
        <v>13</v>
      </c>
      <c r="I842" s="13"/>
      <c r="J842" s="11" t="str">
        <f t="shared" si="205"/>
        <v>X</v>
      </c>
      <c r="K842" s="11" t="str">
        <f t="shared" si="206"/>
        <v/>
      </c>
      <c r="L842" s="11" t="str">
        <f t="shared" si="207"/>
        <v/>
      </c>
      <c r="M842" s="13"/>
      <c r="R842" s="11"/>
      <c r="T842" s="11"/>
      <c r="X842" s="13"/>
    </row>
    <row r="843" spans="1:24" x14ac:dyDescent="0.3">
      <c r="A843" s="13"/>
      <c r="B843" s="11">
        <v>1861</v>
      </c>
      <c r="C843" s="14">
        <f t="shared" si="208"/>
        <v>43.139299999999999</v>
      </c>
      <c r="D843" s="13"/>
      <c r="E843" s="14">
        <f t="shared" si="203"/>
        <v>43.137900000000002</v>
      </c>
      <c r="F843" s="21">
        <f t="shared" si="204"/>
        <v>14</v>
      </c>
      <c r="G843" s="13"/>
      <c r="H843" s="21">
        <f t="shared" si="209"/>
        <v>14</v>
      </c>
      <c r="I843" s="13"/>
      <c r="J843" s="11" t="str">
        <f t="shared" si="205"/>
        <v>X</v>
      </c>
      <c r="K843" s="11" t="str">
        <f t="shared" si="206"/>
        <v/>
      </c>
      <c r="L843" s="11" t="str">
        <f t="shared" si="207"/>
        <v/>
      </c>
      <c r="M843" s="13"/>
      <c r="R843" s="11"/>
      <c r="T843" s="11"/>
      <c r="X843" s="13"/>
    </row>
    <row r="844" spans="1:24" x14ac:dyDescent="0.3">
      <c r="A844" s="13"/>
      <c r="B844" s="11">
        <v>1862</v>
      </c>
      <c r="C844" s="14">
        <f t="shared" si="208"/>
        <v>43.1509</v>
      </c>
      <c r="D844" s="13"/>
      <c r="E844" s="14">
        <f t="shared" si="203"/>
        <v>43.1494</v>
      </c>
      <c r="F844" s="21">
        <f t="shared" ref="F844:F855" si="210">ROUND((28/2)+(((E844-43)-0.14)/0.14)*(28/3),0)</f>
        <v>15</v>
      </c>
      <c r="G844" s="13"/>
      <c r="H844" s="21">
        <f t="shared" si="209"/>
        <v>15</v>
      </c>
      <c r="I844" s="13"/>
      <c r="J844" s="11" t="str">
        <f t="shared" si="205"/>
        <v>X</v>
      </c>
      <c r="K844" s="11" t="str">
        <f t="shared" si="206"/>
        <v/>
      </c>
      <c r="L844" s="11" t="str">
        <f t="shared" si="207"/>
        <v/>
      </c>
      <c r="M844" s="13"/>
      <c r="R844" s="11"/>
      <c r="T844" s="11"/>
      <c r="X844" s="13"/>
    </row>
    <row r="845" spans="1:24" x14ac:dyDescent="0.3">
      <c r="A845" s="13"/>
      <c r="B845" s="11">
        <v>1863</v>
      </c>
      <c r="C845" s="14">
        <f t="shared" si="208"/>
        <v>43.162500000000001</v>
      </c>
      <c r="D845" s="13"/>
      <c r="E845" s="14">
        <f t="shared" si="203"/>
        <v>43.160899999999998</v>
      </c>
      <c r="F845" s="21">
        <f t="shared" si="210"/>
        <v>15</v>
      </c>
      <c r="G845" s="13"/>
      <c r="H845" s="21">
        <f t="shared" si="209"/>
        <v>16</v>
      </c>
      <c r="I845" s="13"/>
      <c r="J845" s="11" t="str">
        <f t="shared" si="205"/>
        <v/>
      </c>
      <c r="K845" s="11" t="str">
        <f t="shared" si="206"/>
        <v>U</v>
      </c>
      <c r="L845" s="11" t="str">
        <f t="shared" si="207"/>
        <v/>
      </c>
      <c r="M845" s="13"/>
      <c r="R845" s="11"/>
      <c r="T845" s="11"/>
      <c r="X845" s="13"/>
    </row>
    <row r="846" spans="1:24" x14ac:dyDescent="0.3">
      <c r="A846" s="13"/>
      <c r="B846" s="11">
        <v>1864</v>
      </c>
      <c r="C846" s="14">
        <f t="shared" si="208"/>
        <v>43.174100000000003</v>
      </c>
      <c r="D846" s="13"/>
      <c r="E846" s="14">
        <f t="shared" si="203"/>
        <v>43.172400000000003</v>
      </c>
      <c r="F846" s="21">
        <f t="shared" si="210"/>
        <v>16</v>
      </c>
      <c r="G846" s="13"/>
      <c r="H846" s="21">
        <f t="shared" si="209"/>
        <v>17</v>
      </c>
      <c r="I846" s="13"/>
      <c r="J846" s="11" t="str">
        <f t="shared" si="205"/>
        <v/>
      </c>
      <c r="K846" s="11" t="str">
        <f t="shared" si="206"/>
        <v>U</v>
      </c>
      <c r="L846" s="11" t="str">
        <f t="shared" si="207"/>
        <v/>
      </c>
      <c r="M846" s="13"/>
      <c r="R846" s="11"/>
      <c r="T846" s="11"/>
      <c r="X846" s="13"/>
    </row>
    <row r="847" spans="1:24" x14ac:dyDescent="0.3">
      <c r="A847" s="13"/>
      <c r="B847" s="11">
        <v>1865</v>
      </c>
      <c r="C847" s="14">
        <f t="shared" si="208"/>
        <v>43.185600000000001</v>
      </c>
      <c r="D847" s="13"/>
      <c r="E847" s="14">
        <f t="shared" si="203"/>
        <v>43.183900000000001</v>
      </c>
      <c r="F847" s="21">
        <f t="shared" si="210"/>
        <v>17</v>
      </c>
      <c r="G847" s="13"/>
      <c r="H847" s="21">
        <f t="shared" si="209"/>
        <v>17</v>
      </c>
      <c r="I847" s="13"/>
      <c r="J847" s="11" t="str">
        <f t="shared" si="205"/>
        <v>X</v>
      </c>
      <c r="K847" s="11" t="str">
        <f t="shared" si="206"/>
        <v/>
      </c>
      <c r="L847" s="11" t="str">
        <f t="shared" si="207"/>
        <v/>
      </c>
      <c r="M847" s="13"/>
      <c r="R847" s="11"/>
      <c r="T847" s="11"/>
      <c r="X847" s="13"/>
    </row>
    <row r="848" spans="1:24" x14ac:dyDescent="0.3">
      <c r="A848" s="13"/>
      <c r="B848" s="11">
        <v>1866</v>
      </c>
      <c r="C848" s="14">
        <f t="shared" si="208"/>
        <v>43.197200000000002</v>
      </c>
      <c r="D848" s="13"/>
      <c r="E848" s="14">
        <f t="shared" si="203"/>
        <v>43.195399999999999</v>
      </c>
      <c r="F848" s="21">
        <f t="shared" si="210"/>
        <v>18</v>
      </c>
      <c r="G848" s="13"/>
      <c r="H848" s="21">
        <f t="shared" si="209"/>
        <v>18</v>
      </c>
      <c r="I848" s="13"/>
      <c r="J848" s="11" t="str">
        <f t="shared" si="205"/>
        <v>X</v>
      </c>
      <c r="K848" s="11" t="str">
        <f t="shared" si="206"/>
        <v/>
      </c>
      <c r="L848" s="11" t="str">
        <f t="shared" si="207"/>
        <v/>
      </c>
      <c r="M848" s="13"/>
      <c r="R848" s="11"/>
      <c r="T848" s="11"/>
      <c r="X848" s="13"/>
    </row>
    <row r="849" spans="1:24" x14ac:dyDescent="0.3">
      <c r="A849" s="13"/>
      <c r="B849" s="11">
        <v>1867</v>
      </c>
      <c r="C849" s="14">
        <f t="shared" si="208"/>
        <v>43.208799999999997</v>
      </c>
      <c r="D849" s="13"/>
      <c r="E849" s="14">
        <f t="shared" si="203"/>
        <v>43.206899999999997</v>
      </c>
      <c r="F849" s="21">
        <f t="shared" si="210"/>
        <v>18</v>
      </c>
      <c r="G849" s="13"/>
      <c r="H849" s="21">
        <f t="shared" si="209"/>
        <v>19</v>
      </c>
      <c r="I849" s="13"/>
      <c r="J849" s="11" t="str">
        <f t="shared" si="205"/>
        <v/>
      </c>
      <c r="K849" s="11" t="str">
        <f t="shared" si="206"/>
        <v>U</v>
      </c>
      <c r="L849" s="11" t="str">
        <f t="shared" si="207"/>
        <v/>
      </c>
      <c r="M849" s="13"/>
      <c r="R849" s="11"/>
      <c r="T849" s="11"/>
      <c r="X849" s="13"/>
    </row>
    <row r="850" spans="1:24" x14ac:dyDescent="0.3">
      <c r="A850" s="13"/>
      <c r="B850" s="11">
        <v>1868</v>
      </c>
      <c r="C850" s="14">
        <f t="shared" si="208"/>
        <v>43.220399999999998</v>
      </c>
      <c r="D850" s="13"/>
      <c r="E850" s="14">
        <f t="shared" si="203"/>
        <v>43.218400000000003</v>
      </c>
      <c r="F850" s="21">
        <f t="shared" si="210"/>
        <v>19</v>
      </c>
      <c r="G850" s="13"/>
      <c r="H850" s="21">
        <f t="shared" si="209"/>
        <v>20</v>
      </c>
      <c r="I850" s="13"/>
      <c r="J850" s="11" t="str">
        <f t="shared" si="205"/>
        <v/>
      </c>
      <c r="K850" s="11" t="str">
        <f t="shared" si="206"/>
        <v>U</v>
      </c>
      <c r="L850" s="11" t="str">
        <f t="shared" si="207"/>
        <v/>
      </c>
      <c r="M850" s="13"/>
      <c r="R850" s="11"/>
      <c r="T850" s="11"/>
      <c r="X850" s="13"/>
    </row>
    <row r="851" spans="1:24" x14ac:dyDescent="0.3">
      <c r="A851" s="13"/>
      <c r="B851" s="11">
        <v>1869</v>
      </c>
      <c r="C851" s="14">
        <f t="shared" si="208"/>
        <v>43.231900000000003</v>
      </c>
      <c r="D851" s="13"/>
      <c r="E851" s="14">
        <f t="shared" si="203"/>
        <v>43.229900000000001</v>
      </c>
      <c r="F851" s="21">
        <f t="shared" si="210"/>
        <v>20</v>
      </c>
      <c r="G851" s="13"/>
      <c r="H851" s="21">
        <f t="shared" si="209"/>
        <v>20</v>
      </c>
      <c r="I851" s="13"/>
      <c r="J851" s="11" t="str">
        <f t="shared" si="205"/>
        <v>X</v>
      </c>
      <c r="K851" s="11" t="str">
        <f t="shared" si="206"/>
        <v/>
      </c>
      <c r="L851" s="11" t="str">
        <f t="shared" si="207"/>
        <v/>
      </c>
      <c r="M851" s="13"/>
      <c r="R851" s="11"/>
      <c r="T851" s="11"/>
      <c r="X851" s="13"/>
    </row>
    <row r="852" spans="1:24" x14ac:dyDescent="0.3">
      <c r="A852" s="13"/>
      <c r="B852" s="11">
        <v>1870</v>
      </c>
      <c r="C852" s="14">
        <f t="shared" si="208"/>
        <v>43.243499999999997</v>
      </c>
      <c r="D852" s="13"/>
      <c r="E852" s="14">
        <f t="shared" si="203"/>
        <v>43.241399999999999</v>
      </c>
      <c r="F852" s="21">
        <f t="shared" si="210"/>
        <v>21</v>
      </c>
      <c r="G852" s="13"/>
      <c r="H852" s="21">
        <f t="shared" si="209"/>
        <v>21</v>
      </c>
      <c r="I852" s="13"/>
      <c r="J852" s="11" t="str">
        <f t="shared" si="205"/>
        <v>X</v>
      </c>
      <c r="K852" s="11" t="str">
        <f t="shared" si="206"/>
        <v/>
      </c>
      <c r="L852" s="11" t="str">
        <f t="shared" si="207"/>
        <v/>
      </c>
      <c r="M852" s="13"/>
      <c r="R852" s="11"/>
      <c r="T852" s="11"/>
      <c r="X852" s="13"/>
    </row>
    <row r="853" spans="1:24" x14ac:dyDescent="0.3">
      <c r="A853" s="13"/>
      <c r="B853" s="11">
        <v>1871</v>
      </c>
      <c r="C853" s="14">
        <f t="shared" si="208"/>
        <v>43.255099999999999</v>
      </c>
      <c r="D853" s="13"/>
      <c r="E853" s="14">
        <f t="shared" si="203"/>
        <v>43.252899999999997</v>
      </c>
      <c r="F853" s="21">
        <f t="shared" si="210"/>
        <v>22</v>
      </c>
      <c r="G853" s="13"/>
      <c r="H853" s="21">
        <f t="shared" si="209"/>
        <v>22</v>
      </c>
      <c r="I853" s="13"/>
      <c r="J853" s="11" t="str">
        <f t="shared" si="205"/>
        <v>X</v>
      </c>
      <c r="K853" s="11" t="str">
        <f t="shared" si="206"/>
        <v/>
      </c>
      <c r="L853" s="11" t="str">
        <f t="shared" si="207"/>
        <v/>
      </c>
      <c r="M853" s="13"/>
      <c r="R853" s="11"/>
      <c r="T853" s="11"/>
      <c r="X853" s="13"/>
    </row>
    <row r="854" spans="1:24" x14ac:dyDescent="0.3">
      <c r="A854" s="13"/>
      <c r="B854" s="11">
        <v>1872</v>
      </c>
      <c r="C854" s="14">
        <f t="shared" si="208"/>
        <v>43.266599999999997</v>
      </c>
      <c r="D854" s="13"/>
      <c r="E854" s="14">
        <f t="shared" si="203"/>
        <v>43.264400000000002</v>
      </c>
      <c r="F854" s="21">
        <f t="shared" si="210"/>
        <v>22</v>
      </c>
      <c r="G854" s="13"/>
      <c r="H854" s="21">
        <f t="shared" si="209"/>
        <v>22</v>
      </c>
      <c r="I854" s="13"/>
      <c r="J854" s="11" t="str">
        <f t="shared" si="205"/>
        <v>X</v>
      </c>
      <c r="K854" s="11" t="str">
        <f t="shared" si="206"/>
        <v/>
      </c>
      <c r="L854" s="11" t="str">
        <f t="shared" si="207"/>
        <v/>
      </c>
      <c r="M854" s="13"/>
      <c r="R854" s="11"/>
      <c r="T854" s="11"/>
      <c r="X854" s="13"/>
    </row>
    <row r="855" spans="1:24" x14ac:dyDescent="0.3">
      <c r="A855" s="13"/>
      <c r="B855" s="11">
        <v>1873</v>
      </c>
      <c r="C855" s="14">
        <f t="shared" si="208"/>
        <v>43.278199999999998</v>
      </c>
      <c r="D855" s="13"/>
      <c r="E855" s="14">
        <f t="shared" si="203"/>
        <v>43.2759</v>
      </c>
      <c r="F855" s="21">
        <f t="shared" si="210"/>
        <v>23</v>
      </c>
      <c r="G855" s="13"/>
      <c r="H855" s="21">
        <f t="shared" si="209"/>
        <v>23</v>
      </c>
      <c r="I855" s="13"/>
      <c r="J855" s="11" t="str">
        <f t="shared" si="205"/>
        <v>X</v>
      </c>
      <c r="K855" s="11" t="str">
        <f t="shared" si="206"/>
        <v/>
      </c>
      <c r="L855" s="11" t="str">
        <f t="shared" si="207"/>
        <v/>
      </c>
      <c r="M855" s="13"/>
      <c r="R855" s="11"/>
      <c r="T855" s="11"/>
      <c r="X855" s="13"/>
    </row>
    <row r="856" spans="1:24" x14ac:dyDescent="0.3">
      <c r="A856" s="13"/>
      <c r="B856" s="11">
        <v>1874</v>
      </c>
      <c r="C856" s="14">
        <f t="shared" si="208"/>
        <v>43.289700000000003</v>
      </c>
      <c r="D856" s="13"/>
      <c r="E856" s="14">
        <f t="shared" si="203"/>
        <v>43.287399999999998</v>
      </c>
      <c r="F856" s="21">
        <f t="shared" ref="F856:F867" si="211">ROUND(28-((0.42-(E856-43))/0.14)*(28/6),0)</f>
        <v>24</v>
      </c>
      <c r="G856" s="13"/>
      <c r="H856" s="21">
        <f t="shared" si="209"/>
        <v>23</v>
      </c>
      <c r="I856" s="13"/>
      <c r="J856" s="11" t="str">
        <f t="shared" si="205"/>
        <v/>
      </c>
      <c r="K856" s="11" t="str">
        <f t="shared" si="206"/>
        <v/>
      </c>
      <c r="L856" s="11" t="str">
        <f t="shared" si="207"/>
        <v>O</v>
      </c>
      <c r="M856" s="13"/>
      <c r="R856" s="11"/>
      <c r="T856" s="11"/>
      <c r="X856" s="13"/>
    </row>
    <row r="857" spans="1:24" x14ac:dyDescent="0.3">
      <c r="A857" s="13"/>
      <c r="B857" s="11">
        <v>1875</v>
      </c>
      <c r="C857" s="14">
        <f t="shared" si="208"/>
        <v>43.301299999999998</v>
      </c>
      <c r="D857" s="13"/>
      <c r="E857" s="14">
        <f t="shared" si="203"/>
        <v>43.298900000000003</v>
      </c>
      <c r="F857" s="21">
        <f t="shared" si="211"/>
        <v>24</v>
      </c>
      <c r="G857" s="13"/>
      <c r="H857" s="21">
        <f t="shared" si="209"/>
        <v>23.999999999999996</v>
      </c>
      <c r="I857" s="13"/>
      <c r="J857" s="11" t="str">
        <f t="shared" si="205"/>
        <v>X</v>
      </c>
      <c r="K857" s="11" t="str">
        <f t="shared" si="206"/>
        <v/>
      </c>
      <c r="L857" s="11" t="str">
        <f t="shared" si="207"/>
        <v/>
      </c>
      <c r="M857" s="13"/>
      <c r="R857" s="11"/>
      <c r="T857" s="11"/>
      <c r="X857" s="13"/>
    </row>
    <row r="858" spans="1:24" x14ac:dyDescent="0.3">
      <c r="A858" s="13"/>
      <c r="B858" s="11">
        <v>1876</v>
      </c>
      <c r="C858" s="14">
        <f t="shared" si="208"/>
        <v>43.312800000000003</v>
      </c>
      <c r="D858" s="13"/>
      <c r="E858" s="14">
        <f t="shared" si="203"/>
        <v>43.310299999999998</v>
      </c>
      <c r="F858" s="21">
        <f t="shared" si="211"/>
        <v>24</v>
      </c>
      <c r="G858" s="13"/>
      <c r="H858" s="21">
        <f t="shared" si="209"/>
        <v>25</v>
      </c>
      <c r="I858" s="13"/>
      <c r="J858" s="11" t="str">
        <f t="shared" si="205"/>
        <v/>
      </c>
      <c r="K858" s="11" t="str">
        <f t="shared" si="206"/>
        <v>U</v>
      </c>
      <c r="L858" s="11" t="str">
        <f t="shared" si="207"/>
        <v/>
      </c>
      <c r="M858" s="13"/>
      <c r="R858" s="11"/>
      <c r="T858" s="11"/>
      <c r="X858" s="13"/>
    </row>
    <row r="859" spans="1:24" x14ac:dyDescent="0.3">
      <c r="A859" s="13"/>
      <c r="B859" s="11">
        <v>1877</v>
      </c>
      <c r="C859" s="14">
        <f t="shared" si="208"/>
        <v>43.324399999999997</v>
      </c>
      <c r="D859" s="13"/>
      <c r="E859" s="14">
        <f t="shared" si="203"/>
        <v>43.321800000000003</v>
      </c>
      <c r="F859" s="21">
        <f t="shared" si="211"/>
        <v>25</v>
      </c>
      <c r="G859" s="13"/>
      <c r="H859" s="21">
        <f t="shared" si="209"/>
        <v>26</v>
      </c>
      <c r="I859" s="13"/>
      <c r="J859" s="11" t="str">
        <f t="shared" si="205"/>
        <v/>
      </c>
      <c r="K859" s="11" t="str">
        <f t="shared" si="206"/>
        <v>U</v>
      </c>
      <c r="L859" s="11" t="str">
        <f t="shared" si="207"/>
        <v/>
      </c>
      <c r="M859" s="13"/>
      <c r="R859" s="11"/>
      <c r="T859" s="11"/>
      <c r="X859" s="13"/>
    </row>
    <row r="860" spans="1:24" x14ac:dyDescent="0.3">
      <c r="A860" s="13"/>
      <c r="B860" s="11">
        <v>1878</v>
      </c>
      <c r="C860" s="14">
        <f t="shared" si="208"/>
        <v>43.335900000000002</v>
      </c>
      <c r="D860" s="13"/>
      <c r="E860" s="14">
        <f t="shared" si="203"/>
        <v>43.333300000000001</v>
      </c>
      <c r="F860" s="21">
        <f t="shared" si="211"/>
        <v>25</v>
      </c>
      <c r="G860" s="13"/>
      <c r="H860" s="21">
        <f t="shared" si="209"/>
        <v>26</v>
      </c>
      <c r="I860" s="13"/>
      <c r="J860" s="11" t="str">
        <f t="shared" si="205"/>
        <v/>
      </c>
      <c r="K860" s="11" t="str">
        <f t="shared" si="206"/>
        <v>U</v>
      </c>
      <c r="L860" s="11" t="str">
        <f t="shared" si="207"/>
        <v/>
      </c>
      <c r="M860" s="13"/>
      <c r="R860" s="11"/>
      <c r="T860" s="11"/>
      <c r="X860" s="13"/>
    </row>
    <row r="861" spans="1:24" x14ac:dyDescent="0.3">
      <c r="A861" s="13"/>
      <c r="B861" s="11">
        <v>1879</v>
      </c>
      <c r="C861" s="14">
        <f t="shared" si="208"/>
        <v>43.3474</v>
      </c>
      <c r="D861" s="13"/>
      <c r="E861" s="14">
        <f t="shared" si="203"/>
        <v>43.344799999999999</v>
      </c>
      <c r="F861" s="21">
        <f t="shared" si="211"/>
        <v>25</v>
      </c>
      <c r="G861" s="13"/>
      <c r="H861" s="21">
        <f t="shared" si="209"/>
        <v>26</v>
      </c>
      <c r="I861" s="13"/>
      <c r="J861" s="11" t="str">
        <f t="shared" si="205"/>
        <v/>
      </c>
      <c r="K861" s="11" t="str">
        <f t="shared" si="206"/>
        <v>U</v>
      </c>
      <c r="L861" s="11" t="str">
        <f t="shared" si="207"/>
        <v/>
      </c>
      <c r="M861" s="13"/>
      <c r="R861" s="11"/>
      <c r="T861" s="11"/>
      <c r="X861" s="13"/>
    </row>
    <row r="862" spans="1:24" x14ac:dyDescent="0.3">
      <c r="A862" s="13"/>
      <c r="B862" s="11">
        <v>1880</v>
      </c>
      <c r="C862" s="14">
        <f t="shared" si="208"/>
        <v>43.359000000000002</v>
      </c>
      <c r="D862" s="13"/>
      <c r="E862" s="14">
        <f t="shared" si="203"/>
        <v>43.356299999999997</v>
      </c>
      <c r="F862" s="21">
        <f t="shared" si="211"/>
        <v>26</v>
      </c>
      <c r="G862" s="13"/>
      <c r="H862" s="21">
        <f t="shared" si="209"/>
        <v>27</v>
      </c>
      <c r="I862" s="13"/>
      <c r="J862" s="11" t="str">
        <f t="shared" si="205"/>
        <v/>
      </c>
      <c r="K862" s="11" t="str">
        <f t="shared" si="206"/>
        <v>U</v>
      </c>
      <c r="L862" s="11" t="str">
        <f t="shared" si="207"/>
        <v/>
      </c>
      <c r="M862" s="13"/>
      <c r="R862" s="11"/>
      <c r="T862" s="11"/>
      <c r="X862" s="13"/>
    </row>
    <row r="863" spans="1:24" x14ac:dyDescent="0.3">
      <c r="A863" s="13"/>
      <c r="B863" s="11">
        <v>1881</v>
      </c>
      <c r="C863" s="14">
        <f t="shared" si="208"/>
        <v>43.3705</v>
      </c>
      <c r="D863" s="13"/>
      <c r="E863" s="14">
        <f t="shared" si="203"/>
        <v>43.367800000000003</v>
      </c>
      <c r="F863" s="21">
        <f t="shared" si="211"/>
        <v>26</v>
      </c>
      <c r="G863" s="13"/>
      <c r="H863" s="21">
        <f t="shared" si="209"/>
        <v>27</v>
      </c>
      <c r="I863" s="13"/>
      <c r="J863" s="11" t="str">
        <f t="shared" si="205"/>
        <v/>
      </c>
      <c r="K863" s="11" t="str">
        <f t="shared" si="206"/>
        <v>U</v>
      </c>
      <c r="L863" s="11" t="str">
        <f t="shared" si="207"/>
        <v/>
      </c>
      <c r="M863" s="13"/>
      <c r="R863" s="11"/>
      <c r="T863" s="11"/>
      <c r="X863" s="13"/>
    </row>
    <row r="864" spans="1:24" x14ac:dyDescent="0.3">
      <c r="A864" s="13"/>
      <c r="B864" s="11">
        <v>1882</v>
      </c>
      <c r="C864" s="14">
        <f t="shared" si="208"/>
        <v>43.381999999999998</v>
      </c>
      <c r="D864" s="13"/>
      <c r="E864" s="14">
        <f t="shared" si="203"/>
        <v>43.379300000000001</v>
      </c>
      <c r="F864" s="21">
        <f t="shared" si="211"/>
        <v>27</v>
      </c>
      <c r="G864" s="13"/>
      <c r="H864" s="21">
        <f t="shared" si="209"/>
        <v>27</v>
      </c>
      <c r="I864" s="13"/>
      <c r="J864" s="11" t="str">
        <f t="shared" ref="J864:J895" si="212">IF(H864=F864,"X","")</f>
        <v>X</v>
      </c>
      <c r="K864" s="11" t="str">
        <f t="shared" ref="K864:K895" si="213">IF(H864&gt;F864,"U","")</f>
        <v/>
      </c>
      <c r="L864" s="11" t="str">
        <f t="shared" ref="L864:L895" si="214">IF(H864&lt;F864,"O","")</f>
        <v/>
      </c>
      <c r="M864" s="13"/>
      <c r="R864" s="11"/>
      <c r="T864" s="11"/>
      <c r="X864" s="13"/>
    </row>
    <row r="865" spans="1:24" x14ac:dyDescent="0.3">
      <c r="A865" s="13"/>
      <c r="B865" s="11">
        <v>1883</v>
      </c>
      <c r="C865" s="14">
        <f t="shared" si="208"/>
        <v>43.393500000000003</v>
      </c>
      <c r="D865" s="13"/>
      <c r="E865" s="14">
        <f t="shared" si="203"/>
        <v>43.390799999999999</v>
      </c>
      <c r="F865" s="21">
        <f t="shared" si="211"/>
        <v>27</v>
      </c>
      <c r="G865" s="13"/>
      <c r="H865" s="21">
        <f t="shared" si="209"/>
        <v>27</v>
      </c>
      <c r="I865" s="13"/>
      <c r="J865" s="11" t="str">
        <f t="shared" si="212"/>
        <v>X</v>
      </c>
      <c r="K865" s="11" t="str">
        <f t="shared" si="213"/>
        <v/>
      </c>
      <c r="L865" s="11" t="str">
        <f t="shared" si="214"/>
        <v/>
      </c>
      <c r="M865" s="13"/>
      <c r="R865" s="11"/>
      <c r="T865" s="11"/>
      <c r="X865" s="13"/>
    </row>
    <row r="866" spans="1:24" x14ac:dyDescent="0.3">
      <c r="A866" s="13"/>
      <c r="B866" s="11">
        <v>1884</v>
      </c>
      <c r="C866" s="14">
        <f t="shared" si="208"/>
        <v>43.405099999999997</v>
      </c>
      <c r="D866" s="13"/>
      <c r="E866" s="14">
        <f t="shared" si="203"/>
        <v>43.402299999999997</v>
      </c>
      <c r="F866" s="21">
        <f t="shared" si="211"/>
        <v>27</v>
      </c>
      <c r="G866" s="13"/>
      <c r="H866" s="21">
        <f t="shared" si="209"/>
        <v>28</v>
      </c>
      <c r="I866" s="13"/>
      <c r="J866" s="11" t="str">
        <f t="shared" si="212"/>
        <v/>
      </c>
      <c r="K866" s="11" t="str">
        <f t="shared" si="213"/>
        <v>U</v>
      </c>
      <c r="L866" s="11" t="str">
        <f t="shared" si="214"/>
        <v/>
      </c>
      <c r="M866" s="13"/>
      <c r="R866" s="11"/>
      <c r="T866" s="11"/>
      <c r="X866" s="13"/>
    </row>
    <row r="867" spans="1:24" x14ac:dyDescent="0.3">
      <c r="A867" s="13"/>
      <c r="B867" s="11">
        <v>1885</v>
      </c>
      <c r="C867" s="14">
        <f t="shared" si="208"/>
        <v>43.416600000000003</v>
      </c>
      <c r="D867" s="13"/>
      <c r="E867" s="14">
        <f t="shared" si="203"/>
        <v>43.413800000000002</v>
      </c>
      <c r="F867" s="21">
        <f t="shared" si="211"/>
        <v>28</v>
      </c>
      <c r="G867" s="13"/>
      <c r="H867" s="21">
        <f t="shared" si="209"/>
        <v>28</v>
      </c>
      <c r="I867" s="13"/>
      <c r="J867" s="11" t="str">
        <f t="shared" si="212"/>
        <v>X</v>
      </c>
      <c r="K867" s="11" t="str">
        <f t="shared" si="213"/>
        <v/>
      </c>
      <c r="L867" s="11" t="str">
        <f t="shared" si="214"/>
        <v/>
      </c>
      <c r="M867" s="13"/>
      <c r="R867" s="11"/>
      <c r="T867" s="11"/>
      <c r="X867" s="13"/>
    </row>
    <row r="868" spans="1:24" x14ac:dyDescent="0.3">
      <c r="A868" s="13"/>
      <c r="B868" s="11">
        <v>1886</v>
      </c>
      <c r="C868" s="14">
        <f t="shared" si="208"/>
        <v>43.428100000000001</v>
      </c>
      <c r="D868" s="13"/>
      <c r="E868" s="14">
        <f t="shared" si="203"/>
        <v>43.4253</v>
      </c>
      <c r="F868" s="21">
        <v>28</v>
      </c>
      <c r="G868" s="13"/>
      <c r="H868" s="21">
        <f t="shared" si="209"/>
        <v>28</v>
      </c>
      <c r="I868" s="13"/>
      <c r="J868" s="11" t="str">
        <f t="shared" si="212"/>
        <v>X</v>
      </c>
      <c r="K868" s="11" t="str">
        <f t="shared" si="213"/>
        <v/>
      </c>
      <c r="L868" s="11" t="str">
        <f t="shared" si="214"/>
        <v/>
      </c>
      <c r="M868" s="13"/>
      <c r="R868" s="11"/>
      <c r="T868" s="11"/>
      <c r="X868" s="13"/>
    </row>
    <row r="869" spans="1:24" x14ac:dyDescent="0.3">
      <c r="A869" s="13"/>
      <c r="B869" s="11">
        <v>1887</v>
      </c>
      <c r="C869" s="14">
        <f t="shared" si="208"/>
        <v>43.439599999999999</v>
      </c>
      <c r="D869" s="13"/>
      <c r="E869" s="14">
        <f t="shared" si="203"/>
        <v>43.436799999999998</v>
      </c>
      <c r="F869" s="21">
        <v>28</v>
      </c>
      <c r="G869" s="13"/>
      <c r="H869" s="21">
        <f t="shared" si="209"/>
        <v>28</v>
      </c>
      <c r="I869" s="13"/>
      <c r="J869" s="11" t="str">
        <f t="shared" si="212"/>
        <v>X</v>
      </c>
      <c r="K869" s="11" t="str">
        <f t="shared" si="213"/>
        <v/>
      </c>
      <c r="L869" s="11" t="str">
        <f t="shared" si="214"/>
        <v/>
      </c>
      <c r="M869" s="13"/>
      <c r="R869" s="11"/>
      <c r="T869" s="11"/>
      <c r="X869" s="13"/>
    </row>
    <row r="870" spans="1:24" x14ac:dyDescent="0.3">
      <c r="A870" s="13"/>
      <c r="B870" s="11">
        <v>1888</v>
      </c>
      <c r="C870" s="14">
        <f t="shared" si="208"/>
        <v>43.451099999999997</v>
      </c>
      <c r="D870" s="13"/>
      <c r="E870" s="14">
        <f t="shared" si="203"/>
        <v>43.448300000000003</v>
      </c>
      <c r="F870" s="21">
        <v>28</v>
      </c>
      <c r="G870" s="13"/>
      <c r="H870" s="21">
        <f t="shared" si="209"/>
        <v>28</v>
      </c>
      <c r="I870" s="13"/>
      <c r="J870" s="11" t="str">
        <f t="shared" si="212"/>
        <v>X</v>
      </c>
      <c r="K870" s="11" t="str">
        <f t="shared" si="213"/>
        <v/>
      </c>
      <c r="L870" s="11" t="str">
        <f t="shared" si="214"/>
        <v/>
      </c>
      <c r="M870" s="13"/>
      <c r="R870" s="11"/>
      <c r="T870" s="11"/>
      <c r="X870" s="13"/>
    </row>
    <row r="871" spans="1:24" x14ac:dyDescent="0.3">
      <c r="A871" s="13"/>
      <c r="B871" s="11">
        <v>1889</v>
      </c>
      <c r="C871" s="14">
        <f t="shared" si="208"/>
        <v>43.462600000000002</v>
      </c>
      <c r="D871" s="13"/>
      <c r="E871" s="14">
        <f t="shared" si="203"/>
        <v>43.459800000000001</v>
      </c>
      <c r="F871" s="21">
        <v>28</v>
      </c>
      <c r="G871" s="13"/>
      <c r="H871" s="21">
        <f t="shared" si="209"/>
        <v>28</v>
      </c>
      <c r="I871" s="13"/>
      <c r="J871" s="11" t="str">
        <f t="shared" si="212"/>
        <v>X</v>
      </c>
      <c r="K871" s="11" t="str">
        <f t="shared" si="213"/>
        <v/>
      </c>
      <c r="L871" s="11" t="str">
        <f t="shared" si="214"/>
        <v/>
      </c>
      <c r="M871" s="13"/>
      <c r="R871" s="11"/>
      <c r="T871" s="11"/>
      <c r="X871" s="13"/>
    </row>
    <row r="872" spans="1:24" x14ac:dyDescent="0.3">
      <c r="A872" s="13"/>
      <c r="B872" s="11">
        <v>1890</v>
      </c>
      <c r="C872" s="14">
        <f t="shared" si="208"/>
        <v>43.4741</v>
      </c>
      <c r="D872" s="13"/>
      <c r="E872" s="14">
        <f t="shared" si="203"/>
        <v>43.471299999999999</v>
      </c>
      <c r="F872" s="21">
        <v>28</v>
      </c>
      <c r="G872" s="13"/>
      <c r="H872" s="21">
        <f t="shared" si="209"/>
        <v>28</v>
      </c>
      <c r="I872" s="13"/>
      <c r="J872" s="11" t="str">
        <f t="shared" si="212"/>
        <v>X</v>
      </c>
      <c r="K872" s="11" t="str">
        <f t="shared" si="213"/>
        <v/>
      </c>
      <c r="L872" s="11" t="str">
        <f t="shared" si="214"/>
        <v/>
      </c>
      <c r="M872" s="13"/>
      <c r="R872" s="11"/>
      <c r="T872" s="11"/>
      <c r="X872" s="13"/>
    </row>
    <row r="873" spans="1:24" x14ac:dyDescent="0.3">
      <c r="A873" s="13"/>
      <c r="B873" s="11">
        <v>1891</v>
      </c>
      <c r="C873" s="14">
        <f t="shared" si="208"/>
        <v>43.485599999999998</v>
      </c>
      <c r="D873" s="13"/>
      <c r="E873" s="14">
        <f t="shared" si="203"/>
        <v>43.482799999999997</v>
      </c>
      <c r="F873" s="21">
        <v>28</v>
      </c>
      <c r="G873" s="13"/>
      <c r="H873" s="21">
        <f t="shared" si="209"/>
        <v>28</v>
      </c>
      <c r="I873" s="13"/>
      <c r="J873" s="11" t="str">
        <f t="shared" si="212"/>
        <v>X</v>
      </c>
      <c r="K873" s="11" t="str">
        <f t="shared" si="213"/>
        <v/>
      </c>
      <c r="L873" s="11" t="str">
        <f t="shared" si="214"/>
        <v/>
      </c>
      <c r="M873" s="13"/>
      <c r="R873" s="11"/>
      <c r="T873" s="11"/>
      <c r="X873" s="13"/>
    </row>
    <row r="874" spans="1:24" x14ac:dyDescent="0.3">
      <c r="A874" s="13"/>
      <c r="B874" s="11">
        <v>1892</v>
      </c>
      <c r="C874" s="14">
        <f t="shared" si="208"/>
        <v>43.497100000000003</v>
      </c>
      <c r="D874" s="13"/>
      <c r="E874" s="14">
        <f t="shared" si="203"/>
        <v>43.494300000000003</v>
      </c>
      <c r="F874" s="21">
        <v>28</v>
      </c>
      <c r="G874" s="13"/>
      <c r="H874" s="21">
        <f t="shared" si="209"/>
        <v>28</v>
      </c>
      <c r="I874" s="13"/>
      <c r="J874" s="11" t="str">
        <f t="shared" si="212"/>
        <v>X</v>
      </c>
      <c r="K874" s="11" t="str">
        <f t="shared" si="213"/>
        <v/>
      </c>
      <c r="L874" s="11" t="str">
        <f t="shared" si="214"/>
        <v/>
      </c>
      <c r="M874" s="13"/>
      <c r="R874" s="11"/>
      <c r="T874" s="11"/>
      <c r="X874" s="13"/>
    </row>
    <row r="875" spans="1:24" x14ac:dyDescent="0.3">
      <c r="A875" s="13"/>
      <c r="B875" s="11">
        <v>1893</v>
      </c>
      <c r="C875" s="14">
        <f t="shared" si="208"/>
        <v>43.508600000000001</v>
      </c>
      <c r="D875" s="13"/>
      <c r="E875" s="14">
        <f t="shared" si="203"/>
        <v>43.505699999999997</v>
      </c>
      <c r="F875" s="21">
        <v>28</v>
      </c>
      <c r="G875" s="13"/>
      <c r="H875" s="21">
        <f t="shared" si="209"/>
        <v>28.999999999999996</v>
      </c>
      <c r="I875" s="13"/>
      <c r="J875" s="11" t="str">
        <f t="shared" si="212"/>
        <v/>
      </c>
      <c r="K875" s="11" t="str">
        <f t="shared" si="213"/>
        <v>U</v>
      </c>
      <c r="L875" s="11" t="str">
        <f t="shared" si="214"/>
        <v/>
      </c>
      <c r="M875" s="13"/>
      <c r="R875" s="11"/>
      <c r="T875" s="11"/>
      <c r="X875" s="13"/>
    </row>
    <row r="876" spans="1:24" x14ac:dyDescent="0.3">
      <c r="A876" s="13"/>
      <c r="B876" s="11">
        <v>1894</v>
      </c>
      <c r="C876" s="14">
        <f t="shared" si="208"/>
        <v>43.520099999999999</v>
      </c>
      <c r="D876" s="13"/>
      <c r="E876" s="14">
        <f t="shared" si="203"/>
        <v>43.517200000000003</v>
      </c>
      <c r="F876" s="21">
        <v>28</v>
      </c>
      <c r="G876" s="13"/>
      <c r="H876" s="21">
        <f t="shared" si="209"/>
        <v>28.999999999999996</v>
      </c>
      <c r="I876" s="13"/>
      <c r="J876" s="11" t="str">
        <f t="shared" si="212"/>
        <v/>
      </c>
      <c r="K876" s="11" t="str">
        <f t="shared" si="213"/>
        <v>U</v>
      </c>
      <c r="L876" s="11" t="str">
        <f t="shared" si="214"/>
        <v/>
      </c>
      <c r="M876" s="13"/>
      <c r="R876" s="11"/>
      <c r="T876" s="11"/>
      <c r="X876" s="13"/>
    </row>
    <row r="877" spans="1:24" x14ac:dyDescent="0.3">
      <c r="A877" s="13"/>
      <c r="B877" s="11">
        <v>1895</v>
      </c>
      <c r="C877" s="14">
        <f t="shared" si="208"/>
        <v>43.531599999999997</v>
      </c>
      <c r="D877" s="13"/>
      <c r="E877" s="14">
        <f t="shared" si="203"/>
        <v>43.528700000000001</v>
      </c>
      <c r="F877" s="21">
        <v>28</v>
      </c>
      <c r="G877" s="13"/>
      <c r="H877" s="21">
        <f t="shared" si="209"/>
        <v>28.999999999999996</v>
      </c>
      <c r="I877" s="13"/>
      <c r="J877" s="11" t="str">
        <f t="shared" si="212"/>
        <v/>
      </c>
      <c r="K877" s="11" t="str">
        <f t="shared" si="213"/>
        <v>U</v>
      </c>
      <c r="L877" s="11" t="str">
        <f t="shared" si="214"/>
        <v/>
      </c>
      <c r="M877" s="13"/>
      <c r="R877" s="11"/>
      <c r="T877" s="11"/>
      <c r="X877" s="13"/>
    </row>
    <row r="878" spans="1:24" x14ac:dyDescent="0.3">
      <c r="A878" s="13"/>
      <c r="B878" s="11">
        <v>1896</v>
      </c>
      <c r="C878" s="14">
        <f t="shared" si="208"/>
        <v>43.543100000000003</v>
      </c>
      <c r="D878" s="13"/>
      <c r="E878" s="14">
        <f t="shared" si="203"/>
        <v>43.540199999999999</v>
      </c>
      <c r="F878" s="21">
        <v>28</v>
      </c>
      <c r="G878" s="13"/>
      <c r="H878" s="21">
        <f t="shared" si="209"/>
        <v>28.999999999999996</v>
      </c>
      <c r="I878" s="13"/>
      <c r="J878" s="11" t="str">
        <f t="shared" si="212"/>
        <v/>
      </c>
      <c r="K878" s="11" t="str">
        <f t="shared" si="213"/>
        <v>U</v>
      </c>
      <c r="L878" s="11" t="str">
        <f t="shared" si="214"/>
        <v/>
      </c>
      <c r="M878" s="13"/>
      <c r="R878" s="11"/>
      <c r="T878" s="11"/>
      <c r="X878" s="13"/>
    </row>
    <row r="879" spans="1:24" x14ac:dyDescent="0.3">
      <c r="A879" s="13"/>
      <c r="B879" s="11">
        <v>1897</v>
      </c>
      <c r="C879" s="14">
        <f t="shared" si="208"/>
        <v>43.554600000000001</v>
      </c>
      <c r="D879" s="13"/>
      <c r="E879" s="14">
        <f t="shared" si="203"/>
        <v>43.551699999999997</v>
      </c>
      <c r="F879" s="21">
        <v>28</v>
      </c>
      <c r="G879" s="13"/>
      <c r="H879" s="21">
        <f t="shared" si="209"/>
        <v>28.999999999999996</v>
      </c>
      <c r="I879" s="13"/>
      <c r="J879" s="11" t="str">
        <f t="shared" si="212"/>
        <v/>
      </c>
      <c r="K879" s="11" t="str">
        <f t="shared" si="213"/>
        <v>U</v>
      </c>
      <c r="L879" s="11" t="str">
        <f t="shared" si="214"/>
        <v/>
      </c>
      <c r="M879" s="13"/>
      <c r="R879" s="11"/>
      <c r="T879" s="11"/>
      <c r="X879" s="13"/>
    </row>
    <row r="880" spans="1:24" x14ac:dyDescent="0.3">
      <c r="A880" s="13"/>
      <c r="B880" s="11">
        <v>1898</v>
      </c>
      <c r="C880" s="14">
        <f t="shared" si="208"/>
        <v>43.566000000000003</v>
      </c>
      <c r="D880" s="13"/>
      <c r="E880" s="14">
        <f t="shared" si="203"/>
        <v>43.563200000000002</v>
      </c>
      <c r="F880" s="21">
        <v>28</v>
      </c>
      <c r="G880" s="13"/>
      <c r="H880" s="21">
        <f t="shared" si="209"/>
        <v>28</v>
      </c>
      <c r="I880" s="13"/>
      <c r="J880" s="11" t="str">
        <f t="shared" si="212"/>
        <v>X</v>
      </c>
      <c r="K880" s="11" t="str">
        <f t="shared" si="213"/>
        <v/>
      </c>
      <c r="L880" s="11" t="str">
        <f t="shared" si="214"/>
        <v/>
      </c>
      <c r="M880" s="13"/>
      <c r="R880" s="11"/>
      <c r="T880" s="11"/>
      <c r="X880" s="13"/>
    </row>
    <row r="881" spans="1:24" x14ac:dyDescent="0.3">
      <c r="A881" s="13"/>
      <c r="B881" s="11">
        <v>1899</v>
      </c>
      <c r="C881" s="14">
        <f t="shared" si="208"/>
        <v>43.577500000000001</v>
      </c>
      <c r="D881" s="13"/>
      <c r="E881" s="14">
        <f t="shared" si="203"/>
        <v>43.5747</v>
      </c>
      <c r="F881" s="21">
        <v>28</v>
      </c>
      <c r="G881" s="13"/>
      <c r="H881" s="21">
        <f t="shared" si="209"/>
        <v>28</v>
      </c>
      <c r="I881" s="13"/>
      <c r="J881" s="11" t="str">
        <f t="shared" si="212"/>
        <v>X</v>
      </c>
      <c r="K881" s="11" t="str">
        <f t="shared" si="213"/>
        <v/>
      </c>
      <c r="L881" s="11" t="str">
        <f t="shared" si="214"/>
        <v/>
      </c>
      <c r="M881" s="13"/>
      <c r="R881" s="11"/>
      <c r="T881" s="11"/>
      <c r="X881" s="13"/>
    </row>
    <row r="882" spans="1:24" x14ac:dyDescent="0.3">
      <c r="A882" s="13"/>
      <c r="B882" s="11">
        <v>1900</v>
      </c>
      <c r="C882" s="14">
        <f t="shared" si="208"/>
        <v>43.588999999999999</v>
      </c>
      <c r="D882" s="13"/>
      <c r="E882" s="14">
        <f t="shared" si="203"/>
        <v>43.586199999999998</v>
      </c>
      <c r="F882" s="21">
        <f t="shared" ref="F882:F893" si="215">ROUND(28-(((E882-43)-0.58)/0.14)*(28/6),0)</f>
        <v>28</v>
      </c>
      <c r="G882" s="13"/>
      <c r="H882" s="21">
        <f t="shared" si="209"/>
        <v>28</v>
      </c>
      <c r="I882" s="13"/>
      <c r="J882" s="11" t="str">
        <f t="shared" si="212"/>
        <v>X</v>
      </c>
      <c r="K882" s="11" t="str">
        <f t="shared" si="213"/>
        <v/>
      </c>
      <c r="L882" s="11" t="str">
        <f t="shared" si="214"/>
        <v/>
      </c>
      <c r="M882" s="13"/>
      <c r="R882" s="11"/>
      <c r="T882" s="11"/>
      <c r="X882" s="13"/>
    </row>
    <row r="883" spans="1:24" x14ac:dyDescent="0.3">
      <c r="A883" s="13"/>
      <c r="B883" s="11">
        <v>1901</v>
      </c>
      <c r="C883" s="14">
        <f t="shared" si="208"/>
        <v>43.600499999999997</v>
      </c>
      <c r="D883" s="13"/>
      <c r="E883" s="14">
        <f t="shared" si="203"/>
        <v>43.597700000000003</v>
      </c>
      <c r="F883" s="21">
        <f t="shared" si="215"/>
        <v>27</v>
      </c>
      <c r="G883" s="13"/>
      <c r="H883" s="21">
        <f t="shared" si="209"/>
        <v>28</v>
      </c>
      <c r="I883" s="13"/>
      <c r="J883" s="11" t="str">
        <f t="shared" si="212"/>
        <v/>
      </c>
      <c r="K883" s="11" t="str">
        <f t="shared" si="213"/>
        <v>U</v>
      </c>
      <c r="L883" s="11" t="str">
        <f t="shared" si="214"/>
        <v/>
      </c>
      <c r="M883" s="13"/>
      <c r="R883" s="11"/>
      <c r="T883" s="11"/>
      <c r="X883" s="13"/>
    </row>
    <row r="884" spans="1:24" x14ac:dyDescent="0.3">
      <c r="A884" s="13"/>
      <c r="B884" s="11">
        <v>1902</v>
      </c>
      <c r="C884" s="14">
        <f t="shared" si="208"/>
        <v>43.611899999999999</v>
      </c>
      <c r="D884" s="13"/>
      <c r="E884" s="14">
        <f t="shared" si="203"/>
        <v>43.609200000000001</v>
      </c>
      <c r="F884" s="21">
        <f t="shared" si="215"/>
        <v>27</v>
      </c>
      <c r="G884" s="13"/>
      <c r="H884" s="21">
        <f t="shared" si="209"/>
        <v>27</v>
      </c>
      <c r="I884" s="13"/>
      <c r="J884" s="11" t="str">
        <f t="shared" si="212"/>
        <v>X</v>
      </c>
      <c r="K884" s="11" t="str">
        <f t="shared" si="213"/>
        <v/>
      </c>
      <c r="L884" s="11" t="str">
        <f t="shared" si="214"/>
        <v/>
      </c>
      <c r="M884" s="13"/>
      <c r="R884" s="11"/>
      <c r="T884" s="11"/>
      <c r="X884" s="13"/>
    </row>
    <row r="885" spans="1:24" x14ac:dyDescent="0.3">
      <c r="A885" s="13"/>
      <c r="B885" s="11">
        <v>1903</v>
      </c>
      <c r="C885" s="14">
        <f t="shared" si="208"/>
        <v>43.623399999999997</v>
      </c>
      <c r="D885" s="13"/>
      <c r="E885" s="14">
        <f t="shared" si="203"/>
        <v>43.620699999999999</v>
      </c>
      <c r="F885" s="21">
        <f t="shared" si="215"/>
        <v>27</v>
      </c>
      <c r="G885" s="13"/>
      <c r="H885" s="21">
        <f t="shared" si="209"/>
        <v>27</v>
      </c>
      <c r="I885" s="13"/>
      <c r="J885" s="11" t="str">
        <f t="shared" si="212"/>
        <v>X</v>
      </c>
      <c r="K885" s="11" t="str">
        <f t="shared" si="213"/>
        <v/>
      </c>
      <c r="L885" s="11" t="str">
        <f t="shared" si="214"/>
        <v/>
      </c>
      <c r="M885" s="13"/>
      <c r="R885" s="11"/>
      <c r="T885" s="11"/>
      <c r="X885" s="13"/>
    </row>
    <row r="886" spans="1:24" x14ac:dyDescent="0.3">
      <c r="A886" s="13"/>
      <c r="B886" s="11">
        <v>1904</v>
      </c>
      <c r="C886" s="14">
        <f t="shared" si="208"/>
        <v>43.634799999999998</v>
      </c>
      <c r="D886" s="13"/>
      <c r="E886" s="14">
        <f t="shared" si="203"/>
        <v>43.632199999999997</v>
      </c>
      <c r="F886" s="21">
        <f t="shared" si="215"/>
        <v>26</v>
      </c>
      <c r="G886" s="13"/>
      <c r="H886" s="21">
        <f t="shared" si="209"/>
        <v>26</v>
      </c>
      <c r="I886" s="13"/>
      <c r="J886" s="11" t="str">
        <f t="shared" si="212"/>
        <v>X</v>
      </c>
      <c r="K886" s="11" t="str">
        <f t="shared" si="213"/>
        <v/>
      </c>
      <c r="L886" s="11" t="str">
        <f t="shared" si="214"/>
        <v/>
      </c>
      <c r="M886" s="13"/>
      <c r="R886" s="11"/>
      <c r="T886" s="11"/>
      <c r="X886" s="13"/>
    </row>
    <row r="887" spans="1:24" x14ac:dyDescent="0.3">
      <c r="A887" s="13"/>
      <c r="B887" s="11">
        <v>1905</v>
      </c>
      <c r="C887" s="14">
        <f t="shared" si="208"/>
        <v>43.646299999999997</v>
      </c>
      <c r="D887" s="13"/>
      <c r="E887" s="14">
        <f t="shared" si="203"/>
        <v>43.643700000000003</v>
      </c>
      <c r="F887" s="21">
        <f t="shared" si="215"/>
        <v>26</v>
      </c>
      <c r="G887" s="13"/>
      <c r="H887" s="21">
        <f t="shared" si="209"/>
        <v>26</v>
      </c>
      <c r="I887" s="13"/>
      <c r="J887" s="11" t="str">
        <f t="shared" si="212"/>
        <v>X</v>
      </c>
      <c r="K887" s="11" t="str">
        <f t="shared" si="213"/>
        <v/>
      </c>
      <c r="L887" s="11" t="str">
        <f t="shared" si="214"/>
        <v/>
      </c>
      <c r="M887" s="13"/>
      <c r="R887" s="11"/>
      <c r="T887" s="11"/>
      <c r="X887" s="13"/>
    </row>
    <row r="888" spans="1:24" x14ac:dyDescent="0.3">
      <c r="A888" s="13"/>
      <c r="B888" s="11">
        <v>1906</v>
      </c>
      <c r="C888" s="14">
        <f t="shared" si="208"/>
        <v>43.657800000000002</v>
      </c>
      <c r="D888" s="13"/>
      <c r="E888" s="14">
        <f t="shared" si="203"/>
        <v>43.655200000000001</v>
      </c>
      <c r="F888" s="21">
        <f t="shared" si="215"/>
        <v>25</v>
      </c>
      <c r="G888" s="13"/>
      <c r="H888" s="21">
        <f t="shared" si="209"/>
        <v>26</v>
      </c>
      <c r="I888" s="13"/>
      <c r="J888" s="11" t="str">
        <f t="shared" si="212"/>
        <v/>
      </c>
      <c r="K888" s="11" t="str">
        <f t="shared" si="213"/>
        <v>U</v>
      </c>
      <c r="L888" s="11" t="str">
        <f t="shared" si="214"/>
        <v/>
      </c>
      <c r="M888" s="13"/>
      <c r="R888" s="11"/>
      <c r="T888" s="11"/>
      <c r="X888" s="13"/>
    </row>
    <row r="889" spans="1:24" x14ac:dyDescent="0.3">
      <c r="A889" s="13"/>
      <c r="B889" s="11">
        <v>1907</v>
      </c>
      <c r="C889" s="14">
        <f t="shared" si="208"/>
        <v>43.669199999999996</v>
      </c>
      <c r="D889" s="13"/>
      <c r="E889" s="14">
        <f t="shared" si="203"/>
        <v>43.666699999999999</v>
      </c>
      <c r="F889" s="21">
        <f t="shared" si="215"/>
        <v>25</v>
      </c>
      <c r="G889" s="13"/>
      <c r="H889" s="21">
        <f t="shared" si="209"/>
        <v>25</v>
      </c>
      <c r="I889" s="13"/>
      <c r="J889" s="11" t="str">
        <f t="shared" si="212"/>
        <v>X</v>
      </c>
      <c r="K889" s="11" t="str">
        <f t="shared" si="213"/>
        <v/>
      </c>
      <c r="L889" s="11" t="str">
        <f t="shared" si="214"/>
        <v/>
      </c>
      <c r="M889" s="13"/>
      <c r="R889" s="11"/>
      <c r="T889" s="11"/>
      <c r="X889" s="13"/>
    </row>
    <row r="890" spans="1:24" x14ac:dyDescent="0.3">
      <c r="A890" s="13"/>
      <c r="B890" s="11">
        <v>1908</v>
      </c>
      <c r="C890" s="14">
        <f t="shared" si="208"/>
        <v>43.680700000000002</v>
      </c>
      <c r="D890" s="13"/>
      <c r="E890" s="14">
        <f t="shared" si="203"/>
        <v>43.678199999999997</v>
      </c>
      <c r="F890" s="21">
        <f t="shared" si="215"/>
        <v>25</v>
      </c>
      <c r="G890" s="13"/>
      <c r="H890" s="21">
        <f t="shared" si="209"/>
        <v>25</v>
      </c>
      <c r="I890" s="13"/>
      <c r="J890" s="11" t="str">
        <f t="shared" si="212"/>
        <v>X</v>
      </c>
      <c r="K890" s="11" t="str">
        <f t="shared" si="213"/>
        <v/>
      </c>
      <c r="L890" s="11" t="str">
        <f t="shared" si="214"/>
        <v/>
      </c>
      <c r="M890" s="13"/>
      <c r="R890" s="11"/>
      <c r="T890" s="11"/>
      <c r="X890" s="13"/>
    </row>
    <row r="891" spans="1:24" x14ac:dyDescent="0.3">
      <c r="A891" s="13"/>
      <c r="B891" s="11">
        <v>1909</v>
      </c>
      <c r="C891" s="14">
        <f t="shared" si="208"/>
        <v>43.692100000000003</v>
      </c>
      <c r="D891" s="13"/>
      <c r="E891" s="14">
        <f t="shared" si="203"/>
        <v>43.689700000000002</v>
      </c>
      <c r="F891" s="21">
        <f t="shared" si="215"/>
        <v>24</v>
      </c>
      <c r="G891" s="13"/>
      <c r="H891" s="21">
        <f t="shared" si="209"/>
        <v>23.999999999999996</v>
      </c>
      <c r="I891" s="13"/>
      <c r="J891" s="11" t="str">
        <f t="shared" si="212"/>
        <v>X</v>
      </c>
      <c r="K891" s="11" t="str">
        <f t="shared" si="213"/>
        <v/>
      </c>
      <c r="L891" s="11" t="str">
        <f t="shared" si="214"/>
        <v/>
      </c>
      <c r="M891" s="13"/>
      <c r="R891" s="11"/>
      <c r="T891" s="11"/>
      <c r="X891" s="13"/>
    </row>
    <row r="892" spans="1:24" x14ac:dyDescent="0.3">
      <c r="A892" s="13"/>
      <c r="B892" s="11">
        <v>1910</v>
      </c>
      <c r="C892" s="14">
        <f t="shared" si="208"/>
        <v>43.703499999999998</v>
      </c>
      <c r="D892" s="13"/>
      <c r="E892" s="14">
        <f t="shared" si="203"/>
        <v>43.701099999999997</v>
      </c>
      <c r="F892" s="21">
        <f t="shared" si="215"/>
        <v>24</v>
      </c>
      <c r="G892" s="13"/>
      <c r="H892" s="21">
        <f t="shared" si="209"/>
        <v>23.999999999999996</v>
      </c>
      <c r="I892" s="13"/>
      <c r="J892" s="11" t="str">
        <f t="shared" si="212"/>
        <v>X</v>
      </c>
      <c r="K892" s="11" t="str">
        <f t="shared" si="213"/>
        <v/>
      </c>
      <c r="L892" s="11" t="str">
        <f t="shared" si="214"/>
        <v/>
      </c>
      <c r="M892" s="13"/>
      <c r="R892" s="11"/>
      <c r="T892" s="11"/>
      <c r="X892" s="13"/>
    </row>
    <row r="893" spans="1:24" x14ac:dyDescent="0.3">
      <c r="A893" s="13"/>
      <c r="B893" s="11">
        <v>1911</v>
      </c>
      <c r="C893" s="14">
        <f t="shared" si="208"/>
        <v>43.715000000000003</v>
      </c>
      <c r="D893" s="13"/>
      <c r="E893" s="14">
        <f t="shared" si="203"/>
        <v>43.712600000000002</v>
      </c>
      <c r="F893" s="21">
        <f t="shared" si="215"/>
        <v>24</v>
      </c>
      <c r="G893" s="13"/>
      <c r="H893" s="21">
        <f t="shared" si="209"/>
        <v>23.999999999999996</v>
      </c>
      <c r="I893" s="13"/>
      <c r="J893" s="11" t="str">
        <f t="shared" si="212"/>
        <v>X</v>
      </c>
      <c r="K893" s="11" t="str">
        <f t="shared" si="213"/>
        <v/>
      </c>
      <c r="L893" s="11" t="str">
        <f t="shared" si="214"/>
        <v/>
      </c>
      <c r="M893" s="13"/>
      <c r="R893" s="11"/>
      <c r="T893" s="11"/>
      <c r="X893" s="13"/>
    </row>
    <row r="894" spans="1:24" x14ac:dyDescent="0.3">
      <c r="A894" s="13"/>
      <c r="B894" s="11">
        <v>1912</v>
      </c>
      <c r="C894" s="14">
        <f t="shared" si="208"/>
        <v>43.726399999999998</v>
      </c>
      <c r="D894" s="13"/>
      <c r="E894" s="14">
        <f t="shared" si="203"/>
        <v>43.7241</v>
      </c>
      <c r="F894" s="21">
        <f t="shared" ref="F894:F905" si="216">ROUND((28/2)+((0.86-(E894-43))/0.14)*(28/3),0)</f>
        <v>23</v>
      </c>
      <c r="G894" s="13"/>
      <c r="H894" s="21">
        <f t="shared" si="209"/>
        <v>23</v>
      </c>
      <c r="I894" s="13"/>
      <c r="J894" s="11" t="str">
        <f t="shared" si="212"/>
        <v>X</v>
      </c>
      <c r="K894" s="11" t="str">
        <f t="shared" si="213"/>
        <v/>
      </c>
      <c r="L894" s="11" t="str">
        <f t="shared" si="214"/>
        <v/>
      </c>
      <c r="M894" s="13"/>
      <c r="R894" s="11"/>
      <c r="T894" s="11"/>
      <c r="X894" s="13"/>
    </row>
    <row r="895" spans="1:24" x14ac:dyDescent="0.3">
      <c r="A895" s="13"/>
      <c r="B895" s="11">
        <v>1913</v>
      </c>
      <c r="C895" s="14">
        <f t="shared" si="208"/>
        <v>43.737900000000003</v>
      </c>
      <c r="D895" s="13"/>
      <c r="E895" s="14">
        <f t="shared" si="203"/>
        <v>43.735599999999998</v>
      </c>
      <c r="F895" s="21">
        <f t="shared" si="216"/>
        <v>22</v>
      </c>
      <c r="G895" s="13"/>
      <c r="H895" s="21">
        <f t="shared" si="209"/>
        <v>23</v>
      </c>
      <c r="I895" s="13"/>
      <c r="J895" s="11" t="str">
        <f t="shared" si="212"/>
        <v/>
      </c>
      <c r="K895" s="11" t="str">
        <f t="shared" si="213"/>
        <v>U</v>
      </c>
      <c r="L895" s="11" t="str">
        <f t="shared" si="214"/>
        <v/>
      </c>
      <c r="M895" s="13"/>
      <c r="R895" s="11"/>
      <c r="T895" s="11"/>
      <c r="X895" s="13"/>
    </row>
    <row r="896" spans="1:24" x14ac:dyDescent="0.3">
      <c r="A896" s="13"/>
      <c r="B896" s="11">
        <v>1914</v>
      </c>
      <c r="C896" s="14">
        <f t="shared" si="208"/>
        <v>43.749299999999998</v>
      </c>
      <c r="D896" s="13"/>
      <c r="E896" s="14">
        <f t="shared" ref="E896:E917" si="217">ROUND(43+(B896-1849)/87,4)</f>
        <v>43.747100000000003</v>
      </c>
      <c r="F896" s="21">
        <f t="shared" si="216"/>
        <v>22</v>
      </c>
      <c r="G896" s="13"/>
      <c r="H896" s="21">
        <f t="shared" si="209"/>
        <v>22</v>
      </c>
      <c r="I896" s="13"/>
      <c r="J896" s="11" t="str">
        <f t="shared" ref="J896:J917" si="218">IF(H896=F896,"X","")</f>
        <v>X</v>
      </c>
      <c r="K896" s="11" t="str">
        <f t="shared" ref="K896:K917" si="219">IF(H896&gt;F896,"U","")</f>
        <v/>
      </c>
      <c r="L896" s="11" t="str">
        <f t="shared" ref="L896:L917" si="220">IF(H896&lt;F896,"O","")</f>
        <v/>
      </c>
      <c r="M896" s="13"/>
      <c r="R896" s="11"/>
      <c r="T896" s="11"/>
      <c r="X896" s="13"/>
    </row>
    <row r="897" spans="1:24" x14ac:dyDescent="0.3">
      <c r="A897" s="13"/>
      <c r="B897" s="11">
        <v>1915</v>
      </c>
      <c r="C897" s="14">
        <f t="shared" si="208"/>
        <v>43.7607</v>
      </c>
      <c r="D897" s="13"/>
      <c r="E897" s="14">
        <f t="shared" si="217"/>
        <v>43.758600000000001</v>
      </c>
      <c r="F897" s="21">
        <f t="shared" si="216"/>
        <v>21</v>
      </c>
      <c r="G897" s="13"/>
      <c r="H897" s="21">
        <f t="shared" si="209"/>
        <v>21</v>
      </c>
      <c r="I897" s="13"/>
      <c r="J897" s="11" t="str">
        <f t="shared" si="218"/>
        <v>X</v>
      </c>
      <c r="K897" s="11" t="str">
        <f t="shared" si="219"/>
        <v/>
      </c>
      <c r="L897" s="11" t="str">
        <f t="shared" si="220"/>
        <v/>
      </c>
      <c r="M897" s="13"/>
      <c r="R897" s="11"/>
      <c r="T897" s="11"/>
      <c r="X897" s="13"/>
    </row>
    <row r="898" spans="1:24" x14ac:dyDescent="0.3">
      <c r="A898" s="13"/>
      <c r="B898" s="11">
        <v>1916</v>
      </c>
      <c r="C898" s="14">
        <f t="shared" si="208"/>
        <v>43.772100000000002</v>
      </c>
      <c r="D898" s="13"/>
      <c r="E898" s="14">
        <f t="shared" si="217"/>
        <v>43.770099999999999</v>
      </c>
      <c r="F898" s="21">
        <f t="shared" si="216"/>
        <v>20</v>
      </c>
      <c r="G898" s="13"/>
      <c r="H898" s="21">
        <f t="shared" si="209"/>
        <v>20</v>
      </c>
      <c r="I898" s="13"/>
      <c r="J898" s="11" t="str">
        <f t="shared" si="218"/>
        <v>X</v>
      </c>
      <c r="K898" s="11" t="str">
        <f t="shared" si="219"/>
        <v/>
      </c>
      <c r="L898" s="11" t="str">
        <f t="shared" si="220"/>
        <v/>
      </c>
      <c r="M898" s="13"/>
      <c r="R898" s="11"/>
      <c r="T898" s="11"/>
      <c r="X898" s="13"/>
    </row>
    <row r="899" spans="1:24" x14ac:dyDescent="0.3">
      <c r="A899" s="13"/>
      <c r="B899" s="11">
        <v>1917</v>
      </c>
      <c r="C899" s="14">
        <f t="shared" si="208"/>
        <v>43.7836</v>
      </c>
      <c r="D899" s="13"/>
      <c r="E899" s="14">
        <f t="shared" si="217"/>
        <v>43.781599999999997</v>
      </c>
      <c r="F899" s="21">
        <f t="shared" si="216"/>
        <v>19</v>
      </c>
      <c r="G899" s="13"/>
      <c r="H899" s="21">
        <f t="shared" si="209"/>
        <v>20</v>
      </c>
      <c r="I899" s="13"/>
      <c r="J899" s="11" t="str">
        <f t="shared" si="218"/>
        <v/>
      </c>
      <c r="K899" s="11" t="str">
        <f t="shared" si="219"/>
        <v>U</v>
      </c>
      <c r="L899" s="11" t="str">
        <f t="shared" si="220"/>
        <v/>
      </c>
      <c r="M899" s="13"/>
      <c r="R899" s="11"/>
      <c r="T899" s="11"/>
      <c r="X899" s="13"/>
    </row>
    <row r="900" spans="1:24" x14ac:dyDescent="0.3">
      <c r="A900" s="13"/>
      <c r="B900" s="11">
        <v>1918</v>
      </c>
      <c r="C900" s="14">
        <f t="shared" si="208"/>
        <v>43.795000000000002</v>
      </c>
      <c r="D900" s="13"/>
      <c r="E900" s="14">
        <f t="shared" si="217"/>
        <v>43.793100000000003</v>
      </c>
      <c r="F900" s="21">
        <f t="shared" si="216"/>
        <v>18</v>
      </c>
      <c r="G900" s="13"/>
      <c r="H900" s="21">
        <f t="shared" si="209"/>
        <v>19</v>
      </c>
      <c r="I900" s="13"/>
      <c r="J900" s="11" t="str">
        <f t="shared" si="218"/>
        <v/>
      </c>
      <c r="K900" s="11" t="str">
        <f t="shared" si="219"/>
        <v>U</v>
      </c>
      <c r="L900" s="11" t="str">
        <f t="shared" si="220"/>
        <v/>
      </c>
      <c r="M900" s="13"/>
      <c r="R900" s="11"/>
      <c r="T900" s="11"/>
      <c r="X900" s="13"/>
    </row>
    <row r="901" spans="1:24" x14ac:dyDescent="0.3">
      <c r="A901" s="13"/>
      <c r="B901" s="11">
        <v>1919</v>
      </c>
      <c r="C901" s="14">
        <f t="shared" si="208"/>
        <v>43.806399999999996</v>
      </c>
      <c r="D901" s="13"/>
      <c r="E901" s="14">
        <f t="shared" si="217"/>
        <v>43.804600000000001</v>
      </c>
      <c r="F901" s="21">
        <f t="shared" si="216"/>
        <v>18</v>
      </c>
      <c r="G901" s="13"/>
      <c r="H901" s="21">
        <f t="shared" si="209"/>
        <v>18</v>
      </c>
      <c r="I901" s="13"/>
      <c r="J901" s="11" t="str">
        <f t="shared" si="218"/>
        <v>X</v>
      </c>
      <c r="K901" s="11" t="str">
        <f t="shared" si="219"/>
        <v/>
      </c>
      <c r="L901" s="11" t="str">
        <f t="shared" si="220"/>
        <v/>
      </c>
      <c r="M901" s="13"/>
      <c r="R901" s="11"/>
      <c r="T901" s="11"/>
      <c r="X901" s="13"/>
    </row>
    <row r="902" spans="1:24" x14ac:dyDescent="0.3">
      <c r="A902" s="13"/>
      <c r="B902" s="11">
        <v>1920</v>
      </c>
      <c r="C902" s="14">
        <f t="shared" ref="C902:C965" si="221">ROUND(SQRT(B902),4)</f>
        <v>43.817799999999998</v>
      </c>
      <c r="D902" s="13"/>
      <c r="E902" s="14">
        <f t="shared" si="217"/>
        <v>43.816099999999999</v>
      </c>
      <c r="F902" s="21">
        <f t="shared" si="216"/>
        <v>17</v>
      </c>
      <c r="G902" s="13"/>
      <c r="H902" s="21">
        <f t="shared" si="209"/>
        <v>17</v>
      </c>
      <c r="I902" s="13"/>
      <c r="J902" s="11" t="str">
        <f t="shared" si="218"/>
        <v>X</v>
      </c>
      <c r="K902" s="11" t="str">
        <f t="shared" si="219"/>
        <v/>
      </c>
      <c r="L902" s="11" t="str">
        <f t="shared" si="220"/>
        <v/>
      </c>
      <c r="M902" s="13"/>
      <c r="R902" s="11"/>
      <c r="T902" s="11"/>
      <c r="X902" s="13"/>
    </row>
    <row r="903" spans="1:24" x14ac:dyDescent="0.3">
      <c r="A903" s="13"/>
      <c r="B903" s="11">
        <v>1921</v>
      </c>
      <c r="C903" s="14">
        <f t="shared" si="221"/>
        <v>43.8292</v>
      </c>
      <c r="D903" s="13"/>
      <c r="E903" s="14">
        <f t="shared" si="217"/>
        <v>43.827599999999997</v>
      </c>
      <c r="F903" s="21">
        <f t="shared" si="216"/>
        <v>16</v>
      </c>
      <c r="G903" s="13"/>
      <c r="H903" s="21">
        <f t="shared" ref="H903:H966" si="222">ROUND(C903-E903,4)*10000</f>
        <v>16</v>
      </c>
      <c r="I903" s="13"/>
      <c r="J903" s="11" t="str">
        <f t="shared" si="218"/>
        <v>X</v>
      </c>
      <c r="K903" s="11" t="str">
        <f t="shared" si="219"/>
        <v/>
      </c>
      <c r="L903" s="11" t="str">
        <f t="shared" si="220"/>
        <v/>
      </c>
      <c r="M903" s="13"/>
      <c r="R903" s="11"/>
      <c r="T903" s="11"/>
      <c r="X903" s="13"/>
    </row>
    <row r="904" spans="1:24" x14ac:dyDescent="0.3">
      <c r="A904" s="13"/>
      <c r="B904" s="11">
        <v>1922</v>
      </c>
      <c r="C904" s="14">
        <f t="shared" si="221"/>
        <v>43.840600000000002</v>
      </c>
      <c r="D904" s="13"/>
      <c r="E904" s="14">
        <f t="shared" si="217"/>
        <v>43.839100000000002</v>
      </c>
      <c r="F904" s="21">
        <f t="shared" si="216"/>
        <v>15</v>
      </c>
      <c r="G904" s="13"/>
      <c r="H904" s="21">
        <f t="shared" si="222"/>
        <v>15</v>
      </c>
      <c r="I904" s="13"/>
      <c r="J904" s="11" t="str">
        <f t="shared" si="218"/>
        <v>X</v>
      </c>
      <c r="K904" s="11" t="str">
        <f t="shared" si="219"/>
        <v/>
      </c>
      <c r="L904" s="11" t="str">
        <f t="shared" si="220"/>
        <v/>
      </c>
      <c r="M904" s="13"/>
      <c r="R904" s="11"/>
      <c r="T904" s="11"/>
      <c r="X904" s="13"/>
    </row>
    <row r="905" spans="1:24" x14ac:dyDescent="0.3">
      <c r="A905" s="13"/>
      <c r="B905" s="11">
        <v>1923</v>
      </c>
      <c r="C905" s="14">
        <f t="shared" si="221"/>
        <v>43.851999999999997</v>
      </c>
      <c r="D905" s="13"/>
      <c r="E905" s="14">
        <f t="shared" si="217"/>
        <v>43.8506</v>
      </c>
      <c r="F905" s="21">
        <f t="shared" si="216"/>
        <v>15</v>
      </c>
      <c r="G905" s="13"/>
      <c r="H905" s="21">
        <f t="shared" si="222"/>
        <v>14</v>
      </c>
      <c r="I905" s="13"/>
      <c r="J905" s="11" t="str">
        <f t="shared" si="218"/>
        <v/>
      </c>
      <c r="K905" s="11" t="str">
        <f t="shared" si="219"/>
        <v/>
      </c>
      <c r="L905" s="11" t="str">
        <f t="shared" si="220"/>
        <v>O</v>
      </c>
      <c r="M905" s="13"/>
      <c r="R905" s="11"/>
      <c r="T905" s="11"/>
      <c r="X905" s="13"/>
    </row>
    <row r="906" spans="1:24" x14ac:dyDescent="0.3">
      <c r="A906" s="13"/>
      <c r="B906" s="11">
        <v>1924</v>
      </c>
      <c r="C906" s="14">
        <f t="shared" si="221"/>
        <v>43.863399999999999</v>
      </c>
      <c r="D906" s="13"/>
      <c r="E906" s="14">
        <f t="shared" si="217"/>
        <v>43.862099999999998</v>
      </c>
      <c r="F906" s="21">
        <f t="shared" ref="F906:F917" si="223">ROUND(((1-(E906-43))/0.14)*(28/2),0)</f>
        <v>14</v>
      </c>
      <c r="G906" s="13"/>
      <c r="H906" s="21">
        <f t="shared" si="222"/>
        <v>13</v>
      </c>
      <c r="I906" s="13"/>
      <c r="J906" s="11" t="str">
        <f t="shared" si="218"/>
        <v/>
      </c>
      <c r="K906" s="11" t="str">
        <f t="shared" si="219"/>
        <v/>
      </c>
      <c r="L906" s="11" t="str">
        <f t="shared" si="220"/>
        <v>O</v>
      </c>
      <c r="M906" s="13"/>
      <c r="R906" s="11"/>
      <c r="T906" s="11"/>
      <c r="X906" s="13"/>
    </row>
    <row r="907" spans="1:24" x14ac:dyDescent="0.3">
      <c r="A907" s="13"/>
      <c r="B907" s="11">
        <v>1925</v>
      </c>
      <c r="C907" s="14">
        <f t="shared" si="221"/>
        <v>43.8748</v>
      </c>
      <c r="D907" s="13"/>
      <c r="E907" s="14">
        <f t="shared" si="217"/>
        <v>43.873600000000003</v>
      </c>
      <c r="F907" s="21">
        <f t="shared" si="223"/>
        <v>13</v>
      </c>
      <c r="G907" s="13"/>
      <c r="H907" s="21">
        <f t="shared" si="222"/>
        <v>11.999999999999998</v>
      </c>
      <c r="I907" s="13"/>
      <c r="J907" s="11" t="str">
        <f t="shared" si="218"/>
        <v/>
      </c>
      <c r="K907" s="11" t="str">
        <f t="shared" si="219"/>
        <v/>
      </c>
      <c r="L907" s="11" t="str">
        <f t="shared" si="220"/>
        <v>O</v>
      </c>
      <c r="M907" s="13"/>
      <c r="R907" s="11"/>
      <c r="T907" s="11"/>
      <c r="X907" s="13"/>
    </row>
    <row r="908" spans="1:24" x14ac:dyDescent="0.3">
      <c r="A908" s="13"/>
      <c r="B908" s="11">
        <v>1926</v>
      </c>
      <c r="C908" s="14">
        <f t="shared" si="221"/>
        <v>43.886200000000002</v>
      </c>
      <c r="D908" s="13"/>
      <c r="E908" s="14">
        <f t="shared" si="217"/>
        <v>43.885100000000001</v>
      </c>
      <c r="F908" s="21">
        <f t="shared" si="223"/>
        <v>11</v>
      </c>
      <c r="G908" s="13"/>
      <c r="H908" s="21">
        <f t="shared" si="222"/>
        <v>11</v>
      </c>
      <c r="I908" s="13"/>
      <c r="J908" s="11" t="str">
        <f t="shared" si="218"/>
        <v>X</v>
      </c>
      <c r="K908" s="11" t="str">
        <f t="shared" si="219"/>
        <v/>
      </c>
      <c r="L908" s="11" t="str">
        <f t="shared" si="220"/>
        <v/>
      </c>
      <c r="M908" s="13"/>
      <c r="R908" s="11"/>
      <c r="T908" s="11"/>
      <c r="X908" s="13"/>
    </row>
    <row r="909" spans="1:24" x14ac:dyDescent="0.3">
      <c r="A909" s="13"/>
      <c r="B909" s="11">
        <v>1927</v>
      </c>
      <c r="C909" s="14">
        <f t="shared" si="221"/>
        <v>43.897599999999997</v>
      </c>
      <c r="D909" s="13"/>
      <c r="E909" s="14">
        <f t="shared" si="217"/>
        <v>43.896599999999999</v>
      </c>
      <c r="F909" s="21">
        <f t="shared" si="223"/>
        <v>10</v>
      </c>
      <c r="G909" s="13"/>
      <c r="H909" s="21">
        <f t="shared" si="222"/>
        <v>10</v>
      </c>
      <c r="I909" s="13"/>
      <c r="J909" s="11" t="str">
        <f t="shared" si="218"/>
        <v>X</v>
      </c>
      <c r="K909" s="11" t="str">
        <f t="shared" si="219"/>
        <v/>
      </c>
      <c r="L909" s="11" t="str">
        <f t="shared" si="220"/>
        <v/>
      </c>
      <c r="M909" s="13"/>
      <c r="R909" s="11"/>
      <c r="T909" s="11"/>
      <c r="X909" s="13"/>
    </row>
    <row r="910" spans="1:24" x14ac:dyDescent="0.3">
      <c r="A910" s="13"/>
      <c r="B910" s="11">
        <v>1928</v>
      </c>
      <c r="C910" s="14">
        <f t="shared" si="221"/>
        <v>43.908999999999999</v>
      </c>
      <c r="D910" s="13"/>
      <c r="E910" s="14">
        <f t="shared" si="217"/>
        <v>43.908000000000001</v>
      </c>
      <c r="F910" s="21">
        <f t="shared" si="223"/>
        <v>9</v>
      </c>
      <c r="G910" s="13"/>
      <c r="H910" s="21">
        <f t="shared" si="222"/>
        <v>10</v>
      </c>
      <c r="I910" s="13"/>
      <c r="J910" s="11" t="str">
        <f t="shared" si="218"/>
        <v/>
      </c>
      <c r="K910" s="11" t="str">
        <f t="shared" si="219"/>
        <v>U</v>
      </c>
      <c r="L910" s="11" t="str">
        <f t="shared" si="220"/>
        <v/>
      </c>
      <c r="M910" s="13"/>
      <c r="R910" s="11"/>
      <c r="T910" s="11"/>
      <c r="X910" s="13"/>
    </row>
    <row r="911" spans="1:24" x14ac:dyDescent="0.3">
      <c r="A911" s="13"/>
      <c r="B911" s="11">
        <v>1929</v>
      </c>
      <c r="C911" s="14">
        <f t="shared" si="221"/>
        <v>43.920400000000001</v>
      </c>
      <c r="D911" s="13"/>
      <c r="E911" s="14">
        <f t="shared" si="217"/>
        <v>43.919499999999999</v>
      </c>
      <c r="F911" s="21">
        <f t="shared" si="223"/>
        <v>8</v>
      </c>
      <c r="G911" s="13"/>
      <c r="H911" s="21">
        <f t="shared" si="222"/>
        <v>9</v>
      </c>
      <c r="I911" s="13"/>
      <c r="J911" s="11" t="str">
        <f t="shared" si="218"/>
        <v/>
      </c>
      <c r="K911" s="11" t="str">
        <f t="shared" si="219"/>
        <v>U</v>
      </c>
      <c r="L911" s="11" t="str">
        <f t="shared" si="220"/>
        <v/>
      </c>
      <c r="M911" s="13"/>
      <c r="R911" s="11"/>
      <c r="T911" s="11"/>
      <c r="X911" s="13"/>
    </row>
    <row r="912" spans="1:24" x14ac:dyDescent="0.3">
      <c r="A912" s="13"/>
      <c r="B912" s="11">
        <v>1930</v>
      </c>
      <c r="C912" s="14">
        <f t="shared" si="221"/>
        <v>43.931800000000003</v>
      </c>
      <c r="D912" s="13"/>
      <c r="E912" s="14">
        <f t="shared" si="217"/>
        <v>43.930999999999997</v>
      </c>
      <c r="F912" s="21">
        <f t="shared" si="223"/>
        <v>7</v>
      </c>
      <c r="G912" s="13"/>
      <c r="H912" s="21">
        <f t="shared" si="222"/>
        <v>8</v>
      </c>
      <c r="I912" s="13"/>
      <c r="J912" s="11" t="str">
        <f t="shared" si="218"/>
        <v/>
      </c>
      <c r="K912" s="11" t="str">
        <f t="shared" si="219"/>
        <v>U</v>
      </c>
      <c r="L912" s="11" t="str">
        <f t="shared" si="220"/>
        <v/>
      </c>
      <c r="M912" s="13"/>
      <c r="R912" s="11"/>
      <c r="T912" s="11"/>
      <c r="X912" s="13"/>
    </row>
    <row r="913" spans="1:24" x14ac:dyDescent="0.3">
      <c r="A913" s="13"/>
      <c r="B913" s="11">
        <v>1931</v>
      </c>
      <c r="C913" s="14">
        <f t="shared" si="221"/>
        <v>43.943100000000001</v>
      </c>
      <c r="D913" s="13"/>
      <c r="E913" s="14">
        <f t="shared" si="217"/>
        <v>43.942500000000003</v>
      </c>
      <c r="F913" s="21">
        <f t="shared" si="223"/>
        <v>6</v>
      </c>
      <c r="G913" s="13"/>
      <c r="H913" s="21">
        <f t="shared" si="222"/>
        <v>5.9999999999999991</v>
      </c>
      <c r="I913" s="13"/>
      <c r="J913" s="11" t="str">
        <f t="shared" si="218"/>
        <v>X</v>
      </c>
      <c r="K913" s="11" t="str">
        <f t="shared" si="219"/>
        <v/>
      </c>
      <c r="L913" s="11" t="str">
        <f t="shared" si="220"/>
        <v/>
      </c>
      <c r="M913" s="13"/>
      <c r="R913" s="11"/>
      <c r="T913" s="11"/>
      <c r="X913" s="13"/>
    </row>
    <row r="914" spans="1:24" x14ac:dyDescent="0.3">
      <c r="A914" s="13"/>
      <c r="B914" s="11">
        <v>1932</v>
      </c>
      <c r="C914" s="14">
        <f t="shared" si="221"/>
        <v>43.954500000000003</v>
      </c>
      <c r="D914" s="13"/>
      <c r="E914" s="14">
        <f t="shared" si="217"/>
        <v>43.954000000000001</v>
      </c>
      <c r="F914" s="21">
        <f t="shared" si="223"/>
        <v>5</v>
      </c>
      <c r="G914" s="13"/>
      <c r="H914" s="21">
        <f t="shared" si="222"/>
        <v>5</v>
      </c>
      <c r="I914" s="13"/>
      <c r="J914" s="11" t="str">
        <f t="shared" si="218"/>
        <v>X</v>
      </c>
      <c r="K914" s="11" t="str">
        <f t="shared" si="219"/>
        <v/>
      </c>
      <c r="L914" s="11" t="str">
        <f t="shared" si="220"/>
        <v/>
      </c>
      <c r="M914" s="13"/>
      <c r="R914" s="11"/>
      <c r="T914" s="11"/>
      <c r="X914" s="13"/>
    </row>
    <row r="915" spans="1:24" x14ac:dyDescent="0.3">
      <c r="A915" s="13"/>
      <c r="B915" s="11">
        <v>1933</v>
      </c>
      <c r="C915" s="14">
        <f t="shared" si="221"/>
        <v>43.965899999999998</v>
      </c>
      <c r="D915" s="13"/>
      <c r="E915" s="14">
        <f t="shared" si="217"/>
        <v>43.965499999999999</v>
      </c>
      <c r="F915" s="21">
        <f t="shared" si="223"/>
        <v>3</v>
      </c>
      <c r="G915" s="13"/>
      <c r="H915" s="21">
        <f t="shared" si="222"/>
        <v>4</v>
      </c>
      <c r="I915" s="13"/>
      <c r="J915" s="11" t="str">
        <f t="shared" si="218"/>
        <v/>
      </c>
      <c r="K915" s="11" t="str">
        <f t="shared" si="219"/>
        <v>U</v>
      </c>
      <c r="L915" s="11" t="str">
        <f t="shared" si="220"/>
        <v/>
      </c>
      <c r="M915" s="13"/>
      <c r="R915" s="11"/>
      <c r="T915" s="11"/>
      <c r="X915" s="13"/>
    </row>
    <row r="916" spans="1:24" x14ac:dyDescent="0.3">
      <c r="A916" s="13"/>
      <c r="B916" s="11">
        <v>1934</v>
      </c>
      <c r="C916" s="14">
        <f t="shared" si="221"/>
        <v>43.9773</v>
      </c>
      <c r="D916" s="13"/>
      <c r="E916" s="14">
        <f t="shared" si="217"/>
        <v>43.976999999999997</v>
      </c>
      <c r="F916" s="21">
        <f t="shared" si="223"/>
        <v>2</v>
      </c>
      <c r="G916" s="13"/>
      <c r="H916" s="21">
        <f t="shared" si="222"/>
        <v>2.9999999999999996</v>
      </c>
      <c r="I916" s="13"/>
      <c r="J916" s="11" t="str">
        <f t="shared" si="218"/>
        <v/>
      </c>
      <c r="K916" s="11" t="str">
        <f t="shared" si="219"/>
        <v>U</v>
      </c>
      <c r="L916" s="11" t="str">
        <f t="shared" si="220"/>
        <v/>
      </c>
      <c r="M916" s="13"/>
      <c r="R916" s="11"/>
      <c r="T916" s="11"/>
      <c r="X916" s="13"/>
    </row>
    <row r="917" spans="1:24" x14ac:dyDescent="0.3">
      <c r="A917" s="13"/>
      <c r="B917" s="11">
        <v>1935</v>
      </c>
      <c r="C917" s="14">
        <f t="shared" si="221"/>
        <v>43.988599999999998</v>
      </c>
      <c r="D917" s="13"/>
      <c r="E917" s="14">
        <f t="shared" si="217"/>
        <v>43.988500000000002</v>
      </c>
      <c r="F917" s="21">
        <f t="shared" si="223"/>
        <v>1</v>
      </c>
      <c r="G917" s="13"/>
      <c r="H917" s="21">
        <f t="shared" si="222"/>
        <v>1</v>
      </c>
      <c r="I917" s="13"/>
      <c r="J917" s="11" t="str">
        <f t="shared" si="218"/>
        <v>X</v>
      </c>
      <c r="K917" s="11" t="str">
        <f t="shared" si="219"/>
        <v/>
      </c>
      <c r="L917" s="11" t="str">
        <f t="shared" si="220"/>
        <v/>
      </c>
      <c r="M917" s="13"/>
      <c r="R917" s="11"/>
      <c r="T917" s="11"/>
      <c r="X917" s="13"/>
    </row>
    <row r="918" spans="1:24" x14ac:dyDescent="0.3">
      <c r="A918" s="13"/>
      <c r="B918" s="11">
        <v>1936</v>
      </c>
      <c r="C918" s="14">
        <f t="shared" si="221"/>
        <v>44</v>
      </c>
      <c r="D918" s="13"/>
      <c r="E918" s="14">
        <f>43+(B918-1849)/87</f>
        <v>44</v>
      </c>
      <c r="F918" s="21"/>
      <c r="G918" s="13"/>
      <c r="H918" s="21">
        <f t="shared" si="222"/>
        <v>0</v>
      </c>
      <c r="I918" s="13"/>
      <c r="J918" s="10">
        <f>COUNTIF(J832:J917,"X")</f>
        <v>53</v>
      </c>
      <c r="K918" s="10">
        <f>COUNTIF(K832:K917,"U")</f>
        <v>29</v>
      </c>
      <c r="L918" s="10">
        <f>COUNTIF(L832:L917,"O")</f>
        <v>4</v>
      </c>
      <c r="M918" s="13"/>
      <c r="R918" s="11"/>
      <c r="T918" s="11"/>
      <c r="X918" s="13"/>
    </row>
    <row r="919" spans="1:24" x14ac:dyDescent="0.3">
      <c r="A919" s="13"/>
      <c r="B919" s="11">
        <v>1937</v>
      </c>
      <c r="C919" s="14">
        <f t="shared" si="221"/>
        <v>44.011400000000002</v>
      </c>
      <c r="D919" s="13"/>
      <c r="E919" s="14">
        <f t="shared" ref="E919:E982" si="224">ROUND(44+(B919-1936)/89,4)</f>
        <v>44.011200000000002</v>
      </c>
      <c r="F919" s="21">
        <f t="shared" ref="F919:F930" si="225">ROUND(((E919-44)/0.14)*(28/2),0)</f>
        <v>1</v>
      </c>
      <c r="G919" s="13"/>
      <c r="H919" s="21">
        <f t="shared" si="222"/>
        <v>2</v>
      </c>
      <c r="I919" s="13"/>
      <c r="J919" s="11" t="str">
        <f t="shared" ref="J919:J950" si="226">IF(H919=F919,"X","")</f>
        <v/>
      </c>
      <c r="K919" s="11" t="str">
        <f t="shared" ref="K919:K950" si="227">IF(H919&gt;F919,"U","")</f>
        <v>U</v>
      </c>
      <c r="L919" s="11" t="str">
        <f t="shared" ref="L919:L950" si="228">IF(H919&lt;F919,"O","")</f>
        <v/>
      </c>
      <c r="M919" s="13"/>
      <c r="R919" s="11"/>
      <c r="T919" s="11"/>
      <c r="X919" s="13"/>
    </row>
    <row r="920" spans="1:24" x14ac:dyDescent="0.3">
      <c r="A920" s="13"/>
      <c r="B920" s="11">
        <v>1938</v>
      </c>
      <c r="C920" s="14">
        <f t="shared" si="221"/>
        <v>44.0227</v>
      </c>
      <c r="D920" s="13"/>
      <c r="E920" s="14">
        <f t="shared" si="224"/>
        <v>44.022500000000001</v>
      </c>
      <c r="F920" s="21">
        <f t="shared" si="225"/>
        <v>2</v>
      </c>
      <c r="G920" s="13"/>
      <c r="H920" s="21">
        <f t="shared" si="222"/>
        <v>2</v>
      </c>
      <c r="I920" s="13"/>
      <c r="J920" s="11" t="str">
        <f t="shared" si="226"/>
        <v>X</v>
      </c>
      <c r="K920" s="11" t="str">
        <f t="shared" si="227"/>
        <v/>
      </c>
      <c r="L920" s="11" t="str">
        <f t="shared" si="228"/>
        <v/>
      </c>
      <c r="M920" s="13"/>
      <c r="R920" s="11"/>
      <c r="T920" s="11"/>
      <c r="X920" s="13"/>
    </row>
    <row r="921" spans="1:24" x14ac:dyDescent="0.3">
      <c r="A921" s="13"/>
      <c r="B921" s="11">
        <v>1939</v>
      </c>
      <c r="C921" s="14">
        <f t="shared" si="221"/>
        <v>44.034100000000002</v>
      </c>
      <c r="D921" s="13"/>
      <c r="E921" s="14">
        <f t="shared" si="224"/>
        <v>44.033700000000003</v>
      </c>
      <c r="F921" s="21">
        <f t="shared" si="225"/>
        <v>3</v>
      </c>
      <c r="G921" s="13"/>
      <c r="H921" s="21">
        <f t="shared" si="222"/>
        <v>4</v>
      </c>
      <c r="I921" s="13"/>
      <c r="J921" s="11" t="str">
        <f t="shared" si="226"/>
        <v/>
      </c>
      <c r="K921" s="11" t="str">
        <f t="shared" si="227"/>
        <v>U</v>
      </c>
      <c r="L921" s="11" t="str">
        <f t="shared" si="228"/>
        <v/>
      </c>
      <c r="M921" s="13"/>
      <c r="R921" s="11"/>
      <c r="T921" s="11"/>
      <c r="X921" s="13"/>
    </row>
    <row r="922" spans="1:24" x14ac:dyDescent="0.3">
      <c r="A922" s="13"/>
      <c r="B922" s="11">
        <v>1940</v>
      </c>
      <c r="C922" s="14">
        <f t="shared" si="221"/>
        <v>44.045400000000001</v>
      </c>
      <c r="D922" s="13"/>
      <c r="E922" s="14">
        <f t="shared" si="224"/>
        <v>44.044899999999998</v>
      </c>
      <c r="F922" s="21">
        <f t="shared" si="225"/>
        <v>4</v>
      </c>
      <c r="G922" s="13"/>
      <c r="H922" s="21">
        <f t="shared" si="222"/>
        <v>5</v>
      </c>
      <c r="I922" s="13"/>
      <c r="J922" s="11" t="str">
        <f t="shared" si="226"/>
        <v/>
      </c>
      <c r="K922" s="11" t="str">
        <f t="shared" si="227"/>
        <v>U</v>
      </c>
      <c r="L922" s="11" t="str">
        <f t="shared" si="228"/>
        <v/>
      </c>
      <c r="M922" s="13"/>
      <c r="R922" s="11"/>
      <c r="T922" s="11"/>
      <c r="X922" s="13"/>
    </row>
    <row r="923" spans="1:24" x14ac:dyDescent="0.3">
      <c r="A923" s="13"/>
      <c r="B923" s="11">
        <v>1941</v>
      </c>
      <c r="C923" s="14">
        <f t="shared" si="221"/>
        <v>44.056800000000003</v>
      </c>
      <c r="D923" s="13"/>
      <c r="E923" s="14">
        <f t="shared" si="224"/>
        <v>44.056199999999997</v>
      </c>
      <c r="F923" s="21">
        <f t="shared" si="225"/>
        <v>6</v>
      </c>
      <c r="G923" s="13"/>
      <c r="H923" s="21">
        <f t="shared" si="222"/>
        <v>5.9999999999999991</v>
      </c>
      <c r="I923" s="13"/>
      <c r="J923" s="11" t="str">
        <f t="shared" si="226"/>
        <v>X</v>
      </c>
      <c r="K923" s="11" t="str">
        <f t="shared" si="227"/>
        <v/>
      </c>
      <c r="L923" s="11" t="str">
        <f t="shared" si="228"/>
        <v/>
      </c>
      <c r="M923" s="13"/>
      <c r="R923" s="11"/>
      <c r="T923" s="11"/>
      <c r="X923" s="13"/>
    </row>
    <row r="924" spans="1:24" x14ac:dyDescent="0.3">
      <c r="A924" s="13"/>
      <c r="B924" s="11">
        <v>1942</v>
      </c>
      <c r="C924" s="14">
        <f t="shared" si="221"/>
        <v>44.068100000000001</v>
      </c>
      <c r="D924" s="13"/>
      <c r="E924" s="14">
        <f t="shared" si="224"/>
        <v>44.067399999999999</v>
      </c>
      <c r="F924" s="21">
        <f t="shared" si="225"/>
        <v>7</v>
      </c>
      <c r="G924" s="13"/>
      <c r="H924" s="21">
        <f t="shared" si="222"/>
        <v>7</v>
      </c>
      <c r="I924" s="13"/>
      <c r="J924" s="11" t="str">
        <f t="shared" si="226"/>
        <v>X</v>
      </c>
      <c r="K924" s="11" t="str">
        <f t="shared" si="227"/>
        <v/>
      </c>
      <c r="L924" s="11" t="str">
        <f t="shared" si="228"/>
        <v/>
      </c>
      <c r="M924" s="13"/>
      <c r="R924" s="11"/>
      <c r="T924" s="11"/>
      <c r="X924" s="13"/>
    </row>
    <row r="925" spans="1:24" x14ac:dyDescent="0.3">
      <c r="A925" s="13"/>
      <c r="B925" s="11">
        <v>1943</v>
      </c>
      <c r="C925" s="14">
        <f t="shared" si="221"/>
        <v>44.079500000000003</v>
      </c>
      <c r="D925" s="13"/>
      <c r="E925" s="14">
        <f t="shared" si="224"/>
        <v>44.078699999999998</v>
      </c>
      <c r="F925" s="21">
        <f t="shared" si="225"/>
        <v>8</v>
      </c>
      <c r="G925" s="13"/>
      <c r="H925" s="21">
        <f t="shared" si="222"/>
        <v>8</v>
      </c>
      <c r="I925" s="13"/>
      <c r="J925" s="11" t="str">
        <f t="shared" si="226"/>
        <v>X</v>
      </c>
      <c r="K925" s="11" t="str">
        <f t="shared" si="227"/>
        <v/>
      </c>
      <c r="L925" s="11" t="str">
        <f t="shared" si="228"/>
        <v/>
      </c>
      <c r="M925" s="13"/>
      <c r="R925" s="11"/>
      <c r="T925" s="11"/>
      <c r="X925" s="13"/>
    </row>
    <row r="926" spans="1:24" x14ac:dyDescent="0.3">
      <c r="A926" s="13"/>
      <c r="B926" s="11">
        <v>1944</v>
      </c>
      <c r="C926" s="14">
        <f t="shared" si="221"/>
        <v>44.090800000000002</v>
      </c>
      <c r="D926" s="13"/>
      <c r="E926" s="14">
        <f t="shared" si="224"/>
        <v>44.0899</v>
      </c>
      <c r="F926" s="21">
        <f t="shared" si="225"/>
        <v>9</v>
      </c>
      <c r="G926" s="13"/>
      <c r="H926" s="21">
        <f t="shared" si="222"/>
        <v>9</v>
      </c>
      <c r="I926" s="13"/>
      <c r="J926" s="11" t="str">
        <f t="shared" si="226"/>
        <v>X</v>
      </c>
      <c r="K926" s="11" t="str">
        <f t="shared" si="227"/>
        <v/>
      </c>
      <c r="L926" s="11" t="str">
        <f t="shared" si="228"/>
        <v/>
      </c>
      <c r="M926" s="13"/>
      <c r="R926" s="11"/>
      <c r="T926" s="11"/>
      <c r="X926" s="13"/>
    </row>
    <row r="927" spans="1:24" x14ac:dyDescent="0.3">
      <c r="A927" s="13"/>
      <c r="B927" s="11">
        <v>1945</v>
      </c>
      <c r="C927" s="14">
        <f t="shared" si="221"/>
        <v>44.102200000000003</v>
      </c>
      <c r="D927" s="13"/>
      <c r="E927" s="14">
        <f t="shared" si="224"/>
        <v>44.101100000000002</v>
      </c>
      <c r="F927" s="21">
        <f t="shared" si="225"/>
        <v>10</v>
      </c>
      <c r="G927" s="13"/>
      <c r="H927" s="21">
        <f t="shared" si="222"/>
        <v>11</v>
      </c>
      <c r="I927" s="13"/>
      <c r="J927" s="11" t="str">
        <f t="shared" si="226"/>
        <v/>
      </c>
      <c r="K927" s="11" t="str">
        <f t="shared" si="227"/>
        <v>U</v>
      </c>
      <c r="L927" s="11" t="str">
        <f t="shared" si="228"/>
        <v/>
      </c>
      <c r="M927" s="13"/>
      <c r="R927" s="11"/>
      <c r="T927" s="11"/>
      <c r="X927" s="13"/>
    </row>
    <row r="928" spans="1:24" x14ac:dyDescent="0.3">
      <c r="A928" s="13"/>
      <c r="B928" s="11">
        <v>1946</v>
      </c>
      <c r="C928" s="14">
        <f t="shared" si="221"/>
        <v>44.113500000000002</v>
      </c>
      <c r="D928" s="13"/>
      <c r="E928" s="14">
        <f t="shared" si="224"/>
        <v>44.112400000000001</v>
      </c>
      <c r="F928" s="21">
        <f t="shared" si="225"/>
        <v>11</v>
      </c>
      <c r="G928" s="13"/>
      <c r="H928" s="21">
        <f t="shared" si="222"/>
        <v>11</v>
      </c>
      <c r="I928" s="13"/>
      <c r="J928" s="11" t="str">
        <f t="shared" si="226"/>
        <v>X</v>
      </c>
      <c r="K928" s="11" t="str">
        <f t="shared" si="227"/>
        <v/>
      </c>
      <c r="L928" s="11" t="str">
        <f t="shared" si="228"/>
        <v/>
      </c>
      <c r="M928" s="13"/>
      <c r="R928" s="11"/>
      <c r="T928" s="11"/>
      <c r="X928" s="13"/>
    </row>
    <row r="929" spans="1:24" x14ac:dyDescent="0.3">
      <c r="A929" s="13"/>
      <c r="B929" s="11">
        <v>1947</v>
      </c>
      <c r="C929" s="14">
        <f t="shared" si="221"/>
        <v>44.1248</v>
      </c>
      <c r="D929" s="13"/>
      <c r="E929" s="14">
        <f t="shared" si="224"/>
        <v>44.123600000000003</v>
      </c>
      <c r="F929" s="21">
        <f t="shared" si="225"/>
        <v>12</v>
      </c>
      <c r="G929" s="13"/>
      <c r="H929" s="21">
        <f t="shared" si="222"/>
        <v>11.999999999999998</v>
      </c>
      <c r="I929" s="13"/>
      <c r="J929" s="11" t="str">
        <f t="shared" si="226"/>
        <v>X</v>
      </c>
      <c r="K929" s="11" t="str">
        <f t="shared" si="227"/>
        <v/>
      </c>
      <c r="L929" s="11" t="str">
        <f t="shared" si="228"/>
        <v/>
      </c>
      <c r="M929" s="13"/>
      <c r="R929" s="11"/>
      <c r="T929" s="11"/>
      <c r="X929" s="13"/>
    </row>
    <row r="930" spans="1:24" x14ac:dyDescent="0.3">
      <c r="A930" s="13"/>
      <c r="B930" s="11">
        <v>1948</v>
      </c>
      <c r="C930" s="14">
        <f t="shared" si="221"/>
        <v>44.136200000000002</v>
      </c>
      <c r="D930" s="13"/>
      <c r="E930" s="14">
        <f t="shared" si="224"/>
        <v>44.134799999999998</v>
      </c>
      <c r="F930" s="21">
        <f t="shared" si="225"/>
        <v>13</v>
      </c>
      <c r="G930" s="13"/>
      <c r="H930" s="21">
        <f t="shared" si="222"/>
        <v>14</v>
      </c>
      <c r="I930" s="13"/>
      <c r="J930" s="11" t="str">
        <f t="shared" si="226"/>
        <v/>
      </c>
      <c r="K930" s="11" t="str">
        <f t="shared" si="227"/>
        <v>U</v>
      </c>
      <c r="L930" s="11" t="str">
        <f t="shared" si="228"/>
        <v/>
      </c>
      <c r="M930" s="13"/>
      <c r="R930" s="11"/>
      <c r="T930" s="11"/>
      <c r="X930" s="13"/>
    </row>
    <row r="931" spans="1:24" x14ac:dyDescent="0.3">
      <c r="A931" s="13"/>
      <c r="B931" s="11">
        <v>1949</v>
      </c>
      <c r="C931" s="14">
        <f t="shared" si="221"/>
        <v>44.147500000000001</v>
      </c>
      <c r="D931" s="13"/>
      <c r="E931" s="14">
        <f t="shared" si="224"/>
        <v>44.146099999999997</v>
      </c>
      <c r="F931" s="21">
        <f t="shared" ref="F931:F942" si="229">ROUND((28/2)+(((E931-44)-0.14)/0.14)*(28/3),0)</f>
        <v>14</v>
      </c>
      <c r="G931" s="13"/>
      <c r="H931" s="21">
        <f t="shared" si="222"/>
        <v>14</v>
      </c>
      <c r="I931" s="13"/>
      <c r="J931" s="11" t="str">
        <f t="shared" si="226"/>
        <v>X</v>
      </c>
      <c r="K931" s="11" t="str">
        <f t="shared" si="227"/>
        <v/>
      </c>
      <c r="L931" s="11" t="str">
        <f t="shared" si="228"/>
        <v/>
      </c>
      <c r="M931" s="13"/>
      <c r="R931" s="11"/>
      <c r="T931" s="11"/>
      <c r="X931" s="13"/>
    </row>
    <row r="932" spans="1:24" x14ac:dyDescent="0.3">
      <c r="A932" s="13"/>
      <c r="B932" s="11">
        <v>1950</v>
      </c>
      <c r="C932" s="14">
        <f t="shared" si="221"/>
        <v>44.158799999999999</v>
      </c>
      <c r="D932" s="13"/>
      <c r="E932" s="14">
        <f t="shared" si="224"/>
        <v>44.157299999999999</v>
      </c>
      <c r="F932" s="21">
        <f t="shared" si="229"/>
        <v>15</v>
      </c>
      <c r="G932" s="13"/>
      <c r="H932" s="21">
        <f t="shared" si="222"/>
        <v>15</v>
      </c>
      <c r="I932" s="13"/>
      <c r="J932" s="11" t="str">
        <f t="shared" si="226"/>
        <v>X</v>
      </c>
      <c r="K932" s="11" t="str">
        <f t="shared" si="227"/>
        <v/>
      </c>
      <c r="L932" s="11" t="str">
        <f t="shared" si="228"/>
        <v/>
      </c>
      <c r="M932" s="13"/>
      <c r="R932" s="11"/>
      <c r="T932" s="11"/>
      <c r="X932" s="13"/>
    </row>
    <row r="933" spans="1:24" x14ac:dyDescent="0.3">
      <c r="A933" s="13"/>
      <c r="B933" s="11">
        <v>1951</v>
      </c>
      <c r="C933" s="14">
        <f t="shared" si="221"/>
        <v>44.170099999999998</v>
      </c>
      <c r="D933" s="13"/>
      <c r="E933" s="14">
        <f t="shared" si="224"/>
        <v>44.168500000000002</v>
      </c>
      <c r="F933" s="21">
        <f t="shared" si="229"/>
        <v>16</v>
      </c>
      <c r="G933" s="13"/>
      <c r="H933" s="21">
        <f t="shared" si="222"/>
        <v>16</v>
      </c>
      <c r="I933" s="13"/>
      <c r="J933" s="11" t="str">
        <f t="shared" si="226"/>
        <v>X</v>
      </c>
      <c r="K933" s="11" t="str">
        <f t="shared" si="227"/>
        <v/>
      </c>
      <c r="L933" s="11" t="str">
        <f t="shared" si="228"/>
        <v/>
      </c>
      <c r="M933" s="13"/>
      <c r="R933" s="11"/>
      <c r="T933" s="11"/>
      <c r="X933" s="13"/>
    </row>
    <row r="934" spans="1:24" x14ac:dyDescent="0.3">
      <c r="A934" s="13"/>
      <c r="B934" s="11">
        <v>1952</v>
      </c>
      <c r="C934" s="14">
        <f t="shared" si="221"/>
        <v>44.181399999999996</v>
      </c>
      <c r="D934" s="13"/>
      <c r="E934" s="14">
        <f t="shared" si="224"/>
        <v>44.1798</v>
      </c>
      <c r="F934" s="21">
        <f t="shared" si="229"/>
        <v>17</v>
      </c>
      <c r="G934" s="13"/>
      <c r="H934" s="21">
        <f t="shared" si="222"/>
        <v>16</v>
      </c>
      <c r="I934" s="13"/>
      <c r="J934" s="11" t="str">
        <f t="shared" si="226"/>
        <v/>
      </c>
      <c r="K934" s="11" t="str">
        <f t="shared" si="227"/>
        <v/>
      </c>
      <c r="L934" s="11" t="str">
        <f t="shared" si="228"/>
        <v>O</v>
      </c>
      <c r="M934" s="13"/>
      <c r="R934" s="11"/>
      <c r="T934" s="11"/>
      <c r="X934" s="13"/>
    </row>
    <row r="935" spans="1:24" x14ac:dyDescent="0.3">
      <c r="A935" s="13"/>
      <c r="B935" s="11">
        <v>1953</v>
      </c>
      <c r="C935" s="14">
        <f t="shared" si="221"/>
        <v>44.192799999999998</v>
      </c>
      <c r="D935" s="13"/>
      <c r="E935" s="14">
        <f t="shared" si="224"/>
        <v>44.191000000000003</v>
      </c>
      <c r="F935" s="21">
        <f t="shared" si="229"/>
        <v>17</v>
      </c>
      <c r="G935" s="13"/>
      <c r="H935" s="21">
        <f t="shared" si="222"/>
        <v>18</v>
      </c>
      <c r="I935" s="13"/>
      <c r="J935" s="11" t="str">
        <f t="shared" si="226"/>
        <v/>
      </c>
      <c r="K935" s="11" t="str">
        <f t="shared" si="227"/>
        <v>U</v>
      </c>
      <c r="L935" s="11" t="str">
        <f t="shared" si="228"/>
        <v/>
      </c>
      <c r="M935" s="13"/>
      <c r="R935" s="11"/>
      <c r="T935" s="11"/>
      <c r="X935" s="13"/>
    </row>
    <row r="936" spans="1:24" x14ac:dyDescent="0.3">
      <c r="A936" s="13"/>
      <c r="B936" s="11">
        <v>1954</v>
      </c>
      <c r="C936" s="14">
        <f t="shared" si="221"/>
        <v>44.204099999999997</v>
      </c>
      <c r="D936" s="13"/>
      <c r="E936" s="14">
        <f t="shared" si="224"/>
        <v>44.202199999999998</v>
      </c>
      <c r="F936" s="21">
        <f t="shared" si="229"/>
        <v>18</v>
      </c>
      <c r="G936" s="13"/>
      <c r="H936" s="21">
        <f t="shared" si="222"/>
        <v>19</v>
      </c>
      <c r="I936" s="13"/>
      <c r="J936" s="11" t="str">
        <f t="shared" si="226"/>
        <v/>
      </c>
      <c r="K936" s="11" t="str">
        <f t="shared" si="227"/>
        <v>U</v>
      </c>
      <c r="L936" s="11" t="str">
        <f t="shared" si="228"/>
        <v/>
      </c>
      <c r="M936" s="13"/>
      <c r="R936" s="11"/>
      <c r="T936" s="11"/>
      <c r="X936" s="13"/>
    </row>
    <row r="937" spans="1:24" x14ac:dyDescent="0.3">
      <c r="A937" s="13"/>
      <c r="B937" s="11">
        <v>1955</v>
      </c>
      <c r="C937" s="14">
        <f t="shared" si="221"/>
        <v>44.215400000000002</v>
      </c>
      <c r="D937" s="13"/>
      <c r="E937" s="14">
        <f t="shared" si="224"/>
        <v>44.213500000000003</v>
      </c>
      <c r="F937" s="21">
        <f t="shared" si="229"/>
        <v>19</v>
      </c>
      <c r="G937" s="13"/>
      <c r="H937" s="21">
        <f t="shared" si="222"/>
        <v>19</v>
      </c>
      <c r="I937" s="13"/>
      <c r="J937" s="11" t="str">
        <f t="shared" si="226"/>
        <v>X</v>
      </c>
      <c r="K937" s="11" t="str">
        <f t="shared" si="227"/>
        <v/>
      </c>
      <c r="L937" s="11" t="str">
        <f t="shared" si="228"/>
        <v/>
      </c>
      <c r="M937" s="13"/>
      <c r="R937" s="11"/>
      <c r="T937" s="11"/>
      <c r="X937" s="13"/>
    </row>
    <row r="938" spans="1:24" x14ac:dyDescent="0.3">
      <c r="A938" s="13"/>
      <c r="B938" s="11">
        <v>1956</v>
      </c>
      <c r="C938" s="14">
        <f t="shared" si="221"/>
        <v>44.226700000000001</v>
      </c>
      <c r="D938" s="13"/>
      <c r="E938" s="14">
        <f t="shared" si="224"/>
        <v>44.224699999999999</v>
      </c>
      <c r="F938" s="21">
        <f t="shared" si="229"/>
        <v>20</v>
      </c>
      <c r="G938" s="13"/>
      <c r="H938" s="21">
        <f t="shared" si="222"/>
        <v>20</v>
      </c>
      <c r="I938" s="13"/>
      <c r="J938" s="11" t="str">
        <f t="shared" si="226"/>
        <v>X</v>
      </c>
      <c r="K938" s="11" t="str">
        <f t="shared" si="227"/>
        <v/>
      </c>
      <c r="L938" s="11" t="str">
        <f t="shared" si="228"/>
        <v/>
      </c>
      <c r="M938" s="13"/>
      <c r="R938" s="11"/>
      <c r="T938" s="11"/>
      <c r="X938" s="13"/>
    </row>
    <row r="939" spans="1:24" x14ac:dyDescent="0.3">
      <c r="A939" s="13"/>
      <c r="B939" s="11">
        <v>1957</v>
      </c>
      <c r="C939" s="14">
        <f t="shared" si="221"/>
        <v>44.238</v>
      </c>
      <c r="D939" s="13"/>
      <c r="E939" s="14">
        <f t="shared" si="224"/>
        <v>44.235999999999997</v>
      </c>
      <c r="F939" s="21">
        <f t="shared" si="229"/>
        <v>20</v>
      </c>
      <c r="G939" s="13"/>
      <c r="H939" s="21">
        <f t="shared" si="222"/>
        <v>20</v>
      </c>
      <c r="I939" s="13"/>
      <c r="J939" s="11" t="str">
        <f t="shared" si="226"/>
        <v>X</v>
      </c>
      <c r="K939" s="11" t="str">
        <f t="shared" si="227"/>
        <v/>
      </c>
      <c r="L939" s="11" t="str">
        <f t="shared" si="228"/>
        <v/>
      </c>
      <c r="M939" s="13"/>
      <c r="R939" s="11"/>
      <c r="T939" s="11"/>
      <c r="X939" s="13"/>
    </row>
    <row r="940" spans="1:24" x14ac:dyDescent="0.3">
      <c r="A940" s="13"/>
      <c r="B940" s="11">
        <v>1958</v>
      </c>
      <c r="C940" s="14">
        <f t="shared" si="221"/>
        <v>44.249299999999998</v>
      </c>
      <c r="D940" s="13"/>
      <c r="E940" s="14">
        <f t="shared" si="224"/>
        <v>44.247199999999999</v>
      </c>
      <c r="F940" s="21">
        <f t="shared" si="229"/>
        <v>21</v>
      </c>
      <c r="G940" s="13"/>
      <c r="H940" s="21">
        <f t="shared" si="222"/>
        <v>21</v>
      </c>
      <c r="I940" s="13"/>
      <c r="J940" s="11" t="str">
        <f t="shared" si="226"/>
        <v>X</v>
      </c>
      <c r="K940" s="11" t="str">
        <f t="shared" si="227"/>
        <v/>
      </c>
      <c r="L940" s="11" t="str">
        <f t="shared" si="228"/>
        <v/>
      </c>
      <c r="M940" s="13"/>
      <c r="R940" s="11"/>
      <c r="T940" s="11"/>
      <c r="X940" s="13"/>
    </row>
    <row r="941" spans="1:24" x14ac:dyDescent="0.3">
      <c r="A941" s="13"/>
      <c r="B941" s="11">
        <v>1959</v>
      </c>
      <c r="C941" s="14">
        <f t="shared" si="221"/>
        <v>44.260599999999997</v>
      </c>
      <c r="D941" s="13"/>
      <c r="E941" s="14">
        <f t="shared" si="224"/>
        <v>44.258400000000002</v>
      </c>
      <c r="F941" s="21">
        <f t="shared" si="229"/>
        <v>22</v>
      </c>
      <c r="G941" s="13"/>
      <c r="H941" s="21">
        <f t="shared" si="222"/>
        <v>22</v>
      </c>
      <c r="I941" s="13"/>
      <c r="J941" s="11" t="str">
        <f t="shared" si="226"/>
        <v>X</v>
      </c>
      <c r="K941" s="11" t="str">
        <f t="shared" si="227"/>
        <v/>
      </c>
      <c r="L941" s="11" t="str">
        <f t="shared" si="228"/>
        <v/>
      </c>
      <c r="M941" s="13"/>
      <c r="R941" s="11"/>
      <c r="T941" s="11"/>
      <c r="X941" s="13"/>
    </row>
    <row r="942" spans="1:24" x14ac:dyDescent="0.3">
      <c r="A942" s="13"/>
      <c r="B942" s="11">
        <v>1960</v>
      </c>
      <c r="C942" s="14">
        <f t="shared" si="221"/>
        <v>44.271900000000002</v>
      </c>
      <c r="D942" s="13"/>
      <c r="E942" s="14">
        <f t="shared" si="224"/>
        <v>44.2697</v>
      </c>
      <c r="F942" s="21">
        <f t="shared" si="229"/>
        <v>23</v>
      </c>
      <c r="G942" s="13"/>
      <c r="H942" s="21">
        <f t="shared" si="222"/>
        <v>22</v>
      </c>
      <c r="I942" s="13"/>
      <c r="J942" s="11" t="str">
        <f t="shared" si="226"/>
        <v/>
      </c>
      <c r="K942" s="11" t="str">
        <f t="shared" si="227"/>
        <v/>
      </c>
      <c r="L942" s="11" t="str">
        <f t="shared" si="228"/>
        <v>O</v>
      </c>
      <c r="M942" s="13"/>
      <c r="R942" s="11"/>
      <c r="T942" s="11"/>
      <c r="X942" s="13"/>
    </row>
    <row r="943" spans="1:24" x14ac:dyDescent="0.3">
      <c r="A943" s="13"/>
      <c r="B943" s="11">
        <v>1961</v>
      </c>
      <c r="C943" s="14">
        <f t="shared" si="221"/>
        <v>44.283200000000001</v>
      </c>
      <c r="D943" s="13"/>
      <c r="E943" s="14">
        <f t="shared" si="224"/>
        <v>44.280900000000003</v>
      </c>
      <c r="F943" s="21">
        <f t="shared" ref="F943:F955" si="230">ROUND(28-((0.42-(E943-44))/0.14)*(28/6),0)</f>
        <v>23</v>
      </c>
      <c r="G943" s="13"/>
      <c r="H943" s="21">
        <f t="shared" si="222"/>
        <v>23</v>
      </c>
      <c r="I943" s="13"/>
      <c r="J943" s="11" t="str">
        <f t="shared" si="226"/>
        <v>X</v>
      </c>
      <c r="K943" s="11" t="str">
        <f t="shared" si="227"/>
        <v/>
      </c>
      <c r="L943" s="11" t="str">
        <f t="shared" si="228"/>
        <v/>
      </c>
      <c r="M943" s="13"/>
      <c r="R943" s="11"/>
      <c r="T943" s="11"/>
      <c r="X943" s="13"/>
    </row>
    <row r="944" spans="1:24" x14ac:dyDescent="0.3">
      <c r="A944" s="13"/>
      <c r="B944" s="11">
        <v>1962</v>
      </c>
      <c r="C944" s="14">
        <f t="shared" si="221"/>
        <v>44.294499999999999</v>
      </c>
      <c r="D944" s="13"/>
      <c r="E944" s="14">
        <f t="shared" si="224"/>
        <v>44.292099999999998</v>
      </c>
      <c r="F944" s="21">
        <f t="shared" si="230"/>
        <v>24</v>
      </c>
      <c r="G944" s="13"/>
      <c r="H944" s="21">
        <f t="shared" si="222"/>
        <v>23.999999999999996</v>
      </c>
      <c r="I944" s="13"/>
      <c r="J944" s="11" t="str">
        <f t="shared" si="226"/>
        <v>X</v>
      </c>
      <c r="K944" s="11" t="str">
        <f t="shared" si="227"/>
        <v/>
      </c>
      <c r="L944" s="11" t="str">
        <f t="shared" si="228"/>
        <v/>
      </c>
      <c r="M944" s="13"/>
      <c r="R944" s="11"/>
      <c r="T944" s="11"/>
      <c r="X944" s="13"/>
    </row>
    <row r="945" spans="1:24" x14ac:dyDescent="0.3">
      <c r="A945" s="13"/>
      <c r="B945" s="11">
        <v>1963</v>
      </c>
      <c r="C945" s="14">
        <f t="shared" si="221"/>
        <v>44.305799999999998</v>
      </c>
      <c r="D945" s="13"/>
      <c r="E945" s="14">
        <f t="shared" si="224"/>
        <v>44.303400000000003</v>
      </c>
      <c r="F945" s="21">
        <f t="shared" si="230"/>
        <v>24</v>
      </c>
      <c r="G945" s="13"/>
      <c r="H945" s="21">
        <f t="shared" si="222"/>
        <v>23.999999999999996</v>
      </c>
      <c r="I945" s="13"/>
      <c r="J945" s="11" t="str">
        <f t="shared" si="226"/>
        <v>X</v>
      </c>
      <c r="K945" s="11" t="str">
        <f t="shared" si="227"/>
        <v/>
      </c>
      <c r="L945" s="11" t="str">
        <f t="shared" si="228"/>
        <v/>
      </c>
      <c r="M945" s="13"/>
      <c r="R945" s="11"/>
      <c r="T945" s="11"/>
      <c r="X945" s="13"/>
    </row>
    <row r="946" spans="1:24" x14ac:dyDescent="0.3">
      <c r="A946" s="13"/>
      <c r="B946" s="11">
        <v>1964</v>
      </c>
      <c r="C946" s="14">
        <f t="shared" si="221"/>
        <v>44.317</v>
      </c>
      <c r="D946" s="13"/>
      <c r="E946" s="14">
        <f t="shared" si="224"/>
        <v>44.314599999999999</v>
      </c>
      <c r="F946" s="21">
        <f t="shared" si="230"/>
        <v>24</v>
      </c>
      <c r="G946" s="13"/>
      <c r="H946" s="21">
        <f t="shared" si="222"/>
        <v>23.999999999999996</v>
      </c>
      <c r="I946" s="13"/>
      <c r="J946" s="11" t="str">
        <f t="shared" si="226"/>
        <v>X</v>
      </c>
      <c r="K946" s="11" t="str">
        <f t="shared" si="227"/>
        <v/>
      </c>
      <c r="L946" s="11" t="str">
        <f t="shared" si="228"/>
        <v/>
      </c>
      <c r="M946" s="13"/>
      <c r="R946" s="11"/>
      <c r="T946" s="11"/>
      <c r="X946" s="13"/>
    </row>
    <row r="947" spans="1:24" x14ac:dyDescent="0.3">
      <c r="A947" s="13"/>
      <c r="B947" s="11">
        <v>1965</v>
      </c>
      <c r="C947" s="14">
        <f t="shared" si="221"/>
        <v>44.328299999999999</v>
      </c>
      <c r="D947" s="13"/>
      <c r="E947" s="14">
        <f t="shared" si="224"/>
        <v>44.325800000000001</v>
      </c>
      <c r="F947" s="21">
        <f t="shared" si="230"/>
        <v>25</v>
      </c>
      <c r="G947" s="13"/>
      <c r="H947" s="21">
        <f t="shared" si="222"/>
        <v>25</v>
      </c>
      <c r="I947" s="13"/>
      <c r="J947" s="11" t="str">
        <f t="shared" si="226"/>
        <v>X</v>
      </c>
      <c r="K947" s="11" t="str">
        <f t="shared" si="227"/>
        <v/>
      </c>
      <c r="L947" s="11" t="str">
        <f t="shared" si="228"/>
        <v/>
      </c>
      <c r="M947" s="13"/>
      <c r="R947" s="11"/>
      <c r="T947" s="11"/>
      <c r="X947" s="13"/>
    </row>
    <row r="948" spans="1:24" x14ac:dyDescent="0.3">
      <c r="A948" s="13"/>
      <c r="B948" s="11">
        <v>1966</v>
      </c>
      <c r="C948" s="14">
        <f t="shared" si="221"/>
        <v>44.339599999999997</v>
      </c>
      <c r="D948" s="13"/>
      <c r="E948" s="14">
        <f t="shared" si="224"/>
        <v>44.3371</v>
      </c>
      <c r="F948" s="21">
        <f t="shared" si="230"/>
        <v>25</v>
      </c>
      <c r="G948" s="13"/>
      <c r="H948" s="21">
        <f t="shared" si="222"/>
        <v>25</v>
      </c>
      <c r="I948" s="13"/>
      <c r="J948" s="11" t="str">
        <f t="shared" si="226"/>
        <v>X</v>
      </c>
      <c r="K948" s="11" t="str">
        <f t="shared" si="227"/>
        <v/>
      </c>
      <c r="L948" s="11" t="str">
        <f t="shared" si="228"/>
        <v/>
      </c>
      <c r="M948" s="13"/>
      <c r="R948" s="11"/>
      <c r="T948" s="11"/>
      <c r="X948" s="13"/>
    </row>
    <row r="949" spans="1:24" x14ac:dyDescent="0.3">
      <c r="A949" s="13"/>
      <c r="B949" s="11">
        <v>1967</v>
      </c>
      <c r="C949" s="14">
        <f t="shared" si="221"/>
        <v>44.350900000000003</v>
      </c>
      <c r="D949" s="13"/>
      <c r="E949" s="14">
        <f t="shared" si="224"/>
        <v>44.348300000000002</v>
      </c>
      <c r="F949" s="21">
        <f t="shared" si="230"/>
        <v>26</v>
      </c>
      <c r="G949" s="13"/>
      <c r="H949" s="21">
        <f t="shared" si="222"/>
        <v>26</v>
      </c>
      <c r="I949" s="13"/>
      <c r="J949" s="11" t="str">
        <f t="shared" si="226"/>
        <v>X</v>
      </c>
      <c r="K949" s="11" t="str">
        <f t="shared" si="227"/>
        <v/>
      </c>
      <c r="L949" s="11" t="str">
        <f t="shared" si="228"/>
        <v/>
      </c>
      <c r="M949" s="13"/>
      <c r="R949" s="11"/>
      <c r="T949" s="11"/>
      <c r="X949" s="13"/>
    </row>
    <row r="950" spans="1:24" x14ac:dyDescent="0.3">
      <c r="A950" s="13"/>
      <c r="B950" s="11">
        <v>1968</v>
      </c>
      <c r="C950" s="14">
        <f t="shared" si="221"/>
        <v>44.362099999999998</v>
      </c>
      <c r="D950" s="13"/>
      <c r="E950" s="14">
        <f t="shared" si="224"/>
        <v>44.3596</v>
      </c>
      <c r="F950" s="21">
        <f t="shared" si="230"/>
        <v>26</v>
      </c>
      <c r="G950" s="13"/>
      <c r="H950" s="21">
        <f t="shared" si="222"/>
        <v>25</v>
      </c>
      <c r="I950" s="13"/>
      <c r="J950" s="11" t="str">
        <f t="shared" si="226"/>
        <v/>
      </c>
      <c r="K950" s="11" t="str">
        <f t="shared" si="227"/>
        <v/>
      </c>
      <c r="L950" s="11" t="str">
        <f t="shared" si="228"/>
        <v>O</v>
      </c>
      <c r="M950" s="13"/>
      <c r="R950" s="11"/>
      <c r="T950" s="11"/>
      <c r="X950" s="13"/>
    </row>
    <row r="951" spans="1:24" x14ac:dyDescent="0.3">
      <c r="A951" s="13"/>
      <c r="B951" s="11">
        <v>1969</v>
      </c>
      <c r="C951" s="14">
        <f t="shared" si="221"/>
        <v>44.373399999999997</v>
      </c>
      <c r="D951" s="13"/>
      <c r="E951" s="14">
        <f t="shared" si="224"/>
        <v>44.370800000000003</v>
      </c>
      <c r="F951" s="21">
        <f t="shared" si="230"/>
        <v>26</v>
      </c>
      <c r="G951" s="13"/>
      <c r="H951" s="21">
        <f t="shared" si="222"/>
        <v>26</v>
      </c>
      <c r="I951" s="13"/>
      <c r="J951" s="11" t="str">
        <f t="shared" ref="J951:J982" si="231">IF(H951=F951,"X","")</f>
        <v>X</v>
      </c>
      <c r="K951" s="11" t="str">
        <f t="shared" ref="K951:K982" si="232">IF(H951&gt;F951,"U","")</f>
        <v/>
      </c>
      <c r="L951" s="11" t="str">
        <f t="shared" ref="L951:L982" si="233">IF(H951&lt;F951,"O","")</f>
        <v/>
      </c>
      <c r="M951" s="13"/>
      <c r="R951" s="11"/>
      <c r="T951" s="11"/>
      <c r="X951" s="13"/>
    </row>
    <row r="952" spans="1:24" x14ac:dyDescent="0.3">
      <c r="A952" s="13"/>
      <c r="B952" s="11">
        <v>1970</v>
      </c>
      <c r="C952" s="14">
        <f t="shared" si="221"/>
        <v>44.384700000000002</v>
      </c>
      <c r="D952" s="13"/>
      <c r="E952" s="14">
        <f t="shared" si="224"/>
        <v>44.381999999999998</v>
      </c>
      <c r="F952" s="21">
        <f t="shared" si="230"/>
        <v>27</v>
      </c>
      <c r="G952" s="13"/>
      <c r="H952" s="21">
        <f t="shared" si="222"/>
        <v>27</v>
      </c>
      <c r="I952" s="13"/>
      <c r="J952" s="11" t="str">
        <f t="shared" si="231"/>
        <v>X</v>
      </c>
      <c r="K952" s="11" t="str">
        <f t="shared" si="232"/>
        <v/>
      </c>
      <c r="L952" s="11" t="str">
        <f t="shared" si="233"/>
        <v/>
      </c>
      <c r="M952" s="13"/>
      <c r="R952" s="11"/>
      <c r="T952" s="11"/>
      <c r="X952" s="13"/>
    </row>
    <row r="953" spans="1:24" x14ac:dyDescent="0.3">
      <c r="A953" s="13"/>
      <c r="B953" s="11">
        <v>1971</v>
      </c>
      <c r="C953" s="14">
        <f t="shared" si="221"/>
        <v>44.395899999999997</v>
      </c>
      <c r="D953" s="13"/>
      <c r="E953" s="14">
        <f t="shared" si="224"/>
        <v>44.393300000000004</v>
      </c>
      <c r="F953" s="21">
        <f t="shared" si="230"/>
        <v>27</v>
      </c>
      <c r="G953" s="13"/>
      <c r="H953" s="21">
        <f t="shared" si="222"/>
        <v>26</v>
      </c>
      <c r="I953" s="13"/>
      <c r="J953" s="11" t="str">
        <f t="shared" si="231"/>
        <v/>
      </c>
      <c r="K953" s="11" t="str">
        <f t="shared" si="232"/>
        <v/>
      </c>
      <c r="L953" s="11" t="str">
        <f t="shared" si="233"/>
        <v>O</v>
      </c>
      <c r="M953" s="13"/>
      <c r="R953" s="11"/>
      <c r="T953" s="11"/>
      <c r="X953" s="13"/>
    </row>
    <row r="954" spans="1:24" x14ac:dyDescent="0.3">
      <c r="A954" s="13"/>
      <c r="B954" s="11">
        <v>1972</v>
      </c>
      <c r="C954" s="14">
        <f t="shared" si="221"/>
        <v>44.407200000000003</v>
      </c>
      <c r="D954" s="13"/>
      <c r="E954" s="14">
        <f t="shared" si="224"/>
        <v>44.404499999999999</v>
      </c>
      <c r="F954" s="21">
        <f t="shared" si="230"/>
        <v>27</v>
      </c>
      <c r="G954" s="13"/>
      <c r="H954" s="21">
        <f t="shared" si="222"/>
        <v>27</v>
      </c>
      <c r="I954" s="13"/>
      <c r="J954" s="11" t="str">
        <f t="shared" si="231"/>
        <v>X</v>
      </c>
      <c r="K954" s="11" t="str">
        <f t="shared" si="232"/>
        <v/>
      </c>
      <c r="L954" s="11" t="str">
        <f t="shared" si="233"/>
        <v/>
      </c>
      <c r="M954" s="13"/>
      <c r="R954" s="11"/>
      <c r="T954" s="11"/>
      <c r="X954" s="13"/>
    </row>
    <row r="955" spans="1:24" x14ac:dyDescent="0.3">
      <c r="A955" s="13"/>
      <c r="B955" s="11">
        <v>1973</v>
      </c>
      <c r="C955" s="14">
        <f t="shared" si="221"/>
        <v>44.418500000000002</v>
      </c>
      <c r="D955" s="13"/>
      <c r="E955" s="14">
        <f t="shared" si="224"/>
        <v>44.415700000000001</v>
      </c>
      <c r="F955" s="21">
        <f t="shared" si="230"/>
        <v>28</v>
      </c>
      <c r="G955" s="13"/>
      <c r="H955" s="21">
        <f t="shared" si="222"/>
        <v>28</v>
      </c>
      <c r="I955" s="13"/>
      <c r="J955" s="11" t="str">
        <f t="shared" si="231"/>
        <v>X</v>
      </c>
      <c r="K955" s="11" t="str">
        <f t="shared" si="232"/>
        <v/>
      </c>
      <c r="L955" s="11" t="str">
        <f t="shared" si="233"/>
        <v/>
      </c>
      <c r="M955" s="13"/>
      <c r="R955" s="11"/>
      <c r="T955" s="11"/>
      <c r="X955" s="13"/>
    </row>
    <row r="956" spans="1:24" x14ac:dyDescent="0.3">
      <c r="A956" s="13"/>
      <c r="B956" s="11">
        <v>1974</v>
      </c>
      <c r="C956" s="14">
        <f t="shared" si="221"/>
        <v>44.429699999999997</v>
      </c>
      <c r="D956" s="13"/>
      <c r="E956" s="14">
        <f t="shared" si="224"/>
        <v>44.427</v>
      </c>
      <c r="F956" s="21">
        <v>28</v>
      </c>
      <c r="G956" s="13"/>
      <c r="H956" s="21">
        <f t="shared" si="222"/>
        <v>27</v>
      </c>
      <c r="I956" s="13"/>
      <c r="J956" s="11" t="str">
        <f t="shared" si="231"/>
        <v/>
      </c>
      <c r="K956" s="11" t="str">
        <f t="shared" si="232"/>
        <v/>
      </c>
      <c r="L956" s="11" t="str">
        <f t="shared" si="233"/>
        <v>O</v>
      </c>
      <c r="M956" s="13"/>
      <c r="R956" s="11"/>
      <c r="T956" s="11"/>
      <c r="X956" s="13"/>
    </row>
    <row r="957" spans="1:24" x14ac:dyDescent="0.3">
      <c r="A957" s="13"/>
      <c r="B957" s="11">
        <v>1975</v>
      </c>
      <c r="C957" s="14">
        <f t="shared" si="221"/>
        <v>44.441000000000003</v>
      </c>
      <c r="D957" s="13"/>
      <c r="E957" s="14">
        <f t="shared" si="224"/>
        <v>44.438200000000002</v>
      </c>
      <c r="F957" s="21">
        <v>28</v>
      </c>
      <c r="G957" s="13"/>
      <c r="H957" s="21">
        <f t="shared" si="222"/>
        <v>28</v>
      </c>
      <c r="I957" s="13"/>
      <c r="J957" s="11" t="str">
        <f t="shared" si="231"/>
        <v>X</v>
      </c>
      <c r="K957" s="11" t="str">
        <f t="shared" si="232"/>
        <v/>
      </c>
      <c r="L957" s="11" t="str">
        <f t="shared" si="233"/>
        <v/>
      </c>
      <c r="M957" s="13"/>
      <c r="R957" s="11"/>
      <c r="T957" s="11"/>
      <c r="X957" s="13"/>
    </row>
    <row r="958" spans="1:24" x14ac:dyDescent="0.3">
      <c r="A958" s="13"/>
      <c r="B958" s="11">
        <v>1976</v>
      </c>
      <c r="C958" s="14">
        <f t="shared" si="221"/>
        <v>44.452199999999998</v>
      </c>
      <c r="D958" s="13"/>
      <c r="E958" s="14">
        <f t="shared" si="224"/>
        <v>44.449399999999997</v>
      </c>
      <c r="F958" s="21">
        <v>28</v>
      </c>
      <c r="G958" s="13"/>
      <c r="H958" s="21">
        <f t="shared" si="222"/>
        <v>28</v>
      </c>
      <c r="I958" s="13"/>
      <c r="J958" s="11" t="str">
        <f t="shared" si="231"/>
        <v>X</v>
      </c>
      <c r="K958" s="11" t="str">
        <f t="shared" si="232"/>
        <v/>
      </c>
      <c r="L958" s="11" t="str">
        <f t="shared" si="233"/>
        <v/>
      </c>
      <c r="M958" s="13"/>
      <c r="R958" s="11"/>
      <c r="T958" s="11"/>
      <c r="X958" s="13"/>
    </row>
    <row r="959" spans="1:24" x14ac:dyDescent="0.3">
      <c r="A959" s="13"/>
      <c r="B959" s="11">
        <v>1977</v>
      </c>
      <c r="C959" s="14">
        <f t="shared" si="221"/>
        <v>44.463500000000003</v>
      </c>
      <c r="D959" s="13"/>
      <c r="E959" s="14">
        <f t="shared" si="224"/>
        <v>44.460700000000003</v>
      </c>
      <c r="F959" s="21">
        <v>28</v>
      </c>
      <c r="G959" s="13"/>
      <c r="H959" s="21">
        <f t="shared" si="222"/>
        <v>28</v>
      </c>
      <c r="I959" s="13"/>
      <c r="J959" s="11" t="str">
        <f t="shared" si="231"/>
        <v>X</v>
      </c>
      <c r="K959" s="11" t="str">
        <f t="shared" si="232"/>
        <v/>
      </c>
      <c r="L959" s="11" t="str">
        <f t="shared" si="233"/>
        <v/>
      </c>
      <c r="M959" s="13"/>
      <c r="R959" s="11"/>
      <c r="T959" s="11"/>
      <c r="X959" s="13"/>
    </row>
    <row r="960" spans="1:24" x14ac:dyDescent="0.3">
      <c r="A960" s="13"/>
      <c r="B960" s="11">
        <v>1978</v>
      </c>
      <c r="C960" s="14">
        <f t="shared" si="221"/>
        <v>44.474699999999999</v>
      </c>
      <c r="D960" s="13"/>
      <c r="E960" s="14">
        <f t="shared" si="224"/>
        <v>44.471899999999998</v>
      </c>
      <c r="F960" s="21">
        <v>28</v>
      </c>
      <c r="G960" s="13"/>
      <c r="H960" s="21">
        <f t="shared" si="222"/>
        <v>28</v>
      </c>
      <c r="I960" s="13"/>
      <c r="J960" s="11" t="str">
        <f t="shared" si="231"/>
        <v>X</v>
      </c>
      <c r="K960" s="11" t="str">
        <f t="shared" si="232"/>
        <v/>
      </c>
      <c r="L960" s="11" t="str">
        <f t="shared" si="233"/>
        <v/>
      </c>
      <c r="M960" s="13"/>
      <c r="R960" s="11"/>
      <c r="T960" s="11"/>
      <c r="X960" s="13"/>
    </row>
    <row r="961" spans="1:24" x14ac:dyDescent="0.3">
      <c r="A961" s="13"/>
      <c r="B961" s="11">
        <v>1979</v>
      </c>
      <c r="C961" s="14">
        <f t="shared" si="221"/>
        <v>44.485999999999997</v>
      </c>
      <c r="D961" s="13"/>
      <c r="E961" s="14">
        <f t="shared" si="224"/>
        <v>44.4831</v>
      </c>
      <c r="F961" s="21">
        <v>28</v>
      </c>
      <c r="G961" s="13"/>
      <c r="H961" s="21">
        <f t="shared" si="222"/>
        <v>28.999999999999996</v>
      </c>
      <c r="I961" s="13"/>
      <c r="J961" s="11" t="str">
        <f t="shared" si="231"/>
        <v/>
      </c>
      <c r="K961" s="11" t="str">
        <f t="shared" si="232"/>
        <v>U</v>
      </c>
      <c r="L961" s="11" t="str">
        <f t="shared" si="233"/>
        <v/>
      </c>
      <c r="M961" s="13"/>
      <c r="R961" s="11"/>
      <c r="T961" s="11"/>
      <c r="X961" s="13"/>
    </row>
    <row r="962" spans="1:24" x14ac:dyDescent="0.3">
      <c r="A962" s="13"/>
      <c r="B962" s="11">
        <v>1980</v>
      </c>
      <c r="C962" s="14">
        <f t="shared" si="221"/>
        <v>44.497199999999999</v>
      </c>
      <c r="D962" s="13"/>
      <c r="E962" s="14">
        <f t="shared" si="224"/>
        <v>44.494399999999999</v>
      </c>
      <c r="F962" s="21">
        <v>28</v>
      </c>
      <c r="G962" s="13"/>
      <c r="H962" s="21">
        <f t="shared" si="222"/>
        <v>28</v>
      </c>
      <c r="I962" s="13"/>
      <c r="J962" s="11" t="str">
        <f t="shared" si="231"/>
        <v>X</v>
      </c>
      <c r="K962" s="11" t="str">
        <f t="shared" si="232"/>
        <v/>
      </c>
      <c r="L962" s="11" t="str">
        <f t="shared" si="233"/>
        <v/>
      </c>
      <c r="M962" s="13"/>
      <c r="R962" s="11"/>
      <c r="T962" s="11"/>
      <c r="X962" s="13"/>
    </row>
    <row r="963" spans="1:24" x14ac:dyDescent="0.3">
      <c r="A963" s="13"/>
      <c r="B963" s="11">
        <v>1981</v>
      </c>
      <c r="C963" s="14">
        <f t="shared" si="221"/>
        <v>44.508400000000002</v>
      </c>
      <c r="D963" s="13"/>
      <c r="E963" s="14">
        <f t="shared" si="224"/>
        <v>44.505600000000001</v>
      </c>
      <c r="F963" s="21">
        <v>28</v>
      </c>
      <c r="G963" s="13"/>
      <c r="H963" s="21">
        <f t="shared" si="222"/>
        <v>28</v>
      </c>
      <c r="I963" s="13"/>
      <c r="J963" s="11" t="str">
        <f t="shared" si="231"/>
        <v>X</v>
      </c>
      <c r="K963" s="11" t="str">
        <f t="shared" si="232"/>
        <v/>
      </c>
      <c r="L963" s="11" t="str">
        <f t="shared" si="233"/>
        <v/>
      </c>
      <c r="M963" s="13"/>
      <c r="R963" s="11"/>
      <c r="T963" s="11"/>
      <c r="X963" s="13"/>
    </row>
    <row r="964" spans="1:24" x14ac:dyDescent="0.3">
      <c r="A964" s="13"/>
      <c r="B964" s="11">
        <v>1982</v>
      </c>
      <c r="C964" s="14">
        <f t="shared" si="221"/>
        <v>44.5197</v>
      </c>
      <c r="D964" s="13"/>
      <c r="E964" s="14">
        <f t="shared" si="224"/>
        <v>44.5169</v>
      </c>
      <c r="F964" s="21">
        <v>28</v>
      </c>
      <c r="G964" s="13"/>
      <c r="H964" s="21">
        <f t="shared" si="222"/>
        <v>28</v>
      </c>
      <c r="I964" s="13"/>
      <c r="J964" s="11" t="str">
        <f t="shared" si="231"/>
        <v>X</v>
      </c>
      <c r="K964" s="11" t="str">
        <f t="shared" si="232"/>
        <v/>
      </c>
      <c r="L964" s="11" t="str">
        <f t="shared" si="233"/>
        <v/>
      </c>
      <c r="M964" s="13"/>
      <c r="R964" s="11"/>
      <c r="T964" s="11"/>
      <c r="X964" s="13"/>
    </row>
    <row r="965" spans="1:24" x14ac:dyDescent="0.3">
      <c r="A965" s="13"/>
      <c r="B965" s="11">
        <v>1983</v>
      </c>
      <c r="C965" s="14">
        <f t="shared" si="221"/>
        <v>44.530900000000003</v>
      </c>
      <c r="D965" s="13"/>
      <c r="E965" s="14">
        <f t="shared" si="224"/>
        <v>44.528100000000002</v>
      </c>
      <c r="F965" s="21">
        <v>28</v>
      </c>
      <c r="G965" s="13"/>
      <c r="H965" s="21">
        <f t="shared" si="222"/>
        <v>28</v>
      </c>
      <c r="I965" s="13"/>
      <c r="J965" s="11" t="str">
        <f t="shared" si="231"/>
        <v>X</v>
      </c>
      <c r="K965" s="11" t="str">
        <f t="shared" si="232"/>
        <v/>
      </c>
      <c r="L965" s="11" t="str">
        <f t="shared" si="233"/>
        <v/>
      </c>
      <c r="M965" s="13"/>
      <c r="R965" s="11"/>
      <c r="T965" s="11"/>
      <c r="X965" s="13"/>
    </row>
    <row r="966" spans="1:24" x14ac:dyDescent="0.3">
      <c r="A966" s="13"/>
      <c r="B966" s="11">
        <v>1984</v>
      </c>
      <c r="C966" s="14">
        <f t="shared" ref="C966:C1029" si="234">ROUND(SQRT(B966),4)</f>
        <v>44.542099999999998</v>
      </c>
      <c r="D966" s="13"/>
      <c r="E966" s="14">
        <f t="shared" si="224"/>
        <v>44.539299999999997</v>
      </c>
      <c r="F966" s="21">
        <v>28</v>
      </c>
      <c r="G966" s="13"/>
      <c r="H966" s="21">
        <f t="shared" si="222"/>
        <v>28</v>
      </c>
      <c r="I966" s="13"/>
      <c r="J966" s="11" t="str">
        <f t="shared" si="231"/>
        <v>X</v>
      </c>
      <c r="K966" s="11" t="str">
        <f t="shared" si="232"/>
        <v/>
      </c>
      <c r="L966" s="11" t="str">
        <f t="shared" si="233"/>
        <v/>
      </c>
      <c r="M966" s="13"/>
      <c r="R966" s="11"/>
      <c r="T966" s="11"/>
      <c r="X966" s="13"/>
    </row>
    <row r="967" spans="1:24" x14ac:dyDescent="0.3">
      <c r="A967" s="13"/>
      <c r="B967" s="11">
        <v>1985</v>
      </c>
      <c r="C967" s="14">
        <f t="shared" si="234"/>
        <v>44.5533</v>
      </c>
      <c r="D967" s="13"/>
      <c r="E967" s="14">
        <f t="shared" si="224"/>
        <v>44.550600000000003</v>
      </c>
      <c r="F967" s="21">
        <v>28</v>
      </c>
      <c r="G967" s="13"/>
      <c r="H967" s="21">
        <f t="shared" ref="H967:H1030" si="235">ROUND(C967-E967,4)*10000</f>
        <v>27</v>
      </c>
      <c r="I967" s="13"/>
      <c r="J967" s="11" t="str">
        <f t="shared" si="231"/>
        <v/>
      </c>
      <c r="K967" s="11" t="str">
        <f t="shared" si="232"/>
        <v/>
      </c>
      <c r="L967" s="11" t="str">
        <f t="shared" si="233"/>
        <v>O</v>
      </c>
      <c r="M967" s="13"/>
      <c r="R967" s="11"/>
      <c r="T967" s="11"/>
      <c r="X967" s="13"/>
    </row>
    <row r="968" spans="1:24" x14ac:dyDescent="0.3">
      <c r="A968" s="13"/>
      <c r="B968" s="11">
        <v>1986</v>
      </c>
      <c r="C968" s="14">
        <f t="shared" si="234"/>
        <v>44.564599999999999</v>
      </c>
      <c r="D968" s="13"/>
      <c r="E968" s="14">
        <f t="shared" si="224"/>
        <v>44.561799999999998</v>
      </c>
      <c r="F968" s="21">
        <v>28</v>
      </c>
      <c r="G968" s="13"/>
      <c r="H968" s="21">
        <f t="shared" si="235"/>
        <v>28</v>
      </c>
      <c r="I968" s="13"/>
      <c r="J968" s="11" t="str">
        <f t="shared" si="231"/>
        <v>X</v>
      </c>
      <c r="K968" s="11" t="str">
        <f t="shared" si="232"/>
        <v/>
      </c>
      <c r="L968" s="11" t="str">
        <f t="shared" si="233"/>
        <v/>
      </c>
      <c r="M968" s="13"/>
      <c r="R968" s="11"/>
      <c r="T968" s="11"/>
      <c r="X968" s="13"/>
    </row>
    <row r="969" spans="1:24" x14ac:dyDescent="0.3">
      <c r="A969" s="13"/>
      <c r="B969" s="11">
        <v>1987</v>
      </c>
      <c r="C969" s="14">
        <f t="shared" si="234"/>
        <v>44.575800000000001</v>
      </c>
      <c r="D969" s="13"/>
      <c r="E969" s="14">
        <f t="shared" si="224"/>
        <v>44.573</v>
      </c>
      <c r="F969" s="21">
        <v>28</v>
      </c>
      <c r="G969" s="13"/>
      <c r="H969" s="21">
        <f t="shared" si="235"/>
        <v>28</v>
      </c>
      <c r="I969" s="13"/>
      <c r="J969" s="11" t="str">
        <f t="shared" si="231"/>
        <v>X</v>
      </c>
      <c r="K969" s="11" t="str">
        <f t="shared" si="232"/>
        <v/>
      </c>
      <c r="L969" s="11" t="str">
        <f t="shared" si="233"/>
        <v/>
      </c>
      <c r="M969" s="13"/>
      <c r="R969" s="11"/>
      <c r="T969" s="11"/>
      <c r="X969" s="13"/>
    </row>
    <row r="970" spans="1:24" x14ac:dyDescent="0.3">
      <c r="A970" s="13"/>
      <c r="B970" s="11">
        <v>1988</v>
      </c>
      <c r="C970" s="14">
        <f t="shared" si="234"/>
        <v>44.587000000000003</v>
      </c>
      <c r="D970" s="13"/>
      <c r="E970" s="14">
        <f t="shared" si="224"/>
        <v>44.584299999999999</v>
      </c>
      <c r="F970" s="21">
        <f t="shared" ref="F970:F982" si="236">ROUND(28-(((E970-44)-0.58)/0.14)*(28/6),0)</f>
        <v>28</v>
      </c>
      <c r="G970" s="13"/>
      <c r="H970" s="21">
        <f t="shared" si="235"/>
        <v>27</v>
      </c>
      <c r="I970" s="13"/>
      <c r="J970" s="11" t="str">
        <f t="shared" si="231"/>
        <v/>
      </c>
      <c r="K970" s="11" t="str">
        <f t="shared" si="232"/>
        <v/>
      </c>
      <c r="L970" s="11" t="str">
        <f t="shared" si="233"/>
        <v>O</v>
      </c>
      <c r="M970" s="13"/>
      <c r="R970" s="11"/>
      <c r="T970" s="11"/>
      <c r="X970" s="13"/>
    </row>
    <row r="971" spans="1:24" x14ac:dyDescent="0.3">
      <c r="A971" s="13"/>
      <c r="B971" s="11">
        <v>1989</v>
      </c>
      <c r="C971" s="14">
        <f t="shared" si="234"/>
        <v>44.598199999999999</v>
      </c>
      <c r="D971" s="13"/>
      <c r="E971" s="14">
        <f t="shared" si="224"/>
        <v>44.595500000000001</v>
      </c>
      <c r="F971" s="21">
        <f t="shared" si="236"/>
        <v>27</v>
      </c>
      <c r="G971" s="13"/>
      <c r="H971" s="21">
        <f t="shared" si="235"/>
        <v>27</v>
      </c>
      <c r="I971" s="13"/>
      <c r="J971" s="11" t="str">
        <f t="shared" si="231"/>
        <v>X</v>
      </c>
      <c r="K971" s="11" t="str">
        <f t="shared" si="232"/>
        <v/>
      </c>
      <c r="L971" s="11" t="str">
        <f t="shared" si="233"/>
        <v/>
      </c>
      <c r="M971" s="13"/>
      <c r="R971" s="11"/>
      <c r="T971" s="11"/>
      <c r="X971" s="13"/>
    </row>
    <row r="972" spans="1:24" x14ac:dyDescent="0.3">
      <c r="A972" s="13"/>
      <c r="B972" s="11">
        <v>1990</v>
      </c>
      <c r="C972" s="14">
        <f t="shared" si="234"/>
        <v>44.609400000000001</v>
      </c>
      <c r="D972" s="13"/>
      <c r="E972" s="14">
        <f t="shared" si="224"/>
        <v>44.606699999999996</v>
      </c>
      <c r="F972" s="21">
        <f t="shared" si="236"/>
        <v>27</v>
      </c>
      <c r="G972" s="13"/>
      <c r="H972" s="21">
        <f t="shared" si="235"/>
        <v>27</v>
      </c>
      <c r="I972" s="13"/>
      <c r="J972" s="11" t="str">
        <f t="shared" si="231"/>
        <v>X</v>
      </c>
      <c r="K972" s="11" t="str">
        <f t="shared" si="232"/>
        <v/>
      </c>
      <c r="L972" s="11" t="str">
        <f t="shared" si="233"/>
        <v/>
      </c>
      <c r="M972" s="13"/>
      <c r="R972" s="11"/>
      <c r="T972" s="11"/>
      <c r="X972" s="13"/>
    </row>
    <row r="973" spans="1:24" x14ac:dyDescent="0.3">
      <c r="A973" s="13"/>
      <c r="B973" s="11">
        <v>1991</v>
      </c>
      <c r="C973" s="14">
        <f t="shared" si="234"/>
        <v>44.620600000000003</v>
      </c>
      <c r="D973" s="13"/>
      <c r="E973" s="14">
        <f t="shared" si="224"/>
        <v>44.618000000000002</v>
      </c>
      <c r="F973" s="21">
        <f t="shared" si="236"/>
        <v>27</v>
      </c>
      <c r="G973" s="13"/>
      <c r="H973" s="21">
        <f t="shared" si="235"/>
        <v>26</v>
      </c>
      <c r="I973" s="13"/>
      <c r="J973" s="11" t="str">
        <f t="shared" si="231"/>
        <v/>
      </c>
      <c r="K973" s="11" t="str">
        <f t="shared" si="232"/>
        <v/>
      </c>
      <c r="L973" s="11" t="str">
        <f t="shared" si="233"/>
        <v>O</v>
      </c>
      <c r="M973" s="13"/>
      <c r="R973" s="11"/>
      <c r="T973" s="11"/>
      <c r="X973" s="13"/>
    </row>
    <row r="974" spans="1:24" x14ac:dyDescent="0.3">
      <c r="A974" s="13"/>
      <c r="B974" s="11">
        <v>1992</v>
      </c>
      <c r="C974" s="14">
        <f t="shared" si="234"/>
        <v>44.631799999999998</v>
      </c>
      <c r="D974" s="13"/>
      <c r="E974" s="14">
        <f t="shared" si="224"/>
        <v>44.629199999999997</v>
      </c>
      <c r="F974" s="21">
        <f t="shared" si="236"/>
        <v>26</v>
      </c>
      <c r="G974" s="13"/>
      <c r="H974" s="21">
        <f t="shared" si="235"/>
        <v>26</v>
      </c>
      <c r="I974" s="13"/>
      <c r="J974" s="11" t="str">
        <f t="shared" si="231"/>
        <v>X</v>
      </c>
      <c r="K974" s="11" t="str">
        <f t="shared" si="232"/>
        <v/>
      </c>
      <c r="L974" s="11" t="str">
        <f t="shared" si="233"/>
        <v/>
      </c>
      <c r="M974" s="13"/>
      <c r="R974" s="11"/>
      <c r="T974" s="11"/>
      <c r="X974" s="13"/>
    </row>
    <row r="975" spans="1:24" x14ac:dyDescent="0.3">
      <c r="A975" s="13"/>
      <c r="B975" s="11">
        <v>1993</v>
      </c>
      <c r="C975" s="14">
        <f t="shared" si="234"/>
        <v>44.643000000000001</v>
      </c>
      <c r="D975" s="13"/>
      <c r="E975" s="14">
        <f t="shared" si="224"/>
        <v>44.6404</v>
      </c>
      <c r="F975" s="21">
        <f t="shared" si="236"/>
        <v>26</v>
      </c>
      <c r="G975" s="13"/>
      <c r="H975" s="21">
        <f t="shared" si="235"/>
        <v>26</v>
      </c>
      <c r="I975" s="13"/>
      <c r="J975" s="11" t="str">
        <f t="shared" si="231"/>
        <v>X</v>
      </c>
      <c r="K975" s="11" t="str">
        <f t="shared" si="232"/>
        <v/>
      </c>
      <c r="L975" s="11" t="str">
        <f t="shared" si="233"/>
        <v/>
      </c>
      <c r="M975" s="13"/>
      <c r="R975" s="11"/>
      <c r="T975" s="11"/>
      <c r="X975" s="13"/>
    </row>
    <row r="976" spans="1:24" x14ac:dyDescent="0.3">
      <c r="A976" s="13"/>
      <c r="B976" s="11">
        <v>1994</v>
      </c>
      <c r="C976" s="14">
        <f t="shared" si="234"/>
        <v>44.654200000000003</v>
      </c>
      <c r="D976" s="13"/>
      <c r="E976" s="14">
        <f t="shared" si="224"/>
        <v>44.651699999999998</v>
      </c>
      <c r="F976" s="21">
        <f t="shared" si="236"/>
        <v>26</v>
      </c>
      <c r="G976" s="13"/>
      <c r="H976" s="21">
        <f t="shared" si="235"/>
        <v>25</v>
      </c>
      <c r="I976" s="13"/>
      <c r="J976" s="11" t="str">
        <f t="shared" si="231"/>
        <v/>
      </c>
      <c r="K976" s="11" t="str">
        <f t="shared" si="232"/>
        <v/>
      </c>
      <c r="L976" s="11" t="str">
        <f t="shared" si="233"/>
        <v>O</v>
      </c>
      <c r="M976" s="13"/>
      <c r="R976" s="11"/>
      <c r="T976" s="11"/>
      <c r="X976" s="13"/>
    </row>
    <row r="977" spans="1:24" x14ac:dyDescent="0.3">
      <c r="A977" s="13"/>
      <c r="B977" s="11">
        <v>1995</v>
      </c>
      <c r="C977" s="14">
        <f t="shared" si="234"/>
        <v>44.665399999999998</v>
      </c>
      <c r="D977" s="13"/>
      <c r="E977" s="14">
        <f t="shared" si="224"/>
        <v>44.6629</v>
      </c>
      <c r="F977" s="21">
        <f t="shared" si="236"/>
        <v>25</v>
      </c>
      <c r="G977" s="13"/>
      <c r="H977" s="21">
        <f t="shared" si="235"/>
        <v>25</v>
      </c>
      <c r="I977" s="13"/>
      <c r="J977" s="11" t="str">
        <f t="shared" si="231"/>
        <v>X</v>
      </c>
      <c r="K977" s="11" t="str">
        <f t="shared" si="232"/>
        <v/>
      </c>
      <c r="L977" s="11" t="str">
        <f t="shared" si="233"/>
        <v/>
      </c>
      <c r="M977" s="13"/>
      <c r="R977" s="11"/>
      <c r="T977" s="11"/>
      <c r="X977" s="13"/>
    </row>
    <row r="978" spans="1:24" x14ac:dyDescent="0.3">
      <c r="A978" s="13"/>
      <c r="B978" s="11">
        <v>1996</v>
      </c>
      <c r="C978" s="14">
        <f t="shared" si="234"/>
        <v>44.676600000000001</v>
      </c>
      <c r="D978" s="13"/>
      <c r="E978" s="14">
        <f t="shared" si="224"/>
        <v>44.674199999999999</v>
      </c>
      <c r="F978" s="21">
        <f t="shared" si="236"/>
        <v>25</v>
      </c>
      <c r="G978" s="13"/>
      <c r="H978" s="21">
        <f t="shared" si="235"/>
        <v>23.999999999999996</v>
      </c>
      <c r="I978" s="13"/>
      <c r="J978" s="11" t="str">
        <f t="shared" si="231"/>
        <v/>
      </c>
      <c r="K978" s="11" t="str">
        <f t="shared" si="232"/>
        <v/>
      </c>
      <c r="L978" s="11" t="str">
        <f t="shared" si="233"/>
        <v>O</v>
      </c>
      <c r="M978" s="13"/>
      <c r="R978" s="11"/>
      <c r="T978" s="11"/>
      <c r="X978" s="13"/>
    </row>
    <row r="979" spans="1:24" x14ac:dyDescent="0.3">
      <c r="A979" s="13"/>
      <c r="B979" s="11">
        <v>1997</v>
      </c>
      <c r="C979" s="14">
        <f t="shared" si="234"/>
        <v>44.687800000000003</v>
      </c>
      <c r="D979" s="13"/>
      <c r="E979" s="14">
        <f t="shared" si="224"/>
        <v>44.685400000000001</v>
      </c>
      <c r="F979" s="21">
        <f t="shared" si="236"/>
        <v>24</v>
      </c>
      <c r="G979" s="13"/>
      <c r="H979" s="21">
        <f t="shared" si="235"/>
        <v>23.999999999999996</v>
      </c>
      <c r="I979" s="13"/>
      <c r="J979" s="11" t="str">
        <f t="shared" si="231"/>
        <v>X</v>
      </c>
      <c r="K979" s="11" t="str">
        <f t="shared" si="232"/>
        <v/>
      </c>
      <c r="L979" s="11" t="str">
        <f t="shared" si="233"/>
        <v/>
      </c>
      <c r="M979" s="13"/>
      <c r="R979" s="11"/>
      <c r="T979" s="11"/>
      <c r="X979" s="13"/>
    </row>
    <row r="980" spans="1:24" x14ac:dyDescent="0.3">
      <c r="A980" s="13"/>
      <c r="B980" s="11">
        <v>1998</v>
      </c>
      <c r="C980" s="14">
        <f t="shared" si="234"/>
        <v>44.698999999999998</v>
      </c>
      <c r="D980" s="13"/>
      <c r="E980" s="14">
        <f t="shared" si="224"/>
        <v>44.696599999999997</v>
      </c>
      <c r="F980" s="21">
        <f t="shared" si="236"/>
        <v>24</v>
      </c>
      <c r="G980" s="13"/>
      <c r="H980" s="21">
        <f t="shared" si="235"/>
        <v>23.999999999999996</v>
      </c>
      <c r="I980" s="13"/>
      <c r="J980" s="11" t="str">
        <f t="shared" si="231"/>
        <v>X</v>
      </c>
      <c r="K980" s="11" t="str">
        <f t="shared" si="232"/>
        <v/>
      </c>
      <c r="L980" s="11" t="str">
        <f t="shared" si="233"/>
        <v/>
      </c>
      <c r="M980" s="13"/>
      <c r="R980" s="11"/>
      <c r="T980" s="11"/>
      <c r="X980" s="13"/>
    </row>
    <row r="981" spans="1:24" x14ac:dyDescent="0.3">
      <c r="A981" s="13"/>
      <c r="B981" s="11">
        <v>1999</v>
      </c>
      <c r="C981" s="14">
        <f t="shared" si="234"/>
        <v>44.7102</v>
      </c>
      <c r="D981" s="13"/>
      <c r="E981" s="14">
        <f t="shared" si="224"/>
        <v>44.707900000000002</v>
      </c>
      <c r="F981" s="21">
        <f t="shared" si="236"/>
        <v>24</v>
      </c>
      <c r="G981" s="13"/>
      <c r="H981" s="21">
        <f t="shared" si="235"/>
        <v>23</v>
      </c>
      <c r="I981" s="13"/>
      <c r="J981" s="11" t="str">
        <f t="shared" si="231"/>
        <v/>
      </c>
      <c r="K981" s="11" t="str">
        <f t="shared" si="232"/>
        <v/>
      </c>
      <c r="L981" s="11" t="str">
        <f t="shared" si="233"/>
        <v>O</v>
      </c>
      <c r="M981" s="13"/>
      <c r="R981" s="11"/>
      <c r="T981" s="11"/>
      <c r="X981" s="13"/>
    </row>
    <row r="982" spans="1:24" x14ac:dyDescent="0.3">
      <c r="A982" s="13"/>
      <c r="B982" s="11">
        <v>2000</v>
      </c>
      <c r="C982" s="14">
        <f t="shared" si="234"/>
        <v>44.721400000000003</v>
      </c>
      <c r="D982" s="13"/>
      <c r="E982" s="14">
        <f t="shared" si="224"/>
        <v>44.719099999999997</v>
      </c>
      <c r="F982" s="21">
        <f t="shared" si="236"/>
        <v>23</v>
      </c>
      <c r="G982" s="13"/>
      <c r="H982" s="21">
        <f t="shared" si="235"/>
        <v>23</v>
      </c>
      <c r="I982" s="13"/>
      <c r="J982" s="11" t="str">
        <f t="shared" si="231"/>
        <v>X</v>
      </c>
      <c r="K982" s="11" t="str">
        <f t="shared" si="232"/>
        <v/>
      </c>
      <c r="L982" s="11" t="str">
        <f t="shared" si="233"/>
        <v/>
      </c>
      <c r="M982" s="13"/>
      <c r="R982" s="11"/>
      <c r="T982" s="11"/>
      <c r="X982" s="13"/>
    </row>
    <row r="983" spans="1:24" x14ac:dyDescent="0.3">
      <c r="A983" s="13"/>
      <c r="B983" s="11">
        <v>2001</v>
      </c>
      <c r="C983" s="14">
        <f t="shared" si="234"/>
        <v>44.732500000000002</v>
      </c>
      <c r="D983" s="13"/>
      <c r="E983" s="14">
        <f t="shared" ref="E983:E1006" si="237">ROUND(44+(B983-1936)/89,4)</f>
        <v>44.7303</v>
      </c>
      <c r="F983" s="21">
        <f t="shared" ref="F983:F994" si="238">ROUND((28/2)+((0.86-(E983-44))/0.14)*(28/3),0)</f>
        <v>23</v>
      </c>
      <c r="G983" s="13"/>
      <c r="H983" s="21">
        <f t="shared" si="235"/>
        <v>22</v>
      </c>
      <c r="I983" s="13"/>
      <c r="J983" s="11" t="str">
        <f t="shared" ref="J983:J1006" si="239">IF(H983=F983,"X","")</f>
        <v/>
      </c>
      <c r="K983" s="11" t="str">
        <f t="shared" ref="K983:K1006" si="240">IF(H983&gt;F983,"U","")</f>
        <v/>
      </c>
      <c r="L983" s="11" t="str">
        <f t="shared" ref="L983:L1006" si="241">IF(H983&lt;F983,"O","")</f>
        <v>O</v>
      </c>
      <c r="M983" s="13"/>
      <c r="R983" s="11"/>
      <c r="T983" s="11"/>
      <c r="X983" s="13"/>
    </row>
    <row r="984" spans="1:24" x14ac:dyDescent="0.3">
      <c r="A984" s="13"/>
      <c r="B984" s="11">
        <v>2002</v>
      </c>
      <c r="C984" s="14">
        <f t="shared" si="234"/>
        <v>44.743699999999997</v>
      </c>
      <c r="D984" s="13"/>
      <c r="E984" s="14">
        <f t="shared" si="237"/>
        <v>44.741599999999998</v>
      </c>
      <c r="F984" s="21">
        <f t="shared" si="238"/>
        <v>22</v>
      </c>
      <c r="G984" s="13"/>
      <c r="H984" s="21">
        <f t="shared" si="235"/>
        <v>21</v>
      </c>
      <c r="I984" s="13"/>
      <c r="J984" s="11" t="str">
        <f t="shared" si="239"/>
        <v/>
      </c>
      <c r="K984" s="11" t="str">
        <f t="shared" si="240"/>
        <v/>
      </c>
      <c r="L984" s="11" t="str">
        <f t="shared" si="241"/>
        <v>O</v>
      </c>
      <c r="M984" s="13"/>
      <c r="R984" s="11"/>
      <c r="T984" s="11"/>
      <c r="X984" s="13"/>
    </row>
    <row r="985" spans="1:24" x14ac:dyDescent="0.3">
      <c r="A985" s="13"/>
      <c r="B985" s="11">
        <v>2003</v>
      </c>
      <c r="C985" s="14">
        <f t="shared" si="234"/>
        <v>44.754899999999999</v>
      </c>
      <c r="D985" s="13"/>
      <c r="E985" s="14">
        <f t="shared" si="237"/>
        <v>44.752800000000001</v>
      </c>
      <c r="F985" s="21">
        <f t="shared" si="238"/>
        <v>21</v>
      </c>
      <c r="G985" s="13"/>
      <c r="H985" s="21">
        <f t="shared" si="235"/>
        <v>21</v>
      </c>
      <c r="I985" s="13"/>
      <c r="J985" s="11" t="str">
        <f t="shared" si="239"/>
        <v>X</v>
      </c>
      <c r="K985" s="11" t="str">
        <f t="shared" si="240"/>
        <v/>
      </c>
      <c r="L985" s="11" t="str">
        <f t="shared" si="241"/>
        <v/>
      </c>
      <c r="M985" s="13"/>
      <c r="R985" s="11"/>
      <c r="T985" s="11"/>
      <c r="X985" s="13"/>
    </row>
    <row r="986" spans="1:24" x14ac:dyDescent="0.3">
      <c r="A986" s="13"/>
      <c r="B986" s="11">
        <v>2004</v>
      </c>
      <c r="C986" s="14">
        <f t="shared" si="234"/>
        <v>44.766100000000002</v>
      </c>
      <c r="D986" s="13"/>
      <c r="E986" s="14">
        <f t="shared" si="237"/>
        <v>44.764000000000003</v>
      </c>
      <c r="F986" s="21">
        <f t="shared" si="238"/>
        <v>20</v>
      </c>
      <c r="G986" s="13"/>
      <c r="H986" s="21">
        <f t="shared" si="235"/>
        <v>21</v>
      </c>
      <c r="I986" s="13"/>
      <c r="J986" s="11" t="str">
        <f t="shared" si="239"/>
        <v/>
      </c>
      <c r="K986" s="11" t="str">
        <f t="shared" si="240"/>
        <v>U</v>
      </c>
      <c r="L986" s="11" t="str">
        <f t="shared" si="241"/>
        <v/>
      </c>
      <c r="M986" s="13"/>
      <c r="R986" s="11"/>
      <c r="T986" s="11"/>
      <c r="X986" s="13"/>
    </row>
    <row r="987" spans="1:24" x14ac:dyDescent="0.3">
      <c r="A987" s="13"/>
      <c r="B987" s="11">
        <v>2005</v>
      </c>
      <c r="C987" s="14">
        <f t="shared" si="234"/>
        <v>44.777200000000001</v>
      </c>
      <c r="D987" s="13"/>
      <c r="E987" s="14">
        <f t="shared" si="237"/>
        <v>44.775300000000001</v>
      </c>
      <c r="F987" s="21">
        <f t="shared" si="238"/>
        <v>20</v>
      </c>
      <c r="G987" s="13"/>
      <c r="H987" s="21">
        <f t="shared" si="235"/>
        <v>19</v>
      </c>
      <c r="I987" s="13"/>
      <c r="J987" s="11" t="str">
        <f t="shared" si="239"/>
        <v/>
      </c>
      <c r="K987" s="11" t="str">
        <f t="shared" si="240"/>
        <v/>
      </c>
      <c r="L987" s="11" t="str">
        <f t="shared" si="241"/>
        <v>O</v>
      </c>
      <c r="M987" s="13"/>
      <c r="R987" s="11"/>
      <c r="T987" s="11"/>
      <c r="X987" s="13"/>
    </row>
    <row r="988" spans="1:24" x14ac:dyDescent="0.3">
      <c r="A988" s="13"/>
      <c r="B988" s="11">
        <v>2006</v>
      </c>
      <c r="C988" s="14">
        <f t="shared" si="234"/>
        <v>44.788400000000003</v>
      </c>
      <c r="D988" s="13"/>
      <c r="E988" s="14">
        <f t="shared" si="237"/>
        <v>44.786499999999997</v>
      </c>
      <c r="F988" s="21">
        <f t="shared" si="238"/>
        <v>19</v>
      </c>
      <c r="G988" s="13"/>
      <c r="H988" s="21">
        <f t="shared" si="235"/>
        <v>19</v>
      </c>
      <c r="I988" s="13"/>
      <c r="J988" s="11" t="str">
        <f t="shared" si="239"/>
        <v>X</v>
      </c>
      <c r="K988" s="11" t="str">
        <f t="shared" si="240"/>
        <v/>
      </c>
      <c r="L988" s="11" t="str">
        <f t="shared" si="241"/>
        <v/>
      </c>
      <c r="M988" s="13"/>
      <c r="R988" s="11"/>
      <c r="T988" s="11"/>
      <c r="X988" s="13"/>
    </row>
    <row r="989" spans="1:24" x14ac:dyDescent="0.3">
      <c r="A989" s="13"/>
      <c r="B989" s="11">
        <v>2007</v>
      </c>
      <c r="C989" s="14">
        <f t="shared" si="234"/>
        <v>44.799599999999998</v>
      </c>
      <c r="D989" s="13"/>
      <c r="E989" s="14">
        <f t="shared" si="237"/>
        <v>44.797800000000002</v>
      </c>
      <c r="F989" s="21">
        <f t="shared" si="238"/>
        <v>18</v>
      </c>
      <c r="G989" s="13"/>
      <c r="H989" s="21">
        <f t="shared" si="235"/>
        <v>18</v>
      </c>
      <c r="I989" s="13"/>
      <c r="J989" s="11" t="str">
        <f t="shared" si="239"/>
        <v>X</v>
      </c>
      <c r="K989" s="11" t="str">
        <f t="shared" si="240"/>
        <v/>
      </c>
      <c r="L989" s="11" t="str">
        <f t="shared" si="241"/>
        <v/>
      </c>
      <c r="M989" s="13"/>
      <c r="R989" s="11"/>
      <c r="T989" s="11"/>
      <c r="X989" s="13"/>
    </row>
    <row r="990" spans="1:24" x14ac:dyDescent="0.3">
      <c r="A990" s="13"/>
      <c r="B990" s="11">
        <v>2008</v>
      </c>
      <c r="C990" s="14">
        <f t="shared" si="234"/>
        <v>44.810699999999997</v>
      </c>
      <c r="D990" s="13"/>
      <c r="E990" s="14">
        <f t="shared" si="237"/>
        <v>44.808999999999997</v>
      </c>
      <c r="F990" s="21">
        <f t="shared" si="238"/>
        <v>17</v>
      </c>
      <c r="G990" s="13"/>
      <c r="H990" s="21">
        <f t="shared" si="235"/>
        <v>17</v>
      </c>
      <c r="I990" s="13"/>
      <c r="J990" s="11" t="str">
        <f t="shared" si="239"/>
        <v>X</v>
      </c>
      <c r="K990" s="11" t="str">
        <f t="shared" si="240"/>
        <v/>
      </c>
      <c r="L990" s="11" t="str">
        <f t="shared" si="241"/>
        <v/>
      </c>
      <c r="M990" s="13"/>
      <c r="R990" s="11"/>
      <c r="T990" s="11"/>
      <c r="X990" s="13"/>
    </row>
    <row r="991" spans="1:24" x14ac:dyDescent="0.3">
      <c r="A991" s="13"/>
      <c r="B991" s="11">
        <v>2009</v>
      </c>
      <c r="C991" s="14">
        <f t="shared" si="234"/>
        <v>44.821899999999999</v>
      </c>
      <c r="D991" s="13"/>
      <c r="E991" s="14">
        <f t="shared" si="237"/>
        <v>44.8202</v>
      </c>
      <c r="F991" s="21">
        <f t="shared" si="238"/>
        <v>17</v>
      </c>
      <c r="G991" s="13"/>
      <c r="H991" s="21">
        <f t="shared" si="235"/>
        <v>17</v>
      </c>
      <c r="I991" s="13"/>
      <c r="J991" s="11" t="str">
        <f t="shared" si="239"/>
        <v>X</v>
      </c>
      <c r="K991" s="11" t="str">
        <f t="shared" si="240"/>
        <v/>
      </c>
      <c r="L991" s="11" t="str">
        <f t="shared" si="241"/>
        <v/>
      </c>
      <c r="M991" s="13"/>
      <c r="R991" s="11"/>
      <c r="T991" s="11"/>
      <c r="X991" s="13"/>
    </row>
    <row r="992" spans="1:24" x14ac:dyDescent="0.3">
      <c r="A992" s="13"/>
      <c r="B992" s="11">
        <v>2010</v>
      </c>
      <c r="C992" s="14">
        <f t="shared" si="234"/>
        <v>44.832999999999998</v>
      </c>
      <c r="D992" s="13"/>
      <c r="E992" s="14">
        <f t="shared" si="237"/>
        <v>44.831499999999998</v>
      </c>
      <c r="F992" s="21">
        <f t="shared" si="238"/>
        <v>16</v>
      </c>
      <c r="G992" s="13"/>
      <c r="H992" s="21">
        <f t="shared" si="235"/>
        <v>15</v>
      </c>
      <c r="I992" s="13"/>
      <c r="J992" s="11" t="str">
        <f t="shared" si="239"/>
        <v/>
      </c>
      <c r="K992" s="11" t="str">
        <f t="shared" si="240"/>
        <v/>
      </c>
      <c r="L992" s="11" t="str">
        <f t="shared" si="241"/>
        <v>O</v>
      </c>
      <c r="M992" s="13"/>
      <c r="R992" s="11"/>
      <c r="T992" s="11"/>
      <c r="X992" s="13"/>
    </row>
    <row r="993" spans="1:24" x14ac:dyDescent="0.3">
      <c r="A993" s="13"/>
      <c r="B993" s="11">
        <v>2011</v>
      </c>
      <c r="C993" s="14">
        <f t="shared" si="234"/>
        <v>44.844200000000001</v>
      </c>
      <c r="D993" s="13"/>
      <c r="E993" s="14">
        <f t="shared" si="237"/>
        <v>44.842700000000001</v>
      </c>
      <c r="F993" s="21">
        <f t="shared" si="238"/>
        <v>15</v>
      </c>
      <c r="G993" s="13"/>
      <c r="H993" s="21">
        <f t="shared" si="235"/>
        <v>15</v>
      </c>
      <c r="I993" s="13"/>
      <c r="J993" s="11" t="str">
        <f t="shared" si="239"/>
        <v>X</v>
      </c>
      <c r="K993" s="11" t="str">
        <f t="shared" si="240"/>
        <v/>
      </c>
      <c r="L993" s="11" t="str">
        <f t="shared" si="241"/>
        <v/>
      </c>
      <c r="M993" s="13"/>
      <c r="R993" s="11"/>
      <c r="T993" s="11"/>
      <c r="X993" s="13"/>
    </row>
    <row r="994" spans="1:24" x14ac:dyDescent="0.3">
      <c r="A994" s="13"/>
      <c r="B994" s="11">
        <v>2012</v>
      </c>
      <c r="C994" s="14">
        <f t="shared" si="234"/>
        <v>44.8553</v>
      </c>
      <c r="D994" s="13"/>
      <c r="E994" s="14">
        <f t="shared" si="237"/>
        <v>44.853900000000003</v>
      </c>
      <c r="F994" s="21">
        <f t="shared" si="238"/>
        <v>14</v>
      </c>
      <c r="G994" s="13"/>
      <c r="H994" s="21">
        <f t="shared" si="235"/>
        <v>14</v>
      </c>
      <c r="I994" s="13"/>
      <c r="J994" s="11" t="str">
        <f t="shared" si="239"/>
        <v>X</v>
      </c>
      <c r="K994" s="11" t="str">
        <f t="shared" si="240"/>
        <v/>
      </c>
      <c r="L994" s="11" t="str">
        <f t="shared" si="241"/>
        <v/>
      </c>
      <c r="M994" s="13"/>
      <c r="R994" s="11"/>
      <c r="T994" s="11"/>
      <c r="X994" s="13"/>
    </row>
    <row r="995" spans="1:24" x14ac:dyDescent="0.3">
      <c r="A995" s="13"/>
      <c r="B995" s="11">
        <v>2013</v>
      </c>
      <c r="C995" s="14">
        <f t="shared" si="234"/>
        <v>44.866500000000002</v>
      </c>
      <c r="D995" s="13"/>
      <c r="E995" s="14">
        <f t="shared" si="237"/>
        <v>44.865200000000002</v>
      </c>
      <c r="F995" s="21">
        <f t="shared" ref="F995:F1006" si="242">ROUND(((1-(E995-44))/0.14)*(28/2),0)</f>
        <v>13</v>
      </c>
      <c r="G995" s="13"/>
      <c r="H995" s="21">
        <f t="shared" si="235"/>
        <v>13</v>
      </c>
      <c r="I995" s="13"/>
      <c r="J995" s="11" t="str">
        <f t="shared" si="239"/>
        <v>X</v>
      </c>
      <c r="K995" s="11" t="str">
        <f t="shared" si="240"/>
        <v/>
      </c>
      <c r="L995" s="11" t="str">
        <f t="shared" si="241"/>
        <v/>
      </c>
      <c r="M995" s="13"/>
      <c r="R995" s="11"/>
      <c r="T995" s="11"/>
      <c r="X995" s="13"/>
    </row>
    <row r="996" spans="1:24" x14ac:dyDescent="0.3">
      <c r="A996" s="13"/>
      <c r="B996" s="11">
        <v>2014</v>
      </c>
      <c r="C996" s="14">
        <f t="shared" si="234"/>
        <v>44.877600000000001</v>
      </c>
      <c r="D996" s="13"/>
      <c r="E996" s="14">
        <f t="shared" si="237"/>
        <v>44.876399999999997</v>
      </c>
      <c r="F996" s="21">
        <f t="shared" si="242"/>
        <v>12</v>
      </c>
      <c r="G996" s="13"/>
      <c r="H996" s="21">
        <f t="shared" si="235"/>
        <v>11.999999999999998</v>
      </c>
      <c r="I996" s="13"/>
      <c r="J996" s="11" t="str">
        <f t="shared" si="239"/>
        <v>X</v>
      </c>
      <c r="K996" s="11" t="str">
        <f t="shared" si="240"/>
        <v/>
      </c>
      <c r="L996" s="11" t="str">
        <f t="shared" si="241"/>
        <v/>
      </c>
      <c r="M996" s="13"/>
      <c r="R996" s="11"/>
      <c r="T996" s="11"/>
      <c r="X996" s="13"/>
    </row>
    <row r="997" spans="1:24" x14ac:dyDescent="0.3">
      <c r="A997" s="13"/>
      <c r="B997" s="11">
        <v>2015</v>
      </c>
      <c r="C997" s="14">
        <f t="shared" si="234"/>
        <v>44.888800000000003</v>
      </c>
      <c r="D997" s="13"/>
      <c r="E997" s="14">
        <f t="shared" si="237"/>
        <v>44.887599999999999</v>
      </c>
      <c r="F997" s="21">
        <f t="shared" si="242"/>
        <v>11</v>
      </c>
      <c r="G997" s="13"/>
      <c r="H997" s="21">
        <f t="shared" si="235"/>
        <v>11.999999999999998</v>
      </c>
      <c r="I997" s="13"/>
      <c r="J997" s="11" t="str">
        <f t="shared" si="239"/>
        <v/>
      </c>
      <c r="K997" s="11" t="str">
        <f t="shared" si="240"/>
        <v>U</v>
      </c>
      <c r="L997" s="11" t="str">
        <f t="shared" si="241"/>
        <v/>
      </c>
      <c r="M997" s="13"/>
      <c r="R997" s="11"/>
      <c r="T997" s="11"/>
      <c r="X997" s="13"/>
    </row>
    <row r="998" spans="1:24" x14ac:dyDescent="0.3">
      <c r="A998" s="13"/>
      <c r="B998" s="11">
        <v>2016</v>
      </c>
      <c r="C998" s="14">
        <f t="shared" si="234"/>
        <v>44.899900000000002</v>
      </c>
      <c r="D998" s="13"/>
      <c r="E998" s="14">
        <f t="shared" si="237"/>
        <v>44.898899999999998</v>
      </c>
      <c r="F998" s="21">
        <f t="shared" si="242"/>
        <v>10</v>
      </c>
      <c r="G998" s="13"/>
      <c r="H998" s="21">
        <f t="shared" si="235"/>
        <v>10</v>
      </c>
      <c r="I998" s="13"/>
      <c r="J998" s="11" t="str">
        <f t="shared" si="239"/>
        <v>X</v>
      </c>
      <c r="K998" s="11" t="str">
        <f t="shared" si="240"/>
        <v/>
      </c>
      <c r="L998" s="11" t="str">
        <f t="shared" si="241"/>
        <v/>
      </c>
      <c r="M998" s="13"/>
      <c r="R998" s="11"/>
      <c r="T998" s="11"/>
      <c r="X998" s="13"/>
    </row>
    <row r="999" spans="1:24" x14ac:dyDescent="0.3">
      <c r="A999" s="13"/>
      <c r="B999" s="11">
        <v>2017</v>
      </c>
      <c r="C999" s="14">
        <f t="shared" si="234"/>
        <v>44.911000000000001</v>
      </c>
      <c r="D999" s="13"/>
      <c r="E999" s="14">
        <f t="shared" si="237"/>
        <v>44.9101</v>
      </c>
      <c r="F999" s="21">
        <f t="shared" si="242"/>
        <v>9</v>
      </c>
      <c r="G999" s="13"/>
      <c r="H999" s="21">
        <f t="shared" si="235"/>
        <v>9</v>
      </c>
      <c r="I999" s="13"/>
      <c r="J999" s="11" t="str">
        <f t="shared" si="239"/>
        <v>X</v>
      </c>
      <c r="K999" s="11" t="str">
        <f t="shared" si="240"/>
        <v/>
      </c>
      <c r="L999" s="11" t="str">
        <f t="shared" si="241"/>
        <v/>
      </c>
      <c r="M999" s="13"/>
      <c r="R999" s="11"/>
      <c r="T999" s="11"/>
      <c r="X999" s="13"/>
    </row>
    <row r="1000" spans="1:24" x14ac:dyDescent="0.3">
      <c r="A1000" s="13"/>
      <c r="B1000" s="11">
        <v>2018</v>
      </c>
      <c r="C1000" s="14">
        <f t="shared" si="234"/>
        <v>44.922199999999997</v>
      </c>
      <c r="D1000" s="13"/>
      <c r="E1000" s="14">
        <f t="shared" si="237"/>
        <v>44.921300000000002</v>
      </c>
      <c r="F1000" s="21">
        <f t="shared" si="242"/>
        <v>8</v>
      </c>
      <c r="G1000" s="13"/>
      <c r="H1000" s="21">
        <f t="shared" si="235"/>
        <v>9</v>
      </c>
      <c r="I1000" s="13"/>
      <c r="J1000" s="11" t="str">
        <f t="shared" si="239"/>
        <v/>
      </c>
      <c r="K1000" s="11" t="str">
        <f t="shared" si="240"/>
        <v>U</v>
      </c>
      <c r="L1000" s="11" t="str">
        <f t="shared" si="241"/>
        <v/>
      </c>
      <c r="M1000" s="13"/>
      <c r="R1000" s="11"/>
      <c r="T1000" s="11"/>
      <c r="X1000" s="13"/>
    </row>
    <row r="1001" spans="1:24" x14ac:dyDescent="0.3">
      <c r="A1001" s="13"/>
      <c r="B1001" s="11">
        <v>2019</v>
      </c>
      <c r="C1001" s="14">
        <f t="shared" si="234"/>
        <v>44.933300000000003</v>
      </c>
      <c r="D1001" s="13"/>
      <c r="E1001" s="14">
        <f t="shared" si="237"/>
        <v>44.932600000000001</v>
      </c>
      <c r="F1001" s="21">
        <f t="shared" si="242"/>
        <v>7</v>
      </c>
      <c r="G1001" s="13"/>
      <c r="H1001" s="21">
        <f t="shared" si="235"/>
        <v>7</v>
      </c>
      <c r="I1001" s="13"/>
      <c r="J1001" s="11" t="str">
        <f t="shared" si="239"/>
        <v>X</v>
      </c>
      <c r="K1001" s="11" t="str">
        <f t="shared" si="240"/>
        <v/>
      </c>
      <c r="L1001" s="11" t="str">
        <f t="shared" si="241"/>
        <v/>
      </c>
      <c r="M1001" s="13"/>
      <c r="R1001" s="11"/>
      <c r="T1001" s="11"/>
      <c r="X1001" s="13"/>
    </row>
    <row r="1002" spans="1:24" x14ac:dyDescent="0.3">
      <c r="A1002" s="13"/>
      <c r="B1002" s="11">
        <v>2020</v>
      </c>
      <c r="C1002" s="14">
        <f t="shared" si="234"/>
        <v>44.944400000000002</v>
      </c>
      <c r="D1002" s="13"/>
      <c r="E1002" s="14">
        <f t="shared" si="237"/>
        <v>44.943800000000003</v>
      </c>
      <c r="F1002" s="21">
        <f t="shared" si="242"/>
        <v>6</v>
      </c>
      <c r="G1002" s="13"/>
      <c r="H1002" s="21">
        <f t="shared" si="235"/>
        <v>5.9999999999999991</v>
      </c>
      <c r="I1002" s="13"/>
      <c r="J1002" s="11" t="str">
        <f t="shared" si="239"/>
        <v>X</v>
      </c>
      <c r="K1002" s="11" t="str">
        <f t="shared" si="240"/>
        <v/>
      </c>
      <c r="L1002" s="11" t="str">
        <f t="shared" si="241"/>
        <v/>
      </c>
      <c r="M1002" s="13"/>
      <c r="R1002" s="11"/>
      <c r="T1002" s="11"/>
      <c r="X1002" s="13"/>
    </row>
    <row r="1003" spans="1:24" x14ac:dyDescent="0.3">
      <c r="A1003" s="13"/>
      <c r="B1003" s="11">
        <v>2021</v>
      </c>
      <c r="C1003" s="14">
        <f t="shared" si="234"/>
        <v>44.955500000000001</v>
      </c>
      <c r="D1003" s="13"/>
      <c r="E1003" s="14">
        <f t="shared" si="237"/>
        <v>44.955100000000002</v>
      </c>
      <c r="F1003" s="21">
        <f t="shared" si="242"/>
        <v>4</v>
      </c>
      <c r="G1003" s="13"/>
      <c r="H1003" s="21">
        <f t="shared" si="235"/>
        <v>4</v>
      </c>
      <c r="I1003" s="13"/>
      <c r="J1003" s="11" t="str">
        <f t="shared" si="239"/>
        <v>X</v>
      </c>
      <c r="K1003" s="11" t="str">
        <f t="shared" si="240"/>
        <v/>
      </c>
      <c r="L1003" s="11" t="str">
        <f t="shared" si="241"/>
        <v/>
      </c>
      <c r="M1003" s="13"/>
      <c r="R1003" s="11"/>
      <c r="T1003" s="11"/>
      <c r="X1003" s="13"/>
    </row>
    <row r="1004" spans="1:24" x14ac:dyDescent="0.3">
      <c r="A1004" s="13"/>
      <c r="B1004" s="11">
        <v>2022</v>
      </c>
      <c r="C1004" s="14">
        <f t="shared" si="234"/>
        <v>44.966700000000003</v>
      </c>
      <c r="D1004" s="13"/>
      <c r="E1004" s="14">
        <f t="shared" si="237"/>
        <v>44.966299999999997</v>
      </c>
      <c r="F1004" s="21">
        <f t="shared" si="242"/>
        <v>3</v>
      </c>
      <c r="G1004" s="13"/>
      <c r="H1004" s="21">
        <f t="shared" si="235"/>
        <v>4</v>
      </c>
      <c r="I1004" s="13"/>
      <c r="J1004" s="11" t="str">
        <f t="shared" si="239"/>
        <v/>
      </c>
      <c r="K1004" s="11" t="str">
        <f t="shared" si="240"/>
        <v>U</v>
      </c>
      <c r="L1004" s="11" t="str">
        <f t="shared" si="241"/>
        <v/>
      </c>
      <c r="M1004" s="13"/>
      <c r="R1004" s="11"/>
      <c r="T1004" s="11"/>
      <c r="X1004" s="13"/>
    </row>
    <row r="1005" spans="1:24" x14ac:dyDescent="0.3">
      <c r="A1005" s="13"/>
      <c r="B1005" s="11">
        <v>2023</v>
      </c>
      <c r="C1005" s="14">
        <f t="shared" si="234"/>
        <v>44.977800000000002</v>
      </c>
      <c r="D1005" s="13"/>
      <c r="E1005" s="14">
        <f t="shared" si="237"/>
        <v>44.977499999999999</v>
      </c>
      <c r="F1005" s="21">
        <f t="shared" si="242"/>
        <v>2</v>
      </c>
      <c r="G1005" s="13"/>
      <c r="H1005" s="21">
        <f t="shared" si="235"/>
        <v>2.9999999999999996</v>
      </c>
      <c r="I1005" s="13"/>
      <c r="J1005" s="11" t="str">
        <f t="shared" si="239"/>
        <v/>
      </c>
      <c r="K1005" s="11" t="str">
        <f t="shared" si="240"/>
        <v>U</v>
      </c>
      <c r="L1005" s="11" t="str">
        <f t="shared" si="241"/>
        <v/>
      </c>
      <c r="M1005" s="13"/>
      <c r="R1005" s="11"/>
      <c r="T1005" s="11"/>
      <c r="X1005" s="13"/>
    </row>
    <row r="1006" spans="1:24" x14ac:dyDescent="0.3">
      <c r="A1006" s="13"/>
      <c r="B1006" s="11">
        <v>2024</v>
      </c>
      <c r="C1006" s="14">
        <f t="shared" si="234"/>
        <v>44.988900000000001</v>
      </c>
      <c r="D1006" s="13"/>
      <c r="E1006" s="14">
        <f t="shared" si="237"/>
        <v>44.988799999999998</v>
      </c>
      <c r="F1006" s="21">
        <f t="shared" si="242"/>
        <v>1</v>
      </c>
      <c r="G1006" s="13"/>
      <c r="H1006" s="21">
        <f t="shared" si="235"/>
        <v>1</v>
      </c>
      <c r="I1006" s="13"/>
      <c r="J1006" s="11" t="str">
        <f t="shared" si="239"/>
        <v>X</v>
      </c>
      <c r="K1006" s="11" t="str">
        <f t="shared" si="240"/>
        <v/>
      </c>
      <c r="L1006" s="11" t="str">
        <f t="shared" si="241"/>
        <v/>
      </c>
      <c r="M1006" s="13"/>
      <c r="R1006" s="11"/>
      <c r="T1006" s="11"/>
      <c r="X1006" s="13"/>
    </row>
    <row r="1007" spans="1:24" x14ac:dyDescent="0.3">
      <c r="A1007" s="13"/>
      <c r="B1007" s="11">
        <v>2025</v>
      </c>
      <c r="C1007" s="14">
        <f t="shared" si="234"/>
        <v>45</v>
      </c>
      <c r="D1007" s="13"/>
      <c r="E1007" s="14">
        <f>44+(B1007-1936)/89</f>
        <v>45</v>
      </c>
      <c r="F1007" s="21"/>
      <c r="G1007" s="13"/>
      <c r="H1007" s="21">
        <f t="shared" si="235"/>
        <v>0</v>
      </c>
      <c r="I1007" s="13"/>
      <c r="J1007" s="10">
        <f>COUNTIF(J919:J1006,"X")</f>
        <v>60</v>
      </c>
      <c r="K1007" s="10">
        <f>COUNTIF(K919:K1006,"U")</f>
        <v>13</v>
      </c>
      <c r="L1007" s="10">
        <f>COUNTIF(L919:L1006,"O")</f>
        <v>15</v>
      </c>
      <c r="M1007" s="13"/>
      <c r="R1007" s="11"/>
      <c r="T1007" s="11"/>
      <c r="X1007" s="13"/>
    </row>
    <row r="1008" spans="1:24" x14ac:dyDescent="0.3">
      <c r="A1008" s="13"/>
      <c r="B1008" s="11">
        <v>2026</v>
      </c>
      <c r="C1008" s="14">
        <f t="shared" si="234"/>
        <v>45.011099999999999</v>
      </c>
      <c r="D1008" s="13"/>
      <c r="E1008" s="14">
        <f t="shared" ref="E1008:E1071" si="243">ROUND(45+(B1008-2025)/91,4)</f>
        <v>45.011000000000003</v>
      </c>
      <c r="F1008" s="21">
        <f t="shared" ref="F1008:F1019" si="244">ROUND(((E1008-45)/0.14)*(27/2),0)</f>
        <v>1</v>
      </c>
      <c r="G1008" s="13"/>
      <c r="H1008" s="21">
        <f t="shared" si="235"/>
        <v>1</v>
      </c>
      <c r="I1008" s="13"/>
      <c r="J1008" s="11" t="str">
        <f t="shared" ref="J1008:J1039" si="245">IF(H1008=F1008,"X","")</f>
        <v>X</v>
      </c>
      <c r="K1008" s="11" t="str">
        <f t="shared" ref="K1008:K1039" si="246">IF(H1008&gt;F1008,"U","")</f>
        <v/>
      </c>
      <c r="L1008" s="11" t="str">
        <f t="shared" ref="L1008:L1039" si="247">IF(H1008&lt;F1008,"O","")</f>
        <v/>
      </c>
      <c r="M1008" s="13"/>
      <c r="R1008" s="11"/>
      <c r="T1008" s="11"/>
      <c r="X1008" s="13"/>
    </row>
    <row r="1009" spans="1:24" x14ac:dyDescent="0.3">
      <c r="A1009" s="13"/>
      <c r="B1009" s="11">
        <v>2027</v>
      </c>
      <c r="C1009" s="14">
        <f t="shared" si="234"/>
        <v>45.022199999999998</v>
      </c>
      <c r="D1009" s="13"/>
      <c r="E1009" s="14">
        <f t="shared" si="243"/>
        <v>45.021999999999998</v>
      </c>
      <c r="F1009" s="21">
        <f t="shared" si="244"/>
        <v>2</v>
      </c>
      <c r="G1009" s="13"/>
      <c r="H1009" s="21">
        <f t="shared" si="235"/>
        <v>2</v>
      </c>
      <c r="I1009" s="13"/>
      <c r="J1009" s="11" t="str">
        <f t="shared" si="245"/>
        <v>X</v>
      </c>
      <c r="K1009" s="11" t="str">
        <f t="shared" si="246"/>
        <v/>
      </c>
      <c r="L1009" s="11" t="str">
        <f t="shared" si="247"/>
        <v/>
      </c>
      <c r="M1009" s="13"/>
      <c r="R1009" s="11"/>
      <c r="T1009" s="11"/>
      <c r="X1009" s="13"/>
    </row>
    <row r="1010" spans="1:24" x14ac:dyDescent="0.3">
      <c r="A1010" s="13"/>
      <c r="B1010" s="11">
        <v>2028</v>
      </c>
      <c r="C1010" s="14">
        <f t="shared" si="234"/>
        <v>45.033299999999997</v>
      </c>
      <c r="D1010" s="13"/>
      <c r="E1010" s="14">
        <f t="shared" si="243"/>
        <v>45.033000000000001</v>
      </c>
      <c r="F1010" s="21">
        <f t="shared" si="244"/>
        <v>3</v>
      </c>
      <c r="G1010" s="13"/>
      <c r="H1010" s="21">
        <f t="shared" si="235"/>
        <v>2.9999999999999996</v>
      </c>
      <c r="I1010" s="13"/>
      <c r="J1010" s="11" t="str">
        <f t="shared" si="245"/>
        <v>X</v>
      </c>
      <c r="K1010" s="11" t="str">
        <f t="shared" si="246"/>
        <v/>
      </c>
      <c r="L1010" s="11" t="str">
        <f t="shared" si="247"/>
        <v/>
      </c>
      <c r="M1010" s="13"/>
      <c r="R1010" s="11"/>
      <c r="T1010" s="11"/>
      <c r="X1010" s="13"/>
    </row>
    <row r="1011" spans="1:24" x14ac:dyDescent="0.3">
      <c r="A1011" s="13"/>
      <c r="B1011" s="11">
        <v>2029</v>
      </c>
      <c r="C1011" s="14">
        <f t="shared" si="234"/>
        <v>45.044400000000003</v>
      </c>
      <c r="D1011" s="13"/>
      <c r="E1011" s="14">
        <f t="shared" si="243"/>
        <v>45.043999999999997</v>
      </c>
      <c r="F1011" s="21">
        <f t="shared" si="244"/>
        <v>4</v>
      </c>
      <c r="G1011" s="13"/>
      <c r="H1011" s="21">
        <f t="shared" si="235"/>
        <v>4</v>
      </c>
      <c r="I1011" s="13"/>
      <c r="J1011" s="11" t="str">
        <f t="shared" si="245"/>
        <v>X</v>
      </c>
      <c r="K1011" s="11" t="str">
        <f t="shared" si="246"/>
        <v/>
      </c>
      <c r="L1011" s="11" t="str">
        <f t="shared" si="247"/>
        <v/>
      </c>
      <c r="M1011" s="13"/>
      <c r="R1011" s="11"/>
      <c r="T1011" s="11"/>
      <c r="X1011" s="13"/>
    </row>
    <row r="1012" spans="1:24" x14ac:dyDescent="0.3">
      <c r="A1012" s="13"/>
      <c r="B1012" s="11">
        <v>2030</v>
      </c>
      <c r="C1012" s="14">
        <f t="shared" si="234"/>
        <v>45.055500000000002</v>
      </c>
      <c r="D1012" s="13"/>
      <c r="E1012" s="14">
        <f t="shared" si="243"/>
        <v>45.054900000000004</v>
      </c>
      <c r="F1012" s="21">
        <f t="shared" si="244"/>
        <v>5</v>
      </c>
      <c r="G1012" s="13"/>
      <c r="H1012" s="21">
        <f t="shared" si="235"/>
        <v>5.9999999999999991</v>
      </c>
      <c r="I1012" s="13"/>
      <c r="J1012" s="11" t="str">
        <f t="shared" si="245"/>
        <v/>
      </c>
      <c r="K1012" s="11" t="str">
        <f t="shared" si="246"/>
        <v>U</v>
      </c>
      <c r="L1012" s="11" t="str">
        <f t="shared" si="247"/>
        <v/>
      </c>
      <c r="M1012" s="13"/>
      <c r="R1012" s="11"/>
      <c r="T1012" s="11"/>
      <c r="X1012" s="13"/>
    </row>
    <row r="1013" spans="1:24" x14ac:dyDescent="0.3">
      <c r="A1013" s="13"/>
      <c r="B1013" s="11">
        <v>2031</v>
      </c>
      <c r="C1013" s="14">
        <f t="shared" si="234"/>
        <v>45.066600000000001</v>
      </c>
      <c r="D1013" s="13"/>
      <c r="E1013" s="14">
        <f t="shared" si="243"/>
        <v>45.065899999999999</v>
      </c>
      <c r="F1013" s="21">
        <f t="shared" si="244"/>
        <v>6</v>
      </c>
      <c r="G1013" s="13"/>
      <c r="H1013" s="21">
        <f t="shared" si="235"/>
        <v>7</v>
      </c>
      <c r="I1013" s="13"/>
      <c r="J1013" s="11" t="str">
        <f t="shared" si="245"/>
        <v/>
      </c>
      <c r="K1013" s="11" t="str">
        <f t="shared" si="246"/>
        <v>U</v>
      </c>
      <c r="L1013" s="11" t="str">
        <f t="shared" si="247"/>
        <v/>
      </c>
      <c r="M1013" s="13"/>
      <c r="R1013" s="11"/>
      <c r="T1013" s="11"/>
      <c r="X1013" s="13"/>
    </row>
    <row r="1014" spans="1:24" x14ac:dyDescent="0.3">
      <c r="A1014" s="13"/>
      <c r="B1014" s="11">
        <v>2032</v>
      </c>
      <c r="C1014" s="14">
        <f t="shared" si="234"/>
        <v>45.0777</v>
      </c>
      <c r="D1014" s="13"/>
      <c r="E1014" s="14">
        <f t="shared" si="243"/>
        <v>45.076900000000002</v>
      </c>
      <c r="F1014" s="21">
        <f t="shared" si="244"/>
        <v>7</v>
      </c>
      <c r="G1014" s="13"/>
      <c r="H1014" s="21">
        <f t="shared" si="235"/>
        <v>8</v>
      </c>
      <c r="I1014" s="13"/>
      <c r="J1014" s="11" t="str">
        <f t="shared" si="245"/>
        <v/>
      </c>
      <c r="K1014" s="11" t="str">
        <f t="shared" si="246"/>
        <v>U</v>
      </c>
      <c r="L1014" s="11" t="str">
        <f t="shared" si="247"/>
        <v/>
      </c>
      <c r="M1014" s="13"/>
      <c r="R1014" s="11"/>
      <c r="T1014" s="11"/>
      <c r="X1014" s="13"/>
    </row>
    <row r="1015" spans="1:24" x14ac:dyDescent="0.3">
      <c r="A1015" s="13"/>
      <c r="B1015" s="11">
        <v>2033</v>
      </c>
      <c r="C1015" s="14">
        <f t="shared" si="234"/>
        <v>45.088799999999999</v>
      </c>
      <c r="D1015" s="13"/>
      <c r="E1015" s="14">
        <f t="shared" si="243"/>
        <v>45.087899999999998</v>
      </c>
      <c r="F1015" s="21">
        <f t="shared" si="244"/>
        <v>8</v>
      </c>
      <c r="G1015" s="13"/>
      <c r="H1015" s="21">
        <f t="shared" si="235"/>
        <v>9</v>
      </c>
      <c r="I1015" s="13"/>
      <c r="J1015" s="11" t="str">
        <f t="shared" si="245"/>
        <v/>
      </c>
      <c r="K1015" s="11" t="str">
        <f t="shared" si="246"/>
        <v>U</v>
      </c>
      <c r="L1015" s="11" t="str">
        <f t="shared" si="247"/>
        <v/>
      </c>
      <c r="M1015" s="13"/>
      <c r="R1015" s="11"/>
      <c r="T1015" s="11"/>
      <c r="X1015" s="13"/>
    </row>
    <row r="1016" spans="1:24" x14ac:dyDescent="0.3">
      <c r="A1016" s="13"/>
      <c r="B1016" s="11">
        <v>2034</v>
      </c>
      <c r="C1016" s="14">
        <f t="shared" si="234"/>
        <v>45.099899999999998</v>
      </c>
      <c r="D1016" s="13"/>
      <c r="E1016" s="14">
        <f t="shared" si="243"/>
        <v>45.0989</v>
      </c>
      <c r="F1016" s="21">
        <f t="shared" si="244"/>
        <v>10</v>
      </c>
      <c r="G1016" s="13"/>
      <c r="H1016" s="21">
        <f t="shared" si="235"/>
        <v>10</v>
      </c>
      <c r="I1016" s="13"/>
      <c r="J1016" s="11" t="str">
        <f t="shared" si="245"/>
        <v>X</v>
      </c>
      <c r="K1016" s="11" t="str">
        <f t="shared" si="246"/>
        <v/>
      </c>
      <c r="L1016" s="11" t="str">
        <f t="shared" si="247"/>
        <v/>
      </c>
      <c r="M1016" s="13"/>
      <c r="R1016" s="11"/>
      <c r="T1016" s="11"/>
      <c r="X1016" s="13"/>
    </row>
    <row r="1017" spans="1:24" x14ac:dyDescent="0.3">
      <c r="A1017" s="13"/>
      <c r="B1017" s="11">
        <v>2035</v>
      </c>
      <c r="C1017" s="14">
        <f t="shared" si="234"/>
        <v>45.110999999999997</v>
      </c>
      <c r="D1017" s="13"/>
      <c r="E1017" s="14">
        <f t="shared" si="243"/>
        <v>45.109900000000003</v>
      </c>
      <c r="F1017" s="21">
        <f t="shared" si="244"/>
        <v>11</v>
      </c>
      <c r="G1017" s="13"/>
      <c r="H1017" s="21">
        <f t="shared" si="235"/>
        <v>11</v>
      </c>
      <c r="I1017" s="13"/>
      <c r="J1017" s="11" t="str">
        <f t="shared" si="245"/>
        <v>X</v>
      </c>
      <c r="K1017" s="11" t="str">
        <f t="shared" si="246"/>
        <v/>
      </c>
      <c r="L1017" s="11" t="str">
        <f t="shared" si="247"/>
        <v/>
      </c>
      <c r="M1017" s="13"/>
      <c r="R1017" s="11"/>
      <c r="T1017" s="11"/>
      <c r="X1017" s="13"/>
    </row>
    <row r="1018" spans="1:24" x14ac:dyDescent="0.3">
      <c r="A1018" s="13"/>
      <c r="B1018" s="11">
        <v>2036</v>
      </c>
      <c r="C1018" s="14">
        <f t="shared" si="234"/>
        <v>45.122100000000003</v>
      </c>
      <c r="D1018" s="13"/>
      <c r="E1018" s="14">
        <f t="shared" si="243"/>
        <v>45.120899999999999</v>
      </c>
      <c r="F1018" s="21">
        <f t="shared" si="244"/>
        <v>12</v>
      </c>
      <c r="G1018" s="13"/>
      <c r="H1018" s="21">
        <f t="shared" si="235"/>
        <v>11.999999999999998</v>
      </c>
      <c r="I1018" s="13"/>
      <c r="J1018" s="11" t="str">
        <f t="shared" si="245"/>
        <v>X</v>
      </c>
      <c r="K1018" s="11" t="str">
        <f t="shared" si="246"/>
        <v/>
      </c>
      <c r="L1018" s="11" t="str">
        <f t="shared" si="247"/>
        <v/>
      </c>
      <c r="M1018" s="13"/>
      <c r="R1018" s="11"/>
      <c r="T1018" s="11"/>
      <c r="X1018" s="13"/>
    </row>
    <row r="1019" spans="1:24" x14ac:dyDescent="0.3">
      <c r="A1019" s="13"/>
      <c r="B1019" s="11">
        <v>2037</v>
      </c>
      <c r="C1019" s="14">
        <f t="shared" si="234"/>
        <v>45.133099999999999</v>
      </c>
      <c r="D1019" s="13"/>
      <c r="E1019" s="14">
        <f t="shared" si="243"/>
        <v>45.131900000000002</v>
      </c>
      <c r="F1019" s="21">
        <f t="shared" si="244"/>
        <v>13</v>
      </c>
      <c r="G1019" s="13"/>
      <c r="H1019" s="21">
        <f t="shared" si="235"/>
        <v>11.999999999999998</v>
      </c>
      <c r="I1019" s="13"/>
      <c r="J1019" s="11" t="str">
        <f t="shared" si="245"/>
        <v/>
      </c>
      <c r="K1019" s="11" t="str">
        <f t="shared" si="246"/>
        <v/>
      </c>
      <c r="L1019" s="11" t="str">
        <f t="shared" si="247"/>
        <v>O</v>
      </c>
      <c r="M1019" s="13"/>
      <c r="R1019" s="11"/>
      <c r="T1019" s="11"/>
      <c r="X1019" s="13"/>
    </row>
    <row r="1020" spans="1:24" x14ac:dyDescent="0.3">
      <c r="A1020" s="13"/>
      <c r="B1020" s="11">
        <v>2038</v>
      </c>
      <c r="C1020" s="14">
        <f t="shared" si="234"/>
        <v>45.144199999999998</v>
      </c>
      <c r="D1020" s="13"/>
      <c r="E1020" s="14">
        <f t="shared" si="243"/>
        <v>45.142899999999997</v>
      </c>
      <c r="F1020" s="21">
        <f t="shared" ref="F1020:F1032" si="248">ROUND((27/2)+(((E1020-45)-0.14)/0.14)*(27/3),0)</f>
        <v>14</v>
      </c>
      <c r="G1020" s="13"/>
      <c r="H1020" s="21">
        <f t="shared" si="235"/>
        <v>13</v>
      </c>
      <c r="I1020" s="13"/>
      <c r="J1020" s="11" t="str">
        <f t="shared" si="245"/>
        <v/>
      </c>
      <c r="K1020" s="11" t="str">
        <f t="shared" si="246"/>
        <v/>
      </c>
      <c r="L1020" s="11" t="str">
        <f t="shared" si="247"/>
        <v>O</v>
      </c>
      <c r="M1020" s="13"/>
      <c r="R1020" s="11"/>
      <c r="T1020" s="11"/>
      <c r="X1020" s="13"/>
    </row>
    <row r="1021" spans="1:24" x14ac:dyDescent="0.3">
      <c r="A1021" s="13"/>
      <c r="B1021" s="11">
        <v>2039</v>
      </c>
      <c r="C1021" s="14">
        <f t="shared" si="234"/>
        <v>45.155299999999997</v>
      </c>
      <c r="D1021" s="13"/>
      <c r="E1021" s="14">
        <f t="shared" si="243"/>
        <v>45.153799999999997</v>
      </c>
      <c r="F1021" s="21">
        <f t="shared" si="248"/>
        <v>14</v>
      </c>
      <c r="G1021" s="13"/>
      <c r="H1021" s="21">
        <f t="shared" si="235"/>
        <v>15</v>
      </c>
      <c r="I1021" s="13"/>
      <c r="J1021" s="11" t="str">
        <f t="shared" si="245"/>
        <v/>
      </c>
      <c r="K1021" s="11" t="str">
        <f t="shared" si="246"/>
        <v>U</v>
      </c>
      <c r="L1021" s="11" t="str">
        <f t="shared" si="247"/>
        <v/>
      </c>
      <c r="M1021" s="13"/>
      <c r="R1021" s="11"/>
      <c r="T1021" s="11"/>
      <c r="X1021" s="13"/>
    </row>
    <row r="1022" spans="1:24" x14ac:dyDescent="0.3">
      <c r="A1022" s="13"/>
      <c r="B1022" s="11">
        <v>2040</v>
      </c>
      <c r="C1022" s="14">
        <f t="shared" si="234"/>
        <v>45.166400000000003</v>
      </c>
      <c r="D1022" s="13"/>
      <c r="E1022" s="14">
        <f t="shared" si="243"/>
        <v>45.1648</v>
      </c>
      <c r="F1022" s="21">
        <f t="shared" si="248"/>
        <v>15</v>
      </c>
      <c r="G1022" s="13"/>
      <c r="H1022" s="21">
        <f t="shared" si="235"/>
        <v>16</v>
      </c>
      <c r="I1022" s="13"/>
      <c r="J1022" s="11" t="str">
        <f t="shared" si="245"/>
        <v/>
      </c>
      <c r="K1022" s="11" t="str">
        <f t="shared" si="246"/>
        <v>U</v>
      </c>
      <c r="L1022" s="11" t="str">
        <f t="shared" si="247"/>
        <v/>
      </c>
      <c r="M1022" s="13"/>
      <c r="R1022" s="11"/>
      <c r="T1022" s="11"/>
      <c r="X1022" s="13"/>
    </row>
    <row r="1023" spans="1:24" x14ac:dyDescent="0.3">
      <c r="A1023" s="13"/>
      <c r="B1023" s="11">
        <v>2041</v>
      </c>
      <c r="C1023" s="14">
        <f t="shared" si="234"/>
        <v>45.177399999999999</v>
      </c>
      <c r="D1023" s="13"/>
      <c r="E1023" s="14">
        <f t="shared" si="243"/>
        <v>45.175800000000002</v>
      </c>
      <c r="F1023" s="21">
        <f t="shared" si="248"/>
        <v>16</v>
      </c>
      <c r="G1023" s="13"/>
      <c r="H1023" s="21">
        <f t="shared" si="235"/>
        <v>16</v>
      </c>
      <c r="I1023" s="13"/>
      <c r="J1023" s="11" t="str">
        <f t="shared" si="245"/>
        <v>X</v>
      </c>
      <c r="K1023" s="11" t="str">
        <f t="shared" si="246"/>
        <v/>
      </c>
      <c r="L1023" s="11" t="str">
        <f t="shared" si="247"/>
        <v/>
      </c>
      <c r="M1023" s="13"/>
      <c r="R1023" s="11"/>
      <c r="T1023" s="11"/>
      <c r="X1023" s="13"/>
    </row>
    <row r="1024" spans="1:24" x14ac:dyDescent="0.3">
      <c r="A1024" s="13"/>
      <c r="B1024" s="11">
        <v>2042</v>
      </c>
      <c r="C1024" s="14">
        <f t="shared" si="234"/>
        <v>45.188499999999998</v>
      </c>
      <c r="D1024" s="13"/>
      <c r="E1024" s="14">
        <f t="shared" si="243"/>
        <v>45.186799999999998</v>
      </c>
      <c r="F1024" s="21">
        <f t="shared" si="248"/>
        <v>17</v>
      </c>
      <c r="G1024" s="13"/>
      <c r="H1024" s="21">
        <f t="shared" si="235"/>
        <v>17</v>
      </c>
      <c r="I1024" s="13"/>
      <c r="J1024" s="11" t="str">
        <f t="shared" si="245"/>
        <v>X</v>
      </c>
      <c r="K1024" s="11" t="str">
        <f t="shared" si="246"/>
        <v/>
      </c>
      <c r="L1024" s="11" t="str">
        <f t="shared" si="247"/>
        <v/>
      </c>
      <c r="M1024" s="13"/>
      <c r="R1024" s="11"/>
      <c r="T1024" s="11"/>
      <c r="X1024" s="13"/>
    </row>
    <row r="1025" spans="1:24" x14ac:dyDescent="0.3">
      <c r="A1025" s="13"/>
      <c r="B1025" s="11">
        <v>2043</v>
      </c>
      <c r="C1025" s="14">
        <f t="shared" si="234"/>
        <v>45.199599999999997</v>
      </c>
      <c r="D1025" s="13"/>
      <c r="E1025" s="14">
        <f t="shared" si="243"/>
        <v>45.197800000000001</v>
      </c>
      <c r="F1025" s="21">
        <f t="shared" si="248"/>
        <v>17</v>
      </c>
      <c r="G1025" s="13"/>
      <c r="H1025" s="21">
        <f t="shared" si="235"/>
        <v>18</v>
      </c>
      <c r="I1025" s="13"/>
      <c r="J1025" s="11" t="str">
        <f t="shared" si="245"/>
        <v/>
      </c>
      <c r="K1025" s="11" t="str">
        <f t="shared" si="246"/>
        <v>U</v>
      </c>
      <c r="L1025" s="11" t="str">
        <f t="shared" si="247"/>
        <v/>
      </c>
      <c r="M1025" s="13"/>
      <c r="R1025" s="11"/>
      <c r="T1025" s="11"/>
      <c r="X1025" s="13"/>
    </row>
    <row r="1026" spans="1:24" x14ac:dyDescent="0.3">
      <c r="A1026" s="13"/>
      <c r="B1026" s="11">
        <v>2044</v>
      </c>
      <c r="C1026" s="14">
        <f t="shared" si="234"/>
        <v>45.210599999999999</v>
      </c>
      <c r="D1026" s="13"/>
      <c r="E1026" s="14">
        <f t="shared" si="243"/>
        <v>45.208799999999997</v>
      </c>
      <c r="F1026" s="21">
        <f t="shared" si="248"/>
        <v>18</v>
      </c>
      <c r="G1026" s="13"/>
      <c r="H1026" s="21">
        <f t="shared" si="235"/>
        <v>18</v>
      </c>
      <c r="I1026" s="13"/>
      <c r="J1026" s="11" t="str">
        <f t="shared" si="245"/>
        <v>X</v>
      </c>
      <c r="K1026" s="11" t="str">
        <f t="shared" si="246"/>
        <v/>
      </c>
      <c r="L1026" s="11" t="str">
        <f t="shared" si="247"/>
        <v/>
      </c>
      <c r="M1026" s="13"/>
      <c r="R1026" s="11"/>
      <c r="T1026" s="11"/>
      <c r="X1026" s="13"/>
    </row>
    <row r="1027" spans="1:24" x14ac:dyDescent="0.3">
      <c r="A1027" s="13"/>
      <c r="B1027" s="11">
        <v>2045</v>
      </c>
      <c r="C1027" s="14">
        <f t="shared" si="234"/>
        <v>45.221699999999998</v>
      </c>
      <c r="D1027" s="13"/>
      <c r="E1027" s="14">
        <f t="shared" si="243"/>
        <v>45.219799999999999</v>
      </c>
      <c r="F1027" s="21">
        <f t="shared" si="248"/>
        <v>19</v>
      </c>
      <c r="G1027" s="13"/>
      <c r="H1027" s="21">
        <f t="shared" si="235"/>
        <v>19</v>
      </c>
      <c r="I1027" s="13"/>
      <c r="J1027" s="11" t="str">
        <f t="shared" si="245"/>
        <v>X</v>
      </c>
      <c r="K1027" s="11" t="str">
        <f t="shared" si="246"/>
        <v/>
      </c>
      <c r="L1027" s="11" t="str">
        <f t="shared" si="247"/>
        <v/>
      </c>
      <c r="M1027" s="13"/>
      <c r="R1027" s="11"/>
      <c r="T1027" s="11"/>
      <c r="X1027" s="13"/>
    </row>
    <row r="1028" spans="1:24" x14ac:dyDescent="0.3">
      <c r="A1028" s="13"/>
      <c r="B1028" s="11">
        <v>2046</v>
      </c>
      <c r="C1028" s="14">
        <f t="shared" si="234"/>
        <v>45.232700000000001</v>
      </c>
      <c r="D1028" s="13"/>
      <c r="E1028" s="14">
        <f t="shared" si="243"/>
        <v>45.230800000000002</v>
      </c>
      <c r="F1028" s="21">
        <f t="shared" si="248"/>
        <v>19</v>
      </c>
      <c r="G1028" s="13"/>
      <c r="H1028" s="21">
        <f t="shared" si="235"/>
        <v>19</v>
      </c>
      <c r="I1028" s="13"/>
      <c r="J1028" s="11" t="str">
        <f t="shared" si="245"/>
        <v>X</v>
      </c>
      <c r="K1028" s="11" t="str">
        <f t="shared" si="246"/>
        <v/>
      </c>
      <c r="L1028" s="11" t="str">
        <f t="shared" si="247"/>
        <v/>
      </c>
      <c r="M1028" s="13"/>
      <c r="R1028" s="11"/>
      <c r="T1028" s="11"/>
      <c r="X1028" s="13"/>
    </row>
    <row r="1029" spans="1:24" x14ac:dyDescent="0.3">
      <c r="A1029" s="13"/>
      <c r="B1029" s="11">
        <v>2047</v>
      </c>
      <c r="C1029" s="14">
        <f t="shared" si="234"/>
        <v>45.2438</v>
      </c>
      <c r="D1029" s="13"/>
      <c r="E1029" s="14">
        <f t="shared" si="243"/>
        <v>45.241799999999998</v>
      </c>
      <c r="F1029" s="21">
        <f t="shared" si="248"/>
        <v>20</v>
      </c>
      <c r="G1029" s="13"/>
      <c r="H1029" s="21">
        <f t="shared" si="235"/>
        <v>20</v>
      </c>
      <c r="I1029" s="13"/>
      <c r="J1029" s="11" t="str">
        <f t="shared" si="245"/>
        <v>X</v>
      </c>
      <c r="K1029" s="11" t="str">
        <f t="shared" si="246"/>
        <v/>
      </c>
      <c r="L1029" s="11" t="str">
        <f t="shared" si="247"/>
        <v/>
      </c>
      <c r="M1029" s="13"/>
      <c r="R1029" s="11"/>
      <c r="T1029" s="11"/>
      <c r="X1029" s="13"/>
    </row>
    <row r="1030" spans="1:24" x14ac:dyDescent="0.3">
      <c r="A1030" s="13"/>
      <c r="B1030" s="11">
        <v>2048</v>
      </c>
      <c r="C1030" s="14">
        <f t="shared" ref="C1030:C1093" si="249">ROUND(SQRT(B1030),4)</f>
        <v>45.254800000000003</v>
      </c>
      <c r="D1030" s="13"/>
      <c r="E1030" s="14">
        <f t="shared" si="243"/>
        <v>45.252699999999997</v>
      </c>
      <c r="F1030" s="21">
        <f t="shared" si="248"/>
        <v>21</v>
      </c>
      <c r="G1030" s="13"/>
      <c r="H1030" s="21">
        <f t="shared" si="235"/>
        <v>21</v>
      </c>
      <c r="I1030" s="13"/>
      <c r="J1030" s="11" t="str">
        <f t="shared" si="245"/>
        <v>X</v>
      </c>
      <c r="K1030" s="11" t="str">
        <f t="shared" si="246"/>
        <v/>
      </c>
      <c r="L1030" s="11" t="str">
        <f t="shared" si="247"/>
        <v/>
      </c>
      <c r="M1030" s="13"/>
      <c r="R1030" s="11"/>
      <c r="T1030" s="11"/>
      <c r="X1030" s="13"/>
    </row>
    <row r="1031" spans="1:24" x14ac:dyDescent="0.3">
      <c r="A1031" s="13"/>
      <c r="B1031" s="11">
        <v>2049</v>
      </c>
      <c r="C1031" s="14">
        <f t="shared" si="249"/>
        <v>45.265900000000002</v>
      </c>
      <c r="D1031" s="13"/>
      <c r="E1031" s="14">
        <f t="shared" si="243"/>
        <v>45.2637</v>
      </c>
      <c r="F1031" s="21">
        <f t="shared" si="248"/>
        <v>21</v>
      </c>
      <c r="G1031" s="13"/>
      <c r="H1031" s="21">
        <f t="shared" ref="H1031:H1094" si="250">ROUND(C1031-E1031,4)*10000</f>
        <v>22</v>
      </c>
      <c r="I1031" s="13"/>
      <c r="J1031" s="11" t="str">
        <f t="shared" si="245"/>
        <v/>
      </c>
      <c r="K1031" s="11" t="str">
        <f t="shared" si="246"/>
        <v>U</v>
      </c>
      <c r="L1031" s="11" t="str">
        <f t="shared" si="247"/>
        <v/>
      </c>
      <c r="M1031" s="13"/>
      <c r="R1031" s="11"/>
      <c r="T1031" s="11"/>
      <c r="X1031" s="13"/>
    </row>
    <row r="1032" spans="1:24" x14ac:dyDescent="0.3">
      <c r="A1032" s="13"/>
      <c r="B1032" s="11">
        <v>2050</v>
      </c>
      <c r="C1032" s="14">
        <f t="shared" si="249"/>
        <v>45.276899999999998</v>
      </c>
      <c r="D1032" s="13"/>
      <c r="E1032" s="14">
        <f t="shared" si="243"/>
        <v>45.274700000000003</v>
      </c>
      <c r="F1032" s="21">
        <f t="shared" si="248"/>
        <v>22</v>
      </c>
      <c r="G1032" s="13"/>
      <c r="H1032" s="21">
        <f t="shared" si="250"/>
        <v>22</v>
      </c>
      <c r="I1032" s="13"/>
      <c r="J1032" s="11" t="str">
        <f t="shared" si="245"/>
        <v>X</v>
      </c>
      <c r="K1032" s="11" t="str">
        <f t="shared" si="246"/>
        <v/>
      </c>
      <c r="L1032" s="11" t="str">
        <f t="shared" si="247"/>
        <v/>
      </c>
      <c r="M1032" s="13"/>
      <c r="R1032" s="11"/>
      <c r="T1032" s="11"/>
      <c r="X1032" s="13"/>
    </row>
    <row r="1033" spans="1:24" x14ac:dyDescent="0.3">
      <c r="A1033" s="13"/>
      <c r="B1033" s="11">
        <v>2051</v>
      </c>
      <c r="C1033" s="14">
        <f t="shared" si="249"/>
        <v>45.287999999999997</v>
      </c>
      <c r="D1033" s="13"/>
      <c r="E1033" s="14">
        <f t="shared" si="243"/>
        <v>45.285699999999999</v>
      </c>
      <c r="F1033" s="21">
        <f t="shared" ref="F1033:F1045" si="251">ROUND(27-((0.42-(E1033-45))/0.14)*(27/6),0)</f>
        <v>23</v>
      </c>
      <c r="G1033" s="13"/>
      <c r="H1033" s="21">
        <f t="shared" si="250"/>
        <v>23</v>
      </c>
      <c r="I1033" s="13"/>
      <c r="J1033" s="11" t="str">
        <f t="shared" si="245"/>
        <v>X</v>
      </c>
      <c r="K1033" s="11" t="str">
        <f t="shared" si="246"/>
        <v/>
      </c>
      <c r="L1033" s="11" t="str">
        <f t="shared" si="247"/>
        <v/>
      </c>
      <c r="M1033" s="13"/>
      <c r="R1033" s="11"/>
      <c r="T1033" s="11"/>
      <c r="X1033" s="13"/>
    </row>
    <row r="1034" spans="1:24" x14ac:dyDescent="0.3">
      <c r="A1034" s="13"/>
      <c r="B1034" s="11">
        <v>2052</v>
      </c>
      <c r="C1034" s="14">
        <f t="shared" si="249"/>
        <v>45.298999999999999</v>
      </c>
      <c r="D1034" s="13"/>
      <c r="E1034" s="14">
        <f t="shared" si="243"/>
        <v>45.296700000000001</v>
      </c>
      <c r="F1034" s="21">
        <f t="shared" si="251"/>
        <v>23</v>
      </c>
      <c r="G1034" s="13"/>
      <c r="H1034" s="21">
        <f t="shared" si="250"/>
        <v>23</v>
      </c>
      <c r="I1034" s="13"/>
      <c r="J1034" s="11" t="str">
        <f t="shared" si="245"/>
        <v>X</v>
      </c>
      <c r="K1034" s="11" t="str">
        <f t="shared" si="246"/>
        <v/>
      </c>
      <c r="L1034" s="11" t="str">
        <f t="shared" si="247"/>
        <v/>
      </c>
      <c r="M1034" s="13"/>
      <c r="R1034" s="11"/>
      <c r="T1034" s="11"/>
      <c r="X1034" s="13"/>
    </row>
    <row r="1035" spans="1:24" x14ac:dyDescent="0.3">
      <c r="A1035" s="13"/>
      <c r="B1035" s="11">
        <v>2053</v>
      </c>
      <c r="C1035" s="14">
        <f t="shared" si="249"/>
        <v>45.31</v>
      </c>
      <c r="D1035" s="13"/>
      <c r="E1035" s="14">
        <f t="shared" si="243"/>
        <v>45.307699999999997</v>
      </c>
      <c r="F1035" s="21">
        <f t="shared" si="251"/>
        <v>23</v>
      </c>
      <c r="G1035" s="13"/>
      <c r="H1035" s="21">
        <f t="shared" si="250"/>
        <v>23</v>
      </c>
      <c r="I1035" s="13"/>
      <c r="J1035" s="11" t="str">
        <f t="shared" si="245"/>
        <v>X</v>
      </c>
      <c r="K1035" s="11" t="str">
        <f t="shared" si="246"/>
        <v/>
      </c>
      <c r="L1035" s="11" t="str">
        <f t="shared" si="247"/>
        <v/>
      </c>
      <c r="M1035" s="13"/>
      <c r="R1035" s="11"/>
      <c r="T1035" s="11"/>
      <c r="X1035" s="13"/>
    </row>
    <row r="1036" spans="1:24" x14ac:dyDescent="0.3">
      <c r="A1036" s="13"/>
      <c r="B1036" s="11">
        <v>2054</v>
      </c>
      <c r="C1036" s="14">
        <f t="shared" si="249"/>
        <v>45.321100000000001</v>
      </c>
      <c r="D1036" s="13"/>
      <c r="E1036" s="14">
        <f t="shared" si="243"/>
        <v>45.3187</v>
      </c>
      <c r="F1036" s="21">
        <f t="shared" si="251"/>
        <v>24</v>
      </c>
      <c r="G1036" s="13"/>
      <c r="H1036" s="21">
        <f t="shared" si="250"/>
        <v>23.999999999999996</v>
      </c>
      <c r="I1036" s="13"/>
      <c r="J1036" s="11" t="str">
        <f t="shared" si="245"/>
        <v>X</v>
      </c>
      <c r="K1036" s="11" t="str">
        <f t="shared" si="246"/>
        <v/>
      </c>
      <c r="L1036" s="11" t="str">
        <f t="shared" si="247"/>
        <v/>
      </c>
      <c r="M1036" s="13"/>
      <c r="R1036" s="11"/>
      <c r="T1036" s="11"/>
      <c r="X1036" s="13"/>
    </row>
    <row r="1037" spans="1:24" x14ac:dyDescent="0.3">
      <c r="A1037" s="13"/>
      <c r="B1037" s="11">
        <v>2055</v>
      </c>
      <c r="C1037" s="14">
        <f t="shared" si="249"/>
        <v>45.332099999999997</v>
      </c>
      <c r="D1037" s="13"/>
      <c r="E1037" s="14">
        <f t="shared" si="243"/>
        <v>45.329700000000003</v>
      </c>
      <c r="F1037" s="21">
        <f t="shared" si="251"/>
        <v>24</v>
      </c>
      <c r="G1037" s="13"/>
      <c r="H1037" s="21">
        <f t="shared" si="250"/>
        <v>23.999999999999996</v>
      </c>
      <c r="I1037" s="13"/>
      <c r="J1037" s="11" t="str">
        <f t="shared" si="245"/>
        <v>X</v>
      </c>
      <c r="K1037" s="11" t="str">
        <f t="shared" si="246"/>
        <v/>
      </c>
      <c r="L1037" s="11" t="str">
        <f t="shared" si="247"/>
        <v/>
      </c>
      <c r="M1037" s="13"/>
      <c r="R1037" s="11"/>
      <c r="T1037" s="11"/>
      <c r="X1037" s="13"/>
    </row>
    <row r="1038" spans="1:24" x14ac:dyDescent="0.3">
      <c r="A1038" s="13"/>
      <c r="B1038" s="11">
        <v>2056</v>
      </c>
      <c r="C1038" s="14">
        <f t="shared" si="249"/>
        <v>45.3431</v>
      </c>
      <c r="D1038" s="13"/>
      <c r="E1038" s="14">
        <f t="shared" si="243"/>
        <v>45.340699999999998</v>
      </c>
      <c r="F1038" s="21">
        <f t="shared" si="251"/>
        <v>24</v>
      </c>
      <c r="G1038" s="13"/>
      <c r="H1038" s="21">
        <f t="shared" si="250"/>
        <v>23.999999999999996</v>
      </c>
      <c r="I1038" s="13"/>
      <c r="J1038" s="11" t="str">
        <f t="shared" si="245"/>
        <v>X</v>
      </c>
      <c r="K1038" s="11" t="str">
        <f t="shared" si="246"/>
        <v/>
      </c>
      <c r="L1038" s="11" t="str">
        <f t="shared" si="247"/>
        <v/>
      </c>
      <c r="M1038" s="13"/>
      <c r="R1038" s="11"/>
      <c r="T1038" s="11"/>
      <c r="X1038" s="13"/>
    </row>
    <row r="1039" spans="1:24" x14ac:dyDescent="0.3">
      <c r="A1039" s="13"/>
      <c r="B1039" s="11">
        <v>2057</v>
      </c>
      <c r="C1039" s="14">
        <f t="shared" si="249"/>
        <v>45.354199999999999</v>
      </c>
      <c r="D1039" s="13"/>
      <c r="E1039" s="14">
        <f t="shared" si="243"/>
        <v>45.351599999999998</v>
      </c>
      <c r="F1039" s="21">
        <f t="shared" si="251"/>
        <v>25</v>
      </c>
      <c r="G1039" s="13"/>
      <c r="H1039" s="21">
        <f t="shared" si="250"/>
        <v>26</v>
      </c>
      <c r="I1039" s="13"/>
      <c r="J1039" s="11" t="str">
        <f t="shared" si="245"/>
        <v/>
      </c>
      <c r="K1039" s="11" t="str">
        <f t="shared" si="246"/>
        <v>U</v>
      </c>
      <c r="L1039" s="11" t="str">
        <f t="shared" si="247"/>
        <v/>
      </c>
      <c r="M1039" s="13"/>
      <c r="R1039" s="11"/>
      <c r="T1039" s="11"/>
      <c r="X1039" s="13"/>
    </row>
    <row r="1040" spans="1:24" x14ac:dyDescent="0.3">
      <c r="A1040" s="13"/>
      <c r="B1040" s="11">
        <v>2058</v>
      </c>
      <c r="C1040" s="14">
        <f t="shared" si="249"/>
        <v>45.365200000000002</v>
      </c>
      <c r="D1040" s="13"/>
      <c r="E1040" s="14">
        <f t="shared" si="243"/>
        <v>45.3626</v>
      </c>
      <c r="F1040" s="21">
        <f t="shared" si="251"/>
        <v>25</v>
      </c>
      <c r="G1040" s="13"/>
      <c r="H1040" s="21">
        <f t="shared" si="250"/>
        <v>26</v>
      </c>
      <c r="I1040" s="13"/>
      <c r="J1040" s="11" t="str">
        <f t="shared" ref="J1040:J1071" si="252">IF(H1040=F1040,"X","")</f>
        <v/>
      </c>
      <c r="K1040" s="11" t="str">
        <f t="shared" ref="K1040:K1071" si="253">IF(H1040&gt;F1040,"U","")</f>
        <v>U</v>
      </c>
      <c r="L1040" s="11" t="str">
        <f t="shared" ref="L1040:L1071" si="254">IF(H1040&lt;F1040,"O","")</f>
        <v/>
      </c>
      <c r="M1040" s="13"/>
      <c r="R1040" s="11"/>
      <c r="T1040" s="11"/>
      <c r="X1040" s="13"/>
    </row>
    <row r="1041" spans="1:24" x14ac:dyDescent="0.3">
      <c r="A1041" s="13"/>
      <c r="B1041" s="11">
        <v>2059</v>
      </c>
      <c r="C1041" s="14">
        <f t="shared" si="249"/>
        <v>45.376199999999997</v>
      </c>
      <c r="D1041" s="13"/>
      <c r="E1041" s="14">
        <f t="shared" si="243"/>
        <v>45.373600000000003</v>
      </c>
      <c r="F1041" s="21">
        <f t="shared" si="251"/>
        <v>26</v>
      </c>
      <c r="G1041" s="13"/>
      <c r="H1041" s="21">
        <f t="shared" si="250"/>
        <v>26</v>
      </c>
      <c r="I1041" s="13"/>
      <c r="J1041" s="11" t="str">
        <f t="shared" si="252"/>
        <v>X</v>
      </c>
      <c r="K1041" s="11" t="str">
        <f t="shared" si="253"/>
        <v/>
      </c>
      <c r="L1041" s="11" t="str">
        <f t="shared" si="254"/>
        <v/>
      </c>
      <c r="M1041" s="13"/>
      <c r="R1041" s="11"/>
      <c r="T1041" s="11"/>
      <c r="X1041" s="13"/>
    </row>
    <row r="1042" spans="1:24" x14ac:dyDescent="0.3">
      <c r="A1042" s="13"/>
      <c r="B1042" s="11">
        <v>2060</v>
      </c>
      <c r="C1042" s="14">
        <f t="shared" si="249"/>
        <v>45.3872</v>
      </c>
      <c r="D1042" s="13"/>
      <c r="E1042" s="14">
        <f t="shared" si="243"/>
        <v>45.384599999999999</v>
      </c>
      <c r="F1042" s="21">
        <f t="shared" si="251"/>
        <v>26</v>
      </c>
      <c r="G1042" s="13"/>
      <c r="H1042" s="21">
        <f t="shared" si="250"/>
        <v>26</v>
      </c>
      <c r="I1042" s="13"/>
      <c r="J1042" s="11" t="str">
        <f t="shared" si="252"/>
        <v>X</v>
      </c>
      <c r="K1042" s="11" t="str">
        <f t="shared" si="253"/>
        <v/>
      </c>
      <c r="L1042" s="11" t="str">
        <f t="shared" si="254"/>
        <v/>
      </c>
      <c r="M1042" s="13"/>
      <c r="R1042" s="11"/>
      <c r="T1042" s="11"/>
      <c r="X1042" s="13"/>
    </row>
    <row r="1043" spans="1:24" x14ac:dyDescent="0.3">
      <c r="A1043" s="13"/>
      <c r="B1043" s="11">
        <v>2061</v>
      </c>
      <c r="C1043" s="14">
        <f t="shared" si="249"/>
        <v>45.398200000000003</v>
      </c>
      <c r="D1043" s="13"/>
      <c r="E1043" s="14">
        <f t="shared" si="243"/>
        <v>45.395600000000002</v>
      </c>
      <c r="F1043" s="21">
        <f t="shared" si="251"/>
        <v>26</v>
      </c>
      <c r="G1043" s="13"/>
      <c r="H1043" s="21">
        <f t="shared" si="250"/>
        <v>26</v>
      </c>
      <c r="I1043" s="13"/>
      <c r="J1043" s="11" t="str">
        <f t="shared" si="252"/>
        <v>X</v>
      </c>
      <c r="K1043" s="11" t="str">
        <f t="shared" si="253"/>
        <v/>
      </c>
      <c r="L1043" s="11" t="str">
        <f t="shared" si="254"/>
        <v/>
      </c>
      <c r="M1043" s="13"/>
      <c r="R1043" s="11"/>
      <c r="T1043" s="11"/>
      <c r="X1043" s="13"/>
    </row>
    <row r="1044" spans="1:24" x14ac:dyDescent="0.3">
      <c r="A1044" s="13"/>
      <c r="B1044" s="11">
        <v>2062</v>
      </c>
      <c r="C1044" s="14">
        <f t="shared" si="249"/>
        <v>45.409300000000002</v>
      </c>
      <c r="D1044" s="13"/>
      <c r="E1044" s="14">
        <f t="shared" si="243"/>
        <v>45.406599999999997</v>
      </c>
      <c r="F1044" s="21">
        <f t="shared" si="251"/>
        <v>27</v>
      </c>
      <c r="G1044" s="13"/>
      <c r="H1044" s="21">
        <f t="shared" si="250"/>
        <v>27</v>
      </c>
      <c r="I1044" s="13"/>
      <c r="J1044" s="11" t="str">
        <f t="shared" si="252"/>
        <v>X</v>
      </c>
      <c r="K1044" s="11" t="str">
        <f t="shared" si="253"/>
        <v/>
      </c>
      <c r="L1044" s="11" t="str">
        <f t="shared" si="254"/>
        <v/>
      </c>
      <c r="M1044" s="13"/>
      <c r="R1044" s="11"/>
      <c r="T1044" s="11"/>
      <c r="X1044" s="13"/>
    </row>
    <row r="1045" spans="1:24" x14ac:dyDescent="0.3">
      <c r="A1045" s="13"/>
      <c r="B1045" s="11">
        <v>2063</v>
      </c>
      <c r="C1045" s="14">
        <f t="shared" si="249"/>
        <v>45.420299999999997</v>
      </c>
      <c r="D1045" s="13"/>
      <c r="E1045" s="14">
        <f t="shared" si="243"/>
        <v>45.4176</v>
      </c>
      <c r="F1045" s="21">
        <f t="shared" si="251"/>
        <v>27</v>
      </c>
      <c r="G1045" s="13"/>
      <c r="H1045" s="21">
        <f t="shared" si="250"/>
        <v>27</v>
      </c>
      <c r="I1045" s="13"/>
      <c r="J1045" s="11" t="str">
        <f t="shared" si="252"/>
        <v>X</v>
      </c>
      <c r="K1045" s="11" t="str">
        <f t="shared" si="253"/>
        <v/>
      </c>
      <c r="L1045" s="11" t="str">
        <f t="shared" si="254"/>
        <v/>
      </c>
      <c r="M1045" s="13"/>
      <c r="R1045" s="11"/>
      <c r="T1045" s="11"/>
      <c r="X1045" s="13"/>
    </row>
    <row r="1046" spans="1:24" x14ac:dyDescent="0.3">
      <c r="A1046" s="13"/>
      <c r="B1046" s="11">
        <v>2064</v>
      </c>
      <c r="C1046" s="14">
        <f t="shared" si="249"/>
        <v>45.4313</v>
      </c>
      <c r="D1046" s="13"/>
      <c r="E1046" s="14">
        <f t="shared" si="243"/>
        <v>45.428600000000003</v>
      </c>
      <c r="F1046" s="21">
        <v>27</v>
      </c>
      <c r="G1046" s="13"/>
      <c r="H1046" s="21">
        <f t="shared" si="250"/>
        <v>27</v>
      </c>
      <c r="I1046" s="13"/>
      <c r="J1046" s="11" t="str">
        <f t="shared" si="252"/>
        <v>X</v>
      </c>
      <c r="K1046" s="11" t="str">
        <f t="shared" si="253"/>
        <v/>
      </c>
      <c r="L1046" s="11" t="str">
        <f t="shared" si="254"/>
        <v/>
      </c>
      <c r="M1046" s="13"/>
      <c r="R1046" s="11"/>
      <c r="T1046" s="11"/>
      <c r="X1046" s="13"/>
    </row>
    <row r="1047" spans="1:24" x14ac:dyDescent="0.3">
      <c r="A1047" s="13"/>
      <c r="B1047" s="11">
        <v>2065</v>
      </c>
      <c r="C1047" s="14">
        <f t="shared" si="249"/>
        <v>45.442300000000003</v>
      </c>
      <c r="D1047" s="13"/>
      <c r="E1047" s="14">
        <f t="shared" si="243"/>
        <v>45.439599999999999</v>
      </c>
      <c r="F1047" s="21">
        <v>27</v>
      </c>
      <c r="G1047" s="13"/>
      <c r="H1047" s="21">
        <f t="shared" si="250"/>
        <v>27</v>
      </c>
      <c r="I1047" s="13"/>
      <c r="J1047" s="11" t="str">
        <f t="shared" si="252"/>
        <v>X</v>
      </c>
      <c r="K1047" s="11" t="str">
        <f t="shared" si="253"/>
        <v/>
      </c>
      <c r="L1047" s="11" t="str">
        <f t="shared" si="254"/>
        <v/>
      </c>
      <c r="M1047" s="13"/>
      <c r="R1047" s="11"/>
      <c r="T1047" s="11"/>
      <c r="X1047" s="13"/>
    </row>
    <row r="1048" spans="1:24" x14ac:dyDescent="0.3">
      <c r="A1048" s="13"/>
      <c r="B1048" s="11">
        <v>2066</v>
      </c>
      <c r="C1048" s="14">
        <f t="shared" si="249"/>
        <v>45.453299999999999</v>
      </c>
      <c r="D1048" s="13"/>
      <c r="E1048" s="14">
        <f t="shared" si="243"/>
        <v>45.450499999999998</v>
      </c>
      <c r="F1048" s="21">
        <v>27</v>
      </c>
      <c r="G1048" s="13"/>
      <c r="H1048" s="21">
        <f t="shared" si="250"/>
        <v>28</v>
      </c>
      <c r="I1048" s="13"/>
      <c r="J1048" s="11" t="str">
        <f t="shared" si="252"/>
        <v/>
      </c>
      <c r="K1048" s="11" t="str">
        <f t="shared" si="253"/>
        <v>U</v>
      </c>
      <c r="L1048" s="11" t="str">
        <f t="shared" si="254"/>
        <v/>
      </c>
      <c r="M1048" s="13"/>
      <c r="R1048" s="11"/>
      <c r="T1048" s="11"/>
      <c r="X1048" s="13"/>
    </row>
    <row r="1049" spans="1:24" x14ac:dyDescent="0.3">
      <c r="A1049" s="13"/>
      <c r="B1049" s="11">
        <v>2067</v>
      </c>
      <c r="C1049" s="14">
        <f t="shared" si="249"/>
        <v>45.464300000000001</v>
      </c>
      <c r="D1049" s="13"/>
      <c r="E1049" s="14">
        <f t="shared" si="243"/>
        <v>45.461500000000001</v>
      </c>
      <c r="F1049" s="21">
        <v>27</v>
      </c>
      <c r="G1049" s="13"/>
      <c r="H1049" s="21">
        <f t="shared" si="250"/>
        <v>28</v>
      </c>
      <c r="I1049" s="13"/>
      <c r="J1049" s="11" t="str">
        <f t="shared" si="252"/>
        <v/>
      </c>
      <c r="K1049" s="11" t="str">
        <f t="shared" si="253"/>
        <v>U</v>
      </c>
      <c r="L1049" s="11" t="str">
        <f t="shared" si="254"/>
        <v/>
      </c>
      <c r="M1049" s="13"/>
      <c r="R1049" s="11"/>
      <c r="T1049" s="11"/>
      <c r="X1049" s="13"/>
    </row>
    <row r="1050" spans="1:24" x14ac:dyDescent="0.3">
      <c r="A1050" s="13"/>
      <c r="B1050" s="11">
        <v>2068</v>
      </c>
      <c r="C1050" s="14">
        <f t="shared" si="249"/>
        <v>45.475299999999997</v>
      </c>
      <c r="D1050" s="13"/>
      <c r="E1050" s="14">
        <f t="shared" si="243"/>
        <v>45.472499999999997</v>
      </c>
      <c r="F1050" s="21">
        <v>27</v>
      </c>
      <c r="G1050" s="13"/>
      <c r="H1050" s="21">
        <f t="shared" si="250"/>
        <v>28</v>
      </c>
      <c r="I1050" s="13"/>
      <c r="J1050" s="11" t="str">
        <f t="shared" si="252"/>
        <v/>
      </c>
      <c r="K1050" s="11" t="str">
        <f t="shared" si="253"/>
        <v>U</v>
      </c>
      <c r="L1050" s="11" t="str">
        <f t="shared" si="254"/>
        <v/>
      </c>
      <c r="M1050" s="13"/>
      <c r="R1050" s="11"/>
      <c r="T1050" s="11"/>
      <c r="X1050" s="13"/>
    </row>
    <row r="1051" spans="1:24" x14ac:dyDescent="0.3">
      <c r="A1051" s="13"/>
      <c r="B1051" s="11">
        <v>2069</v>
      </c>
      <c r="C1051" s="14">
        <f t="shared" si="249"/>
        <v>45.4863</v>
      </c>
      <c r="D1051" s="13"/>
      <c r="E1051" s="14">
        <f t="shared" si="243"/>
        <v>45.483499999999999</v>
      </c>
      <c r="F1051" s="21">
        <v>27</v>
      </c>
      <c r="G1051" s="13"/>
      <c r="H1051" s="21">
        <f t="shared" si="250"/>
        <v>28</v>
      </c>
      <c r="I1051" s="13"/>
      <c r="J1051" s="11" t="str">
        <f t="shared" si="252"/>
        <v/>
      </c>
      <c r="K1051" s="11" t="str">
        <f t="shared" si="253"/>
        <v>U</v>
      </c>
      <c r="L1051" s="11" t="str">
        <f t="shared" si="254"/>
        <v/>
      </c>
      <c r="M1051" s="13"/>
      <c r="R1051" s="11"/>
      <c r="T1051" s="11"/>
      <c r="X1051" s="13"/>
    </row>
    <row r="1052" spans="1:24" x14ac:dyDescent="0.3">
      <c r="A1052" s="13"/>
      <c r="B1052" s="11">
        <v>2070</v>
      </c>
      <c r="C1052" s="14">
        <f t="shared" si="249"/>
        <v>45.497300000000003</v>
      </c>
      <c r="D1052" s="13"/>
      <c r="E1052" s="14">
        <f t="shared" si="243"/>
        <v>45.494500000000002</v>
      </c>
      <c r="F1052" s="21">
        <v>27</v>
      </c>
      <c r="G1052" s="13"/>
      <c r="H1052" s="21">
        <f t="shared" si="250"/>
        <v>28</v>
      </c>
      <c r="I1052" s="13"/>
      <c r="J1052" s="11" t="str">
        <f t="shared" si="252"/>
        <v/>
      </c>
      <c r="K1052" s="11" t="str">
        <f t="shared" si="253"/>
        <v>U</v>
      </c>
      <c r="L1052" s="11" t="str">
        <f t="shared" si="254"/>
        <v/>
      </c>
      <c r="M1052" s="13"/>
      <c r="R1052" s="11"/>
      <c r="T1052" s="11"/>
      <c r="X1052" s="13"/>
    </row>
    <row r="1053" spans="1:24" x14ac:dyDescent="0.3">
      <c r="A1053" s="13"/>
      <c r="B1053" s="11">
        <v>2071</v>
      </c>
      <c r="C1053" s="14">
        <f t="shared" si="249"/>
        <v>45.508200000000002</v>
      </c>
      <c r="D1053" s="13"/>
      <c r="E1053" s="14">
        <f t="shared" si="243"/>
        <v>45.505499999999998</v>
      </c>
      <c r="F1053" s="21">
        <v>27</v>
      </c>
      <c r="G1053" s="13"/>
      <c r="H1053" s="21">
        <f t="shared" si="250"/>
        <v>27</v>
      </c>
      <c r="I1053" s="13"/>
      <c r="J1053" s="11" t="str">
        <f t="shared" si="252"/>
        <v>X</v>
      </c>
      <c r="K1053" s="11" t="str">
        <f t="shared" si="253"/>
        <v/>
      </c>
      <c r="L1053" s="11" t="str">
        <f t="shared" si="254"/>
        <v/>
      </c>
      <c r="M1053" s="13"/>
      <c r="R1053" s="11"/>
      <c r="T1053" s="11"/>
      <c r="X1053" s="13"/>
    </row>
    <row r="1054" spans="1:24" x14ac:dyDescent="0.3">
      <c r="A1054" s="13"/>
      <c r="B1054" s="11">
        <v>2072</v>
      </c>
      <c r="C1054" s="14">
        <f t="shared" si="249"/>
        <v>45.519199999999998</v>
      </c>
      <c r="D1054" s="13"/>
      <c r="E1054" s="14">
        <f t="shared" si="243"/>
        <v>45.516500000000001</v>
      </c>
      <c r="F1054" s="21">
        <v>27</v>
      </c>
      <c r="G1054" s="13"/>
      <c r="H1054" s="21">
        <f t="shared" si="250"/>
        <v>27</v>
      </c>
      <c r="I1054" s="13"/>
      <c r="J1054" s="11" t="str">
        <f t="shared" si="252"/>
        <v>X</v>
      </c>
      <c r="K1054" s="11" t="str">
        <f t="shared" si="253"/>
        <v/>
      </c>
      <c r="L1054" s="11" t="str">
        <f t="shared" si="254"/>
        <v/>
      </c>
      <c r="M1054" s="13"/>
      <c r="R1054" s="11"/>
      <c r="T1054" s="11"/>
      <c r="X1054" s="13"/>
    </row>
    <row r="1055" spans="1:24" x14ac:dyDescent="0.3">
      <c r="A1055" s="13"/>
      <c r="B1055" s="11">
        <v>2073</v>
      </c>
      <c r="C1055" s="14">
        <f t="shared" si="249"/>
        <v>45.530200000000001</v>
      </c>
      <c r="D1055" s="13"/>
      <c r="E1055" s="14">
        <f t="shared" si="243"/>
        <v>45.527500000000003</v>
      </c>
      <c r="F1055" s="21">
        <v>27</v>
      </c>
      <c r="G1055" s="13"/>
      <c r="H1055" s="21">
        <f t="shared" si="250"/>
        <v>27</v>
      </c>
      <c r="I1055" s="13"/>
      <c r="J1055" s="11" t="str">
        <f t="shared" si="252"/>
        <v>X</v>
      </c>
      <c r="K1055" s="11" t="str">
        <f t="shared" si="253"/>
        <v/>
      </c>
      <c r="L1055" s="11" t="str">
        <f t="shared" si="254"/>
        <v/>
      </c>
      <c r="M1055" s="13"/>
      <c r="R1055" s="11"/>
      <c r="T1055" s="11"/>
      <c r="X1055" s="13"/>
    </row>
    <row r="1056" spans="1:24" x14ac:dyDescent="0.3">
      <c r="A1056" s="13"/>
      <c r="B1056" s="11">
        <v>2074</v>
      </c>
      <c r="C1056" s="14">
        <f t="shared" si="249"/>
        <v>45.541200000000003</v>
      </c>
      <c r="D1056" s="13"/>
      <c r="E1056" s="14">
        <f t="shared" si="243"/>
        <v>45.538499999999999</v>
      </c>
      <c r="F1056" s="21">
        <v>27</v>
      </c>
      <c r="G1056" s="13"/>
      <c r="H1056" s="21">
        <f t="shared" si="250"/>
        <v>27</v>
      </c>
      <c r="I1056" s="13"/>
      <c r="J1056" s="11" t="str">
        <f t="shared" si="252"/>
        <v>X</v>
      </c>
      <c r="K1056" s="11" t="str">
        <f t="shared" si="253"/>
        <v/>
      </c>
      <c r="L1056" s="11" t="str">
        <f t="shared" si="254"/>
        <v/>
      </c>
      <c r="M1056" s="13"/>
      <c r="R1056" s="11"/>
      <c r="T1056" s="11"/>
      <c r="X1056" s="13"/>
    </row>
    <row r="1057" spans="1:24" x14ac:dyDescent="0.3">
      <c r="A1057" s="13"/>
      <c r="B1057" s="11">
        <v>2075</v>
      </c>
      <c r="C1057" s="14">
        <f t="shared" si="249"/>
        <v>45.552199999999999</v>
      </c>
      <c r="D1057" s="13"/>
      <c r="E1057" s="14">
        <f t="shared" si="243"/>
        <v>45.549500000000002</v>
      </c>
      <c r="F1057" s="21">
        <v>27</v>
      </c>
      <c r="G1057" s="13"/>
      <c r="H1057" s="21">
        <f t="shared" si="250"/>
        <v>27</v>
      </c>
      <c r="I1057" s="13"/>
      <c r="J1057" s="11" t="str">
        <f t="shared" si="252"/>
        <v>X</v>
      </c>
      <c r="K1057" s="11" t="str">
        <f t="shared" si="253"/>
        <v/>
      </c>
      <c r="L1057" s="11" t="str">
        <f t="shared" si="254"/>
        <v/>
      </c>
      <c r="M1057" s="13"/>
      <c r="R1057" s="11"/>
      <c r="T1057" s="11"/>
      <c r="X1057" s="13"/>
    </row>
    <row r="1058" spans="1:24" x14ac:dyDescent="0.3">
      <c r="A1058" s="13"/>
      <c r="B1058" s="11">
        <v>2076</v>
      </c>
      <c r="C1058" s="14">
        <f t="shared" si="249"/>
        <v>45.563099999999999</v>
      </c>
      <c r="D1058" s="13"/>
      <c r="E1058" s="14">
        <f t="shared" si="243"/>
        <v>45.560400000000001</v>
      </c>
      <c r="F1058" s="21">
        <v>27</v>
      </c>
      <c r="G1058" s="13"/>
      <c r="H1058" s="21">
        <f t="shared" si="250"/>
        <v>27</v>
      </c>
      <c r="I1058" s="13"/>
      <c r="J1058" s="11" t="str">
        <f t="shared" si="252"/>
        <v>X</v>
      </c>
      <c r="K1058" s="11" t="str">
        <f t="shared" si="253"/>
        <v/>
      </c>
      <c r="L1058" s="11" t="str">
        <f t="shared" si="254"/>
        <v/>
      </c>
      <c r="M1058" s="13"/>
      <c r="R1058" s="11"/>
      <c r="T1058" s="11"/>
      <c r="X1058" s="13"/>
    </row>
    <row r="1059" spans="1:24" x14ac:dyDescent="0.3">
      <c r="A1059" s="13"/>
      <c r="B1059" s="11">
        <v>2077</v>
      </c>
      <c r="C1059" s="14">
        <f t="shared" si="249"/>
        <v>45.574100000000001</v>
      </c>
      <c r="D1059" s="13"/>
      <c r="E1059" s="14">
        <f t="shared" si="243"/>
        <v>45.571399999999997</v>
      </c>
      <c r="F1059" s="21">
        <v>27</v>
      </c>
      <c r="G1059" s="13"/>
      <c r="H1059" s="21">
        <f t="shared" si="250"/>
        <v>27</v>
      </c>
      <c r="I1059" s="13"/>
      <c r="J1059" s="11" t="str">
        <f t="shared" si="252"/>
        <v>X</v>
      </c>
      <c r="K1059" s="11" t="str">
        <f t="shared" si="253"/>
        <v/>
      </c>
      <c r="L1059" s="11" t="str">
        <f t="shared" si="254"/>
        <v/>
      </c>
      <c r="M1059" s="13"/>
      <c r="R1059" s="11"/>
      <c r="T1059" s="11"/>
      <c r="X1059" s="13"/>
    </row>
    <row r="1060" spans="1:24" x14ac:dyDescent="0.3">
      <c r="A1060" s="13"/>
      <c r="B1060" s="11">
        <v>2078</v>
      </c>
      <c r="C1060" s="14">
        <f t="shared" si="249"/>
        <v>45.585099999999997</v>
      </c>
      <c r="D1060" s="13"/>
      <c r="E1060" s="14">
        <f t="shared" si="243"/>
        <v>45.5824</v>
      </c>
      <c r="F1060" s="21">
        <f t="shared" ref="F1060:F1072" si="255">ROUND(27-(((E1060-45)-0.58)/0.14)*(27/6),0)</f>
        <v>27</v>
      </c>
      <c r="G1060" s="13"/>
      <c r="H1060" s="21">
        <f t="shared" si="250"/>
        <v>27</v>
      </c>
      <c r="I1060" s="13"/>
      <c r="J1060" s="11" t="str">
        <f t="shared" si="252"/>
        <v>X</v>
      </c>
      <c r="K1060" s="11" t="str">
        <f t="shared" si="253"/>
        <v/>
      </c>
      <c r="L1060" s="11" t="str">
        <f t="shared" si="254"/>
        <v/>
      </c>
      <c r="M1060" s="13"/>
      <c r="R1060" s="11"/>
      <c r="T1060" s="11"/>
      <c r="X1060" s="13"/>
    </row>
    <row r="1061" spans="1:24" x14ac:dyDescent="0.3">
      <c r="A1061" s="13"/>
      <c r="B1061" s="11">
        <v>2079</v>
      </c>
      <c r="C1061" s="14">
        <f t="shared" si="249"/>
        <v>45.5961</v>
      </c>
      <c r="D1061" s="13"/>
      <c r="E1061" s="14">
        <f t="shared" si="243"/>
        <v>45.593400000000003</v>
      </c>
      <c r="F1061" s="21">
        <f t="shared" si="255"/>
        <v>27</v>
      </c>
      <c r="G1061" s="13"/>
      <c r="H1061" s="21">
        <f t="shared" si="250"/>
        <v>27</v>
      </c>
      <c r="I1061" s="13"/>
      <c r="J1061" s="11" t="str">
        <f t="shared" si="252"/>
        <v>X</v>
      </c>
      <c r="K1061" s="11" t="str">
        <f t="shared" si="253"/>
        <v/>
      </c>
      <c r="L1061" s="11" t="str">
        <f t="shared" si="254"/>
        <v/>
      </c>
      <c r="M1061" s="13"/>
      <c r="R1061" s="11"/>
      <c r="T1061" s="11"/>
      <c r="X1061" s="13"/>
    </row>
    <row r="1062" spans="1:24" x14ac:dyDescent="0.3">
      <c r="A1062" s="13"/>
      <c r="B1062" s="11">
        <v>2080</v>
      </c>
      <c r="C1062" s="14">
        <f t="shared" si="249"/>
        <v>45.606999999999999</v>
      </c>
      <c r="D1062" s="13"/>
      <c r="E1062" s="14">
        <f t="shared" si="243"/>
        <v>45.604399999999998</v>
      </c>
      <c r="F1062" s="21">
        <f t="shared" si="255"/>
        <v>26</v>
      </c>
      <c r="G1062" s="13"/>
      <c r="H1062" s="21">
        <f t="shared" si="250"/>
        <v>26</v>
      </c>
      <c r="I1062" s="13"/>
      <c r="J1062" s="11" t="str">
        <f t="shared" si="252"/>
        <v>X</v>
      </c>
      <c r="K1062" s="11" t="str">
        <f t="shared" si="253"/>
        <v/>
      </c>
      <c r="L1062" s="11" t="str">
        <f t="shared" si="254"/>
        <v/>
      </c>
      <c r="M1062" s="13"/>
      <c r="R1062" s="11"/>
      <c r="T1062" s="11"/>
      <c r="X1062" s="13"/>
    </row>
    <row r="1063" spans="1:24" x14ac:dyDescent="0.3">
      <c r="A1063" s="13"/>
      <c r="B1063" s="11">
        <v>2081</v>
      </c>
      <c r="C1063" s="14">
        <f t="shared" si="249"/>
        <v>45.618000000000002</v>
      </c>
      <c r="D1063" s="13"/>
      <c r="E1063" s="14">
        <f t="shared" si="243"/>
        <v>45.615400000000001</v>
      </c>
      <c r="F1063" s="21">
        <f t="shared" si="255"/>
        <v>26</v>
      </c>
      <c r="G1063" s="13"/>
      <c r="H1063" s="21">
        <f t="shared" si="250"/>
        <v>26</v>
      </c>
      <c r="I1063" s="13"/>
      <c r="J1063" s="11" t="str">
        <f t="shared" si="252"/>
        <v>X</v>
      </c>
      <c r="K1063" s="11" t="str">
        <f t="shared" si="253"/>
        <v/>
      </c>
      <c r="L1063" s="11" t="str">
        <f t="shared" si="254"/>
        <v/>
      </c>
      <c r="M1063" s="13"/>
      <c r="R1063" s="11"/>
      <c r="T1063" s="11"/>
      <c r="X1063" s="13"/>
    </row>
    <row r="1064" spans="1:24" x14ac:dyDescent="0.3">
      <c r="A1064" s="13"/>
      <c r="B1064" s="11">
        <v>2082</v>
      </c>
      <c r="C1064" s="14">
        <f t="shared" si="249"/>
        <v>45.628900000000002</v>
      </c>
      <c r="D1064" s="13"/>
      <c r="E1064" s="14">
        <f t="shared" si="243"/>
        <v>45.626399999999997</v>
      </c>
      <c r="F1064" s="21">
        <f t="shared" si="255"/>
        <v>26</v>
      </c>
      <c r="G1064" s="13"/>
      <c r="H1064" s="21">
        <f t="shared" si="250"/>
        <v>25</v>
      </c>
      <c r="I1064" s="13"/>
      <c r="J1064" s="11" t="str">
        <f t="shared" si="252"/>
        <v/>
      </c>
      <c r="K1064" s="11" t="str">
        <f t="shared" si="253"/>
        <v/>
      </c>
      <c r="L1064" s="11" t="str">
        <f t="shared" si="254"/>
        <v>O</v>
      </c>
      <c r="M1064" s="13"/>
      <c r="R1064" s="11"/>
      <c r="T1064" s="11"/>
      <c r="X1064" s="13"/>
    </row>
    <row r="1065" spans="1:24" x14ac:dyDescent="0.3">
      <c r="A1065" s="13"/>
      <c r="B1065" s="11">
        <v>2083</v>
      </c>
      <c r="C1065" s="14">
        <f t="shared" si="249"/>
        <v>45.639899999999997</v>
      </c>
      <c r="D1065" s="13"/>
      <c r="E1065" s="14">
        <f t="shared" si="243"/>
        <v>45.6374</v>
      </c>
      <c r="F1065" s="21">
        <f t="shared" si="255"/>
        <v>25</v>
      </c>
      <c r="G1065" s="13"/>
      <c r="H1065" s="21">
        <f t="shared" si="250"/>
        <v>25</v>
      </c>
      <c r="I1065" s="13"/>
      <c r="J1065" s="11" t="str">
        <f t="shared" si="252"/>
        <v>X</v>
      </c>
      <c r="K1065" s="11" t="str">
        <f t="shared" si="253"/>
        <v/>
      </c>
      <c r="L1065" s="11" t="str">
        <f t="shared" si="254"/>
        <v/>
      </c>
      <c r="M1065" s="13"/>
      <c r="R1065" s="11"/>
      <c r="T1065" s="11"/>
      <c r="X1065" s="13"/>
    </row>
    <row r="1066" spans="1:24" x14ac:dyDescent="0.3">
      <c r="A1066" s="13"/>
      <c r="B1066" s="11">
        <v>2084</v>
      </c>
      <c r="C1066" s="14">
        <f t="shared" si="249"/>
        <v>45.650799999999997</v>
      </c>
      <c r="D1066" s="13"/>
      <c r="E1066" s="14">
        <f t="shared" si="243"/>
        <v>45.648400000000002</v>
      </c>
      <c r="F1066" s="21">
        <f t="shared" si="255"/>
        <v>25</v>
      </c>
      <c r="G1066" s="13"/>
      <c r="H1066" s="21">
        <f t="shared" si="250"/>
        <v>23.999999999999996</v>
      </c>
      <c r="I1066" s="13"/>
      <c r="J1066" s="11" t="str">
        <f t="shared" si="252"/>
        <v/>
      </c>
      <c r="K1066" s="11" t="str">
        <f t="shared" si="253"/>
        <v/>
      </c>
      <c r="L1066" s="11" t="str">
        <f t="shared" si="254"/>
        <v>O</v>
      </c>
      <c r="M1066" s="13"/>
      <c r="R1066" s="11"/>
      <c r="T1066" s="11"/>
      <c r="X1066" s="13"/>
    </row>
    <row r="1067" spans="1:24" x14ac:dyDescent="0.3">
      <c r="A1067" s="13"/>
      <c r="B1067" s="11">
        <v>2085</v>
      </c>
      <c r="C1067" s="14">
        <f t="shared" si="249"/>
        <v>45.661799999999999</v>
      </c>
      <c r="D1067" s="13"/>
      <c r="E1067" s="14">
        <f t="shared" si="243"/>
        <v>45.659300000000002</v>
      </c>
      <c r="F1067" s="21">
        <f t="shared" si="255"/>
        <v>24</v>
      </c>
      <c r="G1067" s="13"/>
      <c r="H1067" s="21">
        <f t="shared" si="250"/>
        <v>25</v>
      </c>
      <c r="I1067" s="13"/>
      <c r="J1067" s="11" t="str">
        <f t="shared" si="252"/>
        <v/>
      </c>
      <c r="K1067" s="11" t="str">
        <f t="shared" si="253"/>
        <v>U</v>
      </c>
      <c r="L1067" s="11" t="str">
        <f t="shared" si="254"/>
        <v/>
      </c>
      <c r="M1067" s="13"/>
      <c r="R1067" s="11"/>
      <c r="T1067" s="11"/>
      <c r="X1067" s="13"/>
    </row>
    <row r="1068" spans="1:24" x14ac:dyDescent="0.3">
      <c r="A1068" s="13"/>
      <c r="B1068" s="11">
        <v>2086</v>
      </c>
      <c r="C1068" s="14">
        <f t="shared" si="249"/>
        <v>45.672699999999999</v>
      </c>
      <c r="D1068" s="13"/>
      <c r="E1068" s="14">
        <f t="shared" si="243"/>
        <v>45.670299999999997</v>
      </c>
      <c r="F1068" s="21">
        <f t="shared" si="255"/>
        <v>24</v>
      </c>
      <c r="G1068" s="13"/>
      <c r="H1068" s="21">
        <f t="shared" si="250"/>
        <v>23.999999999999996</v>
      </c>
      <c r="I1068" s="13"/>
      <c r="J1068" s="11" t="str">
        <f t="shared" si="252"/>
        <v>X</v>
      </c>
      <c r="K1068" s="11" t="str">
        <f t="shared" si="253"/>
        <v/>
      </c>
      <c r="L1068" s="11" t="str">
        <f t="shared" si="254"/>
        <v/>
      </c>
      <c r="M1068" s="13"/>
      <c r="R1068" s="11"/>
      <c r="T1068" s="11"/>
      <c r="X1068" s="13"/>
    </row>
    <row r="1069" spans="1:24" x14ac:dyDescent="0.3">
      <c r="A1069" s="13"/>
      <c r="B1069" s="11">
        <v>2087</v>
      </c>
      <c r="C1069" s="14">
        <f t="shared" si="249"/>
        <v>45.683700000000002</v>
      </c>
      <c r="D1069" s="13"/>
      <c r="E1069" s="14">
        <f t="shared" si="243"/>
        <v>45.6813</v>
      </c>
      <c r="F1069" s="21">
        <f t="shared" si="255"/>
        <v>24</v>
      </c>
      <c r="G1069" s="13"/>
      <c r="H1069" s="21">
        <f t="shared" si="250"/>
        <v>23.999999999999996</v>
      </c>
      <c r="I1069" s="13"/>
      <c r="J1069" s="11" t="str">
        <f t="shared" si="252"/>
        <v>X</v>
      </c>
      <c r="K1069" s="11" t="str">
        <f t="shared" si="253"/>
        <v/>
      </c>
      <c r="L1069" s="11" t="str">
        <f t="shared" si="254"/>
        <v/>
      </c>
      <c r="M1069" s="13"/>
      <c r="R1069" s="11"/>
      <c r="T1069" s="11"/>
      <c r="X1069" s="13"/>
    </row>
    <row r="1070" spans="1:24" x14ac:dyDescent="0.3">
      <c r="A1070" s="13"/>
      <c r="B1070" s="11">
        <v>2088</v>
      </c>
      <c r="C1070" s="14">
        <f t="shared" si="249"/>
        <v>45.694600000000001</v>
      </c>
      <c r="D1070" s="13"/>
      <c r="E1070" s="14">
        <f t="shared" si="243"/>
        <v>45.692300000000003</v>
      </c>
      <c r="F1070" s="21">
        <f t="shared" si="255"/>
        <v>23</v>
      </c>
      <c r="G1070" s="13"/>
      <c r="H1070" s="21">
        <f t="shared" si="250"/>
        <v>23</v>
      </c>
      <c r="I1070" s="13"/>
      <c r="J1070" s="11" t="str">
        <f t="shared" si="252"/>
        <v>X</v>
      </c>
      <c r="K1070" s="11" t="str">
        <f t="shared" si="253"/>
        <v/>
      </c>
      <c r="L1070" s="11" t="str">
        <f t="shared" si="254"/>
        <v/>
      </c>
      <c r="M1070" s="13"/>
      <c r="R1070" s="11"/>
      <c r="T1070" s="11"/>
      <c r="X1070" s="13"/>
    </row>
    <row r="1071" spans="1:24" x14ac:dyDescent="0.3">
      <c r="A1071" s="13"/>
      <c r="B1071" s="11">
        <v>2089</v>
      </c>
      <c r="C1071" s="14">
        <f t="shared" si="249"/>
        <v>45.705599999999997</v>
      </c>
      <c r="D1071" s="13"/>
      <c r="E1071" s="14">
        <f t="shared" si="243"/>
        <v>45.703299999999999</v>
      </c>
      <c r="F1071" s="21">
        <f t="shared" si="255"/>
        <v>23</v>
      </c>
      <c r="G1071" s="13"/>
      <c r="H1071" s="21">
        <f t="shared" si="250"/>
        <v>23</v>
      </c>
      <c r="I1071" s="13"/>
      <c r="J1071" s="11" t="str">
        <f t="shared" si="252"/>
        <v>X</v>
      </c>
      <c r="K1071" s="11" t="str">
        <f t="shared" si="253"/>
        <v/>
      </c>
      <c r="L1071" s="11" t="str">
        <f t="shared" si="254"/>
        <v/>
      </c>
      <c r="M1071" s="13"/>
      <c r="R1071" s="11"/>
      <c r="T1071" s="11"/>
      <c r="X1071" s="13"/>
    </row>
    <row r="1072" spans="1:24" x14ac:dyDescent="0.3">
      <c r="A1072" s="13"/>
      <c r="B1072" s="11">
        <v>2090</v>
      </c>
      <c r="C1072" s="14">
        <f t="shared" si="249"/>
        <v>45.716500000000003</v>
      </c>
      <c r="D1072" s="13"/>
      <c r="E1072" s="14">
        <f t="shared" ref="E1072:E1097" si="256">ROUND(45+(B1072-2025)/91,4)</f>
        <v>45.714300000000001</v>
      </c>
      <c r="F1072" s="21">
        <f t="shared" si="255"/>
        <v>23</v>
      </c>
      <c r="G1072" s="13"/>
      <c r="H1072" s="21">
        <f t="shared" si="250"/>
        <v>22</v>
      </c>
      <c r="I1072" s="13"/>
      <c r="J1072" s="11" t="str">
        <f t="shared" ref="J1072:J1097" si="257">IF(H1072=F1072,"X","")</f>
        <v/>
      </c>
      <c r="K1072" s="11" t="str">
        <f t="shared" ref="K1072:K1097" si="258">IF(H1072&gt;F1072,"U","")</f>
        <v/>
      </c>
      <c r="L1072" s="11" t="str">
        <f t="shared" ref="L1072:L1097" si="259">IF(H1072&lt;F1072,"O","")</f>
        <v>O</v>
      </c>
      <c r="M1072" s="13"/>
      <c r="R1072" s="11"/>
      <c r="T1072" s="11"/>
      <c r="X1072" s="13"/>
    </row>
    <row r="1073" spans="1:24" x14ac:dyDescent="0.3">
      <c r="A1073" s="13"/>
      <c r="B1073" s="11">
        <v>2091</v>
      </c>
      <c r="C1073" s="14">
        <f t="shared" si="249"/>
        <v>45.727499999999999</v>
      </c>
      <c r="D1073" s="13"/>
      <c r="E1073" s="14">
        <f t="shared" si="256"/>
        <v>45.725299999999997</v>
      </c>
      <c r="F1073" s="21">
        <f t="shared" ref="F1073:F1085" si="260">ROUND((27/2)+((0.86-(E1073-45))/0.14)*(27/3),0)</f>
        <v>22</v>
      </c>
      <c r="G1073" s="13"/>
      <c r="H1073" s="21">
        <f t="shared" si="250"/>
        <v>22</v>
      </c>
      <c r="I1073" s="13"/>
      <c r="J1073" s="11" t="str">
        <f t="shared" si="257"/>
        <v>X</v>
      </c>
      <c r="K1073" s="11" t="str">
        <f t="shared" si="258"/>
        <v/>
      </c>
      <c r="L1073" s="11" t="str">
        <f t="shared" si="259"/>
        <v/>
      </c>
      <c r="M1073" s="13"/>
      <c r="R1073" s="11"/>
      <c r="T1073" s="11"/>
      <c r="X1073" s="13"/>
    </row>
    <row r="1074" spans="1:24" x14ac:dyDescent="0.3">
      <c r="A1074" s="13"/>
      <c r="B1074" s="11">
        <v>2092</v>
      </c>
      <c r="C1074" s="14">
        <f t="shared" si="249"/>
        <v>45.738399999999999</v>
      </c>
      <c r="D1074" s="13"/>
      <c r="E1074" s="14">
        <f t="shared" si="256"/>
        <v>45.7363</v>
      </c>
      <c r="F1074" s="21">
        <f t="shared" si="260"/>
        <v>21</v>
      </c>
      <c r="G1074" s="13"/>
      <c r="H1074" s="21">
        <f t="shared" si="250"/>
        <v>21</v>
      </c>
      <c r="I1074" s="13"/>
      <c r="J1074" s="11" t="str">
        <f t="shared" si="257"/>
        <v>X</v>
      </c>
      <c r="K1074" s="11" t="str">
        <f t="shared" si="258"/>
        <v/>
      </c>
      <c r="L1074" s="11" t="str">
        <f t="shared" si="259"/>
        <v/>
      </c>
      <c r="M1074" s="13"/>
      <c r="R1074" s="11"/>
      <c r="T1074" s="11"/>
      <c r="X1074" s="13"/>
    </row>
    <row r="1075" spans="1:24" x14ac:dyDescent="0.3">
      <c r="A1075" s="13"/>
      <c r="B1075" s="11">
        <v>2093</v>
      </c>
      <c r="C1075" s="14">
        <f t="shared" si="249"/>
        <v>45.749299999999998</v>
      </c>
      <c r="D1075" s="13"/>
      <c r="E1075" s="14">
        <f t="shared" si="256"/>
        <v>45.747300000000003</v>
      </c>
      <c r="F1075" s="21">
        <f t="shared" si="260"/>
        <v>21</v>
      </c>
      <c r="G1075" s="13"/>
      <c r="H1075" s="21">
        <f t="shared" si="250"/>
        <v>20</v>
      </c>
      <c r="I1075" s="13"/>
      <c r="J1075" s="11" t="str">
        <f t="shared" si="257"/>
        <v/>
      </c>
      <c r="K1075" s="11" t="str">
        <f t="shared" si="258"/>
        <v/>
      </c>
      <c r="L1075" s="11" t="str">
        <f t="shared" si="259"/>
        <v>O</v>
      </c>
      <c r="M1075" s="13"/>
      <c r="R1075" s="11"/>
      <c r="T1075" s="11"/>
      <c r="X1075" s="13"/>
    </row>
    <row r="1076" spans="1:24" x14ac:dyDescent="0.3">
      <c r="A1076" s="13"/>
      <c r="B1076" s="11">
        <v>2094</v>
      </c>
      <c r="C1076" s="14">
        <f t="shared" si="249"/>
        <v>45.760199999999998</v>
      </c>
      <c r="D1076" s="13"/>
      <c r="E1076" s="14">
        <f t="shared" si="256"/>
        <v>45.758200000000002</v>
      </c>
      <c r="F1076" s="21">
        <f t="shared" si="260"/>
        <v>20</v>
      </c>
      <c r="G1076" s="13"/>
      <c r="H1076" s="21">
        <f t="shared" si="250"/>
        <v>20</v>
      </c>
      <c r="I1076" s="13"/>
      <c r="J1076" s="11" t="str">
        <f t="shared" si="257"/>
        <v>X</v>
      </c>
      <c r="K1076" s="11" t="str">
        <f t="shared" si="258"/>
        <v/>
      </c>
      <c r="L1076" s="11" t="str">
        <f t="shared" si="259"/>
        <v/>
      </c>
      <c r="M1076" s="13"/>
      <c r="R1076" s="11"/>
      <c r="T1076" s="11"/>
      <c r="X1076" s="13"/>
    </row>
    <row r="1077" spans="1:24" x14ac:dyDescent="0.3">
      <c r="A1077" s="13"/>
      <c r="B1077" s="11">
        <v>2095</v>
      </c>
      <c r="C1077" s="14">
        <f t="shared" si="249"/>
        <v>45.7712</v>
      </c>
      <c r="D1077" s="13"/>
      <c r="E1077" s="14">
        <f t="shared" si="256"/>
        <v>45.769199999999998</v>
      </c>
      <c r="F1077" s="21">
        <f t="shared" si="260"/>
        <v>19</v>
      </c>
      <c r="G1077" s="13"/>
      <c r="H1077" s="21">
        <f t="shared" si="250"/>
        <v>20</v>
      </c>
      <c r="I1077" s="13"/>
      <c r="J1077" s="11" t="str">
        <f t="shared" si="257"/>
        <v/>
      </c>
      <c r="K1077" s="11" t="str">
        <f t="shared" si="258"/>
        <v>U</v>
      </c>
      <c r="L1077" s="11" t="str">
        <f t="shared" si="259"/>
        <v/>
      </c>
      <c r="M1077" s="13"/>
      <c r="R1077" s="11"/>
      <c r="T1077" s="11"/>
      <c r="X1077" s="13"/>
    </row>
    <row r="1078" spans="1:24" x14ac:dyDescent="0.3">
      <c r="A1078" s="13"/>
      <c r="B1078" s="11">
        <v>2096</v>
      </c>
      <c r="C1078" s="14">
        <f t="shared" si="249"/>
        <v>45.7821</v>
      </c>
      <c r="D1078" s="13"/>
      <c r="E1078" s="14">
        <f t="shared" si="256"/>
        <v>45.780200000000001</v>
      </c>
      <c r="F1078" s="21">
        <f t="shared" si="260"/>
        <v>19</v>
      </c>
      <c r="G1078" s="13"/>
      <c r="H1078" s="21">
        <f t="shared" si="250"/>
        <v>19</v>
      </c>
      <c r="I1078" s="13"/>
      <c r="J1078" s="11" t="str">
        <f t="shared" si="257"/>
        <v>X</v>
      </c>
      <c r="K1078" s="11" t="str">
        <f t="shared" si="258"/>
        <v/>
      </c>
      <c r="L1078" s="11" t="str">
        <f t="shared" si="259"/>
        <v/>
      </c>
      <c r="M1078" s="13"/>
      <c r="R1078" s="11"/>
      <c r="T1078" s="11"/>
      <c r="X1078" s="13"/>
    </row>
    <row r="1079" spans="1:24" x14ac:dyDescent="0.3">
      <c r="A1079" s="13"/>
      <c r="B1079" s="11">
        <v>2097</v>
      </c>
      <c r="C1079" s="14">
        <f t="shared" si="249"/>
        <v>45.792999999999999</v>
      </c>
      <c r="D1079" s="13"/>
      <c r="E1079" s="14">
        <f t="shared" si="256"/>
        <v>45.791200000000003</v>
      </c>
      <c r="F1079" s="21">
        <f t="shared" si="260"/>
        <v>18</v>
      </c>
      <c r="G1079" s="13"/>
      <c r="H1079" s="21">
        <f t="shared" si="250"/>
        <v>18</v>
      </c>
      <c r="I1079" s="13"/>
      <c r="J1079" s="11" t="str">
        <f t="shared" si="257"/>
        <v>X</v>
      </c>
      <c r="K1079" s="11" t="str">
        <f t="shared" si="258"/>
        <v/>
      </c>
      <c r="L1079" s="11" t="str">
        <f t="shared" si="259"/>
        <v/>
      </c>
      <c r="M1079" s="13"/>
      <c r="R1079" s="11"/>
      <c r="T1079" s="11"/>
      <c r="X1079" s="13"/>
    </row>
    <row r="1080" spans="1:24" x14ac:dyDescent="0.3">
      <c r="A1080" s="13"/>
      <c r="B1080" s="11">
        <v>2098</v>
      </c>
      <c r="C1080" s="14">
        <f t="shared" si="249"/>
        <v>45.803899999999999</v>
      </c>
      <c r="D1080" s="13"/>
      <c r="E1080" s="14">
        <f t="shared" si="256"/>
        <v>45.802199999999999</v>
      </c>
      <c r="F1080" s="21">
        <f t="shared" si="260"/>
        <v>17</v>
      </c>
      <c r="G1080" s="13"/>
      <c r="H1080" s="21">
        <f t="shared" si="250"/>
        <v>17</v>
      </c>
      <c r="I1080" s="13"/>
      <c r="J1080" s="11" t="str">
        <f t="shared" si="257"/>
        <v>X</v>
      </c>
      <c r="K1080" s="11" t="str">
        <f t="shared" si="258"/>
        <v/>
      </c>
      <c r="L1080" s="11" t="str">
        <f t="shared" si="259"/>
        <v/>
      </c>
      <c r="M1080" s="13"/>
      <c r="R1080" s="11"/>
      <c r="T1080" s="11"/>
      <c r="X1080" s="13"/>
    </row>
    <row r="1081" spans="1:24" x14ac:dyDescent="0.3">
      <c r="A1081" s="13"/>
      <c r="B1081" s="11">
        <v>2099</v>
      </c>
      <c r="C1081" s="14">
        <f t="shared" si="249"/>
        <v>45.814799999999998</v>
      </c>
      <c r="D1081" s="13"/>
      <c r="E1081" s="14">
        <f t="shared" si="256"/>
        <v>45.813200000000002</v>
      </c>
      <c r="F1081" s="21">
        <f t="shared" si="260"/>
        <v>17</v>
      </c>
      <c r="G1081" s="13"/>
      <c r="H1081" s="21">
        <f t="shared" si="250"/>
        <v>16</v>
      </c>
      <c r="I1081" s="13"/>
      <c r="J1081" s="11" t="str">
        <f t="shared" si="257"/>
        <v/>
      </c>
      <c r="K1081" s="11" t="str">
        <f t="shared" si="258"/>
        <v/>
      </c>
      <c r="L1081" s="11" t="str">
        <f t="shared" si="259"/>
        <v>O</v>
      </c>
      <c r="M1081" s="13"/>
      <c r="R1081" s="11"/>
      <c r="T1081" s="11"/>
      <c r="X1081" s="13"/>
    </row>
    <row r="1082" spans="1:24" x14ac:dyDescent="0.3">
      <c r="A1082" s="13"/>
      <c r="B1082" s="11">
        <v>2100</v>
      </c>
      <c r="C1082" s="14">
        <f t="shared" si="249"/>
        <v>45.825800000000001</v>
      </c>
      <c r="D1082" s="13"/>
      <c r="E1082" s="14">
        <f t="shared" si="256"/>
        <v>45.824199999999998</v>
      </c>
      <c r="F1082" s="21">
        <f t="shared" si="260"/>
        <v>16</v>
      </c>
      <c r="G1082" s="13"/>
      <c r="H1082" s="21">
        <f t="shared" si="250"/>
        <v>16</v>
      </c>
      <c r="I1082" s="13"/>
      <c r="J1082" s="11" t="str">
        <f t="shared" si="257"/>
        <v>X</v>
      </c>
      <c r="K1082" s="11" t="str">
        <f t="shared" si="258"/>
        <v/>
      </c>
      <c r="L1082" s="11" t="str">
        <f t="shared" si="259"/>
        <v/>
      </c>
      <c r="M1082" s="13"/>
      <c r="R1082" s="11"/>
      <c r="T1082" s="11"/>
      <c r="X1082" s="13"/>
    </row>
    <row r="1083" spans="1:24" x14ac:dyDescent="0.3">
      <c r="A1083" s="13"/>
      <c r="B1083" s="11">
        <v>2101</v>
      </c>
      <c r="C1083" s="14">
        <f t="shared" si="249"/>
        <v>45.8367</v>
      </c>
      <c r="D1083" s="13"/>
      <c r="E1083" s="14">
        <f t="shared" si="256"/>
        <v>45.8352</v>
      </c>
      <c r="F1083" s="21">
        <f t="shared" si="260"/>
        <v>15</v>
      </c>
      <c r="G1083" s="13"/>
      <c r="H1083" s="21">
        <f t="shared" si="250"/>
        <v>15</v>
      </c>
      <c r="I1083" s="13"/>
      <c r="J1083" s="11" t="str">
        <f t="shared" si="257"/>
        <v>X</v>
      </c>
      <c r="K1083" s="11" t="str">
        <f t="shared" si="258"/>
        <v/>
      </c>
      <c r="L1083" s="11" t="str">
        <f t="shared" si="259"/>
        <v/>
      </c>
      <c r="M1083" s="13"/>
      <c r="R1083" s="11"/>
      <c r="T1083" s="11"/>
      <c r="X1083" s="13"/>
    </row>
    <row r="1084" spans="1:24" x14ac:dyDescent="0.3">
      <c r="A1084" s="13"/>
      <c r="B1084" s="11">
        <v>2102</v>
      </c>
      <c r="C1084" s="14">
        <f t="shared" si="249"/>
        <v>45.8476</v>
      </c>
      <c r="D1084" s="13"/>
      <c r="E1084" s="14">
        <f t="shared" si="256"/>
        <v>45.846200000000003</v>
      </c>
      <c r="F1084" s="21">
        <f t="shared" si="260"/>
        <v>14</v>
      </c>
      <c r="G1084" s="13"/>
      <c r="H1084" s="21">
        <f t="shared" si="250"/>
        <v>14</v>
      </c>
      <c r="I1084" s="13"/>
      <c r="J1084" s="11" t="str">
        <f t="shared" si="257"/>
        <v>X</v>
      </c>
      <c r="K1084" s="11" t="str">
        <f t="shared" si="258"/>
        <v/>
      </c>
      <c r="L1084" s="11" t="str">
        <f t="shared" si="259"/>
        <v/>
      </c>
      <c r="M1084" s="13"/>
      <c r="R1084" s="11"/>
      <c r="T1084" s="11"/>
      <c r="X1084" s="13"/>
    </row>
    <row r="1085" spans="1:24" x14ac:dyDescent="0.3">
      <c r="A1085" s="13"/>
      <c r="B1085" s="11">
        <v>2103</v>
      </c>
      <c r="C1085" s="14">
        <f t="shared" si="249"/>
        <v>45.858499999999999</v>
      </c>
      <c r="D1085" s="13"/>
      <c r="E1085" s="14">
        <f t="shared" si="256"/>
        <v>45.857100000000003</v>
      </c>
      <c r="F1085" s="21">
        <f t="shared" si="260"/>
        <v>14</v>
      </c>
      <c r="G1085" s="13"/>
      <c r="H1085" s="21">
        <f t="shared" si="250"/>
        <v>14</v>
      </c>
      <c r="I1085" s="13"/>
      <c r="J1085" s="11" t="str">
        <f t="shared" si="257"/>
        <v>X</v>
      </c>
      <c r="K1085" s="11" t="str">
        <f t="shared" si="258"/>
        <v/>
      </c>
      <c r="L1085" s="11" t="str">
        <f t="shared" si="259"/>
        <v/>
      </c>
      <c r="M1085" s="13"/>
      <c r="R1085" s="11"/>
      <c r="T1085" s="11"/>
      <c r="X1085" s="13"/>
    </row>
    <row r="1086" spans="1:24" x14ac:dyDescent="0.3">
      <c r="A1086" s="13"/>
      <c r="B1086" s="11">
        <v>2104</v>
      </c>
      <c r="C1086" s="14">
        <f t="shared" si="249"/>
        <v>45.869399999999999</v>
      </c>
      <c r="D1086" s="13"/>
      <c r="E1086" s="14">
        <f t="shared" si="256"/>
        <v>45.868099999999998</v>
      </c>
      <c r="F1086" s="21">
        <f t="shared" ref="F1086:F1097" si="261">ROUND(((1-(E1086-45))/0.14)*(27/2),0)</f>
        <v>13</v>
      </c>
      <c r="G1086" s="13"/>
      <c r="H1086" s="21">
        <f t="shared" si="250"/>
        <v>13</v>
      </c>
      <c r="I1086" s="13"/>
      <c r="J1086" s="11" t="str">
        <f t="shared" si="257"/>
        <v>X</v>
      </c>
      <c r="K1086" s="11" t="str">
        <f t="shared" si="258"/>
        <v/>
      </c>
      <c r="L1086" s="11" t="str">
        <f t="shared" si="259"/>
        <v/>
      </c>
      <c r="M1086" s="13"/>
      <c r="R1086" s="11"/>
      <c r="T1086" s="11"/>
      <c r="X1086" s="13"/>
    </row>
    <row r="1087" spans="1:24" x14ac:dyDescent="0.3">
      <c r="A1087" s="13"/>
      <c r="B1087" s="11">
        <v>2105</v>
      </c>
      <c r="C1087" s="14">
        <f t="shared" si="249"/>
        <v>45.880299999999998</v>
      </c>
      <c r="D1087" s="13"/>
      <c r="E1087" s="14">
        <f t="shared" si="256"/>
        <v>45.879100000000001</v>
      </c>
      <c r="F1087" s="21">
        <f t="shared" si="261"/>
        <v>12</v>
      </c>
      <c r="G1087" s="13"/>
      <c r="H1087" s="21">
        <f t="shared" si="250"/>
        <v>11.999999999999998</v>
      </c>
      <c r="I1087" s="13"/>
      <c r="J1087" s="11" t="str">
        <f t="shared" si="257"/>
        <v>X</v>
      </c>
      <c r="K1087" s="11" t="str">
        <f t="shared" si="258"/>
        <v/>
      </c>
      <c r="L1087" s="11" t="str">
        <f t="shared" si="259"/>
        <v/>
      </c>
      <c r="M1087" s="13"/>
      <c r="R1087" s="11"/>
      <c r="T1087" s="11"/>
      <c r="X1087" s="13"/>
    </row>
    <row r="1088" spans="1:24" x14ac:dyDescent="0.3">
      <c r="A1088" s="13"/>
      <c r="B1088" s="11">
        <v>2106</v>
      </c>
      <c r="C1088" s="14">
        <f t="shared" si="249"/>
        <v>45.891199999999998</v>
      </c>
      <c r="D1088" s="13"/>
      <c r="E1088" s="14">
        <f t="shared" si="256"/>
        <v>45.890099999999997</v>
      </c>
      <c r="F1088" s="21">
        <f t="shared" si="261"/>
        <v>11</v>
      </c>
      <c r="G1088" s="13"/>
      <c r="H1088" s="21">
        <f t="shared" si="250"/>
        <v>11</v>
      </c>
      <c r="I1088" s="13"/>
      <c r="J1088" s="11" t="str">
        <f t="shared" si="257"/>
        <v>X</v>
      </c>
      <c r="K1088" s="11" t="str">
        <f t="shared" si="258"/>
        <v/>
      </c>
      <c r="L1088" s="11" t="str">
        <f t="shared" si="259"/>
        <v/>
      </c>
      <c r="M1088" s="13"/>
      <c r="R1088" s="11"/>
      <c r="T1088" s="11"/>
      <c r="X1088" s="13"/>
    </row>
    <row r="1089" spans="1:24" x14ac:dyDescent="0.3">
      <c r="A1089" s="13"/>
      <c r="B1089" s="11">
        <v>2107</v>
      </c>
      <c r="C1089" s="14">
        <f t="shared" si="249"/>
        <v>45.902099999999997</v>
      </c>
      <c r="D1089" s="13"/>
      <c r="E1089" s="14">
        <f t="shared" si="256"/>
        <v>45.9011</v>
      </c>
      <c r="F1089" s="21">
        <f t="shared" si="261"/>
        <v>10</v>
      </c>
      <c r="G1089" s="13"/>
      <c r="H1089" s="21">
        <f t="shared" si="250"/>
        <v>10</v>
      </c>
      <c r="I1089" s="13"/>
      <c r="J1089" s="11" t="str">
        <f t="shared" si="257"/>
        <v>X</v>
      </c>
      <c r="K1089" s="11" t="str">
        <f t="shared" si="258"/>
        <v/>
      </c>
      <c r="L1089" s="11" t="str">
        <f t="shared" si="259"/>
        <v/>
      </c>
      <c r="M1089" s="13"/>
      <c r="R1089" s="11"/>
      <c r="T1089" s="11"/>
      <c r="X1089" s="13"/>
    </row>
    <row r="1090" spans="1:24" x14ac:dyDescent="0.3">
      <c r="A1090" s="13"/>
      <c r="B1090" s="11">
        <v>2108</v>
      </c>
      <c r="C1090" s="14">
        <f t="shared" si="249"/>
        <v>45.912999999999997</v>
      </c>
      <c r="D1090" s="13"/>
      <c r="E1090" s="14">
        <f t="shared" si="256"/>
        <v>45.912100000000002</v>
      </c>
      <c r="F1090" s="21">
        <f t="shared" si="261"/>
        <v>8</v>
      </c>
      <c r="G1090" s="13"/>
      <c r="H1090" s="21">
        <f t="shared" si="250"/>
        <v>9</v>
      </c>
      <c r="I1090" s="13"/>
      <c r="J1090" s="11" t="str">
        <f t="shared" si="257"/>
        <v/>
      </c>
      <c r="K1090" s="11" t="str">
        <f t="shared" si="258"/>
        <v>U</v>
      </c>
      <c r="L1090" s="11" t="str">
        <f t="shared" si="259"/>
        <v/>
      </c>
      <c r="M1090" s="13"/>
      <c r="R1090" s="11"/>
      <c r="T1090" s="11"/>
      <c r="X1090" s="13"/>
    </row>
    <row r="1091" spans="1:24" x14ac:dyDescent="0.3">
      <c r="A1091" s="13"/>
      <c r="B1091" s="11">
        <v>2109</v>
      </c>
      <c r="C1091" s="14">
        <f t="shared" si="249"/>
        <v>45.923900000000003</v>
      </c>
      <c r="D1091" s="13"/>
      <c r="E1091" s="14">
        <f t="shared" si="256"/>
        <v>45.923099999999998</v>
      </c>
      <c r="F1091" s="21">
        <f t="shared" si="261"/>
        <v>7</v>
      </c>
      <c r="G1091" s="13"/>
      <c r="H1091" s="21">
        <f t="shared" si="250"/>
        <v>8</v>
      </c>
      <c r="I1091" s="13"/>
      <c r="J1091" s="11" t="str">
        <f t="shared" si="257"/>
        <v/>
      </c>
      <c r="K1091" s="11" t="str">
        <f t="shared" si="258"/>
        <v>U</v>
      </c>
      <c r="L1091" s="11" t="str">
        <f t="shared" si="259"/>
        <v/>
      </c>
      <c r="M1091" s="13"/>
      <c r="R1091" s="11"/>
      <c r="T1091" s="11"/>
      <c r="X1091" s="13"/>
    </row>
    <row r="1092" spans="1:24" x14ac:dyDescent="0.3">
      <c r="A1092" s="13"/>
      <c r="B1092" s="11">
        <v>2110</v>
      </c>
      <c r="C1092" s="14">
        <f t="shared" si="249"/>
        <v>45.934699999999999</v>
      </c>
      <c r="D1092" s="13"/>
      <c r="E1092" s="14">
        <f t="shared" si="256"/>
        <v>45.934100000000001</v>
      </c>
      <c r="F1092" s="21">
        <f t="shared" si="261"/>
        <v>6</v>
      </c>
      <c r="G1092" s="13"/>
      <c r="H1092" s="21">
        <f t="shared" si="250"/>
        <v>5.9999999999999991</v>
      </c>
      <c r="I1092" s="13"/>
      <c r="J1092" s="11" t="str">
        <f t="shared" si="257"/>
        <v>X</v>
      </c>
      <c r="K1092" s="11" t="str">
        <f t="shared" si="258"/>
        <v/>
      </c>
      <c r="L1092" s="11" t="str">
        <f t="shared" si="259"/>
        <v/>
      </c>
      <c r="M1092" s="13"/>
      <c r="R1092" s="11"/>
      <c r="T1092" s="11"/>
      <c r="X1092" s="13"/>
    </row>
    <row r="1093" spans="1:24" x14ac:dyDescent="0.3">
      <c r="A1093" s="13"/>
      <c r="B1093" s="11">
        <v>2111</v>
      </c>
      <c r="C1093" s="14">
        <f t="shared" si="249"/>
        <v>45.945599999999999</v>
      </c>
      <c r="D1093" s="13"/>
      <c r="E1093" s="14">
        <f t="shared" si="256"/>
        <v>45.945099999999996</v>
      </c>
      <c r="F1093" s="21">
        <f t="shared" si="261"/>
        <v>5</v>
      </c>
      <c r="G1093" s="13"/>
      <c r="H1093" s="21">
        <f t="shared" si="250"/>
        <v>5</v>
      </c>
      <c r="I1093" s="13"/>
      <c r="J1093" s="11" t="str">
        <f t="shared" si="257"/>
        <v>X</v>
      </c>
      <c r="K1093" s="11" t="str">
        <f t="shared" si="258"/>
        <v/>
      </c>
      <c r="L1093" s="11" t="str">
        <f t="shared" si="259"/>
        <v/>
      </c>
      <c r="M1093" s="13"/>
      <c r="R1093" s="11"/>
      <c r="T1093" s="11"/>
      <c r="X1093" s="13"/>
    </row>
    <row r="1094" spans="1:24" x14ac:dyDescent="0.3">
      <c r="A1094" s="13"/>
      <c r="B1094" s="11">
        <v>2112</v>
      </c>
      <c r="C1094" s="14">
        <f t="shared" ref="C1094:C1157" si="262">ROUND(SQRT(B1094),4)</f>
        <v>45.956499999999998</v>
      </c>
      <c r="D1094" s="13"/>
      <c r="E1094" s="14">
        <f t="shared" si="256"/>
        <v>45.956000000000003</v>
      </c>
      <c r="F1094" s="21">
        <f t="shared" si="261"/>
        <v>4</v>
      </c>
      <c r="G1094" s="13"/>
      <c r="H1094" s="21">
        <f t="shared" si="250"/>
        <v>5</v>
      </c>
      <c r="I1094" s="13"/>
      <c r="J1094" s="11" t="str">
        <f t="shared" si="257"/>
        <v/>
      </c>
      <c r="K1094" s="11" t="str">
        <f t="shared" si="258"/>
        <v>U</v>
      </c>
      <c r="L1094" s="11" t="str">
        <f t="shared" si="259"/>
        <v/>
      </c>
      <c r="M1094" s="13"/>
      <c r="R1094" s="11"/>
      <c r="T1094" s="11"/>
      <c r="X1094" s="13"/>
    </row>
    <row r="1095" spans="1:24" x14ac:dyDescent="0.3">
      <c r="A1095" s="13"/>
      <c r="B1095" s="11">
        <v>2113</v>
      </c>
      <c r="C1095" s="14">
        <f t="shared" si="262"/>
        <v>45.967399999999998</v>
      </c>
      <c r="D1095" s="13"/>
      <c r="E1095" s="14">
        <f t="shared" si="256"/>
        <v>45.966999999999999</v>
      </c>
      <c r="F1095" s="21">
        <f t="shared" si="261"/>
        <v>3</v>
      </c>
      <c r="G1095" s="13"/>
      <c r="H1095" s="21">
        <f t="shared" ref="H1095:H1158" si="263">ROUND(C1095-E1095,4)*10000</f>
        <v>4</v>
      </c>
      <c r="I1095" s="13"/>
      <c r="J1095" s="11" t="str">
        <f t="shared" si="257"/>
        <v/>
      </c>
      <c r="K1095" s="11" t="str">
        <f t="shared" si="258"/>
        <v>U</v>
      </c>
      <c r="L1095" s="11" t="str">
        <f t="shared" si="259"/>
        <v/>
      </c>
      <c r="M1095" s="13"/>
      <c r="R1095" s="11"/>
      <c r="T1095" s="11"/>
      <c r="X1095" s="13"/>
    </row>
    <row r="1096" spans="1:24" x14ac:dyDescent="0.3">
      <c r="A1096" s="13"/>
      <c r="B1096" s="11">
        <v>2114</v>
      </c>
      <c r="C1096" s="14">
        <f t="shared" si="262"/>
        <v>45.978299999999997</v>
      </c>
      <c r="D1096" s="13"/>
      <c r="E1096" s="14">
        <f t="shared" si="256"/>
        <v>45.978000000000002</v>
      </c>
      <c r="F1096" s="21">
        <f t="shared" si="261"/>
        <v>2</v>
      </c>
      <c r="G1096" s="13"/>
      <c r="H1096" s="21">
        <f t="shared" si="263"/>
        <v>2.9999999999999996</v>
      </c>
      <c r="I1096" s="13"/>
      <c r="J1096" s="11" t="str">
        <f t="shared" si="257"/>
        <v/>
      </c>
      <c r="K1096" s="11" t="str">
        <f t="shared" si="258"/>
        <v>U</v>
      </c>
      <c r="L1096" s="11" t="str">
        <f t="shared" si="259"/>
        <v/>
      </c>
      <c r="M1096" s="13"/>
      <c r="R1096" s="11"/>
      <c r="T1096" s="11"/>
      <c r="X1096" s="13"/>
    </row>
    <row r="1097" spans="1:24" x14ac:dyDescent="0.3">
      <c r="A1097" s="13"/>
      <c r="B1097" s="11">
        <v>2115</v>
      </c>
      <c r="C1097" s="14">
        <f t="shared" si="262"/>
        <v>45.989100000000001</v>
      </c>
      <c r="D1097" s="13"/>
      <c r="E1097" s="14">
        <f t="shared" si="256"/>
        <v>45.988999999999997</v>
      </c>
      <c r="F1097" s="21">
        <f t="shared" si="261"/>
        <v>1</v>
      </c>
      <c r="G1097" s="13"/>
      <c r="H1097" s="21">
        <f t="shared" si="263"/>
        <v>1</v>
      </c>
      <c r="I1097" s="13"/>
      <c r="J1097" s="11" t="str">
        <f t="shared" si="257"/>
        <v>X</v>
      </c>
      <c r="K1097" s="11" t="str">
        <f t="shared" si="258"/>
        <v/>
      </c>
      <c r="L1097" s="11" t="str">
        <f t="shared" si="259"/>
        <v/>
      </c>
      <c r="M1097" s="13"/>
      <c r="R1097" s="11"/>
      <c r="T1097" s="11"/>
      <c r="X1097" s="13"/>
    </row>
    <row r="1098" spans="1:24" x14ac:dyDescent="0.3">
      <c r="A1098" s="13"/>
      <c r="B1098" s="11">
        <v>2116</v>
      </c>
      <c r="C1098" s="14">
        <f t="shared" si="262"/>
        <v>46</v>
      </c>
      <c r="D1098" s="13"/>
      <c r="E1098" s="14">
        <f>45+(B1098-2025)/91</f>
        <v>46</v>
      </c>
      <c r="F1098" s="21"/>
      <c r="G1098" s="13"/>
      <c r="H1098" s="21">
        <f t="shared" si="263"/>
        <v>0</v>
      </c>
      <c r="I1098" s="13"/>
      <c r="J1098" s="10">
        <f>COUNTIF(J1008:J1097,"X")</f>
        <v>61</v>
      </c>
      <c r="K1098" s="10">
        <f>COUNTIF(K1008:K1097,"U")</f>
        <v>22</v>
      </c>
      <c r="L1098" s="10">
        <f>COUNTIF(L1008:L1097,"O")</f>
        <v>7</v>
      </c>
      <c r="M1098" s="13"/>
      <c r="R1098" s="11"/>
      <c r="T1098" s="11"/>
      <c r="X1098" s="13"/>
    </row>
    <row r="1099" spans="1:24" x14ac:dyDescent="0.3">
      <c r="A1099" s="13"/>
      <c r="B1099" s="11">
        <v>2117</v>
      </c>
      <c r="C1099" s="14">
        <f t="shared" si="262"/>
        <v>46.010899999999999</v>
      </c>
      <c r="D1099" s="13"/>
      <c r="E1099" s="14">
        <f t="shared" ref="E1099:E1162" si="264">ROUND(46+(B1099-2116)/93,4)</f>
        <v>46.010800000000003</v>
      </c>
      <c r="F1099" s="21">
        <f t="shared" ref="F1099:F1111" si="265">ROUND(((E1099-46)/0.14)*(27/2),0)</f>
        <v>1</v>
      </c>
      <c r="G1099" s="13"/>
      <c r="H1099" s="21">
        <f t="shared" si="263"/>
        <v>1</v>
      </c>
      <c r="I1099" s="13"/>
      <c r="J1099" s="11" t="str">
        <f t="shared" ref="J1099:J1130" si="266">IF(H1099=F1099,"X","")</f>
        <v>X</v>
      </c>
      <c r="K1099" s="11" t="str">
        <f t="shared" ref="K1099:K1130" si="267">IF(H1099&gt;F1099,"U","")</f>
        <v/>
      </c>
      <c r="L1099" s="11" t="str">
        <f t="shared" ref="L1099:L1130" si="268">IF(H1099&lt;F1099,"O","")</f>
        <v/>
      </c>
      <c r="M1099" s="13"/>
      <c r="R1099" s="11"/>
      <c r="T1099" s="11"/>
      <c r="X1099" s="13"/>
    </row>
    <row r="1100" spans="1:24" x14ac:dyDescent="0.3">
      <c r="A1100" s="13"/>
      <c r="B1100" s="11">
        <v>2118</v>
      </c>
      <c r="C1100" s="14">
        <f t="shared" si="262"/>
        <v>46.021700000000003</v>
      </c>
      <c r="D1100" s="13"/>
      <c r="E1100" s="14">
        <f t="shared" si="264"/>
        <v>46.021500000000003</v>
      </c>
      <c r="F1100" s="21">
        <f t="shared" si="265"/>
        <v>2</v>
      </c>
      <c r="G1100" s="13"/>
      <c r="H1100" s="21">
        <f t="shared" si="263"/>
        <v>2</v>
      </c>
      <c r="I1100" s="13"/>
      <c r="J1100" s="11" t="str">
        <f t="shared" si="266"/>
        <v>X</v>
      </c>
      <c r="K1100" s="11" t="str">
        <f t="shared" si="267"/>
        <v/>
      </c>
      <c r="L1100" s="11" t="str">
        <f t="shared" si="268"/>
        <v/>
      </c>
      <c r="M1100" s="13"/>
      <c r="R1100" s="11"/>
      <c r="T1100" s="11"/>
      <c r="X1100" s="13"/>
    </row>
    <row r="1101" spans="1:24" x14ac:dyDescent="0.3">
      <c r="A1101" s="13"/>
      <c r="B1101" s="11">
        <v>2119</v>
      </c>
      <c r="C1101" s="14">
        <f t="shared" si="262"/>
        <v>46.032600000000002</v>
      </c>
      <c r="D1101" s="13"/>
      <c r="E1101" s="14">
        <f t="shared" si="264"/>
        <v>46.032299999999999</v>
      </c>
      <c r="F1101" s="21">
        <f t="shared" si="265"/>
        <v>3</v>
      </c>
      <c r="G1101" s="13"/>
      <c r="H1101" s="21">
        <f t="shared" si="263"/>
        <v>2.9999999999999996</v>
      </c>
      <c r="I1101" s="13"/>
      <c r="J1101" s="11" t="str">
        <f t="shared" si="266"/>
        <v>X</v>
      </c>
      <c r="K1101" s="11" t="str">
        <f t="shared" si="267"/>
        <v/>
      </c>
      <c r="L1101" s="11" t="str">
        <f t="shared" si="268"/>
        <v/>
      </c>
      <c r="M1101" s="13"/>
      <c r="R1101" s="11"/>
      <c r="T1101" s="11"/>
      <c r="X1101" s="13"/>
    </row>
    <row r="1102" spans="1:24" x14ac:dyDescent="0.3">
      <c r="A1102" s="13"/>
      <c r="B1102" s="11">
        <v>2120</v>
      </c>
      <c r="C1102" s="14">
        <f t="shared" si="262"/>
        <v>46.043500000000002</v>
      </c>
      <c r="D1102" s="13"/>
      <c r="E1102" s="14">
        <f t="shared" si="264"/>
        <v>46.042999999999999</v>
      </c>
      <c r="F1102" s="21">
        <f t="shared" si="265"/>
        <v>4</v>
      </c>
      <c r="G1102" s="13"/>
      <c r="H1102" s="21">
        <f t="shared" si="263"/>
        <v>5</v>
      </c>
      <c r="I1102" s="13"/>
      <c r="J1102" s="11" t="str">
        <f t="shared" si="266"/>
        <v/>
      </c>
      <c r="K1102" s="11" t="str">
        <f t="shared" si="267"/>
        <v>U</v>
      </c>
      <c r="L1102" s="11" t="str">
        <f t="shared" si="268"/>
        <v/>
      </c>
      <c r="M1102" s="13"/>
      <c r="R1102" s="11"/>
      <c r="T1102" s="11"/>
      <c r="X1102" s="13"/>
    </row>
    <row r="1103" spans="1:24" x14ac:dyDescent="0.3">
      <c r="A1103" s="13"/>
      <c r="B1103" s="11">
        <v>2121</v>
      </c>
      <c r="C1103" s="14">
        <f t="shared" si="262"/>
        <v>46.054299999999998</v>
      </c>
      <c r="D1103" s="13"/>
      <c r="E1103" s="14">
        <f t="shared" si="264"/>
        <v>46.053800000000003</v>
      </c>
      <c r="F1103" s="21">
        <f t="shared" si="265"/>
        <v>5</v>
      </c>
      <c r="G1103" s="13"/>
      <c r="H1103" s="21">
        <f t="shared" si="263"/>
        <v>5</v>
      </c>
      <c r="I1103" s="13"/>
      <c r="J1103" s="11" t="str">
        <f t="shared" si="266"/>
        <v>X</v>
      </c>
      <c r="K1103" s="11" t="str">
        <f t="shared" si="267"/>
        <v/>
      </c>
      <c r="L1103" s="11" t="str">
        <f t="shared" si="268"/>
        <v/>
      </c>
      <c r="M1103" s="13"/>
      <c r="R1103" s="11"/>
      <c r="T1103" s="11"/>
      <c r="X1103" s="13"/>
    </row>
    <row r="1104" spans="1:24" x14ac:dyDescent="0.3">
      <c r="A1104" s="13"/>
      <c r="B1104" s="11">
        <v>2122</v>
      </c>
      <c r="C1104" s="14">
        <f t="shared" si="262"/>
        <v>46.065199999999997</v>
      </c>
      <c r="D1104" s="13"/>
      <c r="E1104" s="14">
        <f t="shared" si="264"/>
        <v>46.064500000000002</v>
      </c>
      <c r="F1104" s="21">
        <f t="shared" si="265"/>
        <v>6</v>
      </c>
      <c r="G1104" s="13"/>
      <c r="H1104" s="21">
        <f t="shared" si="263"/>
        <v>7</v>
      </c>
      <c r="I1104" s="13"/>
      <c r="J1104" s="11" t="str">
        <f t="shared" si="266"/>
        <v/>
      </c>
      <c r="K1104" s="11" t="str">
        <f t="shared" si="267"/>
        <v>U</v>
      </c>
      <c r="L1104" s="11" t="str">
        <f t="shared" si="268"/>
        <v/>
      </c>
      <c r="M1104" s="13"/>
      <c r="R1104" s="11"/>
      <c r="T1104" s="11"/>
      <c r="X1104" s="13"/>
    </row>
    <row r="1105" spans="1:24" x14ac:dyDescent="0.3">
      <c r="A1105" s="13"/>
      <c r="B1105" s="11">
        <v>2123</v>
      </c>
      <c r="C1105" s="14">
        <f t="shared" si="262"/>
        <v>46.076000000000001</v>
      </c>
      <c r="D1105" s="13"/>
      <c r="E1105" s="14">
        <f t="shared" si="264"/>
        <v>46.075299999999999</v>
      </c>
      <c r="F1105" s="21">
        <f t="shared" si="265"/>
        <v>7</v>
      </c>
      <c r="G1105" s="13"/>
      <c r="H1105" s="21">
        <f t="shared" si="263"/>
        <v>7</v>
      </c>
      <c r="I1105" s="13"/>
      <c r="J1105" s="11" t="str">
        <f t="shared" si="266"/>
        <v>X</v>
      </c>
      <c r="K1105" s="11" t="str">
        <f t="shared" si="267"/>
        <v/>
      </c>
      <c r="L1105" s="11" t="str">
        <f t="shared" si="268"/>
        <v/>
      </c>
      <c r="M1105" s="13"/>
      <c r="R1105" s="11"/>
      <c r="T1105" s="11"/>
      <c r="X1105" s="13"/>
    </row>
    <row r="1106" spans="1:24" x14ac:dyDescent="0.3">
      <c r="A1106" s="13"/>
      <c r="B1106" s="11">
        <v>2124</v>
      </c>
      <c r="C1106" s="14">
        <f t="shared" si="262"/>
        <v>46.0869</v>
      </c>
      <c r="D1106" s="13"/>
      <c r="E1106" s="14">
        <f t="shared" si="264"/>
        <v>46.085999999999999</v>
      </c>
      <c r="F1106" s="21">
        <f t="shared" si="265"/>
        <v>8</v>
      </c>
      <c r="G1106" s="13"/>
      <c r="H1106" s="21">
        <f t="shared" si="263"/>
        <v>9</v>
      </c>
      <c r="I1106" s="13"/>
      <c r="J1106" s="11" t="str">
        <f t="shared" si="266"/>
        <v/>
      </c>
      <c r="K1106" s="11" t="str">
        <f t="shared" si="267"/>
        <v>U</v>
      </c>
      <c r="L1106" s="11" t="str">
        <f t="shared" si="268"/>
        <v/>
      </c>
      <c r="M1106" s="13"/>
      <c r="R1106" s="11"/>
      <c r="T1106" s="11"/>
      <c r="X1106" s="13"/>
    </row>
    <row r="1107" spans="1:24" x14ac:dyDescent="0.3">
      <c r="A1107" s="13"/>
      <c r="B1107" s="11">
        <v>2125</v>
      </c>
      <c r="C1107" s="14">
        <f t="shared" si="262"/>
        <v>46.097700000000003</v>
      </c>
      <c r="D1107" s="13"/>
      <c r="E1107" s="14">
        <f t="shared" si="264"/>
        <v>46.096800000000002</v>
      </c>
      <c r="F1107" s="21">
        <f t="shared" si="265"/>
        <v>9</v>
      </c>
      <c r="G1107" s="13"/>
      <c r="H1107" s="21">
        <f t="shared" si="263"/>
        <v>9</v>
      </c>
      <c r="I1107" s="13"/>
      <c r="J1107" s="11" t="str">
        <f t="shared" si="266"/>
        <v>X</v>
      </c>
      <c r="K1107" s="11" t="str">
        <f t="shared" si="267"/>
        <v/>
      </c>
      <c r="L1107" s="11" t="str">
        <f t="shared" si="268"/>
        <v/>
      </c>
      <c r="M1107" s="13"/>
      <c r="R1107" s="11"/>
      <c r="T1107" s="11"/>
      <c r="X1107" s="13"/>
    </row>
    <row r="1108" spans="1:24" x14ac:dyDescent="0.3">
      <c r="A1108" s="13"/>
      <c r="B1108" s="11">
        <v>2126</v>
      </c>
      <c r="C1108" s="14">
        <f t="shared" si="262"/>
        <v>46.108600000000003</v>
      </c>
      <c r="D1108" s="13"/>
      <c r="E1108" s="14">
        <f t="shared" si="264"/>
        <v>46.107500000000002</v>
      </c>
      <c r="F1108" s="21">
        <f t="shared" si="265"/>
        <v>10</v>
      </c>
      <c r="G1108" s="13"/>
      <c r="H1108" s="21">
        <f t="shared" si="263"/>
        <v>11</v>
      </c>
      <c r="I1108" s="13"/>
      <c r="J1108" s="11" t="str">
        <f t="shared" si="266"/>
        <v/>
      </c>
      <c r="K1108" s="11" t="str">
        <f t="shared" si="267"/>
        <v>U</v>
      </c>
      <c r="L1108" s="11" t="str">
        <f t="shared" si="268"/>
        <v/>
      </c>
      <c r="M1108" s="13"/>
      <c r="R1108" s="11"/>
      <c r="T1108" s="11"/>
      <c r="X1108" s="13"/>
    </row>
    <row r="1109" spans="1:24" x14ac:dyDescent="0.3">
      <c r="A1109" s="13"/>
      <c r="B1109" s="11">
        <v>2127</v>
      </c>
      <c r="C1109" s="14">
        <f t="shared" si="262"/>
        <v>46.119399999999999</v>
      </c>
      <c r="D1109" s="13"/>
      <c r="E1109" s="14">
        <f t="shared" si="264"/>
        <v>46.118299999999998</v>
      </c>
      <c r="F1109" s="21">
        <f t="shared" si="265"/>
        <v>11</v>
      </c>
      <c r="G1109" s="13"/>
      <c r="H1109" s="21">
        <f t="shared" si="263"/>
        <v>11</v>
      </c>
      <c r="I1109" s="13"/>
      <c r="J1109" s="11" t="str">
        <f t="shared" si="266"/>
        <v>X</v>
      </c>
      <c r="K1109" s="11" t="str">
        <f t="shared" si="267"/>
        <v/>
      </c>
      <c r="L1109" s="11" t="str">
        <f t="shared" si="268"/>
        <v/>
      </c>
      <c r="M1109" s="13"/>
      <c r="R1109" s="11"/>
      <c r="T1109" s="11"/>
      <c r="X1109" s="13"/>
    </row>
    <row r="1110" spans="1:24" x14ac:dyDescent="0.3">
      <c r="A1110" s="13"/>
      <c r="B1110" s="11">
        <v>2128</v>
      </c>
      <c r="C1110" s="14">
        <f t="shared" si="262"/>
        <v>46.130299999999998</v>
      </c>
      <c r="D1110" s="13"/>
      <c r="E1110" s="14">
        <f t="shared" si="264"/>
        <v>46.128999999999998</v>
      </c>
      <c r="F1110" s="21">
        <f t="shared" si="265"/>
        <v>12</v>
      </c>
      <c r="G1110" s="13"/>
      <c r="H1110" s="21">
        <f t="shared" si="263"/>
        <v>13</v>
      </c>
      <c r="I1110" s="13"/>
      <c r="J1110" s="11" t="str">
        <f t="shared" si="266"/>
        <v/>
      </c>
      <c r="K1110" s="11" t="str">
        <f t="shared" si="267"/>
        <v>U</v>
      </c>
      <c r="L1110" s="11" t="str">
        <f t="shared" si="268"/>
        <v/>
      </c>
      <c r="M1110" s="13"/>
      <c r="R1110" s="11"/>
      <c r="T1110" s="11"/>
      <c r="X1110" s="13"/>
    </row>
    <row r="1111" spans="1:24" x14ac:dyDescent="0.3">
      <c r="A1111" s="13"/>
      <c r="B1111" s="11">
        <v>2129</v>
      </c>
      <c r="C1111" s="14">
        <f t="shared" si="262"/>
        <v>46.141100000000002</v>
      </c>
      <c r="D1111" s="13"/>
      <c r="E1111" s="14">
        <f t="shared" si="264"/>
        <v>46.139800000000001</v>
      </c>
      <c r="F1111" s="21">
        <f t="shared" si="265"/>
        <v>13</v>
      </c>
      <c r="G1111" s="13"/>
      <c r="H1111" s="21">
        <f t="shared" si="263"/>
        <v>13</v>
      </c>
      <c r="I1111" s="13"/>
      <c r="J1111" s="11" t="str">
        <f t="shared" si="266"/>
        <v>X</v>
      </c>
      <c r="K1111" s="11" t="str">
        <f t="shared" si="267"/>
        <v/>
      </c>
      <c r="L1111" s="11" t="str">
        <f t="shared" si="268"/>
        <v/>
      </c>
      <c r="M1111" s="13"/>
      <c r="R1111" s="11"/>
      <c r="T1111" s="11"/>
      <c r="X1111" s="13"/>
    </row>
    <row r="1112" spans="1:24" x14ac:dyDescent="0.3">
      <c r="A1112" s="13"/>
      <c r="B1112" s="11">
        <v>2130</v>
      </c>
      <c r="C1112" s="14">
        <f t="shared" si="262"/>
        <v>46.151899999999998</v>
      </c>
      <c r="D1112" s="13"/>
      <c r="E1112" s="14">
        <f t="shared" si="264"/>
        <v>46.150500000000001</v>
      </c>
      <c r="F1112" s="21">
        <f t="shared" ref="F1112:F1124" si="269">ROUND((27/2)+(((E1112-46)-0.14)/0.14)*(27/3),0)</f>
        <v>14</v>
      </c>
      <c r="G1112" s="13"/>
      <c r="H1112" s="21">
        <f t="shared" si="263"/>
        <v>14</v>
      </c>
      <c r="I1112" s="13"/>
      <c r="J1112" s="11" t="str">
        <f t="shared" si="266"/>
        <v>X</v>
      </c>
      <c r="K1112" s="11" t="str">
        <f t="shared" si="267"/>
        <v/>
      </c>
      <c r="L1112" s="11" t="str">
        <f t="shared" si="268"/>
        <v/>
      </c>
      <c r="M1112" s="13"/>
      <c r="R1112" s="11"/>
      <c r="T1112" s="11"/>
      <c r="X1112" s="13"/>
    </row>
    <row r="1113" spans="1:24" x14ac:dyDescent="0.3">
      <c r="A1113" s="13"/>
      <c r="B1113" s="11">
        <v>2131</v>
      </c>
      <c r="C1113" s="14">
        <f t="shared" si="262"/>
        <v>46.162799999999997</v>
      </c>
      <c r="D1113" s="13"/>
      <c r="E1113" s="14">
        <f t="shared" si="264"/>
        <v>46.161299999999997</v>
      </c>
      <c r="F1113" s="21">
        <f t="shared" si="269"/>
        <v>15</v>
      </c>
      <c r="G1113" s="13"/>
      <c r="H1113" s="21">
        <f t="shared" si="263"/>
        <v>15</v>
      </c>
      <c r="I1113" s="13"/>
      <c r="J1113" s="11" t="str">
        <f t="shared" si="266"/>
        <v>X</v>
      </c>
      <c r="K1113" s="11" t="str">
        <f t="shared" si="267"/>
        <v/>
      </c>
      <c r="L1113" s="11" t="str">
        <f t="shared" si="268"/>
        <v/>
      </c>
      <c r="M1113" s="13"/>
      <c r="R1113" s="11"/>
      <c r="T1113" s="11"/>
      <c r="X1113" s="13"/>
    </row>
    <row r="1114" spans="1:24" x14ac:dyDescent="0.3">
      <c r="A1114" s="13"/>
      <c r="B1114" s="11">
        <v>2132</v>
      </c>
      <c r="C1114" s="14">
        <f t="shared" si="262"/>
        <v>46.1736</v>
      </c>
      <c r="D1114" s="13"/>
      <c r="E1114" s="14">
        <f t="shared" si="264"/>
        <v>46.171999999999997</v>
      </c>
      <c r="F1114" s="21">
        <f t="shared" si="269"/>
        <v>16</v>
      </c>
      <c r="G1114" s="13"/>
      <c r="H1114" s="21">
        <f t="shared" si="263"/>
        <v>16</v>
      </c>
      <c r="I1114" s="13"/>
      <c r="J1114" s="11" t="str">
        <f t="shared" si="266"/>
        <v>X</v>
      </c>
      <c r="K1114" s="11" t="str">
        <f t="shared" si="267"/>
        <v/>
      </c>
      <c r="L1114" s="11" t="str">
        <f t="shared" si="268"/>
        <v/>
      </c>
      <c r="M1114" s="13"/>
      <c r="R1114" s="11"/>
      <c r="T1114" s="11"/>
      <c r="X1114" s="13"/>
    </row>
    <row r="1115" spans="1:24" x14ac:dyDescent="0.3">
      <c r="A1115" s="13"/>
      <c r="B1115" s="11">
        <v>2133</v>
      </c>
      <c r="C1115" s="14">
        <f t="shared" si="262"/>
        <v>46.184399999999997</v>
      </c>
      <c r="D1115" s="13"/>
      <c r="E1115" s="14">
        <f t="shared" si="264"/>
        <v>46.1828</v>
      </c>
      <c r="F1115" s="21">
        <f t="shared" si="269"/>
        <v>16</v>
      </c>
      <c r="G1115" s="13"/>
      <c r="H1115" s="21">
        <f t="shared" si="263"/>
        <v>16</v>
      </c>
      <c r="I1115" s="13"/>
      <c r="J1115" s="11" t="str">
        <f t="shared" si="266"/>
        <v>X</v>
      </c>
      <c r="K1115" s="11" t="str">
        <f t="shared" si="267"/>
        <v/>
      </c>
      <c r="L1115" s="11" t="str">
        <f t="shared" si="268"/>
        <v/>
      </c>
      <c r="M1115" s="13"/>
      <c r="R1115" s="11"/>
      <c r="T1115" s="11"/>
      <c r="X1115" s="13"/>
    </row>
    <row r="1116" spans="1:24" x14ac:dyDescent="0.3">
      <c r="A1116" s="13"/>
      <c r="B1116" s="11">
        <v>2134</v>
      </c>
      <c r="C1116" s="14">
        <f t="shared" si="262"/>
        <v>46.1952</v>
      </c>
      <c r="D1116" s="13"/>
      <c r="E1116" s="14">
        <f t="shared" si="264"/>
        <v>46.1935</v>
      </c>
      <c r="F1116" s="21">
        <f t="shared" si="269"/>
        <v>17</v>
      </c>
      <c r="G1116" s="13"/>
      <c r="H1116" s="21">
        <f t="shared" si="263"/>
        <v>17</v>
      </c>
      <c r="I1116" s="13"/>
      <c r="J1116" s="11" t="str">
        <f t="shared" si="266"/>
        <v>X</v>
      </c>
      <c r="K1116" s="11" t="str">
        <f t="shared" si="267"/>
        <v/>
      </c>
      <c r="L1116" s="11" t="str">
        <f t="shared" si="268"/>
        <v/>
      </c>
      <c r="M1116" s="13"/>
      <c r="R1116" s="11"/>
      <c r="T1116" s="11"/>
      <c r="X1116" s="13"/>
    </row>
    <row r="1117" spans="1:24" x14ac:dyDescent="0.3">
      <c r="A1117" s="13"/>
      <c r="B1117" s="11">
        <v>2135</v>
      </c>
      <c r="C1117" s="14">
        <f t="shared" si="262"/>
        <v>46.206099999999999</v>
      </c>
      <c r="D1117" s="13"/>
      <c r="E1117" s="14">
        <f t="shared" si="264"/>
        <v>46.204300000000003</v>
      </c>
      <c r="F1117" s="21">
        <f t="shared" si="269"/>
        <v>18</v>
      </c>
      <c r="G1117" s="13"/>
      <c r="H1117" s="21">
        <f t="shared" si="263"/>
        <v>18</v>
      </c>
      <c r="I1117" s="13"/>
      <c r="J1117" s="11" t="str">
        <f t="shared" si="266"/>
        <v>X</v>
      </c>
      <c r="K1117" s="11" t="str">
        <f t="shared" si="267"/>
        <v/>
      </c>
      <c r="L1117" s="11" t="str">
        <f t="shared" si="268"/>
        <v/>
      </c>
      <c r="M1117" s="13"/>
      <c r="R1117" s="11"/>
      <c r="T1117" s="11"/>
      <c r="X1117" s="13"/>
    </row>
    <row r="1118" spans="1:24" x14ac:dyDescent="0.3">
      <c r="A1118" s="13"/>
      <c r="B1118" s="11">
        <v>2136</v>
      </c>
      <c r="C1118" s="14">
        <f t="shared" si="262"/>
        <v>46.216900000000003</v>
      </c>
      <c r="D1118" s="13"/>
      <c r="E1118" s="14">
        <f t="shared" si="264"/>
        <v>46.2151</v>
      </c>
      <c r="F1118" s="21">
        <f t="shared" si="269"/>
        <v>18</v>
      </c>
      <c r="G1118" s="13"/>
      <c r="H1118" s="21">
        <f t="shared" si="263"/>
        <v>18</v>
      </c>
      <c r="I1118" s="13"/>
      <c r="J1118" s="11" t="str">
        <f t="shared" si="266"/>
        <v>X</v>
      </c>
      <c r="K1118" s="11" t="str">
        <f t="shared" si="267"/>
        <v/>
      </c>
      <c r="L1118" s="11" t="str">
        <f t="shared" si="268"/>
        <v/>
      </c>
      <c r="M1118" s="13"/>
      <c r="R1118" s="11"/>
      <c r="T1118" s="11"/>
      <c r="X1118" s="13"/>
    </row>
    <row r="1119" spans="1:24" x14ac:dyDescent="0.3">
      <c r="A1119" s="13"/>
      <c r="B1119" s="11">
        <v>2137</v>
      </c>
      <c r="C1119" s="14">
        <f t="shared" si="262"/>
        <v>46.227699999999999</v>
      </c>
      <c r="D1119" s="13"/>
      <c r="E1119" s="14">
        <f t="shared" si="264"/>
        <v>46.2258</v>
      </c>
      <c r="F1119" s="21">
        <f t="shared" si="269"/>
        <v>19</v>
      </c>
      <c r="G1119" s="13"/>
      <c r="H1119" s="21">
        <f t="shared" si="263"/>
        <v>19</v>
      </c>
      <c r="I1119" s="13"/>
      <c r="J1119" s="11" t="str">
        <f t="shared" si="266"/>
        <v>X</v>
      </c>
      <c r="K1119" s="11" t="str">
        <f t="shared" si="267"/>
        <v/>
      </c>
      <c r="L1119" s="11" t="str">
        <f t="shared" si="268"/>
        <v/>
      </c>
      <c r="M1119" s="13"/>
      <c r="R1119" s="11"/>
      <c r="T1119" s="11"/>
      <c r="X1119" s="13"/>
    </row>
    <row r="1120" spans="1:24" x14ac:dyDescent="0.3">
      <c r="A1120" s="13"/>
      <c r="B1120" s="11">
        <v>2138</v>
      </c>
      <c r="C1120" s="14">
        <f t="shared" si="262"/>
        <v>46.238500000000002</v>
      </c>
      <c r="D1120" s="13"/>
      <c r="E1120" s="14">
        <f t="shared" si="264"/>
        <v>46.236600000000003</v>
      </c>
      <c r="F1120" s="21">
        <f t="shared" si="269"/>
        <v>20</v>
      </c>
      <c r="G1120" s="13"/>
      <c r="H1120" s="21">
        <f t="shared" si="263"/>
        <v>19</v>
      </c>
      <c r="I1120" s="13"/>
      <c r="J1120" s="11" t="str">
        <f t="shared" si="266"/>
        <v/>
      </c>
      <c r="K1120" s="11" t="str">
        <f t="shared" si="267"/>
        <v/>
      </c>
      <c r="L1120" s="11" t="str">
        <f t="shared" si="268"/>
        <v>O</v>
      </c>
      <c r="M1120" s="13"/>
      <c r="R1120" s="11"/>
      <c r="T1120" s="11"/>
      <c r="X1120" s="13"/>
    </row>
    <row r="1121" spans="1:24" x14ac:dyDescent="0.3">
      <c r="A1121" s="13"/>
      <c r="B1121" s="11">
        <v>2139</v>
      </c>
      <c r="C1121" s="14">
        <f t="shared" si="262"/>
        <v>46.249299999999998</v>
      </c>
      <c r="D1121" s="13"/>
      <c r="E1121" s="14">
        <f t="shared" si="264"/>
        <v>46.247300000000003</v>
      </c>
      <c r="F1121" s="21">
        <f t="shared" si="269"/>
        <v>20</v>
      </c>
      <c r="G1121" s="13"/>
      <c r="H1121" s="21">
        <f t="shared" si="263"/>
        <v>20</v>
      </c>
      <c r="I1121" s="13"/>
      <c r="J1121" s="11" t="str">
        <f t="shared" si="266"/>
        <v>X</v>
      </c>
      <c r="K1121" s="11" t="str">
        <f t="shared" si="267"/>
        <v/>
      </c>
      <c r="L1121" s="11" t="str">
        <f t="shared" si="268"/>
        <v/>
      </c>
      <c r="M1121" s="13"/>
      <c r="R1121" s="11"/>
      <c r="T1121" s="11"/>
      <c r="X1121" s="13"/>
    </row>
    <row r="1122" spans="1:24" x14ac:dyDescent="0.3">
      <c r="A1122" s="13"/>
      <c r="B1122" s="11">
        <v>2140</v>
      </c>
      <c r="C1122" s="14">
        <f t="shared" si="262"/>
        <v>46.260100000000001</v>
      </c>
      <c r="D1122" s="13"/>
      <c r="E1122" s="14">
        <f t="shared" si="264"/>
        <v>46.258099999999999</v>
      </c>
      <c r="F1122" s="21">
        <f t="shared" si="269"/>
        <v>21</v>
      </c>
      <c r="G1122" s="13"/>
      <c r="H1122" s="21">
        <f t="shared" si="263"/>
        <v>20</v>
      </c>
      <c r="I1122" s="13"/>
      <c r="J1122" s="11" t="str">
        <f t="shared" si="266"/>
        <v/>
      </c>
      <c r="K1122" s="11" t="str">
        <f t="shared" si="267"/>
        <v/>
      </c>
      <c r="L1122" s="11" t="str">
        <f t="shared" si="268"/>
        <v>O</v>
      </c>
      <c r="M1122" s="13"/>
      <c r="R1122" s="11"/>
      <c r="T1122" s="11"/>
      <c r="X1122" s="13"/>
    </row>
    <row r="1123" spans="1:24" x14ac:dyDescent="0.3">
      <c r="A1123" s="13"/>
      <c r="B1123" s="11">
        <v>2141</v>
      </c>
      <c r="C1123" s="14">
        <f t="shared" si="262"/>
        <v>46.270899999999997</v>
      </c>
      <c r="D1123" s="13"/>
      <c r="E1123" s="14">
        <f t="shared" si="264"/>
        <v>46.268799999999999</v>
      </c>
      <c r="F1123" s="21">
        <f t="shared" si="269"/>
        <v>22</v>
      </c>
      <c r="G1123" s="13"/>
      <c r="H1123" s="21">
        <f t="shared" si="263"/>
        <v>21</v>
      </c>
      <c r="I1123" s="13"/>
      <c r="J1123" s="11" t="str">
        <f t="shared" si="266"/>
        <v/>
      </c>
      <c r="K1123" s="11" t="str">
        <f t="shared" si="267"/>
        <v/>
      </c>
      <c r="L1123" s="11" t="str">
        <f t="shared" si="268"/>
        <v>O</v>
      </c>
      <c r="M1123" s="13"/>
      <c r="R1123" s="11"/>
      <c r="T1123" s="11"/>
      <c r="X1123" s="13"/>
    </row>
    <row r="1124" spans="1:24" x14ac:dyDescent="0.3">
      <c r="A1124" s="13"/>
      <c r="B1124" s="11">
        <v>2142</v>
      </c>
      <c r="C1124" s="14">
        <f t="shared" si="262"/>
        <v>46.281700000000001</v>
      </c>
      <c r="D1124" s="13"/>
      <c r="E1124" s="14">
        <f t="shared" si="264"/>
        <v>46.279600000000002</v>
      </c>
      <c r="F1124" s="21">
        <f t="shared" si="269"/>
        <v>22</v>
      </c>
      <c r="G1124" s="13"/>
      <c r="H1124" s="21">
        <f t="shared" si="263"/>
        <v>21</v>
      </c>
      <c r="I1124" s="13"/>
      <c r="J1124" s="11" t="str">
        <f t="shared" si="266"/>
        <v/>
      </c>
      <c r="K1124" s="11" t="str">
        <f t="shared" si="267"/>
        <v/>
      </c>
      <c r="L1124" s="11" t="str">
        <f t="shared" si="268"/>
        <v>O</v>
      </c>
      <c r="M1124" s="13"/>
      <c r="R1124" s="11"/>
      <c r="T1124" s="11"/>
      <c r="X1124" s="13"/>
    </row>
    <row r="1125" spans="1:24" x14ac:dyDescent="0.3">
      <c r="A1125" s="13"/>
      <c r="B1125" s="11">
        <v>2143</v>
      </c>
      <c r="C1125" s="14">
        <f t="shared" si="262"/>
        <v>46.292499999999997</v>
      </c>
      <c r="D1125" s="13"/>
      <c r="E1125" s="14">
        <f t="shared" si="264"/>
        <v>46.290300000000002</v>
      </c>
      <c r="F1125" s="21">
        <f t="shared" ref="F1125:F1137" si="270">ROUND(27-((0.42-(E1125-46))/0.14)*(27/6),0)</f>
        <v>23</v>
      </c>
      <c r="G1125" s="13"/>
      <c r="H1125" s="21">
        <f t="shared" si="263"/>
        <v>22</v>
      </c>
      <c r="I1125" s="13"/>
      <c r="J1125" s="11" t="str">
        <f t="shared" si="266"/>
        <v/>
      </c>
      <c r="K1125" s="11" t="str">
        <f t="shared" si="267"/>
        <v/>
      </c>
      <c r="L1125" s="11" t="str">
        <f t="shared" si="268"/>
        <v>O</v>
      </c>
      <c r="M1125" s="13"/>
      <c r="R1125" s="11"/>
      <c r="T1125" s="11"/>
      <c r="X1125" s="13"/>
    </row>
    <row r="1126" spans="1:24" x14ac:dyDescent="0.3">
      <c r="A1126" s="13"/>
      <c r="B1126" s="11">
        <v>2144</v>
      </c>
      <c r="C1126" s="14">
        <f t="shared" si="262"/>
        <v>46.3033</v>
      </c>
      <c r="D1126" s="13"/>
      <c r="E1126" s="14">
        <f t="shared" si="264"/>
        <v>46.301099999999998</v>
      </c>
      <c r="F1126" s="21">
        <f t="shared" si="270"/>
        <v>23</v>
      </c>
      <c r="G1126" s="13"/>
      <c r="H1126" s="21">
        <f t="shared" si="263"/>
        <v>22</v>
      </c>
      <c r="I1126" s="13"/>
      <c r="J1126" s="11" t="str">
        <f t="shared" si="266"/>
        <v/>
      </c>
      <c r="K1126" s="11" t="str">
        <f t="shared" si="267"/>
        <v/>
      </c>
      <c r="L1126" s="11" t="str">
        <f t="shared" si="268"/>
        <v>O</v>
      </c>
      <c r="M1126" s="13"/>
      <c r="R1126" s="11"/>
      <c r="T1126" s="11"/>
      <c r="X1126" s="13"/>
    </row>
    <row r="1127" spans="1:24" x14ac:dyDescent="0.3">
      <c r="A1127" s="13"/>
      <c r="B1127" s="11">
        <v>2145</v>
      </c>
      <c r="C1127" s="14">
        <f t="shared" si="262"/>
        <v>46.314100000000003</v>
      </c>
      <c r="D1127" s="13"/>
      <c r="E1127" s="14">
        <f t="shared" si="264"/>
        <v>46.311799999999998</v>
      </c>
      <c r="F1127" s="21">
        <f t="shared" si="270"/>
        <v>24</v>
      </c>
      <c r="G1127" s="13"/>
      <c r="H1127" s="21">
        <f t="shared" si="263"/>
        <v>23</v>
      </c>
      <c r="I1127" s="13"/>
      <c r="J1127" s="11" t="str">
        <f t="shared" si="266"/>
        <v/>
      </c>
      <c r="K1127" s="11" t="str">
        <f t="shared" si="267"/>
        <v/>
      </c>
      <c r="L1127" s="11" t="str">
        <f t="shared" si="268"/>
        <v>O</v>
      </c>
      <c r="M1127" s="13"/>
      <c r="R1127" s="11"/>
      <c r="T1127" s="11"/>
      <c r="X1127" s="13"/>
    </row>
    <row r="1128" spans="1:24" x14ac:dyDescent="0.3">
      <c r="A1128" s="13"/>
      <c r="B1128" s="11">
        <v>2146</v>
      </c>
      <c r="C1128" s="14">
        <f t="shared" si="262"/>
        <v>46.3249</v>
      </c>
      <c r="D1128" s="13"/>
      <c r="E1128" s="14">
        <f t="shared" si="264"/>
        <v>46.322600000000001</v>
      </c>
      <c r="F1128" s="21">
        <f t="shared" si="270"/>
        <v>24</v>
      </c>
      <c r="G1128" s="13"/>
      <c r="H1128" s="21">
        <f t="shared" si="263"/>
        <v>23</v>
      </c>
      <c r="I1128" s="13"/>
      <c r="J1128" s="11" t="str">
        <f t="shared" si="266"/>
        <v/>
      </c>
      <c r="K1128" s="11" t="str">
        <f t="shared" si="267"/>
        <v/>
      </c>
      <c r="L1128" s="11" t="str">
        <f t="shared" si="268"/>
        <v>O</v>
      </c>
      <c r="M1128" s="13"/>
      <c r="R1128" s="11"/>
      <c r="T1128" s="11"/>
      <c r="X1128" s="13"/>
    </row>
    <row r="1129" spans="1:24" x14ac:dyDescent="0.3">
      <c r="A1129" s="13"/>
      <c r="B1129" s="11">
        <v>2147</v>
      </c>
      <c r="C1129" s="14">
        <f t="shared" si="262"/>
        <v>46.335700000000003</v>
      </c>
      <c r="D1129" s="13"/>
      <c r="E1129" s="14">
        <f t="shared" si="264"/>
        <v>46.333300000000001</v>
      </c>
      <c r="F1129" s="21">
        <f t="shared" si="270"/>
        <v>24</v>
      </c>
      <c r="G1129" s="13"/>
      <c r="H1129" s="21">
        <f t="shared" si="263"/>
        <v>23.999999999999996</v>
      </c>
      <c r="I1129" s="13"/>
      <c r="J1129" s="11" t="str">
        <f t="shared" si="266"/>
        <v>X</v>
      </c>
      <c r="K1129" s="11" t="str">
        <f t="shared" si="267"/>
        <v/>
      </c>
      <c r="L1129" s="11" t="str">
        <f t="shared" si="268"/>
        <v/>
      </c>
      <c r="M1129" s="13"/>
      <c r="R1129" s="11"/>
      <c r="T1129" s="11"/>
      <c r="X1129" s="13"/>
    </row>
    <row r="1130" spans="1:24" x14ac:dyDescent="0.3">
      <c r="A1130" s="13"/>
      <c r="B1130" s="11">
        <v>2148</v>
      </c>
      <c r="C1130" s="14">
        <f t="shared" si="262"/>
        <v>46.346499999999999</v>
      </c>
      <c r="D1130" s="13"/>
      <c r="E1130" s="14">
        <f t="shared" si="264"/>
        <v>46.344099999999997</v>
      </c>
      <c r="F1130" s="21">
        <f t="shared" si="270"/>
        <v>25</v>
      </c>
      <c r="G1130" s="13"/>
      <c r="H1130" s="21">
        <f t="shared" si="263"/>
        <v>23.999999999999996</v>
      </c>
      <c r="I1130" s="13"/>
      <c r="J1130" s="11" t="str">
        <f t="shared" si="266"/>
        <v/>
      </c>
      <c r="K1130" s="11" t="str">
        <f t="shared" si="267"/>
        <v/>
      </c>
      <c r="L1130" s="11" t="str">
        <f t="shared" si="268"/>
        <v>O</v>
      </c>
      <c r="M1130" s="13"/>
      <c r="R1130" s="11"/>
      <c r="T1130" s="11"/>
      <c r="X1130" s="13"/>
    </row>
    <row r="1131" spans="1:24" x14ac:dyDescent="0.3">
      <c r="A1131" s="13"/>
      <c r="B1131" s="11">
        <v>2149</v>
      </c>
      <c r="C1131" s="14">
        <f t="shared" si="262"/>
        <v>46.357300000000002</v>
      </c>
      <c r="D1131" s="13"/>
      <c r="E1131" s="14">
        <f t="shared" si="264"/>
        <v>46.354799999999997</v>
      </c>
      <c r="F1131" s="21">
        <f t="shared" si="270"/>
        <v>25</v>
      </c>
      <c r="G1131" s="13"/>
      <c r="H1131" s="21">
        <f t="shared" si="263"/>
        <v>25</v>
      </c>
      <c r="I1131" s="13"/>
      <c r="J1131" s="11" t="str">
        <f t="shared" ref="J1131:J1162" si="271">IF(H1131=F1131,"X","")</f>
        <v>X</v>
      </c>
      <c r="K1131" s="11" t="str">
        <f t="shared" ref="K1131:K1162" si="272">IF(H1131&gt;F1131,"U","")</f>
        <v/>
      </c>
      <c r="L1131" s="11" t="str">
        <f t="shared" ref="L1131:L1162" si="273">IF(H1131&lt;F1131,"O","")</f>
        <v/>
      </c>
      <c r="M1131" s="13"/>
      <c r="R1131" s="11"/>
      <c r="T1131" s="11"/>
      <c r="X1131" s="13"/>
    </row>
    <row r="1132" spans="1:24" x14ac:dyDescent="0.3">
      <c r="A1132" s="13"/>
      <c r="B1132" s="11">
        <v>2150</v>
      </c>
      <c r="C1132" s="14">
        <f t="shared" si="262"/>
        <v>46.368099999999998</v>
      </c>
      <c r="D1132" s="13"/>
      <c r="E1132" s="14">
        <f t="shared" si="264"/>
        <v>46.365600000000001</v>
      </c>
      <c r="F1132" s="21">
        <f t="shared" si="270"/>
        <v>25</v>
      </c>
      <c r="G1132" s="13"/>
      <c r="H1132" s="21">
        <f t="shared" si="263"/>
        <v>25</v>
      </c>
      <c r="I1132" s="13"/>
      <c r="J1132" s="11" t="str">
        <f t="shared" si="271"/>
        <v>X</v>
      </c>
      <c r="K1132" s="11" t="str">
        <f t="shared" si="272"/>
        <v/>
      </c>
      <c r="L1132" s="11" t="str">
        <f t="shared" si="273"/>
        <v/>
      </c>
      <c r="M1132" s="13"/>
      <c r="R1132" s="11"/>
      <c r="T1132" s="11"/>
      <c r="X1132" s="13"/>
    </row>
    <row r="1133" spans="1:24" x14ac:dyDescent="0.3">
      <c r="A1133" s="13"/>
      <c r="B1133" s="11">
        <v>2151</v>
      </c>
      <c r="C1133" s="14">
        <f t="shared" si="262"/>
        <v>46.378900000000002</v>
      </c>
      <c r="D1133" s="13"/>
      <c r="E1133" s="14">
        <f t="shared" si="264"/>
        <v>46.376300000000001</v>
      </c>
      <c r="F1133" s="21">
        <f t="shared" si="270"/>
        <v>26</v>
      </c>
      <c r="G1133" s="13"/>
      <c r="H1133" s="21">
        <f t="shared" si="263"/>
        <v>26</v>
      </c>
      <c r="I1133" s="13"/>
      <c r="J1133" s="11" t="str">
        <f t="shared" si="271"/>
        <v>X</v>
      </c>
      <c r="K1133" s="11" t="str">
        <f t="shared" si="272"/>
        <v/>
      </c>
      <c r="L1133" s="11" t="str">
        <f t="shared" si="273"/>
        <v/>
      </c>
      <c r="M1133" s="13"/>
      <c r="R1133" s="11"/>
      <c r="T1133" s="11"/>
      <c r="X1133" s="13"/>
    </row>
    <row r="1134" spans="1:24" x14ac:dyDescent="0.3">
      <c r="A1134" s="13"/>
      <c r="B1134" s="11">
        <v>2152</v>
      </c>
      <c r="C1134" s="14">
        <f t="shared" si="262"/>
        <v>46.389699999999998</v>
      </c>
      <c r="D1134" s="13"/>
      <c r="E1134" s="14">
        <f t="shared" si="264"/>
        <v>46.387099999999997</v>
      </c>
      <c r="F1134" s="21">
        <f t="shared" si="270"/>
        <v>26</v>
      </c>
      <c r="G1134" s="13"/>
      <c r="H1134" s="21">
        <f t="shared" si="263"/>
        <v>26</v>
      </c>
      <c r="I1134" s="13"/>
      <c r="J1134" s="11" t="str">
        <f t="shared" si="271"/>
        <v>X</v>
      </c>
      <c r="K1134" s="11" t="str">
        <f t="shared" si="272"/>
        <v/>
      </c>
      <c r="L1134" s="11" t="str">
        <f t="shared" si="273"/>
        <v/>
      </c>
      <c r="M1134" s="13"/>
      <c r="R1134" s="11"/>
      <c r="T1134" s="11"/>
      <c r="X1134" s="13"/>
    </row>
    <row r="1135" spans="1:24" x14ac:dyDescent="0.3">
      <c r="A1135" s="13"/>
      <c r="B1135" s="11">
        <v>2153</v>
      </c>
      <c r="C1135" s="14">
        <f t="shared" si="262"/>
        <v>46.400399999999998</v>
      </c>
      <c r="D1135" s="13"/>
      <c r="E1135" s="14">
        <f t="shared" si="264"/>
        <v>46.397799999999997</v>
      </c>
      <c r="F1135" s="21">
        <f t="shared" si="270"/>
        <v>26</v>
      </c>
      <c r="G1135" s="13"/>
      <c r="H1135" s="21">
        <f t="shared" si="263"/>
        <v>26</v>
      </c>
      <c r="I1135" s="13"/>
      <c r="J1135" s="11" t="str">
        <f t="shared" si="271"/>
        <v>X</v>
      </c>
      <c r="K1135" s="11" t="str">
        <f t="shared" si="272"/>
        <v/>
      </c>
      <c r="L1135" s="11" t="str">
        <f t="shared" si="273"/>
        <v/>
      </c>
      <c r="M1135" s="13"/>
      <c r="R1135" s="11"/>
      <c r="T1135" s="11"/>
      <c r="X1135" s="13"/>
    </row>
    <row r="1136" spans="1:24" x14ac:dyDescent="0.3">
      <c r="A1136" s="13"/>
      <c r="B1136" s="11">
        <v>2154</v>
      </c>
      <c r="C1136" s="14">
        <f t="shared" si="262"/>
        <v>46.411200000000001</v>
      </c>
      <c r="D1136" s="13"/>
      <c r="E1136" s="14">
        <f t="shared" si="264"/>
        <v>46.4086</v>
      </c>
      <c r="F1136" s="21">
        <f t="shared" si="270"/>
        <v>27</v>
      </c>
      <c r="G1136" s="13"/>
      <c r="H1136" s="21">
        <f t="shared" si="263"/>
        <v>26</v>
      </c>
      <c r="I1136" s="13"/>
      <c r="J1136" s="11" t="str">
        <f t="shared" si="271"/>
        <v/>
      </c>
      <c r="K1136" s="11" t="str">
        <f t="shared" si="272"/>
        <v/>
      </c>
      <c r="L1136" s="11" t="str">
        <f t="shared" si="273"/>
        <v>O</v>
      </c>
      <c r="M1136" s="13"/>
      <c r="R1136" s="11"/>
      <c r="T1136" s="11"/>
      <c r="X1136" s="13"/>
    </row>
    <row r="1137" spans="1:24" x14ac:dyDescent="0.3">
      <c r="A1137" s="13"/>
      <c r="B1137" s="11">
        <v>2155</v>
      </c>
      <c r="C1137" s="14">
        <f t="shared" si="262"/>
        <v>46.421999999999997</v>
      </c>
      <c r="D1137" s="13"/>
      <c r="E1137" s="14">
        <f t="shared" si="264"/>
        <v>46.419400000000003</v>
      </c>
      <c r="F1137" s="21">
        <f t="shared" si="270"/>
        <v>27</v>
      </c>
      <c r="G1137" s="13"/>
      <c r="H1137" s="21">
        <f t="shared" si="263"/>
        <v>26</v>
      </c>
      <c r="I1137" s="13"/>
      <c r="J1137" s="11" t="str">
        <f t="shared" si="271"/>
        <v/>
      </c>
      <c r="K1137" s="11" t="str">
        <f t="shared" si="272"/>
        <v/>
      </c>
      <c r="L1137" s="11" t="str">
        <f t="shared" si="273"/>
        <v>O</v>
      </c>
      <c r="M1137" s="13"/>
      <c r="R1137" s="11"/>
      <c r="T1137" s="11"/>
      <c r="X1137" s="13"/>
    </row>
    <row r="1138" spans="1:24" x14ac:dyDescent="0.3">
      <c r="A1138" s="13"/>
      <c r="B1138" s="11">
        <v>2156</v>
      </c>
      <c r="C1138" s="14">
        <f t="shared" si="262"/>
        <v>46.432699999999997</v>
      </c>
      <c r="D1138" s="13"/>
      <c r="E1138" s="14">
        <f t="shared" si="264"/>
        <v>46.430100000000003</v>
      </c>
      <c r="F1138" s="21">
        <v>27</v>
      </c>
      <c r="G1138" s="13"/>
      <c r="H1138" s="21">
        <f t="shared" si="263"/>
        <v>26</v>
      </c>
      <c r="I1138" s="13"/>
      <c r="J1138" s="11" t="str">
        <f t="shared" si="271"/>
        <v/>
      </c>
      <c r="K1138" s="11" t="str">
        <f t="shared" si="272"/>
        <v/>
      </c>
      <c r="L1138" s="11" t="str">
        <f t="shared" si="273"/>
        <v>O</v>
      </c>
      <c r="M1138" s="13"/>
      <c r="R1138" s="11"/>
      <c r="T1138" s="11"/>
      <c r="X1138" s="13"/>
    </row>
    <row r="1139" spans="1:24" x14ac:dyDescent="0.3">
      <c r="A1139" s="13"/>
      <c r="B1139" s="11">
        <v>2157</v>
      </c>
      <c r="C1139" s="14">
        <f t="shared" si="262"/>
        <v>46.4435</v>
      </c>
      <c r="D1139" s="13"/>
      <c r="E1139" s="14">
        <f t="shared" si="264"/>
        <v>46.440899999999999</v>
      </c>
      <c r="F1139" s="21">
        <v>27</v>
      </c>
      <c r="G1139" s="13"/>
      <c r="H1139" s="21">
        <f t="shared" si="263"/>
        <v>26</v>
      </c>
      <c r="I1139" s="13"/>
      <c r="J1139" s="11" t="str">
        <f t="shared" si="271"/>
        <v/>
      </c>
      <c r="K1139" s="11" t="str">
        <f t="shared" si="272"/>
        <v/>
      </c>
      <c r="L1139" s="11" t="str">
        <f t="shared" si="273"/>
        <v>O</v>
      </c>
      <c r="M1139" s="13"/>
      <c r="R1139" s="11"/>
      <c r="T1139" s="11"/>
      <c r="X1139" s="13"/>
    </row>
    <row r="1140" spans="1:24" x14ac:dyDescent="0.3">
      <c r="A1140" s="13"/>
      <c r="B1140" s="11">
        <v>2158</v>
      </c>
      <c r="C1140" s="14">
        <f t="shared" si="262"/>
        <v>46.454300000000003</v>
      </c>
      <c r="D1140" s="13"/>
      <c r="E1140" s="14">
        <f t="shared" si="264"/>
        <v>46.451599999999999</v>
      </c>
      <c r="F1140" s="21">
        <v>27</v>
      </c>
      <c r="G1140" s="13"/>
      <c r="H1140" s="21">
        <f t="shared" si="263"/>
        <v>27</v>
      </c>
      <c r="I1140" s="13"/>
      <c r="J1140" s="11" t="str">
        <f t="shared" si="271"/>
        <v>X</v>
      </c>
      <c r="K1140" s="11" t="str">
        <f t="shared" si="272"/>
        <v/>
      </c>
      <c r="L1140" s="11" t="str">
        <f t="shared" si="273"/>
        <v/>
      </c>
      <c r="M1140" s="13"/>
      <c r="R1140" s="11"/>
      <c r="T1140" s="11"/>
      <c r="X1140" s="13"/>
    </row>
    <row r="1141" spans="1:24" x14ac:dyDescent="0.3">
      <c r="A1141" s="13"/>
      <c r="B1141" s="11">
        <v>2159</v>
      </c>
      <c r="C1141" s="14">
        <f t="shared" si="262"/>
        <v>46.465000000000003</v>
      </c>
      <c r="D1141" s="13"/>
      <c r="E1141" s="14">
        <f t="shared" si="264"/>
        <v>46.462400000000002</v>
      </c>
      <c r="F1141" s="21">
        <v>27</v>
      </c>
      <c r="G1141" s="13"/>
      <c r="H1141" s="21">
        <f t="shared" si="263"/>
        <v>26</v>
      </c>
      <c r="I1141" s="13"/>
      <c r="J1141" s="11" t="str">
        <f t="shared" si="271"/>
        <v/>
      </c>
      <c r="K1141" s="11" t="str">
        <f t="shared" si="272"/>
        <v/>
      </c>
      <c r="L1141" s="11" t="str">
        <f t="shared" si="273"/>
        <v>O</v>
      </c>
      <c r="M1141" s="13"/>
      <c r="R1141" s="11"/>
      <c r="T1141" s="11"/>
      <c r="X1141" s="13"/>
    </row>
    <row r="1142" spans="1:24" x14ac:dyDescent="0.3">
      <c r="A1142" s="13"/>
      <c r="B1142" s="11">
        <v>2160</v>
      </c>
      <c r="C1142" s="14">
        <f t="shared" si="262"/>
        <v>46.4758</v>
      </c>
      <c r="D1142" s="13"/>
      <c r="E1142" s="14">
        <f t="shared" si="264"/>
        <v>46.473100000000002</v>
      </c>
      <c r="F1142" s="21">
        <v>27</v>
      </c>
      <c r="G1142" s="13"/>
      <c r="H1142" s="21">
        <f t="shared" si="263"/>
        <v>27</v>
      </c>
      <c r="I1142" s="13"/>
      <c r="J1142" s="11" t="str">
        <f t="shared" si="271"/>
        <v>X</v>
      </c>
      <c r="K1142" s="11" t="str">
        <f t="shared" si="272"/>
        <v/>
      </c>
      <c r="L1142" s="11" t="str">
        <f t="shared" si="273"/>
        <v/>
      </c>
      <c r="M1142" s="13"/>
      <c r="R1142" s="11"/>
      <c r="T1142" s="11"/>
      <c r="X1142" s="13"/>
    </row>
    <row r="1143" spans="1:24" x14ac:dyDescent="0.3">
      <c r="A1143" s="13"/>
      <c r="B1143" s="11">
        <v>2161</v>
      </c>
      <c r="C1143" s="14">
        <f t="shared" si="262"/>
        <v>46.486600000000003</v>
      </c>
      <c r="D1143" s="13"/>
      <c r="E1143" s="14">
        <f t="shared" si="264"/>
        <v>46.483899999999998</v>
      </c>
      <c r="F1143" s="21">
        <v>27</v>
      </c>
      <c r="G1143" s="13"/>
      <c r="H1143" s="21">
        <f t="shared" si="263"/>
        <v>27</v>
      </c>
      <c r="I1143" s="13"/>
      <c r="J1143" s="11" t="str">
        <f t="shared" si="271"/>
        <v>X</v>
      </c>
      <c r="K1143" s="11" t="str">
        <f t="shared" si="272"/>
        <v/>
      </c>
      <c r="L1143" s="11" t="str">
        <f t="shared" si="273"/>
        <v/>
      </c>
      <c r="M1143" s="13"/>
      <c r="R1143" s="11"/>
      <c r="T1143" s="11"/>
      <c r="X1143" s="13"/>
    </row>
    <row r="1144" spans="1:24" x14ac:dyDescent="0.3">
      <c r="A1144" s="13"/>
      <c r="B1144" s="11">
        <v>2162</v>
      </c>
      <c r="C1144" s="14">
        <f t="shared" si="262"/>
        <v>46.497300000000003</v>
      </c>
      <c r="D1144" s="13"/>
      <c r="E1144" s="14">
        <f t="shared" si="264"/>
        <v>46.494599999999998</v>
      </c>
      <c r="F1144" s="21">
        <v>27</v>
      </c>
      <c r="G1144" s="13"/>
      <c r="H1144" s="21">
        <f t="shared" si="263"/>
        <v>27</v>
      </c>
      <c r="I1144" s="13"/>
      <c r="J1144" s="11" t="str">
        <f t="shared" si="271"/>
        <v>X</v>
      </c>
      <c r="K1144" s="11" t="str">
        <f t="shared" si="272"/>
        <v/>
      </c>
      <c r="L1144" s="11" t="str">
        <f t="shared" si="273"/>
        <v/>
      </c>
      <c r="M1144" s="13"/>
      <c r="R1144" s="11"/>
      <c r="T1144" s="11"/>
      <c r="X1144" s="13"/>
    </row>
    <row r="1145" spans="1:24" x14ac:dyDescent="0.3">
      <c r="A1145" s="13"/>
      <c r="B1145" s="11">
        <v>2163</v>
      </c>
      <c r="C1145" s="14">
        <f t="shared" si="262"/>
        <v>46.508099999999999</v>
      </c>
      <c r="D1145" s="13"/>
      <c r="E1145" s="14">
        <f t="shared" si="264"/>
        <v>46.505400000000002</v>
      </c>
      <c r="F1145" s="21">
        <v>27</v>
      </c>
      <c r="G1145" s="13"/>
      <c r="H1145" s="21">
        <f t="shared" si="263"/>
        <v>27</v>
      </c>
      <c r="I1145" s="13"/>
      <c r="J1145" s="11" t="str">
        <f t="shared" si="271"/>
        <v>X</v>
      </c>
      <c r="K1145" s="11" t="str">
        <f t="shared" si="272"/>
        <v/>
      </c>
      <c r="L1145" s="11" t="str">
        <f t="shared" si="273"/>
        <v/>
      </c>
      <c r="M1145" s="13"/>
      <c r="R1145" s="11"/>
      <c r="T1145" s="11"/>
      <c r="X1145" s="13"/>
    </row>
    <row r="1146" spans="1:24" x14ac:dyDescent="0.3">
      <c r="A1146" s="13"/>
      <c r="B1146" s="11">
        <v>2164</v>
      </c>
      <c r="C1146" s="14">
        <f t="shared" si="262"/>
        <v>46.518799999999999</v>
      </c>
      <c r="D1146" s="13"/>
      <c r="E1146" s="14">
        <f t="shared" si="264"/>
        <v>46.516100000000002</v>
      </c>
      <c r="F1146" s="21">
        <v>27</v>
      </c>
      <c r="G1146" s="13"/>
      <c r="H1146" s="21">
        <f t="shared" si="263"/>
        <v>27</v>
      </c>
      <c r="I1146" s="13"/>
      <c r="J1146" s="11" t="str">
        <f t="shared" si="271"/>
        <v>X</v>
      </c>
      <c r="K1146" s="11" t="str">
        <f t="shared" si="272"/>
        <v/>
      </c>
      <c r="L1146" s="11" t="str">
        <f t="shared" si="273"/>
        <v/>
      </c>
      <c r="M1146" s="13"/>
      <c r="R1146" s="11"/>
      <c r="T1146" s="11"/>
      <c r="X1146" s="13"/>
    </row>
    <row r="1147" spans="1:24" x14ac:dyDescent="0.3">
      <c r="A1147" s="13"/>
      <c r="B1147" s="11">
        <v>2165</v>
      </c>
      <c r="C1147" s="14">
        <f t="shared" si="262"/>
        <v>46.529600000000002</v>
      </c>
      <c r="D1147" s="13"/>
      <c r="E1147" s="14">
        <f t="shared" si="264"/>
        <v>46.526899999999998</v>
      </c>
      <c r="F1147" s="21">
        <v>27</v>
      </c>
      <c r="G1147" s="13"/>
      <c r="H1147" s="21">
        <f t="shared" si="263"/>
        <v>27</v>
      </c>
      <c r="I1147" s="13"/>
      <c r="J1147" s="11" t="str">
        <f t="shared" si="271"/>
        <v>X</v>
      </c>
      <c r="K1147" s="11" t="str">
        <f t="shared" si="272"/>
        <v/>
      </c>
      <c r="L1147" s="11" t="str">
        <f t="shared" si="273"/>
        <v/>
      </c>
      <c r="M1147" s="13"/>
      <c r="R1147" s="11"/>
      <c r="T1147" s="11"/>
      <c r="X1147" s="13"/>
    </row>
    <row r="1148" spans="1:24" x14ac:dyDescent="0.3">
      <c r="A1148" s="13"/>
      <c r="B1148" s="11">
        <v>2166</v>
      </c>
      <c r="C1148" s="14">
        <f t="shared" si="262"/>
        <v>46.540300000000002</v>
      </c>
      <c r="D1148" s="13"/>
      <c r="E1148" s="14">
        <f t="shared" si="264"/>
        <v>46.537599999999998</v>
      </c>
      <c r="F1148" s="21">
        <v>27</v>
      </c>
      <c r="G1148" s="13"/>
      <c r="H1148" s="21">
        <f t="shared" si="263"/>
        <v>27</v>
      </c>
      <c r="I1148" s="13"/>
      <c r="J1148" s="11" t="str">
        <f t="shared" si="271"/>
        <v>X</v>
      </c>
      <c r="K1148" s="11" t="str">
        <f t="shared" si="272"/>
        <v/>
      </c>
      <c r="L1148" s="11" t="str">
        <f t="shared" si="273"/>
        <v/>
      </c>
      <c r="M1148" s="13"/>
      <c r="R1148" s="11"/>
      <c r="T1148" s="11"/>
      <c r="X1148" s="13"/>
    </row>
    <row r="1149" spans="1:24" x14ac:dyDescent="0.3">
      <c r="A1149" s="13"/>
      <c r="B1149" s="11">
        <v>2167</v>
      </c>
      <c r="C1149" s="14">
        <f t="shared" si="262"/>
        <v>46.551000000000002</v>
      </c>
      <c r="D1149" s="13"/>
      <c r="E1149" s="14">
        <f t="shared" si="264"/>
        <v>46.548400000000001</v>
      </c>
      <c r="F1149" s="21">
        <v>27</v>
      </c>
      <c r="G1149" s="13"/>
      <c r="H1149" s="21">
        <f t="shared" si="263"/>
        <v>26</v>
      </c>
      <c r="I1149" s="13"/>
      <c r="J1149" s="11" t="str">
        <f t="shared" si="271"/>
        <v/>
      </c>
      <c r="K1149" s="11" t="str">
        <f t="shared" si="272"/>
        <v/>
      </c>
      <c r="L1149" s="11" t="str">
        <f t="shared" si="273"/>
        <v>O</v>
      </c>
      <c r="M1149" s="13"/>
      <c r="R1149" s="11"/>
      <c r="T1149" s="11"/>
      <c r="X1149" s="13"/>
    </row>
    <row r="1150" spans="1:24" x14ac:dyDescent="0.3">
      <c r="A1150" s="13"/>
      <c r="B1150" s="11">
        <v>2168</v>
      </c>
      <c r="C1150" s="14">
        <f t="shared" si="262"/>
        <v>46.561799999999998</v>
      </c>
      <c r="D1150" s="13"/>
      <c r="E1150" s="14">
        <f t="shared" si="264"/>
        <v>46.559100000000001</v>
      </c>
      <c r="F1150" s="21">
        <v>27</v>
      </c>
      <c r="G1150" s="13"/>
      <c r="H1150" s="21">
        <f t="shared" si="263"/>
        <v>27</v>
      </c>
      <c r="I1150" s="13"/>
      <c r="J1150" s="11" t="str">
        <f t="shared" si="271"/>
        <v>X</v>
      </c>
      <c r="K1150" s="11" t="str">
        <f t="shared" si="272"/>
        <v/>
      </c>
      <c r="L1150" s="11" t="str">
        <f t="shared" si="273"/>
        <v/>
      </c>
      <c r="M1150" s="13"/>
      <c r="R1150" s="11"/>
      <c r="T1150" s="11"/>
      <c r="X1150" s="13"/>
    </row>
    <row r="1151" spans="1:24" x14ac:dyDescent="0.3">
      <c r="A1151" s="13"/>
      <c r="B1151" s="11">
        <v>2169</v>
      </c>
      <c r="C1151" s="14">
        <f t="shared" si="262"/>
        <v>46.572499999999998</v>
      </c>
      <c r="D1151" s="13"/>
      <c r="E1151" s="14">
        <f t="shared" si="264"/>
        <v>46.569899999999997</v>
      </c>
      <c r="F1151" s="21">
        <v>27</v>
      </c>
      <c r="G1151" s="13"/>
      <c r="H1151" s="21">
        <f t="shared" si="263"/>
        <v>26</v>
      </c>
      <c r="I1151" s="13"/>
      <c r="J1151" s="11" t="str">
        <f t="shared" si="271"/>
        <v/>
      </c>
      <c r="K1151" s="11" t="str">
        <f t="shared" si="272"/>
        <v/>
      </c>
      <c r="L1151" s="11" t="str">
        <f t="shared" si="273"/>
        <v>O</v>
      </c>
      <c r="M1151" s="13"/>
      <c r="R1151" s="11"/>
      <c r="T1151" s="11"/>
      <c r="X1151" s="13"/>
    </row>
    <row r="1152" spans="1:24" x14ac:dyDescent="0.3">
      <c r="A1152" s="13"/>
      <c r="B1152" s="11">
        <v>2170</v>
      </c>
      <c r="C1152" s="14">
        <f t="shared" si="262"/>
        <v>46.583300000000001</v>
      </c>
      <c r="D1152" s="13"/>
      <c r="E1152" s="14">
        <f t="shared" si="264"/>
        <v>46.580599999999997</v>
      </c>
      <c r="F1152" s="21">
        <f t="shared" ref="F1152:F1164" si="274">ROUND(27-(((E1152-46)-0.58)/0.14)*(27/6),0)</f>
        <v>27</v>
      </c>
      <c r="G1152" s="13"/>
      <c r="H1152" s="21">
        <f t="shared" si="263"/>
        <v>27</v>
      </c>
      <c r="I1152" s="13"/>
      <c r="J1152" s="11" t="str">
        <f t="shared" si="271"/>
        <v>X</v>
      </c>
      <c r="K1152" s="11" t="str">
        <f t="shared" si="272"/>
        <v/>
      </c>
      <c r="L1152" s="11" t="str">
        <f t="shared" si="273"/>
        <v/>
      </c>
      <c r="M1152" s="13"/>
      <c r="R1152" s="11"/>
      <c r="T1152" s="11"/>
      <c r="X1152" s="13"/>
    </row>
    <row r="1153" spans="1:24" x14ac:dyDescent="0.3">
      <c r="A1153" s="13"/>
      <c r="B1153" s="11">
        <v>2171</v>
      </c>
      <c r="C1153" s="14">
        <f t="shared" si="262"/>
        <v>46.594000000000001</v>
      </c>
      <c r="D1153" s="13"/>
      <c r="E1153" s="14">
        <f t="shared" si="264"/>
        <v>46.5914</v>
      </c>
      <c r="F1153" s="21">
        <f t="shared" si="274"/>
        <v>27</v>
      </c>
      <c r="G1153" s="13"/>
      <c r="H1153" s="21">
        <f t="shared" si="263"/>
        <v>26</v>
      </c>
      <c r="I1153" s="13"/>
      <c r="J1153" s="11" t="str">
        <f t="shared" si="271"/>
        <v/>
      </c>
      <c r="K1153" s="11" t="str">
        <f t="shared" si="272"/>
        <v/>
      </c>
      <c r="L1153" s="11" t="str">
        <f t="shared" si="273"/>
        <v>O</v>
      </c>
      <c r="M1153" s="13"/>
      <c r="R1153" s="11"/>
      <c r="T1153" s="11"/>
      <c r="X1153" s="13"/>
    </row>
    <row r="1154" spans="1:24" x14ac:dyDescent="0.3">
      <c r="A1154" s="13"/>
      <c r="B1154" s="11">
        <v>2172</v>
      </c>
      <c r="C1154" s="14">
        <f t="shared" si="262"/>
        <v>46.604700000000001</v>
      </c>
      <c r="D1154" s="13"/>
      <c r="E1154" s="14">
        <f t="shared" si="264"/>
        <v>46.602200000000003</v>
      </c>
      <c r="F1154" s="21">
        <f t="shared" si="274"/>
        <v>26</v>
      </c>
      <c r="G1154" s="13"/>
      <c r="H1154" s="21">
        <f t="shared" si="263"/>
        <v>25</v>
      </c>
      <c r="I1154" s="13"/>
      <c r="J1154" s="11" t="str">
        <f t="shared" si="271"/>
        <v/>
      </c>
      <c r="K1154" s="11" t="str">
        <f t="shared" si="272"/>
        <v/>
      </c>
      <c r="L1154" s="11" t="str">
        <f t="shared" si="273"/>
        <v>O</v>
      </c>
      <c r="M1154" s="13"/>
      <c r="R1154" s="11"/>
      <c r="T1154" s="11"/>
      <c r="X1154" s="13"/>
    </row>
    <row r="1155" spans="1:24" x14ac:dyDescent="0.3">
      <c r="A1155" s="13"/>
      <c r="B1155" s="11">
        <v>2173</v>
      </c>
      <c r="C1155" s="14">
        <f t="shared" si="262"/>
        <v>46.615400000000001</v>
      </c>
      <c r="D1155" s="13"/>
      <c r="E1155" s="14">
        <f t="shared" si="264"/>
        <v>46.612900000000003</v>
      </c>
      <c r="F1155" s="21">
        <f t="shared" si="274"/>
        <v>26</v>
      </c>
      <c r="G1155" s="13"/>
      <c r="H1155" s="21">
        <f t="shared" si="263"/>
        <v>25</v>
      </c>
      <c r="I1155" s="13"/>
      <c r="J1155" s="11" t="str">
        <f t="shared" si="271"/>
        <v/>
      </c>
      <c r="K1155" s="11" t="str">
        <f t="shared" si="272"/>
        <v/>
      </c>
      <c r="L1155" s="11" t="str">
        <f t="shared" si="273"/>
        <v>O</v>
      </c>
      <c r="M1155" s="13"/>
      <c r="R1155" s="11"/>
      <c r="T1155" s="11"/>
      <c r="X1155" s="13"/>
    </row>
    <row r="1156" spans="1:24" x14ac:dyDescent="0.3">
      <c r="A1156" s="13"/>
      <c r="B1156" s="11">
        <v>2174</v>
      </c>
      <c r="C1156" s="14">
        <f t="shared" si="262"/>
        <v>46.626199999999997</v>
      </c>
      <c r="D1156" s="13"/>
      <c r="E1156" s="14">
        <f t="shared" si="264"/>
        <v>46.623699999999999</v>
      </c>
      <c r="F1156" s="21">
        <f t="shared" si="274"/>
        <v>26</v>
      </c>
      <c r="G1156" s="13"/>
      <c r="H1156" s="21">
        <f t="shared" si="263"/>
        <v>25</v>
      </c>
      <c r="I1156" s="13"/>
      <c r="J1156" s="11" t="str">
        <f t="shared" si="271"/>
        <v/>
      </c>
      <c r="K1156" s="11" t="str">
        <f t="shared" si="272"/>
        <v/>
      </c>
      <c r="L1156" s="11" t="str">
        <f t="shared" si="273"/>
        <v>O</v>
      </c>
      <c r="M1156" s="13"/>
      <c r="R1156" s="11"/>
      <c r="T1156" s="11"/>
      <c r="X1156" s="13"/>
    </row>
    <row r="1157" spans="1:24" x14ac:dyDescent="0.3">
      <c r="A1157" s="13"/>
      <c r="B1157" s="11">
        <v>2175</v>
      </c>
      <c r="C1157" s="14">
        <f t="shared" si="262"/>
        <v>46.636899999999997</v>
      </c>
      <c r="D1157" s="13"/>
      <c r="E1157" s="14">
        <f t="shared" si="264"/>
        <v>46.634399999999999</v>
      </c>
      <c r="F1157" s="21">
        <f t="shared" si="274"/>
        <v>25</v>
      </c>
      <c r="G1157" s="13"/>
      <c r="H1157" s="21">
        <f t="shared" si="263"/>
        <v>25</v>
      </c>
      <c r="I1157" s="13"/>
      <c r="J1157" s="11" t="str">
        <f t="shared" si="271"/>
        <v>X</v>
      </c>
      <c r="K1157" s="11" t="str">
        <f t="shared" si="272"/>
        <v/>
      </c>
      <c r="L1157" s="11" t="str">
        <f t="shared" si="273"/>
        <v/>
      </c>
      <c r="M1157" s="13"/>
      <c r="R1157" s="11"/>
      <c r="T1157" s="11"/>
      <c r="X1157" s="13"/>
    </row>
    <row r="1158" spans="1:24" x14ac:dyDescent="0.3">
      <c r="A1158" s="13"/>
      <c r="B1158" s="11">
        <v>2176</v>
      </c>
      <c r="C1158" s="14">
        <f t="shared" ref="C1158:C1221" si="275">ROUND(SQRT(B1158),4)</f>
        <v>46.647599999999997</v>
      </c>
      <c r="D1158" s="13"/>
      <c r="E1158" s="14">
        <f t="shared" si="264"/>
        <v>46.645200000000003</v>
      </c>
      <c r="F1158" s="21">
        <f t="shared" si="274"/>
        <v>25</v>
      </c>
      <c r="G1158" s="13"/>
      <c r="H1158" s="21">
        <f t="shared" si="263"/>
        <v>23.999999999999996</v>
      </c>
      <c r="I1158" s="13"/>
      <c r="J1158" s="11" t="str">
        <f t="shared" si="271"/>
        <v/>
      </c>
      <c r="K1158" s="11" t="str">
        <f t="shared" si="272"/>
        <v/>
      </c>
      <c r="L1158" s="11" t="str">
        <f t="shared" si="273"/>
        <v>O</v>
      </c>
      <c r="M1158" s="13"/>
      <c r="R1158" s="11"/>
      <c r="T1158" s="11"/>
      <c r="X1158" s="13"/>
    </row>
    <row r="1159" spans="1:24" x14ac:dyDescent="0.3">
      <c r="A1159" s="13"/>
      <c r="B1159" s="11">
        <v>2177</v>
      </c>
      <c r="C1159" s="14">
        <f t="shared" si="275"/>
        <v>46.658299999999997</v>
      </c>
      <c r="D1159" s="13"/>
      <c r="E1159" s="14">
        <f t="shared" si="264"/>
        <v>46.655900000000003</v>
      </c>
      <c r="F1159" s="21">
        <f t="shared" si="274"/>
        <v>25</v>
      </c>
      <c r="G1159" s="13"/>
      <c r="H1159" s="21">
        <f t="shared" ref="H1159:H1222" si="276">ROUND(C1159-E1159,4)*10000</f>
        <v>23.999999999999996</v>
      </c>
      <c r="I1159" s="13"/>
      <c r="J1159" s="11" t="str">
        <f t="shared" si="271"/>
        <v/>
      </c>
      <c r="K1159" s="11" t="str">
        <f t="shared" si="272"/>
        <v/>
      </c>
      <c r="L1159" s="11" t="str">
        <f t="shared" si="273"/>
        <v>O</v>
      </c>
      <c r="M1159" s="13"/>
      <c r="R1159" s="11"/>
      <c r="T1159" s="11"/>
      <c r="X1159" s="13"/>
    </row>
    <row r="1160" spans="1:24" x14ac:dyDescent="0.3">
      <c r="A1160" s="13"/>
      <c r="B1160" s="11">
        <v>2178</v>
      </c>
      <c r="C1160" s="14">
        <f t="shared" si="275"/>
        <v>46.668999999999997</v>
      </c>
      <c r="D1160" s="13"/>
      <c r="E1160" s="14">
        <f t="shared" si="264"/>
        <v>46.666699999999999</v>
      </c>
      <c r="F1160" s="21">
        <f t="shared" si="274"/>
        <v>24</v>
      </c>
      <c r="G1160" s="13"/>
      <c r="H1160" s="21">
        <f t="shared" si="276"/>
        <v>23</v>
      </c>
      <c r="I1160" s="13"/>
      <c r="J1160" s="11" t="str">
        <f t="shared" si="271"/>
        <v/>
      </c>
      <c r="K1160" s="11" t="str">
        <f t="shared" si="272"/>
        <v/>
      </c>
      <c r="L1160" s="11" t="str">
        <f t="shared" si="273"/>
        <v>O</v>
      </c>
      <c r="M1160" s="13"/>
      <c r="R1160" s="11"/>
      <c r="T1160" s="11"/>
      <c r="X1160" s="13"/>
    </row>
    <row r="1161" spans="1:24" x14ac:dyDescent="0.3">
      <c r="A1161" s="13"/>
      <c r="B1161" s="11">
        <v>2179</v>
      </c>
      <c r="C1161" s="14">
        <f t="shared" si="275"/>
        <v>46.6798</v>
      </c>
      <c r="D1161" s="13"/>
      <c r="E1161" s="14">
        <f t="shared" si="264"/>
        <v>46.677399999999999</v>
      </c>
      <c r="F1161" s="21">
        <f t="shared" si="274"/>
        <v>24</v>
      </c>
      <c r="G1161" s="13"/>
      <c r="H1161" s="21">
        <f t="shared" si="276"/>
        <v>23.999999999999996</v>
      </c>
      <c r="I1161" s="13"/>
      <c r="J1161" s="11" t="str">
        <f t="shared" si="271"/>
        <v>X</v>
      </c>
      <c r="K1161" s="11" t="str">
        <f t="shared" si="272"/>
        <v/>
      </c>
      <c r="L1161" s="11" t="str">
        <f t="shared" si="273"/>
        <v/>
      </c>
      <c r="M1161" s="13"/>
      <c r="R1161" s="11"/>
      <c r="T1161" s="11"/>
      <c r="X1161" s="13"/>
    </row>
    <row r="1162" spans="1:24" x14ac:dyDescent="0.3">
      <c r="A1162" s="13"/>
      <c r="B1162" s="11">
        <v>2180</v>
      </c>
      <c r="C1162" s="14">
        <f t="shared" si="275"/>
        <v>46.6905</v>
      </c>
      <c r="D1162" s="13"/>
      <c r="E1162" s="14">
        <f t="shared" si="264"/>
        <v>46.688200000000002</v>
      </c>
      <c r="F1162" s="21">
        <f t="shared" si="274"/>
        <v>24</v>
      </c>
      <c r="G1162" s="13"/>
      <c r="H1162" s="21">
        <f t="shared" si="276"/>
        <v>23</v>
      </c>
      <c r="I1162" s="13"/>
      <c r="J1162" s="11" t="str">
        <f t="shared" si="271"/>
        <v/>
      </c>
      <c r="K1162" s="11" t="str">
        <f t="shared" si="272"/>
        <v/>
      </c>
      <c r="L1162" s="11" t="str">
        <f t="shared" si="273"/>
        <v>O</v>
      </c>
      <c r="M1162" s="13"/>
      <c r="R1162" s="11"/>
      <c r="T1162" s="11"/>
      <c r="X1162" s="13"/>
    </row>
    <row r="1163" spans="1:24" x14ac:dyDescent="0.3">
      <c r="A1163" s="13"/>
      <c r="B1163" s="11">
        <v>2181</v>
      </c>
      <c r="C1163" s="14">
        <f t="shared" si="275"/>
        <v>46.7012</v>
      </c>
      <c r="D1163" s="13"/>
      <c r="E1163" s="14">
        <f t="shared" ref="E1163:E1190" si="277">ROUND(46+(B1163-2116)/93,4)</f>
        <v>46.698900000000002</v>
      </c>
      <c r="F1163" s="21">
        <f t="shared" si="274"/>
        <v>23</v>
      </c>
      <c r="G1163" s="13"/>
      <c r="H1163" s="21">
        <f t="shared" si="276"/>
        <v>23</v>
      </c>
      <c r="I1163" s="13"/>
      <c r="J1163" s="11" t="str">
        <f t="shared" ref="J1163:J1190" si="278">IF(H1163=F1163,"X","")</f>
        <v>X</v>
      </c>
      <c r="K1163" s="11" t="str">
        <f t="shared" ref="K1163:K1190" si="279">IF(H1163&gt;F1163,"U","")</f>
        <v/>
      </c>
      <c r="L1163" s="11" t="str">
        <f t="shared" ref="L1163:L1190" si="280">IF(H1163&lt;F1163,"O","")</f>
        <v/>
      </c>
      <c r="M1163" s="13"/>
      <c r="R1163" s="11"/>
      <c r="T1163" s="11"/>
      <c r="X1163" s="13"/>
    </row>
    <row r="1164" spans="1:24" x14ac:dyDescent="0.3">
      <c r="A1164" s="13"/>
      <c r="B1164" s="11">
        <v>2182</v>
      </c>
      <c r="C1164" s="14">
        <f t="shared" si="275"/>
        <v>46.7119</v>
      </c>
      <c r="D1164" s="13"/>
      <c r="E1164" s="14">
        <f t="shared" si="277"/>
        <v>46.709699999999998</v>
      </c>
      <c r="F1164" s="21">
        <f t="shared" si="274"/>
        <v>23</v>
      </c>
      <c r="G1164" s="13"/>
      <c r="H1164" s="21">
        <f t="shared" si="276"/>
        <v>22</v>
      </c>
      <c r="I1164" s="13"/>
      <c r="J1164" s="11" t="str">
        <f t="shared" si="278"/>
        <v/>
      </c>
      <c r="K1164" s="11" t="str">
        <f t="shared" si="279"/>
        <v/>
      </c>
      <c r="L1164" s="11" t="str">
        <f t="shared" si="280"/>
        <v>O</v>
      </c>
      <c r="M1164" s="13"/>
      <c r="R1164" s="11"/>
      <c r="T1164" s="11"/>
      <c r="X1164" s="13"/>
    </row>
    <row r="1165" spans="1:24" x14ac:dyDescent="0.3">
      <c r="A1165" s="13"/>
      <c r="B1165" s="11">
        <v>2183</v>
      </c>
      <c r="C1165" s="14">
        <f t="shared" si="275"/>
        <v>46.7226</v>
      </c>
      <c r="D1165" s="13"/>
      <c r="E1165" s="14">
        <f t="shared" si="277"/>
        <v>46.720399999999998</v>
      </c>
      <c r="F1165" s="21">
        <f t="shared" ref="F1165:F1177" si="281">ROUND((27/2)+((0.86-(E1165-46))/0.14)*(27/3),0)</f>
        <v>22</v>
      </c>
      <c r="G1165" s="13"/>
      <c r="H1165" s="21">
        <f t="shared" si="276"/>
        <v>22</v>
      </c>
      <c r="I1165" s="13"/>
      <c r="J1165" s="11" t="str">
        <f t="shared" si="278"/>
        <v>X</v>
      </c>
      <c r="K1165" s="11" t="str">
        <f t="shared" si="279"/>
        <v/>
      </c>
      <c r="L1165" s="11" t="str">
        <f t="shared" si="280"/>
        <v/>
      </c>
      <c r="M1165" s="13"/>
      <c r="R1165" s="11"/>
      <c r="T1165" s="11"/>
      <c r="X1165" s="13"/>
    </row>
    <row r="1166" spans="1:24" x14ac:dyDescent="0.3">
      <c r="A1166" s="13"/>
      <c r="B1166" s="11">
        <v>2184</v>
      </c>
      <c r="C1166" s="14">
        <f t="shared" si="275"/>
        <v>46.7333</v>
      </c>
      <c r="D1166" s="13"/>
      <c r="E1166" s="14">
        <f t="shared" si="277"/>
        <v>46.731200000000001</v>
      </c>
      <c r="F1166" s="21">
        <f t="shared" si="281"/>
        <v>22</v>
      </c>
      <c r="G1166" s="13"/>
      <c r="H1166" s="21">
        <f t="shared" si="276"/>
        <v>21</v>
      </c>
      <c r="I1166" s="13"/>
      <c r="J1166" s="11" t="str">
        <f t="shared" si="278"/>
        <v/>
      </c>
      <c r="K1166" s="11" t="str">
        <f t="shared" si="279"/>
        <v/>
      </c>
      <c r="L1166" s="11" t="str">
        <f t="shared" si="280"/>
        <v>O</v>
      </c>
      <c r="M1166" s="13"/>
      <c r="R1166" s="11"/>
      <c r="T1166" s="11"/>
      <c r="X1166" s="13"/>
    </row>
    <row r="1167" spans="1:24" x14ac:dyDescent="0.3">
      <c r="A1167" s="13"/>
      <c r="B1167" s="11">
        <v>2185</v>
      </c>
      <c r="C1167" s="14">
        <f t="shared" si="275"/>
        <v>46.744</v>
      </c>
      <c r="D1167" s="13"/>
      <c r="E1167" s="14">
        <f t="shared" si="277"/>
        <v>46.741900000000001</v>
      </c>
      <c r="F1167" s="21">
        <f t="shared" si="281"/>
        <v>21</v>
      </c>
      <c r="G1167" s="13"/>
      <c r="H1167" s="21">
        <f t="shared" si="276"/>
        <v>21</v>
      </c>
      <c r="I1167" s="13"/>
      <c r="J1167" s="11" t="str">
        <f t="shared" si="278"/>
        <v>X</v>
      </c>
      <c r="K1167" s="11" t="str">
        <f t="shared" si="279"/>
        <v/>
      </c>
      <c r="L1167" s="11" t="str">
        <f t="shared" si="280"/>
        <v/>
      </c>
      <c r="M1167" s="13"/>
      <c r="R1167" s="11"/>
      <c r="T1167" s="11"/>
      <c r="X1167" s="13"/>
    </row>
    <row r="1168" spans="1:24" x14ac:dyDescent="0.3">
      <c r="A1168" s="13"/>
      <c r="B1168" s="11">
        <v>2186</v>
      </c>
      <c r="C1168" s="14">
        <f t="shared" si="275"/>
        <v>46.7547</v>
      </c>
      <c r="D1168" s="13"/>
      <c r="E1168" s="14">
        <f t="shared" si="277"/>
        <v>46.752699999999997</v>
      </c>
      <c r="F1168" s="21">
        <f t="shared" si="281"/>
        <v>20</v>
      </c>
      <c r="G1168" s="13"/>
      <c r="H1168" s="21">
        <f t="shared" si="276"/>
        <v>20</v>
      </c>
      <c r="I1168" s="13"/>
      <c r="J1168" s="11" t="str">
        <f t="shared" si="278"/>
        <v>X</v>
      </c>
      <c r="K1168" s="11" t="str">
        <f t="shared" si="279"/>
        <v/>
      </c>
      <c r="L1168" s="11" t="str">
        <f t="shared" si="280"/>
        <v/>
      </c>
      <c r="M1168" s="13"/>
      <c r="R1168" s="11"/>
      <c r="T1168" s="11"/>
      <c r="X1168" s="13"/>
    </row>
    <row r="1169" spans="1:24" x14ac:dyDescent="0.3">
      <c r="A1169" s="13"/>
      <c r="B1169" s="11">
        <v>2187</v>
      </c>
      <c r="C1169" s="14">
        <f t="shared" si="275"/>
        <v>46.7654</v>
      </c>
      <c r="D1169" s="13"/>
      <c r="E1169" s="14">
        <f t="shared" si="277"/>
        <v>46.763399999999997</v>
      </c>
      <c r="F1169" s="21">
        <f t="shared" si="281"/>
        <v>20</v>
      </c>
      <c r="G1169" s="13"/>
      <c r="H1169" s="21">
        <f t="shared" si="276"/>
        <v>20</v>
      </c>
      <c r="I1169" s="13"/>
      <c r="J1169" s="11" t="str">
        <f t="shared" si="278"/>
        <v>X</v>
      </c>
      <c r="K1169" s="11" t="str">
        <f t="shared" si="279"/>
        <v/>
      </c>
      <c r="L1169" s="11" t="str">
        <f t="shared" si="280"/>
        <v/>
      </c>
      <c r="M1169" s="13"/>
      <c r="R1169" s="11"/>
      <c r="T1169" s="11"/>
      <c r="X1169" s="13"/>
    </row>
    <row r="1170" spans="1:24" x14ac:dyDescent="0.3">
      <c r="A1170" s="13"/>
      <c r="B1170" s="11">
        <v>2188</v>
      </c>
      <c r="C1170" s="14">
        <f t="shared" si="275"/>
        <v>46.7761</v>
      </c>
      <c r="D1170" s="13"/>
      <c r="E1170" s="14">
        <f t="shared" si="277"/>
        <v>46.7742</v>
      </c>
      <c r="F1170" s="21">
        <f t="shared" si="281"/>
        <v>19</v>
      </c>
      <c r="G1170" s="13"/>
      <c r="H1170" s="21">
        <f t="shared" si="276"/>
        <v>19</v>
      </c>
      <c r="I1170" s="13"/>
      <c r="J1170" s="11" t="str">
        <f t="shared" si="278"/>
        <v>X</v>
      </c>
      <c r="K1170" s="11" t="str">
        <f t="shared" si="279"/>
        <v/>
      </c>
      <c r="L1170" s="11" t="str">
        <f t="shared" si="280"/>
        <v/>
      </c>
      <c r="M1170" s="13"/>
      <c r="R1170" s="11"/>
      <c r="T1170" s="11"/>
      <c r="X1170" s="13"/>
    </row>
    <row r="1171" spans="1:24" x14ac:dyDescent="0.3">
      <c r="A1171" s="13"/>
      <c r="B1171" s="11">
        <v>2189</v>
      </c>
      <c r="C1171" s="14">
        <f t="shared" si="275"/>
        <v>46.786799999999999</v>
      </c>
      <c r="D1171" s="13"/>
      <c r="E1171" s="14">
        <f t="shared" si="277"/>
        <v>46.7849</v>
      </c>
      <c r="F1171" s="21">
        <f t="shared" si="281"/>
        <v>18</v>
      </c>
      <c r="G1171" s="13"/>
      <c r="H1171" s="21">
        <f t="shared" si="276"/>
        <v>19</v>
      </c>
      <c r="I1171" s="13"/>
      <c r="J1171" s="11" t="str">
        <f t="shared" si="278"/>
        <v/>
      </c>
      <c r="K1171" s="11" t="str">
        <f t="shared" si="279"/>
        <v>U</v>
      </c>
      <c r="L1171" s="11" t="str">
        <f t="shared" si="280"/>
        <v/>
      </c>
      <c r="M1171" s="13"/>
      <c r="R1171" s="11"/>
      <c r="T1171" s="11"/>
      <c r="X1171" s="13"/>
    </row>
    <row r="1172" spans="1:24" x14ac:dyDescent="0.3">
      <c r="A1172" s="13"/>
      <c r="B1172" s="11">
        <v>2190</v>
      </c>
      <c r="C1172" s="14">
        <f t="shared" si="275"/>
        <v>46.797400000000003</v>
      </c>
      <c r="D1172" s="13"/>
      <c r="E1172" s="14">
        <f t="shared" si="277"/>
        <v>46.795699999999997</v>
      </c>
      <c r="F1172" s="21">
        <f t="shared" si="281"/>
        <v>18</v>
      </c>
      <c r="G1172" s="13"/>
      <c r="H1172" s="21">
        <f t="shared" si="276"/>
        <v>17</v>
      </c>
      <c r="I1172" s="13"/>
      <c r="J1172" s="11" t="str">
        <f t="shared" si="278"/>
        <v/>
      </c>
      <c r="K1172" s="11" t="str">
        <f t="shared" si="279"/>
        <v/>
      </c>
      <c r="L1172" s="11" t="str">
        <f t="shared" si="280"/>
        <v>O</v>
      </c>
      <c r="M1172" s="13"/>
      <c r="R1172" s="11"/>
      <c r="T1172" s="11"/>
      <c r="X1172" s="13"/>
    </row>
    <row r="1173" spans="1:24" x14ac:dyDescent="0.3">
      <c r="A1173" s="13"/>
      <c r="B1173" s="11">
        <v>2191</v>
      </c>
      <c r="C1173" s="14">
        <f t="shared" si="275"/>
        <v>46.808100000000003</v>
      </c>
      <c r="D1173" s="13"/>
      <c r="E1173" s="14">
        <f t="shared" si="277"/>
        <v>46.8065</v>
      </c>
      <c r="F1173" s="21">
        <f t="shared" si="281"/>
        <v>17</v>
      </c>
      <c r="G1173" s="13"/>
      <c r="H1173" s="21">
        <f t="shared" si="276"/>
        <v>16</v>
      </c>
      <c r="I1173" s="13"/>
      <c r="J1173" s="11" t="str">
        <f t="shared" si="278"/>
        <v/>
      </c>
      <c r="K1173" s="11" t="str">
        <f t="shared" si="279"/>
        <v/>
      </c>
      <c r="L1173" s="11" t="str">
        <f t="shared" si="280"/>
        <v>O</v>
      </c>
      <c r="M1173" s="13"/>
      <c r="R1173" s="11"/>
      <c r="T1173" s="11"/>
      <c r="X1173" s="13"/>
    </row>
    <row r="1174" spans="1:24" x14ac:dyDescent="0.3">
      <c r="A1174" s="13"/>
      <c r="B1174" s="11">
        <v>2192</v>
      </c>
      <c r="C1174" s="14">
        <f t="shared" si="275"/>
        <v>46.818800000000003</v>
      </c>
      <c r="D1174" s="13"/>
      <c r="E1174" s="14">
        <f t="shared" si="277"/>
        <v>46.8172</v>
      </c>
      <c r="F1174" s="21">
        <f t="shared" si="281"/>
        <v>16</v>
      </c>
      <c r="G1174" s="13"/>
      <c r="H1174" s="21">
        <f t="shared" si="276"/>
        <v>16</v>
      </c>
      <c r="I1174" s="13"/>
      <c r="J1174" s="11" t="str">
        <f t="shared" si="278"/>
        <v>X</v>
      </c>
      <c r="K1174" s="11" t="str">
        <f t="shared" si="279"/>
        <v/>
      </c>
      <c r="L1174" s="11" t="str">
        <f t="shared" si="280"/>
        <v/>
      </c>
      <c r="M1174" s="13"/>
      <c r="R1174" s="11"/>
      <c r="T1174" s="11"/>
      <c r="X1174" s="13"/>
    </row>
    <row r="1175" spans="1:24" x14ac:dyDescent="0.3">
      <c r="A1175" s="13"/>
      <c r="B1175" s="11">
        <v>2193</v>
      </c>
      <c r="C1175" s="14">
        <f t="shared" si="275"/>
        <v>46.829500000000003</v>
      </c>
      <c r="D1175" s="13"/>
      <c r="E1175" s="14">
        <f t="shared" si="277"/>
        <v>46.828000000000003</v>
      </c>
      <c r="F1175" s="21">
        <f t="shared" si="281"/>
        <v>16</v>
      </c>
      <c r="G1175" s="13"/>
      <c r="H1175" s="21">
        <f t="shared" si="276"/>
        <v>15</v>
      </c>
      <c r="I1175" s="13"/>
      <c r="J1175" s="11" t="str">
        <f t="shared" si="278"/>
        <v/>
      </c>
      <c r="K1175" s="11" t="str">
        <f t="shared" si="279"/>
        <v/>
      </c>
      <c r="L1175" s="11" t="str">
        <f t="shared" si="280"/>
        <v>O</v>
      </c>
      <c r="M1175" s="13"/>
      <c r="R1175" s="11"/>
      <c r="T1175" s="11"/>
      <c r="X1175" s="13"/>
    </row>
    <row r="1176" spans="1:24" x14ac:dyDescent="0.3">
      <c r="A1176" s="13"/>
      <c r="B1176" s="11">
        <v>2194</v>
      </c>
      <c r="C1176" s="14">
        <f t="shared" si="275"/>
        <v>46.840200000000003</v>
      </c>
      <c r="D1176" s="13"/>
      <c r="E1176" s="14">
        <f t="shared" si="277"/>
        <v>46.838700000000003</v>
      </c>
      <c r="F1176" s="21">
        <f t="shared" si="281"/>
        <v>15</v>
      </c>
      <c r="G1176" s="13"/>
      <c r="H1176" s="21">
        <f t="shared" si="276"/>
        <v>15</v>
      </c>
      <c r="I1176" s="13"/>
      <c r="J1176" s="11" t="str">
        <f t="shared" si="278"/>
        <v>X</v>
      </c>
      <c r="K1176" s="11" t="str">
        <f t="shared" si="279"/>
        <v/>
      </c>
      <c r="L1176" s="11" t="str">
        <f t="shared" si="280"/>
        <v/>
      </c>
      <c r="M1176" s="13"/>
      <c r="R1176" s="11"/>
      <c r="T1176" s="11"/>
      <c r="X1176" s="13"/>
    </row>
    <row r="1177" spans="1:24" x14ac:dyDescent="0.3">
      <c r="A1177" s="13"/>
      <c r="B1177" s="11">
        <v>2195</v>
      </c>
      <c r="C1177" s="14">
        <f t="shared" si="275"/>
        <v>46.8508</v>
      </c>
      <c r="D1177" s="13"/>
      <c r="E1177" s="14">
        <f t="shared" si="277"/>
        <v>46.849499999999999</v>
      </c>
      <c r="F1177" s="21">
        <f t="shared" si="281"/>
        <v>14</v>
      </c>
      <c r="G1177" s="13"/>
      <c r="H1177" s="21">
        <f t="shared" si="276"/>
        <v>13</v>
      </c>
      <c r="I1177" s="13"/>
      <c r="J1177" s="11" t="str">
        <f t="shared" si="278"/>
        <v/>
      </c>
      <c r="K1177" s="11" t="str">
        <f t="shared" si="279"/>
        <v/>
      </c>
      <c r="L1177" s="11" t="str">
        <f t="shared" si="280"/>
        <v>O</v>
      </c>
      <c r="M1177" s="13"/>
      <c r="R1177" s="11"/>
      <c r="T1177" s="11"/>
      <c r="X1177" s="13"/>
    </row>
    <row r="1178" spans="1:24" x14ac:dyDescent="0.3">
      <c r="A1178" s="13"/>
      <c r="B1178" s="11">
        <v>2196</v>
      </c>
      <c r="C1178" s="14">
        <f t="shared" si="275"/>
        <v>46.861499999999999</v>
      </c>
      <c r="D1178" s="13"/>
      <c r="E1178" s="14">
        <f t="shared" si="277"/>
        <v>46.860199999999999</v>
      </c>
      <c r="F1178" s="21">
        <f t="shared" ref="F1178:F1190" si="282">ROUND(((1-(E1178-46))/0.14)*(27/2),0)</f>
        <v>13</v>
      </c>
      <c r="G1178" s="13"/>
      <c r="H1178" s="21">
        <f t="shared" si="276"/>
        <v>13</v>
      </c>
      <c r="I1178" s="13"/>
      <c r="J1178" s="11" t="str">
        <f t="shared" si="278"/>
        <v>X</v>
      </c>
      <c r="K1178" s="11" t="str">
        <f t="shared" si="279"/>
        <v/>
      </c>
      <c r="L1178" s="11" t="str">
        <f t="shared" si="280"/>
        <v/>
      </c>
      <c r="M1178" s="13"/>
      <c r="R1178" s="11"/>
      <c r="T1178" s="11"/>
      <c r="X1178" s="13"/>
    </row>
    <row r="1179" spans="1:24" x14ac:dyDescent="0.3">
      <c r="A1179" s="13"/>
      <c r="B1179" s="11">
        <v>2197</v>
      </c>
      <c r="C1179" s="14">
        <f t="shared" si="275"/>
        <v>46.872199999999999</v>
      </c>
      <c r="D1179" s="13"/>
      <c r="E1179" s="14">
        <f t="shared" si="277"/>
        <v>46.871000000000002</v>
      </c>
      <c r="F1179" s="21">
        <f t="shared" si="282"/>
        <v>12</v>
      </c>
      <c r="G1179" s="13"/>
      <c r="H1179" s="21">
        <f t="shared" si="276"/>
        <v>11.999999999999998</v>
      </c>
      <c r="I1179" s="13"/>
      <c r="J1179" s="11" t="str">
        <f t="shared" si="278"/>
        <v>X</v>
      </c>
      <c r="K1179" s="11" t="str">
        <f t="shared" si="279"/>
        <v/>
      </c>
      <c r="L1179" s="11" t="str">
        <f t="shared" si="280"/>
        <v/>
      </c>
      <c r="M1179" s="13"/>
      <c r="R1179" s="11"/>
      <c r="T1179" s="11"/>
      <c r="X1179" s="13"/>
    </row>
    <row r="1180" spans="1:24" x14ac:dyDescent="0.3">
      <c r="A1180" s="13"/>
      <c r="B1180" s="11">
        <v>2198</v>
      </c>
      <c r="C1180" s="14">
        <f t="shared" si="275"/>
        <v>46.882800000000003</v>
      </c>
      <c r="D1180" s="13"/>
      <c r="E1180" s="14">
        <f t="shared" si="277"/>
        <v>46.881700000000002</v>
      </c>
      <c r="F1180" s="21">
        <f t="shared" si="282"/>
        <v>11</v>
      </c>
      <c r="G1180" s="13"/>
      <c r="H1180" s="21">
        <f t="shared" si="276"/>
        <v>11</v>
      </c>
      <c r="I1180" s="13"/>
      <c r="J1180" s="11" t="str">
        <f t="shared" si="278"/>
        <v>X</v>
      </c>
      <c r="K1180" s="11" t="str">
        <f t="shared" si="279"/>
        <v/>
      </c>
      <c r="L1180" s="11" t="str">
        <f t="shared" si="280"/>
        <v/>
      </c>
      <c r="M1180" s="13"/>
      <c r="R1180" s="11"/>
      <c r="T1180" s="11"/>
      <c r="X1180" s="13"/>
    </row>
    <row r="1181" spans="1:24" x14ac:dyDescent="0.3">
      <c r="A1181" s="13"/>
      <c r="B1181" s="11">
        <v>2199</v>
      </c>
      <c r="C1181" s="14">
        <f t="shared" si="275"/>
        <v>46.893500000000003</v>
      </c>
      <c r="D1181" s="13"/>
      <c r="E1181" s="14">
        <f t="shared" si="277"/>
        <v>46.892499999999998</v>
      </c>
      <c r="F1181" s="21">
        <f t="shared" si="282"/>
        <v>10</v>
      </c>
      <c r="G1181" s="13"/>
      <c r="H1181" s="21">
        <f t="shared" si="276"/>
        <v>10</v>
      </c>
      <c r="I1181" s="13"/>
      <c r="J1181" s="11" t="str">
        <f t="shared" si="278"/>
        <v>X</v>
      </c>
      <c r="K1181" s="11" t="str">
        <f t="shared" si="279"/>
        <v/>
      </c>
      <c r="L1181" s="11" t="str">
        <f t="shared" si="280"/>
        <v/>
      </c>
      <c r="M1181" s="13"/>
      <c r="R1181" s="11"/>
      <c r="T1181" s="11"/>
      <c r="X1181" s="13"/>
    </row>
    <row r="1182" spans="1:24" x14ac:dyDescent="0.3">
      <c r="A1182" s="13"/>
      <c r="B1182" s="11">
        <v>2200</v>
      </c>
      <c r="C1182" s="14">
        <f t="shared" si="275"/>
        <v>46.904200000000003</v>
      </c>
      <c r="D1182" s="13"/>
      <c r="E1182" s="14">
        <f t="shared" si="277"/>
        <v>46.903199999999998</v>
      </c>
      <c r="F1182" s="21">
        <f t="shared" si="282"/>
        <v>9</v>
      </c>
      <c r="G1182" s="13"/>
      <c r="H1182" s="21">
        <f t="shared" si="276"/>
        <v>10</v>
      </c>
      <c r="I1182" s="13"/>
      <c r="J1182" s="11" t="str">
        <f t="shared" si="278"/>
        <v/>
      </c>
      <c r="K1182" s="11" t="str">
        <f t="shared" si="279"/>
        <v>U</v>
      </c>
      <c r="L1182" s="11" t="str">
        <f t="shared" si="280"/>
        <v/>
      </c>
      <c r="M1182" s="13"/>
      <c r="R1182" s="11"/>
      <c r="T1182" s="11"/>
      <c r="X1182" s="13"/>
    </row>
    <row r="1183" spans="1:24" x14ac:dyDescent="0.3">
      <c r="A1183" s="13"/>
      <c r="B1183" s="11">
        <v>2201</v>
      </c>
      <c r="C1183" s="14">
        <f t="shared" si="275"/>
        <v>46.9148</v>
      </c>
      <c r="D1183" s="13"/>
      <c r="E1183" s="14">
        <f t="shared" si="277"/>
        <v>46.914000000000001</v>
      </c>
      <c r="F1183" s="21">
        <f t="shared" si="282"/>
        <v>8</v>
      </c>
      <c r="G1183" s="13"/>
      <c r="H1183" s="21">
        <f t="shared" si="276"/>
        <v>8</v>
      </c>
      <c r="I1183" s="13"/>
      <c r="J1183" s="11" t="str">
        <f t="shared" si="278"/>
        <v>X</v>
      </c>
      <c r="K1183" s="11" t="str">
        <f t="shared" si="279"/>
        <v/>
      </c>
      <c r="L1183" s="11" t="str">
        <f t="shared" si="280"/>
        <v/>
      </c>
      <c r="M1183" s="13"/>
      <c r="R1183" s="11"/>
      <c r="T1183" s="11"/>
      <c r="X1183" s="13"/>
    </row>
    <row r="1184" spans="1:24" x14ac:dyDescent="0.3">
      <c r="A1184" s="13"/>
      <c r="B1184" s="11">
        <v>2202</v>
      </c>
      <c r="C1184" s="14">
        <f t="shared" si="275"/>
        <v>46.9255</v>
      </c>
      <c r="D1184" s="13"/>
      <c r="E1184" s="14">
        <f t="shared" si="277"/>
        <v>46.924700000000001</v>
      </c>
      <c r="F1184" s="21">
        <f t="shared" si="282"/>
        <v>7</v>
      </c>
      <c r="G1184" s="13"/>
      <c r="H1184" s="21">
        <f t="shared" si="276"/>
        <v>8</v>
      </c>
      <c r="I1184" s="13"/>
      <c r="J1184" s="11" t="str">
        <f t="shared" si="278"/>
        <v/>
      </c>
      <c r="K1184" s="11" t="str">
        <f t="shared" si="279"/>
        <v>U</v>
      </c>
      <c r="L1184" s="11" t="str">
        <f t="shared" si="280"/>
        <v/>
      </c>
      <c r="M1184" s="13"/>
      <c r="R1184" s="11"/>
      <c r="T1184" s="11"/>
      <c r="X1184" s="13"/>
    </row>
    <row r="1185" spans="1:24" x14ac:dyDescent="0.3">
      <c r="A1185" s="13"/>
      <c r="B1185" s="11">
        <v>2203</v>
      </c>
      <c r="C1185" s="14">
        <f t="shared" si="275"/>
        <v>46.936100000000003</v>
      </c>
      <c r="D1185" s="13"/>
      <c r="E1185" s="14">
        <f t="shared" si="277"/>
        <v>46.935499999999998</v>
      </c>
      <c r="F1185" s="21">
        <f t="shared" si="282"/>
        <v>6</v>
      </c>
      <c r="G1185" s="13"/>
      <c r="H1185" s="21">
        <f t="shared" si="276"/>
        <v>5.9999999999999991</v>
      </c>
      <c r="I1185" s="13"/>
      <c r="J1185" s="11" t="str">
        <f t="shared" si="278"/>
        <v>X</v>
      </c>
      <c r="K1185" s="11" t="str">
        <f t="shared" si="279"/>
        <v/>
      </c>
      <c r="L1185" s="11" t="str">
        <f t="shared" si="280"/>
        <v/>
      </c>
      <c r="M1185" s="13"/>
      <c r="R1185" s="11"/>
      <c r="T1185" s="11"/>
      <c r="X1185" s="13"/>
    </row>
    <row r="1186" spans="1:24" x14ac:dyDescent="0.3">
      <c r="A1186" s="13"/>
      <c r="B1186" s="11">
        <v>2204</v>
      </c>
      <c r="C1186" s="14">
        <f t="shared" si="275"/>
        <v>46.946800000000003</v>
      </c>
      <c r="D1186" s="13"/>
      <c r="E1186" s="14">
        <f t="shared" si="277"/>
        <v>46.946199999999997</v>
      </c>
      <c r="F1186" s="21">
        <f t="shared" si="282"/>
        <v>5</v>
      </c>
      <c r="G1186" s="13"/>
      <c r="H1186" s="21">
        <f t="shared" si="276"/>
        <v>5.9999999999999991</v>
      </c>
      <c r="I1186" s="13"/>
      <c r="J1186" s="11" t="str">
        <f t="shared" si="278"/>
        <v/>
      </c>
      <c r="K1186" s="11" t="str">
        <f t="shared" si="279"/>
        <v>U</v>
      </c>
      <c r="L1186" s="11" t="str">
        <f t="shared" si="280"/>
        <v/>
      </c>
      <c r="M1186" s="13"/>
      <c r="R1186" s="11"/>
      <c r="T1186" s="11"/>
      <c r="X1186" s="13"/>
    </row>
    <row r="1187" spans="1:24" x14ac:dyDescent="0.3">
      <c r="A1187" s="13"/>
      <c r="B1187" s="11">
        <v>2205</v>
      </c>
      <c r="C1187" s="14">
        <f t="shared" si="275"/>
        <v>46.9574</v>
      </c>
      <c r="D1187" s="13"/>
      <c r="E1187" s="14">
        <f t="shared" si="277"/>
        <v>46.957000000000001</v>
      </c>
      <c r="F1187" s="21">
        <f t="shared" si="282"/>
        <v>4</v>
      </c>
      <c r="G1187" s="13"/>
      <c r="H1187" s="21">
        <f t="shared" si="276"/>
        <v>4</v>
      </c>
      <c r="I1187" s="13"/>
      <c r="J1187" s="11" t="str">
        <f t="shared" si="278"/>
        <v>X</v>
      </c>
      <c r="K1187" s="11" t="str">
        <f t="shared" si="279"/>
        <v/>
      </c>
      <c r="L1187" s="11" t="str">
        <f t="shared" si="280"/>
        <v/>
      </c>
      <c r="M1187" s="13"/>
      <c r="R1187" s="11"/>
      <c r="T1187" s="11"/>
      <c r="X1187" s="13"/>
    </row>
    <row r="1188" spans="1:24" x14ac:dyDescent="0.3">
      <c r="A1188" s="13"/>
      <c r="B1188" s="11">
        <v>2206</v>
      </c>
      <c r="C1188" s="14">
        <f t="shared" si="275"/>
        <v>46.9681</v>
      </c>
      <c r="D1188" s="13"/>
      <c r="E1188" s="14">
        <f t="shared" si="277"/>
        <v>46.967700000000001</v>
      </c>
      <c r="F1188" s="21">
        <f t="shared" si="282"/>
        <v>3</v>
      </c>
      <c r="G1188" s="13"/>
      <c r="H1188" s="21">
        <f t="shared" si="276"/>
        <v>4</v>
      </c>
      <c r="I1188" s="13"/>
      <c r="J1188" s="11" t="str">
        <f t="shared" si="278"/>
        <v/>
      </c>
      <c r="K1188" s="11" t="str">
        <f t="shared" si="279"/>
        <v>U</v>
      </c>
      <c r="L1188" s="11" t="str">
        <f t="shared" si="280"/>
        <v/>
      </c>
      <c r="M1188" s="13"/>
      <c r="R1188" s="11"/>
      <c r="T1188" s="11"/>
      <c r="X1188" s="13"/>
    </row>
    <row r="1189" spans="1:24" x14ac:dyDescent="0.3">
      <c r="A1189" s="13"/>
      <c r="B1189" s="11">
        <v>2207</v>
      </c>
      <c r="C1189" s="14">
        <f t="shared" si="275"/>
        <v>46.978700000000003</v>
      </c>
      <c r="D1189" s="13"/>
      <c r="E1189" s="14">
        <f t="shared" si="277"/>
        <v>46.978499999999997</v>
      </c>
      <c r="F1189" s="21">
        <f t="shared" si="282"/>
        <v>2</v>
      </c>
      <c r="G1189" s="13"/>
      <c r="H1189" s="21">
        <f t="shared" si="276"/>
        <v>2</v>
      </c>
      <c r="I1189" s="13"/>
      <c r="J1189" s="11" t="str">
        <f t="shared" si="278"/>
        <v>X</v>
      </c>
      <c r="K1189" s="11" t="str">
        <f t="shared" si="279"/>
        <v/>
      </c>
      <c r="L1189" s="11" t="str">
        <f t="shared" si="280"/>
        <v/>
      </c>
      <c r="M1189" s="13"/>
      <c r="R1189" s="11"/>
      <c r="T1189" s="11"/>
      <c r="X1189" s="13"/>
    </row>
    <row r="1190" spans="1:24" x14ac:dyDescent="0.3">
      <c r="A1190" s="13"/>
      <c r="B1190" s="11">
        <v>2208</v>
      </c>
      <c r="C1190" s="14">
        <f t="shared" si="275"/>
        <v>46.989400000000003</v>
      </c>
      <c r="D1190" s="13"/>
      <c r="E1190" s="14">
        <f t="shared" si="277"/>
        <v>46.989199999999997</v>
      </c>
      <c r="F1190" s="21">
        <f t="shared" si="282"/>
        <v>1</v>
      </c>
      <c r="G1190" s="13"/>
      <c r="H1190" s="21">
        <f t="shared" si="276"/>
        <v>2</v>
      </c>
      <c r="I1190" s="13"/>
      <c r="J1190" s="11" t="str">
        <f t="shared" si="278"/>
        <v/>
      </c>
      <c r="K1190" s="11" t="str">
        <f t="shared" si="279"/>
        <v>U</v>
      </c>
      <c r="L1190" s="11" t="str">
        <f t="shared" si="280"/>
        <v/>
      </c>
      <c r="M1190" s="13"/>
      <c r="R1190" s="11"/>
      <c r="T1190" s="11"/>
      <c r="X1190" s="13"/>
    </row>
    <row r="1191" spans="1:24" x14ac:dyDescent="0.3">
      <c r="A1191" s="13"/>
      <c r="B1191" s="11">
        <v>2209</v>
      </c>
      <c r="C1191" s="14">
        <f t="shared" si="275"/>
        <v>47</v>
      </c>
      <c r="D1191" s="13"/>
      <c r="E1191" s="14">
        <f>46+(B1191-2116)/93</f>
        <v>47</v>
      </c>
      <c r="F1191" s="21"/>
      <c r="G1191" s="13"/>
      <c r="H1191" s="21">
        <f t="shared" si="276"/>
        <v>0</v>
      </c>
      <c r="I1191" s="13"/>
      <c r="J1191" s="10">
        <f>COUNTIF(J1099:J1190,"X")</f>
        <v>51</v>
      </c>
      <c r="K1191" s="10">
        <f>COUNTIF(K1099:K1190,"U")</f>
        <v>11</v>
      </c>
      <c r="L1191" s="10">
        <f>COUNTIF(L1099:L1190,"O")</f>
        <v>30</v>
      </c>
      <c r="M1191" s="13"/>
      <c r="R1191" s="11"/>
      <c r="T1191" s="11"/>
      <c r="X1191" s="13"/>
    </row>
    <row r="1192" spans="1:24" x14ac:dyDescent="0.3">
      <c r="A1192" s="13"/>
      <c r="B1192" s="11">
        <v>2210</v>
      </c>
      <c r="C1192" s="14">
        <f t="shared" si="275"/>
        <v>47.010599999999997</v>
      </c>
      <c r="D1192" s="13"/>
      <c r="E1192" s="14">
        <f t="shared" ref="E1192:E1255" si="283">ROUND(47+(B1192-2209)/95,4)</f>
        <v>47.0105</v>
      </c>
      <c r="F1192" s="21">
        <f t="shared" ref="F1192:F1204" si="284">ROUND(((E1192-47)/0.14)*(26/2),0)</f>
        <v>1</v>
      </c>
      <c r="G1192" s="13"/>
      <c r="H1192" s="21">
        <f t="shared" si="276"/>
        <v>1</v>
      </c>
      <c r="I1192" s="13"/>
      <c r="J1192" s="11" t="str">
        <f t="shared" ref="J1192:J1223" si="285">IF(H1192=F1192,"X","")</f>
        <v>X</v>
      </c>
      <c r="K1192" s="11" t="str">
        <f t="shared" ref="K1192:K1223" si="286">IF(H1192&gt;F1192,"U","")</f>
        <v/>
      </c>
      <c r="L1192" s="11" t="str">
        <f t="shared" ref="L1192:L1223" si="287">IF(H1192&lt;F1192,"O","")</f>
        <v/>
      </c>
      <c r="M1192" s="13"/>
      <c r="R1192" s="11"/>
      <c r="T1192" s="11"/>
      <c r="X1192" s="13"/>
    </row>
    <row r="1193" spans="1:24" x14ac:dyDescent="0.3">
      <c r="A1193" s="13"/>
      <c r="B1193" s="11">
        <v>2211</v>
      </c>
      <c r="C1193" s="14">
        <f t="shared" si="275"/>
        <v>47.021299999999997</v>
      </c>
      <c r="D1193" s="13"/>
      <c r="E1193" s="14">
        <f t="shared" si="283"/>
        <v>47.021099999999997</v>
      </c>
      <c r="F1193" s="21">
        <f t="shared" si="284"/>
        <v>2</v>
      </c>
      <c r="G1193" s="13"/>
      <c r="H1193" s="21">
        <f t="shared" si="276"/>
        <v>2</v>
      </c>
      <c r="I1193" s="13"/>
      <c r="J1193" s="11" t="str">
        <f t="shared" si="285"/>
        <v>X</v>
      </c>
      <c r="K1193" s="11" t="str">
        <f t="shared" si="286"/>
        <v/>
      </c>
      <c r="L1193" s="11" t="str">
        <f t="shared" si="287"/>
        <v/>
      </c>
      <c r="M1193" s="13"/>
      <c r="R1193" s="11"/>
      <c r="T1193" s="11"/>
      <c r="X1193" s="13"/>
    </row>
    <row r="1194" spans="1:24" x14ac:dyDescent="0.3">
      <c r="A1194" s="13"/>
      <c r="B1194" s="11">
        <v>2212</v>
      </c>
      <c r="C1194" s="14">
        <f t="shared" si="275"/>
        <v>47.0319</v>
      </c>
      <c r="D1194" s="13"/>
      <c r="E1194" s="14">
        <f t="shared" si="283"/>
        <v>47.031599999999997</v>
      </c>
      <c r="F1194" s="21">
        <f t="shared" si="284"/>
        <v>3</v>
      </c>
      <c r="G1194" s="13"/>
      <c r="H1194" s="21">
        <f t="shared" si="276"/>
        <v>2.9999999999999996</v>
      </c>
      <c r="I1194" s="13"/>
      <c r="J1194" s="11" t="str">
        <f t="shared" si="285"/>
        <v>X</v>
      </c>
      <c r="K1194" s="11" t="str">
        <f t="shared" si="286"/>
        <v/>
      </c>
      <c r="L1194" s="11" t="str">
        <f t="shared" si="287"/>
        <v/>
      </c>
      <c r="M1194" s="13"/>
      <c r="R1194" s="11"/>
      <c r="T1194" s="11"/>
      <c r="X1194" s="13"/>
    </row>
    <row r="1195" spans="1:24" x14ac:dyDescent="0.3">
      <c r="A1195" s="13"/>
      <c r="B1195" s="11">
        <v>2213</v>
      </c>
      <c r="C1195" s="14">
        <f t="shared" si="275"/>
        <v>47.042499999999997</v>
      </c>
      <c r="D1195" s="13"/>
      <c r="E1195" s="14">
        <f t="shared" si="283"/>
        <v>47.042099999999998</v>
      </c>
      <c r="F1195" s="21">
        <f t="shared" si="284"/>
        <v>4</v>
      </c>
      <c r="G1195" s="13"/>
      <c r="H1195" s="21">
        <f t="shared" si="276"/>
        <v>4</v>
      </c>
      <c r="I1195" s="13"/>
      <c r="J1195" s="11" t="str">
        <f t="shared" si="285"/>
        <v>X</v>
      </c>
      <c r="K1195" s="11" t="str">
        <f t="shared" si="286"/>
        <v/>
      </c>
      <c r="L1195" s="11" t="str">
        <f t="shared" si="287"/>
        <v/>
      </c>
      <c r="M1195" s="13"/>
      <c r="R1195" s="11"/>
      <c r="T1195" s="11"/>
      <c r="X1195" s="13"/>
    </row>
    <row r="1196" spans="1:24" x14ac:dyDescent="0.3">
      <c r="A1196" s="13"/>
      <c r="B1196" s="11">
        <v>2214</v>
      </c>
      <c r="C1196" s="14">
        <f t="shared" si="275"/>
        <v>47.053199999999997</v>
      </c>
      <c r="D1196" s="13"/>
      <c r="E1196" s="14">
        <f t="shared" si="283"/>
        <v>47.052599999999998</v>
      </c>
      <c r="F1196" s="21">
        <f t="shared" si="284"/>
        <v>5</v>
      </c>
      <c r="G1196" s="13"/>
      <c r="H1196" s="21">
        <f t="shared" si="276"/>
        <v>5.9999999999999991</v>
      </c>
      <c r="I1196" s="13"/>
      <c r="J1196" s="11" t="str">
        <f t="shared" si="285"/>
        <v/>
      </c>
      <c r="K1196" s="11" t="str">
        <f t="shared" si="286"/>
        <v>U</v>
      </c>
      <c r="L1196" s="11" t="str">
        <f t="shared" si="287"/>
        <v/>
      </c>
      <c r="M1196" s="13"/>
      <c r="R1196" s="11"/>
      <c r="T1196" s="11"/>
      <c r="X1196" s="13"/>
    </row>
    <row r="1197" spans="1:24" x14ac:dyDescent="0.3">
      <c r="A1197" s="13"/>
      <c r="B1197" s="11">
        <v>2215</v>
      </c>
      <c r="C1197" s="14">
        <f t="shared" si="275"/>
        <v>47.063800000000001</v>
      </c>
      <c r="D1197" s="13"/>
      <c r="E1197" s="14">
        <f t="shared" si="283"/>
        <v>47.063200000000002</v>
      </c>
      <c r="F1197" s="21">
        <f t="shared" si="284"/>
        <v>6</v>
      </c>
      <c r="G1197" s="13"/>
      <c r="H1197" s="21">
        <f t="shared" si="276"/>
        <v>5.9999999999999991</v>
      </c>
      <c r="I1197" s="13"/>
      <c r="J1197" s="11" t="str">
        <f t="shared" si="285"/>
        <v>X</v>
      </c>
      <c r="K1197" s="11" t="str">
        <f t="shared" si="286"/>
        <v/>
      </c>
      <c r="L1197" s="11" t="str">
        <f t="shared" si="287"/>
        <v/>
      </c>
      <c r="M1197" s="13"/>
      <c r="R1197" s="11"/>
      <c r="T1197" s="11"/>
      <c r="X1197" s="13"/>
    </row>
    <row r="1198" spans="1:24" x14ac:dyDescent="0.3">
      <c r="A1198" s="13"/>
      <c r="B1198" s="11">
        <v>2216</v>
      </c>
      <c r="C1198" s="14">
        <f t="shared" si="275"/>
        <v>47.074399999999997</v>
      </c>
      <c r="D1198" s="13"/>
      <c r="E1198" s="14">
        <f t="shared" si="283"/>
        <v>47.073700000000002</v>
      </c>
      <c r="F1198" s="21">
        <f t="shared" si="284"/>
        <v>7</v>
      </c>
      <c r="G1198" s="13"/>
      <c r="H1198" s="21">
        <f t="shared" si="276"/>
        <v>7</v>
      </c>
      <c r="I1198" s="13"/>
      <c r="J1198" s="11" t="str">
        <f t="shared" si="285"/>
        <v>X</v>
      </c>
      <c r="K1198" s="11" t="str">
        <f t="shared" si="286"/>
        <v/>
      </c>
      <c r="L1198" s="11" t="str">
        <f t="shared" si="287"/>
        <v/>
      </c>
      <c r="M1198" s="13"/>
      <c r="R1198" s="11"/>
      <c r="T1198" s="11"/>
      <c r="X1198" s="13"/>
    </row>
    <row r="1199" spans="1:24" x14ac:dyDescent="0.3">
      <c r="A1199" s="13"/>
      <c r="B1199" s="11">
        <v>2217</v>
      </c>
      <c r="C1199" s="14">
        <f t="shared" si="275"/>
        <v>47.085000000000001</v>
      </c>
      <c r="D1199" s="13"/>
      <c r="E1199" s="14">
        <f t="shared" si="283"/>
        <v>47.084200000000003</v>
      </c>
      <c r="F1199" s="21">
        <f t="shared" si="284"/>
        <v>8</v>
      </c>
      <c r="G1199" s="13"/>
      <c r="H1199" s="21">
        <f t="shared" si="276"/>
        <v>8</v>
      </c>
      <c r="I1199" s="13"/>
      <c r="J1199" s="11" t="str">
        <f t="shared" si="285"/>
        <v>X</v>
      </c>
      <c r="K1199" s="11" t="str">
        <f t="shared" si="286"/>
        <v/>
      </c>
      <c r="L1199" s="11" t="str">
        <f t="shared" si="287"/>
        <v/>
      </c>
      <c r="M1199" s="13"/>
      <c r="R1199" s="11"/>
      <c r="T1199" s="11"/>
      <c r="X1199" s="13"/>
    </row>
    <row r="1200" spans="1:24" x14ac:dyDescent="0.3">
      <c r="A1200" s="13"/>
      <c r="B1200" s="11">
        <v>2218</v>
      </c>
      <c r="C1200" s="14">
        <f t="shared" si="275"/>
        <v>47.095599999999997</v>
      </c>
      <c r="D1200" s="13"/>
      <c r="E1200" s="14">
        <f t="shared" si="283"/>
        <v>47.094700000000003</v>
      </c>
      <c r="F1200" s="21">
        <f t="shared" si="284"/>
        <v>9</v>
      </c>
      <c r="G1200" s="13"/>
      <c r="H1200" s="21">
        <f t="shared" si="276"/>
        <v>9</v>
      </c>
      <c r="I1200" s="13"/>
      <c r="J1200" s="11" t="str">
        <f t="shared" si="285"/>
        <v>X</v>
      </c>
      <c r="K1200" s="11" t="str">
        <f t="shared" si="286"/>
        <v/>
      </c>
      <c r="L1200" s="11" t="str">
        <f t="shared" si="287"/>
        <v/>
      </c>
      <c r="M1200" s="13"/>
      <c r="R1200" s="11"/>
      <c r="T1200" s="11"/>
      <c r="X1200" s="13"/>
    </row>
    <row r="1201" spans="1:24" x14ac:dyDescent="0.3">
      <c r="A1201" s="13"/>
      <c r="B1201" s="11">
        <v>2219</v>
      </c>
      <c r="C1201" s="14">
        <f t="shared" si="275"/>
        <v>47.106299999999997</v>
      </c>
      <c r="D1201" s="13"/>
      <c r="E1201" s="14">
        <f t="shared" si="283"/>
        <v>47.1053</v>
      </c>
      <c r="F1201" s="21">
        <f t="shared" si="284"/>
        <v>10</v>
      </c>
      <c r="G1201" s="13"/>
      <c r="H1201" s="21">
        <f t="shared" si="276"/>
        <v>10</v>
      </c>
      <c r="I1201" s="13"/>
      <c r="J1201" s="11" t="str">
        <f t="shared" si="285"/>
        <v>X</v>
      </c>
      <c r="K1201" s="11" t="str">
        <f t="shared" si="286"/>
        <v/>
      </c>
      <c r="L1201" s="11" t="str">
        <f t="shared" si="287"/>
        <v/>
      </c>
      <c r="M1201" s="13"/>
      <c r="R1201" s="11"/>
      <c r="T1201" s="11"/>
      <c r="X1201" s="13"/>
    </row>
    <row r="1202" spans="1:24" x14ac:dyDescent="0.3">
      <c r="A1202" s="13"/>
      <c r="B1202" s="11">
        <v>2220</v>
      </c>
      <c r="C1202" s="14">
        <f t="shared" si="275"/>
        <v>47.116900000000001</v>
      </c>
      <c r="D1202" s="13"/>
      <c r="E1202" s="14">
        <f t="shared" si="283"/>
        <v>47.1158</v>
      </c>
      <c r="F1202" s="21">
        <f t="shared" si="284"/>
        <v>11</v>
      </c>
      <c r="G1202" s="13"/>
      <c r="H1202" s="21">
        <f t="shared" si="276"/>
        <v>11</v>
      </c>
      <c r="I1202" s="13"/>
      <c r="J1202" s="11" t="str">
        <f t="shared" si="285"/>
        <v>X</v>
      </c>
      <c r="K1202" s="11" t="str">
        <f t="shared" si="286"/>
        <v/>
      </c>
      <c r="L1202" s="11" t="str">
        <f t="shared" si="287"/>
        <v/>
      </c>
      <c r="M1202" s="13"/>
      <c r="R1202" s="11"/>
      <c r="T1202" s="11"/>
      <c r="X1202" s="13"/>
    </row>
    <row r="1203" spans="1:24" x14ac:dyDescent="0.3">
      <c r="A1203" s="13"/>
      <c r="B1203" s="11">
        <v>2221</v>
      </c>
      <c r="C1203" s="14">
        <f t="shared" si="275"/>
        <v>47.127499999999998</v>
      </c>
      <c r="D1203" s="13"/>
      <c r="E1203" s="14">
        <f t="shared" si="283"/>
        <v>47.126300000000001</v>
      </c>
      <c r="F1203" s="21">
        <f t="shared" si="284"/>
        <v>12</v>
      </c>
      <c r="G1203" s="13"/>
      <c r="H1203" s="21">
        <f t="shared" si="276"/>
        <v>11.999999999999998</v>
      </c>
      <c r="I1203" s="13"/>
      <c r="J1203" s="11" t="str">
        <f t="shared" si="285"/>
        <v>X</v>
      </c>
      <c r="K1203" s="11" t="str">
        <f t="shared" si="286"/>
        <v/>
      </c>
      <c r="L1203" s="11" t="str">
        <f t="shared" si="287"/>
        <v/>
      </c>
      <c r="M1203" s="13"/>
      <c r="R1203" s="11"/>
      <c r="T1203" s="11"/>
      <c r="X1203" s="13"/>
    </row>
    <row r="1204" spans="1:24" x14ac:dyDescent="0.3">
      <c r="A1204" s="13"/>
      <c r="B1204" s="11">
        <v>2222</v>
      </c>
      <c r="C1204" s="14">
        <f t="shared" si="275"/>
        <v>47.138100000000001</v>
      </c>
      <c r="D1204" s="13"/>
      <c r="E1204" s="14">
        <f t="shared" si="283"/>
        <v>47.136800000000001</v>
      </c>
      <c r="F1204" s="21">
        <f t="shared" si="284"/>
        <v>13</v>
      </c>
      <c r="G1204" s="13"/>
      <c r="H1204" s="21">
        <f t="shared" si="276"/>
        <v>13</v>
      </c>
      <c r="I1204" s="13"/>
      <c r="J1204" s="11" t="str">
        <f t="shared" si="285"/>
        <v>X</v>
      </c>
      <c r="K1204" s="11" t="str">
        <f t="shared" si="286"/>
        <v/>
      </c>
      <c r="L1204" s="11" t="str">
        <f t="shared" si="287"/>
        <v/>
      </c>
      <c r="M1204" s="13"/>
      <c r="R1204" s="11"/>
      <c r="T1204" s="11"/>
      <c r="X1204" s="13"/>
    </row>
    <row r="1205" spans="1:24" x14ac:dyDescent="0.3">
      <c r="A1205" s="13"/>
      <c r="B1205" s="11">
        <v>2223</v>
      </c>
      <c r="C1205" s="14">
        <f t="shared" si="275"/>
        <v>47.148699999999998</v>
      </c>
      <c r="D1205" s="13"/>
      <c r="E1205" s="14">
        <f t="shared" si="283"/>
        <v>47.147399999999998</v>
      </c>
      <c r="F1205" s="21">
        <f t="shared" ref="F1205:F1217" si="288">ROUND((26/2)+(((E1205-47)-0.14)/0.14)*(26/3),0)</f>
        <v>13</v>
      </c>
      <c r="G1205" s="13"/>
      <c r="H1205" s="21">
        <f t="shared" si="276"/>
        <v>13</v>
      </c>
      <c r="I1205" s="13"/>
      <c r="J1205" s="11" t="str">
        <f t="shared" si="285"/>
        <v>X</v>
      </c>
      <c r="K1205" s="11" t="str">
        <f t="shared" si="286"/>
        <v/>
      </c>
      <c r="L1205" s="11" t="str">
        <f t="shared" si="287"/>
        <v/>
      </c>
      <c r="M1205" s="13"/>
      <c r="R1205" s="11"/>
      <c r="T1205" s="11"/>
      <c r="X1205" s="13"/>
    </row>
    <row r="1206" spans="1:24" x14ac:dyDescent="0.3">
      <c r="A1206" s="13"/>
      <c r="B1206" s="11">
        <v>2224</v>
      </c>
      <c r="C1206" s="14">
        <f t="shared" si="275"/>
        <v>47.159300000000002</v>
      </c>
      <c r="D1206" s="13"/>
      <c r="E1206" s="14">
        <f t="shared" si="283"/>
        <v>47.157899999999998</v>
      </c>
      <c r="F1206" s="21">
        <f t="shared" si="288"/>
        <v>14</v>
      </c>
      <c r="G1206" s="13"/>
      <c r="H1206" s="21">
        <f t="shared" si="276"/>
        <v>14</v>
      </c>
      <c r="I1206" s="13"/>
      <c r="J1206" s="11" t="str">
        <f t="shared" si="285"/>
        <v>X</v>
      </c>
      <c r="K1206" s="11" t="str">
        <f t="shared" si="286"/>
        <v/>
      </c>
      <c r="L1206" s="11" t="str">
        <f t="shared" si="287"/>
        <v/>
      </c>
      <c r="M1206" s="13"/>
      <c r="R1206" s="11"/>
      <c r="T1206" s="11"/>
      <c r="X1206" s="13"/>
    </row>
    <row r="1207" spans="1:24" x14ac:dyDescent="0.3">
      <c r="A1207" s="13"/>
      <c r="B1207" s="11">
        <v>2225</v>
      </c>
      <c r="C1207" s="14">
        <f t="shared" si="275"/>
        <v>47.169899999999998</v>
      </c>
      <c r="D1207" s="13"/>
      <c r="E1207" s="14">
        <f t="shared" si="283"/>
        <v>47.168399999999998</v>
      </c>
      <c r="F1207" s="21">
        <f t="shared" si="288"/>
        <v>15</v>
      </c>
      <c r="G1207" s="13"/>
      <c r="H1207" s="21">
        <f t="shared" si="276"/>
        <v>15</v>
      </c>
      <c r="I1207" s="13"/>
      <c r="J1207" s="11" t="str">
        <f t="shared" si="285"/>
        <v>X</v>
      </c>
      <c r="K1207" s="11" t="str">
        <f t="shared" si="286"/>
        <v/>
      </c>
      <c r="L1207" s="11" t="str">
        <f t="shared" si="287"/>
        <v/>
      </c>
      <c r="M1207" s="13"/>
      <c r="R1207" s="11"/>
      <c r="T1207" s="11"/>
      <c r="X1207" s="13"/>
    </row>
    <row r="1208" spans="1:24" x14ac:dyDescent="0.3">
      <c r="A1208" s="13"/>
      <c r="B1208" s="11">
        <v>2226</v>
      </c>
      <c r="C1208" s="14">
        <f t="shared" si="275"/>
        <v>47.180500000000002</v>
      </c>
      <c r="D1208" s="13"/>
      <c r="E1208" s="14">
        <f t="shared" si="283"/>
        <v>47.178899999999999</v>
      </c>
      <c r="F1208" s="21">
        <f t="shared" si="288"/>
        <v>15</v>
      </c>
      <c r="G1208" s="13"/>
      <c r="H1208" s="21">
        <f t="shared" si="276"/>
        <v>16</v>
      </c>
      <c r="I1208" s="13"/>
      <c r="J1208" s="11" t="str">
        <f t="shared" si="285"/>
        <v/>
      </c>
      <c r="K1208" s="11" t="str">
        <f t="shared" si="286"/>
        <v>U</v>
      </c>
      <c r="L1208" s="11" t="str">
        <f t="shared" si="287"/>
        <v/>
      </c>
      <c r="M1208" s="13"/>
      <c r="R1208" s="11"/>
      <c r="T1208" s="11"/>
      <c r="X1208" s="13"/>
    </row>
    <row r="1209" spans="1:24" x14ac:dyDescent="0.3">
      <c r="A1209" s="13"/>
      <c r="B1209" s="11">
        <v>2227</v>
      </c>
      <c r="C1209" s="14">
        <f t="shared" si="275"/>
        <v>47.191099999999999</v>
      </c>
      <c r="D1209" s="13"/>
      <c r="E1209" s="14">
        <f t="shared" si="283"/>
        <v>47.189500000000002</v>
      </c>
      <c r="F1209" s="21">
        <f t="shared" si="288"/>
        <v>16</v>
      </c>
      <c r="G1209" s="13"/>
      <c r="H1209" s="21">
        <f t="shared" si="276"/>
        <v>16</v>
      </c>
      <c r="I1209" s="13"/>
      <c r="J1209" s="11" t="str">
        <f t="shared" si="285"/>
        <v>X</v>
      </c>
      <c r="K1209" s="11" t="str">
        <f t="shared" si="286"/>
        <v/>
      </c>
      <c r="L1209" s="11" t="str">
        <f t="shared" si="287"/>
        <v/>
      </c>
      <c r="M1209" s="13"/>
      <c r="R1209" s="11"/>
      <c r="T1209" s="11"/>
      <c r="X1209" s="13"/>
    </row>
    <row r="1210" spans="1:24" x14ac:dyDescent="0.3">
      <c r="A1210" s="13"/>
      <c r="B1210" s="11">
        <v>2228</v>
      </c>
      <c r="C1210" s="14">
        <f t="shared" si="275"/>
        <v>47.201700000000002</v>
      </c>
      <c r="D1210" s="13"/>
      <c r="E1210" s="14">
        <f t="shared" si="283"/>
        <v>47.2</v>
      </c>
      <c r="F1210" s="21">
        <f t="shared" si="288"/>
        <v>17</v>
      </c>
      <c r="G1210" s="13"/>
      <c r="H1210" s="21">
        <f t="shared" si="276"/>
        <v>17</v>
      </c>
      <c r="I1210" s="13"/>
      <c r="J1210" s="11" t="str">
        <f t="shared" si="285"/>
        <v>X</v>
      </c>
      <c r="K1210" s="11" t="str">
        <f t="shared" si="286"/>
        <v/>
      </c>
      <c r="L1210" s="11" t="str">
        <f t="shared" si="287"/>
        <v/>
      </c>
      <c r="M1210" s="13"/>
      <c r="R1210" s="11"/>
      <c r="T1210" s="11"/>
      <c r="X1210" s="13"/>
    </row>
    <row r="1211" spans="1:24" x14ac:dyDescent="0.3">
      <c r="A1211" s="13"/>
      <c r="B1211" s="11">
        <v>2229</v>
      </c>
      <c r="C1211" s="14">
        <f t="shared" si="275"/>
        <v>47.212299999999999</v>
      </c>
      <c r="D1211" s="13"/>
      <c r="E1211" s="14">
        <f t="shared" si="283"/>
        <v>47.210500000000003</v>
      </c>
      <c r="F1211" s="21">
        <f t="shared" si="288"/>
        <v>17</v>
      </c>
      <c r="G1211" s="13"/>
      <c r="H1211" s="21">
        <f t="shared" si="276"/>
        <v>18</v>
      </c>
      <c r="I1211" s="13"/>
      <c r="J1211" s="11" t="str">
        <f t="shared" si="285"/>
        <v/>
      </c>
      <c r="K1211" s="11" t="str">
        <f t="shared" si="286"/>
        <v>U</v>
      </c>
      <c r="L1211" s="11" t="str">
        <f t="shared" si="287"/>
        <v/>
      </c>
      <c r="M1211" s="13"/>
      <c r="R1211" s="11"/>
      <c r="T1211" s="11"/>
      <c r="X1211" s="13"/>
    </row>
    <row r="1212" spans="1:24" x14ac:dyDescent="0.3">
      <c r="A1212" s="13"/>
      <c r="B1212" s="11">
        <v>2230</v>
      </c>
      <c r="C1212" s="14">
        <f t="shared" si="275"/>
        <v>47.222900000000003</v>
      </c>
      <c r="D1212" s="13"/>
      <c r="E1212" s="14">
        <f t="shared" si="283"/>
        <v>47.2211</v>
      </c>
      <c r="F1212" s="21">
        <f t="shared" si="288"/>
        <v>18</v>
      </c>
      <c r="G1212" s="13"/>
      <c r="H1212" s="21">
        <f t="shared" si="276"/>
        <v>18</v>
      </c>
      <c r="I1212" s="13"/>
      <c r="J1212" s="11" t="str">
        <f t="shared" si="285"/>
        <v>X</v>
      </c>
      <c r="K1212" s="11" t="str">
        <f t="shared" si="286"/>
        <v/>
      </c>
      <c r="L1212" s="11" t="str">
        <f t="shared" si="287"/>
        <v/>
      </c>
      <c r="M1212" s="13"/>
      <c r="R1212" s="11"/>
      <c r="T1212" s="11"/>
      <c r="X1212" s="13"/>
    </row>
    <row r="1213" spans="1:24" x14ac:dyDescent="0.3">
      <c r="A1213" s="13"/>
      <c r="B1213" s="11">
        <v>2231</v>
      </c>
      <c r="C1213" s="14">
        <f t="shared" si="275"/>
        <v>47.233499999999999</v>
      </c>
      <c r="D1213" s="13"/>
      <c r="E1213" s="14">
        <f t="shared" si="283"/>
        <v>47.2316</v>
      </c>
      <c r="F1213" s="21">
        <f t="shared" si="288"/>
        <v>19</v>
      </c>
      <c r="G1213" s="13"/>
      <c r="H1213" s="21">
        <f t="shared" si="276"/>
        <v>19</v>
      </c>
      <c r="I1213" s="13"/>
      <c r="J1213" s="11" t="str">
        <f t="shared" si="285"/>
        <v>X</v>
      </c>
      <c r="K1213" s="11" t="str">
        <f t="shared" si="286"/>
        <v/>
      </c>
      <c r="L1213" s="11" t="str">
        <f t="shared" si="287"/>
        <v/>
      </c>
      <c r="M1213" s="13"/>
      <c r="R1213" s="11"/>
      <c r="T1213" s="11"/>
      <c r="X1213" s="13"/>
    </row>
    <row r="1214" spans="1:24" x14ac:dyDescent="0.3">
      <c r="A1214" s="13"/>
      <c r="B1214" s="11">
        <v>2232</v>
      </c>
      <c r="C1214" s="14">
        <f t="shared" si="275"/>
        <v>47.244</v>
      </c>
      <c r="D1214" s="13"/>
      <c r="E1214" s="14">
        <f t="shared" si="283"/>
        <v>47.242100000000001</v>
      </c>
      <c r="F1214" s="21">
        <f t="shared" si="288"/>
        <v>19</v>
      </c>
      <c r="G1214" s="13"/>
      <c r="H1214" s="21">
        <f t="shared" si="276"/>
        <v>19</v>
      </c>
      <c r="I1214" s="13"/>
      <c r="J1214" s="11" t="str">
        <f t="shared" si="285"/>
        <v>X</v>
      </c>
      <c r="K1214" s="11" t="str">
        <f t="shared" si="286"/>
        <v/>
      </c>
      <c r="L1214" s="11" t="str">
        <f t="shared" si="287"/>
        <v/>
      </c>
      <c r="M1214" s="13"/>
      <c r="R1214" s="11"/>
      <c r="T1214" s="11"/>
      <c r="X1214" s="13"/>
    </row>
    <row r="1215" spans="1:24" x14ac:dyDescent="0.3">
      <c r="A1215" s="13"/>
      <c r="B1215" s="11">
        <v>2233</v>
      </c>
      <c r="C1215" s="14">
        <f t="shared" si="275"/>
        <v>47.254600000000003</v>
      </c>
      <c r="D1215" s="13"/>
      <c r="E1215" s="14">
        <f t="shared" si="283"/>
        <v>47.252600000000001</v>
      </c>
      <c r="F1215" s="21">
        <f t="shared" si="288"/>
        <v>20</v>
      </c>
      <c r="G1215" s="13"/>
      <c r="H1215" s="21">
        <f t="shared" si="276"/>
        <v>20</v>
      </c>
      <c r="I1215" s="13"/>
      <c r="J1215" s="11" t="str">
        <f t="shared" si="285"/>
        <v>X</v>
      </c>
      <c r="K1215" s="11" t="str">
        <f t="shared" si="286"/>
        <v/>
      </c>
      <c r="L1215" s="11" t="str">
        <f t="shared" si="287"/>
        <v/>
      </c>
      <c r="M1215" s="13"/>
      <c r="R1215" s="11"/>
      <c r="T1215" s="11"/>
      <c r="X1215" s="13"/>
    </row>
    <row r="1216" spans="1:24" x14ac:dyDescent="0.3">
      <c r="A1216" s="13"/>
      <c r="B1216" s="11">
        <v>2234</v>
      </c>
      <c r="C1216" s="14">
        <f t="shared" si="275"/>
        <v>47.2652</v>
      </c>
      <c r="D1216" s="13"/>
      <c r="E1216" s="14">
        <f t="shared" si="283"/>
        <v>47.263199999999998</v>
      </c>
      <c r="F1216" s="21">
        <f t="shared" si="288"/>
        <v>21</v>
      </c>
      <c r="G1216" s="13"/>
      <c r="H1216" s="21">
        <f t="shared" si="276"/>
        <v>20</v>
      </c>
      <c r="I1216" s="13"/>
      <c r="J1216" s="11" t="str">
        <f t="shared" si="285"/>
        <v/>
      </c>
      <c r="K1216" s="11" t="str">
        <f t="shared" si="286"/>
        <v/>
      </c>
      <c r="L1216" s="11" t="str">
        <f t="shared" si="287"/>
        <v>O</v>
      </c>
      <c r="M1216" s="13"/>
      <c r="R1216" s="11"/>
      <c r="T1216" s="11"/>
      <c r="X1216" s="13"/>
    </row>
    <row r="1217" spans="1:24" x14ac:dyDescent="0.3">
      <c r="A1217" s="13"/>
      <c r="B1217" s="11">
        <v>2235</v>
      </c>
      <c r="C1217" s="14">
        <f t="shared" si="275"/>
        <v>47.275799999999997</v>
      </c>
      <c r="D1217" s="13"/>
      <c r="E1217" s="14">
        <f t="shared" si="283"/>
        <v>47.273699999999998</v>
      </c>
      <c r="F1217" s="21">
        <f t="shared" si="288"/>
        <v>21</v>
      </c>
      <c r="G1217" s="13"/>
      <c r="H1217" s="21">
        <f t="shared" si="276"/>
        <v>21</v>
      </c>
      <c r="I1217" s="13"/>
      <c r="J1217" s="11" t="str">
        <f t="shared" si="285"/>
        <v>X</v>
      </c>
      <c r="K1217" s="11" t="str">
        <f t="shared" si="286"/>
        <v/>
      </c>
      <c r="L1217" s="11" t="str">
        <f t="shared" si="287"/>
        <v/>
      </c>
      <c r="M1217" s="13"/>
      <c r="R1217" s="11"/>
      <c r="T1217" s="11"/>
      <c r="X1217" s="13"/>
    </row>
    <row r="1218" spans="1:24" x14ac:dyDescent="0.3">
      <c r="A1218" s="13"/>
      <c r="B1218" s="11">
        <v>2236</v>
      </c>
      <c r="C1218" s="14">
        <f t="shared" si="275"/>
        <v>47.2864</v>
      </c>
      <c r="D1218" s="13"/>
      <c r="E1218" s="14">
        <f t="shared" si="283"/>
        <v>47.284199999999998</v>
      </c>
      <c r="F1218" s="21">
        <f t="shared" ref="F1218:F1230" si="289">ROUND(26-((0.42-(E1218-47))/0.14)*(26/6),0)</f>
        <v>22</v>
      </c>
      <c r="G1218" s="13"/>
      <c r="H1218" s="21">
        <f t="shared" si="276"/>
        <v>22</v>
      </c>
      <c r="I1218" s="13"/>
      <c r="J1218" s="11" t="str">
        <f t="shared" si="285"/>
        <v>X</v>
      </c>
      <c r="K1218" s="11" t="str">
        <f t="shared" si="286"/>
        <v/>
      </c>
      <c r="L1218" s="11" t="str">
        <f t="shared" si="287"/>
        <v/>
      </c>
      <c r="M1218" s="13"/>
      <c r="R1218" s="11"/>
      <c r="T1218" s="11"/>
      <c r="X1218" s="13"/>
    </row>
    <row r="1219" spans="1:24" x14ac:dyDescent="0.3">
      <c r="A1219" s="13"/>
      <c r="B1219" s="11">
        <v>2237</v>
      </c>
      <c r="C1219" s="14">
        <f t="shared" si="275"/>
        <v>47.296900000000001</v>
      </c>
      <c r="D1219" s="13"/>
      <c r="E1219" s="14">
        <f t="shared" si="283"/>
        <v>47.294699999999999</v>
      </c>
      <c r="F1219" s="21">
        <f t="shared" si="289"/>
        <v>22</v>
      </c>
      <c r="G1219" s="13"/>
      <c r="H1219" s="21">
        <f t="shared" si="276"/>
        <v>22</v>
      </c>
      <c r="I1219" s="13"/>
      <c r="J1219" s="11" t="str">
        <f t="shared" si="285"/>
        <v>X</v>
      </c>
      <c r="K1219" s="11" t="str">
        <f t="shared" si="286"/>
        <v/>
      </c>
      <c r="L1219" s="11" t="str">
        <f t="shared" si="287"/>
        <v/>
      </c>
      <c r="M1219" s="13"/>
      <c r="R1219" s="11"/>
      <c r="T1219" s="11"/>
      <c r="X1219" s="13"/>
    </row>
    <row r="1220" spans="1:24" x14ac:dyDescent="0.3">
      <c r="A1220" s="13"/>
      <c r="B1220" s="11">
        <v>2238</v>
      </c>
      <c r="C1220" s="14">
        <f t="shared" si="275"/>
        <v>47.307499999999997</v>
      </c>
      <c r="D1220" s="13"/>
      <c r="E1220" s="14">
        <f t="shared" si="283"/>
        <v>47.305300000000003</v>
      </c>
      <c r="F1220" s="21">
        <f t="shared" si="289"/>
        <v>22</v>
      </c>
      <c r="G1220" s="13"/>
      <c r="H1220" s="21">
        <f t="shared" si="276"/>
        <v>22</v>
      </c>
      <c r="I1220" s="13"/>
      <c r="J1220" s="11" t="str">
        <f t="shared" si="285"/>
        <v>X</v>
      </c>
      <c r="K1220" s="11" t="str">
        <f t="shared" si="286"/>
        <v/>
      </c>
      <c r="L1220" s="11" t="str">
        <f t="shared" si="287"/>
        <v/>
      </c>
      <c r="M1220" s="13"/>
      <c r="R1220" s="11"/>
      <c r="T1220" s="11"/>
      <c r="X1220" s="13"/>
    </row>
    <row r="1221" spans="1:24" x14ac:dyDescent="0.3">
      <c r="A1221" s="13"/>
      <c r="B1221" s="11">
        <v>2239</v>
      </c>
      <c r="C1221" s="14">
        <f t="shared" si="275"/>
        <v>47.318100000000001</v>
      </c>
      <c r="D1221" s="13"/>
      <c r="E1221" s="14">
        <f t="shared" si="283"/>
        <v>47.315800000000003</v>
      </c>
      <c r="F1221" s="21">
        <f t="shared" si="289"/>
        <v>23</v>
      </c>
      <c r="G1221" s="13"/>
      <c r="H1221" s="21">
        <f t="shared" si="276"/>
        <v>23</v>
      </c>
      <c r="I1221" s="13"/>
      <c r="J1221" s="11" t="str">
        <f t="shared" si="285"/>
        <v>X</v>
      </c>
      <c r="K1221" s="11" t="str">
        <f t="shared" si="286"/>
        <v/>
      </c>
      <c r="L1221" s="11" t="str">
        <f t="shared" si="287"/>
        <v/>
      </c>
      <c r="M1221" s="13"/>
      <c r="R1221" s="11"/>
      <c r="T1221" s="11"/>
      <c r="X1221" s="13"/>
    </row>
    <row r="1222" spans="1:24" x14ac:dyDescent="0.3">
      <c r="A1222" s="13"/>
      <c r="B1222" s="11">
        <v>2240</v>
      </c>
      <c r="C1222" s="14">
        <f t="shared" ref="C1222:C1285" si="290">ROUND(SQRT(B1222),4)</f>
        <v>47.328600000000002</v>
      </c>
      <c r="D1222" s="13"/>
      <c r="E1222" s="14">
        <f t="shared" si="283"/>
        <v>47.326300000000003</v>
      </c>
      <c r="F1222" s="21">
        <f t="shared" si="289"/>
        <v>23</v>
      </c>
      <c r="G1222" s="13"/>
      <c r="H1222" s="21">
        <f t="shared" si="276"/>
        <v>23</v>
      </c>
      <c r="I1222" s="13"/>
      <c r="J1222" s="11" t="str">
        <f t="shared" si="285"/>
        <v>X</v>
      </c>
      <c r="K1222" s="11" t="str">
        <f t="shared" si="286"/>
        <v/>
      </c>
      <c r="L1222" s="11" t="str">
        <f t="shared" si="287"/>
        <v/>
      </c>
      <c r="M1222" s="13"/>
      <c r="R1222" s="11"/>
      <c r="T1222" s="11"/>
      <c r="X1222" s="13"/>
    </row>
    <row r="1223" spans="1:24" x14ac:dyDescent="0.3">
      <c r="A1223" s="13"/>
      <c r="B1223" s="11">
        <v>2241</v>
      </c>
      <c r="C1223" s="14">
        <f t="shared" si="290"/>
        <v>47.339199999999998</v>
      </c>
      <c r="D1223" s="13"/>
      <c r="E1223" s="14">
        <f t="shared" si="283"/>
        <v>47.336799999999997</v>
      </c>
      <c r="F1223" s="21">
        <f t="shared" si="289"/>
        <v>23</v>
      </c>
      <c r="G1223" s="13"/>
      <c r="H1223" s="21">
        <f t="shared" ref="H1223:H1286" si="291">ROUND(C1223-E1223,4)*10000</f>
        <v>23.999999999999996</v>
      </c>
      <c r="I1223" s="13"/>
      <c r="J1223" s="11" t="str">
        <f t="shared" si="285"/>
        <v/>
      </c>
      <c r="K1223" s="11" t="str">
        <f t="shared" si="286"/>
        <v>U</v>
      </c>
      <c r="L1223" s="11" t="str">
        <f t="shared" si="287"/>
        <v/>
      </c>
      <c r="M1223" s="13"/>
      <c r="R1223" s="11"/>
      <c r="T1223" s="11"/>
      <c r="X1223" s="13"/>
    </row>
    <row r="1224" spans="1:24" x14ac:dyDescent="0.3">
      <c r="A1224" s="13"/>
      <c r="B1224" s="11">
        <v>2242</v>
      </c>
      <c r="C1224" s="14">
        <f t="shared" si="290"/>
        <v>47.349800000000002</v>
      </c>
      <c r="D1224" s="13"/>
      <c r="E1224" s="14">
        <f t="shared" si="283"/>
        <v>47.3474</v>
      </c>
      <c r="F1224" s="21">
        <f t="shared" si="289"/>
        <v>24</v>
      </c>
      <c r="G1224" s="13"/>
      <c r="H1224" s="21">
        <f t="shared" si="291"/>
        <v>23.999999999999996</v>
      </c>
      <c r="I1224" s="13"/>
      <c r="J1224" s="11" t="str">
        <f t="shared" ref="J1224:J1255" si="292">IF(H1224=F1224,"X","")</f>
        <v>X</v>
      </c>
      <c r="K1224" s="11" t="str">
        <f t="shared" ref="K1224:K1255" si="293">IF(H1224&gt;F1224,"U","")</f>
        <v/>
      </c>
      <c r="L1224" s="11" t="str">
        <f t="shared" ref="L1224:L1255" si="294">IF(H1224&lt;F1224,"O","")</f>
        <v/>
      </c>
      <c r="M1224" s="13"/>
      <c r="R1224" s="11"/>
      <c r="T1224" s="11"/>
      <c r="X1224" s="13"/>
    </row>
    <row r="1225" spans="1:24" x14ac:dyDescent="0.3">
      <c r="A1225" s="13"/>
      <c r="B1225" s="11">
        <v>2243</v>
      </c>
      <c r="C1225" s="14">
        <f t="shared" si="290"/>
        <v>47.360300000000002</v>
      </c>
      <c r="D1225" s="13"/>
      <c r="E1225" s="14">
        <f t="shared" si="283"/>
        <v>47.357900000000001</v>
      </c>
      <c r="F1225" s="21">
        <f t="shared" si="289"/>
        <v>24</v>
      </c>
      <c r="G1225" s="13"/>
      <c r="H1225" s="21">
        <f t="shared" si="291"/>
        <v>23.999999999999996</v>
      </c>
      <c r="I1225" s="13"/>
      <c r="J1225" s="11" t="str">
        <f t="shared" si="292"/>
        <v>X</v>
      </c>
      <c r="K1225" s="11" t="str">
        <f t="shared" si="293"/>
        <v/>
      </c>
      <c r="L1225" s="11" t="str">
        <f t="shared" si="294"/>
        <v/>
      </c>
      <c r="M1225" s="13"/>
      <c r="R1225" s="11"/>
      <c r="T1225" s="11"/>
      <c r="X1225" s="13"/>
    </row>
    <row r="1226" spans="1:24" x14ac:dyDescent="0.3">
      <c r="A1226" s="13"/>
      <c r="B1226" s="11">
        <v>2244</v>
      </c>
      <c r="C1226" s="14">
        <f t="shared" si="290"/>
        <v>47.370899999999999</v>
      </c>
      <c r="D1226" s="13"/>
      <c r="E1226" s="14">
        <f t="shared" si="283"/>
        <v>47.368400000000001</v>
      </c>
      <c r="F1226" s="21">
        <f t="shared" si="289"/>
        <v>24</v>
      </c>
      <c r="G1226" s="13"/>
      <c r="H1226" s="21">
        <f t="shared" si="291"/>
        <v>25</v>
      </c>
      <c r="I1226" s="13"/>
      <c r="J1226" s="11" t="str">
        <f t="shared" si="292"/>
        <v/>
      </c>
      <c r="K1226" s="11" t="str">
        <f t="shared" si="293"/>
        <v>U</v>
      </c>
      <c r="L1226" s="11" t="str">
        <f t="shared" si="294"/>
        <v/>
      </c>
      <c r="M1226" s="13"/>
      <c r="R1226" s="11"/>
      <c r="T1226" s="11"/>
      <c r="X1226" s="13"/>
    </row>
    <row r="1227" spans="1:24" x14ac:dyDescent="0.3">
      <c r="A1227" s="13"/>
      <c r="B1227" s="11">
        <v>2245</v>
      </c>
      <c r="C1227" s="14">
        <f t="shared" si="290"/>
        <v>47.381399999999999</v>
      </c>
      <c r="D1227" s="13"/>
      <c r="E1227" s="14">
        <f t="shared" si="283"/>
        <v>47.378900000000002</v>
      </c>
      <c r="F1227" s="21">
        <f t="shared" si="289"/>
        <v>25</v>
      </c>
      <c r="G1227" s="13"/>
      <c r="H1227" s="21">
        <f t="shared" si="291"/>
        <v>25</v>
      </c>
      <c r="I1227" s="13"/>
      <c r="J1227" s="11" t="str">
        <f t="shared" si="292"/>
        <v>X</v>
      </c>
      <c r="K1227" s="11" t="str">
        <f t="shared" si="293"/>
        <v/>
      </c>
      <c r="L1227" s="11" t="str">
        <f t="shared" si="294"/>
        <v/>
      </c>
      <c r="M1227" s="13"/>
      <c r="R1227" s="11"/>
      <c r="T1227" s="11"/>
      <c r="X1227" s="13"/>
    </row>
    <row r="1228" spans="1:24" x14ac:dyDescent="0.3">
      <c r="A1228" s="13"/>
      <c r="B1228" s="11">
        <v>2246</v>
      </c>
      <c r="C1228" s="14">
        <f t="shared" si="290"/>
        <v>47.392000000000003</v>
      </c>
      <c r="D1228" s="13"/>
      <c r="E1228" s="14">
        <f t="shared" si="283"/>
        <v>47.389499999999998</v>
      </c>
      <c r="F1228" s="21">
        <f t="shared" si="289"/>
        <v>25</v>
      </c>
      <c r="G1228" s="13"/>
      <c r="H1228" s="21">
        <f t="shared" si="291"/>
        <v>25</v>
      </c>
      <c r="I1228" s="13"/>
      <c r="J1228" s="11" t="str">
        <f t="shared" si="292"/>
        <v>X</v>
      </c>
      <c r="K1228" s="11" t="str">
        <f t="shared" si="293"/>
        <v/>
      </c>
      <c r="L1228" s="11" t="str">
        <f t="shared" si="294"/>
        <v/>
      </c>
      <c r="M1228" s="13"/>
      <c r="R1228" s="11"/>
      <c r="T1228" s="11"/>
      <c r="X1228" s="13"/>
    </row>
    <row r="1229" spans="1:24" x14ac:dyDescent="0.3">
      <c r="A1229" s="13"/>
      <c r="B1229" s="11">
        <v>2247</v>
      </c>
      <c r="C1229" s="14">
        <f t="shared" si="290"/>
        <v>47.402500000000003</v>
      </c>
      <c r="D1229" s="13"/>
      <c r="E1229" s="14">
        <f t="shared" si="283"/>
        <v>47.4</v>
      </c>
      <c r="F1229" s="21">
        <f t="shared" si="289"/>
        <v>25</v>
      </c>
      <c r="G1229" s="13"/>
      <c r="H1229" s="21">
        <f t="shared" si="291"/>
        <v>25</v>
      </c>
      <c r="I1229" s="13"/>
      <c r="J1229" s="11" t="str">
        <f t="shared" si="292"/>
        <v>X</v>
      </c>
      <c r="K1229" s="11" t="str">
        <f t="shared" si="293"/>
        <v/>
      </c>
      <c r="L1229" s="11" t="str">
        <f t="shared" si="294"/>
        <v/>
      </c>
      <c r="M1229" s="13"/>
      <c r="R1229" s="11"/>
      <c r="T1229" s="11"/>
      <c r="X1229" s="13"/>
    </row>
    <row r="1230" spans="1:24" x14ac:dyDescent="0.3">
      <c r="A1230" s="13"/>
      <c r="B1230" s="11">
        <v>2248</v>
      </c>
      <c r="C1230" s="14">
        <f t="shared" si="290"/>
        <v>47.4131</v>
      </c>
      <c r="D1230" s="13"/>
      <c r="E1230" s="14">
        <f t="shared" si="283"/>
        <v>47.410499999999999</v>
      </c>
      <c r="F1230" s="21">
        <f t="shared" si="289"/>
        <v>26</v>
      </c>
      <c r="G1230" s="13"/>
      <c r="H1230" s="21">
        <f t="shared" si="291"/>
        <v>26</v>
      </c>
      <c r="I1230" s="13"/>
      <c r="J1230" s="11" t="str">
        <f t="shared" si="292"/>
        <v>X</v>
      </c>
      <c r="K1230" s="11" t="str">
        <f t="shared" si="293"/>
        <v/>
      </c>
      <c r="L1230" s="11" t="str">
        <f t="shared" si="294"/>
        <v/>
      </c>
      <c r="M1230" s="13"/>
      <c r="R1230" s="11"/>
      <c r="T1230" s="11"/>
      <c r="X1230" s="13"/>
    </row>
    <row r="1231" spans="1:24" x14ac:dyDescent="0.3">
      <c r="A1231" s="13"/>
      <c r="B1231" s="11">
        <v>2249</v>
      </c>
      <c r="C1231" s="14">
        <f t="shared" si="290"/>
        <v>47.4236</v>
      </c>
      <c r="D1231" s="13"/>
      <c r="E1231" s="14">
        <f t="shared" si="283"/>
        <v>47.421100000000003</v>
      </c>
      <c r="F1231" s="21">
        <v>26</v>
      </c>
      <c r="G1231" s="13"/>
      <c r="H1231" s="21">
        <f t="shared" si="291"/>
        <v>25</v>
      </c>
      <c r="I1231" s="13"/>
      <c r="J1231" s="11" t="str">
        <f t="shared" si="292"/>
        <v/>
      </c>
      <c r="K1231" s="11" t="str">
        <f t="shared" si="293"/>
        <v/>
      </c>
      <c r="L1231" s="11" t="str">
        <f t="shared" si="294"/>
        <v>O</v>
      </c>
      <c r="M1231" s="13"/>
      <c r="R1231" s="11"/>
      <c r="T1231" s="11"/>
      <c r="X1231" s="13"/>
    </row>
    <row r="1232" spans="1:24" x14ac:dyDescent="0.3">
      <c r="A1232" s="13"/>
      <c r="B1232" s="11">
        <v>2250</v>
      </c>
      <c r="C1232" s="14">
        <f t="shared" si="290"/>
        <v>47.434199999999997</v>
      </c>
      <c r="D1232" s="13"/>
      <c r="E1232" s="14">
        <f t="shared" si="283"/>
        <v>47.431600000000003</v>
      </c>
      <c r="F1232" s="21">
        <v>26</v>
      </c>
      <c r="G1232" s="13"/>
      <c r="H1232" s="21">
        <f t="shared" si="291"/>
        <v>26</v>
      </c>
      <c r="I1232" s="13"/>
      <c r="J1232" s="11" t="str">
        <f t="shared" si="292"/>
        <v>X</v>
      </c>
      <c r="K1232" s="11" t="str">
        <f t="shared" si="293"/>
        <v/>
      </c>
      <c r="L1232" s="11" t="str">
        <f t="shared" si="294"/>
        <v/>
      </c>
      <c r="M1232" s="13"/>
      <c r="R1232" s="11"/>
      <c r="T1232" s="11"/>
      <c r="X1232" s="13"/>
    </row>
    <row r="1233" spans="1:24" x14ac:dyDescent="0.3">
      <c r="A1233" s="13"/>
      <c r="B1233" s="11">
        <v>2251</v>
      </c>
      <c r="C1233" s="14">
        <f t="shared" si="290"/>
        <v>47.444699999999997</v>
      </c>
      <c r="D1233" s="13"/>
      <c r="E1233" s="14">
        <f t="shared" si="283"/>
        <v>47.442100000000003</v>
      </c>
      <c r="F1233" s="21">
        <v>26</v>
      </c>
      <c r="G1233" s="13"/>
      <c r="H1233" s="21">
        <f t="shared" si="291"/>
        <v>26</v>
      </c>
      <c r="I1233" s="13"/>
      <c r="J1233" s="11" t="str">
        <f t="shared" si="292"/>
        <v>X</v>
      </c>
      <c r="K1233" s="11" t="str">
        <f t="shared" si="293"/>
        <v/>
      </c>
      <c r="L1233" s="11" t="str">
        <f t="shared" si="294"/>
        <v/>
      </c>
      <c r="M1233" s="13"/>
      <c r="R1233" s="11"/>
      <c r="T1233" s="11"/>
      <c r="X1233" s="13"/>
    </row>
    <row r="1234" spans="1:24" x14ac:dyDescent="0.3">
      <c r="A1234" s="13"/>
      <c r="B1234" s="11">
        <v>2252</v>
      </c>
      <c r="C1234" s="14">
        <f t="shared" si="290"/>
        <v>47.455199999999998</v>
      </c>
      <c r="D1234" s="13"/>
      <c r="E1234" s="14">
        <f t="shared" si="283"/>
        <v>47.452599999999997</v>
      </c>
      <c r="F1234" s="21">
        <v>26</v>
      </c>
      <c r="G1234" s="13"/>
      <c r="H1234" s="21">
        <f t="shared" si="291"/>
        <v>26</v>
      </c>
      <c r="I1234" s="13"/>
      <c r="J1234" s="11" t="str">
        <f t="shared" si="292"/>
        <v>X</v>
      </c>
      <c r="K1234" s="11" t="str">
        <f t="shared" si="293"/>
        <v/>
      </c>
      <c r="L1234" s="11" t="str">
        <f t="shared" si="294"/>
        <v/>
      </c>
      <c r="M1234" s="13"/>
      <c r="R1234" s="11"/>
      <c r="T1234" s="11"/>
      <c r="X1234" s="13"/>
    </row>
    <row r="1235" spans="1:24" x14ac:dyDescent="0.3">
      <c r="A1235" s="13"/>
      <c r="B1235" s="11">
        <v>2253</v>
      </c>
      <c r="C1235" s="14">
        <f t="shared" si="290"/>
        <v>47.465800000000002</v>
      </c>
      <c r="D1235" s="13"/>
      <c r="E1235" s="14">
        <f t="shared" si="283"/>
        <v>47.463200000000001</v>
      </c>
      <c r="F1235" s="21">
        <v>26</v>
      </c>
      <c r="G1235" s="13"/>
      <c r="H1235" s="21">
        <f t="shared" si="291"/>
        <v>26</v>
      </c>
      <c r="I1235" s="13"/>
      <c r="J1235" s="11" t="str">
        <f t="shared" si="292"/>
        <v>X</v>
      </c>
      <c r="K1235" s="11" t="str">
        <f t="shared" si="293"/>
        <v/>
      </c>
      <c r="L1235" s="11" t="str">
        <f t="shared" si="294"/>
        <v/>
      </c>
      <c r="M1235" s="13"/>
      <c r="R1235" s="11"/>
      <c r="T1235" s="11"/>
      <c r="X1235" s="13"/>
    </row>
    <row r="1236" spans="1:24" x14ac:dyDescent="0.3">
      <c r="A1236" s="13"/>
      <c r="B1236" s="11">
        <v>2254</v>
      </c>
      <c r="C1236" s="14">
        <f t="shared" si="290"/>
        <v>47.476300000000002</v>
      </c>
      <c r="D1236" s="13"/>
      <c r="E1236" s="14">
        <f t="shared" si="283"/>
        <v>47.473700000000001</v>
      </c>
      <c r="F1236" s="21">
        <v>26</v>
      </c>
      <c r="G1236" s="13"/>
      <c r="H1236" s="21">
        <f t="shared" si="291"/>
        <v>26</v>
      </c>
      <c r="I1236" s="13"/>
      <c r="J1236" s="11" t="str">
        <f t="shared" si="292"/>
        <v>X</v>
      </c>
      <c r="K1236" s="11" t="str">
        <f t="shared" si="293"/>
        <v/>
      </c>
      <c r="L1236" s="11" t="str">
        <f t="shared" si="294"/>
        <v/>
      </c>
      <c r="M1236" s="13"/>
      <c r="R1236" s="11"/>
      <c r="T1236" s="11"/>
      <c r="X1236" s="13"/>
    </row>
    <row r="1237" spans="1:24" x14ac:dyDescent="0.3">
      <c r="A1237" s="13"/>
      <c r="B1237" s="11">
        <v>2255</v>
      </c>
      <c r="C1237" s="14">
        <f t="shared" si="290"/>
        <v>47.486800000000002</v>
      </c>
      <c r="D1237" s="13"/>
      <c r="E1237" s="14">
        <f t="shared" si="283"/>
        <v>47.484200000000001</v>
      </c>
      <c r="F1237" s="21">
        <v>26</v>
      </c>
      <c r="G1237" s="13"/>
      <c r="H1237" s="21">
        <f t="shared" si="291"/>
        <v>26</v>
      </c>
      <c r="I1237" s="13"/>
      <c r="J1237" s="11" t="str">
        <f t="shared" si="292"/>
        <v>X</v>
      </c>
      <c r="K1237" s="11" t="str">
        <f t="shared" si="293"/>
        <v/>
      </c>
      <c r="L1237" s="11" t="str">
        <f t="shared" si="294"/>
        <v/>
      </c>
      <c r="M1237" s="13"/>
      <c r="R1237" s="11"/>
      <c r="T1237" s="11"/>
      <c r="X1237" s="13"/>
    </row>
    <row r="1238" spans="1:24" x14ac:dyDescent="0.3">
      <c r="A1238" s="13"/>
      <c r="B1238" s="11">
        <v>2256</v>
      </c>
      <c r="C1238" s="14">
        <f t="shared" si="290"/>
        <v>47.497399999999999</v>
      </c>
      <c r="D1238" s="13"/>
      <c r="E1238" s="14">
        <f t="shared" si="283"/>
        <v>47.494700000000002</v>
      </c>
      <c r="F1238" s="21">
        <v>26</v>
      </c>
      <c r="G1238" s="13"/>
      <c r="H1238" s="21">
        <f t="shared" si="291"/>
        <v>27</v>
      </c>
      <c r="I1238" s="13"/>
      <c r="J1238" s="11" t="str">
        <f t="shared" si="292"/>
        <v/>
      </c>
      <c r="K1238" s="11" t="str">
        <f t="shared" si="293"/>
        <v>U</v>
      </c>
      <c r="L1238" s="11" t="str">
        <f t="shared" si="294"/>
        <v/>
      </c>
      <c r="M1238" s="13"/>
      <c r="R1238" s="11"/>
      <c r="T1238" s="11"/>
      <c r="X1238" s="13"/>
    </row>
    <row r="1239" spans="1:24" x14ac:dyDescent="0.3">
      <c r="A1239" s="13"/>
      <c r="B1239" s="11">
        <v>2257</v>
      </c>
      <c r="C1239" s="14">
        <f t="shared" si="290"/>
        <v>47.507899999999999</v>
      </c>
      <c r="D1239" s="13"/>
      <c r="E1239" s="14">
        <f t="shared" si="283"/>
        <v>47.505299999999998</v>
      </c>
      <c r="F1239" s="21">
        <v>26</v>
      </c>
      <c r="G1239" s="13"/>
      <c r="H1239" s="21">
        <f t="shared" si="291"/>
        <v>26</v>
      </c>
      <c r="I1239" s="13"/>
      <c r="J1239" s="11" t="str">
        <f t="shared" si="292"/>
        <v>X</v>
      </c>
      <c r="K1239" s="11" t="str">
        <f t="shared" si="293"/>
        <v/>
      </c>
      <c r="L1239" s="11" t="str">
        <f t="shared" si="294"/>
        <v/>
      </c>
      <c r="M1239" s="13"/>
      <c r="R1239" s="11"/>
      <c r="T1239" s="11"/>
      <c r="X1239" s="13"/>
    </row>
    <row r="1240" spans="1:24" x14ac:dyDescent="0.3">
      <c r="A1240" s="13"/>
      <c r="B1240" s="11">
        <v>2258</v>
      </c>
      <c r="C1240" s="14">
        <f t="shared" si="290"/>
        <v>47.5184</v>
      </c>
      <c r="D1240" s="13"/>
      <c r="E1240" s="14">
        <f t="shared" si="283"/>
        <v>47.515799999999999</v>
      </c>
      <c r="F1240" s="21">
        <v>26</v>
      </c>
      <c r="G1240" s="13"/>
      <c r="H1240" s="21">
        <f t="shared" si="291"/>
        <v>26</v>
      </c>
      <c r="I1240" s="13"/>
      <c r="J1240" s="11" t="str">
        <f t="shared" si="292"/>
        <v>X</v>
      </c>
      <c r="K1240" s="11" t="str">
        <f t="shared" si="293"/>
        <v/>
      </c>
      <c r="L1240" s="11" t="str">
        <f t="shared" si="294"/>
        <v/>
      </c>
      <c r="M1240" s="13"/>
      <c r="R1240" s="11"/>
      <c r="T1240" s="11"/>
      <c r="X1240" s="13"/>
    </row>
    <row r="1241" spans="1:24" x14ac:dyDescent="0.3">
      <c r="A1241" s="13"/>
      <c r="B1241" s="11">
        <v>2259</v>
      </c>
      <c r="C1241" s="14">
        <f t="shared" si="290"/>
        <v>47.5289</v>
      </c>
      <c r="D1241" s="13"/>
      <c r="E1241" s="14">
        <f t="shared" si="283"/>
        <v>47.526299999999999</v>
      </c>
      <c r="F1241" s="21">
        <v>26</v>
      </c>
      <c r="G1241" s="13"/>
      <c r="H1241" s="21">
        <f t="shared" si="291"/>
        <v>26</v>
      </c>
      <c r="I1241" s="13"/>
      <c r="J1241" s="11" t="str">
        <f t="shared" si="292"/>
        <v>X</v>
      </c>
      <c r="K1241" s="11" t="str">
        <f t="shared" si="293"/>
        <v/>
      </c>
      <c r="L1241" s="11" t="str">
        <f t="shared" si="294"/>
        <v/>
      </c>
      <c r="M1241" s="13"/>
      <c r="R1241" s="11"/>
      <c r="T1241" s="11"/>
      <c r="X1241" s="13"/>
    </row>
    <row r="1242" spans="1:24" x14ac:dyDescent="0.3">
      <c r="A1242" s="13"/>
      <c r="B1242" s="11">
        <v>2260</v>
      </c>
      <c r="C1242" s="14">
        <f t="shared" si="290"/>
        <v>47.539499999999997</v>
      </c>
      <c r="D1242" s="13"/>
      <c r="E1242" s="14">
        <f t="shared" si="283"/>
        <v>47.536799999999999</v>
      </c>
      <c r="F1242" s="21">
        <v>26</v>
      </c>
      <c r="G1242" s="13"/>
      <c r="H1242" s="21">
        <f t="shared" si="291"/>
        <v>27</v>
      </c>
      <c r="I1242" s="13"/>
      <c r="J1242" s="11" t="str">
        <f t="shared" si="292"/>
        <v/>
      </c>
      <c r="K1242" s="11" t="str">
        <f t="shared" si="293"/>
        <v>U</v>
      </c>
      <c r="L1242" s="11" t="str">
        <f t="shared" si="294"/>
        <v/>
      </c>
      <c r="M1242" s="13"/>
      <c r="R1242" s="11"/>
      <c r="T1242" s="11"/>
      <c r="X1242" s="13"/>
    </row>
    <row r="1243" spans="1:24" x14ac:dyDescent="0.3">
      <c r="A1243" s="13"/>
      <c r="B1243" s="11">
        <v>2261</v>
      </c>
      <c r="C1243" s="14">
        <f t="shared" si="290"/>
        <v>47.55</v>
      </c>
      <c r="D1243" s="13"/>
      <c r="E1243" s="14">
        <f t="shared" si="283"/>
        <v>47.547400000000003</v>
      </c>
      <c r="F1243" s="21">
        <v>26</v>
      </c>
      <c r="G1243" s="13"/>
      <c r="H1243" s="21">
        <f t="shared" si="291"/>
        <v>26</v>
      </c>
      <c r="I1243" s="13"/>
      <c r="J1243" s="11" t="str">
        <f t="shared" si="292"/>
        <v>X</v>
      </c>
      <c r="K1243" s="11" t="str">
        <f t="shared" si="293"/>
        <v/>
      </c>
      <c r="L1243" s="11" t="str">
        <f t="shared" si="294"/>
        <v/>
      </c>
      <c r="M1243" s="13"/>
      <c r="R1243" s="11"/>
      <c r="T1243" s="11"/>
      <c r="X1243" s="13"/>
    </row>
    <row r="1244" spans="1:24" x14ac:dyDescent="0.3">
      <c r="A1244" s="13"/>
      <c r="B1244" s="11">
        <v>2262</v>
      </c>
      <c r="C1244" s="14">
        <f t="shared" si="290"/>
        <v>47.560499999999998</v>
      </c>
      <c r="D1244" s="13"/>
      <c r="E1244" s="14">
        <f t="shared" si="283"/>
        <v>47.557899999999997</v>
      </c>
      <c r="F1244" s="21">
        <v>26</v>
      </c>
      <c r="G1244" s="13"/>
      <c r="H1244" s="21">
        <f t="shared" si="291"/>
        <v>26</v>
      </c>
      <c r="I1244" s="13"/>
      <c r="J1244" s="11" t="str">
        <f t="shared" si="292"/>
        <v>X</v>
      </c>
      <c r="K1244" s="11" t="str">
        <f t="shared" si="293"/>
        <v/>
      </c>
      <c r="L1244" s="11" t="str">
        <f t="shared" si="294"/>
        <v/>
      </c>
      <c r="M1244" s="13"/>
      <c r="R1244" s="11"/>
      <c r="T1244" s="11"/>
      <c r="X1244" s="13"/>
    </row>
    <row r="1245" spans="1:24" x14ac:dyDescent="0.3">
      <c r="A1245" s="13"/>
      <c r="B1245" s="11">
        <v>2263</v>
      </c>
      <c r="C1245" s="14">
        <f t="shared" si="290"/>
        <v>47.570999999999998</v>
      </c>
      <c r="D1245" s="13"/>
      <c r="E1245" s="14">
        <f t="shared" si="283"/>
        <v>47.568399999999997</v>
      </c>
      <c r="F1245" s="21">
        <v>26</v>
      </c>
      <c r="G1245" s="13"/>
      <c r="H1245" s="21">
        <f t="shared" si="291"/>
        <v>26</v>
      </c>
      <c r="I1245" s="13"/>
      <c r="J1245" s="11" t="str">
        <f t="shared" si="292"/>
        <v>X</v>
      </c>
      <c r="K1245" s="11" t="str">
        <f t="shared" si="293"/>
        <v/>
      </c>
      <c r="L1245" s="11" t="str">
        <f t="shared" si="294"/>
        <v/>
      </c>
      <c r="M1245" s="13"/>
      <c r="R1245" s="11"/>
      <c r="T1245" s="11"/>
      <c r="X1245" s="13"/>
    </row>
    <row r="1246" spans="1:24" x14ac:dyDescent="0.3">
      <c r="A1246" s="13"/>
      <c r="B1246" s="11">
        <v>2264</v>
      </c>
      <c r="C1246" s="14">
        <f t="shared" si="290"/>
        <v>47.581499999999998</v>
      </c>
      <c r="D1246" s="13"/>
      <c r="E1246" s="14">
        <f t="shared" si="283"/>
        <v>47.578899999999997</v>
      </c>
      <c r="F1246" s="21">
        <v>26</v>
      </c>
      <c r="G1246" s="13"/>
      <c r="H1246" s="21">
        <f t="shared" si="291"/>
        <v>26</v>
      </c>
      <c r="I1246" s="13"/>
      <c r="J1246" s="11" t="str">
        <f t="shared" si="292"/>
        <v>X</v>
      </c>
      <c r="K1246" s="11" t="str">
        <f t="shared" si="293"/>
        <v/>
      </c>
      <c r="L1246" s="11" t="str">
        <f t="shared" si="294"/>
        <v/>
      </c>
      <c r="M1246" s="13"/>
      <c r="R1246" s="11"/>
      <c r="T1246" s="11"/>
      <c r="X1246" s="13"/>
    </row>
    <row r="1247" spans="1:24" x14ac:dyDescent="0.3">
      <c r="A1247" s="13"/>
      <c r="B1247" s="11">
        <v>2265</v>
      </c>
      <c r="C1247" s="14">
        <f t="shared" si="290"/>
        <v>47.591999999999999</v>
      </c>
      <c r="D1247" s="13"/>
      <c r="E1247" s="14">
        <f t="shared" si="283"/>
        <v>47.589500000000001</v>
      </c>
      <c r="F1247" s="21">
        <f t="shared" ref="F1247:F1259" si="295">ROUND(26-(((E1247-47)-0.58)/0.14)*(26/6),0)</f>
        <v>26</v>
      </c>
      <c r="G1247" s="13"/>
      <c r="H1247" s="21">
        <f t="shared" si="291"/>
        <v>25</v>
      </c>
      <c r="I1247" s="13"/>
      <c r="J1247" s="11" t="str">
        <f t="shared" si="292"/>
        <v/>
      </c>
      <c r="K1247" s="11" t="str">
        <f t="shared" si="293"/>
        <v/>
      </c>
      <c r="L1247" s="11" t="str">
        <f t="shared" si="294"/>
        <v>O</v>
      </c>
      <c r="M1247" s="13"/>
      <c r="R1247" s="11"/>
      <c r="T1247" s="11"/>
      <c r="X1247" s="13"/>
    </row>
    <row r="1248" spans="1:24" x14ac:dyDescent="0.3">
      <c r="A1248" s="13"/>
      <c r="B1248" s="11">
        <v>2266</v>
      </c>
      <c r="C1248" s="14">
        <f t="shared" si="290"/>
        <v>47.602499999999999</v>
      </c>
      <c r="D1248" s="13"/>
      <c r="E1248" s="14">
        <f t="shared" si="283"/>
        <v>47.6</v>
      </c>
      <c r="F1248" s="21">
        <f t="shared" si="295"/>
        <v>25</v>
      </c>
      <c r="G1248" s="13"/>
      <c r="H1248" s="21">
        <f t="shared" si="291"/>
        <v>25</v>
      </c>
      <c r="I1248" s="13"/>
      <c r="J1248" s="11" t="str">
        <f t="shared" si="292"/>
        <v>X</v>
      </c>
      <c r="K1248" s="11" t="str">
        <f t="shared" si="293"/>
        <v/>
      </c>
      <c r="L1248" s="11" t="str">
        <f t="shared" si="294"/>
        <v/>
      </c>
      <c r="M1248" s="13"/>
      <c r="R1248" s="11"/>
      <c r="T1248" s="11"/>
      <c r="X1248" s="13"/>
    </row>
    <row r="1249" spans="1:24" x14ac:dyDescent="0.3">
      <c r="A1249" s="13"/>
      <c r="B1249" s="11">
        <v>2267</v>
      </c>
      <c r="C1249" s="14">
        <f t="shared" si="290"/>
        <v>47.613</v>
      </c>
      <c r="D1249" s="13"/>
      <c r="E1249" s="14">
        <f t="shared" si="283"/>
        <v>47.610500000000002</v>
      </c>
      <c r="F1249" s="21">
        <f t="shared" si="295"/>
        <v>25</v>
      </c>
      <c r="G1249" s="13"/>
      <c r="H1249" s="21">
        <f t="shared" si="291"/>
        <v>25</v>
      </c>
      <c r="I1249" s="13"/>
      <c r="J1249" s="11" t="str">
        <f t="shared" si="292"/>
        <v>X</v>
      </c>
      <c r="K1249" s="11" t="str">
        <f t="shared" si="293"/>
        <v/>
      </c>
      <c r="L1249" s="11" t="str">
        <f t="shared" si="294"/>
        <v/>
      </c>
      <c r="M1249" s="13"/>
      <c r="R1249" s="11"/>
      <c r="T1249" s="11"/>
      <c r="X1249" s="13"/>
    </row>
    <row r="1250" spans="1:24" x14ac:dyDescent="0.3">
      <c r="A1250" s="13"/>
      <c r="B1250" s="11">
        <v>2268</v>
      </c>
      <c r="C1250" s="14">
        <f t="shared" si="290"/>
        <v>47.6235</v>
      </c>
      <c r="D1250" s="13"/>
      <c r="E1250" s="14">
        <f t="shared" si="283"/>
        <v>47.621099999999998</v>
      </c>
      <c r="F1250" s="21">
        <f t="shared" si="295"/>
        <v>25</v>
      </c>
      <c r="G1250" s="13"/>
      <c r="H1250" s="21">
        <f t="shared" si="291"/>
        <v>23.999999999999996</v>
      </c>
      <c r="I1250" s="13"/>
      <c r="J1250" s="11" t="str">
        <f t="shared" si="292"/>
        <v/>
      </c>
      <c r="K1250" s="11" t="str">
        <f t="shared" si="293"/>
        <v/>
      </c>
      <c r="L1250" s="11" t="str">
        <f t="shared" si="294"/>
        <v>O</v>
      </c>
      <c r="M1250" s="13"/>
      <c r="R1250" s="11"/>
      <c r="T1250" s="11"/>
      <c r="X1250" s="13"/>
    </row>
    <row r="1251" spans="1:24" x14ac:dyDescent="0.3">
      <c r="A1251" s="13"/>
      <c r="B1251" s="11">
        <v>2269</v>
      </c>
      <c r="C1251" s="14">
        <f t="shared" si="290"/>
        <v>47.634</v>
      </c>
      <c r="D1251" s="13"/>
      <c r="E1251" s="14">
        <f t="shared" si="283"/>
        <v>47.631599999999999</v>
      </c>
      <c r="F1251" s="21">
        <f t="shared" si="295"/>
        <v>24</v>
      </c>
      <c r="G1251" s="13"/>
      <c r="H1251" s="21">
        <f t="shared" si="291"/>
        <v>23.999999999999996</v>
      </c>
      <c r="I1251" s="13"/>
      <c r="J1251" s="11" t="str">
        <f t="shared" si="292"/>
        <v>X</v>
      </c>
      <c r="K1251" s="11" t="str">
        <f t="shared" si="293"/>
        <v/>
      </c>
      <c r="L1251" s="11" t="str">
        <f t="shared" si="294"/>
        <v/>
      </c>
      <c r="M1251" s="13"/>
      <c r="R1251" s="11"/>
      <c r="T1251" s="11"/>
      <c r="X1251" s="13"/>
    </row>
    <row r="1252" spans="1:24" x14ac:dyDescent="0.3">
      <c r="A1252" s="13"/>
      <c r="B1252" s="11">
        <v>2270</v>
      </c>
      <c r="C1252" s="14">
        <f t="shared" si="290"/>
        <v>47.644500000000001</v>
      </c>
      <c r="D1252" s="13"/>
      <c r="E1252" s="14">
        <f t="shared" si="283"/>
        <v>47.642099999999999</v>
      </c>
      <c r="F1252" s="21">
        <f t="shared" si="295"/>
        <v>24</v>
      </c>
      <c r="G1252" s="13"/>
      <c r="H1252" s="21">
        <f t="shared" si="291"/>
        <v>23.999999999999996</v>
      </c>
      <c r="I1252" s="13"/>
      <c r="J1252" s="11" t="str">
        <f t="shared" si="292"/>
        <v>X</v>
      </c>
      <c r="K1252" s="11" t="str">
        <f t="shared" si="293"/>
        <v/>
      </c>
      <c r="L1252" s="11" t="str">
        <f t="shared" si="294"/>
        <v/>
      </c>
      <c r="M1252" s="13"/>
      <c r="R1252" s="11"/>
      <c r="T1252" s="11"/>
      <c r="X1252" s="13"/>
    </row>
    <row r="1253" spans="1:24" x14ac:dyDescent="0.3">
      <c r="A1253" s="13"/>
      <c r="B1253" s="11">
        <v>2271</v>
      </c>
      <c r="C1253" s="14">
        <f t="shared" si="290"/>
        <v>47.655000000000001</v>
      </c>
      <c r="D1253" s="13"/>
      <c r="E1253" s="14">
        <f t="shared" si="283"/>
        <v>47.6526</v>
      </c>
      <c r="F1253" s="21">
        <f t="shared" si="295"/>
        <v>24</v>
      </c>
      <c r="G1253" s="13"/>
      <c r="H1253" s="21">
        <f t="shared" si="291"/>
        <v>23.999999999999996</v>
      </c>
      <c r="I1253" s="13"/>
      <c r="J1253" s="11" t="str">
        <f t="shared" si="292"/>
        <v>X</v>
      </c>
      <c r="K1253" s="11" t="str">
        <f t="shared" si="293"/>
        <v/>
      </c>
      <c r="L1253" s="11" t="str">
        <f t="shared" si="294"/>
        <v/>
      </c>
      <c r="M1253" s="13"/>
      <c r="R1253" s="11"/>
      <c r="T1253" s="11"/>
      <c r="X1253" s="13"/>
    </row>
    <row r="1254" spans="1:24" x14ac:dyDescent="0.3">
      <c r="A1254" s="13"/>
      <c r="B1254" s="11">
        <v>2272</v>
      </c>
      <c r="C1254" s="14">
        <f t="shared" si="290"/>
        <v>47.665500000000002</v>
      </c>
      <c r="D1254" s="13"/>
      <c r="E1254" s="14">
        <f t="shared" si="283"/>
        <v>47.663200000000003</v>
      </c>
      <c r="F1254" s="21">
        <f t="shared" si="295"/>
        <v>23</v>
      </c>
      <c r="G1254" s="13"/>
      <c r="H1254" s="21">
        <f t="shared" si="291"/>
        <v>23</v>
      </c>
      <c r="I1254" s="13"/>
      <c r="J1254" s="11" t="str">
        <f t="shared" si="292"/>
        <v>X</v>
      </c>
      <c r="K1254" s="11" t="str">
        <f t="shared" si="293"/>
        <v/>
      </c>
      <c r="L1254" s="11" t="str">
        <f t="shared" si="294"/>
        <v/>
      </c>
      <c r="M1254" s="13"/>
      <c r="R1254" s="11"/>
      <c r="T1254" s="11"/>
      <c r="X1254" s="13"/>
    </row>
    <row r="1255" spans="1:24" x14ac:dyDescent="0.3">
      <c r="A1255" s="13"/>
      <c r="B1255" s="11">
        <v>2273</v>
      </c>
      <c r="C1255" s="14">
        <f t="shared" si="290"/>
        <v>47.676000000000002</v>
      </c>
      <c r="D1255" s="13"/>
      <c r="E1255" s="14">
        <f t="shared" si="283"/>
        <v>47.673699999999997</v>
      </c>
      <c r="F1255" s="21">
        <f t="shared" si="295"/>
        <v>23</v>
      </c>
      <c r="G1255" s="13"/>
      <c r="H1255" s="21">
        <f t="shared" si="291"/>
        <v>23</v>
      </c>
      <c r="I1255" s="13"/>
      <c r="J1255" s="11" t="str">
        <f t="shared" si="292"/>
        <v>X</v>
      </c>
      <c r="K1255" s="11" t="str">
        <f t="shared" si="293"/>
        <v/>
      </c>
      <c r="L1255" s="11" t="str">
        <f t="shared" si="294"/>
        <v/>
      </c>
      <c r="M1255" s="13"/>
      <c r="R1255" s="11"/>
      <c r="T1255" s="11"/>
      <c r="X1255" s="13"/>
    </row>
    <row r="1256" spans="1:24" x14ac:dyDescent="0.3">
      <c r="A1256" s="13"/>
      <c r="B1256" s="11">
        <v>2274</v>
      </c>
      <c r="C1256" s="14">
        <f t="shared" si="290"/>
        <v>47.686500000000002</v>
      </c>
      <c r="D1256" s="13"/>
      <c r="E1256" s="14">
        <f t="shared" ref="E1256:E1285" si="296">ROUND(47+(B1256-2209)/95,4)</f>
        <v>47.684199999999997</v>
      </c>
      <c r="F1256" s="21">
        <f t="shared" si="295"/>
        <v>23</v>
      </c>
      <c r="G1256" s="13"/>
      <c r="H1256" s="21">
        <f t="shared" si="291"/>
        <v>23</v>
      </c>
      <c r="I1256" s="13"/>
      <c r="J1256" s="11" t="str">
        <f t="shared" ref="J1256:J1285" si="297">IF(H1256=F1256,"X","")</f>
        <v>X</v>
      </c>
      <c r="K1256" s="11" t="str">
        <f t="shared" ref="K1256:K1285" si="298">IF(H1256&gt;F1256,"U","")</f>
        <v/>
      </c>
      <c r="L1256" s="11" t="str">
        <f t="shared" ref="L1256:L1285" si="299">IF(H1256&lt;F1256,"O","")</f>
        <v/>
      </c>
      <c r="M1256" s="13"/>
      <c r="R1256" s="11"/>
      <c r="T1256" s="11"/>
      <c r="X1256" s="13"/>
    </row>
    <row r="1257" spans="1:24" x14ac:dyDescent="0.3">
      <c r="A1257" s="13"/>
      <c r="B1257" s="11">
        <v>2275</v>
      </c>
      <c r="C1257" s="14">
        <f t="shared" si="290"/>
        <v>47.697000000000003</v>
      </c>
      <c r="D1257" s="13"/>
      <c r="E1257" s="14">
        <f t="shared" si="296"/>
        <v>47.694699999999997</v>
      </c>
      <c r="F1257" s="21">
        <f t="shared" si="295"/>
        <v>22</v>
      </c>
      <c r="G1257" s="13"/>
      <c r="H1257" s="21">
        <f t="shared" si="291"/>
        <v>23</v>
      </c>
      <c r="I1257" s="13"/>
      <c r="J1257" s="11" t="str">
        <f t="shared" si="297"/>
        <v/>
      </c>
      <c r="K1257" s="11" t="str">
        <f t="shared" si="298"/>
        <v>U</v>
      </c>
      <c r="L1257" s="11" t="str">
        <f t="shared" si="299"/>
        <v/>
      </c>
      <c r="M1257" s="13"/>
      <c r="R1257" s="11"/>
      <c r="T1257" s="11"/>
      <c r="X1257" s="13"/>
    </row>
    <row r="1258" spans="1:24" x14ac:dyDescent="0.3">
      <c r="A1258" s="13"/>
      <c r="B1258" s="11">
        <v>2276</v>
      </c>
      <c r="C1258" s="14">
        <f t="shared" si="290"/>
        <v>47.7074</v>
      </c>
      <c r="D1258" s="13"/>
      <c r="E1258" s="14">
        <f t="shared" si="296"/>
        <v>47.705300000000001</v>
      </c>
      <c r="F1258" s="21">
        <f t="shared" si="295"/>
        <v>22</v>
      </c>
      <c r="G1258" s="13"/>
      <c r="H1258" s="21">
        <f t="shared" si="291"/>
        <v>21</v>
      </c>
      <c r="I1258" s="13"/>
      <c r="J1258" s="11" t="str">
        <f t="shared" si="297"/>
        <v/>
      </c>
      <c r="K1258" s="11" t="str">
        <f t="shared" si="298"/>
        <v/>
      </c>
      <c r="L1258" s="11" t="str">
        <f t="shared" si="299"/>
        <v>O</v>
      </c>
      <c r="M1258" s="13"/>
      <c r="R1258" s="11"/>
      <c r="T1258" s="11"/>
      <c r="X1258" s="13"/>
    </row>
    <row r="1259" spans="1:24" x14ac:dyDescent="0.3">
      <c r="A1259" s="13"/>
      <c r="B1259" s="11">
        <v>2277</v>
      </c>
      <c r="C1259" s="14">
        <f t="shared" si="290"/>
        <v>47.7179</v>
      </c>
      <c r="D1259" s="13"/>
      <c r="E1259" s="14">
        <f t="shared" si="296"/>
        <v>47.715800000000002</v>
      </c>
      <c r="F1259" s="21">
        <f t="shared" si="295"/>
        <v>22</v>
      </c>
      <c r="G1259" s="13"/>
      <c r="H1259" s="21">
        <f t="shared" si="291"/>
        <v>21</v>
      </c>
      <c r="I1259" s="13"/>
      <c r="J1259" s="11" t="str">
        <f t="shared" si="297"/>
        <v/>
      </c>
      <c r="K1259" s="11" t="str">
        <f t="shared" si="298"/>
        <v/>
      </c>
      <c r="L1259" s="11" t="str">
        <f t="shared" si="299"/>
        <v>O</v>
      </c>
      <c r="M1259" s="13"/>
      <c r="R1259" s="11"/>
      <c r="T1259" s="11"/>
      <c r="X1259" s="13"/>
    </row>
    <row r="1260" spans="1:24" x14ac:dyDescent="0.3">
      <c r="A1260" s="13"/>
      <c r="B1260" s="11">
        <v>2278</v>
      </c>
      <c r="C1260" s="14">
        <f t="shared" si="290"/>
        <v>47.728400000000001</v>
      </c>
      <c r="D1260" s="13"/>
      <c r="E1260" s="14">
        <f t="shared" si="296"/>
        <v>47.726300000000002</v>
      </c>
      <c r="F1260" s="21">
        <f t="shared" ref="F1260:F1272" si="300">ROUND((26/2)+((0.86-(E1260-47))/0.14)*(26/3),0)</f>
        <v>21</v>
      </c>
      <c r="G1260" s="13"/>
      <c r="H1260" s="21">
        <f t="shared" si="291"/>
        <v>21</v>
      </c>
      <c r="I1260" s="13"/>
      <c r="J1260" s="11" t="str">
        <f t="shared" si="297"/>
        <v>X</v>
      </c>
      <c r="K1260" s="11" t="str">
        <f t="shared" si="298"/>
        <v/>
      </c>
      <c r="L1260" s="11" t="str">
        <f t="shared" si="299"/>
        <v/>
      </c>
      <c r="M1260" s="13"/>
      <c r="R1260" s="11"/>
      <c r="T1260" s="11"/>
      <c r="X1260" s="13"/>
    </row>
    <row r="1261" spans="1:24" x14ac:dyDescent="0.3">
      <c r="A1261" s="13"/>
      <c r="B1261" s="11">
        <v>2279</v>
      </c>
      <c r="C1261" s="14">
        <f t="shared" si="290"/>
        <v>47.738900000000001</v>
      </c>
      <c r="D1261" s="13"/>
      <c r="E1261" s="14">
        <f t="shared" si="296"/>
        <v>47.736800000000002</v>
      </c>
      <c r="F1261" s="21">
        <f t="shared" si="300"/>
        <v>21</v>
      </c>
      <c r="G1261" s="13"/>
      <c r="H1261" s="21">
        <f t="shared" si="291"/>
        <v>21</v>
      </c>
      <c r="I1261" s="13"/>
      <c r="J1261" s="11" t="str">
        <f t="shared" si="297"/>
        <v>X</v>
      </c>
      <c r="K1261" s="11" t="str">
        <f t="shared" si="298"/>
        <v/>
      </c>
      <c r="L1261" s="11" t="str">
        <f t="shared" si="299"/>
        <v/>
      </c>
      <c r="M1261" s="13"/>
      <c r="R1261" s="11"/>
      <c r="T1261" s="11"/>
      <c r="X1261" s="13"/>
    </row>
    <row r="1262" spans="1:24" x14ac:dyDescent="0.3">
      <c r="A1262" s="13"/>
      <c r="B1262" s="11">
        <v>2280</v>
      </c>
      <c r="C1262" s="14">
        <f t="shared" si="290"/>
        <v>47.749299999999998</v>
      </c>
      <c r="D1262" s="13"/>
      <c r="E1262" s="14">
        <f t="shared" si="296"/>
        <v>47.747399999999999</v>
      </c>
      <c r="F1262" s="21">
        <f t="shared" si="300"/>
        <v>20</v>
      </c>
      <c r="G1262" s="13"/>
      <c r="H1262" s="21">
        <f t="shared" si="291"/>
        <v>19</v>
      </c>
      <c r="I1262" s="13"/>
      <c r="J1262" s="11" t="str">
        <f t="shared" si="297"/>
        <v/>
      </c>
      <c r="K1262" s="11" t="str">
        <f t="shared" si="298"/>
        <v/>
      </c>
      <c r="L1262" s="11" t="str">
        <f t="shared" si="299"/>
        <v>O</v>
      </c>
      <c r="M1262" s="13"/>
      <c r="R1262" s="11"/>
      <c r="T1262" s="11"/>
      <c r="X1262" s="13"/>
    </row>
    <row r="1263" spans="1:24" x14ac:dyDescent="0.3">
      <c r="A1263" s="13"/>
      <c r="B1263" s="11">
        <v>2281</v>
      </c>
      <c r="C1263" s="14">
        <f t="shared" si="290"/>
        <v>47.759799999999998</v>
      </c>
      <c r="D1263" s="13"/>
      <c r="E1263" s="14">
        <f t="shared" si="296"/>
        <v>47.757899999999999</v>
      </c>
      <c r="F1263" s="21">
        <f t="shared" si="300"/>
        <v>19</v>
      </c>
      <c r="G1263" s="13"/>
      <c r="H1263" s="21">
        <f t="shared" si="291"/>
        <v>19</v>
      </c>
      <c r="I1263" s="13"/>
      <c r="J1263" s="11" t="str">
        <f t="shared" si="297"/>
        <v>X</v>
      </c>
      <c r="K1263" s="11" t="str">
        <f t="shared" si="298"/>
        <v/>
      </c>
      <c r="L1263" s="11" t="str">
        <f t="shared" si="299"/>
        <v/>
      </c>
      <c r="M1263" s="13"/>
      <c r="R1263" s="11"/>
      <c r="T1263" s="11"/>
      <c r="X1263" s="13"/>
    </row>
    <row r="1264" spans="1:24" x14ac:dyDescent="0.3">
      <c r="A1264" s="13"/>
      <c r="B1264" s="11">
        <v>2282</v>
      </c>
      <c r="C1264" s="14">
        <f t="shared" si="290"/>
        <v>47.770299999999999</v>
      </c>
      <c r="D1264" s="13"/>
      <c r="E1264" s="14">
        <f t="shared" si="296"/>
        <v>47.7684</v>
      </c>
      <c r="F1264" s="21">
        <f t="shared" si="300"/>
        <v>19</v>
      </c>
      <c r="G1264" s="13"/>
      <c r="H1264" s="21">
        <f t="shared" si="291"/>
        <v>19</v>
      </c>
      <c r="I1264" s="13"/>
      <c r="J1264" s="11" t="str">
        <f t="shared" si="297"/>
        <v>X</v>
      </c>
      <c r="K1264" s="11" t="str">
        <f t="shared" si="298"/>
        <v/>
      </c>
      <c r="L1264" s="11" t="str">
        <f t="shared" si="299"/>
        <v/>
      </c>
      <c r="M1264" s="13"/>
      <c r="R1264" s="11"/>
      <c r="T1264" s="11"/>
      <c r="X1264" s="13"/>
    </row>
    <row r="1265" spans="1:24" x14ac:dyDescent="0.3">
      <c r="A1265" s="13"/>
      <c r="B1265" s="11">
        <v>2283</v>
      </c>
      <c r="C1265" s="14">
        <f t="shared" si="290"/>
        <v>47.780700000000003</v>
      </c>
      <c r="D1265" s="13"/>
      <c r="E1265" s="14">
        <f t="shared" si="296"/>
        <v>47.7789</v>
      </c>
      <c r="F1265" s="21">
        <f t="shared" si="300"/>
        <v>18</v>
      </c>
      <c r="G1265" s="13"/>
      <c r="H1265" s="21">
        <f t="shared" si="291"/>
        <v>18</v>
      </c>
      <c r="I1265" s="13"/>
      <c r="J1265" s="11" t="str">
        <f t="shared" si="297"/>
        <v>X</v>
      </c>
      <c r="K1265" s="11" t="str">
        <f t="shared" si="298"/>
        <v/>
      </c>
      <c r="L1265" s="11" t="str">
        <f t="shared" si="299"/>
        <v/>
      </c>
      <c r="M1265" s="13"/>
      <c r="R1265" s="11"/>
      <c r="T1265" s="11"/>
      <c r="X1265" s="13"/>
    </row>
    <row r="1266" spans="1:24" x14ac:dyDescent="0.3">
      <c r="A1266" s="13"/>
      <c r="B1266" s="11">
        <v>2284</v>
      </c>
      <c r="C1266" s="14">
        <f t="shared" si="290"/>
        <v>47.791200000000003</v>
      </c>
      <c r="D1266" s="13"/>
      <c r="E1266" s="14">
        <f t="shared" si="296"/>
        <v>47.789499999999997</v>
      </c>
      <c r="F1266" s="21">
        <f t="shared" si="300"/>
        <v>17</v>
      </c>
      <c r="G1266" s="13"/>
      <c r="H1266" s="21">
        <f t="shared" si="291"/>
        <v>17</v>
      </c>
      <c r="I1266" s="13"/>
      <c r="J1266" s="11" t="str">
        <f t="shared" si="297"/>
        <v>X</v>
      </c>
      <c r="K1266" s="11" t="str">
        <f t="shared" si="298"/>
        <v/>
      </c>
      <c r="L1266" s="11" t="str">
        <f t="shared" si="299"/>
        <v/>
      </c>
      <c r="M1266" s="13"/>
      <c r="R1266" s="11"/>
      <c r="T1266" s="11"/>
      <c r="X1266" s="13"/>
    </row>
    <row r="1267" spans="1:24" x14ac:dyDescent="0.3">
      <c r="A1267" s="13"/>
      <c r="B1267" s="11">
        <v>2285</v>
      </c>
      <c r="C1267" s="14">
        <f t="shared" si="290"/>
        <v>47.801699999999997</v>
      </c>
      <c r="D1267" s="13"/>
      <c r="E1267" s="14">
        <f t="shared" si="296"/>
        <v>47.8</v>
      </c>
      <c r="F1267" s="21">
        <f t="shared" si="300"/>
        <v>17</v>
      </c>
      <c r="G1267" s="13"/>
      <c r="H1267" s="21">
        <f t="shared" si="291"/>
        <v>17</v>
      </c>
      <c r="I1267" s="13"/>
      <c r="J1267" s="11" t="str">
        <f t="shared" si="297"/>
        <v>X</v>
      </c>
      <c r="K1267" s="11" t="str">
        <f t="shared" si="298"/>
        <v/>
      </c>
      <c r="L1267" s="11" t="str">
        <f t="shared" si="299"/>
        <v/>
      </c>
      <c r="M1267" s="13"/>
      <c r="R1267" s="11"/>
      <c r="T1267" s="11"/>
      <c r="X1267" s="13"/>
    </row>
    <row r="1268" spans="1:24" x14ac:dyDescent="0.3">
      <c r="A1268" s="13"/>
      <c r="B1268" s="11">
        <v>2286</v>
      </c>
      <c r="C1268" s="14">
        <f t="shared" si="290"/>
        <v>47.812100000000001</v>
      </c>
      <c r="D1268" s="13"/>
      <c r="E1268" s="14">
        <f t="shared" si="296"/>
        <v>47.810499999999998</v>
      </c>
      <c r="F1268" s="21">
        <f t="shared" si="300"/>
        <v>16</v>
      </c>
      <c r="G1268" s="13"/>
      <c r="H1268" s="21">
        <f t="shared" si="291"/>
        <v>16</v>
      </c>
      <c r="I1268" s="13"/>
      <c r="J1268" s="11" t="str">
        <f t="shared" si="297"/>
        <v>X</v>
      </c>
      <c r="K1268" s="11" t="str">
        <f t="shared" si="298"/>
        <v/>
      </c>
      <c r="L1268" s="11" t="str">
        <f t="shared" si="299"/>
        <v/>
      </c>
      <c r="M1268" s="13"/>
      <c r="R1268" s="11"/>
      <c r="T1268" s="11"/>
      <c r="X1268" s="13"/>
    </row>
    <row r="1269" spans="1:24" x14ac:dyDescent="0.3">
      <c r="A1269" s="13"/>
      <c r="B1269" s="11">
        <v>2287</v>
      </c>
      <c r="C1269" s="14">
        <f t="shared" si="290"/>
        <v>47.822600000000001</v>
      </c>
      <c r="D1269" s="13"/>
      <c r="E1269" s="14">
        <f t="shared" si="296"/>
        <v>47.821100000000001</v>
      </c>
      <c r="F1269" s="21">
        <f t="shared" si="300"/>
        <v>15</v>
      </c>
      <c r="G1269" s="13"/>
      <c r="H1269" s="21">
        <f t="shared" si="291"/>
        <v>15</v>
      </c>
      <c r="I1269" s="13"/>
      <c r="J1269" s="11" t="str">
        <f t="shared" si="297"/>
        <v>X</v>
      </c>
      <c r="K1269" s="11" t="str">
        <f t="shared" si="298"/>
        <v/>
      </c>
      <c r="L1269" s="11" t="str">
        <f t="shared" si="299"/>
        <v/>
      </c>
      <c r="M1269" s="13"/>
      <c r="R1269" s="11"/>
      <c r="T1269" s="11"/>
      <c r="X1269" s="13"/>
    </row>
    <row r="1270" spans="1:24" x14ac:dyDescent="0.3">
      <c r="A1270" s="13"/>
      <c r="B1270" s="11">
        <v>2288</v>
      </c>
      <c r="C1270" s="14">
        <f t="shared" si="290"/>
        <v>47.832999999999998</v>
      </c>
      <c r="D1270" s="13"/>
      <c r="E1270" s="14">
        <f t="shared" si="296"/>
        <v>47.831600000000002</v>
      </c>
      <c r="F1270" s="21">
        <f t="shared" si="300"/>
        <v>15</v>
      </c>
      <c r="G1270" s="13"/>
      <c r="H1270" s="21">
        <f t="shared" si="291"/>
        <v>14</v>
      </c>
      <c r="I1270" s="13"/>
      <c r="J1270" s="11" t="str">
        <f t="shared" si="297"/>
        <v/>
      </c>
      <c r="K1270" s="11" t="str">
        <f t="shared" si="298"/>
        <v/>
      </c>
      <c r="L1270" s="11" t="str">
        <f t="shared" si="299"/>
        <v>O</v>
      </c>
      <c r="M1270" s="13"/>
      <c r="R1270" s="11"/>
      <c r="T1270" s="11"/>
      <c r="X1270" s="13"/>
    </row>
    <row r="1271" spans="1:24" x14ac:dyDescent="0.3">
      <c r="A1271" s="13"/>
      <c r="B1271" s="11">
        <v>2289</v>
      </c>
      <c r="C1271" s="14">
        <f t="shared" si="290"/>
        <v>47.843499999999999</v>
      </c>
      <c r="D1271" s="13"/>
      <c r="E1271" s="14">
        <f t="shared" si="296"/>
        <v>47.842100000000002</v>
      </c>
      <c r="F1271" s="21">
        <f t="shared" si="300"/>
        <v>14</v>
      </c>
      <c r="G1271" s="13"/>
      <c r="H1271" s="21">
        <f t="shared" si="291"/>
        <v>14</v>
      </c>
      <c r="I1271" s="13"/>
      <c r="J1271" s="11" t="str">
        <f t="shared" si="297"/>
        <v>X</v>
      </c>
      <c r="K1271" s="11" t="str">
        <f t="shared" si="298"/>
        <v/>
      </c>
      <c r="L1271" s="11" t="str">
        <f t="shared" si="299"/>
        <v/>
      </c>
      <c r="M1271" s="13"/>
      <c r="R1271" s="11"/>
      <c r="T1271" s="11"/>
      <c r="X1271" s="13"/>
    </row>
    <row r="1272" spans="1:24" x14ac:dyDescent="0.3">
      <c r="A1272" s="13"/>
      <c r="B1272" s="11">
        <v>2290</v>
      </c>
      <c r="C1272" s="14">
        <f t="shared" si="290"/>
        <v>47.853900000000003</v>
      </c>
      <c r="D1272" s="13"/>
      <c r="E1272" s="14">
        <f t="shared" si="296"/>
        <v>47.852600000000002</v>
      </c>
      <c r="F1272" s="21">
        <f t="shared" si="300"/>
        <v>13</v>
      </c>
      <c r="G1272" s="13"/>
      <c r="H1272" s="21">
        <f t="shared" si="291"/>
        <v>13</v>
      </c>
      <c r="I1272" s="13"/>
      <c r="J1272" s="11" t="str">
        <f t="shared" si="297"/>
        <v>X</v>
      </c>
      <c r="K1272" s="11" t="str">
        <f t="shared" si="298"/>
        <v/>
      </c>
      <c r="L1272" s="11" t="str">
        <f t="shared" si="299"/>
        <v/>
      </c>
      <c r="M1272" s="13"/>
      <c r="R1272" s="11"/>
      <c r="T1272" s="11"/>
      <c r="X1272" s="13"/>
    </row>
    <row r="1273" spans="1:24" x14ac:dyDescent="0.3">
      <c r="A1273" s="13"/>
      <c r="B1273" s="11">
        <v>2291</v>
      </c>
      <c r="C1273" s="14">
        <f t="shared" si="290"/>
        <v>47.864400000000003</v>
      </c>
      <c r="D1273" s="13"/>
      <c r="E1273" s="14">
        <f t="shared" si="296"/>
        <v>47.863199999999999</v>
      </c>
      <c r="F1273" s="21">
        <f t="shared" ref="F1273:F1285" si="301">ROUND(((1-(E1273-47))/0.14)*(26/2),0)</f>
        <v>13</v>
      </c>
      <c r="G1273" s="13"/>
      <c r="H1273" s="21">
        <f t="shared" si="291"/>
        <v>11.999999999999998</v>
      </c>
      <c r="I1273" s="13"/>
      <c r="J1273" s="11" t="str">
        <f t="shared" si="297"/>
        <v/>
      </c>
      <c r="K1273" s="11" t="str">
        <f t="shared" si="298"/>
        <v/>
      </c>
      <c r="L1273" s="11" t="str">
        <f t="shared" si="299"/>
        <v>O</v>
      </c>
      <c r="M1273" s="13"/>
      <c r="R1273" s="11"/>
      <c r="T1273" s="11"/>
      <c r="X1273" s="13"/>
    </row>
    <row r="1274" spans="1:24" x14ac:dyDescent="0.3">
      <c r="A1274" s="13"/>
      <c r="B1274" s="11">
        <v>2292</v>
      </c>
      <c r="C1274" s="14">
        <f t="shared" si="290"/>
        <v>47.8748</v>
      </c>
      <c r="D1274" s="13"/>
      <c r="E1274" s="14">
        <f t="shared" si="296"/>
        <v>47.873699999999999</v>
      </c>
      <c r="F1274" s="21">
        <f t="shared" si="301"/>
        <v>12</v>
      </c>
      <c r="G1274" s="13"/>
      <c r="H1274" s="21">
        <f t="shared" si="291"/>
        <v>11</v>
      </c>
      <c r="I1274" s="13"/>
      <c r="J1274" s="11" t="str">
        <f t="shared" si="297"/>
        <v/>
      </c>
      <c r="K1274" s="11" t="str">
        <f t="shared" si="298"/>
        <v/>
      </c>
      <c r="L1274" s="11" t="str">
        <f t="shared" si="299"/>
        <v>O</v>
      </c>
      <c r="M1274" s="13"/>
      <c r="R1274" s="11"/>
      <c r="T1274" s="11"/>
      <c r="X1274" s="13"/>
    </row>
    <row r="1275" spans="1:24" x14ac:dyDescent="0.3">
      <c r="A1275" s="13"/>
      <c r="B1275" s="11">
        <v>2293</v>
      </c>
      <c r="C1275" s="14">
        <f t="shared" si="290"/>
        <v>47.885300000000001</v>
      </c>
      <c r="D1275" s="13"/>
      <c r="E1275" s="14">
        <f t="shared" si="296"/>
        <v>47.8842</v>
      </c>
      <c r="F1275" s="21">
        <f t="shared" si="301"/>
        <v>11</v>
      </c>
      <c r="G1275" s="13"/>
      <c r="H1275" s="21">
        <f t="shared" si="291"/>
        <v>11</v>
      </c>
      <c r="I1275" s="13"/>
      <c r="J1275" s="11" t="str">
        <f t="shared" si="297"/>
        <v>X</v>
      </c>
      <c r="K1275" s="11" t="str">
        <f t="shared" si="298"/>
        <v/>
      </c>
      <c r="L1275" s="11" t="str">
        <f t="shared" si="299"/>
        <v/>
      </c>
      <c r="M1275" s="13"/>
      <c r="R1275" s="11"/>
      <c r="T1275" s="11"/>
      <c r="X1275" s="13"/>
    </row>
    <row r="1276" spans="1:24" x14ac:dyDescent="0.3">
      <c r="A1276" s="13"/>
      <c r="B1276" s="11">
        <v>2294</v>
      </c>
      <c r="C1276" s="14">
        <f t="shared" si="290"/>
        <v>47.895699999999998</v>
      </c>
      <c r="D1276" s="13"/>
      <c r="E1276" s="14">
        <f t="shared" si="296"/>
        <v>47.8947</v>
      </c>
      <c r="F1276" s="21">
        <f t="shared" si="301"/>
        <v>10</v>
      </c>
      <c r="G1276" s="13"/>
      <c r="H1276" s="21">
        <f t="shared" si="291"/>
        <v>10</v>
      </c>
      <c r="I1276" s="13"/>
      <c r="J1276" s="11" t="str">
        <f t="shared" si="297"/>
        <v>X</v>
      </c>
      <c r="K1276" s="11" t="str">
        <f t="shared" si="298"/>
        <v/>
      </c>
      <c r="L1276" s="11" t="str">
        <f t="shared" si="299"/>
        <v/>
      </c>
      <c r="M1276" s="13"/>
      <c r="R1276" s="11"/>
      <c r="T1276" s="11"/>
      <c r="X1276" s="13"/>
    </row>
    <row r="1277" spans="1:24" x14ac:dyDescent="0.3">
      <c r="A1277" s="13"/>
      <c r="B1277" s="11">
        <v>2295</v>
      </c>
      <c r="C1277" s="14">
        <f t="shared" si="290"/>
        <v>47.906199999999998</v>
      </c>
      <c r="D1277" s="13"/>
      <c r="E1277" s="14">
        <f t="shared" si="296"/>
        <v>47.905299999999997</v>
      </c>
      <c r="F1277" s="21">
        <f t="shared" si="301"/>
        <v>9</v>
      </c>
      <c r="G1277" s="13"/>
      <c r="H1277" s="21">
        <f t="shared" si="291"/>
        <v>9</v>
      </c>
      <c r="I1277" s="13"/>
      <c r="J1277" s="11" t="str">
        <f t="shared" si="297"/>
        <v>X</v>
      </c>
      <c r="K1277" s="11" t="str">
        <f t="shared" si="298"/>
        <v/>
      </c>
      <c r="L1277" s="11" t="str">
        <f t="shared" si="299"/>
        <v/>
      </c>
      <c r="M1277" s="13"/>
      <c r="R1277" s="11"/>
      <c r="T1277" s="11"/>
      <c r="X1277" s="13"/>
    </row>
    <row r="1278" spans="1:24" x14ac:dyDescent="0.3">
      <c r="A1278" s="13"/>
      <c r="B1278" s="11">
        <v>2296</v>
      </c>
      <c r="C1278" s="14">
        <f t="shared" si="290"/>
        <v>47.916600000000003</v>
      </c>
      <c r="D1278" s="13"/>
      <c r="E1278" s="14">
        <f t="shared" si="296"/>
        <v>47.915799999999997</v>
      </c>
      <c r="F1278" s="21">
        <f t="shared" si="301"/>
        <v>8</v>
      </c>
      <c r="G1278" s="13"/>
      <c r="H1278" s="21">
        <f t="shared" si="291"/>
        <v>8</v>
      </c>
      <c r="I1278" s="13"/>
      <c r="J1278" s="11" t="str">
        <f t="shared" si="297"/>
        <v>X</v>
      </c>
      <c r="K1278" s="11" t="str">
        <f t="shared" si="298"/>
        <v/>
      </c>
      <c r="L1278" s="11" t="str">
        <f t="shared" si="299"/>
        <v/>
      </c>
      <c r="M1278" s="13"/>
      <c r="R1278" s="11"/>
      <c r="T1278" s="11"/>
      <c r="X1278" s="13"/>
    </row>
    <row r="1279" spans="1:24" x14ac:dyDescent="0.3">
      <c r="A1279" s="13"/>
      <c r="B1279" s="11">
        <v>2297</v>
      </c>
      <c r="C1279" s="14">
        <f t="shared" si="290"/>
        <v>47.927</v>
      </c>
      <c r="D1279" s="13"/>
      <c r="E1279" s="14">
        <f t="shared" si="296"/>
        <v>47.926299999999998</v>
      </c>
      <c r="F1279" s="21">
        <f t="shared" si="301"/>
        <v>7</v>
      </c>
      <c r="G1279" s="13"/>
      <c r="H1279" s="21">
        <f t="shared" si="291"/>
        <v>7</v>
      </c>
      <c r="I1279" s="13"/>
      <c r="J1279" s="11" t="str">
        <f t="shared" si="297"/>
        <v>X</v>
      </c>
      <c r="K1279" s="11" t="str">
        <f t="shared" si="298"/>
        <v/>
      </c>
      <c r="L1279" s="11" t="str">
        <f t="shared" si="299"/>
        <v/>
      </c>
      <c r="M1279" s="13"/>
      <c r="R1279" s="11"/>
      <c r="T1279" s="11"/>
      <c r="X1279" s="13"/>
    </row>
    <row r="1280" spans="1:24" x14ac:dyDescent="0.3">
      <c r="A1280" s="13"/>
      <c r="B1280" s="11">
        <v>2298</v>
      </c>
      <c r="C1280" s="14">
        <f t="shared" si="290"/>
        <v>47.9375</v>
      </c>
      <c r="D1280" s="13"/>
      <c r="E1280" s="14">
        <f t="shared" si="296"/>
        <v>47.936799999999998</v>
      </c>
      <c r="F1280" s="21">
        <f t="shared" si="301"/>
        <v>6</v>
      </c>
      <c r="G1280" s="13"/>
      <c r="H1280" s="21">
        <f t="shared" si="291"/>
        <v>7</v>
      </c>
      <c r="I1280" s="13"/>
      <c r="J1280" s="11" t="str">
        <f t="shared" si="297"/>
        <v/>
      </c>
      <c r="K1280" s="11" t="str">
        <f t="shared" si="298"/>
        <v>U</v>
      </c>
      <c r="L1280" s="11" t="str">
        <f t="shared" si="299"/>
        <v/>
      </c>
      <c r="M1280" s="13"/>
      <c r="R1280" s="11"/>
      <c r="T1280" s="11"/>
      <c r="X1280" s="13"/>
    </row>
    <row r="1281" spans="1:24" x14ac:dyDescent="0.3">
      <c r="A1281" s="13"/>
      <c r="B1281" s="11">
        <v>2299</v>
      </c>
      <c r="C1281" s="14">
        <f t="shared" si="290"/>
        <v>47.947899999999997</v>
      </c>
      <c r="D1281" s="13"/>
      <c r="E1281" s="14">
        <f t="shared" si="296"/>
        <v>47.947400000000002</v>
      </c>
      <c r="F1281" s="21">
        <f t="shared" si="301"/>
        <v>5</v>
      </c>
      <c r="G1281" s="13"/>
      <c r="H1281" s="21">
        <f t="shared" si="291"/>
        <v>5</v>
      </c>
      <c r="I1281" s="13"/>
      <c r="J1281" s="11" t="str">
        <f t="shared" si="297"/>
        <v>X</v>
      </c>
      <c r="K1281" s="11" t="str">
        <f t="shared" si="298"/>
        <v/>
      </c>
      <c r="L1281" s="11" t="str">
        <f t="shared" si="299"/>
        <v/>
      </c>
      <c r="M1281" s="13"/>
      <c r="R1281" s="11"/>
      <c r="T1281" s="11"/>
      <c r="X1281" s="13"/>
    </row>
    <row r="1282" spans="1:24" x14ac:dyDescent="0.3">
      <c r="A1282" s="13"/>
      <c r="B1282" s="11">
        <v>2300</v>
      </c>
      <c r="C1282" s="14">
        <f t="shared" si="290"/>
        <v>47.958300000000001</v>
      </c>
      <c r="D1282" s="13"/>
      <c r="E1282" s="14">
        <f t="shared" si="296"/>
        <v>47.957900000000002</v>
      </c>
      <c r="F1282" s="21">
        <f t="shared" si="301"/>
        <v>4</v>
      </c>
      <c r="G1282" s="13"/>
      <c r="H1282" s="21">
        <f t="shared" si="291"/>
        <v>4</v>
      </c>
      <c r="I1282" s="13"/>
      <c r="J1282" s="11" t="str">
        <f t="shared" si="297"/>
        <v>X</v>
      </c>
      <c r="K1282" s="11" t="str">
        <f t="shared" si="298"/>
        <v/>
      </c>
      <c r="L1282" s="11" t="str">
        <f t="shared" si="299"/>
        <v/>
      </c>
      <c r="M1282" s="13"/>
      <c r="R1282" s="11"/>
      <c r="T1282" s="11"/>
      <c r="X1282" s="13"/>
    </row>
    <row r="1283" spans="1:24" x14ac:dyDescent="0.3">
      <c r="A1283" s="13"/>
      <c r="B1283" s="11">
        <v>2301</v>
      </c>
      <c r="C1283" s="14">
        <f t="shared" si="290"/>
        <v>47.968699999999998</v>
      </c>
      <c r="D1283" s="13"/>
      <c r="E1283" s="14">
        <f t="shared" si="296"/>
        <v>47.968400000000003</v>
      </c>
      <c r="F1283" s="21">
        <f t="shared" si="301"/>
        <v>3</v>
      </c>
      <c r="G1283" s="13"/>
      <c r="H1283" s="21">
        <f t="shared" si="291"/>
        <v>2.9999999999999996</v>
      </c>
      <c r="I1283" s="13"/>
      <c r="J1283" s="11" t="str">
        <f t="shared" si="297"/>
        <v>X</v>
      </c>
      <c r="K1283" s="11" t="str">
        <f t="shared" si="298"/>
        <v/>
      </c>
      <c r="L1283" s="11" t="str">
        <f t="shared" si="299"/>
        <v/>
      </c>
      <c r="M1283" s="13"/>
      <c r="R1283" s="11"/>
      <c r="T1283" s="11"/>
      <c r="X1283" s="13"/>
    </row>
    <row r="1284" spans="1:24" x14ac:dyDescent="0.3">
      <c r="A1284" s="13"/>
      <c r="B1284" s="11">
        <v>2302</v>
      </c>
      <c r="C1284" s="14">
        <f t="shared" si="290"/>
        <v>47.979199999999999</v>
      </c>
      <c r="D1284" s="13"/>
      <c r="E1284" s="14">
        <f t="shared" si="296"/>
        <v>47.978900000000003</v>
      </c>
      <c r="F1284" s="21">
        <f t="shared" si="301"/>
        <v>2</v>
      </c>
      <c r="G1284" s="13"/>
      <c r="H1284" s="21">
        <f t="shared" si="291"/>
        <v>2.9999999999999996</v>
      </c>
      <c r="I1284" s="13"/>
      <c r="J1284" s="11" t="str">
        <f t="shared" si="297"/>
        <v/>
      </c>
      <c r="K1284" s="11" t="str">
        <f t="shared" si="298"/>
        <v>U</v>
      </c>
      <c r="L1284" s="11" t="str">
        <f t="shared" si="299"/>
        <v/>
      </c>
      <c r="M1284" s="13"/>
      <c r="R1284" s="11"/>
      <c r="T1284" s="11"/>
      <c r="X1284" s="13"/>
    </row>
    <row r="1285" spans="1:24" x14ac:dyDescent="0.3">
      <c r="A1285" s="13"/>
      <c r="B1285" s="11">
        <v>2303</v>
      </c>
      <c r="C1285" s="14">
        <f t="shared" si="290"/>
        <v>47.989600000000003</v>
      </c>
      <c r="D1285" s="13"/>
      <c r="E1285" s="14">
        <f t="shared" si="296"/>
        <v>47.9895</v>
      </c>
      <c r="F1285" s="21">
        <f t="shared" si="301"/>
        <v>1</v>
      </c>
      <c r="G1285" s="13"/>
      <c r="H1285" s="21">
        <f t="shared" si="291"/>
        <v>1</v>
      </c>
      <c r="I1285" s="13"/>
      <c r="J1285" s="11" t="str">
        <f t="shared" si="297"/>
        <v>X</v>
      </c>
      <c r="K1285" s="11" t="str">
        <f t="shared" si="298"/>
        <v/>
      </c>
      <c r="L1285" s="11" t="str">
        <f t="shared" si="299"/>
        <v/>
      </c>
      <c r="M1285" s="13"/>
      <c r="R1285" s="11"/>
      <c r="T1285" s="11"/>
      <c r="X1285" s="13"/>
    </row>
    <row r="1286" spans="1:24" x14ac:dyDescent="0.3">
      <c r="A1286" s="13"/>
      <c r="B1286" s="11">
        <v>2304</v>
      </c>
      <c r="C1286" s="14">
        <f t="shared" ref="C1286:C1349" si="302">ROUND(SQRT(B1286),4)</f>
        <v>48</v>
      </c>
      <c r="D1286" s="13"/>
      <c r="E1286" s="14">
        <f>47+(B1286-2209)/95</f>
        <v>48</v>
      </c>
      <c r="F1286" s="21"/>
      <c r="G1286" s="13"/>
      <c r="H1286" s="21">
        <f t="shared" si="291"/>
        <v>0</v>
      </c>
      <c r="I1286" s="13"/>
      <c r="J1286" s="10">
        <f>COUNTIF(J1192:J1285,"X")</f>
        <v>74</v>
      </c>
      <c r="K1286" s="10">
        <f>COUNTIF(K1192:K1285,"U")</f>
        <v>10</v>
      </c>
      <c r="L1286" s="10">
        <f>COUNTIF(L1192:L1285,"O")</f>
        <v>10</v>
      </c>
      <c r="M1286" s="13"/>
      <c r="R1286" s="11"/>
      <c r="T1286" s="11"/>
      <c r="X1286" s="13"/>
    </row>
    <row r="1287" spans="1:24" x14ac:dyDescent="0.3">
      <c r="A1287" s="13"/>
      <c r="B1287" s="11">
        <v>2305</v>
      </c>
      <c r="C1287" s="14">
        <f t="shared" si="302"/>
        <v>48.010399999999997</v>
      </c>
      <c r="D1287" s="13"/>
      <c r="E1287" s="14">
        <f t="shared" ref="E1287:E1350" si="303">ROUND(48+(B1287-2304)/97,4)</f>
        <v>48.010300000000001</v>
      </c>
      <c r="F1287" s="21">
        <f t="shared" ref="F1287:F1299" si="304">ROUND(((E1287-48)/0.14)*(26/2),0)</f>
        <v>1</v>
      </c>
      <c r="G1287" s="13"/>
      <c r="H1287" s="21">
        <f t="shared" ref="H1287:H1350" si="305">ROUND(C1287-E1287,4)*10000</f>
        <v>1</v>
      </c>
      <c r="I1287" s="13"/>
      <c r="J1287" s="11" t="str">
        <f t="shared" ref="J1287:J1318" si="306">IF(H1287=F1287,"X","")</f>
        <v>X</v>
      </c>
      <c r="K1287" s="11" t="str">
        <f t="shared" ref="K1287:K1318" si="307">IF(H1287&gt;F1287,"U","")</f>
        <v/>
      </c>
      <c r="L1287" s="11" t="str">
        <f t="shared" ref="L1287:L1318" si="308">IF(H1287&lt;F1287,"O","")</f>
        <v/>
      </c>
      <c r="M1287" s="13"/>
      <c r="R1287" s="11"/>
      <c r="T1287" s="11"/>
      <c r="X1287" s="13"/>
    </row>
    <row r="1288" spans="1:24" x14ac:dyDescent="0.3">
      <c r="A1288" s="13"/>
      <c r="B1288" s="11">
        <v>2306</v>
      </c>
      <c r="C1288" s="14">
        <f t="shared" si="302"/>
        <v>48.020800000000001</v>
      </c>
      <c r="D1288" s="13"/>
      <c r="E1288" s="14">
        <f t="shared" si="303"/>
        <v>48.020600000000002</v>
      </c>
      <c r="F1288" s="21">
        <f t="shared" si="304"/>
        <v>2</v>
      </c>
      <c r="G1288" s="13"/>
      <c r="H1288" s="21">
        <f t="shared" si="305"/>
        <v>2</v>
      </c>
      <c r="I1288" s="13"/>
      <c r="J1288" s="11" t="str">
        <f t="shared" si="306"/>
        <v>X</v>
      </c>
      <c r="K1288" s="11" t="str">
        <f t="shared" si="307"/>
        <v/>
      </c>
      <c r="L1288" s="11" t="str">
        <f t="shared" si="308"/>
        <v/>
      </c>
      <c r="M1288" s="13"/>
      <c r="R1288" s="11"/>
      <c r="T1288" s="11"/>
      <c r="X1288" s="13"/>
    </row>
    <row r="1289" spans="1:24" x14ac:dyDescent="0.3">
      <c r="A1289" s="13"/>
      <c r="B1289" s="11">
        <v>2307</v>
      </c>
      <c r="C1289" s="14">
        <f t="shared" si="302"/>
        <v>48.031199999999998</v>
      </c>
      <c r="D1289" s="13"/>
      <c r="E1289" s="14">
        <f t="shared" si="303"/>
        <v>48.030900000000003</v>
      </c>
      <c r="F1289" s="21">
        <f t="shared" si="304"/>
        <v>3</v>
      </c>
      <c r="G1289" s="13"/>
      <c r="H1289" s="21">
        <f t="shared" si="305"/>
        <v>2.9999999999999996</v>
      </c>
      <c r="I1289" s="13"/>
      <c r="J1289" s="11" t="str">
        <f t="shared" si="306"/>
        <v>X</v>
      </c>
      <c r="K1289" s="11" t="str">
        <f t="shared" si="307"/>
        <v/>
      </c>
      <c r="L1289" s="11" t="str">
        <f t="shared" si="308"/>
        <v/>
      </c>
      <c r="M1289" s="13"/>
      <c r="R1289" s="11"/>
      <c r="T1289" s="11"/>
      <c r="X1289" s="13"/>
    </row>
    <row r="1290" spans="1:24" x14ac:dyDescent="0.3">
      <c r="A1290" s="13"/>
      <c r="B1290" s="11">
        <v>2308</v>
      </c>
      <c r="C1290" s="14">
        <f t="shared" si="302"/>
        <v>48.041600000000003</v>
      </c>
      <c r="D1290" s="13"/>
      <c r="E1290" s="14">
        <f t="shared" si="303"/>
        <v>48.041200000000003</v>
      </c>
      <c r="F1290" s="21">
        <f t="shared" si="304"/>
        <v>4</v>
      </c>
      <c r="G1290" s="13"/>
      <c r="H1290" s="21">
        <f t="shared" si="305"/>
        <v>4</v>
      </c>
      <c r="I1290" s="13"/>
      <c r="J1290" s="11" t="str">
        <f t="shared" si="306"/>
        <v>X</v>
      </c>
      <c r="K1290" s="11" t="str">
        <f t="shared" si="307"/>
        <v/>
      </c>
      <c r="L1290" s="11" t="str">
        <f t="shared" si="308"/>
        <v/>
      </c>
      <c r="M1290" s="13"/>
      <c r="R1290" s="11"/>
      <c r="T1290" s="11"/>
      <c r="X1290" s="13"/>
    </row>
    <row r="1291" spans="1:24" x14ac:dyDescent="0.3">
      <c r="A1291" s="13"/>
      <c r="B1291" s="11">
        <v>2309</v>
      </c>
      <c r="C1291" s="14">
        <f t="shared" si="302"/>
        <v>48.052100000000003</v>
      </c>
      <c r="D1291" s="13"/>
      <c r="E1291" s="14">
        <f t="shared" si="303"/>
        <v>48.051499999999997</v>
      </c>
      <c r="F1291" s="21">
        <f t="shared" si="304"/>
        <v>5</v>
      </c>
      <c r="G1291" s="13"/>
      <c r="H1291" s="21">
        <f t="shared" si="305"/>
        <v>5.9999999999999991</v>
      </c>
      <c r="I1291" s="13"/>
      <c r="J1291" s="11" t="str">
        <f t="shared" si="306"/>
        <v/>
      </c>
      <c r="K1291" s="11" t="str">
        <f t="shared" si="307"/>
        <v>U</v>
      </c>
      <c r="L1291" s="11" t="str">
        <f t="shared" si="308"/>
        <v/>
      </c>
      <c r="M1291" s="13"/>
      <c r="R1291" s="11"/>
      <c r="T1291" s="11"/>
      <c r="X1291" s="13"/>
    </row>
    <row r="1292" spans="1:24" x14ac:dyDescent="0.3">
      <c r="A1292" s="13"/>
      <c r="B1292" s="11">
        <v>2310</v>
      </c>
      <c r="C1292" s="14">
        <f t="shared" si="302"/>
        <v>48.0625</v>
      </c>
      <c r="D1292" s="13"/>
      <c r="E1292" s="14">
        <f t="shared" si="303"/>
        <v>48.061900000000001</v>
      </c>
      <c r="F1292" s="21">
        <f t="shared" si="304"/>
        <v>6</v>
      </c>
      <c r="G1292" s="13"/>
      <c r="H1292" s="21">
        <f t="shared" si="305"/>
        <v>5.9999999999999991</v>
      </c>
      <c r="I1292" s="13"/>
      <c r="J1292" s="11" t="str">
        <f t="shared" si="306"/>
        <v>X</v>
      </c>
      <c r="K1292" s="11" t="str">
        <f t="shared" si="307"/>
        <v/>
      </c>
      <c r="L1292" s="11" t="str">
        <f t="shared" si="308"/>
        <v/>
      </c>
      <c r="M1292" s="13"/>
      <c r="R1292" s="11"/>
      <c r="T1292" s="11"/>
      <c r="X1292" s="13"/>
    </row>
    <row r="1293" spans="1:24" x14ac:dyDescent="0.3">
      <c r="A1293" s="13"/>
      <c r="B1293" s="11">
        <v>2311</v>
      </c>
      <c r="C1293" s="14">
        <f t="shared" si="302"/>
        <v>48.072899999999997</v>
      </c>
      <c r="D1293" s="13"/>
      <c r="E1293" s="14">
        <f t="shared" si="303"/>
        <v>48.072200000000002</v>
      </c>
      <c r="F1293" s="21">
        <f t="shared" si="304"/>
        <v>7</v>
      </c>
      <c r="G1293" s="13"/>
      <c r="H1293" s="21">
        <f t="shared" si="305"/>
        <v>7</v>
      </c>
      <c r="I1293" s="13"/>
      <c r="J1293" s="11" t="str">
        <f t="shared" si="306"/>
        <v>X</v>
      </c>
      <c r="K1293" s="11" t="str">
        <f t="shared" si="307"/>
        <v/>
      </c>
      <c r="L1293" s="11" t="str">
        <f t="shared" si="308"/>
        <v/>
      </c>
      <c r="M1293" s="13"/>
      <c r="R1293" s="11"/>
      <c r="T1293" s="11"/>
      <c r="X1293" s="13"/>
    </row>
    <row r="1294" spans="1:24" x14ac:dyDescent="0.3">
      <c r="A1294" s="13"/>
      <c r="B1294" s="11">
        <v>2312</v>
      </c>
      <c r="C1294" s="14">
        <f t="shared" si="302"/>
        <v>48.083300000000001</v>
      </c>
      <c r="D1294" s="13"/>
      <c r="E1294" s="14">
        <f t="shared" si="303"/>
        <v>48.082500000000003</v>
      </c>
      <c r="F1294" s="21">
        <f t="shared" si="304"/>
        <v>8</v>
      </c>
      <c r="G1294" s="13"/>
      <c r="H1294" s="21">
        <f t="shared" si="305"/>
        <v>8</v>
      </c>
      <c r="I1294" s="13"/>
      <c r="J1294" s="11" t="str">
        <f t="shared" si="306"/>
        <v>X</v>
      </c>
      <c r="K1294" s="11" t="str">
        <f t="shared" si="307"/>
        <v/>
      </c>
      <c r="L1294" s="11" t="str">
        <f t="shared" si="308"/>
        <v/>
      </c>
      <c r="M1294" s="13"/>
      <c r="R1294" s="11"/>
      <c r="T1294" s="11"/>
      <c r="X1294" s="13"/>
    </row>
    <row r="1295" spans="1:24" x14ac:dyDescent="0.3">
      <c r="A1295" s="13"/>
      <c r="B1295" s="11">
        <v>2313</v>
      </c>
      <c r="C1295" s="14">
        <f t="shared" si="302"/>
        <v>48.093699999999998</v>
      </c>
      <c r="D1295" s="13"/>
      <c r="E1295" s="14">
        <f t="shared" si="303"/>
        <v>48.092799999999997</v>
      </c>
      <c r="F1295" s="21">
        <f t="shared" si="304"/>
        <v>9</v>
      </c>
      <c r="G1295" s="13"/>
      <c r="H1295" s="21">
        <f t="shared" si="305"/>
        <v>9</v>
      </c>
      <c r="I1295" s="13"/>
      <c r="J1295" s="11" t="str">
        <f t="shared" si="306"/>
        <v>X</v>
      </c>
      <c r="K1295" s="11" t="str">
        <f t="shared" si="307"/>
        <v/>
      </c>
      <c r="L1295" s="11" t="str">
        <f t="shared" si="308"/>
        <v/>
      </c>
      <c r="M1295" s="13"/>
      <c r="R1295" s="11"/>
      <c r="T1295" s="11"/>
      <c r="X1295" s="13"/>
    </row>
    <row r="1296" spans="1:24" x14ac:dyDescent="0.3">
      <c r="A1296" s="13"/>
      <c r="B1296" s="11">
        <v>2314</v>
      </c>
      <c r="C1296" s="14">
        <f t="shared" si="302"/>
        <v>48.104100000000003</v>
      </c>
      <c r="D1296" s="13"/>
      <c r="E1296" s="14">
        <f t="shared" si="303"/>
        <v>48.103099999999998</v>
      </c>
      <c r="F1296" s="21">
        <f t="shared" si="304"/>
        <v>10</v>
      </c>
      <c r="G1296" s="13"/>
      <c r="H1296" s="21">
        <f t="shared" si="305"/>
        <v>10</v>
      </c>
      <c r="I1296" s="13"/>
      <c r="J1296" s="11" t="str">
        <f t="shared" si="306"/>
        <v>X</v>
      </c>
      <c r="K1296" s="11" t="str">
        <f t="shared" si="307"/>
        <v/>
      </c>
      <c r="L1296" s="11" t="str">
        <f t="shared" si="308"/>
        <v/>
      </c>
      <c r="M1296" s="13"/>
      <c r="R1296" s="11"/>
      <c r="T1296" s="11"/>
      <c r="X1296" s="13"/>
    </row>
    <row r="1297" spans="1:24" x14ac:dyDescent="0.3">
      <c r="A1297" s="13"/>
      <c r="B1297" s="11">
        <v>2315</v>
      </c>
      <c r="C1297" s="14">
        <f t="shared" si="302"/>
        <v>48.114400000000003</v>
      </c>
      <c r="D1297" s="13"/>
      <c r="E1297" s="14">
        <f t="shared" si="303"/>
        <v>48.113399999999999</v>
      </c>
      <c r="F1297" s="21">
        <f t="shared" si="304"/>
        <v>11</v>
      </c>
      <c r="G1297" s="13"/>
      <c r="H1297" s="21">
        <f t="shared" si="305"/>
        <v>10</v>
      </c>
      <c r="I1297" s="13"/>
      <c r="J1297" s="11" t="str">
        <f t="shared" si="306"/>
        <v/>
      </c>
      <c r="K1297" s="11" t="str">
        <f t="shared" si="307"/>
        <v/>
      </c>
      <c r="L1297" s="11" t="str">
        <f t="shared" si="308"/>
        <v>O</v>
      </c>
      <c r="M1297" s="13"/>
      <c r="R1297" s="11"/>
      <c r="T1297" s="11"/>
      <c r="X1297" s="13"/>
    </row>
    <row r="1298" spans="1:24" x14ac:dyDescent="0.3">
      <c r="A1298" s="13"/>
      <c r="B1298" s="11">
        <v>2316</v>
      </c>
      <c r="C1298" s="14">
        <f t="shared" si="302"/>
        <v>48.1248</v>
      </c>
      <c r="D1298" s="13"/>
      <c r="E1298" s="14">
        <f t="shared" si="303"/>
        <v>48.123699999999999</v>
      </c>
      <c r="F1298" s="21">
        <f t="shared" si="304"/>
        <v>11</v>
      </c>
      <c r="G1298" s="13"/>
      <c r="H1298" s="21">
        <f t="shared" si="305"/>
        <v>11</v>
      </c>
      <c r="I1298" s="13"/>
      <c r="J1298" s="11" t="str">
        <f t="shared" si="306"/>
        <v>X</v>
      </c>
      <c r="K1298" s="11" t="str">
        <f t="shared" si="307"/>
        <v/>
      </c>
      <c r="L1298" s="11" t="str">
        <f t="shared" si="308"/>
        <v/>
      </c>
      <c r="M1298" s="13"/>
      <c r="R1298" s="11"/>
      <c r="T1298" s="11"/>
      <c r="X1298" s="13"/>
    </row>
    <row r="1299" spans="1:24" x14ac:dyDescent="0.3">
      <c r="A1299" s="13"/>
      <c r="B1299" s="11">
        <v>2317</v>
      </c>
      <c r="C1299" s="14">
        <f t="shared" si="302"/>
        <v>48.135199999999998</v>
      </c>
      <c r="D1299" s="13"/>
      <c r="E1299" s="14">
        <f t="shared" si="303"/>
        <v>48.134</v>
      </c>
      <c r="F1299" s="21">
        <f t="shared" si="304"/>
        <v>12</v>
      </c>
      <c r="G1299" s="13"/>
      <c r="H1299" s="21">
        <f t="shared" si="305"/>
        <v>11.999999999999998</v>
      </c>
      <c r="I1299" s="13"/>
      <c r="J1299" s="11" t="str">
        <f t="shared" si="306"/>
        <v>X</v>
      </c>
      <c r="K1299" s="11" t="str">
        <f t="shared" si="307"/>
        <v/>
      </c>
      <c r="L1299" s="11" t="str">
        <f t="shared" si="308"/>
        <v/>
      </c>
      <c r="M1299" s="13"/>
      <c r="R1299" s="11"/>
      <c r="T1299" s="11"/>
      <c r="X1299" s="13"/>
    </row>
    <row r="1300" spans="1:24" x14ac:dyDescent="0.3">
      <c r="A1300" s="13"/>
      <c r="B1300" s="11">
        <v>2318</v>
      </c>
      <c r="C1300" s="14">
        <f t="shared" si="302"/>
        <v>48.145600000000002</v>
      </c>
      <c r="D1300" s="13"/>
      <c r="E1300" s="14">
        <f t="shared" si="303"/>
        <v>48.144300000000001</v>
      </c>
      <c r="F1300" s="21">
        <f t="shared" ref="F1300:F1313" si="309">ROUND((26/2)+(((E1300-48)-0.14)/0.14)*(26/3),0)</f>
        <v>13</v>
      </c>
      <c r="G1300" s="13"/>
      <c r="H1300" s="21">
        <f t="shared" si="305"/>
        <v>13</v>
      </c>
      <c r="I1300" s="13"/>
      <c r="J1300" s="11" t="str">
        <f t="shared" si="306"/>
        <v>X</v>
      </c>
      <c r="K1300" s="11" t="str">
        <f t="shared" si="307"/>
        <v/>
      </c>
      <c r="L1300" s="11" t="str">
        <f t="shared" si="308"/>
        <v/>
      </c>
      <c r="M1300" s="13"/>
      <c r="R1300" s="11"/>
      <c r="T1300" s="11"/>
      <c r="X1300" s="13"/>
    </row>
    <row r="1301" spans="1:24" x14ac:dyDescent="0.3">
      <c r="A1301" s="13"/>
      <c r="B1301" s="11">
        <v>2319</v>
      </c>
      <c r="C1301" s="14">
        <f t="shared" si="302"/>
        <v>48.155999999999999</v>
      </c>
      <c r="D1301" s="13"/>
      <c r="E1301" s="14">
        <f t="shared" si="303"/>
        <v>48.154600000000002</v>
      </c>
      <c r="F1301" s="21">
        <f t="shared" si="309"/>
        <v>14</v>
      </c>
      <c r="G1301" s="13"/>
      <c r="H1301" s="21">
        <f t="shared" si="305"/>
        <v>14</v>
      </c>
      <c r="I1301" s="13"/>
      <c r="J1301" s="11" t="str">
        <f t="shared" si="306"/>
        <v>X</v>
      </c>
      <c r="K1301" s="11" t="str">
        <f t="shared" si="307"/>
        <v/>
      </c>
      <c r="L1301" s="11" t="str">
        <f t="shared" si="308"/>
        <v/>
      </c>
      <c r="M1301" s="13"/>
      <c r="R1301" s="11"/>
      <c r="T1301" s="11"/>
      <c r="X1301" s="13"/>
    </row>
    <row r="1302" spans="1:24" x14ac:dyDescent="0.3">
      <c r="A1302" s="13"/>
      <c r="B1302" s="11">
        <v>2320</v>
      </c>
      <c r="C1302" s="14">
        <f t="shared" si="302"/>
        <v>48.166400000000003</v>
      </c>
      <c r="D1302" s="13"/>
      <c r="E1302" s="14">
        <f t="shared" si="303"/>
        <v>48.164900000000003</v>
      </c>
      <c r="F1302" s="21">
        <f t="shared" si="309"/>
        <v>15</v>
      </c>
      <c r="G1302" s="13"/>
      <c r="H1302" s="21">
        <f t="shared" si="305"/>
        <v>15</v>
      </c>
      <c r="I1302" s="13"/>
      <c r="J1302" s="11" t="str">
        <f t="shared" si="306"/>
        <v>X</v>
      </c>
      <c r="K1302" s="11" t="str">
        <f t="shared" si="307"/>
        <v/>
      </c>
      <c r="L1302" s="11" t="str">
        <f t="shared" si="308"/>
        <v/>
      </c>
      <c r="M1302" s="13"/>
      <c r="R1302" s="11"/>
      <c r="T1302" s="11"/>
      <c r="X1302" s="13"/>
    </row>
    <row r="1303" spans="1:24" x14ac:dyDescent="0.3">
      <c r="A1303" s="13"/>
      <c r="B1303" s="11">
        <v>2321</v>
      </c>
      <c r="C1303" s="14">
        <f t="shared" si="302"/>
        <v>48.1768</v>
      </c>
      <c r="D1303" s="13"/>
      <c r="E1303" s="14">
        <f t="shared" si="303"/>
        <v>48.1753</v>
      </c>
      <c r="F1303" s="21">
        <f t="shared" si="309"/>
        <v>15</v>
      </c>
      <c r="G1303" s="13"/>
      <c r="H1303" s="21">
        <f t="shared" si="305"/>
        <v>15</v>
      </c>
      <c r="I1303" s="13"/>
      <c r="J1303" s="11" t="str">
        <f t="shared" si="306"/>
        <v>X</v>
      </c>
      <c r="K1303" s="11" t="str">
        <f t="shared" si="307"/>
        <v/>
      </c>
      <c r="L1303" s="11" t="str">
        <f t="shared" si="308"/>
        <v/>
      </c>
      <c r="M1303" s="13"/>
      <c r="R1303" s="11"/>
      <c r="T1303" s="11"/>
      <c r="X1303" s="13"/>
    </row>
    <row r="1304" spans="1:24" x14ac:dyDescent="0.3">
      <c r="A1304" s="13"/>
      <c r="B1304" s="11">
        <v>2322</v>
      </c>
      <c r="C1304" s="14">
        <f t="shared" si="302"/>
        <v>48.187100000000001</v>
      </c>
      <c r="D1304" s="13"/>
      <c r="E1304" s="14">
        <f t="shared" si="303"/>
        <v>48.185600000000001</v>
      </c>
      <c r="F1304" s="21">
        <f t="shared" si="309"/>
        <v>16</v>
      </c>
      <c r="G1304" s="13"/>
      <c r="H1304" s="21">
        <f t="shared" si="305"/>
        <v>15</v>
      </c>
      <c r="I1304" s="13"/>
      <c r="J1304" s="11" t="str">
        <f t="shared" si="306"/>
        <v/>
      </c>
      <c r="K1304" s="11" t="str">
        <f t="shared" si="307"/>
        <v/>
      </c>
      <c r="L1304" s="11" t="str">
        <f t="shared" si="308"/>
        <v>O</v>
      </c>
      <c r="M1304" s="13"/>
      <c r="R1304" s="11"/>
      <c r="T1304" s="11"/>
      <c r="X1304" s="13"/>
    </row>
    <row r="1305" spans="1:24" x14ac:dyDescent="0.3">
      <c r="A1305" s="13"/>
      <c r="B1305" s="11">
        <v>2323</v>
      </c>
      <c r="C1305" s="14">
        <f t="shared" si="302"/>
        <v>48.197499999999998</v>
      </c>
      <c r="D1305" s="13"/>
      <c r="E1305" s="14">
        <f t="shared" si="303"/>
        <v>48.195900000000002</v>
      </c>
      <c r="F1305" s="21">
        <f t="shared" si="309"/>
        <v>16</v>
      </c>
      <c r="G1305" s="13"/>
      <c r="H1305" s="21">
        <f t="shared" si="305"/>
        <v>16</v>
      </c>
      <c r="I1305" s="13"/>
      <c r="J1305" s="11" t="str">
        <f t="shared" si="306"/>
        <v>X</v>
      </c>
      <c r="K1305" s="11" t="str">
        <f t="shared" si="307"/>
        <v/>
      </c>
      <c r="L1305" s="11" t="str">
        <f t="shared" si="308"/>
        <v/>
      </c>
      <c r="M1305" s="13"/>
      <c r="R1305" s="11"/>
      <c r="T1305" s="11"/>
      <c r="X1305" s="13"/>
    </row>
    <row r="1306" spans="1:24" x14ac:dyDescent="0.3">
      <c r="A1306" s="13"/>
      <c r="B1306" s="11">
        <v>2324</v>
      </c>
      <c r="C1306" s="14">
        <f t="shared" si="302"/>
        <v>48.207900000000002</v>
      </c>
      <c r="D1306" s="13"/>
      <c r="E1306" s="14">
        <f t="shared" si="303"/>
        <v>48.206200000000003</v>
      </c>
      <c r="F1306" s="21">
        <f t="shared" si="309"/>
        <v>17</v>
      </c>
      <c r="G1306" s="13"/>
      <c r="H1306" s="21">
        <f t="shared" si="305"/>
        <v>17</v>
      </c>
      <c r="I1306" s="13"/>
      <c r="J1306" s="11" t="str">
        <f t="shared" si="306"/>
        <v>X</v>
      </c>
      <c r="K1306" s="11" t="str">
        <f t="shared" si="307"/>
        <v/>
      </c>
      <c r="L1306" s="11" t="str">
        <f t="shared" si="308"/>
        <v/>
      </c>
      <c r="M1306" s="13"/>
      <c r="R1306" s="11"/>
      <c r="T1306" s="11"/>
      <c r="X1306" s="13"/>
    </row>
    <row r="1307" spans="1:24" x14ac:dyDescent="0.3">
      <c r="A1307" s="13"/>
      <c r="B1307" s="11">
        <v>2325</v>
      </c>
      <c r="C1307" s="14">
        <f t="shared" si="302"/>
        <v>48.218299999999999</v>
      </c>
      <c r="D1307" s="13"/>
      <c r="E1307" s="14">
        <f t="shared" si="303"/>
        <v>48.216500000000003</v>
      </c>
      <c r="F1307" s="21">
        <f t="shared" si="309"/>
        <v>18</v>
      </c>
      <c r="G1307" s="13"/>
      <c r="H1307" s="21">
        <f t="shared" si="305"/>
        <v>18</v>
      </c>
      <c r="I1307" s="13"/>
      <c r="J1307" s="11" t="str">
        <f t="shared" si="306"/>
        <v>X</v>
      </c>
      <c r="K1307" s="11" t="str">
        <f t="shared" si="307"/>
        <v/>
      </c>
      <c r="L1307" s="11" t="str">
        <f t="shared" si="308"/>
        <v/>
      </c>
      <c r="M1307" s="13"/>
      <c r="R1307" s="11"/>
      <c r="T1307" s="11"/>
      <c r="X1307" s="13"/>
    </row>
    <row r="1308" spans="1:24" x14ac:dyDescent="0.3">
      <c r="A1308" s="13"/>
      <c r="B1308" s="11">
        <v>2326</v>
      </c>
      <c r="C1308" s="14">
        <f t="shared" si="302"/>
        <v>48.2286</v>
      </c>
      <c r="D1308" s="13"/>
      <c r="E1308" s="14">
        <f t="shared" si="303"/>
        <v>48.226799999999997</v>
      </c>
      <c r="F1308" s="21">
        <f t="shared" si="309"/>
        <v>18</v>
      </c>
      <c r="G1308" s="13"/>
      <c r="H1308" s="21">
        <f t="shared" si="305"/>
        <v>18</v>
      </c>
      <c r="I1308" s="13"/>
      <c r="J1308" s="11" t="str">
        <f t="shared" si="306"/>
        <v>X</v>
      </c>
      <c r="K1308" s="11" t="str">
        <f t="shared" si="307"/>
        <v/>
      </c>
      <c r="L1308" s="11" t="str">
        <f t="shared" si="308"/>
        <v/>
      </c>
      <c r="M1308" s="13"/>
      <c r="R1308" s="11"/>
      <c r="T1308" s="11"/>
      <c r="X1308" s="13"/>
    </row>
    <row r="1309" spans="1:24" x14ac:dyDescent="0.3">
      <c r="A1309" s="13"/>
      <c r="B1309" s="11">
        <v>2327</v>
      </c>
      <c r="C1309" s="14">
        <f t="shared" si="302"/>
        <v>48.238999999999997</v>
      </c>
      <c r="D1309" s="13"/>
      <c r="E1309" s="14">
        <f t="shared" si="303"/>
        <v>48.237099999999998</v>
      </c>
      <c r="F1309" s="21">
        <f t="shared" si="309"/>
        <v>19</v>
      </c>
      <c r="G1309" s="13"/>
      <c r="H1309" s="21">
        <f t="shared" si="305"/>
        <v>19</v>
      </c>
      <c r="I1309" s="13"/>
      <c r="J1309" s="11" t="str">
        <f t="shared" si="306"/>
        <v>X</v>
      </c>
      <c r="K1309" s="11" t="str">
        <f t="shared" si="307"/>
        <v/>
      </c>
      <c r="L1309" s="11" t="str">
        <f t="shared" si="308"/>
        <v/>
      </c>
      <c r="M1309" s="13"/>
      <c r="R1309" s="11"/>
      <c r="T1309" s="11"/>
      <c r="X1309" s="13"/>
    </row>
    <row r="1310" spans="1:24" x14ac:dyDescent="0.3">
      <c r="A1310" s="13"/>
      <c r="B1310" s="11">
        <v>2328</v>
      </c>
      <c r="C1310" s="14">
        <f t="shared" si="302"/>
        <v>48.249400000000001</v>
      </c>
      <c r="D1310" s="13"/>
      <c r="E1310" s="14">
        <f t="shared" si="303"/>
        <v>48.247399999999999</v>
      </c>
      <c r="F1310" s="21">
        <f t="shared" si="309"/>
        <v>20</v>
      </c>
      <c r="G1310" s="13"/>
      <c r="H1310" s="21">
        <f t="shared" si="305"/>
        <v>20</v>
      </c>
      <c r="I1310" s="13"/>
      <c r="J1310" s="11" t="str">
        <f t="shared" si="306"/>
        <v>X</v>
      </c>
      <c r="K1310" s="11" t="str">
        <f t="shared" si="307"/>
        <v/>
      </c>
      <c r="L1310" s="11" t="str">
        <f t="shared" si="308"/>
        <v/>
      </c>
      <c r="M1310" s="13"/>
      <c r="R1310" s="11"/>
      <c r="T1310" s="11"/>
      <c r="X1310" s="13"/>
    </row>
    <row r="1311" spans="1:24" x14ac:dyDescent="0.3">
      <c r="A1311" s="13"/>
      <c r="B1311" s="11">
        <v>2329</v>
      </c>
      <c r="C1311" s="14">
        <f t="shared" si="302"/>
        <v>48.259700000000002</v>
      </c>
      <c r="D1311" s="13"/>
      <c r="E1311" s="14">
        <f t="shared" si="303"/>
        <v>48.2577</v>
      </c>
      <c r="F1311" s="21">
        <f t="shared" si="309"/>
        <v>20</v>
      </c>
      <c r="G1311" s="13"/>
      <c r="H1311" s="21">
        <f t="shared" si="305"/>
        <v>20</v>
      </c>
      <c r="I1311" s="13"/>
      <c r="J1311" s="11" t="str">
        <f t="shared" si="306"/>
        <v>X</v>
      </c>
      <c r="K1311" s="11" t="str">
        <f t="shared" si="307"/>
        <v/>
      </c>
      <c r="L1311" s="11" t="str">
        <f t="shared" si="308"/>
        <v/>
      </c>
      <c r="M1311" s="13"/>
      <c r="R1311" s="11"/>
      <c r="T1311" s="11"/>
      <c r="X1311" s="13"/>
    </row>
    <row r="1312" spans="1:24" x14ac:dyDescent="0.3">
      <c r="A1312" s="13"/>
      <c r="B1312" s="11">
        <v>2330</v>
      </c>
      <c r="C1312" s="14">
        <f t="shared" si="302"/>
        <v>48.270099999999999</v>
      </c>
      <c r="D1312" s="13"/>
      <c r="E1312" s="14">
        <f t="shared" si="303"/>
        <v>48.268000000000001</v>
      </c>
      <c r="F1312" s="21">
        <f t="shared" si="309"/>
        <v>21</v>
      </c>
      <c r="G1312" s="13"/>
      <c r="H1312" s="21">
        <f t="shared" si="305"/>
        <v>21</v>
      </c>
      <c r="I1312" s="13"/>
      <c r="J1312" s="11" t="str">
        <f t="shared" si="306"/>
        <v>X</v>
      </c>
      <c r="K1312" s="11" t="str">
        <f t="shared" si="307"/>
        <v/>
      </c>
      <c r="L1312" s="11" t="str">
        <f t="shared" si="308"/>
        <v/>
      </c>
      <c r="M1312" s="13"/>
      <c r="R1312" s="11"/>
      <c r="T1312" s="11"/>
      <c r="X1312" s="13"/>
    </row>
    <row r="1313" spans="1:24" x14ac:dyDescent="0.3">
      <c r="A1313" s="13"/>
      <c r="B1313" s="74">
        <v>2331</v>
      </c>
      <c r="C1313" s="78">
        <f t="shared" si="302"/>
        <v>48.2804</v>
      </c>
      <c r="D1313" s="13"/>
      <c r="E1313" s="78">
        <f t="shared" si="303"/>
        <v>48.278399999999998</v>
      </c>
      <c r="F1313" s="73">
        <f t="shared" si="309"/>
        <v>22</v>
      </c>
      <c r="G1313" s="13"/>
      <c r="H1313" s="73">
        <f t="shared" si="305"/>
        <v>20</v>
      </c>
      <c r="I1313" s="13"/>
      <c r="J1313" s="11" t="str">
        <f t="shared" si="306"/>
        <v/>
      </c>
      <c r="K1313" s="11" t="str">
        <f t="shared" si="307"/>
        <v/>
      </c>
      <c r="L1313" s="11" t="str">
        <f t="shared" si="308"/>
        <v>O</v>
      </c>
      <c r="M1313" s="13"/>
      <c r="R1313" s="11"/>
      <c r="T1313" s="11"/>
      <c r="X1313" s="13"/>
    </row>
    <row r="1314" spans="1:24" x14ac:dyDescent="0.3">
      <c r="A1314" s="13"/>
      <c r="B1314" s="11">
        <v>2332</v>
      </c>
      <c r="C1314" s="14">
        <f t="shared" si="302"/>
        <v>48.290799999999997</v>
      </c>
      <c r="D1314" s="13"/>
      <c r="E1314" s="14">
        <f t="shared" si="303"/>
        <v>48.288699999999999</v>
      </c>
      <c r="F1314" s="21">
        <f t="shared" ref="F1314:F1326" si="310">ROUND(26-((0.42-(E1314-48))/0.14)*(26/6),0)</f>
        <v>22</v>
      </c>
      <c r="G1314" s="13"/>
      <c r="H1314" s="21">
        <f t="shared" si="305"/>
        <v>21</v>
      </c>
      <c r="I1314" s="13"/>
      <c r="J1314" s="11" t="str">
        <f t="shared" si="306"/>
        <v/>
      </c>
      <c r="K1314" s="11" t="str">
        <f t="shared" si="307"/>
        <v/>
      </c>
      <c r="L1314" s="11" t="str">
        <f t="shared" si="308"/>
        <v>O</v>
      </c>
      <c r="M1314" s="13"/>
      <c r="R1314" s="11"/>
      <c r="T1314" s="11"/>
      <c r="X1314" s="13"/>
    </row>
    <row r="1315" spans="1:24" x14ac:dyDescent="0.3">
      <c r="A1315" s="13"/>
      <c r="B1315" s="11">
        <v>2333</v>
      </c>
      <c r="C1315" s="14">
        <f t="shared" si="302"/>
        <v>48.301099999999998</v>
      </c>
      <c r="D1315" s="13"/>
      <c r="E1315" s="14">
        <f t="shared" si="303"/>
        <v>48.298999999999999</v>
      </c>
      <c r="F1315" s="21">
        <f t="shared" si="310"/>
        <v>22</v>
      </c>
      <c r="G1315" s="13"/>
      <c r="H1315" s="21">
        <f t="shared" si="305"/>
        <v>21</v>
      </c>
      <c r="I1315" s="13"/>
      <c r="J1315" s="11" t="str">
        <f t="shared" si="306"/>
        <v/>
      </c>
      <c r="K1315" s="11" t="str">
        <f t="shared" si="307"/>
        <v/>
      </c>
      <c r="L1315" s="11" t="str">
        <f t="shared" si="308"/>
        <v>O</v>
      </c>
      <c r="M1315" s="13"/>
      <c r="R1315" s="11"/>
      <c r="T1315" s="11"/>
      <c r="X1315" s="13"/>
    </row>
    <row r="1316" spans="1:24" x14ac:dyDescent="0.3">
      <c r="A1316" s="13"/>
      <c r="B1316" s="11">
        <v>2334</v>
      </c>
      <c r="C1316" s="14">
        <f t="shared" si="302"/>
        <v>48.311500000000002</v>
      </c>
      <c r="D1316" s="13"/>
      <c r="E1316" s="14">
        <f t="shared" si="303"/>
        <v>48.3093</v>
      </c>
      <c r="F1316" s="21">
        <f t="shared" si="310"/>
        <v>23</v>
      </c>
      <c r="G1316" s="13"/>
      <c r="H1316" s="21">
        <f t="shared" si="305"/>
        <v>22</v>
      </c>
      <c r="I1316" s="13"/>
      <c r="J1316" s="11" t="str">
        <f t="shared" si="306"/>
        <v/>
      </c>
      <c r="K1316" s="11" t="str">
        <f t="shared" si="307"/>
        <v/>
      </c>
      <c r="L1316" s="11" t="str">
        <f t="shared" si="308"/>
        <v>O</v>
      </c>
      <c r="M1316" s="13"/>
      <c r="R1316" s="11"/>
      <c r="T1316" s="11"/>
      <c r="X1316" s="13"/>
    </row>
    <row r="1317" spans="1:24" x14ac:dyDescent="0.3">
      <c r="A1317" s="13"/>
      <c r="B1317" s="11">
        <v>2335</v>
      </c>
      <c r="C1317" s="14">
        <f t="shared" si="302"/>
        <v>48.321800000000003</v>
      </c>
      <c r="D1317" s="13"/>
      <c r="E1317" s="14">
        <f t="shared" si="303"/>
        <v>48.319600000000001</v>
      </c>
      <c r="F1317" s="21">
        <f t="shared" si="310"/>
        <v>23</v>
      </c>
      <c r="G1317" s="13"/>
      <c r="H1317" s="21">
        <f t="shared" si="305"/>
        <v>22</v>
      </c>
      <c r="I1317" s="13"/>
      <c r="J1317" s="11" t="str">
        <f t="shared" si="306"/>
        <v/>
      </c>
      <c r="K1317" s="11" t="str">
        <f t="shared" si="307"/>
        <v/>
      </c>
      <c r="L1317" s="11" t="str">
        <f t="shared" si="308"/>
        <v>O</v>
      </c>
      <c r="M1317" s="13"/>
      <c r="R1317" s="11"/>
      <c r="T1317" s="11"/>
      <c r="X1317" s="13"/>
    </row>
    <row r="1318" spans="1:24" x14ac:dyDescent="0.3">
      <c r="A1318" s="13"/>
      <c r="B1318" s="11">
        <v>2336</v>
      </c>
      <c r="C1318" s="14">
        <f t="shared" si="302"/>
        <v>48.3322</v>
      </c>
      <c r="D1318" s="13"/>
      <c r="E1318" s="14">
        <f t="shared" si="303"/>
        <v>48.329900000000002</v>
      </c>
      <c r="F1318" s="21">
        <f t="shared" si="310"/>
        <v>23</v>
      </c>
      <c r="G1318" s="13"/>
      <c r="H1318" s="21">
        <f t="shared" si="305"/>
        <v>23</v>
      </c>
      <c r="I1318" s="13"/>
      <c r="J1318" s="11" t="str">
        <f t="shared" si="306"/>
        <v>X</v>
      </c>
      <c r="K1318" s="11" t="str">
        <f t="shared" si="307"/>
        <v/>
      </c>
      <c r="L1318" s="11" t="str">
        <f t="shared" si="308"/>
        <v/>
      </c>
      <c r="M1318" s="13"/>
      <c r="R1318" s="11"/>
      <c r="T1318" s="11"/>
      <c r="X1318" s="13"/>
    </row>
    <row r="1319" spans="1:24" x14ac:dyDescent="0.3">
      <c r="A1319" s="13"/>
      <c r="B1319" s="11">
        <v>2337</v>
      </c>
      <c r="C1319" s="14">
        <f t="shared" si="302"/>
        <v>48.342500000000001</v>
      </c>
      <c r="D1319" s="13"/>
      <c r="E1319" s="14">
        <f t="shared" si="303"/>
        <v>48.340200000000003</v>
      </c>
      <c r="F1319" s="21">
        <f t="shared" si="310"/>
        <v>24</v>
      </c>
      <c r="G1319" s="13"/>
      <c r="H1319" s="21">
        <f t="shared" si="305"/>
        <v>23</v>
      </c>
      <c r="I1319" s="13"/>
      <c r="J1319" s="11" t="str">
        <f t="shared" ref="J1319:J1350" si="311">IF(H1319=F1319,"X","")</f>
        <v/>
      </c>
      <c r="K1319" s="11" t="str">
        <f t="shared" ref="K1319:K1350" si="312">IF(H1319&gt;F1319,"U","")</f>
        <v/>
      </c>
      <c r="L1319" s="11" t="str">
        <f t="shared" ref="L1319:L1350" si="313">IF(H1319&lt;F1319,"O","")</f>
        <v>O</v>
      </c>
      <c r="M1319" s="13"/>
      <c r="R1319" s="11"/>
      <c r="T1319" s="11"/>
      <c r="X1319" s="13"/>
    </row>
    <row r="1320" spans="1:24" x14ac:dyDescent="0.3">
      <c r="A1320" s="13"/>
      <c r="B1320" s="11">
        <v>2338</v>
      </c>
      <c r="C1320" s="14">
        <f t="shared" si="302"/>
        <v>48.352899999999998</v>
      </c>
      <c r="D1320" s="13"/>
      <c r="E1320" s="14">
        <f t="shared" si="303"/>
        <v>48.350499999999997</v>
      </c>
      <c r="F1320" s="21">
        <f t="shared" si="310"/>
        <v>24</v>
      </c>
      <c r="G1320" s="13"/>
      <c r="H1320" s="21">
        <f t="shared" si="305"/>
        <v>23.999999999999996</v>
      </c>
      <c r="I1320" s="13"/>
      <c r="J1320" s="11" t="str">
        <f t="shared" si="311"/>
        <v>X</v>
      </c>
      <c r="K1320" s="11" t="str">
        <f t="shared" si="312"/>
        <v/>
      </c>
      <c r="L1320" s="11" t="str">
        <f t="shared" si="313"/>
        <v/>
      </c>
      <c r="M1320" s="13"/>
      <c r="R1320" s="11"/>
      <c r="T1320" s="11"/>
      <c r="X1320" s="13"/>
    </row>
    <row r="1321" spans="1:24" x14ac:dyDescent="0.3">
      <c r="A1321" s="13"/>
      <c r="B1321" s="11">
        <v>2339</v>
      </c>
      <c r="C1321" s="14">
        <f t="shared" si="302"/>
        <v>48.363199999999999</v>
      </c>
      <c r="D1321" s="13"/>
      <c r="E1321" s="14">
        <f t="shared" si="303"/>
        <v>48.360799999999998</v>
      </c>
      <c r="F1321" s="21">
        <f t="shared" si="310"/>
        <v>24</v>
      </c>
      <c r="G1321" s="13"/>
      <c r="H1321" s="21">
        <f t="shared" si="305"/>
        <v>23.999999999999996</v>
      </c>
      <c r="I1321" s="13"/>
      <c r="J1321" s="11" t="str">
        <f t="shared" si="311"/>
        <v>X</v>
      </c>
      <c r="K1321" s="11" t="str">
        <f t="shared" si="312"/>
        <v/>
      </c>
      <c r="L1321" s="11" t="str">
        <f t="shared" si="313"/>
        <v/>
      </c>
      <c r="M1321" s="13"/>
      <c r="R1321" s="11"/>
      <c r="T1321" s="11"/>
      <c r="X1321" s="13"/>
    </row>
    <row r="1322" spans="1:24" x14ac:dyDescent="0.3">
      <c r="A1322" s="13"/>
      <c r="B1322" s="11">
        <v>2340</v>
      </c>
      <c r="C1322" s="14">
        <f t="shared" si="302"/>
        <v>48.3735</v>
      </c>
      <c r="D1322" s="13"/>
      <c r="E1322" s="14">
        <f t="shared" si="303"/>
        <v>48.371099999999998</v>
      </c>
      <c r="F1322" s="21">
        <f t="shared" si="310"/>
        <v>24</v>
      </c>
      <c r="G1322" s="13"/>
      <c r="H1322" s="21">
        <f t="shared" si="305"/>
        <v>23.999999999999996</v>
      </c>
      <c r="I1322" s="13"/>
      <c r="J1322" s="11" t="str">
        <f t="shared" si="311"/>
        <v>X</v>
      </c>
      <c r="K1322" s="11" t="str">
        <f t="shared" si="312"/>
        <v/>
      </c>
      <c r="L1322" s="11" t="str">
        <f t="shared" si="313"/>
        <v/>
      </c>
      <c r="M1322" s="13"/>
      <c r="R1322" s="11"/>
      <c r="T1322" s="11"/>
      <c r="X1322" s="13"/>
    </row>
    <row r="1323" spans="1:24" x14ac:dyDescent="0.3">
      <c r="A1323" s="13"/>
      <c r="B1323" s="11">
        <v>2341</v>
      </c>
      <c r="C1323" s="14">
        <f t="shared" si="302"/>
        <v>48.383899999999997</v>
      </c>
      <c r="D1323" s="13"/>
      <c r="E1323" s="14">
        <f t="shared" si="303"/>
        <v>48.381399999999999</v>
      </c>
      <c r="F1323" s="21">
        <f t="shared" si="310"/>
        <v>25</v>
      </c>
      <c r="G1323" s="13"/>
      <c r="H1323" s="21">
        <f t="shared" si="305"/>
        <v>25</v>
      </c>
      <c r="I1323" s="13"/>
      <c r="J1323" s="11" t="str">
        <f t="shared" si="311"/>
        <v>X</v>
      </c>
      <c r="K1323" s="11" t="str">
        <f t="shared" si="312"/>
        <v/>
      </c>
      <c r="L1323" s="11" t="str">
        <f t="shared" si="313"/>
        <v/>
      </c>
      <c r="M1323" s="13"/>
      <c r="R1323" s="11"/>
      <c r="T1323" s="11"/>
      <c r="X1323" s="13"/>
    </row>
    <row r="1324" spans="1:24" x14ac:dyDescent="0.3">
      <c r="A1324" s="13"/>
      <c r="B1324" s="11">
        <v>2342</v>
      </c>
      <c r="C1324" s="14">
        <f t="shared" si="302"/>
        <v>48.394199999999998</v>
      </c>
      <c r="D1324" s="13"/>
      <c r="E1324" s="14">
        <f t="shared" si="303"/>
        <v>48.391800000000003</v>
      </c>
      <c r="F1324" s="21">
        <f t="shared" si="310"/>
        <v>25</v>
      </c>
      <c r="G1324" s="13"/>
      <c r="H1324" s="21">
        <f t="shared" si="305"/>
        <v>23.999999999999996</v>
      </c>
      <c r="I1324" s="13"/>
      <c r="J1324" s="11" t="str">
        <f t="shared" si="311"/>
        <v/>
      </c>
      <c r="K1324" s="11" t="str">
        <f t="shared" si="312"/>
        <v/>
      </c>
      <c r="L1324" s="11" t="str">
        <f t="shared" si="313"/>
        <v>O</v>
      </c>
      <c r="M1324" s="13"/>
      <c r="R1324" s="11"/>
      <c r="T1324" s="11"/>
      <c r="X1324" s="13"/>
    </row>
    <row r="1325" spans="1:24" x14ac:dyDescent="0.3">
      <c r="A1325" s="13"/>
      <c r="B1325" s="11">
        <v>2343</v>
      </c>
      <c r="C1325" s="14">
        <f t="shared" si="302"/>
        <v>48.404499999999999</v>
      </c>
      <c r="D1325" s="13"/>
      <c r="E1325" s="14">
        <f t="shared" si="303"/>
        <v>48.402099999999997</v>
      </c>
      <c r="F1325" s="21">
        <f t="shared" si="310"/>
        <v>25</v>
      </c>
      <c r="G1325" s="13"/>
      <c r="H1325" s="21">
        <f t="shared" si="305"/>
        <v>23.999999999999996</v>
      </c>
      <c r="I1325" s="13"/>
      <c r="J1325" s="11" t="str">
        <f t="shared" si="311"/>
        <v/>
      </c>
      <c r="K1325" s="11" t="str">
        <f t="shared" si="312"/>
        <v/>
      </c>
      <c r="L1325" s="11" t="str">
        <f t="shared" si="313"/>
        <v>O</v>
      </c>
      <c r="M1325" s="13"/>
      <c r="R1325" s="11"/>
      <c r="T1325" s="11"/>
      <c r="X1325" s="13"/>
    </row>
    <row r="1326" spans="1:24" x14ac:dyDescent="0.3">
      <c r="A1326" s="13"/>
      <c r="B1326" s="11">
        <v>2344</v>
      </c>
      <c r="C1326" s="14">
        <f t="shared" si="302"/>
        <v>48.414900000000003</v>
      </c>
      <c r="D1326" s="13"/>
      <c r="E1326" s="14">
        <f t="shared" si="303"/>
        <v>48.412399999999998</v>
      </c>
      <c r="F1326" s="21">
        <f t="shared" si="310"/>
        <v>26</v>
      </c>
      <c r="G1326" s="13"/>
      <c r="H1326" s="21">
        <f t="shared" si="305"/>
        <v>25</v>
      </c>
      <c r="I1326" s="13"/>
      <c r="J1326" s="11" t="str">
        <f t="shared" si="311"/>
        <v/>
      </c>
      <c r="K1326" s="11" t="str">
        <f t="shared" si="312"/>
        <v/>
      </c>
      <c r="L1326" s="11" t="str">
        <f t="shared" si="313"/>
        <v>O</v>
      </c>
      <c r="M1326" s="13"/>
      <c r="R1326" s="11"/>
      <c r="T1326" s="11"/>
      <c r="X1326" s="13"/>
    </row>
    <row r="1327" spans="1:24" x14ac:dyDescent="0.3">
      <c r="A1327" s="13"/>
      <c r="B1327" s="11">
        <v>2345</v>
      </c>
      <c r="C1327" s="14">
        <f t="shared" si="302"/>
        <v>48.425199999999997</v>
      </c>
      <c r="D1327" s="13"/>
      <c r="E1327" s="14">
        <f t="shared" si="303"/>
        <v>48.422699999999999</v>
      </c>
      <c r="F1327" s="21">
        <v>26</v>
      </c>
      <c r="G1327" s="13"/>
      <c r="H1327" s="21">
        <f t="shared" si="305"/>
        <v>25</v>
      </c>
      <c r="I1327" s="13"/>
      <c r="J1327" s="11" t="str">
        <f t="shared" si="311"/>
        <v/>
      </c>
      <c r="K1327" s="11" t="str">
        <f t="shared" si="312"/>
        <v/>
      </c>
      <c r="L1327" s="11" t="str">
        <f t="shared" si="313"/>
        <v>O</v>
      </c>
      <c r="M1327" s="13"/>
      <c r="R1327" s="11"/>
      <c r="T1327" s="11"/>
      <c r="X1327" s="13"/>
    </row>
    <row r="1328" spans="1:24" x14ac:dyDescent="0.3">
      <c r="A1328" s="13"/>
      <c r="B1328" s="11">
        <v>2346</v>
      </c>
      <c r="C1328" s="14">
        <f t="shared" si="302"/>
        <v>48.435499999999998</v>
      </c>
      <c r="D1328" s="13"/>
      <c r="E1328" s="14">
        <f t="shared" si="303"/>
        <v>48.433</v>
      </c>
      <c r="F1328" s="21">
        <v>26</v>
      </c>
      <c r="G1328" s="13"/>
      <c r="H1328" s="21">
        <f t="shared" si="305"/>
        <v>25</v>
      </c>
      <c r="I1328" s="13"/>
      <c r="J1328" s="11" t="str">
        <f t="shared" si="311"/>
        <v/>
      </c>
      <c r="K1328" s="11" t="str">
        <f t="shared" si="312"/>
        <v/>
      </c>
      <c r="L1328" s="11" t="str">
        <f t="shared" si="313"/>
        <v>O</v>
      </c>
      <c r="M1328" s="13"/>
      <c r="R1328" s="11"/>
      <c r="T1328" s="11"/>
      <c r="X1328" s="13"/>
    </row>
    <row r="1329" spans="1:24" x14ac:dyDescent="0.3">
      <c r="A1329" s="13"/>
      <c r="B1329" s="11">
        <v>2347</v>
      </c>
      <c r="C1329" s="14">
        <f t="shared" si="302"/>
        <v>48.445799999999998</v>
      </c>
      <c r="D1329" s="13"/>
      <c r="E1329" s="14">
        <f t="shared" si="303"/>
        <v>48.443300000000001</v>
      </c>
      <c r="F1329" s="21">
        <v>26</v>
      </c>
      <c r="G1329" s="13"/>
      <c r="H1329" s="21">
        <f t="shared" si="305"/>
        <v>25</v>
      </c>
      <c r="I1329" s="13"/>
      <c r="J1329" s="11" t="str">
        <f t="shared" si="311"/>
        <v/>
      </c>
      <c r="K1329" s="11" t="str">
        <f t="shared" si="312"/>
        <v/>
      </c>
      <c r="L1329" s="11" t="str">
        <f t="shared" si="313"/>
        <v>O</v>
      </c>
      <c r="M1329" s="13"/>
      <c r="R1329" s="11"/>
      <c r="T1329" s="11"/>
      <c r="X1329" s="13"/>
    </row>
    <row r="1330" spans="1:24" x14ac:dyDescent="0.3">
      <c r="A1330" s="13"/>
      <c r="B1330" s="11">
        <v>2348</v>
      </c>
      <c r="C1330" s="14">
        <f t="shared" si="302"/>
        <v>48.456200000000003</v>
      </c>
      <c r="D1330" s="13"/>
      <c r="E1330" s="14">
        <f t="shared" si="303"/>
        <v>48.453600000000002</v>
      </c>
      <c r="F1330" s="21">
        <v>26</v>
      </c>
      <c r="G1330" s="13"/>
      <c r="H1330" s="21">
        <f t="shared" si="305"/>
        <v>26</v>
      </c>
      <c r="I1330" s="13"/>
      <c r="J1330" s="11" t="str">
        <f t="shared" si="311"/>
        <v>X</v>
      </c>
      <c r="K1330" s="11" t="str">
        <f t="shared" si="312"/>
        <v/>
      </c>
      <c r="L1330" s="11" t="str">
        <f t="shared" si="313"/>
        <v/>
      </c>
      <c r="M1330" s="13"/>
      <c r="R1330" s="11"/>
      <c r="T1330" s="11"/>
      <c r="X1330" s="13"/>
    </row>
    <row r="1331" spans="1:24" x14ac:dyDescent="0.3">
      <c r="A1331" s="13"/>
      <c r="B1331" s="11">
        <v>2349</v>
      </c>
      <c r="C1331" s="14">
        <f t="shared" si="302"/>
        <v>48.466500000000003</v>
      </c>
      <c r="D1331" s="13"/>
      <c r="E1331" s="14">
        <f t="shared" si="303"/>
        <v>48.463900000000002</v>
      </c>
      <c r="F1331" s="21">
        <v>26</v>
      </c>
      <c r="G1331" s="13"/>
      <c r="H1331" s="21">
        <f t="shared" si="305"/>
        <v>26</v>
      </c>
      <c r="I1331" s="13"/>
      <c r="J1331" s="11" t="str">
        <f t="shared" si="311"/>
        <v>X</v>
      </c>
      <c r="K1331" s="11" t="str">
        <f t="shared" si="312"/>
        <v/>
      </c>
      <c r="L1331" s="11" t="str">
        <f t="shared" si="313"/>
        <v/>
      </c>
      <c r="M1331" s="13"/>
      <c r="R1331" s="11"/>
      <c r="T1331" s="11"/>
      <c r="X1331" s="13"/>
    </row>
    <row r="1332" spans="1:24" x14ac:dyDescent="0.3">
      <c r="A1332" s="13"/>
      <c r="B1332" s="11">
        <v>2350</v>
      </c>
      <c r="C1332" s="14">
        <f t="shared" si="302"/>
        <v>48.476799999999997</v>
      </c>
      <c r="D1332" s="13"/>
      <c r="E1332" s="14">
        <f t="shared" si="303"/>
        <v>48.474200000000003</v>
      </c>
      <c r="F1332" s="21">
        <v>26</v>
      </c>
      <c r="G1332" s="13"/>
      <c r="H1332" s="21">
        <f t="shared" si="305"/>
        <v>26</v>
      </c>
      <c r="I1332" s="13"/>
      <c r="J1332" s="11" t="str">
        <f t="shared" si="311"/>
        <v>X</v>
      </c>
      <c r="K1332" s="11" t="str">
        <f t="shared" si="312"/>
        <v/>
      </c>
      <c r="L1332" s="11" t="str">
        <f t="shared" si="313"/>
        <v/>
      </c>
      <c r="M1332" s="13"/>
      <c r="R1332" s="11"/>
      <c r="T1332" s="11"/>
      <c r="X1332" s="13"/>
    </row>
    <row r="1333" spans="1:24" x14ac:dyDescent="0.3">
      <c r="A1333" s="13"/>
      <c r="B1333" s="11">
        <v>2351</v>
      </c>
      <c r="C1333" s="14">
        <f t="shared" si="302"/>
        <v>48.487099999999998</v>
      </c>
      <c r="D1333" s="13"/>
      <c r="E1333" s="14">
        <f t="shared" si="303"/>
        <v>48.484499999999997</v>
      </c>
      <c r="F1333" s="21">
        <v>26</v>
      </c>
      <c r="G1333" s="13"/>
      <c r="H1333" s="21">
        <f t="shared" si="305"/>
        <v>26</v>
      </c>
      <c r="I1333" s="13"/>
      <c r="J1333" s="11" t="str">
        <f t="shared" si="311"/>
        <v>X</v>
      </c>
      <c r="K1333" s="11" t="str">
        <f t="shared" si="312"/>
        <v/>
      </c>
      <c r="L1333" s="11" t="str">
        <f t="shared" si="313"/>
        <v/>
      </c>
      <c r="M1333" s="13"/>
      <c r="R1333" s="11"/>
      <c r="T1333" s="11"/>
      <c r="X1333" s="13"/>
    </row>
    <row r="1334" spans="1:24" x14ac:dyDescent="0.3">
      <c r="A1334" s="13"/>
      <c r="B1334" s="11">
        <v>2352</v>
      </c>
      <c r="C1334" s="14">
        <f t="shared" si="302"/>
        <v>48.497399999999999</v>
      </c>
      <c r="D1334" s="13"/>
      <c r="E1334" s="14">
        <f t="shared" si="303"/>
        <v>48.494799999999998</v>
      </c>
      <c r="F1334" s="21">
        <v>26</v>
      </c>
      <c r="G1334" s="13"/>
      <c r="H1334" s="21">
        <f t="shared" si="305"/>
        <v>26</v>
      </c>
      <c r="I1334" s="13"/>
      <c r="J1334" s="11" t="str">
        <f t="shared" si="311"/>
        <v>X</v>
      </c>
      <c r="K1334" s="11" t="str">
        <f t="shared" si="312"/>
        <v/>
      </c>
      <c r="L1334" s="11" t="str">
        <f t="shared" si="313"/>
        <v/>
      </c>
      <c r="M1334" s="13"/>
      <c r="R1334" s="11"/>
      <c r="T1334" s="11"/>
      <c r="X1334" s="13"/>
    </row>
    <row r="1335" spans="1:24" x14ac:dyDescent="0.3">
      <c r="A1335" s="13"/>
      <c r="B1335" s="11">
        <v>2353</v>
      </c>
      <c r="C1335" s="14">
        <f t="shared" si="302"/>
        <v>48.5077</v>
      </c>
      <c r="D1335" s="13"/>
      <c r="E1335" s="14">
        <f t="shared" si="303"/>
        <v>48.505200000000002</v>
      </c>
      <c r="F1335" s="21">
        <v>26</v>
      </c>
      <c r="G1335" s="13"/>
      <c r="H1335" s="21">
        <f t="shared" si="305"/>
        <v>25</v>
      </c>
      <c r="I1335" s="13"/>
      <c r="J1335" s="11" t="str">
        <f t="shared" si="311"/>
        <v/>
      </c>
      <c r="K1335" s="11" t="str">
        <f t="shared" si="312"/>
        <v/>
      </c>
      <c r="L1335" s="11" t="str">
        <f t="shared" si="313"/>
        <v>O</v>
      </c>
      <c r="M1335" s="13"/>
      <c r="R1335" s="11"/>
      <c r="T1335" s="11"/>
      <c r="X1335" s="13"/>
    </row>
    <row r="1336" spans="1:24" x14ac:dyDescent="0.3">
      <c r="A1336" s="13"/>
      <c r="B1336" s="11">
        <v>2354</v>
      </c>
      <c r="C1336" s="14">
        <f t="shared" si="302"/>
        <v>48.518000000000001</v>
      </c>
      <c r="D1336" s="13"/>
      <c r="E1336" s="14">
        <f t="shared" si="303"/>
        <v>48.515500000000003</v>
      </c>
      <c r="F1336" s="21">
        <v>26</v>
      </c>
      <c r="G1336" s="13"/>
      <c r="H1336" s="21">
        <f t="shared" si="305"/>
        <v>25</v>
      </c>
      <c r="I1336" s="13"/>
      <c r="J1336" s="11" t="str">
        <f t="shared" si="311"/>
        <v/>
      </c>
      <c r="K1336" s="11" t="str">
        <f t="shared" si="312"/>
        <v/>
      </c>
      <c r="L1336" s="11" t="str">
        <f t="shared" si="313"/>
        <v>O</v>
      </c>
      <c r="M1336" s="13"/>
      <c r="R1336" s="11"/>
      <c r="T1336" s="11"/>
      <c r="X1336" s="13"/>
    </row>
    <row r="1337" spans="1:24" x14ac:dyDescent="0.3">
      <c r="A1337" s="13"/>
      <c r="B1337" s="11">
        <v>2355</v>
      </c>
      <c r="C1337" s="14">
        <f t="shared" si="302"/>
        <v>48.528300000000002</v>
      </c>
      <c r="D1337" s="13"/>
      <c r="E1337" s="14">
        <f t="shared" si="303"/>
        <v>48.525799999999997</v>
      </c>
      <c r="F1337" s="21">
        <v>26</v>
      </c>
      <c r="G1337" s="13"/>
      <c r="H1337" s="21">
        <f t="shared" si="305"/>
        <v>25</v>
      </c>
      <c r="I1337" s="13"/>
      <c r="J1337" s="11" t="str">
        <f t="shared" si="311"/>
        <v/>
      </c>
      <c r="K1337" s="11" t="str">
        <f t="shared" si="312"/>
        <v/>
      </c>
      <c r="L1337" s="11" t="str">
        <f t="shared" si="313"/>
        <v>O</v>
      </c>
      <c r="M1337" s="13"/>
      <c r="R1337" s="11"/>
      <c r="T1337" s="11"/>
      <c r="X1337" s="13"/>
    </row>
    <row r="1338" spans="1:24" x14ac:dyDescent="0.3">
      <c r="A1338" s="13"/>
      <c r="B1338" s="11">
        <v>2356</v>
      </c>
      <c r="C1338" s="14">
        <f t="shared" si="302"/>
        <v>48.538600000000002</v>
      </c>
      <c r="D1338" s="13"/>
      <c r="E1338" s="14">
        <f t="shared" si="303"/>
        <v>48.536099999999998</v>
      </c>
      <c r="F1338" s="21">
        <v>26</v>
      </c>
      <c r="G1338" s="13"/>
      <c r="H1338" s="21">
        <f t="shared" si="305"/>
        <v>25</v>
      </c>
      <c r="I1338" s="13"/>
      <c r="J1338" s="11" t="str">
        <f t="shared" si="311"/>
        <v/>
      </c>
      <c r="K1338" s="11" t="str">
        <f t="shared" si="312"/>
        <v/>
      </c>
      <c r="L1338" s="11" t="str">
        <f t="shared" si="313"/>
        <v>O</v>
      </c>
      <c r="M1338" s="13"/>
      <c r="R1338" s="11"/>
      <c r="T1338" s="11"/>
      <c r="X1338" s="13"/>
    </row>
    <row r="1339" spans="1:24" x14ac:dyDescent="0.3">
      <c r="A1339" s="13"/>
      <c r="B1339" s="11">
        <v>2357</v>
      </c>
      <c r="C1339" s="14">
        <f t="shared" si="302"/>
        <v>48.548900000000003</v>
      </c>
      <c r="D1339" s="13"/>
      <c r="E1339" s="14">
        <f t="shared" si="303"/>
        <v>48.546399999999998</v>
      </c>
      <c r="F1339" s="21">
        <v>26</v>
      </c>
      <c r="G1339" s="13"/>
      <c r="H1339" s="21">
        <f t="shared" si="305"/>
        <v>25</v>
      </c>
      <c r="I1339" s="13"/>
      <c r="J1339" s="11" t="str">
        <f t="shared" si="311"/>
        <v/>
      </c>
      <c r="K1339" s="11" t="str">
        <f t="shared" si="312"/>
        <v/>
      </c>
      <c r="L1339" s="11" t="str">
        <f t="shared" si="313"/>
        <v>O</v>
      </c>
      <c r="M1339" s="13"/>
      <c r="R1339" s="11"/>
      <c r="T1339" s="11"/>
      <c r="X1339" s="13"/>
    </row>
    <row r="1340" spans="1:24" x14ac:dyDescent="0.3">
      <c r="A1340" s="13"/>
      <c r="B1340" s="11">
        <v>2358</v>
      </c>
      <c r="C1340" s="14">
        <f t="shared" si="302"/>
        <v>48.559199999999997</v>
      </c>
      <c r="D1340" s="13"/>
      <c r="E1340" s="14">
        <f t="shared" si="303"/>
        <v>48.556699999999999</v>
      </c>
      <c r="F1340" s="21">
        <v>26</v>
      </c>
      <c r="G1340" s="13"/>
      <c r="H1340" s="21">
        <f t="shared" si="305"/>
        <v>25</v>
      </c>
      <c r="I1340" s="13"/>
      <c r="J1340" s="11" t="str">
        <f t="shared" si="311"/>
        <v/>
      </c>
      <c r="K1340" s="11" t="str">
        <f t="shared" si="312"/>
        <v/>
      </c>
      <c r="L1340" s="11" t="str">
        <f t="shared" si="313"/>
        <v>O</v>
      </c>
      <c r="M1340" s="13"/>
      <c r="R1340" s="11"/>
      <c r="T1340" s="11"/>
      <c r="X1340" s="13"/>
    </row>
    <row r="1341" spans="1:24" x14ac:dyDescent="0.3">
      <c r="A1341" s="13"/>
      <c r="B1341" s="11">
        <v>2359</v>
      </c>
      <c r="C1341" s="14">
        <f t="shared" si="302"/>
        <v>48.569499999999998</v>
      </c>
      <c r="D1341" s="13"/>
      <c r="E1341" s="14">
        <f t="shared" si="303"/>
        <v>48.567</v>
      </c>
      <c r="F1341" s="21">
        <v>26</v>
      </c>
      <c r="G1341" s="13"/>
      <c r="H1341" s="21">
        <f t="shared" si="305"/>
        <v>25</v>
      </c>
      <c r="I1341" s="13"/>
      <c r="J1341" s="11" t="str">
        <f t="shared" si="311"/>
        <v/>
      </c>
      <c r="K1341" s="11" t="str">
        <f t="shared" si="312"/>
        <v/>
      </c>
      <c r="L1341" s="11" t="str">
        <f t="shared" si="313"/>
        <v>O</v>
      </c>
      <c r="M1341" s="13"/>
      <c r="R1341" s="11"/>
      <c r="T1341" s="11"/>
      <c r="X1341" s="13"/>
    </row>
    <row r="1342" spans="1:24" x14ac:dyDescent="0.3">
      <c r="A1342" s="13"/>
      <c r="B1342" s="11">
        <v>2360</v>
      </c>
      <c r="C1342" s="14">
        <f t="shared" si="302"/>
        <v>48.579799999999999</v>
      </c>
      <c r="D1342" s="13"/>
      <c r="E1342" s="14">
        <f t="shared" si="303"/>
        <v>48.577300000000001</v>
      </c>
      <c r="F1342" s="21">
        <v>26</v>
      </c>
      <c r="G1342" s="13"/>
      <c r="H1342" s="21">
        <f t="shared" si="305"/>
        <v>25</v>
      </c>
      <c r="I1342" s="13"/>
      <c r="J1342" s="11" t="str">
        <f t="shared" si="311"/>
        <v/>
      </c>
      <c r="K1342" s="11" t="str">
        <f t="shared" si="312"/>
        <v/>
      </c>
      <c r="L1342" s="11" t="str">
        <f t="shared" si="313"/>
        <v>O</v>
      </c>
      <c r="M1342" s="13"/>
      <c r="R1342" s="11"/>
      <c r="T1342" s="11"/>
      <c r="X1342" s="13"/>
    </row>
    <row r="1343" spans="1:24" x14ac:dyDescent="0.3">
      <c r="A1343" s="13"/>
      <c r="B1343" s="11">
        <v>2361</v>
      </c>
      <c r="C1343" s="14">
        <f t="shared" si="302"/>
        <v>48.5901</v>
      </c>
      <c r="D1343" s="13"/>
      <c r="E1343" s="14">
        <f t="shared" si="303"/>
        <v>48.587600000000002</v>
      </c>
      <c r="F1343" s="21">
        <f t="shared" ref="F1343:F1355" si="314">ROUND(26-(((E1343-48)-0.58)/0.14)*(26/6),0)</f>
        <v>26</v>
      </c>
      <c r="G1343" s="13"/>
      <c r="H1343" s="21">
        <f t="shared" si="305"/>
        <v>25</v>
      </c>
      <c r="I1343" s="13"/>
      <c r="J1343" s="11" t="str">
        <f t="shared" si="311"/>
        <v/>
      </c>
      <c r="K1343" s="11" t="str">
        <f t="shared" si="312"/>
        <v/>
      </c>
      <c r="L1343" s="11" t="str">
        <f t="shared" si="313"/>
        <v>O</v>
      </c>
      <c r="M1343" s="13"/>
      <c r="R1343" s="11"/>
      <c r="T1343" s="11"/>
      <c r="X1343" s="13"/>
    </row>
    <row r="1344" spans="1:24" x14ac:dyDescent="0.3">
      <c r="A1344" s="13"/>
      <c r="B1344" s="11">
        <v>2362</v>
      </c>
      <c r="C1344" s="14">
        <f t="shared" si="302"/>
        <v>48.6004</v>
      </c>
      <c r="D1344" s="13"/>
      <c r="E1344" s="14">
        <f t="shared" si="303"/>
        <v>48.597900000000003</v>
      </c>
      <c r="F1344" s="21">
        <f t="shared" si="314"/>
        <v>25</v>
      </c>
      <c r="G1344" s="13"/>
      <c r="H1344" s="21">
        <f t="shared" si="305"/>
        <v>25</v>
      </c>
      <c r="I1344" s="13"/>
      <c r="J1344" s="11" t="str">
        <f t="shared" si="311"/>
        <v>X</v>
      </c>
      <c r="K1344" s="11" t="str">
        <f t="shared" si="312"/>
        <v/>
      </c>
      <c r="L1344" s="11" t="str">
        <f t="shared" si="313"/>
        <v/>
      </c>
      <c r="M1344" s="13"/>
      <c r="R1344" s="11"/>
      <c r="T1344" s="11"/>
      <c r="X1344" s="13"/>
    </row>
    <row r="1345" spans="1:24" x14ac:dyDescent="0.3">
      <c r="A1345" s="13"/>
      <c r="B1345" s="11">
        <v>2363</v>
      </c>
      <c r="C1345" s="14">
        <f t="shared" si="302"/>
        <v>48.610700000000001</v>
      </c>
      <c r="D1345" s="13"/>
      <c r="E1345" s="14">
        <f t="shared" si="303"/>
        <v>48.608199999999997</v>
      </c>
      <c r="F1345" s="21">
        <f t="shared" si="314"/>
        <v>25</v>
      </c>
      <c r="G1345" s="13"/>
      <c r="H1345" s="21">
        <f t="shared" si="305"/>
        <v>25</v>
      </c>
      <c r="I1345" s="13"/>
      <c r="J1345" s="11" t="str">
        <f t="shared" si="311"/>
        <v>X</v>
      </c>
      <c r="K1345" s="11" t="str">
        <f t="shared" si="312"/>
        <v/>
      </c>
      <c r="L1345" s="11" t="str">
        <f t="shared" si="313"/>
        <v/>
      </c>
      <c r="M1345" s="13"/>
      <c r="R1345" s="11"/>
      <c r="T1345" s="11"/>
      <c r="X1345" s="13"/>
    </row>
    <row r="1346" spans="1:24" x14ac:dyDescent="0.3">
      <c r="A1346" s="13"/>
      <c r="B1346" s="11">
        <v>2364</v>
      </c>
      <c r="C1346" s="14">
        <f t="shared" si="302"/>
        <v>48.621000000000002</v>
      </c>
      <c r="D1346" s="13"/>
      <c r="E1346" s="14">
        <f t="shared" si="303"/>
        <v>48.618600000000001</v>
      </c>
      <c r="F1346" s="21">
        <f t="shared" si="314"/>
        <v>25</v>
      </c>
      <c r="G1346" s="13"/>
      <c r="H1346" s="21">
        <f t="shared" si="305"/>
        <v>23.999999999999996</v>
      </c>
      <c r="I1346" s="13"/>
      <c r="J1346" s="11" t="str">
        <f t="shared" si="311"/>
        <v/>
      </c>
      <c r="K1346" s="11" t="str">
        <f t="shared" si="312"/>
        <v/>
      </c>
      <c r="L1346" s="11" t="str">
        <f t="shared" si="313"/>
        <v>O</v>
      </c>
      <c r="M1346" s="13"/>
      <c r="R1346" s="11"/>
      <c r="T1346" s="11"/>
      <c r="X1346" s="13"/>
    </row>
    <row r="1347" spans="1:24" x14ac:dyDescent="0.3">
      <c r="A1347" s="13"/>
      <c r="B1347" s="11">
        <v>2365</v>
      </c>
      <c r="C1347" s="14">
        <f t="shared" si="302"/>
        <v>48.631300000000003</v>
      </c>
      <c r="D1347" s="13"/>
      <c r="E1347" s="14">
        <f t="shared" si="303"/>
        <v>48.628900000000002</v>
      </c>
      <c r="F1347" s="21">
        <f t="shared" si="314"/>
        <v>24</v>
      </c>
      <c r="G1347" s="13"/>
      <c r="H1347" s="21">
        <f t="shared" si="305"/>
        <v>23.999999999999996</v>
      </c>
      <c r="I1347" s="13"/>
      <c r="J1347" s="11" t="str">
        <f t="shared" si="311"/>
        <v>X</v>
      </c>
      <c r="K1347" s="11" t="str">
        <f t="shared" si="312"/>
        <v/>
      </c>
      <c r="L1347" s="11" t="str">
        <f t="shared" si="313"/>
        <v/>
      </c>
      <c r="M1347" s="13"/>
      <c r="R1347" s="11"/>
      <c r="T1347" s="11"/>
      <c r="X1347" s="13"/>
    </row>
    <row r="1348" spans="1:24" x14ac:dyDescent="0.3">
      <c r="A1348" s="13"/>
      <c r="B1348" s="11">
        <v>2366</v>
      </c>
      <c r="C1348" s="14">
        <f t="shared" si="302"/>
        <v>48.641500000000001</v>
      </c>
      <c r="D1348" s="13"/>
      <c r="E1348" s="14">
        <f t="shared" si="303"/>
        <v>48.639200000000002</v>
      </c>
      <c r="F1348" s="21">
        <f t="shared" si="314"/>
        <v>24</v>
      </c>
      <c r="G1348" s="13"/>
      <c r="H1348" s="21">
        <f t="shared" si="305"/>
        <v>23</v>
      </c>
      <c r="I1348" s="13"/>
      <c r="J1348" s="11" t="str">
        <f t="shared" si="311"/>
        <v/>
      </c>
      <c r="K1348" s="11" t="str">
        <f t="shared" si="312"/>
        <v/>
      </c>
      <c r="L1348" s="11" t="str">
        <f t="shared" si="313"/>
        <v>O</v>
      </c>
      <c r="M1348" s="13"/>
      <c r="R1348" s="11"/>
      <c r="T1348" s="11"/>
      <c r="X1348" s="13"/>
    </row>
    <row r="1349" spans="1:24" x14ac:dyDescent="0.3">
      <c r="A1349" s="13"/>
      <c r="B1349" s="11">
        <v>2367</v>
      </c>
      <c r="C1349" s="14">
        <f t="shared" si="302"/>
        <v>48.651800000000001</v>
      </c>
      <c r="D1349" s="13"/>
      <c r="E1349" s="14">
        <f t="shared" si="303"/>
        <v>48.649500000000003</v>
      </c>
      <c r="F1349" s="21">
        <f t="shared" si="314"/>
        <v>24</v>
      </c>
      <c r="G1349" s="13"/>
      <c r="H1349" s="21">
        <f t="shared" si="305"/>
        <v>23</v>
      </c>
      <c r="I1349" s="13"/>
      <c r="J1349" s="11" t="str">
        <f t="shared" si="311"/>
        <v/>
      </c>
      <c r="K1349" s="11" t="str">
        <f t="shared" si="312"/>
        <v/>
      </c>
      <c r="L1349" s="11" t="str">
        <f t="shared" si="313"/>
        <v>O</v>
      </c>
      <c r="M1349" s="13"/>
      <c r="R1349" s="11"/>
      <c r="T1349" s="11"/>
      <c r="X1349" s="13"/>
    </row>
    <row r="1350" spans="1:24" x14ac:dyDescent="0.3">
      <c r="A1350" s="13"/>
      <c r="B1350" s="11">
        <v>2368</v>
      </c>
      <c r="C1350" s="14">
        <f t="shared" ref="C1350:C1413" si="315">ROUND(SQRT(B1350),4)</f>
        <v>48.662100000000002</v>
      </c>
      <c r="D1350" s="13"/>
      <c r="E1350" s="14">
        <f t="shared" si="303"/>
        <v>48.659799999999997</v>
      </c>
      <c r="F1350" s="21">
        <f t="shared" si="314"/>
        <v>24</v>
      </c>
      <c r="G1350" s="13"/>
      <c r="H1350" s="21">
        <f t="shared" si="305"/>
        <v>23</v>
      </c>
      <c r="I1350" s="13"/>
      <c r="J1350" s="11" t="str">
        <f t="shared" si="311"/>
        <v/>
      </c>
      <c r="K1350" s="11" t="str">
        <f t="shared" si="312"/>
        <v/>
      </c>
      <c r="L1350" s="11" t="str">
        <f t="shared" si="313"/>
        <v>O</v>
      </c>
      <c r="M1350" s="13"/>
      <c r="R1350" s="11"/>
      <c r="T1350" s="11"/>
      <c r="X1350" s="13"/>
    </row>
    <row r="1351" spans="1:24" x14ac:dyDescent="0.3">
      <c r="A1351" s="13"/>
      <c r="B1351" s="11">
        <v>2369</v>
      </c>
      <c r="C1351" s="14">
        <f t="shared" si="315"/>
        <v>48.672400000000003</v>
      </c>
      <c r="D1351" s="13"/>
      <c r="E1351" s="14">
        <f t="shared" ref="E1351:E1382" si="316">ROUND(48+(B1351-2304)/97,4)</f>
        <v>48.670099999999998</v>
      </c>
      <c r="F1351" s="21">
        <f t="shared" si="314"/>
        <v>23</v>
      </c>
      <c r="G1351" s="13"/>
      <c r="H1351" s="21">
        <f t="shared" ref="H1351:H1414" si="317">ROUND(C1351-E1351,4)*10000</f>
        <v>23</v>
      </c>
      <c r="I1351" s="13"/>
      <c r="J1351" s="11" t="str">
        <f t="shared" ref="J1351:J1382" si="318">IF(H1351=F1351,"X","")</f>
        <v>X</v>
      </c>
      <c r="K1351" s="11" t="str">
        <f t="shared" ref="K1351:K1382" si="319">IF(H1351&gt;F1351,"U","")</f>
        <v/>
      </c>
      <c r="L1351" s="11" t="str">
        <f t="shared" ref="L1351:L1382" si="320">IF(H1351&lt;F1351,"O","")</f>
        <v/>
      </c>
      <c r="M1351" s="13"/>
      <c r="R1351" s="11"/>
      <c r="T1351" s="11"/>
      <c r="X1351" s="13"/>
    </row>
    <row r="1352" spans="1:24" x14ac:dyDescent="0.3">
      <c r="A1352" s="13"/>
      <c r="B1352" s="11">
        <v>2370</v>
      </c>
      <c r="C1352" s="14">
        <f t="shared" si="315"/>
        <v>48.682600000000001</v>
      </c>
      <c r="D1352" s="13"/>
      <c r="E1352" s="14">
        <f t="shared" si="316"/>
        <v>48.680399999999999</v>
      </c>
      <c r="F1352" s="21">
        <f t="shared" si="314"/>
        <v>23</v>
      </c>
      <c r="G1352" s="13"/>
      <c r="H1352" s="21">
        <f t="shared" si="317"/>
        <v>22</v>
      </c>
      <c r="I1352" s="13"/>
      <c r="J1352" s="11" t="str">
        <f t="shared" si="318"/>
        <v/>
      </c>
      <c r="K1352" s="11" t="str">
        <f t="shared" si="319"/>
        <v/>
      </c>
      <c r="L1352" s="11" t="str">
        <f t="shared" si="320"/>
        <v>O</v>
      </c>
      <c r="M1352" s="13"/>
      <c r="R1352" s="11"/>
      <c r="T1352" s="11"/>
      <c r="X1352" s="13"/>
    </row>
    <row r="1353" spans="1:24" x14ac:dyDescent="0.3">
      <c r="A1353" s="13"/>
      <c r="B1353" s="11">
        <v>2371</v>
      </c>
      <c r="C1353" s="14">
        <f t="shared" si="315"/>
        <v>48.692900000000002</v>
      </c>
      <c r="D1353" s="13"/>
      <c r="E1353" s="14">
        <f t="shared" si="316"/>
        <v>48.6907</v>
      </c>
      <c r="F1353" s="21">
        <f t="shared" si="314"/>
        <v>23</v>
      </c>
      <c r="G1353" s="13"/>
      <c r="H1353" s="21">
        <f t="shared" si="317"/>
        <v>22</v>
      </c>
      <c r="I1353" s="13"/>
      <c r="J1353" s="11" t="str">
        <f t="shared" si="318"/>
        <v/>
      </c>
      <c r="K1353" s="11" t="str">
        <f t="shared" si="319"/>
        <v/>
      </c>
      <c r="L1353" s="11" t="str">
        <f t="shared" si="320"/>
        <v>O</v>
      </c>
      <c r="M1353" s="13"/>
      <c r="R1353" s="11"/>
      <c r="T1353" s="11"/>
      <c r="X1353" s="13"/>
    </row>
    <row r="1354" spans="1:24" x14ac:dyDescent="0.3">
      <c r="A1354" s="13"/>
      <c r="B1354" s="11">
        <v>2372</v>
      </c>
      <c r="C1354" s="14">
        <f t="shared" si="315"/>
        <v>48.703200000000002</v>
      </c>
      <c r="D1354" s="13"/>
      <c r="E1354" s="14">
        <f t="shared" si="316"/>
        <v>48.701000000000001</v>
      </c>
      <c r="F1354" s="21">
        <f t="shared" si="314"/>
        <v>22</v>
      </c>
      <c r="G1354" s="13"/>
      <c r="H1354" s="21">
        <f t="shared" si="317"/>
        <v>22</v>
      </c>
      <c r="I1354" s="13"/>
      <c r="J1354" s="11" t="str">
        <f t="shared" si="318"/>
        <v>X</v>
      </c>
      <c r="K1354" s="11" t="str">
        <f t="shared" si="319"/>
        <v/>
      </c>
      <c r="L1354" s="11" t="str">
        <f t="shared" si="320"/>
        <v/>
      </c>
      <c r="M1354" s="13"/>
      <c r="R1354" s="11"/>
      <c r="T1354" s="11"/>
      <c r="X1354" s="13"/>
    </row>
    <row r="1355" spans="1:24" x14ac:dyDescent="0.3">
      <c r="A1355" s="13"/>
      <c r="B1355" s="11">
        <v>2373</v>
      </c>
      <c r="C1355" s="14">
        <f t="shared" si="315"/>
        <v>48.7134</v>
      </c>
      <c r="D1355" s="13"/>
      <c r="E1355" s="14">
        <f t="shared" si="316"/>
        <v>48.711300000000001</v>
      </c>
      <c r="F1355" s="21">
        <f t="shared" si="314"/>
        <v>22</v>
      </c>
      <c r="G1355" s="13"/>
      <c r="H1355" s="21">
        <f t="shared" si="317"/>
        <v>21</v>
      </c>
      <c r="I1355" s="13"/>
      <c r="J1355" s="11" t="str">
        <f t="shared" si="318"/>
        <v/>
      </c>
      <c r="K1355" s="11" t="str">
        <f t="shared" si="319"/>
        <v/>
      </c>
      <c r="L1355" s="11" t="str">
        <f t="shared" si="320"/>
        <v>O</v>
      </c>
      <c r="M1355" s="13"/>
      <c r="R1355" s="11"/>
      <c r="T1355" s="11"/>
      <c r="X1355" s="13"/>
    </row>
    <row r="1356" spans="1:24" x14ac:dyDescent="0.3">
      <c r="A1356" s="13"/>
      <c r="B1356" s="11">
        <v>2374</v>
      </c>
      <c r="C1356" s="14">
        <f t="shared" si="315"/>
        <v>48.723700000000001</v>
      </c>
      <c r="D1356" s="13"/>
      <c r="E1356" s="14">
        <f t="shared" si="316"/>
        <v>48.721600000000002</v>
      </c>
      <c r="F1356" s="21">
        <f t="shared" ref="F1356:F1369" si="321">ROUND((26/2)+((0.86-(E1356-48))/0.14)*(26/3),0)</f>
        <v>22</v>
      </c>
      <c r="G1356" s="13"/>
      <c r="H1356" s="21">
        <f t="shared" si="317"/>
        <v>21</v>
      </c>
      <c r="I1356" s="13"/>
      <c r="J1356" s="11" t="str">
        <f t="shared" si="318"/>
        <v/>
      </c>
      <c r="K1356" s="11" t="str">
        <f t="shared" si="319"/>
        <v/>
      </c>
      <c r="L1356" s="11" t="str">
        <f t="shared" si="320"/>
        <v>O</v>
      </c>
      <c r="M1356" s="13"/>
      <c r="R1356" s="11"/>
      <c r="T1356" s="11"/>
      <c r="X1356" s="13"/>
    </row>
    <row r="1357" spans="1:24" x14ac:dyDescent="0.3">
      <c r="A1357" s="13"/>
      <c r="B1357" s="11">
        <v>2375</v>
      </c>
      <c r="C1357" s="14">
        <f t="shared" si="315"/>
        <v>48.734000000000002</v>
      </c>
      <c r="D1357" s="13"/>
      <c r="E1357" s="14">
        <f t="shared" si="316"/>
        <v>48.731999999999999</v>
      </c>
      <c r="F1357" s="21">
        <f t="shared" si="321"/>
        <v>21</v>
      </c>
      <c r="G1357" s="13"/>
      <c r="H1357" s="21">
        <f t="shared" si="317"/>
        <v>20</v>
      </c>
      <c r="I1357" s="13"/>
      <c r="J1357" s="11" t="str">
        <f t="shared" si="318"/>
        <v/>
      </c>
      <c r="K1357" s="11" t="str">
        <f t="shared" si="319"/>
        <v/>
      </c>
      <c r="L1357" s="11" t="str">
        <f t="shared" si="320"/>
        <v>O</v>
      </c>
      <c r="M1357" s="13"/>
      <c r="R1357" s="11"/>
      <c r="T1357" s="11"/>
      <c r="X1357" s="13"/>
    </row>
    <row r="1358" spans="1:24" x14ac:dyDescent="0.3">
      <c r="A1358" s="13"/>
      <c r="B1358" s="11">
        <v>2376</v>
      </c>
      <c r="C1358" s="14">
        <f t="shared" si="315"/>
        <v>48.744199999999999</v>
      </c>
      <c r="D1358" s="13"/>
      <c r="E1358" s="14">
        <f t="shared" si="316"/>
        <v>48.7423</v>
      </c>
      <c r="F1358" s="21">
        <f t="shared" si="321"/>
        <v>20</v>
      </c>
      <c r="G1358" s="13"/>
      <c r="H1358" s="21">
        <f t="shared" si="317"/>
        <v>19</v>
      </c>
      <c r="I1358" s="13"/>
      <c r="J1358" s="11" t="str">
        <f t="shared" si="318"/>
        <v/>
      </c>
      <c r="K1358" s="11" t="str">
        <f t="shared" si="319"/>
        <v/>
      </c>
      <c r="L1358" s="11" t="str">
        <f t="shared" si="320"/>
        <v>O</v>
      </c>
      <c r="M1358" s="13"/>
      <c r="R1358" s="11"/>
      <c r="T1358" s="11"/>
      <c r="X1358" s="13"/>
    </row>
    <row r="1359" spans="1:24" x14ac:dyDescent="0.3">
      <c r="A1359" s="13"/>
      <c r="B1359" s="11">
        <v>2377</v>
      </c>
      <c r="C1359" s="14">
        <f t="shared" si="315"/>
        <v>48.7545</v>
      </c>
      <c r="D1359" s="13"/>
      <c r="E1359" s="14">
        <f t="shared" si="316"/>
        <v>48.752600000000001</v>
      </c>
      <c r="F1359" s="21">
        <f t="shared" si="321"/>
        <v>20</v>
      </c>
      <c r="G1359" s="13"/>
      <c r="H1359" s="21">
        <f t="shared" si="317"/>
        <v>19</v>
      </c>
      <c r="I1359" s="13"/>
      <c r="J1359" s="11" t="str">
        <f t="shared" si="318"/>
        <v/>
      </c>
      <c r="K1359" s="11" t="str">
        <f t="shared" si="319"/>
        <v/>
      </c>
      <c r="L1359" s="11" t="str">
        <f t="shared" si="320"/>
        <v>O</v>
      </c>
      <c r="M1359" s="13"/>
      <c r="R1359" s="11"/>
      <c r="T1359" s="11"/>
      <c r="X1359" s="13"/>
    </row>
    <row r="1360" spans="1:24" x14ac:dyDescent="0.3">
      <c r="A1360" s="13"/>
      <c r="B1360" s="11">
        <v>2378</v>
      </c>
      <c r="C1360" s="14">
        <f t="shared" si="315"/>
        <v>48.764699999999998</v>
      </c>
      <c r="D1360" s="13"/>
      <c r="E1360" s="14">
        <f t="shared" si="316"/>
        <v>48.762900000000002</v>
      </c>
      <c r="F1360" s="21">
        <f t="shared" si="321"/>
        <v>19</v>
      </c>
      <c r="G1360" s="13"/>
      <c r="H1360" s="21">
        <f t="shared" si="317"/>
        <v>18</v>
      </c>
      <c r="I1360" s="13"/>
      <c r="J1360" s="11" t="str">
        <f t="shared" si="318"/>
        <v/>
      </c>
      <c r="K1360" s="11" t="str">
        <f t="shared" si="319"/>
        <v/>
      </c>
      <c r="L1360" s="11" t="str">
        <f t="shared" si="320"/>
        <v>O</v>
      </c>
      <c r="M1360" s="13"/>
      <c r="R1360" s="11"/>
      <c r="T1360" s="11"/>
      <c r="X1360" s="13"/>
    </row>
    <row r="1361" spans="1:24" x14ac:dyDescent="0.3">
      <c r="A1361" s="13"/>
      <c r="B1361" s="11">
        <v>2379</v>
      </c>
      <c r="C1361" s="14">
        <f t="shared" si="315"/>
        <v>48.774999999999999</v>
      </c>
      <c r="D1361" s="13"/>
      <c r="E1361" s="14">
        <f t="shared" si="316"/>
        <v>48.773200000000003</v>
      </c>
      <c r="F1361" s="21">
        <f t="shared" si="321"/>
        <v>18</v>
      </c>
      <c r="G1361" s="13"/>
      <c r="H1361" s="21">
        <f t="shared" si="317"/>
        <v>18</v>
      </c>
      <c r="I1361" s="13"/>
      <c r="J1361" s="11" t="str">
        <f t="shared" si="318"/>
        <v>X</v>
      </c>
      <c r="K1361" s="11" t="str">
        <f t="shared" si="319"/>
        <v/>
      </c>
      <c r="L1361" s="11" t="str">
        <f t="shared" si="320"/>
        <v/>
      </c>
      <c r="M1361" s="13"/>
      <c r="R1361" s="11"/>
      <c r="T1361" s="11"/>
      <c r="X1361" s="13"/>
    </row>
    <row r="1362" spans="1:24" x14ac:dyDescent="0.3">
      <c r="A1362" s="13"/>
      <c r="B1362" s="11">
        <v>2380</v>
      </c>
      <c r="C1362" s="14">
        <f t="shared" si="315"/>
        <v>48.785200000000003</v>
      </c>
      <c r="D1362" s="13"/>
      <c r="E1362" s="14">
        <f t="shared" si="316"/>
        <v>48.783499999999997</v>
      </c>
      <c r="F1362" s="21">
        <f t="shared" si="321"/>
        <v>18</v>
      </c>
      <c r="G1362" s="13"/>
      <c r="H1362" s="21">
        <f t="shared" si="317"/>
        <v>17</v>
      </c>
      <c r="I1362" s="13"/>
      <c r="J1362" s="11" t="str">
        <f t="shared" si="318"/>
        <v/>
      </c>
      <c r="K1362" s="11" t="str">
        <f t="shared" si="319"/>
        <v/>
      </c>
      <c r="L1362" s="11" t="str">
        <f t="shared" si="320"/>
        <v>O</v>
      </c>
      <c r="M1362" s="13"/>
      <c r="R1362" s="11"/>
      <c r="T1362" s="11"/>
      <c r="X1362" s="13"/>
    </row>
    <row r="1363" spans="1:24" x14ac:dyDescent="0.3">
      <c r="A1363" s="13"/>
      <c r="B1363" s="11">
        <v>2381</v>
      </c>
      <c r="C1363" s="14">
        <f t="shared" si="315"/>
        <v>48.795499999999997</v>
      </c>
      <c r="D1363" s="13"/>
      <c r="E1363" s="14">
        <f t="shared" si="316"/>
        <v>48.793799999999997</v>
      </c>
      <c r="F1363" s="21">
        <f t="shared" si="321"/>
        <v>17</v>
      </c>
      <c r="G1363" s="13"/>
      <c r="H1363" s="21">
        <f t="shared" si="317"/>
        <v>17</v>
      </c>
      <c r="I1363" s="13"/>
      <c r="J1363" s="11" t="str">
        <f t="shared" si="318"/>
        <v>X</v>
      </c>
      <c r="K1363" s="11" t="str">
        <f t="shared" si="319"/>
        <v/>
      </c>
      <c r="L1363" s="11" t="str">
        <f t="shared" si="320"/>
        <v/>
      </c>
      <c r="M1363" s="13"/>
      <c r="R1363" s="11"/>
      <c r="T1363" s="11"/>
      <c r="X1363" s="13"/>
    </row>
    <row r="1364" spans="1:24" x14ac:dyDescent="0.3">
      <c r="A1364" s="13"/>
      <c r="B1364" s="11">
        <v>2382</v>
      </c>
      <c r="C1364" s="14">
        <f t="shared" si="315"/>
        <v>48.805700000000002</v>
      </c>
      <c r="D1364" s="13"/>
      <c r="E1364" s="14">
        <f t="shared" si="316"/>
        <v>48.804099999999998</v>
      </c>
      <c r="F1364" s="21">
        <f t="shared" si="321"/>
        <v>16</v>
      </c>
      <c r="G1364" s="13"/>
      <c r="H1364" s="21">
        <f t="shared" si="317"/>
        <v>16</v>
      </c>
      <c r="I1364" s="13"/>
      <c r="J1364" s="11" t="str">
        <f t="shared" si="318"/>
        <v>X</v>
      </c>
      <c r="K1364" s="11" t="str">
        <f t="shared" si="319"/>
        <v/>
      </c>
      <c r="L1364" s="11" t="str">
        <f t="shared" si="320"/>
        <v/>
      </c>
      <c r="M1364" s="13"/>
      <c r="R1364" s="11"/>
      <c r="T1364" s="11"/>
      <c r="X1364" s="13"/>
    </row>
    <row r="1365" spans="1:24" x14ac:dyDescent="0.3">
      <c r="A1365" s="13"/>
      <c r="B1365" s="11">
        <v>2383</v>
      </c>
      <c r="C1365" s="14">
        <f t="shared" si="315"/>
        <v>48.816000000000003</v>
      </c>
      <c r="D1365" s="13"/>
      <c r="E1365" s="14">
        <f t="shared" si="316"/>
        <v>48.814399999999999</v>
      </c>
      <c r="F1365" s="21">
        <f t="shared" si="321"/>
        <v>16</v>
      </c>
      <c r="G1365" s="13"/>
      <c r="H1365" s="21">
        <f t="shared" si="317"/>
        <v>16</v>
      </c>
      <c r="I1365" s="13"/>
      <c r="J1365" s="11" t="str">
        <f t="shared" si="318"/>
        <v>X</v>
      </c>
      <c r="K1365" s="11" t="str">
        <f t="shared" si="319"/>
        <v/>
      </c>
      <c r="L1365" s="11" t="str">
        <f t="shared" si="320"/>
        <v/>
      </c>
      <c r="M1365" s="13"/>
      <c r="R1365" s="11"/>
      <c r="T1365" s="11"/>
      <c r="X1365" s="13"/>
    </row>
    <row r="1366" spans="1:24" x14ac:dyDescent="0.3">
      <c r="A1366" s="13"/>
      <c r="B1366" s="11">
        <v>2384</v>
      </c>
      <c r="C1366" s="14">
        <f t="shared" si="315"/>
        <v>48.8262</v>
      </c>
      <c r="D1366" s="13"/>
      <c r="E1366" s="14">
        <f t="shared" si="316"/>
        <v>48.8247</v>
      </c>
      <c r="F1366" s="21">
        <f t="shared" si="321"/>
        <v>15</v>
      </c>
      <c r="G1366" s="13"/>
      <c r="H1366" s="21">
        <f t="shared" si="317"/>
        <v>15</v>
      </c>
      <c r="I1366" s="13"/>
      <c r="J1366" s="11" t="str">
        <f t="shared" si="318"/>
        <v>X</v>
      </c>
      <c r="K1366" s="11" t="str">
        <f t="shared" si="319"/>
        <v/>
      </c>
      <c r="L1366" s="11" t="str">
        <f t="shared" si="320"/>
        <v/>
      </c>
      <c r="M1366" s="13"/>
      <c r="R1366" s="11"/>
      <c r="T1366" s="11"/>
      <c r="X1366" s="13"/>
    </row>
    <row r="1367" spans="1:24" x14ac:dyDescent="0.3">
      <c r="A1367" s="13"/>
      <c r="B1367" s="11">
        <v>2385</v>
      </c>
      <c r="C1367" s="14">
        <f t="shared" si="315"/>
        <v>48.836500000000001</v>
      </c>
      <c r="D1367" s="13"/>
      <c r="E1367" s="14">
        <f t="shared" si="316"/>
        <v>48.835099999999997</v>
      </c>
      <c r="F1367" s="21">
        <f t="shared" si="321"/>
        <v>15</v>
      </c>
      <c r="G1367" s="13"/>
      <c r="H1367" s="21">
        <f t="shared" si="317"/>
        <v>14</v>
      </c>
      <c r="I1367" s="13"/>
      <c r="J1367" s="11" t="str">
        <f t="shared" si="318"/>
        <v/>
      </c>
      <c r="K1367" s="11" t="str">
        <f t="shared" si="319"/>
        <v/>
      </c>
      <c r="L1367" s="11" t="str">
        <f t="shared" si="320"/>
        <v>O</v>
      </c>
      <c r="M1367" s="13"/>
      <c r="R1367" s="11"/>
      <c r="T1367" s="11"/>
      <c r="X1367" s="13"/>
    </row>
    <row r="1368" spans="1:24" x14ac:dyDescent="0.3">
      <c r="A1368" s="13"/>
      <c r="B1368" s="11">
        <v>2386</v>
      </c>
      <c r="C1368" s="14">
        <f t="shared" si="315"/>
        <v>48.846699999999998</v>
      </c>
      <c r="D1368" s="13"/>
      <c r="E1368" s="14">
        <f t="shared" si="316"/>
        <v>48.845399999999998</v>
      </c>
      <c r="F1368" s="21">
        <f t="shared" si="321"/>
        <v>14</v>
      </c>
      <c r="G1368" s="13"/>
      <c r="H1368" s="21">
        <f t="shared" si="317"/>
        <v>13</v>
      </c>
      <c r="I1368" s="13"/>
      <c r="J1368" s="11" t="str">
        <f t="shared" si="318"/>
        <v/>
      </c>
      <c r="K1368" s="11" t="str">
        <f t="shared" si="319"/>
        <v/>
      </c>
      <c r="L1368" s="11" t="str">
        <f t="shared" si="320"/>
        <v>O</v>
      </c>
      <c r="M1368" s="13"/>
      <c r="R1368" s="11"/>
      <c r="T1368" s="11"/>
      <c r="X1368" s="13"/>
    </row>
    <row r="1369" spans="1:24" x14ac:dyDescent="0.3">
      <c r="A1369" s="13"/>
      <c r="B1369" s="11">
        <v>2387</v>
      </c>
      <c r="C1369" s="14">
        <f t="shared" si="315"/>
        <v>48.856900000000003</v>
      </c>
      <c r="D1369" s="13"/>
      <c r="E1369" s="14">
        <f t="shared" si="316"/>
        <v>48.855699999999999</v>
      </c>
      <c r="F1369" s="21">
        <f t="shared" si="321"/>
        <v>13</v>
      </c>
      <c r="G1369" s="13"/>
      <c r="H1369" s="21">
        <f t="shared" si="317"/>
        <v>11.999999999999998</v>
      </c>
      <c r="I1369" s="13"/>
      <c r="J1369" s="11" t="str">
        <f t="shared" si="318"/>
        <v/>
      </c>
      <c r="K1369" s="11" t="str">
        <f t="shared" si="319"/>
        <v/>
      </c>
      <c r="L1369" s="11" t="str">
        <f t="shared" si="320"/>
        <v>O</v>
      </c>
      <c r="M1369" s="13"/>
      <c r="R1369" s="11"/>
      <c r="T1369" s="11"/>
      <c r="X1369" s="13"/>
    </row>
    <row r="1370" spans="1:24" x14ac:dyDescent="0.3">
      <c r="A1370" s="13"/>
      <c r="B1370" s="11">
        <v>2388</v>
      </c>
      <c r="C1370" s="14">
        <f t="shared" si="315"/>
        <v>48.867199999999997</v>
      </c>
      <c r="D1370" s="13"/>
      <c r="E1370" s="14">
        <f t="shared" si="316"/>
        <v>48.866</v>
      </c>
      <c r="F1370" s="21">
        <f t="shared" ref="F1370:F1382" si="322">ROUND(((1-(E1370-48))/0.14)*(26/2),0)</f>
        <v>12</v>
      </c>
      <c r="G1370" s="13"/>
      <c r="H1370" s="21">
        <f t="shared" si="317"/>
        <v>11.999999999999998</v>
      </c>
      <c r="I1370" s="13"/>
      <c r="J1370" s="11" t="str">
        <f t="shared" si="318"/>
        <v>X</v>
      </c>
      <c r="K1370" s="11" t="str">
        <f t="shared" si="319"/>
        <v/>
      </c>
      <c r="L1370" s="11" t="str">
        <f t="shared" si="320"/>
        <v/>
      </c>
      <c r="M1370" s="13"/>
      <c r="R1370" s="11"/>
      <c r="T1370" s="11"/>
      <c r="X1370" s="13"/>
    </row>
    <row r="1371" spans="1:24" x14ac:dyDescent="0.3">
      <c r="A1371" s="13"/>
      <c r="B1371" s="11">
        <v>2389</v>
      </c>
      <c r="C1371" s="14">
        <f t="shared" si="315"/>
        <v>48.877400000000002</v>
      </c>
      <c r="D1371" s="13"/>
      <c r="E1371" s="14">
        <f t="shared" si="316"/>
        <v>48.876300000000001</v>
      </c>
      <c r="F1371" s="21">
        <f t="shared" si="322"/>
        <v>11</v>
      </c>
      <c r="G1371" s="13"/>
      <c r="H1371" s="21">
        <f t="shared" si="317"/>
        <v>11</v>
      </c>
      <c r="I1371" s="13"/>
      <c r="J1371" s="11" t="str">
        <f t="shared" si="318"/>
        <v>X</v>
      </c>
      <c r="K1371" s="11" t="str">
        <f t="shared" si="319"/>
        <v/>
      </c>
      <c r="L1371" s="11" t="str">
        <f t="shared" si="320"/>
        <v/>
      </c>
      <c r="M1371" s="13"/>
      <c r="R1371" s="11"/>
      <c r="T1371" s="11"/>
      <c r="X1371" s="13"/>
    </row>
    <row r="1372" spans="1:24" x14ac:dyDescent="0.3">
      <c r="A1372" s="13"/>
      <c r="B1372" s="11">
        <v>2390</v>
      </c>
      <c r="C1372" s="14">
        <f t="shared" si="315"/>
        <v>48.887599999999999</v>
      </c>
      <c r="D1372" s="13"/>
      <c r="E1372" s="14">
        <f t="shared" si="316"/>
        <v>48.886600000000001</v>
      </c>
      <c r="F1372" s="21">
        <f t="shared" si="322"/>
        <v>11</v>
      </c>
      <c r="G1372" s="13"/>
      <c r="H1372" s="21">
        <f t="shared" si="317"/>
        <v>10</v>
      </c>
      <c r="I1372" s="13"/>
      <c r="J1372" s="11" t="str">
        <f t="shared" si="318"/>
        <v/>
      </c>
      <c r="K1372" s="11" t="str">
        <f t="shared" si="319"/>
        <v/>
      </c>
      <c r="L1372" s="11" t="str">
        <f t="shared" si="320"/>
        <v>O</v>
      </c>
      <c r="M1372" s="13"/>
      <c r="R1372" s="11"/>
      <c r="T1372" s="11"/>
      <c r="X1372" s="13"/>
    </row>
    <row r="1373" spans="1:24" x14ac:dyDescent="0.3">
      <c r="A1373" s="13"/>
      <c r="B1373" s="11">
        <v>2391</v>
      </c>
      <c r="C1373" s="14">
        <f t="shared" si="315"/>
        <v>48.8979</v>
      </c>
      <c r="D1373" s="13"/>
      <c r="E1373" s="14">
        <f t="shared" si="316"/>
        <v>48.896900000000002</v>
      </c>
      <c r="F1373" s="21">
        <f t="shared" si="322"/>
        <v>10</v>
      </c>
      <c r="G1373" s="13"/>
      <c r="H1373" s="21">
        <f t="shared" si="317"/>
        <v>10</v>
      </c>
      <c r="I1373" s="13"/>
      <c r="J1373" s="11" t="str">
        <f t="shared" si="318"/>
        <v>X</v>
      </c>
      <c r="K1373" s="11" t="str">
        <f t="shared" si="319"/>
        <v/>
      </c>
      <c r="L1373" s="11" t="str">
        <f t="shared" si="320"/>
        <v/>
      </c>
      <c r="M1373" s="13"/>
      <c r="R1373" s="11"/>
      <c r="T1373" s="11"/>
      <c r="X1373" s="13"/>
    </row>
    <row r="1374" spans="1:24" x14ac:dyDescent="0.3">
      <c r="A1374" s="13"/>
      <c r="B1374" s="11">
        <v>2392</v>
      </c>
      <c r="C1374" s="14">
        <f t="shared" si="315"/>
        <v>48.908099999999997</v>
      </c>
      <c r="D1374" s="13"/>
      <c r="E1374" s="14">
        <f t="shared" si="316"/>
        <v>48.907200000000003</v>
      </c>
      <c r="F1374" s="21">
        <f t="shared" si="322"/>
        <v>9</v>
      </c>
      <c r="G1374" s="13"/>
      <c r="H1374" s="21">
        <f t="shared" si="317"/>
        <v>9</v>
      </c>
      <c r="I1374" s="13"/>
      <c r="J1374" s="11" t="str">
        <f t="shared" si="318"/>
        <v>X</v>
      </c>
      <c r="K1374" s="11" t="str">
        <f t="shared" si="319"/>
        <v/>
      </c>
      <c r="L1374" s="11" t="str">
        <f t="shared" si="320"/>
        <v/>
      </c>
      <c r="M1374" s="13"/>
      <c r="R1374" s="11"/>
      <c r="T1374" s="11"/>
      <c r="X1374" s="13"/>
    </row>
    <row r="1375" spans="1:24" x14ac:dyDescent="0.3">
      <c r="A1375" s="13"/>
      <c r="B1375" s="11">
        <v>2393</v>
      </c>
      <c r="C1375" s="14">
        <f t="shared" si="315"/>
        <v>48.918300000000002</v>
      </c>
      <c r="D1375" s="13"/>
      <c r="E1375" s="14">
        <f t="shared" si="316"/>
        <v>48.917499999999997</v>
      </c>
      <c r="F1375" s="21">
        <f t="shared" si="322"/>
        <v>8</v>
      </c>
      <c r="G1375" s="13"/>
      <c r="H1375" s="21">
        <f t="shared" si="317"/>
        <v>8</v>
      </c>
      <c r="I1375" s="13"/>
      <c r="J1375" s="11" t="str">
        <f t="shared" si="318"/>
        <v>X</v>
      </c>
      <c r="K1375" s="11" t="str">
        <f t="shared" si="319"/>
        <v/>
      </c>
      <c r="L1375" s="11" t="str">
        <f t="shared" si="320"/>
        <v/>
      </c>
      <c r="M1375" s="13"/>
      <c r="R1375" s="11"/>
      <c r="T1375" s="11"/>
      <c r="X1375" s="13"/>
    </row>
    <row r="1376" spans="1:24" x14ac:dyDescent="0.3">
      <c r="A1376" s="13"/>
      <c r="B1376" s="11">
        <v>2394</v>
      </c>
      <c r="C1376" s="14">
        <f t="shared" si="315"/>
        <v>48.9285</v>
      </c>
      <c r="D1376" s="13"/>
      <c r="E1376" s="14">
        <f t="shared" si="316"/>
        <v>48.927799999999998</v>
      </c>
      <c r="F1376" s="21">
        <f t="shared" si="322"/>
        <v>7</v>
      </c>
      <c r="G1376" s="13"/>
      <c r="H1376" s="21">
        <f t="shared" si="317"/>
        <v>7</v>
      </c>
      <c r="I1376" s="13"/>
      <c r="J1376" s="11" t="str">
        <f t="shared" si="318"/>
        <v>X</v>
      </c>
      <c r="K1376" s="11" t="str">
        <f t="shared" si="319"/>
        <v/>
      </c>
      <c r="L1376" s="11" t="str">
        <f t="shared" si="320"/>
        <v/>
      </c>
      <c r="M1376" s="13"/>
      <c r="R1376" s="11"/>
      <c r="T1376" s="11"/>
      <c r="X1376" s="13"/>
    </row>
    <row r="1377" spans="1:24" x14ac:dyDescent="0.3">
      <c r="A1377" s="13"/>
      <c r="B1377" s="11">
        <v>2395</v>
      </c>
      <c r="C1377" s="14">
        <f t="shared" si="315"/>
        <v>48.938699999999997</v>
      </c>
      <c r="D1377" s="13"/>
      <c r="E1377" s="14">
        <f t="shared" si="316"/>
        <v>48.938099999999999</v>
      </c>
      <c r="F1377" s="21">
        <f t="shared" si="322"/>
        <v>6</v>
      </c>
      <c r="G1377" s="13"/>
      <c r="H1377" s="21">
        <f t="shared" si="317"/>
        <v>5.9999999999999991</v>
      </c>
      <c r="I1377" s="13"/>
      <c r="J1377" s="11" t="str">
        <f t="shared" si="318"/>
        <v>X</v>
      </c>
      <c r="K1377" s="11" t="str">
        <f t="shared" si="319"/>
        <v/>
      </c>
      <c r="L1377" s="11" t="str">
        <f t="shared" si="320"/>
        <v/>
      </c>
      <c r="M1377" s="13"/>
      <c r="R1377" s="11"/>
      <c r="T1377" s="11"/>
      <c r="X1377" s="13"/>
    </row>
    <row r="1378" spans="1:24" x14ac:dyDescent="0.3">
      <c r="A1378" s="13"/>
      <c r="B1378" s="11">
        <v>2396</v>
      </c>
      <c r="C1378" s="14">
        <f t="shared" si="315"/>
        <v>48.948999999999998</v>
      </c>
      <c r="D1378" s="13"/>
      <c r="E1378" s="14">
        <f t="shared" si="316"/>
        <v>48.948500000000003</v>
      </c>
      <c r="F1378" s="21">
        <f t="shared" si="322"/>
        <v>5</v>
      </c>
      <c r="G1378" s="13"/>
      <c r="H1378" s="21">
        <f t="shared" si="317"/>
        <v>5</v>
      </c>
      <c r="I1378" s="13"/>
      <c r="J1378" s="11" t="str">
        <f t="shared" si="318"/>
        <v>X</v>
      </c>
      <c r="K1378" s="11" t="str">
        <f t="shared" si="319"/>
        <v/>
      </c>
      <c r="L1378" s="11" t="str">
        <f t="shared" si="320"/>
        <v/>
      </c>
      <c r="M1378" s="13"/>
      <c r="R1378" s="11"/>
      <c r="T1378" s="11"/>
      <c r="X1378" s="13"/>
    </row>
    <row r="1379" spans="1:24" x14ac:dyDescent="0.3">
      <c r="A1379" s="13"/>
      <c r="B1379" s="11">
        <v>2397</v>
      </c>
      <c r="C1379" s="14">
        <f t="shared" si="315"/>
        <v>48.959200000000003</v>
      </c>
      <c r="D1379" s="13"/>
      <c r="E1379" s="14">
        <f t="shared" si="316"/>
        <v>48.958799999999997</v>
      </c>
      <c r="F1379" s="21">
        <f t="shared" si="322"/>
        <v>4</v>
      </c>
      <c r="G1379" s="13"/>
      <c r="H1379" s="21">
        <f t="shared" si="317"/>
        <v>4</v>
      </c>
      <c r="I1379" s="13"/>
      <c r="J1379" s="11" t="str">
        <f t="shared" si="318"/>
        <v>X</v>
      </c>
      <c r="K1379" s="11" t="str">
        <f t="shared" si="319"/>
        <v/>
      </c>
      <c r="L1379" s="11" t="str">
        <f t="shared" si="320"/>
        <v/>
      </c>
      <c r="M1379" s="13"/>
      <c r="R1379" s="11"/>
      <c r="T1379" s="11"/>
      <c r="X1379" s="13"/>
    </row>
    <row r="1380" spans="1:24" x14ac:dyDescent="0.3">
      <c r="A1380" s="13"/>
      <c r="B1380" s="11">
        <v>2398</v>
      </c>
      <c r="C1380" s="14">
        <f t="shared" si="315"/>
        <v>48.9694</v>
      </c>
      <c r="D1380" s="13"/>
      <c r="E1380" s="14">
        <f t="shared" si="316"/>
        <v>48.969099999999997</v>
      </c>
      <c r="F1380" s="21">
        <f t="shared" si="322"/>
        <v>3</v>
      </c>
      <c r="G1380" s="13"/>
      <c r="H1380" s="21">
        <f t="shared" si="317"/>
        <v>2.9999999999999996</v>
      </c>
      <c r="I1380" s="13"/>
      <c r="J1380" s="11" t="str">
        <f t="shared" si="318"/>
        <v>X</v>
      </c>
      <c r="K1380" s="11" t="str">
        <f t="shared" si="319"/>
        <v/>
      </c>
      <c r="L1380" s="11" t="str">
        <f t="shared" si="320"/>
        <v/>
      </c>
      <c r="M1380" s="13"/>
      <c r="R1380" s="11"/>
      <c r="T1380" s="11"/>
      <c r="X1380" s="13"/>
    </row>
    <row r="1381" spans="1:24" x14ac:dyDescent="0.3">
      <c r="A1381" s="13"/>
      <c r="B1381" s="11">
        <v>2399</v>
      </c>
      <c r="C1381" s="14">
        <f t="shared" si="315"/>
        <v>48.979599999999998</v>
      </c>
      <c r="D1381" s="13"/>
      <c r="E1381" s="14">
        <f t="shared" si="316"/>
        <v>48.979399999999998</v>
      </c>
      <c r="F1381" s="21">
        <f t="shared" si="322"/>
        <v>2</v>
      </c>
      <c r="G1381" s="13"/>
      <c r="H1381" s="21">
        <f t="shared" si="317"/>
        <v>2</v>
      </c>
      <c r="I1381" s="13"/>
      <c r="J1381" s="11" t="str">
        <f t="shared" si="318"/>
        <v>X</v>
      </c>
      <c r="K1381" s="11" t="str">
        <f t="shared" si="319"/>
        <v/>
      </c>
      <c r="L1381" s="11" t="str">
        <f t="shared" si="320"/>
        <v/>
      </c>
      <c r="M1381" s="13"/>
      <c r="R1381" s="11"/>
      <c r="T1381" s="11"/>
      <c r="X1381" s="13"/>
    </row>
    <row r="1382" spans="1:24" x14ac:dyDescent="0.3">
      <c r="A1382" s="13"/>
      <c r="B1382" s="11">
        <v>2400</v>
      </c>
      <c r="C1382" s="14">
        <f t="shared" si="315"/>
        <v>48.989800000000002</v>
      </c>
      <c r="D1382" s="13"/>
      <c r="E1382" s="14">
        <f t="shared" si="316"/>
        <v>48.989699999999999</v>
      </c>
      <c r="F1382" s="21">
        <f t="shared" si="322"/>
        <v>1</v>
      </c>
      <c r="G1382" s="13"/>
      <c r="H1382" s="21">
        <f t="shared" si="317"/>
        <v>1</v>
      </c>
      <c r="I1382" s="13"/>
      <c r="J1382" s="11" t="str">
        <f t="shared" si="318"/>
        <v>X</v>
      </c>
      <c r="K1382" s="11" t="str">
        <f t="shared" si="319"/>
        <v/>
      </c>
      <c r="L1382" s="11" t="str">
        <f t="shared" si="320"/>
        <v/>
      </c>
      <c r="M1382" s="13"/>
      <c r="R1382" s="11"/>
      <c r="T1382" s="11"/>
      <c r="X1382" s="13"/>
    </row>
    <row r="1383" spans="1:24" x14ac:dyDescent="0.3">
      <c r="A1383" s="13"/>
      <c r="B1383" s="11">
        <v>2401</v>
      </c>
      <c r="C1383" s="14">
        <f t="shared" si="315"/>
        <v>49</v>
      </c>
      <c r="D1383" s="13"/>
      <c r="E1383" s="14">
        <f>48+(B1383-2304)/97</f>
        <v>49</v>
      </c>
      <c r="F1383" s="21"/>
      <c r="G1383" s="13"/>
      <c r="H1383" s="21">
        <f t="shared" si="317"/>
        <v>0</v>
      </c>
      <c r="I1383" s="13"/>
      <c r="J1383" s="10">
        <f>COUNTIF(J1287:J1382,"X")</f>
        <v>55</v>
      </c>
      <c r="K1383" s="10">
        <f>COUNTIF(K1287:K1382,"U")</f>
        <v>1</v>
      </c>
      <c r="L1383" s="10">
        <f>COUNTIF(L1287:L1382,"O")</f>
        <v>40</v>
      </c>
      <c r="M1383" s="13"/>
      <c r="R1383" s="11"/>
      <c r="T1383" s="11"/>
      <c r="X1383" s="13"/>
    </row>
    <row r="1384" spans="1:24" x14ac:dyDescent="0.3">
      <c r="A1384" s="13"/>
      <c r="B1384" s="11">
        <v>2402</v>
      </c>
      <c r="C1384" s="14">
        <f t="shared" si="315"/>
        <v>49.010199999999998</v>
      </c>
      <c r="D1384" s="13"/>
      <c r="E1384" s="14">
        <f t="shared" ref="E1384:E1447" si="323">ROUND(49+(B1384-2401)/99,4)</f>
        <v>49.010100000000001</v>
      </c>
      <c r="F1384" s="21">
        <f t="shared" ref="F1384:F1396" si="324">ROUND(((E1384-49)/0.14)*(25/2),0)</f>
        <v>1</v>
      </c>
      <c r="G1384" s="13"/>
      <c r="H1384" s="21">
        <f t="shared" si="317"/>
        <v>1</v>
      </c>
      <c r="I1384" s="13"/>
      <c r="J1384" s="11" t="str">
        <f t="shared" ref="J1384:J1415" si="325">IF(H1384=F1384,"X","")</f>
        <v>X</v>
      </c>
      <c r="K1384" s="11" t="str">
        <f t="shared" ref="K1384:K1415" si="326">IF(H1384&gt;F1384,"U","")</f>
        <v/>
      </c>
      <c r="L1384" s="11" t="str">
        <f t="shared" ref="L1384:L1415" si="327">IF(H1384&lt;F1384,"O","")</f>
        <v/>
      </c>
      <c r="M1384" s="13"/>
      <c r="R1384" s="11"/>
      <c r="T1384" s="11"/>
      <c r="X1384" s="13"/>
    </row>
    <row r="1385" spans="1:24" x14ac:dyDescent="0.3">
      <c r="A1385" s="13"/>
      <c r="B1385" s="11">
        <v>2403</v>
      </c>
      <c r="C1385" s="14">
        <f t="shared" si="315"/>
        <v>49.020400000000002</v>
      </c>
      <c r="D1385" s="13"/>
      <c r="E1385" s="14">
        <f t="shared" si="323"/>
        <v>49.020200000000003</v>
      </c>
      <c r="F1385" s="21">
        <f t="shared" si="324"/>
        <v>2</v>
      </c>
      <c r="G1385" s="13"/>
      <c r="H1385" s="21">
        <f t="shared" si="317"/>
        <v>2</v>
      </c>
      <c r="I1385" s="13"/>
      <c r="J1385" s="11" t="str">
        <f t="shared" si="325"/>
        <v>X</v>
      </c>
      <c r="K1385" s="11" t="str">
        <f t="shared" si="326"/>
        <v/>
      </c>
      <c r="L1385" s="11" t="str">
        <f t="shared" si="327"/>
        <v/>
      </c>
      <c r="M1385" s="13"/>
      <c r="R1385" s="11"/>
      <c r="T1385" s="11"/>
      <c r="X1385" s="13"/>
    </row>
    <row r="1386" spans="1:24" x14ac:dyDescent="0.3">
      <c r="A1386" s="13"/>
      <c r="B1386" s="11">
        <v>2404</v>
      </c>
      <c r="C1386" s="14">
        <f t="shared" si="315"/>
        <v>49.0306</v>
      </c>
      <c r="D1386" s="13"/>
      <c r="E1386" s="14">
        <f t="shared" si="323"/>
        <v>49.030299999999997</v>
      </c>
      <c r="F1386" s="21">
        <f t="shared" si="324"/>
        <v>3</v>
      </c>
      <c r="G1386" s="13"/>
      <c r="H1386" s="21">
        <f t="shared" si="317"/>
        <v>2.9999999999999996</v>
      </c>
      <c r="I1386" s="13"/>
      <c r="J1386" s="11" t="str">
        <f t="shared" si="325"/>
        <v>X</v>
      </c>
      <c r="K1386" s="11" t="str">
        <f t="shared" si="326"/>
        <v/>
      </c>
      <c r="L1386" s="11" t="str">
        <f t="shared" si="327"/>
        <v/>
      </c>
      <c r="M1386" s="13"/>
      <c r="R1386" s="11"/>
      <c r="T1386" s="11"/>
      <c r="X1386" s="13"/>
    </row>
    <row r="1387" spans="1:24" x14ac:dyDescent="0.3">
      <c r="A1387" s="13"/>
      <c r="B1387" s="11">
        <v>2405</v>
      </c>
      <c r="C1387" s="14">
        <f t="shared" si="315"/>
        <v>49.040799999999997</v>
      </c>
      <c r="D1387" s="13"/>
      <c r="E1387" s="14">
        <f t="shared" si="323"/>
        <v>49.040399999999998</v>
      </c>
      <c r="F1387" s="21">
        <f t="shared" si="324"/>
        <v>4</v>
      </c>
      <c r="G1387" s="13"/>
      <c r="H1387" s="21">
        <f t="shared" si="317"/>
        <v>4</v>
      </c>
      <c r="I1387" s="13"/>
      <c r="J1387" s="11" t="str">
        <f t="shared" si="325"/>
        <v>X</v>
      </c>
      <c r="K1387" s="11" t="str">
        <f t="shared" si="326"/>
        <v/>
      </c>
      <c r="L1387" s="11" t="str">
        <f t="shared" si="327"/>
        <v/>
      </c>
      <c r="M1387" s="13"/>
      <c r="R1387" s="11"/>
      <c r="T1387" s="11"/>
      <c r="X1387" s="13"/>
    </row>
    <row r="1388" spans="1:24" x14ac:dyDescent="0.3">
      <c r="A1388" s="13"/>
      <c r="B1388" s="11">
        <v>2406</v>
      </c>
      <c r="C1388" s="14">
        <f t="shared" si="315"/>
        <v>49.051000000000002</v>
      </c>
      <c r="D1388" s="13"/>
      <c r="E1388" s="14">
        <f t="shared" si="323"/>
        <v>49.0505</v>
      </c>
      <c r="F1388" s="21">
        <f t="shared" si="324"/>
        <v>5</v>
      </c>
      <c r="G1388" s="13"/>
      <c r="H1388" s="21">
        <f t="shared" si="317"/>
        <v>5</v>
      </c>
      <c r="I1388" s="13"/>
      <c r="J1388" s="11" t="str">
        <f t="shared" si="325"/>
        <v>X</v>
      </c>
      <c r="K1388" s="11" t="str">
        <f t="shared" si="326"/>
        <v/>
      </c>
      <c r="L1388" s="11" t="str">
        <f t="shared" si="327"/>
        <v/>
      </c>
      <c r="M1388" s="13"/>
      <c r="R1388" s="11"/>
      <c r="T1388" s="11"/>
      <c r="X1388" s="13"/>
    </row>
    <row r="1389" spans="1:24" x14ac:dyDescent="0.3">
      <c r="A1389" s="13"/>
      <c r="B1389" s="11">
        <v>2407</v>
      </c>
      <c r="C1389" s="14">
        <f t="shared" si="315"/>
        <v>49.061199999999999</v>
      </c>
      <c r="D1389" s="13"/>
      <c r="E1389" s="14">
        <f t="shared" si="323"/>
        <v>49.060600000000001</v>
      </c>
      <c r="F1389" s="21">
        <f t="shared" si="324"/>
        <v>5</v>
      </c>
      <c r="G1389" s="13"/>
      <c r="H1389" s="21">
        <f t="shared" si="317"/>
        <v>5.9999999999999991</v>
      </c>
      <c r="I1389" s="13"/>
      <c r="J1389" s="11" t="str">
        <f t="shared" si="325"/>
        <v/>
      </c>
      <c r="K1389" s="11" t="str">
        <f t="shared" si="326"/>
        <v>U</v>
      </c>
      <c r="L1389" s="11" t="str">
        <f t="shared" si="327"/>
        <v/>
      </c>
      <c r="M1389" s="13"/>
      <c r="R1389" s="11"/>
      <c r="T1389" s="11"/>
      <c r="X1389" s="13"/>
    </row>
    <row r="1390" spans="1:24" x14ac:dyDescent="0.3">
      <c r="A1390" s="13"/>
      <c r="B1390" s="11">
        <v>2408</v>
      </c>
      <c r="C1390" s="14">
        <f t="shared" si="315"/>
        <v>49.071399999999997</v>
      </c>
      <c r="D1390" s="13"/>
      <c r="E1390" s="14">
        <f t="shared" si="323"/>
        <v>49.070700000000002</v>
      </c>
      <c r="F1390" s="21">
        <f t="shared" si="324"/>
        <v>6</v>
      </c>
      <c r="G1390" s="13"/>
      <c r="H1390" s="21">
        <f t="shared" si="317"/>
        <v>7</v>
      </c>
      <c r="I1390" s="13"/>
      <c r="J1390" s="11" t="str">
        <f t="shared" si="325"/>
        <v/>
      </c>
      <c r="K1390" s="11" t="str">
        <f t="shared" si="326"/>
        <v>U</v>
      </c>
      <c r="L1390" s="11" t="str">
        <f t="shared" si="327"/>
        <v/>
      </c>
      <c r="M1390" s="13"/>
      <c r="R1390" s="11"/>
      <c r="T1390" s="11"/>
      <c r="X1390" s="13"/>
    </row>
    <row r="1391" spans="1:24" x14ac:dyDescent="0.3">
      <c r="A1391" s="13"/>
      <c r="B1391" s="11">
        <v>2409</v>
      </c>
      <c r="C1391" s="14">
        <f t="shared" si="315"/>
        <v>49.081600000000002</v>
      </c>
      <c r="D1391" s="13"/>
      <c r="E1391" s="14">
        <f t="shared" si="323"/>
        <v>49.080800000000004</v>
      </c>
      <c r="F1391" s="21">
        <f t="shared" si="324"/>
        <v>7</v>
      </c>
      <c r="G1391" s="13"/>
      <c r="H1391" s="21">
        <f t="shared" si="317"/>
        <v>8</v>
      </c>
      <c r="I1391" s="13"/>
      <c r="J1391" s="11" t="str">
        <f t="shared" si="325"/>
        <v/>
      </c>
      <c r="K1391" s="11" t="str">
        <f t="shared" si="326"/>
        <v>U</v>
      </c>
      <c r="L1391" s="11" t="str">
        <f t="shared" si="327"/>
        <v/>
      </c>
      <c r="M1391" s="13"/>
      <c r="R1391" s="11"/>
      <c r="T1391" s="11"/>
      <c r="X1391" s="13"/>
    </row>
    <row r="1392" spans="1:24" x14ac:dyDescent="0.3">
      <c r="A1392" s="13"/>
      <c r="B1392" s="11">
        <v>2410</v>
      </c>
      <c r="C1392" s="14">
        <f t="shared" si="315"/>
        <v>49.091799999999999</v>
      </c>
      <c r="D1392" s="13"/>
      <c r="E1392" s="14">
        <f t="shared" si="323"/>
        <v>49.090899999999998</v>
      </c>
      <c r="F1392" s="21">
        <f t="shared" si="324"/>
        <v>8</v>
      </c>
      <c r="G1392" s="13"/>
      <c r="H1392" s="21">
        <f t="shared" si="317"/>
        <v>9</v>
      </c>
      <c r="I1392" s="13"/>
      <c r="J1392" s="11" t="str">
        <f t="shared" si="325"/>
        <v/>
      </c>
      <c r="K1392" s="11" t="str">
        <f t="shared" si="326"/>
        <v>U</v>
      </c>
      <c r="L1392" s="11" t="str">
        <f t="shared" si="327"/>
        <v/>
      </c>
      <c r="M1392" s="13"/>
      <c r="R1392" s="11"/>
      <c r="T1392" s="11"/>
      <c r="X1392" s="13"/>
    </row>
    <row r="1393" spans="1:24" x14ac:dyDescent="0.3">
      <c r="A1393" s="13"/>
      <c r="B1393" s="11">
        <v>2411</v>
      </c>
      <c r="C1393" s="14">
        <f t="shared" si="315"/>
        <v>49.101900000000001</v>
      </c>
      <c r="D1393" s="13"/>
      <c r="E1393" s="14">
        <f t="shared" si="323"/>
        <v>49.100999999999999</v>
      </c>
      <c r="F1393" s="21">
        <f t="shared" si="324"/>
        <v>9</v>
      </c>
      <c r="G1393" s="13"/>
      <c r="H1393" s="21">
        <f t="shared" si="317"/>
        <v>9</v>
      </c>
      <c r="I1393" s="13"/>
      <c r="J1393" s="11" t="str">
        <f t="shared" si="325"/>
        <v>X</v>
      </c>
      <c r="K1393" s="11" t="str">
        <f t="shared" si="326"/>
        <v/>
      </c>
      <c r="L1393" s="11" t="str">
        <f t="shared" si="327"/>
        <v/>
      </c>
      <c r="M1393" s="13"/>
      <c r="R1393" s="11"/>
      <c r="T1393" s="11"/>
      <c r="X1393" s="13"/>
    </row>
    <row r="1394" spans="1:24" x14ac:dyDescent="0.3">
      <c r="A1394" s="13"/>
      <c r="B1394" s="11">
        <v>2412</v>
      </c>
      <c r="C1394" s="14">
        <f t="shared" si="315"/>
        <v>49.112099999999998</v>
      </c>
      <c r="D1394" s="13"/>
      <c r="E1394" s="14">
        <f t="shared" si="323"/>
        <v>49.1111</v>
      </c>
      <c r="F1394" s="21">
        <f t="shared" si="324"/>
        <v>10</v>
      </c>
      <c r="G1394" s="13"/>
      <c r="H1394" s="21">
        <f t="shared" si="317"/>
        <v>10</v>
      </c>
      <c r="I1394" s="13"/>
      <c r="J1394" s="11" t="str">
        <f t="shared" si="325"/>
        <v>X</v>
      </c>
      <c r="K1394" s="11" t="str">
        <f t="shared" si="326"/>
        <v/>
      </c>
      <c r="L1394" s="11" t="str">
        <f t="shared" si="327"/>
        <v/>
      </c>
      <c r="M1394" s="13"/>
      <c r="R1394" s="11"/>
      <c r="T1394" s="11"/>
      <c r="X1394" s="13"/>
    </row>
    <row r="1395" spans="1:24" x14ac:dyDescent="0.3">
      <c r="A1395" s="13"/>
      <c r="B1395" s="11">
        <v>2413</v>
      </c>
      <c r="C1395" s="14">
        <f t="shared" si="315"/>
        <v>49.122300000000003</v>
      </c>
      <c r="D1395" s="13"/>
      <c r="E1395" s="14">
        <f t="shared" si="323"/>
        <v>49.121200000000002</v>
      </c>
      <c r="F1395" s="21">
        <f t="shared" si="324"/>
        <v>11</v>
      </c>
      <c r="G1395" s="13"/>
      <c r="H1395" s="21">
        <f t="shared" si="317"/>
        <v>11</v>
      </c>
      <c r="I1395" s="13"/>
      <c r="J1395" s="11" t="str">
        <f t="shared" si="325"/>
        <v>X</v>
      </c>
      <c r="K1395" s="11" t="str">
        <f t="shared" si="326"/>
        <v/>
      </c>
      <c r="L1395" s="11" t="str">
        <f t="shared" si="327"/>
        <v/>
      </c>
      <c r="M1395" s="13"/>
      <c r="R1395" s="11"/>
      <c r="T1395" s="11"/>
      <c r="X1395" s="13"/>
    </row>
    <row r="1396" spans="1:24" x14ac:dyDescent="0.3">
      <c r="A1396" s="13"/>
      <c r="B1396" s="11">
        <v>2414</v>
      </c>
      <c r="C1396" s="14">
        <f t="shared" si="315"/>
        <v>49.1325</v>
      </c>
      <c r="D1396" s="13"/>
      <c r="E1396" s="14">
        <f t="shared" si="323"/>
        <v>49.131300000000003</v>
      </c>
      <c r="F1396" s="21">
        <f t="shared" si="324"/>
        <v>12</v>
      </c>
      <c r="G1396" s="13"/>
      <c r="H1396" s="21">
        <f t="shared" si="317"/>
        <v>11.999999999999998</v>
      </c>
      <c r="I1396" s="13"/>
      <c r="J1396" s="11" t="str">
        <f t="shared" si="325"/>
        <v>X</v>
      </c>
      <c r="K1396" s="11" t="str">
        <f t="shared" si="326"/>
        <v/>
      </c>
      <c r="L1396" s="11" t="str">
        <f t="shared" si="327"/>
        <v/>
      </c>
      <c r="M1396" s="13"/>
      <c r="R1396" s="11"/>
      <c r="T1396" s="11"/>
      <c r="X1396" s="13"/>
    </row>
    <row r="1397" spans="1:24" x14ac:dyDescent="0.3">
      <c r="A1397" s="13"/>
      <c r="B1397" s="11">
        <v>2415</v>
      </c>
      <c r="C1397" s="14">
        <f t="shared" si="315"/>
        <v>49.142600000000002</v>
      </c>
      <c r="D1397" s="13"/>
      <c r="E1397" s="14">
        <f t="shared" si="323"/>
        <v>49.141399999999997</v>
      </c>
      <c r="F1397" s="21">
        <f t="shared" ref="F1397:F1410" si="328">ROUND((25/2)+(((E1397-49)-0.14)/0.14)*(25/3),0)</f>
        <v>13</v>
      </c>
      <c r="G1397" s="13"/>
      <c r="H1397" s="21">
        <f t="shared" si="317"/>
        <v>11.999999999999998</v>
      </c>
      <c r="I1397" s="13"/>
      <c r="J1397" s="11" t="str">
        <f t="shared" si="325"/>
        <v/>
      </c>
      <c r="K1397" s="11" t="str">
        <f t="shared" si="326"/>
        <v/>
      </c>
      <c r="L1397" s="11" t="str">
        <f t="shared" si="327"/>
        <v>O</v>
      </c>
      <c r="M1397" s="13"/>
      <c r="R1397" s="11"/>
      <c r="T1397" s="11"/>
      <c r="X1397" s="13"/>
    </row>
    <row r="1398" spans="1:24" x14ac:dyDescent="0.3">
      <c r="A1398" s="13"/>
      <c r="B1398" s="11">
        <v>2416</v>
      </c>
      <c r="C1398" s="14">
        <f t="shared" si="315"/>
        <v>49.152799999999999</v>
      </c>
      <c r="D1398" s="13"/>
      <c r="E1398" s="14">
        <f t="shared" si="323"/>
        <v>49.151499999999999</v>
      </c>
      <c r="F1398" s="21">
        <f t="shared" si="328"/>
        <v>13</v>
      </c>
      <c r="G1398" s="13"/>
      <c r="H1398" s="21">
        <f t="shared" si="317"/>
        <v>13</v>
      </c>
      <c r="I1398" s="13"/>
      <c r="J1398" s="11" t="str">
        <f t="shared" si="325"/>
        <v>X</v>
      </c>
      <c r="K1398" s="11" t="str">
        <f t="shared" si="326"/>
        <v/>
      </c>
      <c r="L1398" s="11" t="str">
        <f t="shared" si="327"/>
        <v/>
      </c>
      <c r="M1398" s="13"/>
      <c r="R1398" s="11"/>
      <c r="T1398" s="11"/>
      <c r="X1398" s="13"/>
    </row>
    <row r="1399" spans="1:24" x14ac:dyDescent="0.3">
      <c r="A1399" s="13"/>
      <c r="B1399" s="11">
        <v>2417</v>
      </c>
      <c r="C1399" s="14">
        <f t="shared" si="315"/>
        <v>49.162999999999997</v>
      </c>
      <c r="D1399" s="13"/>
      <c r="E1399" s="14">
        <f t="shared" si="323"/>
        <v>49.1616</v>
      </c>
      <c r="F1399" s="21">
        <f t="shared" si="328"/>
        <v>14</v>
      </c>
      <c r="G1399" s="13"/>
      <c r="H1399" s="21">
        <f t="shared" si="317"/>
        <v>14</v>
      </c>
      <c r="I1399" s="13"/>
      <c r="J1399" s="11" t="str">
        <f t="shared" si="325"/>
        <v>X</v>
      </c>
      <c r="K1399" s="11" t="str">
        <f t="shared" si="326"/>
        <v/>
      </c>
      <c r="L1399" s="11" t="str">
        <f t="shared" si="327"/>
        <v/>
      </c>
      <c r="M1399" s="13"/>
      <c r="R1399" s="11"/>
      <c r="T1399" s="11"/>
      <c r="X1399" s="13"/>
    </row>
    <row r="1400" spans="1:24" x14ac:dyDescent="0.3">
      <c r="A1400" s="13"/>
      <c r="B1400" s="11">
        <v>2418</v>
      </c>
      <c r="C1400" s="14">
        <f t="shared" si="315"/>
        <v>49.173200000000001</v>
      </c>
      <c r="D1400" s="13"/>
      <c r="E1400" s="14">
        <f t="shared" si="323"/>
        <v>49.171700000000001</v>
      </c>
      <c r="F1400" s="21">
        <f t="shared" si="328"/>
        <v>14</v>
      </c>
      <c r="G1400" s="13"/>
      <c r="H1400" s="21">
        <f t="shared" si="317"/>
        <v>15</v>
      </c>
      <c r="I1400" s="13"/>
      <c r="J1400" s="11" t="str">
        <f t="shared" si="325"/>
        <v/>
      </c>
      <c r="K1400" s="11" t="str">
        <f t="shared" si="326"/>
        <v>U</v>
      </c>
      <c r="L1400" s="11" t="str">
        <f t="shared" si="327"/>
        <v/>
      </c>
      <c r="M1400" s="13"/>
      <c r="R1400" s="11"/>
      <c r="T1400" s="11"/>
      <c r="X1400" s="13"/>
    </row>
    <row r="1401" spans="1:24" x14ac:dyDescent="0.3">
      <c r="A1401" s="13"/>
      <c r="B1401" s="11">
        <v>2419</v>
      </c>
      <c r="C1401" s="14">
        <f t="shared" si="315"/>
        <v>49.183300000000003</v>
      </c>
      <c r="D1401" s="13"/>
      <c r="E1401" s="14">
        <f t="shared" si="323"/>
        <v>49.181800000000003</v>
      </c>
      <c r="F1401" s="21">
        <f t="shared" si="328"/>
        <v>15</v>
      </c>
      <c r="G1401" s="13"/>
      <c r="H1401" s="21">
        <f t="shared" si="317"/>
        <v>15</v>
      </c>
      <c r="I1401" s="13"/>
      <c r="J1401" s="11" t="str">
        <f t="shared" si="325"/>
        <v>X</v>
      </c>
      <c r="K1401" s="11" t="str">
        <f t="shared" si="326"/>
        <v/>
      </c>
      <c r="L1401" s="11" t="str">
        <f t="shared" si="327"/>
        <v/>
      </c>
      <c r="M1401" s="13"/>
      <c r="R1401" s="11"/>
      <c r="T1401" s="11"/>
      <c r="X1401" s="13"/>
    </row>
    <row r="1402" spans="1:24" x14ac:dyDescent="0.3">
      <c r="A1402" s="13"/>
      <c r="B1402" s="11">
        <v>2420</v>
      </c>
      <c r="C1402" s="14">
        <f t="shared" si="315"/>
        <v>49.1935</v>
      </c>
      <c r="D1402" s="13"/>
      <c r="E1402" s="14">
        <f t="shared" si="323"/>
        <v>49.191899999999997</v>
      </c>
      <c r="F1402" s="21">
        <f t="shared" si="328"/>
        <v>16</v>
      </c>
      <c r="G1402" s="13"/>
      <c r="H1402" s="21">
        <f t="shared" si="317"/>
        <v>16</v>
      </c>
      <c r="I1402" s="13"/>
      <c r="J1402" s="11" t="str">
        <f t="shared" si="325"/>
        <v>X</v>
      </c>
      <c r="K1402" s="11" t="str">
        <f t="shared" si="326"/>
        <v/>
      </c>
      <c r="L1402" s="11" t="str">
        <f t="shared" si="327"/>
        <v/>
      </c>
      <c r="M1402" s="13"/>
      <c r="R1402" s="11"/>
      <c r="T1402" s="11"/>
      <c r="X1402" s="13"/>
    </row>
    <row r="1403" spans="1:24" x14ac:dyDescent="0.3">
      <c r="A1403" s="13"/>
      <c r="B1403" s="11">
        <v>2421</v>
      </c>
      <c r="C1403" s="14">
        <f t="shared" si="315"/>
        <v>49.203699999999998</v>
      </c>
      <c r="D1403" s="13"/>
      <c r="E1403" s="14">
        <f t="shared" si="323"/>
        <v>49.201999999999998</v>
      </c>
      <c r="F1403" s="21">
        <f t="shared" si="328"/>
        <v>16</v>
      </c>
      <c r="G1403" s="13"/>
      <c r="H1403" s="21">
        <f t="shared" si="317"/>
        <v>17</v>
      </c>
      <c r="I1403" s="13"/>
      <c r="J1403" s="11" t="str">
        <f t="shared" si="325"/>
        <v/>
      </c>
      <c r="K1403" s="11" t="str">
        <f t="shared" si="326"/>
        <v>U</v>
      </c>
      <c r="L1403" s="11" t="str">
        <f t="shared" si="327"/>
        <v/>
      </c>
      <c r="M1403" s="13"/>
      <c r="R1403" s="11"/>
      <c r="T1403" s="11"/>
      <c r="X1403" s="13"/>
    </row>
    <row r="1404" spans="1:24" x14ac:dyDescent="0.3">
      <c r="A1404" s="13"/>
      <c r="B1404" s="11">
        <v>2422</v>
      </c>
      <c r="C1404" s="14">
        <f t="shared" si="315"/>
        <v>49.213799999999999</v>
      </c>
      <c r="D1404" s="13"/>
      <c r="E1404" s="14">
        <f t="shared" si="323"/>
        <v>49.2121</v>
      </c>
      <c r="F1404" s="21">
        <f t="shared" si="328"/>
        <v>17</v>
      </c>
      <c r="G1404" s="13"/>
      <c r="H1404" s="21">
        <f t="shared" si="317"/>
        <v>17</v>
      </c>
      <c r="I1404" s="13"/>
      <c r="J1404" s="11" t="str">
        <f t="shared" si="325"/>
        <v>X</v>
      </c>
      <c r="K1404" s="11" t="str">
        <f t="shared" si="326"/>
        <v/>
      </c>
      <c r="L1404" s="11" t="str">
        <f t="shared" si="327"/>
        <v/>
      </c>
      <c r="M1404" s="13"/>
      <c r="R1404" s="11"/>
      <c r="T1404" s="11"/>
      <c r="X1404" s="13"/>
    </row>
    <row r="1405" spans="1:24" x14ac:dyDescent="0.3">
      <c r="A1405" s="13"/>
      <c r="B1405" s="11">
        <v>2423</v>
      </c>
      <c r="C1405" s="14">
        <f t="shared" si="315"/>
        <v>49.223999999999997</v>
      </c>
      <c r="D1405" s="13"/>
      <c r="E1405" s="14">
        <f t="shared" si="323"/>
        <v>49.222200000000001</v>
      </c>
      <c r="F1405" s="21">
        <f t="shared" si="328"/>
        <v>17</v>
      </c>
      <c r="G1405" s="13"/>
      <c r="H1405" s="21">
        <f t="shared" si="317"/>
        <v>18</v>
      </c>
      <c r="I1405" s="13"/>
      <c r="J1405" s="11" t="str">
        <f t="shared" si="325"/>
        <v/>
      </c>
      <c r="K1405" s="11" t="str">
        <f t="shared" si="326"/>
        <v>U</v>
      </c>
      <c r="L1405" s="11" t="str">
        <f t="shared" si="327"/>
        <v/>
      </c>
      <c r="M1405" s="13"/>
      <c r="R1405" s="11"/>
      <c r="T1405" s="11"/>
      <c r="X1405" s="13"/>
    </row>
    <row r="1406" spans="1:24" x14ac:dyDescent="0.3">
      <c r="A1406" s="13"/>
      <c r="B1406" s="11">
        <v>2424</v>
      </c>
      <c r="C1406" s="14">
        <f t="shared" si="315"/>
        <v>49.234099999999998</v>
      </c>
      <c r="D1406" s="13"/>
      <c r="E1406" s="14">
        <f t="shared" si="323"/>
        <v>49.232300000000002</v>
      </c>
      <c r="F1406" s="21">
        <f t="shared" si="328"/>
        <v>18</v>
      </c>
      <c r="G1406" s="13"/>
      <c r="H1406" s="21">
        <f t="shared" si="317"/>
        <v>18</v>
      </c>
      <c r="I1406" s="13"/>
      <c r="J1406" s="11" t="str">
        <f t="shared" si="325"/>
        <v>X</v>
      </c>
      <c r="K1406" s="11" t="str">
        <f t="shared" si="326"/>
        <v/>
      </c>
      <c r="L1406" s="11" t="str">
        <f t="shared" si="327"/>
        <v/>
      </c>
      <c r="M1406" s="13"/>
      <c r="R1406" s="11"/>
      <c r="T1406" s="11"/>
      <c r="X1406" s="13"/>
    </row>
    <row r="1407" spans="1:24" x14ac:dyDescent="0.3">
      <c r="A1407" s="13"/>
      <c r="B1407" s="11">
        <v>2425</v>
      </c>
      <c r="C1407" s="14">
        <f t="shared" si="315"/>
        <v>49.244300000000003</v>
      </c>
      <c r="D1407" s="13"/>
      <c r="E1407" s="14">
        <f t="shared" si="323"/>
        <v>49.242400000000004</v>
      </c>
      <c r="F1407" s="21">
        <f t="shared" si="328"/>
        <v>19</v>
      </c>
      <c r="G1407" s="13"/>
      <c r="H1407" s="21">
        <f t="shared" si="317"/>
        <v>19</v>
      </c>
      <c r="I1407" s="13"/>
      <c r="J1407" s="11" t="str">
        <f t="shared" si="325"/>
        <v>X</v>
      </c>
      <c r="K1407" s="11" t="str">
        <f t="shared" si="326"/>
        <v/>
      </c>
      <c r="L1407" s="11" t="str">
        <f t="shared" si="327"/>
        <v/>
      </c>
      <c r="M1407" s="13"/>
      <c r="R1407" s="11"/>
      <c r="T1407" s="11"/>
      <c r="X1407" s="13"/>
    </row>
    <row r="1408" spans="1:24" x14ac:dyDescent="0.3">
      <c r="A1408" s="13"/>
      <c r="B1408" s="11">
        <v>2426</v>
      </c>
      <c r="C1408" s="14">
        <f t="shared" si="315"/>
        <v>49.254399999999997</v>
      </c>
      <c r="D1408" s="13"/>
      <c r="E1408" s="14">
        <f t="shared" si="323"/>
        <v>49.252499999999998</v>
      </c>
      <c r="F1408" s="21">
        <f t="shared" si="328"/>
        <v>19</v>
      </c>
      <c r="G1408" s="13"/>
      <c r="H1408" s="21">
        <f t="shared" si="317"/>
        <v>19</v>
      </c>
      <c r="I1408" s="13"/>
      <c r="J1408" s="11" t="str">
        <f t="shared" si="325"/>
        <v>X</v>
      </c>
      <c r="K1408" s="11" t="str">
        <f t="shared" si="326"/>
        <v/>
      </c>
      <c r="L1408" s="11" t="str">
        <f t="shared" si="327"/>
        <v/>
      </c>
      <c r="M1408" s="13"/>
      <c r="R1408" s="11"/>
      <c r="T1408" s="11"/>
      <c r="X1408" s="13"/>
    </row>
    <row r="1409" spans="1:24" x14ac:dyDescent="0.3">
      <c r="A1409" s="13"/>
      <c r="B1409" s="11">
        <v>2427</v>
      </c>
      <c r="C1409" s="14">
        <f t="shared" si="315"/>
        <v>49.264600000000002</v>
      </c>
      <c r="D1409" s="13"/>
      <c r="E1409" s="14">
        <f t="shared" si="323"/>
        <v>49.262599999999999</v>
      </c>
      <c r="F1409" s="21">
        <f t="shared" si="328"/>
        <v>20</v>
      </c>
      <c r="G1409" s="13"/>
      <c r="H1409" s="21">
        <f t="shared" si="317"/>
        <v>20</v>
      </c>
      <c r="I1409" s="13"/>
      <c r="J1409" s="11" t="str">
        <f t="shared" si="325"/>
        <v>X</v>
      </c>
      <c r="K1409" s="11" t="str">
        <f t="shared" si="326"/>
        <v/>
      </c>
      <c r="L1409" s="11" t="str">
        <f t="shared" si="327"/>
        <v/>
      </c>
      <c r="M1409" s="13"/>
      <c r="R1409" s="11"/>
      <c r="T1409" s="11"/>
      <c r="X1409" s="13"/>
    </row>
    <row r="1410" spans="1:24" x14ac:dyDescent="0.3">
      <c r="A1410" s="13"/>
      <c r="B1410" s="11">
        <v>2428</v>
      </c>
      <c r="C1410" s="14">
        <f t="shared" si="315"/>
        <v>49.274700000000003</v>
      </c>
      <c r="D1410" s="13"/>
      <c r="E1410" s="14">
        <f t="shared" si="323"/>
        <v>49.2727</v>
      </c>
      <c r="F1410" s="21">
        <f t="shared" si="328"/>
        <v>20</v>
      </c>
      <c r="G1410" s="13"/>
      <c r="H1410" s="21">
        <f t="shared" si="317"/>
        <v>20</v>
      </c>
      <c r="I1410" s="13"/>
      <c r="J1410" s="11" t="str">
        <f t="shared" si="325"/>
        <v>X</v>
      </c>
      <c r="K1410" s="11" t="str">
        <f t="shared" si="326"/>
        <v/>
      </c>
      <c r="L1410" s="11" t="str">
        <f t="shared" si="327"/>
        <v/>
      </c>
      <c r="M1410" s="13"/>
      <c r="R1410" s="11"/>
      <c r="T1410" s="11"/>
      <c r="X1410" s="13"/>
    </row>
    <row r="1411" spans="1:24" x14ac:dyDescent="0.3">
      <c r="A1411" s="13"/>
      <c r="B1411" s="11">
        <v>2429</v>
      </c>
      <c r="C1411" s="14">
        <f t="shared" si="315"/>
        <v>49.2849</v>
      </c>
      <c r="D1411" s="13"/>
      <c r="E1411" s="14">
        <f t="shared" si="323"/>
        <v>49.282800000000002</v>
      </c>
      <c r="F1411" s="21">
        <f t="shared" ref="F1411:F1424" si="329">ROUND(25-((0.42-(E1411-49))/0.14)*(25/6),0)</f>
        <v>21</v>
      </c>
      <c r="G1411" s="13"/>
      <c r="H1411" s="21">
        <f t="shared" si="317"/>
        <v>21</v>
      </c>
      <c r="I1411" s="13"/>
      <c r="J1411" s="11" t="str">
        <f t="shared" si="325"/>
        <v>X</v>
      </c>
      <c r="K1411" s="11" t="str">
        <f t="shared" si="326"/>
        <v/>
      </c>
      <c r="L1411" s="11" t="str">
        <f t="shared" si="327"/>
        <v/>
      </c>
      <c r="M1411" s="13"/>
      <c r="R1411" s="11"/>
      <c r="T1411" s="11"/>
      <c r="X1411" s="13"/>
    </row>
    <row r="1412" spans="1:24" x14ac:dyDescent="0.3">
      <c r="A1412" s="13"/>
      <c r="B1412" s="11">
        <v>2430</v>
      </c>
      <c r="C1412" s="14">
        <f t="shared" si="315"/>
        <v>49.295000000000002</v>
      </c>
      <c r="D1412" s="13"/>
      <c r="E1412" s="14">
        <f t="shared" si="323"/>
        <v>49.292900000000003</v>
      </c>
      <c r="F1412" s="21">
        <f t="shared" si="329"/>
        <v>21</v>
      </c>
      <c r="G1412" s="13"/>
      <c r="H1412" s="21">
        <f t="shared" si="317"/>
        <v>21</v>
      </c>
      <c r="I1412" s="13"/>
      <c r="J1412" s="11" t="str">
        <f t="shared" si="325"/>
        <v>X</v>
      </c>
      <c r="K1412" s="11" t="str">
        <f t="shared" si="326"/>
        <v/>
      </c>
      <c r="L1412" s="11" t="str">
        <f t="shared" si="327"/>
        <v/>
      </c>
      <c r="M1412" s="13"/>
      <c r="R1412" s="11"/>
      <c r="T1412" s="11"/>
      <c r="X1412" s="13"/>
    </row>
    <row r="1413" spans="1:24" x14ac:dyDescent="0.3">
      <c r="A1413" s="13"/>
      <c r="B1413" s="11">
        <v>2431</v>
      </c>
      <c r="C1413" s="14">
        <f t="shared" si="315"/>
        <v>49.305199999999999</v>
      </c>
      <c r="D1413" s="13"/>
      <c r="E1413" s="14">
        <f t="shared" si="323"/>
        <v>49.302999999999997</v>
      </c>
      <c r="F1413" s="21">
        <f t="shared" si="329"/>
        <v>22</v>
      </c>
      <c r="G1413" s="13"/>
      <c r="H1413" s="21">
        <f t="shared" si="317"/>
        <v>22</v>
      </c>
      <c r="I1413" s="13"/>
      <c r="J1413" s="11" t="str">
        <f t="shared" si="325"/>
        <v>X</v>
      </c>
      <c r="K1413" s="11" t="str">
        <f t="shared" si="326"/>
        <v/>
      </c>
      <c r="L1413" s="11" t="str">
        <f t="shared" si="327"/>
        <v/>
      </c>
      <c r="M1413" s="13"/>
      <c r="R1413" s="11"/>
      <c r="T1413" s="11"/>
      <c r="X1413" s="13"/>
    </row>
    <row r="1414" spans="1:24" x14ac:dyDescent="0.3">
      <c r="A1414" s="13"/>
      <c r="B1414" s="11">
        <v>2432</v>
      </c>
      <c r="C1414" s="14">
        <f t="shared" ref="C1414:C1477" si="330">ROUND(SQRT(B1414),4)</f>
        <v>49.315300000000001</v>
      </c>
      <c r="D1414" s="13"/>
      <c r="E1414" s="14">
        <f t="shared" si="323"/>
        <v>49.313099999999999</v>
      </c>
      <c r="F1414" s="21">
        <f t="shared" si="329"/>
        <v>22</v>
      </c>
      <c r="G1414" s="13"/>
      <c r="H1414" s="21">
        <f t="shared" si="317"/>
        <v>22</v>
      </c>
      <c r="I1414" s="13"/>
      <c r="J1414" s="11" t="str">
        <f t="shared" si="325"/>
        <v>X</v>
      </c>
      <c r="K1414" s="11" t="str">
        <f t="shared" si="326"/>
        <v/>
      </c>
      <c r="L1414" s="11" t="str">
        <f t="shared" si="327"/>
        <v/>
      </c>
      <c r="M1414" s="13"/>
      <c r="R1414" s="11"/>
      <c r="T1414" s="11"/>
      <c r="X1414" s="13"/>
    </row>
    <row r="1415" spans="1:24" x14ac:dyDescent="0.3">
      <c r="A1415" s="13"/>
      <c r="B1415" s="11">
        <v>2433</v>
      </c>
      <c r="C1415" s="14">
        <f t="shared" si="330"/>
        <v>49.325400000000002</v>
      </c>
      <c r="D1415" s="13"/>
      <c r="E1415" s="14">
        <f t="shared" si="323"/>
        <v>49.3232</v>
      </c>
      <c r="F1415" s="21">
        <f t="shared" si="329"/>
        <v>22</v>
      </c>
      <c r="G1415" s="13"/>
      <c r="H1415" s="21">
        <f t="shared" ref="H1415:H1478" si="331">ROUND(C1415-E1415,4)*10000</f>
        <v>22</v>
      </c>
      <c r="I1415" s="13"/>
      <c r="J1415" s="11" t="str">
        <f t="shared" si="325"/>
        <v>X</v>
      </c>
      <c r="K1415" s="11" t="str">
        <f t="shared" si="326"/>
        <v/>
      </c>
      <c r="L1415" s="11" t="str">
        <f t="shared" si="327"/>
        <v/>
      </c>
      <c r="M1415" s="13"/>
      <c r="R1415" s="11"/>
      <c r="T1415" s="11"/>
      <c r="X1415" s="13"/>
    </row>
    <row r="1416" spans="1:24" x14ac:dyDescent="0.3">
      <c r="A1416" s="13"/>
      <c r="B1416" s="11">
        <v>2434</v>
      </c>
      <c r="C1416" s="14">
        <f t="shared" si="330"/>
        <v>49.335599999999999</v>
      </c>
      <c r="D1416" s="13"/>
      <c r="E1416" s="14">
        <f t="shared" si="323"/>
        <v>49.333300000000001</v>
      </c>
      <c r="F1416" s="21">
        <f t="shared" si="329"/>
        <v>22</v>
      </c>
      <c r="G1416" s="13"/>
      <c r="H1416" s="21">
        <f t="shared" si="331"/>
        <v>23</v>
      </c>
      <c r="I1416" s="13"/>
      <c r="J1416" s="11" t="str">
        <f t="shared" ref="J1416:J1447" si="332">IF(H1416=F1416,"X","")</f>
        <v/>
      </c>
      <c r="K1416" s="11" t="str">
        <f t="shared" ref="K1416:K1447" si="333">IF(H1416&gt;F1416,"U","")</f>
        <v>U</v>
      </c>
      <c r="L1416" s="11" t="str">
        <f t="shared" ref="L1416:L1447" si="334">IF(H1416&lt;F1416,"O","")</f>
        <v/>
      </c>
      <c r="M1416" s="13"/>
      <c r="R1416" s="11"/>
      <c r="T1416" s="11"/>
      <c r="X1416" s="13"/>
    </row>
    <row r="1417" spans="1:24" x14ac:dyDescent="0.3">
      <c r="A1417" s="13"/>
      <c r="B1417" s="11">
        <v>2435</v>
      </c>
      <c r="C1417" s="14">
        <f t="shared" si="330"/>
        <v>49.345700000000001</v>
      </c>
      <c r="D1417" s="13"/>
      <c r="E1417" s="14">
        <f t="shared" si="323"/>
        <v>49.343400000000003</v>
      </c>
      <c r="F1417" s="21">
        <f t="shared" si="329"/>
        <v>23</v>
      </c>
      <c r="G1417" s="13"/>
      <c r="H1417" s="21">
        <f t="shared" si="331"/>
        <v>23</v>
      </c>
      <c r="I1417" s="13"/>
      <c r="J1417" s="11" t="str">
        <f t="shared" si="332"/>
        <v>X</v>
      </c>
      <c r="K1417" s="11" t="str">
        <f t="shared" si="333"/>
        <v/>
      </c>
      <c r="L1417" s="11" t="str">
        <f t="shared" si="334"/>
        <v/>
      </c>
      <c r="M1417" s="13"/>
      <c r="R1417" s="11"/>
      <c r="T1417" s="11"/>
      <c r="X1417" s="13"/>
    </row>
    <row r="1418" spans="1:24" x14ac:dyDescent="0.3">
      <c r="A1418" s="13"/>
      <c r="B1418" s="11">
        <v>2436</v>
      </c>
      <c r="C1418" s="14">
        <f t="shared" si="330"/>
        <v>49.355899999999998</v>
      </c>
      <c r="D1418" s="13"/>
      <c r="E1418" s="14">
        <f t="shared" si="323"/>
        <v>49.353499999999997</v>
      </c>
      <c r="F1418" s="21">
        <f t="shared" si="329"/>
        <v>23</v>
      </c>
      <c r="G1418" s="13"/>
      <c r="H1418" s="21">
        <f t="shared" si="331"/>
        <v>23.999999999999996</v>
      </c>
      <c r="I1418" s="13"/>
      <c r="J1418" s="11" t="str">
        <f t="shared" si="332"/>
        <v/>
      </c>
      <c r="K1418" s="11" t="str">
        <f t="shared" si="333"/>
        <v>U</v>
      </c>
      <c r="L1418" s="11" t="str">
        <f t="shared" si="334"/>
        <v/>
      </c>
      <c r="M1418" s="13"/>
      <c r="R1418" s="11"/>
      <c r="T1418" s="11"/>
      <c r="X1418" s="13"/>
    </row>
    <row r="1419" spans="1:24" x14ac:dyDescent="0.3">
      <c r="A1419" s="13"/>
      <c r="B1419" s="11">
        <v>2437</v>
      </c>
      <c r="C1419" s="14">
        <f t="shared" si="330"/>
        <v>49.366</v>
      </c>
      <c r="D1419" s="13"/>
      <c r="E1419" s="14">
        <f t="shared" si="323"/>
        <v>49.363599999999998</v>
      </c>
      <c r="F1419" s="21">
        <f t="shared" si="329"/>
        <v>23</v>
      </c>
      <c r="G1419" s="13"/>
      <c r="H1419" s="21">
        <f t="shared" si="331"/>
        <v>23.999999999999996</v>
      </c>
      <c r="I1419" s="13"/>
      <c r="J1419" s="11" t="str">
        <f t="shared" si="332"/>
        <v/>
      </c>
      <c r="K1419" s="11" t="str">
        <f t="shared" si="333"/>
        <v>U</v>
      </c>
      <c r="L1419" s="11" t="str">
        <f t="shared" si="334"/>
        <v/>
      </c>
      <c r="M1419" s="13"/>
      <c r="R1419" s="11"/>
      <c r="T1419" s="11"/>
      <c r="X1419" s="13"/>
    </row>
    <row r="1420" spans="1:24" x14ac:dyDescent="0.3">
      <c r="A1420" s="13"/>
      <c r="B1420" s="11">
        <v>2438</v>
      </c>
      <c r="C1420" s="14">
        <f t="shared" si="330"/>
        <v>49.376100000000001</v>
      </c>
      <c r="D1420" s="13"/>
      <c r="E1420" s="14">
        <f t="shared" si="323"/>
        <v>49.373699999999999</v>
      </c>
      <c r="F1420" s="21">
        <f t="shared" si="329"/>
        <v>24</v>
      </c>
      <c r="G1420" s="13"/>
      <c r="H1420" s="21">
        <f t="shared" si="331"/>
        <v>23.999999999999996</v>
      </c>
      <c r="I1420" s="13"/>
      <c r="J1420" s="11" t="str">
        <f t="shared" si="332"/>
        <v>X</v>
      </c>
      <c r="K1420" s="11" t="str">
        <f t="shared" si="333"/>
        <v/>
      </c>
      <c r="L1420" s="11" t="str">
        <f t="shared" si="334"/>
        <v/>
      </c>
      <c r="M1420" s="13"/>
      <c r="R1420" s="11"/>
      <c r="T1420" s="11"/>
      <c r="X1420" s="13"/>
    </row>
    <row r="1421" spans="1:24" x14ac:dyDescent="0.3">
      <c r="A1421" s="13"/>
      <c r="B1421" s="11">
        <v>2439</v>
      </c>
      <c r="C1421" s="14">
        <f t="shared" si="330"/>
        <v>49.386200000000002</v>
      </c>
      <c r="D1421" s="13"/>
      <c r="E1421" s="14">
        <f t="shared" si="323"/>
        <v>49.383800000000001</v>
      </c>
      <c r="F1421" s="21">
        <f t="shared" si="329"/>
        <v>24</v>
      </c>
      <c r="G1421" s="13"/>
      <c r="H1421" s="21">
        <f t="shared" si="331"/>
        <v>23.999999999999996</v>
      </c>
      <c r="I1421" s="13"/>
      <c r="J1421" s="11" t="str">
        <f t="shared" si="332"/>
        <v>X</v>
      </c>
      <c r="K1421" s="11" t="str">
        <f t="shared" si="333"/>
        <v/>
      </c>
      <c r="L1421" s="11" t="str">
        <f t="shared" si="334"/>
        <v/>
      </c>
      <c r="M1421" s="13"/>
      <c r="R1421" s="11"/>
      <c r="T1421" s="11"/>
      <c r="X1421" s="13"/>
    </row>
    <row r="1422" spans="1:24" x14ac:dyDescent="0.3">
      <c r="A1422" s="13"/>
      <c r="B1422" s="11">
        <v>2440</v>
      </c>
      <c r="C1422" s="14">
        <f t="shared" si="330"/>
        <v>49.3964</v>
      </c>
      <c r="D1422" s="13"/>
      <c r="E1422" s="14">
        <f t="shared" si="323"/>
        <v>49.393900000000002</v>
      </c>
      <c r="F1422" s="21">
        <f t="shared" si="329"/>
        <v>24</v>
      </c>
      <c r="G1422" s="13"/>
      <c r="H1422" s="21">
        <f t="shared" si="331"/>
        <v>25</v>
      </c>
      <c r="I1422" s="13"/>
      <c r="J1422" s="11" t="str">
        <f t="shared" si="332"/>
        <v/>
      </c>
      <c r="K1422" s="11" t="str">
        <f t="shared" si="333"/>
        <v>U</v>
      </c>
      <c r="L1422" s="11" t="str">
        <f t="shared" si="334"/>
        <v/>
      </c>
      <c r="M1422" s="13"/>
      <c r="R1422" s="11"/>
      <c r="T1422" s="11"/>
      <c r="X1422" s="13"/>
    </row>
    <row r="1423" spans="1:24" x14ac:dyDescent="0.3">
      <c r="A1423" s="13"/>
      <c r="B1423" s="11">
        <v>2441</v>
      </c>
      <c r="C1423" s="14">
        <f t="shared" si="330"/>
        <v>49.406500000000001</v>
      </c>
      <c r="D1423" s="13"/>
      <c r="E1423" s="14">
        <f t="shared" si="323"/>
        <v>49.404000000000003</v>
      </c>
      <c r="F1423" s="21">
        <f t="shared" si="329"/>
        <v>25</v>
      </c>
      <c r="G1423" s="13"/>
      <c r="H1423" s="21">
        <f t="shared" si="331"/>
        <v>25</v>
      </c>
      <c r="I1423" s="13"/>
      <c r="J1423" s="11" t="str">
        <f t="shared" si="332"/>
        <v>X</v>
      </c>
      <c r="K1423" s="11" t="str">
        <f t="shared" si="333"/>
        <v/>
      </c>
      <c r="L1423" s="11" t="str">
        <f t="shared" si="334"/>
        <v/>
      </c>
      <c r="M1423" s="13"/>
      <c r="R1423" s="11"/>
      <c r="T1423" s="11"/>
      <c r="X1423" s="13"/>
    </row>
    <row r="1424" spans="1:24" x14ac:dyDescent="0.3">
      <c r="A1424" s="13"/>
      <c r="B1424" s="11">
        <v>2442</v>
      </c>
      <c r="C1424" s="14">
        <f t="shared" si="330"/>
        <v>49.416600000000003</v>
      </c>
      <c r="D1424" s="13"/>
      <c r="E1424" s="14">
        <f t="shared" si="323"/>
        <v>49.414099999999998</v>
      </c>
      <c r="F1424" s="21">
        <f t="shared" si="329"/>
        <v>25</v>
      </c>
      <c r="G1424" s="13"/>
      <c r="H1424" s="21">
        <f t="shared" si="331"/>
        <v>25</v>
      </c>
      <c r="I1424" s="13"/>
      <c r="J1424" s="11" t="str">
        <f t="shared" si="332"/>
        <v>X</v>
      </c>
      <c r="K1424" s="11" t="str">
        <f t="shared" si="333"/>
        <v/>
      </c>
      <c r="L1424" s="11" t="str">
        <f t="shared" si="334"/>
        <v/>
      </c>
      <c r="M1424" s="13"/>
      <c r="R1424" s="11"/>
      <c r="T1424" s="11"/>
      <c r="X1424" s="13"/>
    </row>
    <row r="1425" spans="1:24" x14ac:dyDescent="0.3">
      <c r="A1425" s="13"/>
      <c r="B1425" s="11">
        <v>2443</v>
      </c>
      <c r="C1425" s="14">
        <f t="shared" si="330"/>
        <v>49.426699999999997</v>
      </c>
      <c r="D1425" s="13"/>
      <c r="E1425" s="14">
        <f t="shared" si="323"/>
        <v>49.424199999999999</v>
      </c>
      <c r="F1425" s="21">
        <v>25</v>
      </c>
      <c r="G1425" s="13"/>
      <c r="H1425" s="21">
        <f t="shared" si="331"/>
        <v>25</v>
      </c>
      <c r="I1425" s="13"/>
      <c r="J1425" s="11" t="str">
        <f t="shared" si="332"/>
        <v>X</v>
      </c>
      <c r="K1425" s="11" t="str">
        <f t="shared" si="333"/>
        <v/>
      </c>
      <c r="L1425" s="11" t="str">
        <f t="shared" si="334"/>
        <v/>
      </c>
      <c r="M1425" s="13"/>
      <c r="R1425" s="11"/>
      <c r="T1425" s="11"/>
      <c r="X1425" s="13"/>
    </row>
    <row r="1426" spans="1:24" x14ac:dyDescent="0.3">
      <c r="A1426" s="13"/>
      <c r="B1426" s="11">
        <v>2444</v>
      </c>
      <c r="C1426" s="14">
        <f t="shared" si="330"/>
        <v>49.436799999999998</v>
      </c>
      <c r="D1426" s="13"/>
      <c r="E1426" s="14">
        <f t="shared" si="323"/>
        <v>49.4343</v>
      </c>
      <c r="F1426" s="21">
        <v>25</v>
      </c>
      <c r="G1426" s="13"/>
      <c r="H1426" s="21">
        <f t="shared" si="331"/>
        <v>25</v>
      </c>
      <c r="I1426" s="13"/>
      <c r="J1426" s="11" t="str">
        <f t="shared" si="332"/>
        <v>X</v>
      </c>
      <c r="K1426" s="11" t="str">
        <f t="shared" si="333"/>
        <v/>
      </c>
      <c r="L1426" s="11" t="str">
        <f t="shared" si="334"/>
        <v/>
      </c>
      <c r="M1426" s="13"/>
      <c r="R1426" s="11"/>
      <c r="T1426" s="11"/>
      <c r="X1426" s="13"/>
    </row>
    <row r="1427" spans="1:24" x14ac:dyDescent="0.3">
      <c r="A1427" s="13"/>
      <c r="B1427" s="11">
        <v>2445</v>
      </c>
      <c r="C1427" s="14">
        <f t="shared" si="330"/>
        <v>49.446899999999999</v>
      </c>
      <c r="D1427" s="13"/>
      <c r="E1427" s="14">
        <f t="shared" si="323"/>
        <v>49.444400000000002</v>
      </c>
      <c r="F1427" s="21">
        <v>25</v>
      </c>
      <c r="G1427" s="13"/>
      <c r="H1427" s="21">
        <f t="shared" si="331"/>
        <v>25</v>
      </c>
      <c r="I1427" s="13"/>
      <c r="J1427" s="11" t="str">
        <f t="shared" si="332"/>
        <v>X</v>
      </c>
      <c r="K1427" s="11" t="str">
        <f t="shared" si="333"/>
        <v/>
      </c>
      <c r="L1427" s="11" t="str">
        <f t="shared" si="334"/>
        <v/>
      </c>
      <c r="M1427" s="13"/>
      <c r="R1427" s="11"/>
      <c r="T1427" s="11"/>
      <c r="X1427" s="13"/>
    </row>
    <row r="1428" spans="1:24" x14ac:dyDescent="0.3">
      <c r="A1428" s="13"/>
      <c r="B1428" s="11">
        <v>2446</v>
      </c>
      <c r="C1428" s="14">
        <f t="shared" si="330"/>
        <v>49.457099999999997</v>
      </c>
      <c r="D1428" s="13"/>
      <c r="E1428" s="14">
        <f t="shared" si="323"/>
        <v>49.454500000000003</v>
      </c>
      <c r="F1428" s="21">
        <v>25</v>
      </c>
      <c r="G1428" s="13"/>
      <c r="H1428" s="21">
        <f t="shared" si="331"/>
        <v>26</v>
      </c>
      <c r="I1428" s="13"/>
      <c r="J1428" s="11" t="str">
        <f t="shared" si="332"/>
        <v/>
      </c>
      <c r="K1428" s="11" t="str">
        <f t="shared" si="333"/>
        <v>U</v>
      </c>
      <c r="L1428" s="11" t="str">
        <f t="shared" si="334"/>
        <v/>
      </c>
      <c r="M1428" s="13"/>
      <c r="R1428" s="11"/>
      <c r="T1428" s="11"/>
      <c r="X1428" s="13"/>
    </row>
    <row r="1429" spans="1:24" x14ac:dyDescent="0.3">
      <c r="A1429" s="13"/>
      <c r="B1429" s="11">
        <v>2447</v>
      </c>
      <c r="C1429" s="14">
        <f t="shared" si="330"/>
        <v>49.467199999999998</v>
      </c>
      <c r="D1429" s="13"/>
      <c r="E1429" s="14">
        <f t="shared" si="323"/>
        <v>49.464599999999997</v>
      </c>
      <c r="F1429" s="21">
        <v>25</v>
      </c>
      <c r="G1429" s="13"/>
      <c r="H1429" s="21">
        <f t="shared" si="331"/>
        <v>26</v>
      </c>
      <c r="I1429" s="13"/>
      <c r="J1429" s="11" t="str">
        <f t="shared" si="332"/>
        <v/>
      </c>
      <c r="K1429" s="11" t="str">
        <f t="shared" si="333"/>
        <v>U</v>
      </c>
      <c r="L1429" s="11" t="str">
        <f t="shared" si="334"/>
        <v/>
      </c>
      <c r="M1429" s="13"/>
      <c r="R1429" s="11"/>
      <c r="T1429" s="11"/>
      <c r="X1429" s="13"/>
    </row>
    <row r="1430" spans="1:24" x14ac:dyDescent="0.3">
      <c r="A1430" s="13"/>
      <c r="B1430" s="11">
        <v>2448</v>
      </c>
      <c r="C1430" s="14">
        <f t="shared" si="330"/>
        <v>49.4773</v>
      </c>
      <c r="D1430" s="13"/>
      <c r="E1430" s="14">
        <f t="shared" si="323"/>
        <v>49.474699999999999</v>
      </c>
      <c r="F1430" s="21">
        <v>25</v>
      </c>
      <c r="G1430" s="13"/>
      <c r="H1430" s="21">
        <f t="shared" si="331"/>
        <v>26</v>
      </c>
      <c r="I1430" s="13"/>
      <c r="J1430" s="11" t="str">
        <f t="shared" si="332"/>
        <v/>
      </c>
      <c r="K1430" s="11" t="str">
        <f t="shared" si="333"/>
        <v>U</v>
      </c>
      <c r="L1430" s="11" t="str">
        <f t="shared" si="334"/>
        <v/>
      </c>
      <c r="M1430" s="13"/>
      <c r="R1430" s="11"/>
      <c r="T1430" s="11"/>
      <c r="X1430" s="13"/>
    </row>
    <row r="1431" spans="1:24" x14ac:dyDescent="0.3">
      <c r="A1431" s="13"/>
      <c r="B1431" s="11">
        <v>2449</v>
      </c>
      <c r="C1431" s="14">
        <f t="shared" si="330"/>
        <v>49.487400000000001</v>
      </c>
      <c r="D1431" s="13"/>
      <c r="E1431" s="14">
        <f t="shared" si="323"/>
        <v>49.4848</v>
      </c>
      <c r="F1431" s="21">
        <v>25</v>
      </c>
      <c r="G1431" s="13"/>
      <c r="H1431" s="21">
        <f t="shared" si="331"/>
        <v>26</v>
      </c>
      <c r="I1431" s="13"/>
      <c r="J1431" s="11" t="str">
        <f t="shared" si="332"/>
        <v/>
      </c>
      <c r="K1431" s="11" t="str">
        <f t="shared" si="333"/>
        <v>U</v>
      </c>
      <c r="L1431" s="11" t="str">
        <f t="shared" si="334"/>
        <v/>
      </c>
      <c r="M1431" s="13"/>
      <c r="R1431" s="11"/>
      <c r="T1431" s="11"/>
      <c r="X1431" s="13"/>
    </row>
    <row r="1432" spans="1:24" x14ac:dyDescent="0.3">
      <c r="A1432" s="13"/>
      <c r="B1432" s="11">
        <v>2450</v>
      </c>
      <c r="C1432" s="14">
        <f t="shared" si="330"/>
        <v>49.497500000000002</v>
      </c>
      <c r="D1432" s="13"/>
      <c r="E1432" s="14">
        <f t="shared" si="323"/>
        <v>49.494900000000001</v>
      </c>
      <c r="F1432" s="21">
        <v>25</v>
      </c>
      <c r="G1432" s="13"/>
      <c r="H1432" s="21">
        <f t="shared" si="331"/>
        <v>26</v>
      </c>
      <c r="I1432" s="13"/>
      <c r="J1432" s="11" t="str">
        <f t="shared" si="332"/>
        <v/>
      </c>
      <c r="K1432" s="11" t="str">
        <f t="shared" si="333"/>
        <v>U</v>
      </c>
      <c r="L1432" s="11" t="str">
        <f t="shared" si="334"/>
        <v/>
      </c>
      <c r="M1432" s="13"/>
      <c r="R1432" s="11"/>
      <c r="T1432" s="11"/>
      <c r="X1432" s="13"/>
    </row>
    <row r="1433" spans="1:24" x14ac:dyDescent="0.3">
      <c r="A1433" s="13"/>
      <c r="B1433" s="11">
        <v>2451</v>
      </c>
      <c r="C1433" s="14">
        <f t="shared" si="330"/>
        <v>49.507599999999996</v>
      </c>
      <c r="D1433" s="13"/>
      <c r="E1433" s="14">
        <f t="shared" si="323"/>
        <v>49.505099999999999</v>
      </c>
      <c r="F1433" s="21">
        <v>25</v>
      </c>
      <c r="G1433" s="13"/>
      <c r="H1433" s="21">
        <f t="shared" si="331"/>
        <v>25</v>
      </c>
      <c r="I1433" s="13"/>
      <c r="J1433" s="11" t="str">
        <f t="shared" si="332"/>
        <v>X</v>
      </c>
      <c r="K1433" s="11" t="str">
        <f t="shared" si="333"/>
        <v/>
      </c>
      <c r="L1433" s="11" t="str">
        <f t="shared" si="334"/>
        <v/>
      </c>
      <c r="M1433" s="13"/>
      <c r="R1433" s="11"/>
      <c r="T1433" s="11"/>
      <c r="X1433" s="13"/>
    </row>
    <row r="1434" spans="1:24" x14ac:dyDescent="0.3">
      <c r="A1434" s="13"/>
      <c r="B1434" s="11">
        <v>2452</v>
      </c>
      <c r="C1434" s="14">
        <f t="shared" si="330"/>
        <v>49.517699999999998</v>
      </c>
      <c r="D1434" s="13"/>
      <c r="E1434" s="14">
        <f t="shared" si="323"/>
        <v>49.5152</v>
      </c>
      <c r="F1434" s="21">
        <v>25</v>
      </c>
      <c r="G1434" s="13"/>
      <c r="H1434" s="21">
        <f t="shared" si="331"/>
        <v>25</v>
      </c>
      <c r="I1434" s="13"/>
      <c r="J1434" s="11" t="str">
        <f t="shared" si="332"/>
        <v>X</v>
      </c>
      <c r="K1434" s="11" t="str">
        <f t="shared" si="333"/>
        <v/>
      </c>
      <c r="L1434" s="11" t="str">
        <f t="shared" si="334"/>
        <v/>
      </c>
      <c r="M1434" s="13"/>
      <c r="R1434" s="11"/>
      <c r="T1434" s="11"/>
      <c r="X1434" s="13"/>
    </row>
    <row r="1435" spans="1:24" x14ac:dyDescent="0.3">
      <c r="A1435" s="13"/>
      <c r="B1435" s="11">
        <v>2453</v>
      </c>
      <c r="C1435" s="14">
        <f t="shared" si="330"/>
        <v>49.527799999999999</v>
      </c>
      <c r="D1435" s="13"/>
      <c r="E1435" s="14">
        <f t="shared" si="323"/>
        <v>49.525300000000001</v>
      </c>
      <c r="F1435" s="21">
        <v>25</v>
      </c>
      <c r="G1435" s="13"/>
      <c r="H1435" s="21">
        <f t="shared" si="331"/>
        <v>25</v>
      </c>
      <c r="I1435" s="13"/>
      <c r="J1435" s="11" t="str">
        <f t="shared" si="332"/>
        <v>X</v>
      </c>
      <c r="K1435" s="11" t="str">
        <f t="shared" si="333"/>
        <v/>
      </c>
      <c r="L1435" s="11" t="str">
        <f t="shared" si="334"/>
        <v/>
      </c>
      <c r="M1435" s="13"/>
      <c r="R1435" s="11"/>
      <c r="T1435" s="11"/>
      <c r="X1435" s="13"/>
    </row>
    <row r="1436" spans="1:24" x14ac:dyDescent="0.3">
      <c r="A1436" s="13"/>
      <c r="B1436" s="11">
        <v>2454</v>
      </c>
      <c r="C1436" s="14">
        <f t="shared" si="330"/>
        <v>49.5379</v>
      </c>
      <c r="D1436" s="13"/>
      <c r="E1436" s="14">
        <f t="shared" si="323"/>
        <v>49.535400000000003</v>
      </c>
      <c r="F1436" s="21">
        <v>25</v>
      </c>
      <c r="G1436" s="13"/>
      <c r="H1436" s="21">
        <f t="shared" si="331"/>
        <v>25</v>
      </c>
      <c r="I1436" s="13"/>
      <c r="J1436" s="11" t="str">
        <f t="shared" si="332"/>
        <v>X</v>
      </c>
      <c r="K1436" s="11" t="str">
        <f t="shared" si="333"/>
        <v/>
      </c>
      <c r="L1436" s="11" t="str">
        <f t="shared" si="334"/>
        <v/>
      </c>
      <c r="M1436" s="13"/>
      <c r="R1436" s="11"/>
      <c r="T1436" s="11"/>
      <c r="X1436" s="13"/>
    </row>
    <row r="1437" spans="1:24" x14ac:dyDescent="0.3">
      <c r="A1437" s="13"/>
      <c r="B1437" s="11">
        <v>2455</v>
      </c>
      <c r="C1437" s="14">
        <f t="shared" si="330"/>
        <v>49.548000000000002</v>
      </c>
      <c r="D1437" s="13"/>
      <c r="E1437" s="14">
        <f t="shared" si="323"/>
        <v>49.545499999999997</v>
      </c>
      <c r="F1437" s="21">
        <v>25</v>
      </c>
      <c r="G1437" s="13"/>
      <c r="H1437" s="21">
        <f t="shared" si="331"/>
        <v>25</v>
      </c>
      <c r="I1437" s="13"/>
      <c r="J1437" s="11" t="str">
        <f t="shared" si="332"/>
        <v>X</v>
      </c>
      <c r="K1437" s="11" t="str">
        <f t="shared" si="333"/>
        <v/>
      </c>
      <c r="L1437" s="11" t="str">
        <f t="shared" si="334"/>
        <v/>
      </c>
      <c r="M1437" s="13"/>
      <c r="R1437" s="11"/>
      <c r="T1437" s="11"/>
      <c r="X1437" s="13"/>
    </row>
    <row r="1438" spans="1:24" x14ac:dyDescent="0.3">
      <c r="A1438" s="13"/>
      <c r="B1438" s="11">
        <v>2456</v>
      </c>
      <c r="C1438" s="14">
        <f t="shared" si="330"/>
        <v>49.558</v>
      </c>
      <c r="D1438" s="13"/>
      <c r="E1438" s="14">
        <f t="shared" si="323"/>
        <v>49.555599999999998</v>
      </c>
      <c r="F1438" s="21">
        <v>25</v>
      </c>
      <c r="G1438" s="13"/>
      <c r="H1438" s="21">
        <f t="shared" si="331"/>
        <v>23.999999999999996</v>
      </c>
      <c r="I1438" s="13"/>
      <c r="J1438" s="11" t="str">
        <f t="shared" si="332"/>
        <v/>
      </c>
      <c r="K1438" s="11" t="str">
        <f t="shared" si="333"/>
        <v/>
      </c>
      <c r="L1438" s="11" t="str">
        <f t="shared" si="334"/>
        <v>O</v>
      </c>
      <c r="M1438" s="13"/>
      <c r="R1438" s="11"/>
      <c r="T1438" s="11"/>
      <c r="X1438" s="13"/>
    </row>
    <row r="1439" spans="1:24" x14ac:dyDescent="0.3">
      <c r="A1439" s="13"/>
      <c r="B1439" s="11">
        <v>2457</v>
      </c>
      <c r="C1439" s="14">
        <f t="shared" si="330"/>
        <v>49.568100000000001</v>
      </c>
      <c r="D1439" s="13"/>
      <c r="E1439" s="14">
        <f t="shared" si="323"/>
        <v>49.5657</v>
      </c>
      <c r="F1439" s="21">
        <v>25</v>
      </c>
      <c r="G1439" s="13"/>
      <c r="H1439" s="21">
        <f t="shared" si="331"/>
        <v>23.999999999999996</v>
      </c>
      <c r="I1439" s="13"/>
      <c r="J1439" s="11" t="str">
        <f t="shared" si="332"/>
        <v/>
      </c>
      <c r="K1439" s="11" t="str">
        <f t="shared" si="333"/>
        <v/>
      </c>
      <c r="L1439" s="11" t="str">
        <f t="shared" si="334"/>
        <v>O</v>
      </c>
      <c r="M1439" s="13"/>
      <c r="R1439" s="11"/>
      <c r="T1439" s="11"/>
      <c r="X1439" s="13"/>
    </row>
    <row r="1440" spans="1:24" x14ac:dyDescent="0.3">
      <c r="A1440" s="13"/>
      <c r="B1440" s="11">
        <v>2458</v>
      </c>
      <c r="C1440" s="14">
        <f t="shared" si="330"/>
        <v>49.578200000000002</v>
      </c>
      <c r="D1440" s="13"/>
      <c r="E1440" s="14">
        <f t="shared" si="323"/>
        <v>49.575800000000001</v>
      </c>
      <c r="F1440" s="21">
        <v>25</v>
      </c>
      <c r="G1440" s="13"/>
      <c r="H1440" s="21">
        <f t="shared" si="331"/>
        <v>23.999999999999996</v>
      </c>
      <c r="I1440" s="13"/>
      <c r="J1440" s="11" t="str">
        <f t="shared" si="332"/>
        <v/>
      </c>
      <c r="K1440" s="11" t="str">
        <f t="shared" si="333"/>
        <v/>
      </c>
      <c r="L1440" s="11" t="str">
        <f t="shared" si="334"/>
        <v>O</v>
      </c>
      <c r="M1440" s="13"/>
      <c r="R1440" s="11"/>
      <c r="T1440" s="11"/>
      <c r="X1440" s="13"/>
    </row>
    <row r="1441" spans="1:24" x14ac:dyDescent="0.3">
      <c r="A1441" s="13"/>
      <c r="B1441" s="11">
        <v>2459</v>
      </c>
      <c r="C1441" s="14">
        <f t="shared" si="330"/>
        <v>49.588299999999997</v>
      </c>
      <c r="D1441" s="13"/>
      <c r="E1441" s="14">
        <f t="shared" si="323"/>
        <v>49.585900000000002</v>
      </c>
      <c r="F1441" s="21">
        <f t="shared" ref="F1441:F1454" si="335">ROUND(25-(((E1441-49)-0.58)/0.14)*(25/6),0)</f>
        <v>25</v>
      </c>
      <c r="G1441" s="13"/>
      <c r="H1441" s="21">
        <f t="shared" si="331"/>
        <v>23.999999999999996</v>
      </c>
      <c r="I1441" s="13"/>
      <c r="J1441" s="11" t="str">
        <f t="shared" si="332"/>
        <v/>
      </c>
      <c r="K1441" s="11" t="str">
        <f t="shared" si="333"/>
        <v/>
      </c>
      <c r="L1441" s="11" t="str">
        <f t="shared" si="334"/>
        <v>O</v>
      </c>
      <c r="M1441" s="13"/>
      <c r="R1441" s="11"/>
      <c r="T1441" s="11"/>
      <c r="X1441" s="13"/>
    </row>
    <row r="1442" spans="1:24" x14ac:dyDescent="0.3">
      <c r="A1442" s="13"/>
      <c r="B1442" s="11">
        <v>2460</v>
      </c>
      <c r="C1442" s="14">
        <f t="shared" si="330"/>
        <v>49.598399999999998</v>
      </c>
      <c r="D1442" s="13"/>
      <c r="E1442" s="14">
        <f t="shared" si="323"/>
        <v>49.595999999999997</v>
      </c>
      <c r="F1442" s="21">
        <f t="shared" si="335"/>
        <v>25</v>
      </c>
      <c r="G1442" s="13"/>
      <c r="H1442" s="21">
        <f t="shared" si="331"/>
        <v>23.999999999999996</v>
      </c>
      <c r="I1442" s="13"/>
      <c r="J1442" s="11" t="str">
        <f t="shared" si="332"/>
        <v/>
      </c>
      <c r="K1442" s="11" t="str">
        <f t="shared" si="333"/>
        <v/>
      </c>
      <c r="L1442" s="11" t="str">
        <f t="shared" si="334"/>
        <v>O</v>
      </c>
      <c r="M1442" s="13"/>
      <c r="R1442" s="11"/>
      <c r="T1442" s="11"/>
      <c r="X1442" s="13"/>
    </row>
    <row r="1443" spans="1:24" x14ac:dyDescent="0.3">
      <c r="A1443" s="13"/>
      <c r="B1443" s="11">
        <v>2461</v>
      </c>
      <c r="C1443" s="14">
        <f t="shared" si="330"/>
        <v>49.608499999999999</v>
      </c>
      <c r="D1443" s="13"/>
      <c r="E1443" s="14">
        <f t="shared" si="323"/>
        <v>49.606099999999998</v>
      </c>
      <c r="F1443" s="21">
        <f t="shared" si="335"/>
        <v>24</v>
      </c>
      <c r="G1443" s="13"/>
      <c r="H1443" s="21">
        <f t="shared" si="331"/>
        <v>23.999999999999996</v>
      </c>
      <c r="I1443" s="13"/>
      <c r="J1443" s="11" t="str">
        <f t="shared" si="332"/>
        <v>X</v>
      </c>
      <c r="K1443" s="11" t="str">
        <f t="shared" si="333"/>
        <v/>
      </c>
      <c r="L1443" s="11" t="str">
        <f t="shared" si="334"/>
        <v/>
      </c>
      <c r="M1443" s="13"/>
      <c r="R1443" s="11"/>
      <c r="T1443" s="11"/>
      <c r="X1443" s="13"/>
    </row>
    <row r="1444" spans="1:24" x14ac:dyDescent="0.3">
      <c r="A1444" s="13"/>
      <c r="B1444" s="11">
        <v>2462</v>
      </c>
      <c r="C1444" s="14">
        <f t="shared" si="330"/>
        <v>49.618499999999997</v>
      </c>
      <c r="D1444" s="13"/>
      <c r="E1444" s="14">
        <f t="shared" si="323"/>
        <v>49.616199999999999</v>
      </c>
      <c r="F1444" s="21">
        <f t="shared" si="335"/>
        <v>24</v>
      </c>
      <c r="G1444" s="13"/>
      <c r="H1444" s="21">
        <f t="shared" si="331"/>
        <v>23</v>
      </c>
      <c r="I1444" s="13"/>
      <c r="J1444" s="11" t="str">
        <f t="shared" si="332"/>
        <v/>
      </c>
      <c r="K1444" s="11" t="str">
        <f t="shared" si="333"/>
        <v/>
      </c>
      <c r="L1444" s="11" t="str">
        <f t="shared" si="334"/>
        <v>O</v>
      </c>
      <c r="M1444" s="13"/>
      <c r="R1444" s="11"/>
      <c r="T1444" s="11"/>
      <c r="X1444" s="13"/>
    </row>
    <row r="1445" spans="1:24" x14ac:dyDescent="0.3">
      <c r="A1445" s="13"/>
      <c r="B1445" s="11">
        <v>2463</v>
      </c>
      <c r="C1445" s="14">
        <f t="shared" si="330"/>
        <v>49.628599999999999</v>
      </c>
      <c r="D1445" s="13"/>
      <c r="E1445" s="14">
        <f t="shared" si="323"/>
        <v>49.626300000000001</v>
      </c>
      <c r="F1445" s="21">
        <f t="shared" si="335"/>
        <v>24</v>
      </c>
      <c r="G1445" s="13"/>
      <c r="H1445" s="21">
        <f t="shared" si="331"/>
        <v>23</v>
      </c>
      <c r="I1445" s="13"/>
      <c r="J1445" s="11" t="str">
        <f t="shared" si="332"/>
        <v/>
      </c>
      <c r="K1445" s="11" t="str">
        <f t="shared" si="333"/>
        <v/>
      </c>
      <c r="L1445" s="11" t="str">
        <f t="shared" si="334"/>
        <v>O</v>
      </c>
      <c r="M1445" s="13"/>
      <c r="R1445" s="11"/>
      <c r="T1445" s="11"/>
      <c r="X1445" s="13"/>
    </row>
    <row r="1446" spans="1:24" x14ac:dyDescent="0.3">
      <c r="A1446" s="13"/>
      <c r="B1446" s="11">
        <v>2464</v>
      </c>
      <c r="C1446" s="14">
        <f t="shared" si="330"/>
        <v>49.6387</v>
      </c>
      <c r="D1446" s="13"/>
      <c r="E1446" s="14">
        <f t="shared" si="323"/>
        <v>49.636400000000002</v>
      </c>
      <c r="F1446" s="21">
        <f t="shared" si="335"/>
        <v>23</v>
      </c>
      <c r="G1446" s="13"/>
      <c r="H1446" s="21">
        <f t="shared" si="331"/>
        <v>23</v>
      </c>
      <c r="I1446" s="13"/>
      <c r="J1446" s="11" t="str">
        <f t="shared" si="332"/>
        <v>X</v>
      </c>
      <c r="K1446" s="11" t="str">
        <f t="shared" si="333"/>
        <v/>
      </c>
      <c r="L1446" s="11" t="str">
        <f t="shared" si="334"/>
        <v/>
      </c>
      <c r="M1446" s="13"/>
      <c r="R1446" s="11"/>
      <c r="T1446" s="11"/>
      <c r="X1446" s="13"/>
    </row>
    <row r="1447" spans="1:24" x14ac:dyDescent="0.3">
      <c r="A1447" s="13"/>
      <c r="B1447" s="11">
        <v>2465</v>
      </c>
      <c r="C1447" s="14">
        <f t="shared" si="330"/>
        <v>49.648800000000001</v>
      </c>
      <c r="D1447" s="13"/>
      <c r="E1447" s="14">
        <f t="shared" si="323"/>
        <v>49.646500000000003</v>
      </c>
      <c r="F1447" s="21">
        <f t="shared" si="335"/>
        <v>23</v>
      </c>
      <c r="G1447" s="13"/>
      <c r="H1447" s="21">
        <f t="shared" si="331"/>
        <v>23</v>
      </c>
      <c r="I1447" s="13"/>
      <c r="J1447" s="11" t="str">
        <f t="shared" si="332"/>
        <v>X</v>
      </c>
      <c r="K1447" s="11" t="str">
        <f t="shared" si="333"/>
        <v/>
      </c>
      <c r="L1447" s="11" t="str">
        <f t="shared" si="334"/>
        <v/>
      </c>
      <c r="M1447" s="13"/>
      <c r="R1447" s="11"/>
      <c r="T1447" s="11"/>
      <c r="X1447" s="13"/>
    </row>
    <row r="1448" spans="1:24" x14ac:dyDescent="0.3">
      <c r="A1448" s="13"/>
      <c r="B1448" s="11">
        <v>2466</v>
      </c>
      <c r="C1448" s="14">
        <f t="shared" si="330"/>
        <v>49.658799999999999</v>
      </c>
      <c r="D1448" s="13"/>
      <c r="E1448" s="14">
        <f t="shared" ref="E1448:E1481" si="336">ROUND(49+(B1448-2401)/99,4)</f>
        <v>49.656599999999997</v>
      </c>
      <c r="F1448" s="21">
        <f t="shared" si="335"/>
        <v>23</v>
      </c>
      <c r="G1448" s="13"/>
      <c r="H1448" s="21">
        <f t="shared" si="331"/>
        <v>22</v>
      </c>
      <c r="I1448" s="13"/>
      <c r="J1448" s="11" t="str">
        <f t="shared" ref="J1448:J1481" si="337">IF(H1448=F1448,"X","")</f>
        <v/>
      </c>
      <c r="K1448" s="11" t="str">
        <f t="shared" ref="K1448:K1481" si="338">IF(H1448&gt;F1448,"U","")</f>
        <v/>
      </c>
      <c r="L1448" s="11" t="str">
        <f t="shared" ref="L1448:L1481" si="339">IF(H1448&lt;F1448,"O","")</f>
        <v>O</v>
      </c>
      <c r="M1448" s="13"/>
      <c r="R1448" s="11"/>
      <c r="T1448" s="11"/>
      <c r="X1448" s="13"/>
    </row>
    <row r="1449" spans="1:24" x14ac:dyDescent="0.3">
      <c r="A1449" s="13"/>
      <c r="B1449" s="11">
        <v>2467</v>
      </c>
      <c r="C1449" s="14">
        <f t="shared" si="330"/>
        <v>49.668900000000001</v>
      </c>
      <c r="D1449" s="13"/>
      <c r="E1449" s="14">
        <f t="shared" si="336"/>
        <v>49.666699999999999</v>
      </c>
      <c r="F1449" s="21">
        <f t="shared" si="335"/>
        <v>22</v>
      </c>
      <c r="G1449" s="13"/>
      <c r="H1449" s="21">
        <f t="shared" si="331"/>
        <v>22</v>
      </c>
      <c r="I1449" s="13"/>
      <c r="J1449" s="11" t="str">
        <f t="shared" si="337"/>
        <v>X</v>
      </c>
      <c r="K1449" s="11" t="str">
        <f t="shared" si="338"/>
        <v/>
      </c>
      <c r="L1449" s="11" t="str">
        <f t="shared" si="339"/>
        <v/>
      </c>
      <c r="M1449" s="13"/>
      <c r="R1449" s="11"/>
      <c r="T1449" s="11"/>
      <c r="X1449" s="13"/>
    </row>
    <row r="1450" spans="1:24" x14ac:dyDescent="0.3">
      <c r="A1450" s="13"/>
      <c r="B1450" s="11">
        <v>2468</v>
      </c>
      <c r="C1450" s="14">
        <f t="shared" si="330"/>
        <v>49.679000000000002</v>
      </c>
      <c r="D1450" s="13"/>
      <c r="E1450" s="14">
        <f t="shared" si="336"/>
        <v>49.6768</v>
      </c>
      <c r="F1450" s="21">
        <f t="shared" si="335"/>
        <v>22</v>
      </c>
      <c r="G1450" s="13"/>
      <c r="H1450" s="21">
        <f t="shared" si="331"/>
        <v>22</v>
      </c>
      <c r="I1450" s="13"/>
      <c r="J1450" s="11" t="str">
        <f t="shared" si="337"/>
        <v>X</v>
      </c>
      <c r="K1450" s="11" t="str">
        <f t="shared" si="338"/>
        <v/>
      </c>
      <c r="L1450" s="11" t="str">
        <f t="shared" si="339"/>
        <v/>
      </c>
      <c r="M1450" s="13"/>
      <c r="R1450" s="11"/>
      <c r="T1450" s="11"/>
      <c r="X1450" s="13"/>
    </row>
    <row r="1451" spans="1:24" x14ac:dyDescent="0.3">
      <c r="A1451" s="13"/>
      <c r="B1451" s="11">
        <v>2469</v>
      </c>
      <c r="C1451" s="14">
        <f t="shared" si="330"/>
        <v>49.689</v>
      </c>
      <c r="D1451" s="13"/>
      <c r="E1451" s="14">
        <f t="shared" si="336"/>
        <v>49.686900000000001</v>
      </c>
      <c r="F1451" s="21">
        <f t="shared" si="335"/>
        <v>22</v>
      </c>
      <c r="G1451" s="13"/>
      <c r="H1451" s="21">
        <f t="shared" si="331"/>
        <v>21</v>
      </c>
      <c r="I1451" s="13"/>
      <c r="J1451" s="11" t="str">
        <f t="shared" si="337"/>
        <v/>
      </c>
      <c r="K1451" s="11" t="str">
        <f t="shared" si="338"/>
        <v/>
      </c>
      <c r="L1451" s="11" t="str">
        <f t="shared" si="339"/>
        <v>O</v>
      </c>
      <c r="M1451" s="13"/>
      <c r="R1451" s="11"/>
      <c r="T1451" s="11"/>
      <c r="X1451" s="13"/>
    </row>
    <row r="1452" spans="1:24" x14ac:dyDescent="0.3">
      <c r="A1452" s="13"/>
      <c r="B1452" s="11">
        <v>2470</v>
      </c>
      <c r="C1452" s="14">
        <f t="shared" si="330"/>
        <v>49.699100000000001</v>
      </c>
      <c r="D1452" s="13"/>
      <c r="E1452" s="14">
        <f t="shared" si="336"/>
        <v>49.697000000000003</v>
      </c>
      <c r="F1452" s="21">
        <f t="shared" si="335"/>
        <v>22</v>
      </c>
      <c r="G1452" s="13"/>
      <c r="H1452" s="21">
        <f t="shared" si="331"/>
        <v>21</v>
      </c>
      <c r="I1452" s="13"/>
      <c r="J1452" s="11" t="str">
        <f t="shared" si="337"/>
        <v/>
      </c>
      <c r="K1452" s="11" t="str">
        <f t="shared" si="338"/>
        <v/>
      </c>
      <c r="L1452" s="11" t="str">
        <f t="shared" si="339"/>
        <v>O</v>
      </c>
      <c r="M1452" s="13"/>
      <c r="R1452" s="11"/>
      <c r="T1452" s="11"/>
      <c r="X1452" s="13"/>
    </row>
    <row r="1453" spans="1:24" x14ac:dyDescent="0.3">
      <c r="A1453" s="13"/>
      <c r="B1453" s="11">
        <v>2471</v>
      </c>
      <c r="C1453" s="14">
        <f t="shared" si="330"/>
        <v>49.709200000000003</v>
      </c>
      <c r="D1453" s="13"/>
      <c r="E1453" s="14">
        <f t="shared" si="336"/>
        <v>49.707099999999997</v>
      </c>
      <c r="F1453" s="21">
        <f t="shared" si="335"/>
        <v>21</v>
      </c>
      <c r="G1453" s="13"/>
      <c r="H1453" s="21">
        <f t="shared" si="331"/>
        <v>21</v>
      </c>
      <c r="I1453" s="13"/>
      <c r="J1453" s="11" t="str">
        <f t="shared" si="337"/>
        <v>X</v>
      </c>
      <c r="K1453" s="11" t="str">
        <f t="shared" si="338"/>
        <v/>
      </c>
      <c r="L1453" s="11" t="str">
        <f t="shared" si="339"/>
        <v/>
      </c>
      <c r="M1453" s="13"/>
      <c r="R1453" s="11"/>
      <c r="T1453" s="11"/>
      <c r="X1453" s="13"/>
    </row>
    <row r="1454" spans="1:24" x14ac:dyDescent="0.3">
      <c r="A1454" s="13"/>
      <c r="B1454" s="11">
        <v>2472</v>
      </c>
      <c r="C1454" s="14">
        <f t="shared" si="330"/>
        <v>49.719200000000001</v>
      </c>
      <c r="D1454" s="13"/>
      <c r="E1454" s="14">
        <f t="shared" si="336"/>
        <v>49.717199999999998</v>
      </c>
      <c r="F1454" s="21">
        <f t="shared" si="335"/>
        <v>21</v>
      </c>
      <c r="G1454" s="13"/>
      <c r="H1454" s="21">
        <f t="shared" si="331"/>
        <v>20</v>
      </c>
      <c r="I1454" s="13"/>
      <c r="J1454" s="11" t="str">
        <f t="shared" si="337"/>
        <v/>
      </c>
      <c r="K1454" s="11" t="str">
        <f t="shared" si="338"/>
        <v/>
      </c>
      <c r="L1454" s="11" t="str">
        <f t="shared" si="339"/>
        <v>O</v>
      </c>
      <c r="M1454" s="13"/>
      <c r="R1454" s="11"/>
      <c r="T1454" s="11"/>
      <c r="X1454" s="13"/>
    </row>
    <row r="1455" spans="1:24" x14ac:dyDescent="0.3">
      <c r="A1455" s="13"/>
      <c r="B1455" s="11">
        <v>2473</v>
      </c>
      <c r="C1455" s="14">
        <f t="shared" si="330"/>
        <v>49.729300000000002</v>
      </c>
      <c r="D1455" s="13"/>
      <c r="E1455" s="14">
        <f t="shared" si="336"/>
        <v>49.7273</v>
      </c>
      <c r="F1455" s="21">
        <f t="shared" ref="F1455:F1468" si="340">ROUND((25/2)+((0.86-(E1455-49))/0.14)*(25/3),0)</f>
        <v>20</v>
      </c>
      <c r="G1455" s="13"/>
      <c r="H1455" s="21">
        <f t="shared" si="331"/>
        <v>20</v>
      </c>
      <c r="I1455" s="13"/>
      <c r="J1455" s="11" t="str">
        <f t="shared" si="337"/>
        <v>X</v>
      </c>
      <c r="K1455" s="11" t="str">
        <f t="shared" si="338"/>
        <v/>
      </c>
      <c r="L1455" s="11" t="str">
        <f t="shared" si="339"/>
        <v/>
      </c>
      <c r="M1455" s="13"/>
      <c r="R1455" s="11"/>
      <c r="T1455" s="11"/>
      <c r="X1455" s="13"/>
    </row>
    <row r="1456" spans="1:24" x14ac:dyDescent="0.3">
      <c r="A1456" s="13"/>
      <c r="B1456" s="11">
        <v>2474</v>
      </c>
      <c r="C1456" s="14">
        <f t="shared" si="330"/>
        <v>49.7393</v>
      </c>
      <c r="D1456" s="13"/>
      <c r="E1456" s="14">
        <f t="shared" si="336"/>
        <v>49.737400000000001</v>
      </c>
      <c r="F1456" s="21">
        <f t="shared" si="340"/>
        <v>20</v>
      </c>
      <c r="G1456" s="13"/>
      <c r="H1456" s="21">
        <f t="shared" si="331"/>
        <v>19</v>
      </c>
      <c r="I1456" s="13"/>
      <c r="J1456" s="11" t="str">
        <f t="shared" si="337"/>
        <v/>
      </c>
      <c r="K1456" s="11" t="str">
        <f t="shared" si="338"/>
        <v/>
      </c>
      <c r="L1456" s="11" t="str">
        <f t="shared" si="339"/>
        <v>O</v>
      </c>
      <c r="M1456" s="13"/>
      <c r="R1456" s="11"/>
      <c r="T1456" s="11"/>
      <c r="X1456" s="13"/>
    </row>
    <row r="1457" spans="1:24" x14ac:dyDescent="0.3">
      <c r="A1457" s="13"/>
      <c r="B1457" s="11">
        <v>2475</v>
      </c>
      <c r="C1457" s="14">
        <f t="shared" si="330"/>
        <v>49.749400000000001</v>
      </c>
      <c r="D1457" s="13"/>
      <c r="E1457" s="14">
        <f t="shared" si="336"/>
        <v>49.747500000000002</v>
      </c>
      <c r="F1457" s="21">
        <f t="shared" si="340"/>
        <v>19</v>
      </c>
      <c r="G1457" s="13"/>
      <c r="H1457" s="21">
        <f t="shared" si="331"/>
        <v>19</v>
      </c>
      <c r="I1457" s="13"/>
      <c r="J1457" s="11" t="str">
        <f t="shared" si="337"/>
        <v>X</v>
      </c>
      <c r="K1457" s="11" t="str">
        <f t="shared" si="338"/>
        <v/>
      </c>
      <c r="L1457" s="11" t="str">
        <f t="shared" si="339"/>
        <v/>
      </c>
      <c r="M1457" s="13"/>
      <c r="R1457" s="11"/>
      <c r="T1457" s="11"/>
      <c r="X1457" s="13"/>
    </row>
    <row r="1458" spans="1:24" x14ac:dyDescent="0.3">
      <c r="A1458" s="13"/>
      <c r="B1458" s="11">
        <v>2476</v>
      </c>
      <c r="C1458" s="14">
        <f t="shared" si="330"/>
        <v>49.759399999999999</v>
      </c>
      <c r="D1458" s="13"/>
      <c r="E1458" s="14">
        <f t="shared" si="336"/>
        <v>49.757599999999996</v>
      </c>
      <c r="F1458" s="21">
        <f t="shared" si="340"/>
        <v>19</v>
      </c>
      <c r="G1458" s="13"/>
      <c r="H1458" s="21">
        <f t="shared" si="331"/>
        <v>18</v>
      </c>
      <c r="I1458" s="13"/>
      <c r="J1458" s="11" t="str">
        <f t="shared" si="337"/>
        <v/>
      </c>
      <c r="K1458" s="11" t="str">
        <f t="shared" si="338"/>
        <v/>
      </c>
      <c r="L1458" s="11" t="str">
        <f t="shared" si="339"/>
        <v>O</v>
      </c>
      <c r="M1458" s="13"/>
      <c r="R1458" s="11"/>
      <c r="T1458" s="11"/>
      <c r="X1458" s="13"/>
    </row>
    <row r="1459" spans="1:24" x14ac:dyDescent="0.3">
      <c r="A1459" s="13"/>
      <c r="B1459" s="11">
        <v>2477</v>
      </c>
      <c r="C1459" s="14">
        <f t="shared" si="330"/>
        <v>49.769500000000001</v>
      </c>
      <c r="D1459" s="13"/>
      <c r="E1459" s="14">
        <f t="shared" si="336"/>
        <v>49.767699999999998</v>
      </c>
      <c r="F1459" s="21">
        <f t="shared" si="340"/>
        <v>18</v>
      </c>
      <c r="G1459" s="13"/>
      <c r="H1459" s="21">
        <f t="shared" si="331"/>
        <v>18</v>
      </c>
      <c r="I1459" s="13"/>
      <c r="J1459" s="11" t="str">
        <f t="shared" si="337"/>
        <v>X</v>
      </c>
      <c r="K1459" s="11" t="str">
        <f t="shared" si="338"/>
        <v/>
      </c>
      <c r="L1459" s="11" t="str">
        <f t="shared" si="339"/>
        <v/>
      </c>
      <c r="M1459" s="13"/>
      <c r="R1459" s="11"/>
      <c r="T1459" s="11"/>
      <c r="X1459" s="13"/>
    </row>
    <row r="1460" spans="1:24" x14ac:dyDescent="0.3">
      <c r="A1460" s="13"/>
      <c r="B1460" s="11">
        <v>2478</v>
      </c>
      <c r="C1460" s="14">
        <f t="shared" si="330"/>
        <v>49.779499999999999</v>
      </c>
      <c r="D1460" s="13"/>
      <c r="E1460" s="14">
        <f t="shared" si="336"/>
        <v>49.777799999999999</v>
      </c>
      <c r="F1460" s="21">
        <f t="shared" si="340"/>
        <v>17</v>
      </c>
      <c r="G1460" s="13"/>
      <c r="H1460" s="21">
        <f t="shared" si="331"/>
        <v>17</v>
      </c>
      <c r="I1460" s="13"/>
      <c r="J1460" s="11" t="str">
        <f t="shared" si="337"/>
        <v>X</v>
      </c>
      <c r="K1460" s="11" t="str">
        <f t="shared" si="338"/>
        <v/>
      </c>
      <c r="L1460" s="11" t="str">
        <f t="shared" si="339"/>
        <v/>
      </c>
      <c r="M1460" s="13"/>
      <c r="R1460" s="11"/>
      <c r="T1460" s="11"/>
      <c r="X1460" s="13"/>
    </row>
    <row r="1461" spans="1:24" x14ac:dyDescent="0.3">
      <c r="A1461" s="13"/>
      <c r="B1461" s="11">
        <v>2479</v>
      </c>
      <c r="C1461" s="14">
        <f t="shared" si="330"/>
        <v>49.7896</v>
      </c>
      <c r="D1461" s="13"/>
      <c r="E1461" s="14">
        <f t="shared" si="336"/>
        <v>49.7879</v>
      </c>
      <c r="F1461" s="21">
        <f t="shared" si="340"/>
        <v>17</v>
      </c>
      <c r="G1461" s="13"/>
      <c r="H1461" s="21">
        <f t="shared" si="331"/>
        <v>17</v>
      </c>
      <c r="I1461" s="13"/>
      <c r="J1461" s="11" t="str">
        <f t="shared" si="337"/>
        <v>X</v>
      </c>
      <c r="K1461" s="11" t="str">
        <f t="shared" si="338"/>
        <v/>
      </c>
      <c r="L1461" s="11" t="str">
        <f t="shared" si="339"/>
        <v/>
      </c>
      <c r="M1461" s="13"/>
      <c r="R1461" s="11"/>
      <c r="T1461" s="11"/>
      <c r="X1461" s="13"/>
    </row>
    <row r="1462" spans="1:24" x14ac:dyDescent="0.3">
      <c r="A1462" s="13"/>
      <c r="B1462" s="11">
        <v>2480</v>
      </c>
      <c r="C1462" s="14">
        <f t="shared" si="330"/>
        <v>49.799599999999998</v>
      </c>
      <c r="D1462" s="13"/>
      <c r="E1462" s="14">
        <f t="shared" si="336"/>
        <v>49.798000000000002</v>
      </c>
      <c r="F1462" s="21">
        <f t="shared" si="340"/>
        <v>16</v>
      </c>
      <c r="G1462" s="13"/>
      <c r="H1462" s="21">
        <f t="shared" si="331"/>
        <v>16</v>
      </c>
      <c r="I1462" s="13"/>
      <c r="J1462" s="11" t="str">
        <f t="shared" si="337"/>
        <v>X</v>
      </c>
      <c r="K1462" s="11" t="str">
        <f t="shared" si="338"/>
        <v/>
      </c>
      <c r="L1462" s="11" t="str">
        <f t="shared" si="339"/>
        <v/>
      </c>
      <c r="M1462" s="13"/>
      <c r="R1462" s="11"/>
      <c r="T1462" s="11"/>
      <c r="X1462" s="13"/>
    </row>
    <row r="1463" spans="1:24" x14ac:dyDescent="0.3">
      <c r="A1463" s="13"/>
      <c r="B1463" s="11">
        <v>2481</v>
      </c>
      <c r="C1463" s="14">
        <f t="shared" si="330"/>
        <v>49.809600000000003</v>
      </c>
      <c r="D1463" s="13"/>
      <c r="E1463" s="14">
        <f t="shared" si="336"/>
        <v>49.808100000000003</v>
      </c>
      <c r="F1463" s="21">
        <f t="shared" si="340"/>
        <v>16</v>
      </c>
      <c r="G1463" s="13"/>
      <c r="H1463" s="21">
        <f t="shared" si="331"/>
        <v>15</v>
      </c>
      <c r="I1463" s="13"/>
      <c r="J1463" s="11" t="str">
        <f t="shared" si="337"/>
        <v/>
      </c>
      <c r="K1463" s="11" t="str">
        <f t="shared" si="338"/>
        <v/>
      </c>
      <c r="L1463" s="11" t="str">
        <f t="shared" si="339"/>
        <v>O</v>
      </c>
      <c r="M1463" s="13"/>
      <c r="R1463" s="11"/>
      <c r="T1463" s="11"/>
      <c r="X1463" s="13"/>
    </row>
    <row r="1464" spans="1:24" x14ac:dyDescent="0.3">
      <c r="A1464" s="13"/>
      <c r="B1464" s="11">
        <v>2482</v>
      </c>
      <c r="C1464" s="14">
        <f t="shared" si="330"/>
        <v>49.819699999999997</v>
      </c>
      <c r="D1464" s="13"/>
      <c r="E1464" s="14">
        <f t="shared" si="336"/>
        <v>49.818199999999997</v>
      </c>
      <c r="F1464" s="21">
        <f t="shared" si="340"/>
        <v>15</v>
      </c>
      <c r="G1464" s="13"/>
      <c r="H1464" s="21">
        <f t="shared" si="331"/>
        <v>15</v>
      </c>
      <c r="I1464" s="13"/>
      <c r="J1464" s="11" t="str">
        <f t="shared" si="337"/>
        <v>X</v>
      </c>
      <c r="K1464" s="11" t="str">
        <f t="shared" si="338"/>
        <v/>
      </c>
      <c r="L1464" s="11" t="str">
        <f t="shared" si="339"/>
        <v/>
      </c>
      <c r="M1464" s="13"/>
      <c r="R1464" s="11"/>
      <c r="T1464" s="11"/>
      <c r="X1464" s="13"/>
    </row>
    <row r="1465" spans="1:24" x14ac:dyDescent="0.3">
      <c r="A1465" s="13"/>
      <c r="B1465" s="11">
        <v>2483</v>
      </c>
      <c r="C1465" s="14">
        <f t="shared" si="330"/>
        <v>49.829700000000003</v>
      </c>
      <c r="D1465" s="13"/>
      <c r="E1465" s="14">
        <f t="shared" si="336"/>
        <v>49.828299999999999</v>
      </c>
      <c r="F1465" s="21">
        <f t="shared" si="340"/>
        <v>14</v>
      </c>
      <c r="G1465" s="13"/>
      <c r="H1465" s="21">
        <f t="shared" si="331"/>
        <v>14</v>
      </c>
      <c r="I1465" s="13"/>
      <c r="J1465" s="11" t="str">
        <f t="shared" si="337"/>
        <v>X</v>
      </c>
      <c r="K1465" s="11" t="str">
        <f t="shared" si="338"/>
        <v/>
      </c>
      <c r="L1465" s="11" t="str">
        <f t="shared" si="339"/>
        <v/>
      </c>
      <c r="M1465" s="13"/>
      <c r="R1465" s="11"/>
      <c r="T1465" s="11"/>
      <c r="X1465" s="13"/>
    </row>
    <row r="1466" spans="1:24" x14ac:dyDescent="0.3">
      <c r="A1466" s="13"/>
      <c r="B1466" s="11">
        <v>2484</v>
      </c>
      <c r="C1466" s="14">
        <f t="shared" si="330"/>
        <v>49.839700000000001</v>
      </c>
      <c r="D1466" s="13"/>
      <c r="E1466" s="14">
        <f t="shared" si="336"/>
        <v>49.8384</v>
      </c>
      <c r="F1466" s="21">
        <f t="shared" si="340"/>
        <v>14</v>
      </c>
      <c r="G1466" s="13"/>
      <c r="H1466" s="21">
        <f t="shared" si="331"/>
        <v>13</v>
      </c>
      <c r="I1466" s="13"/>
      <c r="J1466" s="11" t="str">
        <f t="shared" si="337"/>
        <v/>
      </c>
      <c r="K1466" s="11" t="str">
        <f t="shared" si="338"/>
        <v/>
      </c>
      <c r="L1466" s="11" t="str">
        <f t="shared" si="339"/>
        <v>O</v>
      </c>
      <c r="M1466" s="13"/>
      <c r="R1466" s="11"/>
      <c r="T1466" s="11"/>
      <c r="X1466" s="13"/>
    </row>
    <row r="1467" spans="1:24" x14ac:dyDescent="0.3">
      <c r="A1467" s="13"/>
      <c r="B1467" s="11">
        <v>2485</v>
      </c>
      <c r="C1467" s="14">
        <f t="shared" si="330"/>
        <v>49.849800000000002</v>
      </c>
      <c r="D1467" s="13"/>
      <c r="E1467" s="14">
        <f t="shared" si="336"/>
        <v>49.848500000000001</v>
      </c>
      <c r="F1467" s="21">
        <f t="shared" si="340"/>
        <v>13</v>
      </c>
      <c r="G1467" s="13"/>
      <c r="H1467" s="21">
        <f t="shared" si="331"/>
        <v>13</v>
      </c>
      <c r="I1467" s="13"/>
      <c r="J1467" s="11" t="str">
        <f t="shared" si="337"/>
        <v>X</v>
      </c>
      <c r="K1467" s="11" t="str">
        <f t="shared" si="338"/>
        <v/>
      </c>
      <c r="L1467" s="11" t="str">
        <f t="shared" si="339"/>
        <v/>
      </c>
      <c r="M1467" s="13"/>
      <c r="R1467" s="11"/>
      <c r="T1467" s="11"/>
      <c r="X1467" s="13"/>
    </row>
    <row r="1468" spans="1:24" x14ac:dyDescent="0.3">
      <c r="A1468" s="13"/>
      <c r="B1468" s="11">
        <v>2486</v>
      </c>
      <c r="C1468" s="14">
        <f t="shared" si="330"/>
        <v>49.8598</v>
      </c>
      <c r="D1468" s="13"/>
      <c r="E1468" s="14">
        <f t="shared" si="336"/>
        <v>49.858600000000003</v>
      </c>
      <c r="F1468" s="21">
        <f t="shared" si="340"/>
        <v>13</v>
      </c>
      <c r="G1468" s="13"/>
      <c r="H1468" s="21">
        <f t="shared" si="331"/>
        <v>11.999999999999998</v>
      </c>
      <c r="I1468" s="13"/>
      <c r="J1468" s="11" t="str">
        <f t="shared" si="337"/>
        <v/>
      </c>
      <c r="K1468" s="11" t="str">
        <f t="shared" si="338"/>
        <v/>
      </c>
      <c r="L1468" s="11" t="str">
        <f t="shared" si="339"/>
        <v>O</v>
      </c>
      <c r="M1468" s="13"/>
      <c r="R1468" s="11"/>
      <c r="T1468" s="11"/>
      <c r="X1468" s="13"/>
    </row>
    <row r="1469" spans="1:24" x14ac:dyDescent="0.3">
      <c r="A1469" s="13"/>
      <c r="B1469" s="11">
        <v>2487</v>
      </c>
      <c r="C1469" s="14">
        <f t="shared" si="330"/>
        <v>49.869799999999998</v>
      </c>
      <c r="D1469" s="13"/>
      <c r="E1469" s="14">
        <f t="shared" si="336"/>
        <v>49.868699999999997</v>
      </c>
      <c r="F1469" s="21">
        <f t="shared" ref="F1469:F1481" si="341">ROUND(((1-(E1469-49))/0.14)*(25/2),0)</f>
        <v>12</v>
      </c>
      <c r="G1469" s="13"/>
      <c r="H1469" s="21">
        <f t="shared" si="331"/>
        <v>11</v>
      </c>
      <c r="I1469" s="13"/>
      <c r="J1469" s="11" t="str">
        <f t="shared" si="337"/>
        <v/>
      </c>
      <c r="K1469" s="11" t="str">
        <f t="shared" si="338"/>
        <v/>
      </c>
      <c r="L1469" s="11" t="str">
        <f t="shared" si="339"/>
        <v>O</v>
      </c>
      <c r="M1469" s="13"/>
      <c r="R1469" s="11"/>
      <c r="T1469" s="11"/>
      <c r="X1469" s="13"/>
    </row>
    <row r="1470" spans="1:24" x14ac:dyDescent="0.3">
      <c r="A1470" s="13"/>
      <c r="B1470" s="11">
        <v>2488</v>
      </c>
      <c r="C1470" s="14">
        <f t="shared" si="330"/>
        <v>49.879899999999999</v>
      </c>
      <c r="D1470" s="13"/>
      <c r="E1470" s="14">
        <f t="shared" si="336"/>
        <v>49.878799999999998</v>
      </c>
      <c r="F1470" s="21">
        <f t="shared" si="341"/>
        <v>11</v>
      </c>
      <c r="G1470" s="13"/>
      <c r="H1470" s="21">
        <f t="shared" si="331"/>
        <v>11</v>
      </c>
      <c r="I1470" s="13"/>
      <c r="J1470" s="11" t="str">
        <f t="shared" si="337"/>
        <v>X</v>
      </c>
      <c r="K1470" s="11" t="str">
        <f t="shared" si="338"/>
        <v/>
      </c>
      <c r="L1470" s="11" t="str">
        <f t="shared" si="339"/>
        <v/>
      </c>
      <c r="M1470" s="13"/>
      <c r="R1470" s="11"/>
      <c r="T1470" s="11"/>
      <c r="X1470" s="13"/>
    </row>
    <row r="1471" spans="1:24" x14ac:dyDescent="0.3">
      <c r="A1471" s="13"/>
      <c r="B1471" s="11">
        <v>2489</v>
      </c>
      <c r="C1471" s="14">
        <f t="shared" si="330"/>
        <v>49.889899999999997</v>
      </c>
      <c r="D1471" s="13"/>
      <c r="E1471" s="14">
        <f t="shared" si="336"/>
        <v>49.8889</v>
      </c>
      <c r="F1471" s="21">
        <f t="shared" si="341"/>
        <v>10</v>
      </c>
      <c r="G1471" s="13"/>
      <c r="H1471" s="21">
        <f t="shared" si="331"/>
        <v>10</v>
      </c>
      <c r="I1471" s="13"/>
      <c r="J1471" s="11" t="str">
        <f t="shared" si="337"/>
        <v>X</v>
      </c>
      <c r="K1471" s="11" t="str">
        <f t="shared" si="338"/>
        <v/>
      </c>
      <c r="L1471" s="11" t="str">
        <f t="shared" si="339"/>
        <v/>
      </c>
      <c r="M1471" s="13"/>
      <c r="R1471" s="11"/>
      <c r="T1471" s="11"/>
      <c r="X1471" s="13"/>
    </row>
    <row r="1472" spans="1:24" x14ac:dyDescent="0.3">
      <c r="A1472" s="13"/>
      <c r="B1472" s="11">
        <v>2490</v>
      </c>
      <c r="C1472" s="14">
        <f t="shared" si="330"/>
        <v>49.899900000000002</v>
      </c>
      <c r="D1472" s="13"/>
      <c r="E1472" s="14">
        <f t="shared" si="336"/>
        <v>49.899000000000001</v>
      </c>
      <c r="F1472" s="21">
        <f t="shared" si="341"/>
        <v>9</v>
      </c>
      <c r="G1472" s="13"/>
      <c r="H1472" s="21">
        <f t="shared" si="331"/>
        <v>9</v>
      </c>
      <c r="I1472" s="13"/>
      <c r="J1472" s="11" t="str">
        <f t="shared" si="337"/>
        <v>X</v>
      </c>
      <c r="K1472" s="11" t="str">
        <f t="shared" si="338"/>
        <v/>
      </c>
      <c r="L1472" s="11" t="str">
        <f t="shared" si="339"/>
        <v/>
      </c>
      <c r="M1472" s="13"/>
      <c r="R1472" s="11"/>
      <c r="T1472" s="11"/>
      <c r="X1472" s="13"/>
    </row>
    <row r="1473" spans="1:24" x14ac:dyDescent="0.3">
      <c r="A1473" s="13"/>
      <c r="B1473" s="11">
        <v>2491</v>
      </c>
      <c r="C1473" s="14">
        <f t="shared" si="330"/>
        <v>49.9099</v>
      </c>
      <c r="D1473" s="13"/>
      <c r="E1473" s="14">
        <f t="shared" si="336"/>
        <v>49.909100000000002</v>
      </c>
      <c r="F1473" s="21">
        <f t="shared" si="341"/>
        <v>8</v>
      </c>
      <c r="G1473" s="13"/>
      <c r="H1473" s="21">
        <f t="shared" si="331"/>
        <v>8</v>
      </c>
      <c r="I1473" s="13"/>
      <c r="J1473" s="11" t="str">
        <f t="shared" si="337"/>
        <v>X</v>
      </c>
      <c r="K1473" s="11" t="str">
        <f t="shared" si="338"/>
        <v/>
      </c>
      <c r="L1473" s="11" t="str">
        <f t="shared" si="339"/>
        <v/>
      </c>
      <c r="M1473" s="13"/>
      <c r="R1473" s="11"/>
      <c r="T1473" s="11"/>
      <c r="X1473" s="13"/>
    </row>
    <row r="1474" spans="1:24" x14ac:dyDescent="0.3">
      <c r="A1474" s="13"/>
      <c r="B1474" s="11">
        <v>2492</v>
      </c>
      <c r="C1474" s="14">
        <f t="shared" si="330"/>
        <v>49.919899999999998</v>
      </c>
      <c r="D1474" s="13"/>
      <c r="E1474" s="14">
        <f t="shared" si="336"/>
        <v>49.919199999999996</v>
      </c>
      <c r="F1474" s="21">
        <f t="shared" si="341"/>
        <v>7</v>
      </c>
      <c r="G1474" s="13"/>
      <c r="H1474" s="21">
        <f t="shared" si="331"/>
        <v>7</v>
      </c>
      <c r="I1474" s="13"/>
      <c r="J1474" s="11" t="str">
        <f t="shared" si="337"/>
        <v>X</v>
      </c>
      <c r="K1474" s="11" t="str">
        <f t="shared" si="338"/>
        <v/>
      </c>
      <c r="L1474" s="11" t="str">
        <f t="shared" si="339"/>
        <v/>
      </c>
      <c r="M1474" s="13"/>
      <c r="R1474" s="11"/>
      <c r="T1474" s="11"/>
      <c r="X1474" s="13"/>
    </row>
    <row r="1475" spans="1:24" x14ac:dyDescent="0.3">
      <c r="A1475" s="13"/>
      <c r="B1475" s="11">
        <v>2493</v>
      </c>
      <c r="C1475" s="14">
        <f t="shared" si="330"/>
        <v>49.93</v>
      </c>
      <c r="D1475" s="13"/>
      <c r="E1475" s="14">
        <f t="shared" si="336"/>
        <v>49.929299999999998</v>
      </c>
      <c r="F1475" s="21">
        <f t="shared" si="341"/>
        <v>6</v>
      </c>
      <c r="G1475" s="13"/>
      <c r="H1475" s="21">
        <f t="shared" si="331"/>
        <v>7</v>
      </c>
      <c r="I1475" s="13"/>
      <c r="J1475" s="11" t="str">
        <f t="shared" si="337"/>
        <v/>
      </c>
      <c r="K1475" s="11" t="str">
        <f t="shared" si="338"/>
        <v>U</v>
      </c>
      <c r="L1475" s="11" t="str">
        <f t="shared" si="339"/>
        <v/>
      </c>
      <c r="M1475" s="13"/>
      <c r="R1475" s="11"/>
      <c r="T1475" s="11"/>
      <c r="X1475" s="13"/>
    </row>
    <row r="1476" spans="1:24" x14ac:dyDescent="0.3">
      <c r="A1476" s="13"/>
      <c r="B1476" s="11">
        <v>2494</v>
      </c>
      <c r="C1476" s="14">
        <f t="shared" si="330"/>
        <v>49.94</v>
      </c>
      <c r="D1476" s="13"/>
      <c r="E1476" s="14">
        <f t="shared" si="336"/>
        <v>49.939399999999999</v>
      </c>
      <c r="F1476" s="21">
        <f t="shared" si="341"/>
        <v>5</v>
      </c>
      <c r="G1476" s="13"/>
      <c r="H1476" s="21">
        <f t="shared" si="331"/>
        <v>5.9999999999999991</v>
      </c>
      <c r="I1476" s="13"/>
      <c r="J1476" s="11" t="str">
        <f t="shared" si="337"/>
        <v/>
      </c>
      <c r="K1476" s="11" t="str">
        <f t="shared" si="338"/>
        <v>U</v>
      </c>
      <c r="L1476" s="11" t="str">
        <f t="shared" si="339"/>
        <v/>
      </c>
      <c r="M1476" s="13"/>
      <c r="R1476" s="11"/>
      <c r="T1476" s="11"/>
      <c r="X1476" s="13"/>
    </row>
    <row r="1477" spans="1:24" x14ac:dyDescent="0.3">
      <c r="A1477" s="13"/>
      <c r="B1477" s="11">
        <v>2495</v>
      </c>
      <c r="C1477" s="14">
        <f t="shared" si="330"/>
        <v>49.95</v>
      </c>
      <c r="D1477" s="13"/>
      <c r="E1477" s="14">
        <f t="shared" si="336"/>
        <v>49.9495</v>
      </c>
      <c r="F1477" s="21">
        <f t="shared" si="341"/>
        <v>5</v>
      </c>
      <c r="G1477" s="13"/>
      <c r="H1477" s="21">
        <f t="shared" si="331"/>
        <v>5</v>
      </c>
      <c r="I1477" s="13"/>
      <c r="J1477" s="11" t="str">
        <f t="shared" si="337"/>
        <v>X</v>
      </c>
      <c r="K1477" s="11" t="str">
        <f t="shared" si="338"/>
        <v/>
      </c>
      <c r="L1477" s="11" t="str">
        <f t="shared" si="339"/>
        <v/>
      </c>
      <c r="M1477" s="13"/>
      <c r="R1477" s="11"/>
      <c r="T1477" s="11"/>
      <c r="X1477" s="13"/>
    </row>
    <row r="1478" spans="1:24" x14ac:dyDescent="0.3">
      <c r="A1478" s="13"/>
      <c r="B1478" s="11">
        <v>2496</v>
      </c>
      <c r="C1478" s="14">
        <f t="shared" ref="C1478:C1541" si="342">ROUND(SQRT(B1478),4)</f>
        <v>49.96</v>
      </c>
      <c r="D1478" s="13"/>
      <c r="E1478" s="14">
        <f t="shared" si="336"/>
        <v>49.959600000000002</v>
      </c>
      <c r="F1478" s="21">
        <f t="shared" si="341"/>
        <v>4</v>
      </c>
      <c r="G1478" s="13"/>
      <c r="H1478" s="21">
        <f t="shared" si="331"/>
        <v>4</v>
      </c>
      <c r="I1478" s="13"/>
      <c r="J1478" s="11" t="str">
        <f t="shared" si="337"/>
        <v>X</v>
      </c>
      <c r="K1478" s="11" t="str">
        <f t="shared" si="338"/>
        <v/>
      </c>
      <c r="L1478" s="11" t="str">
        <f t="shared" si="339"/>
        <v/>
      </c>
      <c r="M1478" s="13"/>
      <c r="R1478" s="11"/>
      <c r="T1478" s="11"/>
      <c r="X1478" s="13"/>
    </row>
    <row r="1479" spans="1:24" x14ac:dyDescent="0.3">
      <c r="A1479" s="13"/>
      <c r="B1479" s="11">
        <v>2497</v>
      </c>
      <c r="C1479" s="14">
        <f t="shared" si="342"/>
        <v>49.97</v>
      </c>
      <c r="D1479" s="13"/>
      <c r="E1479" s="14">
        <f t="shared" si="336"/>
        <v>49.969700000000003</v>
      </c>
      <c r="F1479" s="21">
        <f t="shared" si="341"/>
        <v>3</v>
      </c>
      <c r="G1479" s="13"/>
      <c r="H1479" s="21">
        <f t="shared" ref="H1479:H1542" si="343">ROUND(C1479-E1479,4)*10000</f>
        <v>2.9999999999999996</v>
      </c>
      <c r="I1479" s="13"/>
      <c r="J1479" s="11" t="str">
        <f t="shared" si="337"/>
        <v>X</v>
      </c>
      <c r="K1479" s="11" t="str">
        <f t="shared" si="338"/>
        <v/>
      </c>
      <c r="L1479" s="11" t="str">
        <f t="shared" si="339"/>
        <v/>
      </c>
      <c r="M1479" s="13"/>
      <c r="R1479" s="11"/>
      <c r="T1479" s="11"/>
      <c r="X1479" s="13"/>
    </row>
    <row r="1480" spans="1:24" x14ac:dyDescent="0.3">
      <c r="A1480" s="13"/>
      <c r="B1480" s="11">
        <v>2498</v>
      </c>
      <c r="C1480" s="14">
        <f t="shared" si="342"/>
        <v>49.98</v>
      </c>
      <c r="D1480" s="13"/>
      <c r="E1480" s="14">
        <f t="shared" si="336"/>
        <v>49.979799999999997</v>
      </c>
      <c r="F1480" s="21">
        <f t="shared" si="341"/>
        <v>2</v>
      </c>
      <c r="G1480" s="13"/>
      <c r="H1480" s="21">
        <f t="shared" si="343"/>
        <v>2</v>
      </c>
      <c r="I1480" s="13"/>
      <c r="J1480" s="11" t="str">
        <f t="shared" si="337"/>
        <v>X</v>
      </c>
      <c r="K1480" s="11" t="str">
        <f t="shared" si="338"/>
        <v/>
      </c>
      <c r="L1480" s="11" t="str">
        <f t="shared" si="339"/>
        <v/>
      </c>
      <c r="M1480" s="13"/>
      <c r="R1480" s="11"/>
      <c r="T1480" s="11"/>
      <c r="X1480" s="13"/>
    </row>
    <row r="1481" spans="1:24" x14ac:dyDescent="0.3">
      <c r="A1481" s="13"/>
      <c r="B1481" s="11">
        <v>2499</v>
      </c>
      <c r="C1481" s="14">
        <f t="shared" si="342"/>
        <v>49.99</v>
      </c>
      <c r="D1481" s="13"/>
      <c r="E1481" s="14">
        <f t="shared" si="336"/>
        <v>49.989899999999999</v>
      </c>
      <c r="F1481" s="21">
        <f t="shared" si="341"/>
        <v>1</v>
      </c>
      <c r="G1481" s="13"/>
      <c r="H1481" s="21">
        <f t="shared" si="343"/>
        <v>1</v>
      </c>
      <c r="I1481" s="13"/>
      <c r="J1481" s="11" t="str">
        <f t="shared" si="337"/>
        <v>X</v>
      </c>
      <c r="K1481" s="11" t="str">
        <f t="shared" si="338"/>
        <v/>
      </c>
      <c r="L1481" s="11" t="str">
        <f t="shared" si="339"/>
        <v/>
      </c>
      <c r="M1481" s="13"/>
      <c r="R1481" s="11"/>
      <c r="T1481" s="11"/>
      <c r="X1481" s="13"/>
    </row>
    <row r="1482" spans="1:24" x14ac:dyDescent="0.3">
      <c r="A1482" s="13"/>
      <c r="B1482" s="11">
        <v>2500</v>
      </c>
      <c r="C1482" s="14">
        <f t="shared" si="342"/>
        <v>50</v>
      </c>
      <c r="D1482" s="13"/>
      <c r="E1482" s="14">
        <f>49+(B1482-2401)/99</f>
        <v>50</v>
      </c>
      <c r="F1482" s="21"/>
      <c r="G1482" s="13"/>
      <c r="H1482" s="21">
        <f t="shared" si="343"/>
        <v>0</v>
      </c>
      <c r="I1482" s="13"/>
      <c r="J1482" s="10">
        <f>COUNTIF(J1384:J1481,"X")</f>
        <v>62</v>
      </c>
      <c r="K1482" s="10">
        <f>COUNTIF(K1384:K1481,"U")</f>
        <v>18</v>
      </c>
      <c r="L1482" s="10">
        <f>COUNTIF(L1384:L1481,"O")</f>
        <v>18</v>
      </c>
      <c r="M1482" s="13"/>
      <c r="R1482" s="11"/>
      <c r="T1482" s="11"/>
      <c r="X1482" s="13"/>
    </row>
    <row r="1483" spans="1:24" x14ac:dyDescent="0.3">
      <c r="A1483" s="13"/>
      <c r="B1483" s="11">
        <v>2501</v>
      </c>
      <c r="C1483" s="14">
        <f t="shared" si="342"/>
        <v>50.01</v>
      </c>
      <c r="D1483" s="13"/>
      <c r="E1483" s="14">
        <f t="shared" ref="E1483:E1546" si="344">ROUND(50+(B1483-2500)/101,4)</f>
        <v>50.009900000000002</v>
      </c>
      <c r="F1483" s="21">
        <f t="shared" ref="F1483:F1496" si="345">ROUND(((E1483-50)/0.14)*(25/2),0)</f>
        <v>1</v>
      </c>
      <c r="G1483" s="13"/>
      <c r="H1483" s="21">
        <f t="shared" si="343"/>
        <v>1</v>
      </c>
      <c r="I1483" s="13"/>
      <c r="J1483" s="11" t="str">
        <f t="shared" ref="J1483:J1514" si="346">IF(H1483=F1483,"X","")</f>
        <v>X</v>
      </c>
      <c r="K1483" s="11" t="str">
        <f t="shared" ref="K1483:K1514" si="347">IF(H1483&gt;F1483,"U","")</f>
        <v/>
      </c>
      <c r="L1483" s="11" t="str">
        <f t="shared" ref="L1483:L1514" si="348">IF(H1483&lt;F1483,"O","")</f>
        <v/>
      </c>
      <c r="M1483" s="13"/>
      <c r="R1483" s="11"/>
      <c r="T1483" s="11"/>
      <c r="X1483" s="13"/>
    </row>
    <row r="1484" spans="1:24" x14ac:dyDescent="0.3">
      <c r="A1484" s="13"/>
      <c r="B1484" s="11">
        <v>2502</v>
      </c>
      <c r="C1484" s="14">
        <f t="shared" si="342"/>
        <v>50.02</v>
      </c>
      <c r="D1484" s="13"/>
      <c r="E1484" s="14">
        <f t="shared" si="344"/>
        <v>50.019799999999996</v>
      </c>
      <c r="F1484" s="21">
        <f t="shared" si="345"/>
        <v>2</v>
      </c>
      <c r="G1484" s="13"/>
      <c r="H1484" s="21">
        <f t="shared" si="343"/>
        <v>2</v>
      </c>
      <c r="I1484" s="13"/>
      <c r="J1484" s="11" t="str">
        <f t="shared" si="346"/>
        <v>X</v>
      </c>
      <c r="K1484" s="11" t="str">
        <f t="shared" si="347"/>
        <v/>
      </c>
      <c r="L1484" s="11" t="str">
        <f t="shared" si="348"/>
        <v/>
      </c>
      <c r="M1484" s="13"/>
      <c r="R1484" s="11"/>
      <c r="T1484" s="11"/>
      <c r="X1484" s="13"/>
    </row>
    <row r="1485" spans="1:24" x14ac:dyDescent="0.3">
      <c r="A1485" s="13"/>
      <c r="B1485" s="11">
        <v>2503</v>
      </c>
      <c r="C1485" s="14">
        <f t="shared" si="342"/>
        <v>50.03</v>
      </c>
      <c r="D1485" s="13"/>
      <c r="E1485" s="14">
        <f t="shared" si="344"/>
        <v>50.029699999999998</v>
      </c>
      <c r="F1485" s="21">
        <f t="shared" si="345"/>
        <v>3</v>
      </c>
      <c r="G1485" s="13"/>
      <c r="H1485" s="21">
        <f t="shared" si="343"/>
        <v>2.9999999999999996</v>
      </c>
      <c r="I1485" s="13"/>
      <c r="J1485" s="11" t="str">
        <f t="shared" si="346"/>
        <v>X</v>
      </c>
      <c r="K1485" s="11" t="str">
        <f t="shared" si="347"/>
        <v/>
      </c>
      <c r="L1485" s="11" t="str">
        <f t="shared" si="348"/>
        <v/>
      </c>
      <c r="M1485" s="13"/>
      <c r="R1485" s="11"/>
      <c r="T1485" s="11"/>
      <c r="X1485" s="13"/>
    </row>
    <row r="1486" spans="1:24" x14ac:dyDescent="0.3">
      <c r="A1486" s="13"/>
      <c r="B1486" s="11">
        <v>2504</v>
      </c>
      <c r="C1486" s="14">
        <f t="shared" si="342"/>
        <v>50.04</v>
      </c>
      <c r="D1486" s="13"/>
      <c r="E1486" s="14">
        <f t="shared" si="344"/>
        <v>50.0396</v>
      </c>
      <c r="F1486" s="21">
        <f t="shared" si="345"/>
        <v>4</v>
      </c>
      <c r="G1486" s="13"/>
      <c r="H1486" s="21">
        <f t="shared" si="343"/>
        <v>4</v>
      </c>
      <c r="I1486" s="13"/>
      <c r="J1486" s="11" t="str">
        <f t="shared" si="346"/>
        <v>X</v>
      </c>
      <c r="K1486" s="11" t="str">
        <f t="shared" si="347"/>
        <v/>
      </c>
      <c r="L1486" s="11" t="str">
        <f t="shared" si="348"/>
        <v/>
      </c>
      <c r="M1486" s="13"/>
      <c r="R1486" s="11"/>
      <c r="T1486" s="11"/>
      <c r="X1486" s="13"/>
    </row>
    <row r="1487" spans="1:24" x14ac:dyDescent="0.3">
      <c r="A1487" s="13"/>
      <c r="B1487" s="11">
        <v>2505</v>
      </c>
      <c r="C1487" s="14">
        <f t="shared" si="342"/>
        <v>50.05</v>
      </c>
      <c r="D1487" s="13"/>
      <c r="E1487" s="14">
        <f t="shared" si="344"/>
        <v>50.049500000000002</v>
      </c>
      <c r="F1487" s="21">
        <f t="shared" si="345"/>
        <v>4</v>
      </c>
      <c r="G1487" s="13"/>
      <c r="H1487" s="21">
        <f t="shared" si="343"/>
        <v>5</v>
      </c>
      <c r="I1487" s="13"/>
      <c r="J1487" s="11" t="str">
        <f t="shared" si="346"/>
        <v/>
      </c>
      <c r="K1487" s="11" t="str">
        <f t="shared" si="347"/>
        <v>U</v>
      </c>
      <c r="L1487" s="11" t="str">
        <f t="shared" si="348"/>
        <v/>
      </c>
      <c r="M1487" s="13"/>
      <c r="R1487" s="11"/>
      <c r="T1487" s="11"/>
      <c r="X1487" s="13"/>
    </row>
    <row r="1488" spans="1:24" x14ac:dyDescent="0.3">
      <c r="A1488" s="13"/>
      <c r="B1488" s="11">
        <v>2506</v>
      </c>
      <c r="C1488" s="14">
        <f t="shared" si="342"/>
        <v>50.06</v>
      </c>
      <c r="D1488" s="13"/>
      <c r="E1488" s="14">
        <f t="shared" si="344"/>
        <v>50.059399999999997</v>
      </c>
      <c r="F1488" s="21">
        <f t="shared" si="345"/>
        <v>5</v>
      </c>
      <c r="G1488" s="13"/>
      <c r="H1488" s="21">
        <f t="shared" si="343"/>
        <v>5.9999999999999991</v>
      </c>
      <c r="I1488" s="13"/>
      <c r="J1488" s="11" t="str">
        <f t="shared" si="346"/>
        <v/>
      </c>
      <c r="K1488" s="11" t="str">
        <f t="shared" si="347"/>
        <v>U</v>
      </c>
      <c r="L1488" s="11" t="str">
        <f t="shared" si="348"/>
        <v/>
      </c>
      <c r="M1488" s="13"/>
      <c r="R1488" s="11"/>
      <c r="T1488" s="11"/>
      <c r="X1488" s="13"/>
    </row>
    <row r="1489" spans="1:24" x14ac:dyDescent="0.3">
      <c r="A1489" s="13"/>
      <c r="B1489" s="11">
        <v>2507</v>
      </c>
      <c r="C1489" s="14">
        <f t="shared" si="342"/>
        <v>50.07</v>
      </c>
      <c r="D1489" s="13"/>
      <c r="E1489" s="14">
        <f t="shared" si="344"/>
        <v>50.069299999999998</v>
      </c>
      <c r="F1489" s="21">
        <f t="shared" si="345"/>
        <v>6</v>
      </c>
      <c r="G1489" s="13"/>
      <c r="H1489" s="21">
        <f t="shared" si="343"/>
        <v>7</v>
      </c>
      <c r="I1489" s="13"/>
      <c r="J1489" s="11" t="str">
        <f t="shared" si="346"/>
        <v/>
      </c>
      <c r="K1489" s="11" t="str">
        <f t="shared" si="347"/>
        <v>U</v>
      </c>
      <c r="L1489" s="11" t="str">
        <f t="shared" si="348"/>
        <v/>
      </c>
      <c r="M1489" s="13"/>
      <c r="R1489" s="11"/>
      <c r="T1489" s="11"/>
      <c r="X1489" s="13"/>
    </row>
    <row r="1490" spans="1:24" x14ac:dyDescent="0.3">
      <c r="A1490" s="13"/>
      <c r="B1490" s="11">
        <v>2508</v>
      </c>
      <c r="C1490" s="14">
        <f t="shared" si="342"/>
        <v>50.079900000000002</v>
      </c>
      <c r="D1490" s="13"/>
      <c r="E1490" s="14">
        <f t="shared" si="344"/>
        <v>50.0792</v>
      </c>
      <c r="F1490" s="21">
        <f t="shared" si="345"/>
        <v>7</v>
      </c>
      <c r="G1490" s="13"/>
      <c r="H1490" s="21">
        <f t="shared" si="343"/>
        <v>7</v>
      </c>
      <c r="I1490" s="13"/>
      <c r="J1490" s="11" t="str">
        <f t="shared" si="346"/>
        <v>X</v>
      </c>
      <c r="K1490" s="11" t="str">
        <f t="shared" si="347"/>
        <v/>
      </c>
      <c r="L1490" s="11" t="str">
        <f t="shared" si="348"/>
        <v/>
      </c>
      <c r="M1490" s="13"/>
      <c r="R1490" s="11"/>
      <c r="T1490" s="11"/>
      <c r="X1490" s="13"/>
    </row>
    <row r="1491" spans="1:24" x14ac:dyDescent="0.3">
      <c r="A1491" s="13"/>
      <c r="B1491" s="11">
        <v>2509</v>
      </c>
      <c r="C1491" s="14">
        <f t="shared" si="342"/>
        <v>50.0899</v>
      </c>
      <c r="D1491" s="13"/>
      <c r="E1491" s="14">
        <f t="shared" si="344"/>
        <v>50.089100000000002</v>
      </c>
      <c r="F1491" s="21">
        <f t="shared" si="345"/>
        <v>8</v>
      </c>
      <c r="G1491" s="13"/>
      <c r="H1491" s="21">
        <f t="shared" si="343"/>
        <v>8</v>
      </c>
      <c r="I1491" s="13"/>
      <c r="J1491" s="11" t="str">
        <f t="shared" si="346"/>
        <v>X</v>
      </c>
      <c r="K1491" s="11" t="str">
        <f t="shared" si="347"/>
        <v/>
      </c>
      <c r="L1491" s="11" t="str">
        <f t="shared" si="348"/>
        <v/>
      </c>
      <c r="M1491" s="13"/>
      <c r="R1491" s="11"/>
      <c r="T1491" s="11"/>
      <c r="X1491" s="13"/>
    </row>
    <row r="1492" spans="1:24" x14ac:dyDescent="0.3">
      <c r="A1492" s="13"/>
      <c r="B1492" s="11">
        <v>2510</v>
      </c>
      <c r="C1492" s="14">
        <f t="shared" si="342"/>
        <v>50.099899999999998</v>
      </c>
      <c r="D1492" s="13"/>
      <c r="E1492" s="14">
        <f t="shared" si="344"/>
        <v>50.098999999999997</v>
      </c>
      <c r="F1492" s="21">
        <f t="shared" si="345"/>
        <v>9</v>
      </c>
      <c r="G1492" s="13"/>
      <c r="H1492" s="21">
        <f t="shared" si="343"/>
        <v>9</v>
      </c>
      <c r="I1492" s="13"/>
      <c r="J1492" s="11" t="str">
        <f t="shared" si="346"/>
        <v>X</v>
      </c>
      <c r="K1492" s="11" t="str">
        <f t="shared" si="347"/>
        <v/>
      </c>
      <c r="L1492" s="11" t="str">
        <f t="shared" si="348"/>
        <v/>
      </c>
      <c r="M1492" s="13"/>
      <c r="R1492" s="11"/>
      <c r="T1492" s="11"/>
      <c r="X1492" s="13"/>
    </row>
    <row r="1493" spans="1:24" x14ac:dyDescent="0.3">
      <c r="A1493" s="13"/>
      <c r="B1493" s="11">
        <v>2511</v>
      </c>
      <c r="C1493" s="14">
        <f t="shared" si="342"/>
        <v>50.109900000000003</v>
      </c>
      <c r="D1493" s="13"/>
      <c r="E1493" s="14">
        <f t="shared" si="344"/>
        <v>50.108899999999998</v>
      </c>
      <c r="F1493" s="21">
        <f t="shared" si="345"/>
        <v>10</v>
      </c>
      <c r="G1493" s="13"/>
      <c r="H1493" s="21">
        <f t="shared" si="343"/>
        <v>10</v>
      </c>
      <c r="I1493" s="13"/>
      <c r="J1493" s="11" t="str">
        <f t="shared" si="346"/>
        <v>X</v>
      </c>
      <c r="K1493" s="11" t="str">
        <f t="shared" si="347"/>
        <v/>
      </c>
      <c r="L1493" s="11" t="str">
        <f t="shared" si="348"/>
        <v/>
      </c>
      <c r="M1493" s="13"/>
      <c r="R1493" s="11"/>
      <c r="T1493" s="11"/>
      <c r="X1493" s="13"/>
    </row>
    <row r="1494" spans="1:24" x14ac:dyDescent="0.3">
      <c r="A1494" s="13"/>
      <c r="B1494" s="11">
        <v>2512</v>
      </c>
      <c r="C1494" s="14">
        <f t="shared" si="342"/>
        <v>50.119900000000001</v>
      </c>
      <c r="D1494" s="13"/>
      <c r="E1494" s="14">
        <f t="shared" si="344"/>
        <v>50.1188</v>
      </c>
      <c r="F1494" s="21">
        <f t="shared" si="345"/>
        <v>11</v>
      </c>
      <c r="G1494" s="13"/>
      <c r="H1494" s="21">
        <f t="shared" si="343"/>
        <v>11</v>
      </c>
      <c r="I1494" s="13"/>
      <c r="J1494" s="11" t="str">
        <f t="shared" si="346"/>
        <v>X</v>
      </c>
      <c r="K1494" s="11" t="str">
        <f t="shared" si="347"/>
        <v/>
      </c>
      <c r="L1494" s="11" t="str">
        <f t="shared" si="348"/>
        <v/>
      </c>
      <c r="M1494" s="13"/>
      <c r="R1494" s="11"/>
      <c r="T1494" s="11"/>
      <c r="X1494" s="13"/>
    </row>
    <row r="1495" spans="1:24" x14ac:dyDescent="0.3">
      <c r="A1495" s="13"/>
      <c r="B1495" s="11">
        <v>2513</v>
      </c>
      <c r="C1495" s="14">
        <f t="shared" si="342"/>
        <v>50.129800000000003</v>
      </c>
      <c r="D1495" s="13"/>
      <c r="E1495" s="14">
        <f t="shared" si="344"/>
        <v>50.128700000000002</v>
      </c>
      <c r="F1495" s="21">
        <f t="shared" si="345"/>
        <v>11</v>
      </c>
      <c r="G1495" s="13"/>
      <c r="H1495" s="21">
        <f t="shared" si="343"/>
        <v>11</v>
      </c>
      <c r="I1495" s="13"/>
      <c r="J1495" s="11" t="str">
        <f t="shared" si="346"/>
        <v>X</v>
      </c>
      <c r="K1495" s="11" t="str">
        <f t="shared" si="347"/>
        <v/>
      </c>
      <c r="L1495" s="11" t="str">
        <f t="shared" si="348"/>
        <v/>
      </c>
      <c r="M1495" s="13"/>
      <c r="R1495" s="11"/>
      <c r="T1495" s="11"/>
      <c r="X1495" s="13"/>
    </row>
    <row r="1496" spans="1:24" x14ac:dyDescent="0.3">
      <c r="A1496" s="13"/>
      <c r="B1496" s="11">
        <v>2514</v>
      </c>
      <c r="C1496" s="14">
        <f t="shared" si="342"/>
        <v>50.139800000000001</v>
      </c>
      <c r="D1496" s="13"/>
      <c r="E1496" s="14">
        <f t="shared" si="344"/>
        <v>50.138599999999997</v>
      </c>
      <c r="F1496" s="21">
        <f t="shared" si="345"/>
        <v>12</v>
      </c>
      <c r="G1496" s="13"/>
      <c r="H1496" s="21">
        <f t="shared" si="343"/>
        <v>11.999999999999998</v>
      </c>
      <c r="I1496" s="13"/>
      <c r="J1496" s="11" t="str">
        <f t="shared" si="346"/>
        <v>X</v>
      </c>
      <c r="K1496" s="11" t="str">
        <f t="shared" si="347"/>
        <v/>
      </c>
      <c r="L1496" s="11" t="str">
        <f t="shared" si="348"/>
        <v/>
      </c>
      <c r="M1496" s="13"/>
      <c r="R1496" s="11"/>
      <c r="T1496" s="11"/>
      <c r="X1496" s="13"/>
    </row>
    <row r="1497" spans="1:24" x14ac:dyDescent="0.3">
      <c r="A1497" s="13"/>
      <c r="B1497" s="11">
        <v>2515</v>
      </c>
      <c r="C1497" s="14">
        <f t="shared" si="342"/>
        <v>50.149799999999999</v>
      </c>
      <c r="D1497" s="13"/>
      <c r="E1497" s="14">
        <f t="shared" si="344"/>
        <v>50.148499999999999</v>
      </c>
      <c r="F1497" s="21">
        <f t="shared" ref="F1497:F1510" si="349">ROUND((25/2)+(((E1497-50)-0.14)/0.14)*(25/3),0)</f>
        <v>13</v>
      </c>
      <c r="G1497" s="13"/>
      <c r="H1497" s="21">
        <f t="shared" si="343"/>
        <v>13</v>
      </c>
      <c r="I1497" s="13"/>
      <c r="J1497" s="11" t="str">
        <f t="shared" si="346"/>
        <v>X</v>
      </c>
      <c r="K1497" s="11" t="str">
        <f t="shared" si="347"/>
        <v/>
      </c>
      <c r="L1497" s="11" t="str">
        <f t="shared" si="348"/>
        <v/>
      </c>
      <c r="M1497" s="13"/>
      <c r="R1497" s="11"/>
      <c r="T1497" s="11"/>
      <c r="X1497" s="13"/>
    </row>
    <row r="1498" spans="1:24" x14ac:dyDescent="0.3">
      <c r="A1498" s="13"/>
      <c r="B1498" s="11">
        <v>2516</v>
      </c>
      <c r="C1498" s="14">
        <f t="shared" si="342"/>
        <v>50.159700000000001</v>
      </c>
      <c r="D1498" s="13"/>
      <c r="E1498" s="14">
        <f t="shared" si="344"/>
        <v>50.1584</v>
      </c>
      <c r="F1498" s="21">
        <f t="shared" si="349"/>
        <v>14</v>
      </c>
      <c r="G1498" s="13"/>
      <c r="H1498" s="21">
        <f t="shared" si="343"/>
        <v>13</v>
      </c>
      <c r="I1498" s="13"/>
      <c r="J1498" s="11" t="str">
        <f t="shared" si="346"/>
        <v/>
      </c>
      <c r="K1498" s="11" t="str">
        <f t="shared" si="347"/>
        <v/>
      </c>
      <c r="L1498" s="11" t="str">
        <f t="shared" si="348"/>
        <v>O</v>
      </c>
      <c r="M1498" s="13"/>
      <c r="R1498" s="11"/>
      <c r="T1498" s="11"/>
      <c r="X1498" s="13"/>
    </row>
    <row r="1499" spans="1:24" x14ac:dyDescent="0.3">
      <c r="A1499" s="13"/>
      <c r="B1499" s="11">
        <v>2517</v>
      </c>
      <c r="C1499" s="14">
        <f t="shared" si="342"/>
        <v>50.169699999999999</v>
      </c>
      <c r="D1499" s="13"/>
      <c r="E1499" s="14">
        <f t="shared" si="344"/>
        <v>50.168300000000002</v>
      </c>
      <c r="F1499" s="21">
        <f t="shared" si="349"/>
        <v>14</v>
      </c>
      <c r="G1499" s="13"/>
      <c r="H1499" s="21">
        <f t="shared" si="343"/>
        <v>14</v>
      </c>
      <c r="I1499" s="13"/>
      <c r="J1499" s="11" t="str">
        <f t="shared" si="346"/>
        <v>X</v>
      </c>
      <c r="K1499" s="11" t="str">
        <f t="shared" si="347"/>
        <v/>
      </c>
      <c r="L1499" s="11" t="str">
        <f t="shared" si="348"/>
        <v/>
      </c>
      <c r="M1499" s="13"/>
      <c r="R1499" s="11"/>
      <c r="T1499" s="11"/>
      <c r="X1499" s="13"/>
    </row>
    <row r="1500" spans="1:24" x14ac:dyDescent="0.3">
      <c r="A1500" s="13"/>
      <c r="B1500" s="11">
        <v>2518</v>
      </c>
      <c r="C1500" s="14">
        <f t="shared" si="342"/>
        <v>50.179699999999997</v>
      </c>
      <c r="D1500" s="13"/>
      <c r="E1500" s="14">
        <f t="shared" si="344"/>
        <v>50.178199999999997</v>
      </c>
      <c r="F1500" s="21">
        <f t="shared" si="349"/>
        <v>15</v>
      </c>
      <c r="G1500" s="13"/>
      <c r="H1500" s="21">
        <f t="shared" si="343"/>
        <v>15</v>
      </c>
      <c r="I1500" s="13"/>
      <c r="J1500" s="11" t="str">
        <f t="shared" si="346"/>
        <v>X</v>
      </c>
      <c r="K1500" s="11" t="str">
        <f t="shared" si="347"/>
        <v/>
      </c>
      <c r="L1500" s="11" t="str">
        <f t="shared" si="348"/>
        <v/>
      </c>
      <c r="M1500" s="13"/>
      <c r="R1500" s="11"/>
      <c r="T1500" s="11"/>
      <c r="X1500" s="13"/>
    </row>
    <row r="1501" spans="1:24" x14ac:dyDescent="0.3">
      <c r="A1501" s="13"/>
      <c r="B1501" s="11">
        <v>2519</v>
      </c>
      <c r="C1501" s="14">
        <f t="shared" si="342"/>
        <v>50.189599999999999</v>
      </c>
      <c r="D1501" s="13"/>
      <c r="E1501" s="14">
        <f t="shared" si="344"/>
        <v>50.188099999999999</v>
      </c>
      <c r="F1501" s="21">
        <f t="shared" si="349"/>
        <v>15</v>
      </c>
      <c r="G1501" s="13"/>
      <c r="H1501" s="21">
        <f t="shared" si="343"/>
        <v>15</v>
      </c>
      <c r="I1501" s="13"/>
      <c r="J1501" s="11" t="str">
        <f t="shared" si="346"/>
        <v>X</v>
      </c>
      <c r="K1501" s="11" t="str">
        <f t="shared" si="347"/>
        <v/>
      </c>
      <c r="L1501" s="11" t="str">
        <f t="shared" si="348"/>
        <v/>
      </c>
      <c r="M1501" s="13"/>
      <c r="R1501" s="11"/>
      <c r="T1501" s="11"/>
      <c r="X1501" s="13"/>
    </row>
    <row r="1502" spans="1:24" x14ac:dyDescent="0.3">
      <c r="A1502" s="13"/>
      <c r="B1502" s="11">
        <v>2520</v>
      </c>
      <c r="C1502" s="14">
        <f t="shared" si="342"/>
        <v>50.199599999999997</v>
      </c>
      <c r="D1502" s="13"/>
      <c r="E1502" s="14">
        <f t="shared" si="344"/>
        <v>50.198</v>
      </c>
      <c r="F1502" s="21">
        <f t="shared" si="349"/>
        <v>16</v>
      </c>
      <c r="G1502" s="13"/>
      <c r="H1502" s="21">
        <f t="shared" si="343"/>
        <v>16</v>
      </c>
      <c r="I1502" s="13"/>
      <c r="J1502" s="11" t="str">
        <f t="shared" si="346"/>
        <v>X</v>
      </c>
      <c r="K1502" s="11" t="str">
        <f t="shared" si="347"/>
        <v/>
      </c>
      <c r="L1502" s="11" t="str">
        <f t="shared" si="348"/>
        <v/>
      </c>
      <c r="M1502" s="13"/>
      <c r="R1502" s="11"/>
      <c r="T1502" s="11"/>
      <c r="X1502" s="13"/>
    </row>
    <row r="1503" spans="1:24" x14ac:dyDescent="0.3">
      <c r="A1503" s="13"/>
      <c r="B1503" s="11">
        <v>2521</v>
      </c>
      <c r="C1503" s="14">
        <f t="shared" si="342"/>
        <v>50.209600000000002</v>
      </c>
      <c r="D1503" s="13"/>
      <c r="E1503" s="14">
        <f t="shared" si="344"/>
        <v>50.207900000000002</v>
      </c>
      <c r="F1503" s="21">
        <f t="shared" si="349"/>
        <v>17</v>
      </c>
      <c r="G1503" s="13"/>
      <c r="H1503" s="21">
        <f t="shared" si="343"/>
        <v>17</v>
      </c>
      <c r="I1503" s="13"/>
      <c r="J1503" s="11" t="str">
        <f t="shared" si="346"/>
        <v>X</v>
      </c>
      <c r="K1503" s="11" t="str">
        <f t="shared" si="347"/>
        <v/>
      </c>
      <c r="L1503" s="11" t="str">
        <f t="shared" si="348"/>
        <v/>
      </c>
      <c r="M1503" s="13"/>
      <c r="R1503" s="11"/>
      <c r="T1503" s="11"/>
      <c r="X1503" s="13"/>
    </row>
    <row r="1504" spans="1:24" x14ac:dyDescent="0.3">
      <c r="A1504" s="13"/>
      <c r="B1504" s="11">
        <v>2522</v>
      </c>
      <c r="C1504" s="14">
        <f t="shared" si="342"/>
        <v>50.219499999999996</v>
      </c>
      <c r="D1504" s="13"/>
      <c r="E1504" s="14">
        <f t="shared" si="344"/>
        <v>50.217799999999997</v>
      </c>
      <c r="F1504" s="21">
        <f t="shared" si="349"/>
        <v>17</v>
      </c>
      <c r="G1504" s="13"/>
      <c r="H1504" s="21">
        <f t="shared" si="343"/>
        <v>17</v>
      </c>
      <c r="I1504" s="13"/>
      <c r="J1504" s="11" t="str">
        <f t="shared" si="346"/>
        <v>X</v>
      </c>
      <c r="K1504" s="11" t="str">
        <f t="shared" si="347"/>
        <v/>
      </c>
      <c r="L1504" s="11" t="str">
        <f t="shared" si="348"/>
        <v/>
      </c>
      <c r="M1504" s="13"/>
      <c r="R1504" s="11"/>
      <c r="T1504" s="11"/>
      <c r="X1504" s="13"/>
    </row>
    <row r="1505" spans="1:24" x14ac:dyDescent="0.3">
      <c r="A1505" s="13"/>
      <c r="B1505" s="11">
        <v>2523</v>
      </c>
      <c r="C1505" s="14">
        <f t="shared" si="342"/>
        <v>50.229500000000002</v>
      </c>
      <c r="D1505" s="13"/>
      <c r="E1505" s="14">
        <f t="shared" si="344"/>
        <v>50.227699999999999</v>
      </c>
      <c r="F1505" s="21">
        <f t="shared" si="349"/>
        <v>18</v>
      </c>
      <c r="G1505" s="13"/>
      <c r="H1505" s="21">
        <f t="shared" si="343"/>
        <v>18</v>
      </c>
      <c r="I1505" s="13"/>
      <c r="J1505" s="11" t="str">
        <f t="shared" si="346"/>
        <v>X</v>
      </c>
      <c r="K1505" s="11" t="str">
        <f t="shared" si="347"/>
        <v/>
      </c>
      <c r="L1505" s="11" t="str">
        <f t="shared" si="348"/>
        <v/>
      </c>
      <c r="M1505" s="13"/>
      <c r="R1505" s="11"/>
      <c r="T1505" s="11"/>
      <c r="X1505" s="13"/>
    </row>
    <row r="1506" spans="1:24" x14ac:dyDescent="0.3">
      <c r="A1506" s="13"/>
      <c r="B1506" s="11">
        <v>2524</v>
      </c>
      <c r="C1506" s="14">
        <f t="shared" si="342"/>
        <v>50.239400000000003</v>
      </c>
      <c r="D1506" s="13"/>
      <c r="E1506" s="14">
        <f t="shared" si="344"/>
        <v>50.2376</v>
      </c>
      <c r="F1506" s="21">
        <f t="shared" si="349"/>
        <v>18</v>
      </c>
      <c r="G1506" s="13"/>
      <c r="H1506" s="21">
        <f t="shared" si="343"/>
        <v>18</v>
      </c>
      <c r="I1506" s="13"/>
      <c r="J1506" s="11" t="str">
        <f t="shared" si="346"/>
        <v>X</v>
      </c>
      <c r="K1506" s="11" t="str">
        <f t="shared" si="347"/>
        <v/>
      </c>
      <c r="L1506" s="11" t="str">
        <f t="shared" si="348"/>
        <v/>
      </c>
      <c r="M1506" s="13"/>
      <c r="R1506" s="11"/>
      <c r="T1506" s="11"/>
      <c r="X1506" s="13"/>
    </row>
    <row r="1507" spans="1:24" x14ac:dyDescent="0.3">
      <c r="A1507" s="13"/>
      <c r="B1507" s="11">
        <v>2525</v>
      </c>
      <c r="C1507" s="14">
        <f t="shared" si="342"/>
        <v>50.249400000000001</v>
      </c>
      <c r="D1507" s="13"/>
      <c r="E1507" s="14">
        <f t="shared" si="344"/>
        <v>50.247500000000002</v>
      </c>
      <c r="F1507" s="21">
        <f t="shared" si="349"/>
        <v>19</v>
      </c>
      <c r="G1507" s="13"/>
      <c r="H1507" s="21">
        <f t="shared" si="343"/>
        <v>19</v>
      </c>
      <c r="I1507" s="13"/>
      <c r="J1507" s="11" t="str">
        <f t="shared" si="346"/>
        <v>X</v>
      </c>
      <c r="K1507" s="11" t="str">
        <f t="shared" si="347"/>
        <v/>
      </c>
      <c r="L1507" s="11" t="str">
        <f t="shared" si="348"/>
        <v/>
      </c>
      <c r="M1507" s="13"/>
      <c r="R1507" s="11"/>
      <c r="T1507" s="11"/>
      <c r="X1507" s="13"/>
    </row>
    <row r="1508" spans="1:24" x14ac:dyDescent="0.3">
      <c r="A1508" s="13"/>
      <c r="B1508" s="11">
        <v>2526</v>
      </c>
      <c r="C1508" s="14">
        <f t="shared" si="342"/>
        <v>50.259300000000003</v>
      </c>
      <c r="D1508" s="13"/>
      <c r="E1508" s="14">
        <f t="shared" si="344"/>
        <v>50.257399999999997</v>
      </c>
      <c r="F1508" s="21">
        <f t="shared" si="349"/>
        <v>19</v>
      </c>
      <c r="G1508" s="13"/>
      <c r="H1508" s="21">
        <f t="shared" si="343"/>
        <v>19</v>
      </c>
      <c r="I1508" s="13"/>
      <c r="J1508" s="11" t="str">
        <f t="shared" si="346"/>
        <v>X</v>
      </c>
      <c r="K1508" s="11" t="str">
        <f t="shared" si="347"/>
        <v/>
      </c>
      <c r="L1508" s="11" t="str">
        <f t="shared" si="348"/>
        <v/>
      </c>
      <c r="M1508" s="13"/>
      <c r="R1508" s="11"/>
      <c r="T1508" s="11"/>
      <c r="X1508" s="13"/>
    </row>
    <row r="1509" spans="1:24" x14ac:dyDescent="0.3">
      <c r="A1509" s="13"/>
      <c r="B1509" s="11">
        <v>2527</v>
      </c>
      <c r="C1509" s="14">
        <f t="shared" si="342"/>
        <v>50.269300000000001</v>
      </c>
      <c r="D1509" s="13"/>
      <c r="E1509" s="14">
        <f t="shared" si="344"/>
        <v>50.267299999999999</v>
      </c>
      <c r="F1509" s="21">
        <f t="shared" si="349"/>
        <v>20</v>
      </c>
      <c r="G1509" s="13"/>
      <c r="H1509" s="21">
        <f t="shared" si="343"/>
        <v>20</v>
      </c>
      <c r="I1509" s="13"/>
      <c r="J1509" s="11" t="str">
        <f t="shared" si="346"/>
        <v>X</v>
      </c>
      <c r="K1509" s="11" t="str">
        <f t="shared" si="347"/>
        <v/>
      </c>
      <c r="L1509" s="11" t="str">
        <f t="shared" si="348"/>
        <v/>
      </c>
      <c r="M1509" s="13"/>
      <c r="R1509" s="11"/>
      <c r="T1509" s="11"/>
      <c r="X1509" s="13"/>
    </row>
    <row r="1510" spans="1:24" x14ac:dyDescent="0.3">
      <c r="A1510" s="13"/>
      <c r="B1510" s="11">
        <v>2528</v>
      </c>
      <c r="C1510" s="14">
        <f t="shared" si="342"/>
        <v>50.279200000000003</v>
      </c>
      <c r="D1510" s="13"/>
      <c r="E1510" s="14">
        <f t="shared" si="344"/>
        <v>50.277200000000001</v>
      </c>
      <c r="F1510" s="21">
        <f t="shared" si="349"/>
        <v>21</v>
      </c>
      <c r="G1510" s="13"/>
      <c r="H1510" s="21">
        <f t="shared" si="343"/>
        <v>20</v>
      </c>
      <c r="I1510" s="13"/>
      <c r="J1510" s="11" t="str">
        <f t="shared" si="346"/>
        <v/>
      </c>
      <c r="K1510" s="11" t="str">
        <f t="shared" si="347"/>
        <v/>
      </c>
      <c r="L1510" s="11" t="str">
        <f t="shared" si="348"/>
        <v>O</v>
      </c>
      <c r="M1510" s="13"/>
      <c r="R1510" s="11"/>
      <c r="T1510" s="11"/>
      <c r="X1510" s="13"/>
    </row>
    <row r="1511" spans="1:24" x14ac:dyDescent="0.3">
      <c r="A1511" s="13"/>
      <c r="B1511" s="11">
        <v>2529</v>
      </c>
      <c r="C1511" s="14">
        <f t="shared" si="342"/>
        <v>50.289200000000001</v>
      </c>
      <c r="D1511" s="13"/>
      <c r="E1511" s="14">
        <f t="shared" si="344"/>
        <v>50.287100000000002</v>
      </c>
      <c r="F1511" s="21">
        <f t="shared" ref="F1511:F1524" si="350">ROUND(25-((0.42-(E1511-50))/0.14)*(25/6),0)</f>
        <v>21</v>
      </c>
      <c r="G1511" s="13"/>
      <c r="H1511" s="21">
        <f t="shared" si="343"/>
        <v>21</v>
      </c>
      <c r="I1511" s="13"/>
      <c r="J1511" s="11" t="str">
        <f t="shared" si="346"/>
        <v>X</v>
      </c>
      <c r="K1511" s="11" t="str">
        <f t="shared" si="347"/>
        <v/>
      </c>
      <c r="L1511" s="11" t="str">
        <f t="shared" si="348"/>
        <v/>
      </c>
      <c r="M1511" s="13"/>
      <c r="R1511" s="11"/>
      <c r="T1511" s="11"/>
      <c r="X1511" s="13"/>
    </row>
    <row r="1512" spans="1:24" x14ac:dyDescent="0.3">
      <c r="A1512" s="13"/>
      <c r="B1512" s="11">
        <v>2530</v>
      </c>
      <c r="C1512" s="14">
        <f t="shared" si="342"/>
        <v>50.299100000000003</v>
      </c>
      <c r="D1512" s="13"/>
      <c r="E1512" s="14">
        <f t="shared" si="344"/>
        <v>50.296999999999997</v>
      </c>
      <c r="F1512" s="21">
        <f t="shared" si="350"/>
        <v>21</v>
      </c>
      <c r="G1512" s="13"/>
      <c r="H1512" s="21">
        <f t="shared" si="343"/>
        <v>21</v>
      </c>
      <c r="I1512" s="13"/>
      <c r="J1512" s="11" t="str">
        <f t="shared" si="346"/>
        <v>X</v>
      </c>
      <c r="K1512" s="11" t="str">
        <f t="shared" si="347"/>
        <v/>
      </c>
      <c r="L1512" s="11" t="str">
        <f t="shared" si="348"/>
        <v/>
      </c>
      <c r="M1512" s="13"/>
      <c r="R1512" s="11"/>
      <c r="T1512" s="11"/>
      <c r="X1512" s="13"/>
    </row>
    <row r="1513" spans="1:24" x14ac:dyDescent="0.3">
      <c r="A1513" s="13"/>
      <c r="B1513" s="11">
        <v>2531</v>
      </c>
      <c r="C1513" s="14">
        <f t="shared" si="342"/>
        <v>50.308999999999997</v>
      </c>
      <c r="D1513" s="13"/>
      <c r="E1513" s="14">
        <f t="shared" si="344"/>
        <v>50.306899999999999</v>
      </c>
      <c r="F1513" s="21">
        <f t="shared" si="350"/>
        <v>22</v>
      </c>
      <c r="G1513" s="13"/>
      <c r="H1513" s="21">
        <f t="shared" si="343"/>
        <v>21</v>
      </c>
      <c r="I1513" s="13"/>
      <c r="J1513" s="11" t="str">
        <f t="shared" si="346"/>
        <v/>
      </c>
      <c r="K1513" s="11" t="str">
        <f t="shared" si="347"/>
        <v/>
      </c>
      <c r="L1513" s="11" t="str">
        <f t="shared" si="348"/>
        <v>O</v>
      </c>
      <c r="M1513" s="13"/>
      <c r="R1513" s="11"/>
      <c r="T1513" s="11"/>
      <c r="X1513" s="13"/>
    </row>
    <row r="1514" spans="1:24" x14ac:dyDescent="0.3">
      <c r="A1514" s="13"/>
      <c r="B1514" s="11">
        <v>2532</v>
      </c>
      <c r="C1514" s="14">
        <f t="shared" si="342"/>
        <v>50.319000000000003</v>
      </c>
      <c r="D1514" s="13"/>
      <c r="E1514" s="14">
        <f t="shared" si="344"/>
        <v>50.316800000000001</v>
      </c>
      <c r="F1514" s="21">
        <f t="shared" si="350"/>
        <v>22</v>
      </c>
      <c r="G1514" s="13"/>
      <c r="H1514" s="21">
        <f t="shared" si="343"/>
        <v>22</v>
      </c>
      <c r="I1514" s="13"/>
      <c r="J1514" s="11" t="str">
        <f t="shared" si="346"/>
        <v>X</v>
      </c>
      <c r="K1514" s="11" t="str">
        <f t="shared" si="347"/>
        <v/>
      </c>
      <c r="L1514" s="11" t="str">
        <f t="shared" si="348"/>
        <v/>
      </c>
      <c r="M1514" s="13"/>
      <c r="R1514" s="11"/>
      <c r="T1514" s="11"/>
      <c r="X1514" s="13"/>
    </row>
    <row r="1515" spans="1:24" x14ac:dyDescent="0.3">
      <c r="A1515" s="13"/>
      <c r="B1515" s="11">
        <v>2533</v>
      </c>
      <c r="C1515" s="14">
        <f t="shared" si="342"/>
        <v>50.328899999999997</v>
      </c>
      <c r="D1515" s="13"/>
      <c r="E1515" s="14">
        <f t="shared" si="344"/>
        <v>50.326700000000002</v>
      </c>
      <c r="F1515" s="21">
        <f t="shared" si="350"/>
        <v>22</v>
      </c>
      <c r="G1515" s="13"/>
      <c r="H1515" s="21">
        <f t="shared" si="343"/>
        <v>22</v>
      </c>
      <c r="I1515" s="13"/>
      <c r="J1515" s="11" t="str">
        <f t="shared" ref="J1515:J1546" si="351">IF(H1515=F1515,"X","")</f>
        <v>X</v>
      </c>
      <c r="K1515" s="11" t="str">
        <f t="shared" ref="K1515:K1546" si="352">IF(H1515&gt;F1515,"U","")</f>
        <v/>
      </c>
      <c r="L1515" s="11" t="str">
        <f t="shared" ref="L1515:L1546" si="353">IF(H1515&lt;F1515,"O","")</f>
        <v/>
      </c>
      <c r="M1515" s="13"/>
      <c r="R1515" s="11"/>
      <c r="T1515" s="11"/>
      <c r="X1515" s="13"/>
    </row>
    <row r="1516" spans="1:24" x14ac:dyDescent="0.3">
      <c r="A1516" s="13"/>
      <c r="B1516" s="11">
        <v>2534</v>
      </c>
      <c r="C1516" s="14">
        <f t="shared" si="342"/>
        <v>50.338900000000002</v>
      </c>
      <c r="D1516" s="13"/>
      <c r="E1516" s="14">
        <f t="shared" si="344"/>
        <v>50.336599999999997</v>
      </c>
      <c r="F1516" s="21">
        <f t="shared" si="350"/>
        <v>23</v>
      </c>
      <c r="G1516" s="13"/>
      <c r="H1516" s="21">
        <f t="shared" si="343"/>
        <v>23</v>
      </c>
      <c r="I1516" s="13"/>
      <c r="J1516" s="11" t="str">
        <f t="shared" si="351"/>
        <v>X</v>
      </c>
      <c r="K1516" s="11" t="str">
        <f t="shared" si="352"/>
        <v/>
      </c>
      <c r="L1516" s="11" t="str">
        <f t="shared" si="353"/>
        <v/>
      </c>
      <c r="M1516" s="13"/>
      <c r="R1516" s="11"/>
      <c r="T1516" s="11"/>
      <c r="X1516" s="13"/>
    </row>
    <row r="1517" spans="1:24" x14ac:dyDescent="0.3">
      <c r="A1517" s="13"/>
      <c r="B1517" s="11">
        <v>2535</v>
      </c>
      <c r="C1517" s="14">
        <f t="shared" si="342"/>
        <v>50.348799999999997</v>
      </c>
      <c r="D1517" s="13"/>
      <c r="E1517" s="14">
        <f t="shared" si="344"/>
        <v>50.346499999999999</v>
      </c>
      <c r="F1517" s="21">
        <f t="shared" si="350"/>
        <v>23</v>
      </c>
      <c r="G1517" s="13"/>
      <c r="H1517" s="21">
        <f t="shared" si="343"/>
        <v>23</v>
      </c>
      <c r="I1517" s="13"/>
      <c r="J1517" s="11" t="str">
        <f t="shared" si="351"/>
        <v>X</v>
      </c>
      <c r="K1517" s="11" t="str">
        <f t="shared" si="352"/>
        <v/>
      </c>
      <c r="L1517" s="11" t="str">
        <f t="shared" si="353"/>
        <v/>
      </c>
      <c r="M1517" s="13"/>
      <c r="R1517" s="11"/>
      <c r="T1517" s="11"/>
      <c r="X1517" s="13"/>
    </row>
    <row r="1518" spans="1:24" x14ac:dyDescent="0.3">
      <c r="A1518" s="13"/>
      <c r="B1518" s="11">
        <v>2536</v>
      </c>
      <c r="C1518" s="14">
        <f t="shared" si="342"/>
        <v>50.358699999999999</v>
      </c>
      <c r="D1518" s="13"/>
      <c r="E1518" s="14">
        <f t="shared" si="344"/>
        <v>50.356400000000001</v>
      </c>
      <c r="F1518" s="21">
        <f t="shared" si="350"/>
        <v>23</v>
      </c>
      <c r="G1518" s="13"/>
      <c r="H1518" s="21">
        <f t="shared" si="343"/>
        <v>23</v>
      </c>
      <c r="I1518" s="13"/>
      <c r="J1518" s="11" t="str">
        <f t="shared" si="351"/>
        <v>X</v>
      </c>
      <c r="K1518" s="11" t="str">
        <f t="shared" si="352"/>
        <v/>
      </c>
      <c r="L1518" s="11" t="str">
        <f t="shared" si="353"/>
        <v/>
      </c>
      <c r="M1518" s="13"/>
      <c r="R1518" s="11"/>
      <c r="T1518" s="11"/>
      <c r="X1518" s="13"/>
    </row>
    <row r="1519" spans="1:24" x14ac:dyDescent="0.3">
      <c r="A1519" s="13"/>
      <c r="B1519" s="11">
        <v>2537</v>
      </c>
      <c r="C1519" s="14">
        <f t="shared" si="342"/>
        <v>50.368600000000001</v>
      </c>
      <c r="D1519" s="13"/>
      <c r="E1519" s="14">
        <f t="shared" si="344"/>
        <v>50.366300000000003</v>
      </c>
      <c r="F1519" s="21">
        <f t="shared" si="350"/>
        <v>23</v>
      </c>
      <c r="G1519" s="13"/>
      <c r="H1519" s="21">
        <f t="shared" si="343"/>
        <v>23</v>
      </c>
      <c r="I1519" s="13"/>
      <c r="J1519" s="11" t="str">
        <f t="shared" si="351"/>
        <v>X</v>
      </c>
      <c r="K1519" s="11" t="str">
        <f t="shared" si="352"/>
        <v/>
      </c>
      <c r="L1519" s="11" t="str">
        <f t="shared" si="353"/>
        <v/>
      </c>
      <c r="M1519" s="13"/>
      <c r="R1519" s="11"/>
      <c r="T1519" s="11"/>
      <c r="X1519" s="13"/>
    </row>
    <row r="1520" spans="1:24" x14ac:dyDescent="0.3">
      <c r="A1520" s="13"/>
      <c r="B1520" s="11">
        <v>2538</v>
      </c>
      <c r="C1520" s="14">
        <f t="shared" si="342"/>
        <v>50.378599999999999</v>
      </c>
      <c r="D1520" s="13"/>
      <c r="E1520" s="14">
        <f t="shared" si="344"/>
        <v>50.376199999999997</v>
      </c>
      <c r="F1520" s="21">
        <f t="shared" si="350"/>
        <v>24</v>
      </c>
      <c r="G1520" s="13"/>
      <c r="H1520" s="21">
        <f t="shared" si="343"/>
        <v>23.999999999999996</v>
      </c>
      <c r="I1520" s="13"/>
      <c r="J1520" s="11" t="str">
        <f t="shared" si="351"/>
        <v>X</v>
      </c>
      <c r="K1520" s="11" t="str">
        <f t="shared" si="352"/>
        <v/>
      </c>
      <c r="L1520" s="11" t="str">
        <f t="shared" si="353"/>
        <v/>
      </c>
      <c r="M1520" s="13"/>
      <c r="R1520" s="11"/>
      <c r="T1520" s="11"/>
      <c r="X1520" s="13"/>
    </row>
    <row r="1521" spans="1:24" x14ac:dyDescent="0.3">
      <c r="A1521" s="13"/>
      <c r="B1521" s="11">
        <v>2539</v>
      </c>
      <c r="C1521" s="14">
        <f t="shared" si="342"/>
        <v>50.388500000000001</v>
      </c>
      <c r="D1521" s="13"/>
      <c r="E1521" s="14">
        <f t="shared" si="344"/>
        <v>50.386099999999999</v>
      </c>
      <c r="F1521" s="21">
        <f t="shared" si="350"/>
        <v>24</v>
      </c>
      <c r="G1521" s="13"/>
      <c r="H1521" s="21">
        <f t="shared" si="343"/>
        <v>23.999999999999996</v>
      </c>
      <c r="I1521" s="13"/>
      <c r="J1521" s="11" t="str">
        <f t="shared" si="351"/>
        <v>X</v>
      </c>
      <c r="K1521" s="11" t="str">
        <f t="shared" si="352"/>
        <v/>
      </c>
      <c r="L1521" s="11" t="str">
        <f t="shared" si="353"/>
        <v/>
      </c>
      <c r="M1521" s="13"/>
      <c r="R1521" s="11"/>
      <c r="T1521" s="11"/>
      <c r="X1521" s="13"/>
    </row>
    <row r="1522" spans="1:24" x14ac:dyDescent="0.3">
      <c r="A1522" s="13"/>
      <c r="B1522" s="11">
        <v>2540</v>
      </c>
      <c r="C1522" s="14">
        <f t="shared" si="342"/>
        <v>50.398400000000002</v>
      </c>
      <c r="D1522" s="13"/>
      <c r="E1522" s="14">
        <f t="shared" si="344"/>
        <v>50.396000000000001</v>
      </c>
      <c r="F1522" s="21">
        <f t="shared" si="350"/>
        <v>24</v>
      </c>
      <c r="G1522" s="13"/>
      <c r="H1522" s="21">
        <f t="shared" si="343"/>
        <v>23.999999999999996</v>
      </c>
      <c r="I1522" s="13"/>
      <c r="J1522" s="11" t="str">
        <f t="shared" si="351"/>
        <v>X</v>
      </c>
      <c r="K1522" s="11" t="str">
        <f t="shared" si="352"/>
        <v/>
      </c>
      <c r="L1522" s="11" t="str">
        <f t="shared" si="353"/>
        <v/>
      </c>
      <c r="M1522" s="13"/>
      <c r="R1522" s="11"/>
      <c r="T1522" s="11"/>
      <c r="X1522" s="13"/>
    </row>
    <row r="1523" spans="1:24" x14ac:dyDescent="0.3">
      <c r="A1523" s="13"/>
      <c r="B1523" s="11">
        <v>2541</v>
      </c>
      <c r="C1523" s="14">
        <f t="shared" si="342"/>
        <v>50.408299999999997</v>
      </c>
      <c r="D1523" s="13"/>
      <c r="E1523" s="14">
        <f t="shared" si="344"/>
        <v>50.405900000000003</v>
      </c>
      <c r="F1523" s="21">
        <f t="shared" si="350"/>
        <v>25</v>
      </c>
      <c r="G1523" s="13"/>
      <c r="H1523" s="21">
        <f t="shared" si="343"/>
        <v>23.999999999999996</v>
      </c>
      <c r="I1523" s="13"/>
      <c r="J1523" s="11" t="str">
        <f t="shared" si="351"/>
        <v/>
      </c>
      <c r="K1523" s="11" t="str">
        <f t="shared" si="352"/>
        <v/>
      </c>
      <c r="L1523" s="11" t="str">
        <f t="shared" si="353"/>
        <v>O</v>
      </c>
      <c r="M1523" s="13"/>
      <c r="R1523" s="11"/>
      <c r="T1523" s="11"/>
      <c r="X1523" s="13"/>
    </row>
    <row r="1524" spans="1:24" x14ac:dyDescent="0.3">
      <c r="A1524" s="13"/>
      <c r="B1524" s="11">
        <v>2542</v>
      </c>
      <c r="C1524" s="14">
        <f t="shared" si="342"/>
        <v>50.418300000000002</v>
      </c>
      <c r="D1524" s="13"/>
      <c r="E1524" s="14">
        <f t="shared" si="344"/>
        <v>50.415799999999997</v>
      </c>
      <c r="F1524" s="21">
        <f t="shared" si="350"/>
        <v>25</v>
      </c>
      <c r="G1524" s="13"/>
      <c r="H1524" s="21">
        <f t="shared" si="343"/>
        <v>25</v>
      </c>
      <c r="I1524" s="13"/>
      <c r="J1524" s="11" t="str">
        <f t="shared" si="351"/>
        <v>X</v>
      </c>
      <c r="K1524" s="11" t="str">
        <f t="shared" si="352"/>
        <v/>
      </c>
      <c r="L1524" s="11" t="str">
        <f t="shared" si="353"/>
        <v/>
      </c>
      <c r="M1524" s="13"/>
      <c r="R1524" s="11"/>
      <c r="T1524" s="11"/>
      <c r="X1524" s="13"/>
    </row>
    <row r="1525" spans="1:24" x14ac:dyDescent="0.3">
      <c r="A1525" s="13"/>
      <c r="B1525" s="11">
        <v>2543</v>
      </c>
      <c r="C1525" s="14">
        <f t="shared" si="342"/>
        <v>50.428199999999997</v>
      </c>
      <c r="D1525" s="13"/>
      <c r="E1525" s="14">
        <f t="shared" si="344"/>
        <v>50.425699999999999</v>
      </c>
      <c r="F1525" s="21">
        <v>25</v>
      </c>
      <c r="G1525" s="13"/>
      <c r="H1525" s="21">
        <f t="shared" si="343"/>
        <v>25</v>
      </c>
      <c r="I1525" s="13"/>
      <c r="J1525" s="11" t="str">
        <f t="shared" si="351"/>
        <v>X</v>
      </c>
      <c r="K1525" s="11" t="str">
        <f t="shared" si="352"/>
        <v/>
      </c>
      <c r="L1525" s="11" t="str">
        <f t="shared" si="353"/>
        <v/>
      </c>
      <c r="M1525" s="13"/>
      <c r="R1525" s="11"/>
      <c r="T1525" s="11"/>
      <c r="X1525" s="13"/>
    </row>
    <row r="1526" spans="1:24" x14ac:dyDescent="0.3">
      <c r="A1526" s="13"/>
      <c r="B1526" s="11">
        <v>2544</v>
      </c>
      <c r="C1526" s="14">
        <f t="shared" si="342"/>
        <v>50.438099999999999</v>
      </c>
      <c r="D1526" s="13"/>
      <c r="E1526" s="14">
        <f t="shared" si="344"/>
        <v>50.435600000000001</v>
      </c>
      <c r="F1526" s="21">
        <v>25</v>
      </c>
      <c r="G1526" s="13"/>
      <c r="H1526" s="21">
        <f t="shared" si="343"/>
        <v>25</v>
      </c>
      <c r="I1526" s="13"/>
      <c r="J1526" s="11" t="str">
        <f t="shared" si="351"/>
        <v>X</v>
      </c>
      <c r="K1526" s="11" t="str">
        <f t="shared" si="352"/>
        <v/>
      </c>
      <c r="L1526" s="11" t="str">
        <f t="shared" si="353"/>
        <v/>
      </c>
      <c r="M1526" s="13"/>
      <c r="R1526" s="11"/>
      <c r="T1526" s="11"/>
      <c r="X1526" s="13"/>
    </row>
    <row r="1527" spans="1:24" x14ac:dyDescent="0.3">
      <c r="A1527" s="13"/>
      <c r="B1527" s="11">
        <v>2545</v>
      </c>
      <c r="C1527" s="14">
        <f t="shared" si="342"/>
        <v>50.448</v>
      </c>
      <c r="D1527" s="13"/>
      <c r="E1527" s="14">
        <f t="shared" si="344"/>
        <v>50.445500000000003</v>
      </c>
      <c r="F1527" s="21">
        <v>25</v>
      </c>
      <c r="G1527" s="13"/>
      <c r="H1527" s="21">
        <f t="shared" si="343"/>
        <v>25</v>
      </c>
      <c r="I1527" s="13"/>
      <c r="J1527" s="11" t="str">
        <f t="shared" si="351"/>
        <v>X</v>
      </c>
      <c r="K1527" s="11" t="str">
        <f t="shared" si="352"/>
        <v/>
      </c>
      <c r="L1527" s="11" t="str">
        <f t="shared" si="353"/>
        <v/>
      </c>
      <c r="M1527" s="13"/>
      <c r="R1527" s="11"/>
      <c r="T1527" s="11"/>
      <c r="X1527" s="13"/>
    </row>
    <row r="1528" spans="1:24" x14ac:dyDescent="0.3">
      <c r="A1528" s="13"/>
      <c r="B1528" s="11">
        <v>2546</v>
      </c>
      <c r="C1528" s="14">
        <f t="shared" si="342"/>
        <v>50.457900000000002</v>
      </c>
      <c r="D1528" s="13"/>
      <c r="E1528" s="14">
        <f t="shared" si="344"/>
        <v>50.455399999999997</v>
      </c>
      <c r="F1528" s="21">
        <v>25</v>
      </c>
      <c r="G1528" s="13"/>
      <c r="H1528" s="21">
        <f t="shared" si="343"/>
        <v>25</v>
      </c>
      <c r="I1528" s="13"/>
      <c r="J1528" s="11" t="str">
        <f t="shared" si="351"/>
        <v>X</v>
      </c>
      <c r="K1528" s="11" t="str">
        <f t="shared" si="352"/>
        <v/>
      </c>
      <c r="L1528" s="11" t="str">
        <f t="shared" si="353"/>
        <v/>
      </c>
      <c r="M1528" s="13"/>
      <c r="R1528" s="11"/>
      <c r="T1528" s="11"/>
      <c r="X1528" s="13"/>
    </row>
    <row r="1529" spans="1:24" x14ac:dyDescent="0.3">
      <c r="A1529" s="13"/>
      <c r="B1529" s="11">
        <v>2547</v>
      </c>
      <c r="C1529" s="14">
        <f t="shared" si="342"/>
        <v>50.467799999999997</v>
      </c>
      <c r="D1529" s="13"/>
      <c r="E1529" s="14">
        <f t="shared" si="344"/>
        <v>50.465299999999999</v>
      </c>
      <c r="F1529" s="21">
        <v>25</v>
      </c>
      <c r="G1529" s="13"/>
      <c r="H1529" s="21">
        <f t="shared" si="343"/>
        <v>25</v>
      </c>
      <c r="I1529" s="13"/>
      <c r="J1529" s="11" t="str">
        <f t="shared" si="351"/>
        <v>X</v>
      </c>
      <c r="K1529" s="11" t="str">
        <f t="shared" si="352"/>
        <v/>
      </c>
      <c r="L1529" s="11" t="str">
        <f t="shared" si="353"/>
        <v/>
      </c>
      <c r="M1529" s="13"/>
      <c r="R1529" s="11"/>
      <c r="T1529" s="11"/>
      <c r="X1529" s="13"/>
    </row>
    <row r="1530" spans="1:24" x14ac:dyDescent="0.3">
      <c r="A1530" s="13"/>
      <c r="B1530" s="11">
        <v>2548</v>
      </c>
      <c r="C1530" s="14">
        <f t="shared" si="342"/>
        <v>50.477699999999999</v>
      </c>
      <c r="D1530" s="13"/>
      <c r="E1530" s="14">
        <f t="shared" si="344"/>
        <v>50.475200000000001</v>
      </c>
      <c r="F1530" s="21">
        <v>25</v>
      </c>
      <c r="G1530" s="13"/>
      <c r="H1530" s="21">
        <f t="shared" si="343"/>
        <v>25</v>
      </c>
      <c r="I1530" s="13"/>
      <c r="J1530" s="11" t="str">
        <f t="shared" si="351"/>
        <v>X</v>
      </c>
      <c r="K1530" s="11" t="str">
        <f t="shared" si="352"/>
        <v/>
      </c>
      <c r="L1530" s="11" t="str">
        <f t="shared" si="353"/>
        <v/>
      </c>
      <c r="M1530" s="13"/>
      <c r="R1530" s="11"/>
      <c r="T1530" s="11"/>
      <c r="X1530" s="13"/>
    </row>
    <row r="1531" spans="1:24" x14ac:dyDescent="0.3">
      <c r="A1531" s="13"/>
      <c r="B1531" s="11">
        <v>2549</v>
      </c>
      <c r="C1531" s="14">
        <f t="shared" si="342"/>
        <v>50.4876</v>
      </c>
      <c r="D1531" s="13"/>
      <c r="E1531" s="14">
        <f t="shared" si="344"/>
        <v>50.485100000000003</v>
      </c>
      <c r="F1531" s="21">
        <v>25</v>
      </c>
      <c r="G1531" s="13"/>
      <c r="H1531" s="21">
        <f t="shared" si="343"/>
        <v>25</v>
      </c>
      <c r="I1531" s="13"/>
      <c r="J1531" s="11" t="str">
        <f t="shared" si="351"/>
        <v>X</v>
      </c>
      <c r="K1531" s="11" t="str">
        <f t="shared" si="352"/>
        <v/>
      </c>
      <c r="L1531" s="11" t="str">
        <f t="shared" si="353"/>
        <v/>
      </c>
      <c r="M1531" s="13"/>
      <c r="R1531" s="11"/>
      <c r="T1531" s="11"/>
      <c r="X1531" s="13"/>
    </row>
    <row r="1532" spans="1:24" x14ac:dyDescent="0.3">
      <c r="A1532" s="13"/>
      <c r="B1532" s="11">
        <v>2550</v>
      </c>
      <c r="C1532" s="14">
        <f t="shared" si="342"/>
        <v>50.497500000000002</v>
      </c>
      <c r="D1532" s="13"/>
      <c r="E1532" s="14">
        <f t="shared" si="344"/>
        <v>50.494999999999997</v>
      </c>
      <c r="F1532" s="21">
        <v>25</v>
      </c>
      <c r="G1532" s="13"/>
      <c r="H1532" s="21">
        <f t="shared" si="343"/>
        <v>25</v>
      </c>
      <c r="I1532" s="13"/>
      <c r="J1532" s="11" t="str">
        <f t="shared" si="351"/>
        <v>X</v>
      </c>
      <c r="K1532" s="11" t="str">
        <f t="shared" si="352"/>
        <v/>
      </c>
      <c r="L1532" s="11" t="str">
        <f t="shared" si="353"/>
        <v/>
      </c>
      <c r="M1532" s="13"/>
      <c r="R1532" s="11"/>
      <c r="T1532" s="11"/>
      <c r="X1532" s="13"/>
    </row>
    <row r="1533" spans="1:24" x14ac:dyDescent="0.3">
      <c r="A1533" s="13"/>
      <c r="B1533" s="11">
        <v>2551</v>
      </c>
      <c r="C1533" s="14">
        <f t="shared" si="342"/>
        <v>50.507399999999997</v>
      </c>
      <c r="D1533" s="13"/>
      <c r="E1533" s="14">
        <f t="shared" si="344"/>
        <v>50.505000000000003</v>
      </c>
      <c r="F1533" s="21">
        <v>25</v>
      </c>
      <c r="G1533" s="13"/>
      <c r="H1533" s="21">
        <f t="shared" si="343"/>
        <v>23.999999999999996</v>
      </c>
      <c r="I1533" s="13"/>
      <c r="J1533" s="11" t="str">
        <f t="shared" si="351"/>
        <v/>
      </c>
      <c r="K1533" s="11" t="str">
        <f t="shared" si="352"/>
        <v/>
      </c>
      <c r="L1533" s="11" t="str">
        <f t="shared" si="353"/>
        <v>O</v>
      </c>
      <c r="M1533" s="13"/>
      <c r="R1533" s="11"/>
      <c r="T1533" s="11"/>
      <c r="X1533" s="13"/>
    </row>
    <row r="1534" spans="1:24" x14ac:dyDescent="0.3">
      <c r="A1534" s="13"/>
      <c r="B1534" s="11">
        <v>2552</v>
      </c>
      <c r="C1534" s="14">
        <f t="shared" si="342"/>
        <v>50.517299999999999</v>
      </c>
      <c r="D1534" s="13"/>
      <c r="E1534" s="14">
        <f t="shared" si="344"/>
        <v>50.514899999999997</v>
      </c>
      <c r="F1534" s="21">
        <v>25</v>
      </c>
      <c r="G1534" s="13"/>
      <c r="H1534" s="21">
        <f t="shared" si="343"/>
        <v>23.999999999999996</v>
      </c>
      <c r="I1534" s="13"/>
      <c r="J1534" s="11" t="str">
        <f t="shared" si="351"/>
        <v/>
      </c>
      <c r="K1534" s="11" t="str">
        <f t="shared" si="352"/>
        <v/>
      </c>
      <c r="L1534" s="11" t="str">
        <f t="shared" si="353"/>
        <v>O</v>
      </c>
      <c r="M1534" s="13"/>
      <c r="R1534" s="11"/>
      <c r="T1534" s="11"/>
      <c r="X1534" s="13"/>
    </row>
    <row r="1535" spans="1:24" x14ac:dyDescent="0.3">
      <c r="A1535" s="13"/>
      <c r="B1535" s="11">
        <v>2553</v>
      </c>
      <c r="C1535" s="14">
        <f t="shared" si="342"/>
        <v>50.527200000000001</v>
      </c>
      <c r="D1535" s="13"/>
      <c r="E1535" s="14">
        <f t="shared" si="344"/>
        <v>50.524799999999999</v>
      </c>
      <c r="F1535" s="21">
        <v>25</v>
      </c>
      <c r="G1535" s="13"/>
      <c r="H1535" s="21">
        <f t="shared" si="343"/>
        <v>23.999999999999996</v>
      </c>
      <c r="I1535" s="13"/>
      <c r="J1535" s="11" t="str">
        <f t="shared" si="351"/>
        <v/>
      </c>
      <c r="K1535" s="11" t="str">
        <f t="shared" si="352"/>
        <v/>
      </c>
      <c r="L1535" s="11" t="str">
        <f t="shared" si="353"/>
        <v>O</v>
      </c>
      <c r="M1535" s="13"/>
      <c r="R1535" s="11"/>
      <c r="T1535" s="11"/>
      <c r="X1535" s="13"/>
    </row>
    <row r="1536" spans="1:24" x14ac:dyDescent="0.3">
      <c r="A1536" s="13"/>
      <c r="B1536" s="11">
        <v>2554</v>
      </c>
      <c r="C1536" s="14">
        <f t="shared" si="342"/>
        <v>50.537100000000002</v>
      </c>
      <c r="D1536" s="13"/>
      <c r="E1536" s="14">
        <f t="shared" si="344"/>
        <v>50.534700000000001</v>
      </c>
      <c r="F1536" s="21">
        <v>25</v>
      </c>
      <c r="G1536" s="13"/>
      <c r="H1536" s="21">
        <f t="shared" si="343"/>
        <v>23.999999999999996</v>
      </c>
      <c r="I1536" s="13"/>
      <c r="J1536" s="11" t="str">
        <f t="shared" si="351"/>
        <v/>
      </c>
      <c r="K1536" s="11" t="str">
        <f t="shared" si="352"/>
        <v/>
      </c>
      <c r="L1536" s="11" t="str">
        <f t="shared" si="353"/>
        <v>O</v>
      </c>
      <c r="M1536" s="13"/>
      <c r="R1536" s="11"/>
      <c r="T1536" s="11"/>
      <c r="X1536" s="13"/>
    </row>
    <row r="1537" spans="1:24" x14ac:dyDescent="0.3">
      <c r="A1537" s="13"/>
      <c r="B1537" s="11">
        <v>2555</v>
      </c>
      <c r="C1537" s="14">
        <f t="shared" si="342"/>
        <v>50.546999999999997</v>
      </c>
      <c r="D1537" s="13"/>
      <c r="E1537" s="14">
        <f t="shared" si="344"/>
        <v>50.544600000000003</v>
      </c>
      <c r="F1537" s="21">
        <v>25</v>
      </c>
      <c r="G1537" s="13"/>
      <c r="H1537" s="21">
        <f t="shared" si="343"/>
        <v>23.999999999999996</v>
      </c>
      <c r="I1537" s="13"/>
      <c r="J1537" s="11" t="str">
        <f t="shared" si="351"/>
        <v/>
      </c>
      <c r="K1537" s="11" t="str">
        <f t="shared" si="352"/>
        <v/>
      </c>
      <c r="L1537" s="11" t="str">
        <f t="shared" si="353"/>
        <v>O</v>
      </c>
      <c r="M1537" s="13"/>
      <c r="R1537" s="11"/>
      <c r="T1537" s="11"/>
      <c r="X1537" s="13"/>
    </row>
    <row r="1538" spans="1:24" x14ac:dyDescent="0.3">
      <c r="A1538" s="13"/>
      <c r="B1538" s="11">
        <v>2556</v>
      </c>
      <c r="C1538" s="14">
        <f t="shared" si="342"/>
        <v>50.556899999999999</v>
      </c>
      <c r="D1538" s="13"/>
      <c r="E1538" s="14">
        <f t="shared" si="344"/>
        <v>50.554499999999997</v>
      </c>
      <c r="F1538" s="21">
        <v>25</v>
      </c>
      <c r="G1538" s="13"/>
      <c r="H1538" s="21">
        <f t="shared" si="343"/>
        <v>23.999999999999996</v>
      </c>
      <c r="I1538" s="13"/>
      <c r="J1538" s="11" t="str">
        <f t="shared" si="351"/>
        <v/>
      </c>
      <c r="K1538" s="11" t="str">
        <f t="shared" si="352"/>
        <v/>
      </c>
      <c r="L1538" s="11" t="str">
        <f t="shared" si="353"/>
        <v>O</v>
      </c>
      <c r="M1538" s="13"/>
      <c r="R1538" s="11"/>
      <c r="T1538" s="11"/>
      <c r="X1538" s="13"/>
    </row>
    <row r="1539" spans="1:24" x14ac:dyDescent="0.3">
      <c r="A1539" s="13"/>
      <c r="B1539" s="11">
        <v>2557</v>
      </c>
      <c r="C1539" s="14">
        <f t="shared" si="342"/>
        <v>50.566800000000001</v>
      </c>
      <c r="D1539" s="13"/>
      <c r="E1539" s="14">
        <f t="shared" si="344"/>
        <v>50.564399999999999</v>
      </c>
      <c r="F1539" s="21">
        <v>25</v>
      </c>
      <c r="G1539" s="13"/>
      <c r="H1539" s="21">
        <f t="shared" si="343"/>
        <v>23.999999999999996</v>
      </c>
      <c r="I1539" s="13"/>
      <c r="J1539" s="11" t="str">
        <f t="shared" si="351"/>
        <v/>
      </c>
      <c r="K1539" s="11" t="str">
        <f t="shared" si="352"/>
        <v/>
      </c>
      <c r="L1539" s="11" t="str">
        <f t="shared" si="353"/>
        <v>O</v>
      </c>
      <c r="M1539" s="13"/>
      <c r="R1539" s="11"/>
      <c r="T1539" s="11"/>
      <c r="X1539" s="13"/>
    </row>
    <row r="1540" spans="1:24" x14ac:dyDescent="0.3">
      <c r="A1540" s="13"/>
      <c r="B1540" s="11">
        <v>2558</v>
      </c>
      <c r="C1540" s="14">
        <f t="shared" si="342"/>
        <v>50.576700000000002</v>
      </c>
      <c r="D1540" s="13"/>
      <c r="E1540" s="14">
        <f t="shared" si="344"/>
        <v>50.574300000000001</v>
      </c>
      <c r="F1540" s="21">
        <v>25</v>
      </c>
      <c r="G1540" s="13"/>
      <c r="H1540" s="21">
        <f t="shared" si="343"/>
        <v>23.999999999999996</v>
      </c>
      <c r="I1540" s="13"/>
      <c r="J1540" s="11" t="str">
        <f t="shared" si="351"/>
        <v/>
      </c>
      <c r="K1540" s="11" t="str">
        <f t="shared" si="352"/>
        <v/>
      </c>
      <c r="L1540" s="11" t="str">
        <f t="shared" si="353"/>
        <v>O</v>
      </c>
      <c r="M1540" s="13"/>
      <c r="R1540" s="11"/>
      <c r="T1540" s="11"/>
      <c r="X1540" s="13"/>
    </row>
    <row r="1541" spans="1:24" x14ac:dyDescent="0.3">
      <c r="A1541" s="13"/>
      <c r="B1541" s="11">
        <v>2559</v>
      </c>
      <c r="C1541" s="14">
        <f t="shared" si="342"/>
        <v>50.586599999999997</v>
      </c>
      <c r="D1541" s="13"/>
      <c r="E1541" s="14">
        <f t="shared" si="344"/>
        <v>50.584200000000003</v>
      </c>
      <c r="F1541" s="21">
        <f t="shared" ref="F1541:F1554" si="354">ROUND(25-(((E1541-50)-0.58)/0.14)*(25/6),0)</f>
        <v>25</v>
      </c>
      <c r="G1541" s="13"/>
      <c r="H1541" s="21">
        <f t="shared" si="343"/>
        <v>23.999999999999996</v>
      </c>
      <c r="I1541" s="13"/>
      <c r="J1541" s="11" t="str">
        <f t="shared" si="351"/>
        <v/>
      </c>
      <c r="K1541" s="11" t="str">
        <f t="shared" si="352"/>
        <v/>
      </c>
      <c r="L1541" s="11" t="str">
        <f t="shared" si="353"/>
        <v>O</v>
      </c>
      <c r="M1541" s="13"/>
      <c r="R1541" s="11"/>
      <c r="T1541" s="11"/>
      <c r="X1541" s="13"/>
    </row>
    <row r="1542" spans="1:24" x14ac:dyDescent="0.3">
      <c r="A1542" s="13"/>
      <c r="B1542" s="74">
        <v>2560</v>
      </c>
      <c r="C1542" s="78">
        <f t="shared" ref="C1542:C1605" si="355">ROUND(SQRT(B1542),4)</f>
        <v>50.596400000000003</v>
      </c>
      <c r="D1542" s="13"/>
      <c r="E1542" s="78">
        <f t="shared" si="344"/>
        <v>50.594099999999997</v>
      </c>
      <c r="F1542" s="73">
        <f t="shared" si="354"/>
        <v>25</v>
      </c>
      <c r="G1542" s="13"/>
      <c r="H1542" s="73">
        <f t="shared" si="343"/>
        <v>23</v>
      </c>
      <c r="I1542" s="13"/>
      <c r="J1542" s="11" t="str">
        <f t="shared" si="351"/>
        <v/>
      </c>
      <c r="K1542" s="11" t="str">
        <f t="shared" si="352"/>
        <v/>
      </c>
      <c r="L1542" s="11" t="str">
        <f t="shared" si="353"/>
        <v>O</v>
      </c>
      <c r="M1542" s="13"/>
      <c r="R1542" s="11"/>
      <c r="T1542" s="11"/>
      <c r="X1542" s="13"/>
    </row>
    <row r="1543" spans="1:24" x14ac:dyDescent="0.3">
      <c r="A1543" s="13"/>
      <c r="B1543" s="11">
        <v>2561</v>
      </c>
      <c r="C1543" s="14">
        <f t="shared" si="355"/>
        <v>50.606299999999997</v>
      </c>
      <c r="D1543" s="13"/>
      <c r="E1543" s="14">
        <f t="shared" si="344"/>
        <v>50.603999999999999</v>
      </c>
      <c r="F1543" s="21">
        <f t="shared" si="354"/>
        <v>24</v>
      </c>
      <c r="G1543" s="13"/>
      <c r="H1543" s="21">
        <f t="shared" ref="H1543:H1606" si="356">ROUND(C1543-E1543,4)*10000</f>
        <v>23</v>
      </c>
      <c r="I1543" s="13"/>
      <c r="J1543" s="11" t="str">
        <f t="shared" si="351"/>
        <v/>
      </c>
      <c r="K1543" s="11" t="str">
        <f t="shared" si="352"/>
        <v/>
      </c>
      <c r="L1543" s="11" t="str">
        <f t="shared" si="353"/>
        <v>O</v>
      </c>
      <c r="M1543" s="13"/>
      <c r="R1543" s="11"/>
      <c r="T1543" s="11"/>
      <c r="X1543" s="13"/>
    </row>
    <row r="1544" spans="1:24" x14ac:dyDescent="0.3">
      <c r="A1544" s="13"/>
      <c r="B1544" s="11">
        <v>2562</v>
      </c>
      <c r="C1544" s="14">
        <f t="shared" si="355"/>
        <v>50.616199999999999</v>
      </c>
      <c r="D1544" s="13"/>
      <c r="E1544" s="14">
        <f t="shared" si="344"/>
        <v>50.613900000000001</v>
      </c>
      <c r="F1544" s="21">
        <f t="shared" si="354"/>
        <v>24</v>
      </c>
      <c r="G1544" s="13"/>
      <c r="H1544" s="21">
        <f t="shared" si="356"/>
        <v>23</v>
      </c>
      <c r="I1544" s="13"/>
      <c r="J1544" s="11" t="str">
        <f t="shared" si="351"/>
        <v/>
      </c>
      <c r="K1544" s="11" t="str">
        <f t="shared" si="352"/>
        <v/>
      </c>
      <c r="L1544" s="11" t="str">
        <f t="shared" si="353"/>
        <v>O</v>
      </c>
      <c r="M1544" s="13"/>
      <c r="R1544" s="11"/>
      <c r="T1544" s="11"/>
      <c r="X1544" s="13"/>
    </row>
    <row r="1545" spans="1:24" x14ac:dyDescent="0.3">
      <c r="A1545" s="13"/>
      <c r="B1545" s="11">
        <v>2563</v>
      </c>
      <c r="C1545" s="14">
        <f t="shared" si="355"/>
        <v>50.626100000000001</v>
      </c>
      <c r="D1545" s="13"/>
      <c r="E1545" s="14">
        <f t="shared" si="344"/>
        <v>50.623800000000003</v>
      </c>
      <c r="F1545" s="21">
        <f t="shared" si="354"/>
        <v>24</v>
      </c>
      <c r="G1545" s="13"/>
      <c r="H1545" s="21">
        <f t="shared" si="356"/>
        <v>23</v>
      </c>
      <c r="I1545" s="13"/>
      <c r="J1545" s="11" t="str">
        <f t="shared" si="351"/>
        <v/>
      </c>
      <c r="K1545" s="11" t="str">
        <f t="shared" si="352"/>
        <v/>
      </c>
      <c r="L1545" s="11" t="str">
        <f t="shared" si="353"/>
        <v>O</v>
      </c>
      <c r="M1545" s="13"/>
      <c r="R1545" s="11"/>
      <c r="T1545" s="11"/>
      <c r="X1545" s="13"/>
    </row>
    <row r="1546" spans="1:24" x14ac:dyDescent="0.3">
      <c r="A1546" s="13"/>
      <c r="B1546" s="11">
        <v>2564</v>
      </c>
      <c r="C1546" s="14">
        <f t="shared" si="355"/>
        <v>50.636000000000003</v>
      </c>
      <c r="D1546" s="13"/>
      <c r="E1546" s="14">
        <f t="shared" si="344"/>
        <v>50.633699999999997</v>
      </c>
      <c r="F1546" s="21">
        <f t="shared" si="354"/>
        <v>23</v>
      </c>
      <c r="G1546" s="13"/>
      <c r="H1546" s="21">
        <f t="shared" si="356"/>
        <v>23</v>
      </c>
      <c r="I1546" s="13"/>
      <c r="J1546" s="11" t="str">
        <f t="shared" si="351"/>
        <v>X</v>
      </c>
      <c r="K1546" s="11" t="str">
        <f t="shared" si="352"/>
        <v/>
      </c>
      <c r="L1546" s="11" t="str">
        <f t="shared" si="353"/>
        <v/>
      </c>
      <c r="M1546" s="13"/>
      <c r="R1546" s="11"/>
      <c r="T1546" s="11"/>
      <c r="X1546" s="13"/>
    </row>
    <row r="1547" spans="1:24" x14ac:dyDescent="0.3">
      <c r="A1547" s="13"/>
      <c r="B1547" s="11">
        <v>2565</v>
      </c>
      <c r="C1547" s="14">
        <f t="shared" si="355"/>
        <v>50.645800000000001</v>
      </c>
      <c r="D1547" s="13"/>
      <c r="E1547" s="14">
        <f t="shared" ref="E1547:E1582" si="357">ROUND(50+(B1547-2500)/101,4)</f>
        <v>50.643599999999999</v>
      </c>
      <c r="F1547" s="21">
        <f t="shared" si="354"/>
        <v>23</v>
      </c>
      <c r="G1547" s="13"/>
      <c r="H1547" s="21">
        <f t="shared" si="356"/>
        <v>22</v>
      </c>
      <c r="I1547" s="13"/>
      <c r="J1547" s="11" t="str">
        <f t="shared" ref="J1547:J1582" si="358">IF(H1547=F1547,"X","")</f>
        <v/>
      </c>
      <c r="K1547" s="11" t="str">
        <f t="shared" ref="K1547:K1582" si="359">IF(H1547&gt;F1547,"U","")</f>
        <v/>
      </c>
      <c r="L1547" s="11" t="str">
        <f t="shared" ref="L1547:L1582" si="360">IF(H1547&lt;F1547,"O","")</f>
        <v>O</v>
      </c>
      <c r="M1547" s="13"/>
      <c r="R1547" s="11"/>
      <c r="T1547" s="11"/>
      <c r="X1547" s="13"/>
    </row>
    <row r="1548" spans="1:24" x14ac:dyDescent="0.3">
      <c r="A1548" s="13"/>
      <c r="B1548" s="11">
        <v>2566</v>
      </c>
      <c r="C1548" s="14">
        <f t="shared" si="355"/>
        <v>50.655700000000003</v>
      </c>
      <c r="D1548" s="13"/>
      <c r="E1548" s="14">
        <f t="shared" si="357"/>
        <v>50.653500000000001</v>
      </c>
      <c r="F1548" s="21">
        <f t="shared" si="354"/>
        <v>23</v>
      </c>
      <c r="G1548" s="13"/>
      <c r="H1548" s="21">
        <f t="shared" si="356"/>
        <v>22</v>
      </c>
      <c r="I1548" s="13"/>
      <c r="J1548" s="11" t="str">
        <f t="shared" si="358"/>
        <v/>
      </c>
      <c r="K1548" s="11" t="str">
        <f t="shared" si="359"/>
        <v/>
      </c>
      <c r="L1548" s="11" t="str">
        <f t="shared" si="360"/>
        <v>O</v>
      </c>
      <c r="M1548" s="13"/>
      <c r="R1548" s="11"/>
      <c r="T1548" s="11"/>
      <c r="X1548" s="13"/>
    </row>
    <row r="1549" spans="1:24" x14ac:dyDescent="0.3">
      <c r="A1549" s="13"/>
      <c r="B1549" s="11">
        <v>2567</v>
      </c>
      <c r="C1549" s="14">
        <f t="shared" si="355"/>
        <v>50.665599999999998</v>
      </c>
      <c r="D1549" s="13"/>
      <c r="E1549" s="14">
        <f t="shared" si="357"/>
        <v>50.663400000000003</v>
      </c>
      <c r="F1549" s="21">
        <f t="shared" si="354"/>
        <v>23</v>
      </c>
      <c r="G1549" s="13"/>
      <c r="H1549" s="21">
        <f t="shared" si="356"/>
        <v>22</v>
      </c>
      <c r="I1549" s="13"/>
      <c r="J1549" s="11" t="str">
        <f t="shared" si="358"/>
        <v/>
      </c>
      <c r="K1549" s="11" t="str">
        <f t="shared" si="359"/>
        <v/>
      </c>
      <c r="L1549" s="11" t="str">
        <f t="shared" si="360"/>
        <v>O</v>
      </c>
      <c r="M1549" s="13"/>
      <c r="R1549" s="11"/>
      <c r="T1549" s="11"/>
      <c r="X1549" s="13"/>
    </row>
    <row r="1550" spans="1:24" x14ac:dyDescent="0.3">
      <c r="A1550" s="13"/>
      <c r="B1550" s="11">
        <v>2568</v>
      </c>
      <c r="C1550" s="14">
        <f t="shared" si="355"/>
        <v>50.675400000000003</v>
      </c>
      <c r="D1550" s="13"/>
      <c r="E1550" s="14">
        <f t="shared" si="357"/>
        <v>50.673299999999998</v>
      </c>
      <c r="F1550" s="21">
        <f t="shared" si="354"/>
        <v>22</v>
      </c>
      <c r="G1550" s="13"/>
      <c r="H1550" s="21">
        <f t="shared" si="356"/>
        <v>21</v>
      </c>
      <c r="I1550" s="13"/>
      <c r="J1550" s="11" t="str">
        <f t="shared" si="358"/>
        <v/>
      </c>
      <c r="K1550" s="11" t="str">
        <f t="shared" si="359"/>
        <v/>
      </c>
      <c r="L1550" s="11" t="str">
        <f t="shared" si="360"/>
        <v>O</v>
      </c>
      <c r="M1550" s="13"/>
      <c r="R1550" s="11"/>
      <c r="T1550" s="11"/>
      <c r="X1550" s="13"/>
    </row>
    <row r="1551" spans="1:24" x14ac:dyDescent="0.3">
      <c r="A1551" s="13"/>
      <c r="B1551" s="11">
        <v>2569</v>
      </c>
      <c r="C1551" s="14">
        <f t="shared" si="355"/>
        <v>50.685299999999998</v>
      </c>
      <c r="D1551" s="13"/>
      <c r="E1551" s="14">
        <f t="shared" si="357"/>
        <v>50.683199999999999</v>
      </c>
      <c r="F1551" s="21">
        <f t="shared" si="354"/>
        <v>22</v>
      </c>
      <c r="G1551" s="13"/>
      <c r="H1551" s="21">
        <f t="shared" si="356"/>
        <v>21</v>
      </c>
      <c r="I1551" s="13"/>
      <c r="J1551" s="11" t="str">
        <f t="shared" si="358"/>
        <v/>
      </c>
      <c r="K1551" s="11" t="str">
        <f t="shared" si="359"/>
        <v/>
      </c>
      <c r="L1551" s="11" t="str">
        <f t="shared" si="360"/>
        <v>O</v>
      </c>
      <c r="M1551" s="13"/>
      <c r="R1551" s="11"/>
      <c r="T1551" s="11"/>
      <c r="X1551" s="13"/>
    </row>
    <row r="1552" spans="1:24" x14ac:dyDescent="0.3">
      <c r="A1552" s="13"/>
      <c r="B1552" s="11">
        <v>2570</v>
      </c>
      <c r="C1552" s="14">
        <f t="shared" si="355"/>
        <v>50.6952</v>
      </c>
      <c r="D1552" s="13"/>
      <c r="E1552" s="14">
        <f t="shared" si="357"/>
        <v>50.693100000000001</v>
      </c>
      <c r="F1552" s="21">
        <f t="shared" si="354"/>
        <v>22</v>
      </c>
      <c r="G1552" s="13"/>
      <c r="H1552" s="21">
        <f t="shared" si="356"/>
        <v>21</v>
      </c>
      <c r="I1552" s="13"/>
      <c r="J1552" s="11" t="str">
        <f t="shared" si="358"/>
        <v/>
      </c>
      <c r="K1552" s="11" t="str">
        <f t="shared" si="359"/>
        <v/>
      </c>
      <c r="L1552" s="11" t="str">
        <f t="shared" si="360"/>
        <v>O</v>
      </c>
      <c r="M1552" s="13"/>
      <c r="R1552" s="11"/>
      <c r="T1552" s="11"/>
      <c r="X1552" s="13"/>
    </row>
    <row r="1553" spans="1:24" x14ac:dyDescent="0.3">
      <c r="A1553" s="13"/>
      <c r="B1553" s="11">
        <v>2571</v>
      </c>
      <c r="C1553" s="14">
        <f t="shared" si="355"/>
        <v>50.704999999999998</v>
      </c>
      <c r="D1553" s="13"/>
      <c r="E1553" s="14">
        <f t="shared" si="357"/>
        <v>50.703000000000003</v>
      </c>
      <c r="F1553" s="21">
        <f t="shared" si="354"/>
        <v>21</v>
      </c>
      <c r="G1553" s="13"/>
      <c r="H1553" s="21">
        <f t="shared" si="356"/>
        <v>20</v>
      </c>
      <c r="I1553" s="13"/>
      <c r="J1553" s="11" t="str">
        <f t="shared" si="358"/>
        <v/>
      </c>
      <c r="K1553" s="11" t="str">
        <f t="shared" si="359"/>
        <v/>
      </c>
      <c r="L1553" s="11" t="str">
        <f t="shared" si="360"/>
        <v>O</v>
      </c>
      <c r="M1553" s="13"/>
      <c r="R1553" s="11"/>
      <c r="T1553" s="11"/>
      <c r="X1553" s="13"/>
    </row>
    <row r="1554" spans="1:24" x14ac:dyDescent="0.3">
      <c r="A1554" s="13"/>
      <c r="B1554" s="11">
        <v>2572</v>
      </c>
      <c r="C1554" s="14">
        <f t="shared" si="355"/>
        <v>50.7149</v>
      </c>
      <c r="D1554" s="13"/>
      <c r="E1554" s="14">
        <f t="shared" si="357"/>
        <v>50.712899999999998</v>
      </c>
      <c r="F1554" s="21">
        <f t="shared" si="354"/>
        <v>21</v>
      </c>
      <c r="G1554" s="13"/>
      <c r="H1554" s="21">
        <f t="shared" si="356"/>
        <v>20</v>
      </c>
      <c r="I1554" s="13"/>
      <c r="J1554" s="11" t="str">
        <f t="shared" si="358"/>
        <v/>
      </c>
      <c r="K1554" s="11" t="str">
        <f t="shared" si="359"/>
        <v/>
      </c>
      <c r="L1554" s="11" t="str">
        <f t="shared" si="360"/>
        <v>O</v>
      </c>
      <c r="M1554" s="13"/>
      <c r="R1554" s="11"/>
      <c r="T1554" s="11"/>
      <c r="X1554" s="13"/>
    </row>
    <row r="1555" spans="1:24" x14ac:dyDescent="0.3">
      <c r="A1555" s="13"/>
      <c r="B1555" s="74">
        <v>2573</v>
      </c>
      <c r="C1555" s="78">
        <f t="shared" si="355"/>
        <v>50.724699999999999</v>
      </c>
      <c r="D1555" s="13"/>
      <c r="E1555" s="78">
        <f t="shared" si="357"/>
        <v>50.722799999999999</v>
      </c>
      <c r="F1555" s="73">
        <f t="shared" ref="F1555:F1568" si="361">ROUND((25/2)+((0.86-(E1555-50))/0.14)*(25/3),0)</f>
        <v>21</v>
      </c>
      <c r="G1555" s="13"/>
      <c r="H1555" s="73">
        <f t="shared" si="356"/>
        <v>19</v>
      </c>
      <c r="I1555" s="13"/>
      <c r="J1555" s="11" t="str">
        <f t="shared" si="358"/>
        <v/>
      </c>
      <c r="K1555" s="11" t="str">
        <f t="shared" si="359"/>
        <v/>
      </c>
      <c r="L1555" s="11" t="str">
        <f t="shared" si="360"/>
        <v>O</v>
      </c>
      <c r="M1555" s="13"/>
      <c r="R1555" s="11"/>
      <c r="T1555" s="11"/>
      <c r="X1555" s="13"/>
    </row>
    <row r="1556" spans="1:24" x14ac:dyDescent="0.3">
      <c r="A1556" s="13"/>
      <c r="B1556" s="11">
        <v>2574</v>
      </c>
      <c r="C1556" s="14">
        <f t="shared" si="355"/>
        <v>50.7346</v>
      </c>
      <c r="D1556" s="13"/>
      <c r="E1556" s="14">
        <f t="shared" si="357"/>
        <v>50.732700000000001</v>
      </c>
      <c r="F1556" s="21">
        <f t="shared" si="361"/>
        <v>20</v>
      </c>
      <c r="G1556" s="13"/>
      <c r="H1556" s="21">
        <f t="shared" si="356"/>
        <v>19</v>
      </c>
      <c r="I1556" s="13"/>
      <c r="J1556" s="11" t="str">
        <f t="shared" si="358"/>
        <v/>
      </c>
      <c r="K1556" s="11" t="str">
        <f t="shared" si="359"/>
        <v/>
      </c>
      <c r="L1556" s="11" t="str">
        <f t="shared" si="360"/>
        <v>O</v>
      </c>
      <c r="M1556" s="13"/>
      <c r="R1556" s="11"/>
      <c r="T1556" s="11"/>
      <c r="X1556" s="13"/>
    </row>
    <row r="1557" spans="1:24" x14ac:dyDescent="0.3">
      <c r="A1557" s="13"/>
      <c r="B1557" s="11">
        <v>2575</v>
      </c>
      <c r="C1557" s="14">
        <f t="shared" si="355"/>
        <v>50.744500000000002</v>
      </c>
      <c r="D1557" s="13"/>
      <c r="E1557" s="14">
        <f t="shared" si="357"/>
        <v>50.742600000000003</v>
      </c>
      <c r="F1557" s="21">
        <f t="shared" si="361"/>
        <v>19</v>
      </c>
      <c r="G1557" s="13"/>
      <c r="H1557" s="21">
        <f t="shared" si="356"/>
        <v>19</v>
      </c>
      <c r="I1557" s="13"/>
      <c r="J1557" s="11" t="str">
        <f t="shared" si="358"/>
        <v>X</v>
      </c>
      <c r="K1557" s="11" t="str">
        <f t="shared" si="359"/>
        <v/>
      </c>
      <c r="L1557" s="11" t="str">
        <f t="shared" si="360"/>
        <v/>
      </c>
      <c r="M1557" s="13"/>
      <c r="R1557" s="11"/>
      <c r="T1557" s="11"/>
      <c r="X1557" s="13"/>
    </row>
    <row r="1558" spans="1:24" x14ac:dyDescent="0.3">
      <c r="A1558" s="13"/>
      <c r="B1558" s="11">
        <v>2576</v>
      </c>
      <c r="C1558" s="14">
        <f t="shared" si="355"/>
        <v>50.754300000000001</v>
      </c>
      <c r="D1558" s="13"/>
      <c r="E1558" s="14">
        <f t="shared" si="357"/>
        <v>50.752499999999998</v>
      </c>
      <c r="F1558" s="21">
        <f t="shared" si="361"/>
        <v>19</v>
      </c>
      <c r="G1558" s="13"/>
      <c r="H1558" s="21">
        <f t="shared" si="356"/>
        <v>18</v>
      </c>
      <c r="I1558" s="13"/>
      <c r="J1558" s="11" t="str">
        <f t="shared" si="358"/>
        <v/>
      </c>
      <c r="K1558" s="11" t="str">
        <f t="shared" si="359"/>
        <v/>
      </c>
      <c r="L1558" s="11" t="str">
        <f t="shared" si="360"/>
        <v>O</v>
      </c>
      <c r="M1558" s="13"/>
      <c r="R1558" s="11"/>
      <c r="T1558" s="11"/>
      <c r="X1558" s="13"/>
    </row>
    <row r="1559" spans="1:24" x14ac:dyDescent="0.3">
      <c r="A1559" s="13"/>
      <c r="B1559" s="11">
        <v>2577</v>
      </c>
      <c r="C1559" s="14">
        <f t="shared" si="355"/>
        <v>50.764200000000002</v>
      </c>
      <c r="D1559" s="13"/>
      <c r="E1559" s="14">
        <f t="shared" si="357"/>
        <v>50.7624</v>
      </c>
      <c r="F1559" s="21">
        <f t="shared" si="361"/>
        <v>18</v>
      </c>
      <c r="G1559" s="13"/>
      <c r="H1559" s="21">
        <f t="shared" si="356"/>
        <v>18</v>
      </c>
      <c r="I1559" s="13"/>
      <c r="J1559" s="11" t="str">
        <f t="shared" si="358"/>
        <v>X</v>
      </c>
      <c r="K1559" s="11" t="str">
        <f t="shared" si="359"/>
        <v/>
      </c>
      <c r="L1559" s="11" t="str">
        <f t="shared" si="360"/>
        <v/>
      </c>
      <c r="M1559" s="13"/>
      <c r="R1559" s="11"/>
      <c r="T1559" s="11"/>
      <c r="X1559" s="13"/>
    </row>
    <row r="1560" spans="1:24" x14ac:dyDescent="0.3">
      <c r="A1560" s="13"/>
      <c r="B1560" s="11">
        <v>2578</v>
      </c>
      <c r="C1560" s="14">
        <f t="shared" si="355"/>
        <v>50.774000000000001</v>
      </c>
      <c r="D1560" s="13"/>
      <c r="E1560" s="14">
        <f t="shared" si="357"/>
        <v>50.772300000000001</v>
      </c>
      <c r="F1560" s="21">
        <f t="shared" si="361"/>
        <v>18</v>
      </c>
      <c r="G1560" s="13"/>
      <c r="H1560" s="21">
        <f t="shared" si="356"/>
        <v>17</v>
      </c>
      <c r="I1560" s="13"/>
      <c r="J1560" s="11" t="str">
        <f t="shared" si="358"/>
        <v/>
      </c>
      <c r="K1560" s="11" t="str">
        <f t="shared" si="359"/>
        <v/>
      </c>
      <c r="L1560" s="11" t="str">
        <f t="shared" si="360"/>
        <v>O</v>
      </c>
      <c r="M1560" s="13"/>
      <c r="R1560" s="11"/>
      <c r="T1560" s="11"/>
      <c r="X1560" s="13"/>
    </row>
    <row r="1561" spans="1:24" x14ac:dyDescent="0.3">
      <c r="A1561" s="13"/>
      <c r="B1561" s="11">
        <v>2579</v>
      </c>
      <c r="C1561" s="14">
        <f t="shared" si="355"/>
        <v>50.783900000000003</v>
      </c>
      <c r="D1561" s="13"/>
      <c r="E1561" s="14">
        <f t="shared" si="357"/>
        <v>50.782200000000003</v>
      </c>
      <c r="F1561" s="21">
        <f t="shared" si="361"/>
        <v>17</v>
      </c>
      <c r="G1561" s="13"/>
      <c r="H1561" s="21">
        <f t="shared" si="356"/>
        <v>17</v>
      </c>
      <c r="I1561" s="13"/>
      <c r="J1561" s="11" t="str">
        <f t="shared" si="358"/>
        <v>X</v>
      </c>
      <c r="K1561" s="11" t="str">
        <f t="shared" si="359"/>
        <v/>
      </c>
      <c r="L1561" s="11" t="str">
        <f t="shared" si="360"/>
        <v/>
      </c>
      <c r="M1561" s="13"/>
      <c r="R1561" s="11"/>
      <c r="T1561" s="11"/>
      <c r="X1561" s="13"/>
    </row>
    <row r="1562" spans="1:24" x14ac:dyDescent="0.3">
      <c r="A1562" s="13"/>
      <c r="B1562" s="11">
        <v>2580</v>
      </c>
      <c r="C1562" s="14">
        <f t="shared" si="355"/>
        <v>50.793700000000001</v>
      </c>
      <c r="D1562" s="13"/>
      <c r="E1562" s="14">
        <f t="shared" si="357"/>
        <v>50.792099999999998</v>
      </c>
      <c r="F1562" s="21">
        <f t="shared" si="361"/>
        <v>17</v>
      </c>
      <c r="G1562" s="13"/>
      <c r="H1562" s="21">
        <f t="shared" si="356"/>
        <v>16</v>
      </c>
      <c r="I1562" s="13"/>
      <c r="J1562" s="11" t="str">
        <f t="shared" si="358"/>
        <v/>
      </c>
      <c r="K1562" s="11" t="str">
        <f t="shared" si="359"/>
        <v/>
      </c>
      <c r="L1562" s="11" t="str">
        <f t="shared" si="360"/>
        <v>O</v>
      </c>
      <c r="M1562" s="13"/>
      <c r="R1562" s="11"/>
      <c r="T1562" s="11"/>
      <c r="X1562" s="13"/>
    </row>
    <row r="1563" spans="1:24" x14ac:dyDescent="0.3">
      <c r="A1563" s="13"/>
      <c r="B1563" s="11">
        <v>2581</v>
      </c>
      <c r="C1563" s="14">
        <f t="shared" si="355"/>
        <v>50.8035</v>
      </c>
      <c r="D1563" s="13"/>
      <c r="E1563" s="14">
        <f t="shared" si="357"/>
        <v>50.802</v>
      </c>
      <c r="F1563" s="21">
        <f t="shared" si="361"/>
        <v>16</v>
      </c>
      <c r="G1563" s="13"/>
      <c r="H1563" s="21">
        <f t="shared" si="356"/>
        <v>15</v>
      </c>
      <c r="I1563" s="13"/>
      <c r="J1563" s="11" t="str">
        <f t="shared" si="358"/>
        <v/>
      </c>
      <c r="K1563" s="11" t="str">
        <f t="shared" si="359"/>
        <v/>
      </c>
      <c r="L1563" s="11" t="str">
        <f t="shared" si="360"/>
        <v>O</v>
      </c>
      <c r="M1563" s="13"/>
      <c r="R1563" s="11"/>
      <c r="T1563" s="11"/>
      <c r="X1563" s="13"/>
    </row>
    <row r="1564" spans="1:24" x14ac:dyDescent="0.3">
      <c r="A1564" s="13"/>
      <c r="B1564" s="11">
        <v>2582</v>
      </c>
      <c r="C1564" s="14">
        <f t="shared" si="355"/>
        <v>50.813400000000001</v>
      </c>
      <c r="D1564" s="13"/>
      <c r="E1564" s="14">
        <f t="shared" si="357"/>
        <v>50.811900000000001</v>
      </c>
      <c r="F1564" s="21">
        <f t="shared" si="361"/>
        <v>15</v>
      </c>
      <c r="G1564" s="13"/>
      <c r="H1564" s="21">
        <f t="shared" si="356"/>
        <v>15</v>
      </c>
      <c r="I1564" s="13"/>
      <c r="J1564" s="11" t="str">
        <f t="shared" si="358"/>
        <v>X</v>
      </c>
      <c r="K1564" s="11" t="str">
        <f t="shared" si="359"/>
        <v/>
      </c>
      <c r="L1564" s="11" t="str">
        <f t="shared" si="360"/>
        <v/>
      </c>
      <c r="M1564" s="13"/>
      <c r="R1564" s="11"/>
      <c r="T1564" s="11"/>
      <c r="X1564" s="13"/>
    </row>
    <row r="1565" spans="1:24" x14ac:dyDescent="0.3">
      <c r="A1565" s="13"/>
      <c r="B1565" s="11">
        <v>2583</v>
      </c>
      <c r="C1565" s="14">
        <f t="shared" si="355"/>
        <v>50.8232</v>
      </c>
      <c r="D1565" s="13"/>
      <c r="E1565" s="14">
        <f t="shared" si="357"/>
        <v>50.821800000000003</v>
      </c>
      <c r="F1565" s="21">
        <f t="shared" si="361"/>
        <v>15</v>
      </c>
      <c r="G1565" s="13"/>
      <c r="H1565" s="21">
        <f t="shared" si="356"/>
        <v>14</v>
      </c>
      <c r="I1565" s="13"/>
      <c r="J1565" s="11" t="str">
        <f t="shared" si="358"/>
        <v/>
      </c>
      <c r="K1565" s="11" t="str">
        <f t="shared" si="359"/>
        <v/>
      </c>
      <c r="L1565" s="11" t="str">
        <f t="shared" si="360"/>
        <v>O</v>
      </c>
      <c r="M1565" s="13"/>
      <c r="R1565" s="11"/>
      <c r="T1565" s="11"/>
      <c r="X1565" s="13"/>
    </row>
    <row r="1566" spans="1:24" x14ac:dyDescent="0.3">
      <c r="A1566" s="13"/>
      <c r="B1566" s="11">
        <v>2584</v>
      </c>
      <c r="C1566" s="14">
        <f t="shared" si="355"/>
        <v>50.833100000000002</v>
      </c>
      <c r="D1566" s="13"/>
      <c r="E1566" s="14">
        <f t="shared" si="357"/>
        <v>50.831699999999998</v>
      </c>
      <c r="F1566" s="21">
        <f t="shared" si="361"/>
        <v>14</v>
      </c>
      <c r="G1566" s="13"/>
      <c r="H1566" s="21">
        <f t="shared" si="356"/>
        <v>14</v>
      </c>
      <c r="I1566" s="13"/>
      <c r="J1566" s="11" t="str">
        <f t="shared" si="358"/>
        <v>X</v>
      </c>
      <c r="K1566" s="11" t="str">
        <f t="shared" si="359"/>
        <v/>
      </c>
      <c r="L1566" s="11" t="str">
        <f t="shared" si="360"/>
        <v/>
      </c>
      <c r="M1566" s="13"/>
      <c r="R1566" s="11"/>
      <c r="T1566" s="11"/>
      <c r="X1566" s="13"/>
    </row>
    <row r="1567" spans="1:24" x14ac:dyDescent="0.3">
      <c r="A1567" s="13"/>
      <c r="B1567" s="11">
        <v>2585</v>
      </c>
      <c r="C1567" s="14">
        <f t="shared" si="355"/>
        <v>50.8429</v>
      </c>
      <c r="D1567" s="13"/>
      <c r="E1567" s="14">
        <f t="shared" si="357"/>
        <v>50.8416</v>
      </c>
      <c r="F1567" s="21">
        <f t="shared" si="361"/>
        <v>14</v>
      </c>
      <c r="G1567" s="13"/>
      <c r="H1567" s="21">
        <f t="shared" si="356"/>
        <v>13</v>
      </c>
      <c r="I1567" s="13"/>
      <c r="J1567" s="11" t="str">
        <f t="shared" si="358"/>
        <v/>
      </c>
      <c r="K1567" s="11" t="str">
        <f t="shared" si="359"/>
        <v/>
      </c>
      <c r="L1567" s="11" t="str">
        <f t="shared" si="360"/>
        <v>O</v>
      </c>
      <c r="M1567" s="13"/>
      <c r="R1567" s="11"/>
      <c r="T1567" s="11"/>
      <c r="X1567" s="13"/>
    </row>
    <row r="1568" spans="1:24" x14ac:dyDescent="0.3">
      <c r="A1568" s="13"/>
      <c r="B1568" s="11">
        <v>2586</v>
      </c>
      <c r="C1568" s="14">
        <f t="shared" si="355"/>
        <v>50.852699999999999</v>
      </c>
      <c r="D1568" s="13"/>
      <c r="E1568" s="14">
        <f t="shared" si="357"/>
        <v>50.851500000000001</v>
      </c>
      <c r="F1568" s="21">
        <f t="shared" si="361"/>
        <v>13</v>
      </c>
      <c r="G1568" s="13"/>
      <c r="H1568" s="21">
        <f t="shared" si="356"/>
        <v>11.999999999999998</v>
      </c>
      <c r="I1568" s="13"/>
      <c r="J1568" s="11" t="str">
        <f t="shared" si="358"/>
        <v/>
      </c>
      <c r="K1568" s="11" t="str">
        <f t="shared" si="359"/>
        <v/>
      </c>
      <c r="L1568" s="11" t="str">
        <f t="shared" si="360"/>
        <v>O</v>
      </c>
      <c r="M1568" s="13"/>
      <c r="R1568" s="11"/>
      <c r="T1568" s="11"/>
      <c r="X1568" s="13"/>
    </row>
    <row r="1569" spans="1:24" x14ac:dyDescent="0.3">
      <c r="A1569" s="13"/>
      <c r="B1569" s="11">
        <v>2587</v>
      </c>
      <c r="C1569" s="14">
        <f t="shared" si="355"/>
        <v>50.8626</v>
      </c>
      <c r="D1569" s="13"/>
      <c r="E1569" s="14">
        <f t="shared" si="357"/>
        <v>50.861400000000003</v>
      </c>
      <c r="F1569" s="21">
        <f t="shared" ref="F1569:F1582" si="362">ROUND(((1-(E1569-50))/0.14)*(25/2),0)</f>
        <v>12</v>
      </c>
      <c r="G1569" s="13"/>
      <c r="H1569" s="21">
        <f t="shared" si="356"/>
        <v>11.999999999999998</v>
      </c>
      <c r="I1569" s="13"/>
      <c r="J1569" s="11" t="str">
        <f t="shared" si="358"/>
        <v>X</v>
      </c>
      <c r="K1569" s="11" t="str">
        <f t="shared" si="359"/>
        <v/>
      </c>
      <c r="L1569" s="11" t="str">
        <f t="shared" si="360"/>
        <v/>
      </c>
      <c r="M1569" s="13"/>
      <c r="R1569" s="11"/>
      <c r="T1569" s="11"/>
      <c r="X1569" s="13"/>
    </row>
    <row r="1570" spans="1:24" x14ac:dyDescent="0.3">
      <c r="A1570" s="13"/>
      <c r="B1570" s="11">
        <v>2588</v>
      </c>
      <c r="C1570" s="14">
        <f t="shared" si="355"/>
        <v>50.872399999999999</v>
      </c>
      <c r="D1570" s="13"/>
      <c r="E1570" s="14">
        <f t="shared" si="357"/>
        <v>50.871299999999998</v>
      </c>
      <c r="F1570" s="21">
        <f t="shared" si="362"/>
        <v>11</v>
      </c>
      <c r="G1570" s="13"/>
      <c r="H1570" s="21">
        <f t="shared" si="356"/>
        <v>11</v>
      </c>
      <c r="I1570" s="13"/>
      <c r="J1570" s="11" t="str">
        <f t="shared" si="358"/>
        <v>X</v>
      </c>
      <c r="K1570" s="11" t="str">
        <f t="shared" si="359"/>
        <v/>
      </c>
      <c r="L1570" s="11" t="str">
        <f t="shared" si="360"/>
        <v/>
      </c>
      <c r="M1570" s="13"/>
      <c r="R1570" s="11"/>
      <c r="T1570" s="11"/>
      <c r="X1570" s="13"/>
    </row>
    <row r="1571" spans="1:24" x14ac:dyDescent="0.3">
      <c r="A1571" s="13"/>
      <c r="B1571" s="11">
        <v>2589</v>
      </c>
      <c r="C1571" s="14">
        <f t="shared" si="355"/>
        <v>50.882199999999997</v>
      </c>
      <c r="D1571" s="13"/>
      <c r="E1571" s="14">
        <f t="shared" si="357"/>
        <v>50.8812</v>
      </c>
      <c r="F1571" s="21">
        <f t="shared" si="362"/>
        <v>11</v>
      </c>
      <c r="G1571" s="13"/>
      <c r="H1571" s="21">
        <f t="shared" si="356"/>
        <v>10</v>
      </c>
      <c r="I1571" s="13"/>
      <c r="J1571" s="11" t="str">
        <f t="shared" si="358"/>
        <v/>
      </c>
      <c r="K1571" s="11" t="str">
        <f t="shared" si="359"/>
        <v/>
      </c>
      <c r="L1571" s="11" t="str">
        <f t="shared" si="360"/>
        <v>O</v>
      </c>
      <c r="M1571" s="13"/>
      <c r="R1571" s="11"/>
      <c r="T1571" s="11"/>
      <c r="X1571" s="13"/>
    </row>
    <row r="1572" spans="1:24" x14ac:dyDescent="0.3">
      <c r="A1572" s="13"/>
      <c r="B1572" s="11">
        <v>2590</v>
      </c>
      <c r="C1572" s="14">
        <f t="shared" si="355"/>
        <v>50.892000000000003</v>
      </c>
      <c r="D1572" s="13"/>
      <c r="E1572" s="14">
        <f t="shared" si="357"/>
        <v>50.891100000000002</v>
      </c>
      <c r="F1572" s="21">
        <f t="shared" si="362"/>
        <v>10</v>
      </c>
      <c r="G1572" s="13"/>
      <c r="H1572" s="21">
        <f t="shared" si="356"/>
        <v>9</v>
      </c>
      <c r="I1572" s="13"/>
      <c r="J1572" s="11" t="str">
        <f t="shared" si="358"/>
        <v/>
      </c>
      <c r="K1572" s="11" t="str">
        <f t="shared" si="359"/>
        <v/>
      </c>
      <c r="L1572" s="11" t="str">
        <f t="shared" si="360"/>
        <v>O</v>
      </c>
      <c r="M1572" s="13"/>
      <c r="R1572" s="11"/>
      <c r="T1572" s="11"/>
      <c r="X1572" s="13"/>
    </row>
    <row r="1573" spans="1:24" x14ac:dyDescent="0.3">
      <c r="A1573" s="13"/>
      <c r="B1573" s="11">
        <v>2591</v>
      </c>
      <c r="C1573" s="14">
        <f t="shared" si="355"/>
        <v>50.901899999999998</v>
      </c>
      <c r="D1573" s="13"/>
      <c r="E1573" s="14">
        <f t="shared" si="357"/>
        <v>50.901000000000003</v>
      </c>
      <c r="F1573" s="21">
        <f t="shared" si="362"/>
        <v>9</v>
      </c>
      <c r="G1573" s="13"/>
      <c r="H1573" s="21">
        <f t="shared" si="356"/>
        <v>9</v>
      </c>
      <c r="I1573" s="13"/>
      <c r="J1573" s="11" t="str">
        <f t="shared" si="358"/>
        <v>X</v>
      </c>
      <c r="K1573" s="11" t="str">
        <f t="shared" si="359"/>
        <v/>
      </c>
      <c r="L1573" s="11" t="str">
        <f t="shared" si="360"/>
        <v/>
      </c>
      <c r="M1573" s="13"/>
      <c r="R1573" s="11"/>
      <c r="T1573" s="11"/>
      <c r="X1573" s="13"/>
    </row>
    <row r="1574" spans="1:24" x14ac:dyDescent="0.3">
      <c r="A1574" s="13"/>
      <c r="B1574" s="11">
        <v>2592</v>
      </c>
      <c r="C1574" s="14">
        <f t="shared" si="355"/>
        <v>50.911700000000003</v>
      </c>
      <c r="D1574" s="13"/>
      <c r="E1574" s="14">
        <f t="shared" si="357"/>
        <v>50.910899999999998</v>
      </c>
      <c r="F1574" s="21">
        <f t="shared" si="362"/>
        <v>8</v>
      </c>
      <c r="G1574" s="13"/>
      <c r="H1574" s="21">
        <f t="shared" si="356"/>
        <v>8</v>
      </c>
      <c r="I1574" s="13"/>
      <c r="J1574" s="11" t="str">
        <f t="shared" si="358"/>
        <v>X</v>
      </c>
      <c r="K1574" s="11" t="str">
        <f t="shared" si="359"/>
        <v/>
      </c>
      <c r="L1574" s="11" t="str">
        <f t="shared" si="360"/>
        <v/>
      </c>
      <c r="M1574" s="13"/>
      <c r="R1574" s="11"/>
      <c r="T1574" s="11"/>
      <c r="X1574" s="13"/>
    </row>
    <row r="1575" spans="1:24" x14ac:dyDescent="0.3">
      <c r="A1575" s="13"/>
      <c r="B1575" s="11">
        <v>2593</v>
      </c>
      <c r="C1575" s="14">
        <f t="shared" si="355"/>
        <v>50.921500000000002</v>
      </c>
      <c r="D1575" s="13"/>
      <c r="E1575" s="14">
        <f t="shared" si="357"/>
        <v>50.9208</v>
      </c>
      <c r="F1575" s="21">
        <f t="shared" si="362"/>
        <v>7</v>
      </c>
      <c r="G1575" s="13"/>
      <c r="H1575" s="21">
        <f t="shared" si="356"/>
        <v>7</v>
      </c>
      <c r="I1575" s="13"/>
      <c r="J1575" s="11" t="str">
        <f t="shared" si="358"/>
        <v>X</v>
      </c>
      <c r="K1575" s="11" t="str">
        <f t="shared" si="359"/>
        <v/>
      </c>
      <c r="L1575" s="11" t="str">
        <f t="shared" si="360"/>
        <v/>
      </c>
      <c r="M1575" s="13"/>
      <c r="R1575" s="11"/>
      <c r="T1575" s="11"/>
      <c r="X1575" s="13"/>
    </row>
    <row r="1576" spans="1:24" x14ac:dyDescent="0.3">
      <c r="A1576" s="13"/>
      <c r="B1576" s="11">
        <v>2594</v>
      </c>
      <c r="C1576" s="14">
        <f t="shared" si="355"/>
        <v>50.9313</v>
      </c>
      <c r="D1576" s="13"/>
      <c r="E1576" s="14">
        <f t="shared" si="357"/>
        <v>50.930700000000002</v>
      </c>
      <c r="F1576" s="21">
        <f t="shared" si="362"/>
        <v>6</v>
      </c>
      <c r="G1576" s="13"/>
      <c r="H1576" s="21">
        <f t="shared" si="356"/>
        <v>5.9999999999999991</v>
      </c>
      <c r="I1576" s="13"/>
      <c r="J1576" s="11" t="str">
        <f t="shared" si="358"/>
        <v>X</v>
      </c>
      <c r="K1576" s="11" t="str">
        <f t="shared" si="359"/>
        <v/>
      </c>
      <c r="L1576" s="11" t="str">
        <f t="shared" si="360"/>
        <v/>
      </c>
      <c r="M1576" s="13"/>
      <c r="R1576" s="11"/>
      <c r="T1576" s="11"/>
      <c r="X1576" s="13"/>
    </row>
    <row r="1577" spans="1:24" x14ac:dyDescent="0.3">
      <c r="A1577" s="13"/>
      <c r="B1577" s="11">
        <v>2595</v>
      </c>
      <c r="C1577" s="14">
        <f t="shared" si="355"/>
        <v>50.941099999999999</v>
      </c>
      <c r="D1577" s="13"/>
      <c r="E1577" s="14">
        <f t="shared" si="357"/>
        <v>50.940600000000003</v>
      </c>
      <c r="F1577" s="21">
        <f t="shared" si="362"/>
        <v>5</v>
      </c>
      <c r="G1577" s="13"/>
      <c r="H1577" s="21">
        <f t="shared" si="356"/>
        <v>5</v>
      </c>
      <c r="I1577" s="13"/>
      <c r="J1577" s="11" t="str">
        <f t="shared" si="358"/>
        <v>X</v>
      </c>
      <c r="K1577" s="11" t="str">
        <f t="shared" si="359"/>
        <v/>
      </c>
      <c r="L1577" s="11" t="str">
        <f t="shared" si="360"/>
        <v/>
      </c>
      <c r="M1577" s="13"/>
      <c r="R1577" s="11"/>
      <c r="T1577" s="11"/>
      <c r="X1577" s="13"/>
    </row>
    <row r="1578" spans="1:24" x14ac:dyDescent="0.3">
      <c r="A1578" s="13"/>
      <c r="B1578" s="11">
        <v>2596</v>
      </c>
      <c r="C1578" s="14">
        <f t="shared" si="355"/>
        <v>50.951000000000001</v>
      </c>
      <c r="D1578" s="13"/>
      <c r="E1578" s="14">
        <f t="shared" si="357"/>
        <v>50.950499999999998</v>
      </c>
      <c r="F1578" s="21">
        <f t="shared" si="362"/>
        <v>4</v>
      </c>
      <c r="G1578" s="13"/>
      <c r="H1578" s="21">
        <f t="shared" si="356"/>
        <v>5</v>
      </c>
      <c r="I1578" s="13"/>
      <c r="J1578" s="11" t="str">
        <f t="shared" si="358"/>
        <v/>
      </c>
      <c r="K1578" s="11" t="str">
        <f t="shared" si="359"/>
        <v>U</v>
      </c>
      <c r="L1578" s="11" t="str">
        <f t="shared" si="360"/>
        <v/>
      </c>
      <c r="M1578" s="13"/>
      <c r="R1578" s="11"/>
      <c r="T1578" s="11"/>
      <c r="X1578" s="13"/>
    </row>
    <row r="1579" spans="1:24" x14ac:dyDescent="0.3">
      <c r="A1579" s="13"/>
      <c r="B1579" s="11">
        <v>2597</v>
      </c>
      <c r="C1579" s="14">
        <f t="shared" si="355"/>
        <v>50.960799999999999</v>
      </c>
      <c r="D1579" s="13"/>
      <c r="E1579" s="14">
        <f t="shared" si="357"/>
        <v>50.9604</v>
      </c>
      <c r="F1579" s="21">
        <f t="shared" si="362"/>
        <v>4</v>
      </c>
      <c r="G1579" s="13"/>
      <c r="H1579" s="21">
        <f t="shared" si="356"/>
        <v>4</v>
      </c>
      <c r="I1579" s="13"/>
      <c r="J1579" s="11" t="str">
        <f t="shared" si="358"/>
        <v>X</v>
      </c>
      <c r="K1579" s="11" t="str">
        <f t="shared" si="359"/>
        <v/>
      </c>
      <c r="L1579" s="11" t="str">
        <f t="shared" si="360"/>
        <v/>
      </c>
      <c r="M1579" s="13"/>
      <c r="R1579" s="11"/>
      <c r="T1579" s="11"/>
      <c r="X1579" s="13"/>
    </row>
    <row r="1580" spans="1:24" x14ac:dyDescent="0.3">
      <c r="A1580" s="13"/>
      <c r="B1580" s="11">
        <v>2598</v>
      </c>
      <c r="C1580" s="14">
        <f t="shared" si="355"/>
        <v>50.970599999999997</v>
      </c>
      <c r="D1580" s="13"/>
      <c r="E1580" s="14">
        <f t="shared" si="357"/>
        <v>50.970300000000002</v>
      </c>
      <c r="F1580" s="21">
        <f t="shared" si="362"/>
        <v>3</v>
      </c>
      <c r="G1580" s="13"/>
      <c r="H1580" s="21">
        <f t="shared" si="356"/>
        <v>2.9999999999999996</v>
      </c>
      <c r="I1580" s="13"/>
      <c r="J1580" s="11" t="str">
        <f t="shared" si="358"/>
        <v>X</v>
      </c>
      <c r="K1580" s="11" t="str">
        <f t="shared" si="359"/>
        <v/>
      </c>
      <c r="L1580" s="11" t="str">
        <f t="shared" si="360"/>
        <v/>
      </c>
      <c r="M1580" s="13"/>
      <c r="R1580" s="11"/>
      <c r="T1580" s="11"/>
      <c r="X1580" s="13"/>
    </row>
    <row r="1581" spans="1:24" x14ac:dyDescent="0.3">
      <c r="A1581" s="13"/>
      <c r="B1581" s="11">
        <v>2599</v>
      </c>
      <c r="C1581" s="14">
        <f t="shared" si="355"/>
        <v>50.980400000000003</v>
      </c>
      <c r="D1581" s="13"/>
      <c r="E1581" s="14">
        <f t="shared" si="357"/>
        <v>50.980200000000004</v>
      </c>
      <c r="F1581" s="21">
        <f t="shared" si="362"/>
        <v>2</v>
      </c>
      <c r="G1581" s="13"/>
      <c r="H1581" s="21">
        <f t="shared" si="356"/>
        <v>2</v>
      </c>
      <c r="I1581" s="13"/>
      <c r="J1581" s="11" t="str">
        <f t="shared" si="358"/>
        <v>X</v>
      </c>
      <c r="K1581" s="11" t="str">
        <f t="shared" si="359"/>
        <v/>
      </c>
      <c r="L1581" s="11" t="str">
        <f t="shared" si="360"/>
        <v/>
      </c>
      <c r="M1581" s="13"/>
      <c r="R1581" s="11"/>
      <c r="T1581" s="11"/>
      <c r="X1581" s="13"/>
    </row>
    <row r="1582" spans="1:24" x14ac:dyDescent="0.3">
      <c r="A1582" s="13"/>
      <c r="B1582" s="11">
        <v>2600</v>
      </c>
      <c r="C1582" s="14">
        <f t="shared" si="355"/>
        <v>50.990200000000002</v>
      </c>
      <c r="D1582" s="13"/>
      <c r="E1582" s="14">
        <f t="shared" si="357"/>
        <v>50.990099999999998</v>
      </c>
      <c r="F1582" s="21">
        <f t="shared" si="362"/>
        <v>1</v>
      </c>
      <c r="G1582" s="13"/>
      <c r="H1582" s="21">
        <f t="shared" si="356"/>
        <v>1</v>
      </c>
      <c r="I1582" s="13"/>
      <c r="J1582" s="11" t="str">
        <f t="shared" si="358"/>
        <v>X</v>
      </c>
      <c r="K1582" s="11" t="str">
        <f t="shared" si="359"/>
        <v/>
      </c>
      <c r="L1582" s="11" t="str">
        <f t="shared" si="360"/>
        <v/>
      </c>
      <c r="M1582" s="13"/>
      <c r="R1582" s="11"/>
      <c r="T1582" s="11"/>
      <c r="X1582" s="13"/>
    </row>
    <row r="1583" spans="1:24" x14ac:dyDescent="0.3">
      <c r="A1583" s="13"/>
      <c r="B1583" s="11">
        <v>2601</v>
      </c>
      <c r="C1583" s="14">
        <f t="shared" si="355"/>
        <v>51</v>
      </c>
      <c r="D1583" s="13"/>
      <c r="E1583" s="14">
        <f>50+(B1583-2500)/101</f>
        <v>51</v>
      </c>
      <c r="F1583" s="21"/>
      <c r="G1583" s="13"/>
      <c r="H1583" s="21">
        <f t="shared" si="356"/>
        <v>0</v>
      </c>
      <c r="I1583" s="13"/>
      <c r="J1583" s="10">
        <f>COUNTIF(J1483:J1582,"X")</f>
        <v>60</v>
      </c>
      <c r="K1583" s="10">
        <f>COUNTIF(K1483:K1582,"U")</f>
        <v>4</v>
      </c>
      <c r="L1583" s="10">
        <f>COUNTIF(L1483:L1582,"O")</f>
        <v>36</v>
      </c>
      <c r="M1583" s="13"/>
      <c r="R1583" s="11"/>
      <c r="T1583" s="11"/>
      <c r="X1583" s="13"/>
    </row>
    <row r="1584" spans="1:24" x14ac:dyDescent="0.3">
      <c r="A1584" s="13"/>
      <c r="B1584" s="11">
        <v>2602</v>
      </c>
      <c r="C1584" s="14">
        <f t="shared" si="355"/>
        <v>51.009799999999998</v>
      </c>
      <c r="D1584" s="13"/>
      <c r="E1584" s="14">
        <f t="shared" ref="E1584:E1647" si="363">ROUND(51+(B1584-2601)/103,4)</f>
        <v>51.009700000000002</v>
      </c>
      <c r="F1584" s="21">
        <f t="shared" ref="F1584:F1597" si="364">ROUND(((E1584-51)/0.14)*(24/2),0)</f>
        <v>1</v>
      </c>
      <c r="G1584" s="13"/>
      <c r="H1584" s="21">
        <f t="shared" si="356"/>
        <v>1</v>
      </c>
      <c r="I1584" s="13"/>
      <c r="J1584" s="11" t="str">
        <f t="shared" ref="J1584:J1615" si="365">IF(H1584=F1584,"X","")</f>
        <v>X</v>
      </c>
      <c r="K1584" s="11" t="str">
        <f t="shared" ref="K1584:K1615" si="366">IF(H1584&gt;F1584,"U","")</f>
        <v/>
      </c>
      <c r="L1584" s="11" t="str">
        <f t="shared" ref="L1584:L1615" si="367">IF(H1584&lt;F1584,"O","")</f>
        <v/>
      </c>
      <c r="M1584" s="13"/>
      <c r="R1584" s="11"/>
      <c r="T1584" s="11"/>
      <c r="X1584" s="13"/>
    </row>
    <row r="1585" spans="1:24" x14ac:dyDescent="0.3">
      <c r="A1585" s="13"/>
      <c r="B1585" s="11">
        <v>2603</v>
      </c>
      <c r="C1585" s="14">
        <f t="shared" si="355"/>
        <v>51.019599999999997</v>
      </c>
      <c r="D1585" s="13"/>
      <c r="E1585" s="14">
        <f t="shared" si="363"/>
        <v>51.019399999999997</v>
      </c>
      <c r="F1585" s="21">
        <f t="shared" si="364"/>
        <v>2</v>
      </c>
      <c r="G1585" s="13"/>
      <c r="H1585" s="21">
        <f t="shared" si="356"/>
        <v>2</v>
      </c>
      <c r="I1585" s="13"/>
      <c r="J1585" s="11" t="str">
        <f t="shared" si="365"/>
        <v>X</v>
      </c>
      <c r="K1585" s="11" t="str">
        <f t="shared" si="366"/>
        <v/>
      </c>
      <c r="L1585" s="11" t="str">
        <f t="shared" si="367"/>
        <v/>
      </c>
      <c r="M1585" s="13"/>
      <c r="R1585" s="11"/>
      <c r="T1585" s="11"/>
      <c r="X1585" s="13"/>
    </row>
    <row r="1586" spans="1:24" x14ac:dyDescent="0.3">
      <c r="A1586" s="13"/>
      <c r="B1586" s="11">
        <v>2604</v>
      </c>
      <c r="C1586" s="14">
        <f t="shared" si="355"/>
        <v>51.029400000000003</v>
      </c>
      <c r="D1586" s="13"/>
      <c r="E1586" s="14">
        <f t="shared" si="363"/>
        <v>51.0291</v>
      </c>
      <c r="F1586" s="21">
        <f t="shared" si="364"/>
        <v>2</v>
      </c>
      <c r="G1586" s="13"/>
      <c r="H1586" s="21">
        <f t="shared" si="356"/>
        <v>2.9999999999999996</v>
      </c>
      <c r="I1586" s="13"/>
      <c r="J1586" s="11" t="str">
        <f t="shared" si="365"/>
        <v/>
      </c>
      <c r="K1586" s="11" t="str">
        <f t="shared" si="366"/>
        <v>U</v>
      </c>
      <c r="L1586" s="11" t="str">
        <f t="shared" si="367"/>
        <v/>
      </c>
      <c r="M1586" s="13"/>
      <c r="R1586" s="11"/>
      <c r="T1586" s="11"/>
      <c r="X1586" s="13"/>
    </row>
    <row r="1587" spans="1:24" x14ac:dyDescent="0.3">
      <c r="A1587" s="13"/>
      <c r="B1587" s="11">
        <v>2605</v>
      </c>
      <c r="C1587" s="14">
        <f t="shared" si="355"/>
        <v>51.039200000000001</v>
      </c>
      <c r="D1587" s="13"/>
      <c r="E1587" s="14">
        <f t="shared" si="363"/>
        <v>51.038800000000002</v>
      </c>
      <c r="F1587" s="21">
        <f t="shared" si="364"/>
        <v>3</v>
      </c>
      <c r="G1587" s="13"/>
      <c r="H1587" s="21">
        <f t="shared" si="356"/>
        <v>4</v>
      </c>
      <c r="I1587" s="13"/>
      <c r="J1587" s="11" t="str">
        <f t="shared" si="365"/>
        <v/>
      </c>
      <c r="K1587" s="11" t="str">
        <f t="shared" si="366"/>
        <v>U</v>
      </c>
      <c r="L1587" s="11" t="str">
        <f t="shared" si="367"/>
        <v/>
      </c>
      <c r="M1587" s="13"/>
      <c r="R1587" s="11"/>
      <c r="T1587" s="11"/>
      <c r="X1587" s="13"/>
    </row>
    <row r="1588" spans="1:24" x14ac:dyDescent="0.3">
      <c r="A1588" s="13"/>
      <c r="B1588" s="11">
        <v>2606</v>
      </c>
      <c r="C1588" s="14">
        <f t="shared" si="355"/>
        <v>51.048999999999999</v>
      </c>
      <c r="D1588" s="13"/>
      <c r="E1588" s="14">
        <f t="shared" si="363"/>
        <v>51.048499999999997</v>
      </c>
      <c r="F1588" s="21">
        <f t="shared" si="364"/>
        <v>4</v>
      </c>
      <c r="G1588" s="13"/>
      <c r="H1588" s="21">
        <f t="shared" si="356"/>
        <v>5</v>
      </c>
      <c r="I1588" s="13"/>
      <c r="J1588" s="11" t="str">
        <f t="shared" si="365"/>
        <v/>
      </c>
      <c r="K1588" s="11" t="str">
        <f t="shared" si="366"/>
        <v>U</v>
      </c>
      <c r="L1588" s="11" t="str">
        <f t="shared" si="367"/>
        <v/>
      </c>
      <c r="M1588" s="13"/>
      <c r="R1588" s="11"/>
      <c r="T1588" s="11"/>
      <c r="X1588" s="13"/>
    </row>
    <row r="1589" spans="1:24" x14ac:dyDescent="0.3">
      <c r="A1589" s="13"/>
      <c r="B1589" s="11">
        <v>2607</v>
      </c>
      <c r="C1589" s="14">
        <f t="shared" si="355"/>
        <v>51.058799999999998</v>
      </c>
      <c r="D1589" s="13"/>
      <c r="E1589" s="14">
        <f t="shared" si="363"/>
        <v>51.058300000000003</v>
      </c>
      <c r="F1589" s="21">
        <f t="shared" si="364"/>
        <v>5</v>
      </c>
      <c r="G1589" s="13"/>
      <c r="H1589" s="21">
        <f t="shared" si="356"/>
        <v>5</v>
      </c>
      <c r="I1589" s="13"/>
      <c r="J1589" s="11" t="str">
        <f t="shared" si="365"/>
        <v>X</v>
      </c>
      <c r="K1589" s="11" t="str">
        <f t="shared" si="366"/>
        <v/>
      </c>
      <c r="L1589" s="11" t="str">
        <f t="shared" si="367"/>
        <v/>
      </c>
      <c r="M1589" s="13"/>
      <c r="R1589" s="11"/>
      <c r="T1589" s="11"/>
      <c r="X1589" s="13"/>
    </row>
    <row r="1590" spans="1:24" x14ac:dyDescent="0.3">
      <c r="A1590" s="13"/>
      <c r="B1590" s="11">
        <v>2608</v>
      </c>
      <c r="C1590" s="14">
        <f t="shared" si="355"/>
        <v>51.068600000000004</v>
      </c>
      <c r="D1590" s="13"/>
      <c r="E1590" s="14">
        <f t="shared" si="363"/>
        <v>51.067999999999998</v>
      </c>
      <c r="F1590" s="21">
        <f t="shared" si="364"/>
        <v>6</v>
      </c>
      <c r="G1590" s="13"/>
      <c r="H1590" s="21">
        <f t="shared" si="356"/>
        <v>5.9999999999999991</v>
      </c>
      <c r="I1590" s="13"/>
      <c r="J1590" s="11" t="str">
        <f t="shared" si="365"/>
        <v>X</v>
      </c>
      <c r="K1590" s="11" t="str">
        <f t="shared" si="366"/>
        <v/>
      </c>
      <c r="L1590" s="11" t="str">
        <f t="shared" si="367"/>
        <v/>
      </c>
      <c r="M1590" s="13"/>
      <c r="R1590" s="11"/>
      <c r="T1590" s="11"/>
      <c r="X1590" s="13"/>
    </row>
    <row r="1591" spans="1:24" x14ac:dyDescent="0.3">
      <c r="A1591" s="13"/>
      <c r="B1591" s="11">
        <v>2609</v>
      </c>
      <c r="C1591" s="14">
        <f t="shared" si="355"/>
        <v>51.078400000000002</v>
      </c>
      <c r="D1591" s="13"/>
      <c r="E1591" s="14">
        <f t="shared" si="363"/>
        <v>51.0777</v>
      </c>
      <c r="F1591" s="21">
        <f t="shared" si="364"/>
        <v>7</v>
      </c>
      <c r="G1591" s="13"/>
      <c r="H1591" s="21">
        <f t="shared" si="356"/>
        <v>7</v>
      </c>
      <c r="I1591" s="13"/>
      <c r="J1591" s="11" t="str">
        <f t="shared" si="365"/>
        <v>X</v>
      </c>
      <c r="K1591" s="11" t="str">
        <f t="shared" si="366"/>
        <v/>
      </c>
      <c r="L1591" s="11" t="str">
        <f t="shared" si="367"/>
        <v/>
      </c>
      <c r="M1591" s="13"/>
      <c r="R1591" s="11"/>
      <c r="T1591" s="11"/>
      <c r="X1591" s="13"/>
    </row>
    <row r="1592" spans="1:24" x14ac:dyDescent="0.3">
      <c r="A1592" s="13"/>
      <c r="B1592" s="11">
        <v>2610</v>
      </c>
      <c r="C1592" s="14">
        <f t="shared" si="355"/>
        <v>51.088200000000001</v>
      </c>
      <c r="D1592" s="13"/>
      <c r="E1592" s="14">
        <f t="shared" si="363"/>
        <v>51.087400000000002</v>
      </c>
      <c r="F1592" s="21">
        <f t="shared" si="364"/>
        <v>7</v>
      </c>
      <c r="G1592" s="13"/>
      <c r="H1592" s="21">
        <f t="shared" si="356"/>
        <v>8</v>
      </c>
      <c r="I1592" s="13"/>
      <c r="J1592" s="11" t="str">
        <f t="shared" si="365"/>
        <v/>
      </c>
      <c r="K1592" s="11" t="str">
        <f t="shared" si="366"/>
        <v>U</v>
      </c>
      <c r="L1592" s="11" t="str">
        <f t="shared" si="367"/>
        <v/>
      </c>
      <c r="M1592" s="13"/>
      <c r="R1592" s="11"/>
      <c r="T1592" s="11"/>
      <c r="X1592" s="13"/>
    </row>
    <row r="1593" spans="1:24" x14ac:dyDescent="0.3">
      <c r="A1593" s="13"/>
      <c r="B1593" s="11">
        <v>2611</v>
      </c>
      <c r="C1593" s="14">
        <f t="shared" si="355"/>
        <v>51.097900000000003</v>
      </c>
      <c r="D1593" s="13"/>
      <c r="E1593" s="14">
        <f t="shared" si="363"/>
        <v>51.097099999999998</v>
      </c>
      <c r="F1593" s="21">
        <f t="shared" si="364"/>
        <v>8</v>
      </c>
      <c r="G1593" s="13"/>
      <c r="H1593" s="21">
        <f t="shared" si="356"/>
        <v>8</v>
      </c>
      <c r="I1593" s="13"/>
      <c r="J1593" s="11" t="str">
        <f t="shared" si="365"/>
        <v>X</v>
      </c>
      <c r="K1593" s="11" t="str">
        <f t="shared" si="366"/>
        <v/>
      </c>
      <c r="L1593" s="11" t="str">
        <f t="shared" si="367"/>
        <v/>
      </c>
      <c r="M1593" s="13"/>
      <c r="R1593" s="11"/>
      <c r="T1593" s="11"/>
      <c r="X1593" s="13"/>
    </row>
    <row r="1594" spans="1:24" x14ac:dyDescent="0.3">
      <c r="A1594" s="13"/>
      <c r="B1594" s="11">
        <v>2612</v>
      </c>
      <c r="C1594" s="14">
        <f t="shared" si="355"/>
        <v>51.107700000000001</v>
      </c>
      <c r="D1594" s="13"/>
      <c r="E1594" s="14">
        <f t="shared" si="363"/>
        <v>51.1068</v>
      </c>
      <c r="F1594" s="21">
        <f t="shared" si="364"/>
        <v>9</v>
      </c>
      <c r="G1594" s="13"/>
      <c r="H1594" s="21">
        <f t="shared" si="356"/>
        <v>9</v>
      </c>
      <c r="I1594" s="13"/>
      <c r="J1594" s="11" t="str">
        <f t="shared" si="365"/>
        <v>X</v>
      </c>
      <c r="K1594" s="11" t="str">
        <f t="shared" si="366"/>
        <v/>
      </c>
      <c r="L1594" s="11" t="str">
        <f t="shared" si="367"/>
        <v/>
      </c>
      <c r="M1594" s="13"/>
      <c r="R1594" s="11"/>
      <c r="T1594" s="11"/>
      <c r="X1594" s="13"/>
    </row>
    <row r="1595" spans="1:24" x14ac:dyDescent="0.3">
      <c r="A1595" s="13"/>
      <c r="B1595" s="11">
        <v>2613</v>
      </c>
      <c r="C1595" s="14">
        <f t="shared" si="355"/>
        <v>51.1175</v>
      </c>
      <c r="D1595" s="13"/>
      <c r="E1595" s="14">
        <f t="shared" si="363"/>
        <v>51.116500000000002</v>
      </c>
      <c r="F1595" s="21">
        <f t="shared" si="364"/>
        <v>10</v>
      </c>
      <c r="G1595" s="13"/>
      <c r="H1595" s="21">
        <f t="shared" si="356"/>
        <v>10</v>
      </c>
      <c r="I1595" s="13"/>
      <c r="J1595" s="11" t="str">
        <f t="shared" si="365"/>
        <v>X</v>
      </c>
      <c r="K1595" s="11" t="str">
        <f t="shared" si="366"/>
        <v/>
      </c>
      <c r="L1595" s="11" t="str">
        <f t="shared" si="367"/>
        <v/>
      </c>
      <c r="M1595" s="13"/>
      <c r="R1595" s="11"/>
      <c r="T1595" s="11"/>
      <c r="X1595" s="13"/>
    </row>
    <row r="1596" spans="1:24" x14ac:dyDescent="0.3">
      <c r="A1596" s="13"/>
      <c r="B1596" s="11">
        <v>2614</v>
      </c>
      <c r="C1596" s="14">
        <f t="shared" si="355"/>
        <v>51.127299999999998</v>
      </c>
      <c r="D1596" s="13"/>
      <c r="E1596" s="14">
        <f t="shared" si="363"/>
        <v>51.126199999999997</v>
      </c>
      <c r="F1596" s="21">
        <f t="shared" si="364"/>
        <v>11</v>
      </c>
      <c r="G1596" s="13"/>
      <c r="H1596" s="21">
        <f t="shared" si="356"/>
        <v>11</v>
      </c>
      <c r="I1596" s="13"/>
      <c r="J1596" s="11" t="str">
        <f t="shared" si="365"/>
        <v>X</v>
      </c>
      <c r="K1596" s="11" t="str">
        <f t="shared" si="366"/>
        <v/>
      </c>
      <c r="L1596" s="11" t="str">
        <f t="shared" si="367"/>
        <v/>
      </c>
      <c r="M1596" s="13"/>
      <c r="R1596" s="11"/>
      <c r="T1596" s="11"/>
      <c r="X1596" s="13"/>
    </row>
    <row r="1597" spans="1:24" x14ac:dyDescent="0.3">
      <c r="A1597" s="13"/>
      <c r="B1597" s="11">
        <v>2615</v>
      </c>
      <c r="C1597" s="14">
        <f t="shared" si="355"/>
        <v>51.137099999999997</v>
      </c>
      <c r="D1597" s="13"/>
      <c r="E1597" s="14">
        <f t="shared" si="363"/>
        <v>51.135899999999999</v>
      </c>
      <c r="F1597" s="21">
        <f t="shared" si="364"/>
        <v>12</v>
      </c>
      <c r="G1597" s="13"/>
      <c r="H1597" s="21">
        <f t="shared" si="356"/>
        <v>11.999999999999998</v>
      </c>
      <c r="I1597" s="13"/>
      <c r="J1597" s="11" t="str">
        <f t="shared" si="365"/>
        <v>X</v>
      </c>
      <c r="K1597" s="11" t="str">
        <f t="shared" si="366"/>
        <v/>
      </c>
      <c r="L1597" s="11" t="str">
        <f t="shared" si="367"/>
        <v/>
      </c>
      <c r="M1597" s="13"/>
      <c r="R1597" s="11"/>
      <c r="T1597" s="11"/>
      <c r="X1597" s="13"/>
    </row>
    <row r="1598" spans="1:24" x14ac:dyDescent="0.3">
      <c r="A1598" s="13"/>
      <c r="B1598" s="11">
        <v>2616</v>
      </c>
      <c r="C1598" s="14">
        <f t="shared" si="355"/>
        <v>51.146799999999999</v>
      </c>
      <c r="D1598" s="13"/>
      <c r="E1598" s="14">
        <f t="shared" si="363"/>
        <v>51.145600000000002</v>
      </c>
      <c r="F1598" s="21">
        <f t="shared" ref="F1598:F1611" si="368">ROUND((24/2)+(((E1598-51)-0.14)/0.14)*(24/3),0)</f>
        <v>12</v>
      </c>
      <c r="G1598" s="13"/>
      <c r="H1598" s="21">
        <f t="shared" si="356"/>
        <v>11.999999999999998</v>
      </c>
      <c r="I1598" s="13"/>
      <c r="J1598" s="11" t="str">
        <f t="shared" si="365"/>
        <v>X</v>
      </c>
      <c r="K1598" s="11" t="str">
        <f t="shared" si="366"/>
        <v/>
      </c>
      <c r="L1598" s="11" t="str">
        <f t="shared" si="367"/>
        <v/>
      </c>
      <c r="M1598" s="13"/>
      <c r="R1598" s="11"/>
      <c r="T1598" s="11"/>
      <c r="X1598" s="13"/>
    </row>
    <row r="1599" spans="1:24" x14ac:dyDescent="0.3">
      <c r="A1599" s="13"/>
      <c r="B1599" s="11">
        <v>2617</v>
      </c>
      <c r="C1599" s="14">
        <f t="shared" si="355"/>
        <v>51.156599999999997</v>
      </c>
      <c r="D1599" s="13"/>
      <c r="E1599" s="14">
        <f t="shared" si="363"/>
        <v>51.155299999999997</v>
      </c>
      <c r="F1599" s="21">
        <f t="shared" si="368"/>
        <v>13</v>
      </c>
      <c r="G1599" s="13"/>
      <c r="H1599" s="21">
        <f t="shared" si="356"/>
        <v>13</v>
      </c>
      <c r="I1599" s="13"/>
      <c r="J1599" s="11" t="str">
        <f t="shared" si="365"/>
        <v>X</v>
      </c>
      <c r="K1599" s="11" t="str">
        <f t="shared" si="366"/>
        <v/>
      </c>
      <c r="L1599" s="11" t="str">
        <f t="shared" si="367"/>
        <v/>
      </c>
      <c r="M1599" s="13"/>
      <c r="R1599" s="11"/>
      <c r="T1599" s="11"/>
      <c r="X1599" s="13"/>
    </row>
    <row r="1600" spans="1:24" x14ac:dyDescent="0.3">
      <c r="A1600" s="13"/>
      <c r="B1600" s="11">
        <v>2618</v>
      </c>
      <c r="C1600" s="14">
        <f t="shared" si="355"/>
        <v>51.166400000000003</v>
      </c>
      <c r="D1600" s="13"/>
      <c r="E1600" s="14">
        <f t="shared" si="363"/>
        <v>51.164999999999999</v>
      </c>
      <c r="F1600" s="21">
        <f t="shared" si="368"/>
        <v>13</v>
      </c>
      <c r="G1600" s="13"/>
      <c r="H1600" s="21">
        <f t="shared" si="356"/>
        <v>14</v>
      </c>
      <c r="I1600" s="13"/>
      <c r="J1600" s="11" t="str">
        <f t="shared" si="365"/>
        <v/>
      </c>
      <c r="K1600" s="11" t="str">
        <f t="shared" si="366"/>
        <v>U</v>
      </c>
      <c r="L1600" s="11" t="str">
        <f t="shared" si="367"/>
        <v/>
      </c>
      <c r="M1600" s="13"/>
      <c r="R1600" s="11"/>
      <c r="T1600" s="11"/>
      <c r="X1600" s="13"/>
    </row>
    <row r="1601" spans="1:24" x14ac:dyDescent="0.3">
      <c r="A1601" s="13"/>
      <c r="B1601" s="11">
        <v>2619</v>
      </c>
      <c r="C1601" s="14">
        <f t="shared" si="355"/>
        <v>51.176200000000001</v>
      </c>
      <c r="D1601" s="13"/>
      <c r="E1601" s="14">
        <f t="shared" si="363"/>
        <v>51.174799999999998</v>
      </c>
      <c r="F1601" s="21">
        <f t="shared" si="368"/>
        <v>14</v>
      </c>
      <c r="G1601" s="13"/>
      <c r="H1601" s="21">
        <f t="shared" si="356"/>
        <v>14</v>
      </c>
      <c r="I1601" s="13"/>
      <c r="J1601" s="11" t="str">
        <f t="shared" si="365"/>
        <v>X</v>
      </c>
      <c r="K1601" s="11" t="str">
        <f t="shared" si="366"/>
        <v/>
      </c>
      <c r="L1601" s="11" t="str">
        <f t="shared" si="367"/>
        <v/>
      </c>
      <c r="M1601" s="13"/>
      <c r="R1601" s="11"/>
      <c r="T1601" s="11"/>
      <c r="X1601" s="13"/>
    </row>
    <row r="1602" spans="1:24" x14ac:dyDescent="0.3">
      <c r="A1602" s="13"/>
      <c r="B1602" s="11">
        <v>2620</v>
      </c>
      <c r="C1602" s="14">
        <f t="shared" si="355"/>
        <v>51.185899999999997</v>
      </c>
      <c r="D1602" s="13"/>
      <c r="E1602" s="14">
        <f t="shared" si="363"/>
        <v>51.1845</v>
      </c>
      <c r="F1602" s="21">
        <f t="shared" si="368"/>
        <v>15</v>
      </c>
      <c r="G1602" s="13"/>
      <c r="H1602" s="21">
        <f t="shared" si="356"/>
        <v>14</v>
      </c>
      <c r="I1602" s="13"/>
      <c r="J1602" s="11" t="str">
        <f t="shared" si="365"/>
        <v/>
      </c>
      <c r="K1602" s="11" t="str">
        <f t="shared" si="366"/>
        <v/>
      </c>
      <c r="L1602" s="11" t="str">
        <f t="shared" si="367"/>
        <v>O</v>
      </c>
      <c r="M1602" s="13"/>
      <c r="R1602" s="11"/>
      <c r="T1602" s="11"/>
      <c r="X1602" s="13"/>
    </row>
    <row r="1603" spans="1:24" x14ac:dyDescent="0.3">
      <c r="A1603" s="13"/>
      <c r="B1603" s="11">
        <v>2621</v>
      </c>
      <c r="C1603" s="14">
        <f t="shared" si="355"/>
        <v>51.195700000000002</v>
      </c>
      <c r="D1603" s="13"/>
      <c r="E1603" s="14">
        <f t="shared" si="363"/>
        <v>51.194200000000002</v>
      </c>
      <c r="F1603" s="21">
        <f t="shared" si="368"/>
        <v>15</v>
      </c>
      <c r="G1603" s="13"/>
      <c r="H1603" s="21">
        <f t="shared" si="356"/>
        <v>15</v>
      </c>
      <c r="I1603" s="13"/>
      <c r="J1603" s="11" t="str">
        <f t="shared" si="365"/>
        <v>X</v>
      </c>
      <c r="K1603" s="11" t="str">
        <f t="shared" si="366"/>
        <v/>
      </c>
      <c r="L1603" s="11" t="str">
        <f t="shared" si="367"/>
        <v/>
      </c>
      <c r="M1603" s="13"/>
      <c r="R1603" s="11"/>
      <c r="T1603" s="11"/>
      <c r="X1603" s="13"/>
    </row>
    <row r="1604" spans="1:24" x14ac:dyDescent="0.3">
      <c r="A1604" s="13"/>
      <c r="B1604" s="11">
        <v>2622</v>
      </c>
      <c r="C1604" s="14">
        <f t="shared" si="355"/>
        <v>51.205500000000001</v>
      </c>
      <c r="D1604" s="13"/>
      <c r="E1604" s="14">
        <f t="shared" si="363"/>
        <v>51.203899999999997</v>
      </c>
      <c r="F1604" s="21">
        <f t="shared" si="368"/>
        <v>16</v>
      </c>
      <c r="G1604" s="13"/>
      <c r="H1604" s="21">
        <f t="shared" si="356"/>
        <v>16</v>
      </c>
      <c r="I1604" s="13"/>
      <c r="J1604" s="11" t="str">
        <f t="shared" si="365"/>
        <v>X</v>
      </c>
      <c r="K1604" s="11" t="str">
        <f t="shared" si="366"/>
        <v/>
      </c>
      <c r="L1604" s="11" t="str">
        <f t="shared" si="367"/>
        <v/>
      </c>
      <c r="M1604" s="13"/>
      <c r="R1604" s="11"/>
      <c r="T1604" s="11"/>
      <c r="X1604" s="13"/>
    </row>
    <row r="1605" spans="1:24" x14ac:dyDescent="0.3">
      <c r="A1605" s="13"/>
      <c r="B1605" s="11">
        <v>2623</v>
      </c>
      <c r="C1605" s="14">
        <f t="shared" si="355"/>
        <v>51.215200000000003</v>
      </c>
      <c r="D1605" s="13"/>
      <c r="E1605" s="14">
        <f t="shared" si="363"/>
        <v>51.2136</v>
      </c>
      <c r="F1605" s="21">
        <f t="shared" si="368"/>
        <v>16</v>
      </c>
      <c r="G1605" s="13"/>
      <c r="H1605" s="21">
        <f t="shared" si="356"/>
        <v>16</v>
      </c>
      <c r="I1605" s="13"/>
      <c r="J1605" s="11" t="str">
        <f t="shared" si="365"/>
        <v>X</v>
      </c>
      <c r="K1605" s="11" t="str">
        <f t="shared" si="366"/>
        <v/>
      </c>
      <c r="L1605" s="11" t="str">
        <f t="shared" si="367"/>
        <v/>
      </c>
      <c r="M1605" s="13"/>
      <c r="R1605" s="11"/>
      <c r="T1605" s="11"/>
      <c r="X1605" s="13"/>
    </row>
    <row r="1606" spans="1:24" x14ac:dyDescent="0.3">
      <c r="A1606" s="13"/>
      <c r="B1606" s="11">
        <v>2624</v>
      </c>
      <c r="C1606" s="14">
        <f t="shared" ref="C1606:C1669" si="369">ROUND(SQRT(B1606),4)</f>
        <v>51.225000000000001</v>
      </c>
      <c r="D1606" s="13"/>
      <c r="E1606" s="14">
        <f t="shared" si="363"/>
        <v>51.223300000000002</v>
      </c>
      <c r="F1606" s="21">
        <f t="shared" si="368"/>
        <v>17</v>
      </c>
      <c r="G1606" s="13"/>
      <c r="H1606" s="21">
        <f t="shared" si="356"/>
        <v>17</v>
      </c>
      <c r="I1606" s="13"/>
      <c r="J1606" s="11" t="str">
        <f t="shared" si="365"/>
        <v>X</v>
      </c>
      <c r="K1606" s="11" t="str">
        <f t="shared" si="366"/>
        <v/>
      </c>
      <c r="L1606" s="11" t="str">
        <f t="shared" si="367"/>
        <v/>
      </c>
      <c r="M1606" s="13"/>
      <c r="R1606" s="11"/>
      <c r="T1606" s="11"/>
      <c r="X1606" s="13"/>
    </row>
    <row r="1607" spans="1:24" x14ac:dyDescent="0.3">
      <c r="A1607" s="13"/>
      <c r="B1607" s="11">
        <v>2625</v>
      </c>
      <c r="C1607" s="14">
        <f t="shared" si="369"/>
        <v>51.2348</v>
      </c>
      <c r="D1607" s="13"/>
      <c r="E1607" s="14">
        <f t="shared" si="363"/>
        <v>51.232999999999997</v>
      </c>
      <c r="F1607" s="21">
        <f t="shared" si="368"/>
        <v>17</v>
      </c>
      <c r="G1607" s="13"/>
      <c r="H1607" s="21">
        <f t="shared" ref="H1607:H1670" si="370">ROUND(C1607-E1607,4)*10000</f>
        <v>18</v>
      </c>
      <c r="I1607" s="13"/>
      <c r="J1607" s="11" t="str">
        <f t="shared" si="365"/>
        <v/>
      </c>
      <c r="K1607" s="11" t="str">
        <f t="shared" si="366"/>
        <v>U</v>
      </c>
      <c r="L1607" s="11" t="str">
        <f t="shared" si="367"/>
        <v/>
      </c>
      <c r="M1607" s="13"/>
      <c r="R1607" s="11"/>
      <c r="T1607" s="11"/>
      <c r="X1607" s="13"/>
    </row>
    <row r="1608" spans="1:24" x14ac:dyDescent="0.3">
      <c r="A1608" s="13"/>
      <c r="B1608" s="11">
        <v>2626</v>
      </c>
      <c r="C1608" s="14">
        <f t="shared" si="369"/>
        <v>51.244500000000002</v>
      </c>
      <c r="D1608" s="13"/>
      <c r="E1608" s="14">
        <f t="shared" si="363"/>
        <v>51.242699999999999</v>
      </c>
      <c r="F1608" s="21">
        <f t="shared" si="368"/>
        <v>18</v>
      </c>
      <c r="G1608" s="13"/>
      <c r="H1608" s="21">
        <f t="shared" si="370"/>
        <v>18</v>
      </c>
      <c r="I1608" s="13"/>
      <c r="J1608" s="11" t="str">
        <f t="shared" si="365"/>
        <v>X</v>
      </c>
      <c r="K1608" s="11" t="str">
        <f t="shared" si="366"/>
        <v/>
      </c>
      <c r="L1608" s="11" t="str">
        <f t="shared" si="367"/>
        <v/>
      </c>
      <c r="M1608" s="13"/>
      <c r="R1608" s="11"/>
      <c r="T1608" s="11"/>
      <c r="X1608" s="13"/>
    </row>
    <row r="1609" spans="1:24" x14ac:dyDescent="0.3">
      <c r="A1609" s="13"/>
      <c r="B1609" s="11">
        <v>2627</v>
      </c>
      <c r="C1609" s="14">
        <f t="shared" si="369"/>
        <v>51.254300000000001</v>
      </c>
      <c r="D1609" s="13"/>
      <c r="E1609" s="14">
        <f t="shared" si="363"/>
        <v>51.252400000000002</v>
      </c>
      <c r="F1609" s="21">
        <f t="shared" si="368"/>
        <v>18</v>
      </c>
      <c r="G1609" s="13"/>
      <c r="H1609" s="21">
        <f t="shared" si="370"/>
        <v>19</v>
      </c>
      <c r="I1609" s="13"/>
      <c r="J1609" s="11" t="str">
        <f t="shared" si="365"/>
        <v/>
      </c>
      <c r="K1609" s="11" t="str">
        <f t="shared" si="366"/>
        <v>U</v>
      </c>
      <c r="L1609" s="11" t="str">
        <f t="shared" si="367"/>
        <v/>
      </c>
      <c r="M1609" s="13"/>
      <c r="R1609" s="11"/>
      <c r="T1609" s="11"/>
      <c r="X1609" s="13"/>
    </row>
    <row r="1610" spans="1:24" x14ac:dyDescent="0.3">
      <c r="A1610" s="13"/>
      <c r="B1610" s="11">
        <v>2628</v>
      </c>
      <c r="C1610" s="14">
        <f t="shared" si="369"/>
        <v>51.264000000000003</v>
      </c>
      <c r="D1610" s="13"/>
      <c r="E1610" s="14">
        <f t="shared" si="363"/>
        <v>51.262099999999997</v>
      </c>
      <c r="F1610" s="21">
        <f t="shared" si="368"/>
        <v>19</v>
      </c>
      <c r="G1610" s="13"/>
      <c r="H1610" s="21">
        <f t="shared" si="370"/>
        <v>19</v>
      </c>
      <c r="I1610" s="13"/>
      <c r="J1610" s="11" t="str">
        <f t="shared" si="365"/>
        <v>X</v>
      </c>
      <c r="K1610" s="11" t="str">
        <f t="shared" si="366"/>
        <v/>
      </c>
      <c r="L1610" s="11" t="str">
        <f t="shared" si="367"/>
        <v/>
      </c>
      <c r="M1610" s="13"/>
      <c r="R1610" s="11"/>
      <c r="T1610" s="11"/>
      <c r="X1610" s="13"/>
    </row>
    <row r="1611" spans="1:24" x14ac:dyDescent="0.3">
      <c r="A1611" s="13"/>
      <c r="B1611" s="11">
        <v>2629</v>
      </c>
      <c r="C1611" s="14">
        <f t="shared" si="369"/>
        <v>51.273800000000001</v>
      </c>
      <c r="D1611" s="13"/>
      <c r="E1611" s="14">
        <f t="shared" si="363"/>
        <v>51.271799999999999</v>
      </c>
      <c r="F1611" s="21">
        <f t="shared" si="368"/>
        <v>20</v>
      </c>
      <c r="G1611" s="13"/>
      <c r="H1611" s="21">
        <f t="shared" si="370"/>
        <v>20</v>
      </c>
      <c r="I1611" s="13"/>
      <c r="J1611" s="11" t="str">
        <f t="shared" si="365"/>
        <v>X</v>
      </c>
      <c r="K1611" s="11" t="str">
        <f t="shared" si="366"/>
        <v/>
      </c>
      <c r="L1611" s="11" t="str">
        <f t="shared" si="367"/>
        <v/>
      </c>
      <c r="M1611" s="13"/>
      <c r="R1611" s="11"/>
      <c r="T1611" s="11"/>
      <c r="X1611" s="13"/>
    </row>
    <row r="1612" spans="1:24" x14ac:dyDescent="0.3">
      <c r="A1612" s="13"/>
      <c r="B1612" s="11">
        <v>2630</v>
      </c>
      <c r="C1612" s="14">
        <f t="shared" si="369"/>
        <v>51.283499999999997</v>
      </c>
      <c r="D1612" s="13"/>
      <c r="E1612" s="14">
        <f t="shared" si="363"/>
        <v>51.281599999999997</v>
      </c>
      <c r="F1612" s="21">
        <f t="shared" ref="F1612:F1626" si="371">ROUND(24-((0.42-(E1612-51))/0.14)*(24/6),0)</f>
        <v>20</v>
      </c>
      <c r="G1612" s="13"/>
      <c r="H1612" s="21">
        <f t="shared" si="370"/>
        <v>19</v>
      </c>
      <c r="I1612" s="13"/>
      <c r="J1612" s="11" t="str">
        <f t="shared" si="365"/>
        <v/>
      </c>
      <c r="K1612" s="11" t="str">
        <f t="shared" si="366"/>
        <v/>
      </c>
      <c r="L1612" s="11" t="str">
        <f t="shared" si="367"/>
        <v>O</v>
      </c>
      <c r="M1612" s="13"/>
      <c r="R1612" s="11"/>
      <c r="T1612" s="11"/>
      <c r="X1612" s="13"/>
    </row>
    <row r="1613" spans="1:24" x14ac:dyDescent="0.3">
      <c r="A1613" s="13"/>
      <c r="B1613" s="11">
        <v>2631</v>
      </c>
      <c r="C1613" s="14">
        <f t="shared" si="369"/>
        <v>51.293300000000002</v>
      </c>
      <c r="D1613" s="13"/>
      <c r="E1613" s="14">
        <f t="shared" si="363"/>
        <v>51.2913</v>
      </c>
      <c r="F1613" s="21">
        <f t="shared" si="371"/>
        <v>20</v>
      </c>
      <c r="G1613" s="13"/>
      <c r="H1613" s="21">
        <f t="shared" si="370"/>
        <v>20</v>
      </c>
      <c r="I1613" s="13"/>
      <c r="J1613" s="11" t="str">
        <f t="shared" si="365"/>
        <v>X</v>
      </c>
      <c r="K1613" s="11" t="str">
        <f t="shared" si="366"/>
        <v/>
      </c>
      <c r="L1613" s="11" t="str">
        <f t="shared" si="367"/>
        <v/>
      </c>
      <c r="M1613" s="13"/>
      <c r="R1613" s="11"/>
      <c r="T1613" s="11"/>
      <c r="X1613" s="13"/>
    </row>
    <row r="1614" spans="1:24" x14ac:dyDescent="0.3">
      <c r="A1614" s="13"/>
      <c r="B1614" s="11">
        <v>2632</v>
      </c>
      <c r="C1614" s="14">
        <f t="shared" si="369"/>
        <v>51.302999999999997</v>
      </c>
      <c r="D1614" s="13"/>
      <c r="E1614" s="14">
        <f t="shared" si="363"/>
        <v>51.301000000000002</v>
      </c>
      <c r="F1614" s="21">
        <f t="shared" si="371"/>
        <v>21</v>
      </c>
      <c r="G1614" s="13"/>
      <c r="H1614" s="21">
        <f t="shared" si="370"/>
        <v>20</v>
      </c>
      <c r="I1614" s="13"/>
      <c r="J1614" s="11" t="str">
        <f t="shared" si="365"/>
        <v/>
      </c>
      <c r="K1614" s="11" t="str">
        <f t="shared" si="366"/>
        <v/>
      </c>
      <c r="L1614" s="11" t="str">
        <f t="shared" si="367"/>
        <v>O</v>
      </c>
      <c r="M1614" s="13"/>
      <c r="R1614" s="11"/>
      <c r="T1614" s="11"/>
      <c r="X1614" s="13"/>
    </row>
    <row r="1615" spans="1:24" x14ac:dyDescent="0.3">
      <c r="A1615" s="13"/>
      <c r="B1615" s="11">
        <v>2633</v>
      </c>
      <c r="C1615" s="14">
        <f t="shared" si="369"/>
        <v>51.312800000000003</v>
      </c>
      <c r="D1615" s="13"/>
      <c r="E1615" s="14">
        <f t="shared" si="363"/>
        <v>51.310699999999997</v>
      </c>
      <c r="F1615" s="21">
        <f t="shared" si="371"/>
        <v>21</v>
      </c>
      <c r="G1615" s="13"/>
      <c r="H1615" s="21">
        <f t="shared" si="370"/>
        <v>21</v>
      </c>
      <c r="I1615" s="13"/>
      <c r="J1615" s="11" t="str">
        <f t="shared" si="365"/>
        <v>X</v>
      </c>
      <c r="K1615" s="11" t="str">
        <f t="shared" si="366"/>
        <v/>
      </c>
      <c r="L1615" s="11" t="str">
        <f t="shared" si="367"/>
        <v/>
      </c>
      <c r="M1615" s="13"/>
      <c r="R1615" s="11"/>
      <c r="T1615" s="11"/>
      <c r="X1615" s="13"/>
    </row>
    <row r="1616" spans="1:24" x14ac:dyDescent="0.3">
      <c r="A1616" s="13"/>
      <c r="B1616" s="11">
        <v>2634</v>
      </c>
      <c r="C1616" s="14">
        <f t="shared" si="369"/>
        <v>51.322499999999998</v>
      </c>
      <c r="D1616" s="13"/>
      <c r="E1616" s="14">
        <f t="shared" si="363"/>
        <v>51.320399999999999</v>
      </c>
      <c r="F1616" s="21">
        <f t="shared" si="371"/>
        <v>21</v>
      </c>
      <c r="G1616" s="13"/>
      <c r="H1616" s="21">
        <f t="shared" si="370"/>
        <v>21</v>
      </c>
      <c r="I1616" s="13"/>
      <c r="J1616" s="11" t="str">
        <f t="shared" ref="J1616:J1647" si="372">IF(H1616=F1616,"X","")</f>
        <v>X</v>
      </c>
      <c r="K1616" s="11" t="str">
        <f t="shared" ref="K1616:K1647" si="373">IF(H1616&gt;F1616,"U","")</f>
        <v/>
      </c>
      <c r="L1616" s="11" t="str">
        <f t="shared" ref="L1616:L1647" si="374">IF(H1616&lt;F1616,"O","")</f>
        <v/>
      </c>
      <c r="M1616" s="13"/>
      <c r="R1616" s="11"/>
      <c r="T1616" s="11"/>
      <c r="X1616" s="13"/>
    </row>
    <row r="1617" spans="1:24" x14ac:dyDescent="0.3">
      <c r="A1617" s="13"/>
      <c r="B1617" s="11">
        <v>2635</v>
      </c>
      <c r="C1617" s="14">
        <f t="shared" si="369"/>
        <v>51.332299999999996</v>
      </c>
      <c r="D1617" s="13"/>
      <c r="E1617" s="14">
        <f t="shared" si="363"/>
        <v>51.330100000000002</v>
      </c>
      <c r="F1617" s="21">
        <f t="shared" si="371"/>
        <v>21</v>
      </c>
      <c r="G1617" s="13"/>
      <c r="H1617" s="21">
        <f t="shared" si="370"/>
        <v>22</v>
      </c>
      <c r="I1617" s="13"/>
      <c r="J1617" s="11" t="str">
        <f t="shared" si="372"/>
        <v/>
      </c>
      <c r="K1617" s="11" t="str">
        <f t="shared" si="373"/>
        <v>U</v>
      </c>
      <c r="L1617" s="11" t="str">
        <f t="shared" si="374"/>
        <v/>
      </c>
      <c r="M1617" s="13"/>
      <c r="R1617" s="11"/>
      <c r="T1617" s="11"/>
      <c r="X1617" s="13"/>
    </row>
    <row r="1618" spans="1:24" x14ac:dyDescent="0.3">
      <c r="A1618" s="13"/>
      <c r="B1618" s="11">
        <v>2636</v>
      </c>
      <c r="C1618" s="14">
        <f t="shared" si="369"/>
        <v>51.341999999999999</v>
      </c>
      <c r="D1618" s="13"/>
      <c r="E1618" s="14">
        <f t="shared" si="363"/>
        <v>51.339799999999997</v>
      </c>
      <c r="F1618" s="21">
        <f t="shared" si="371"/>
        <v>22</v>
      </c>
      <c r="G1618" s="13"/>
      <c r="H1618" s="21">
        <f t="shared" si="370"/>
        <v>22</v>
      </c>
      <c r="I1618" s="13"/>
      <c r="J1618" s="11" t="str">
        <f t="shared" si="372"/>
        <v>X</v>
      </c>
      <c r="K1618" s="11" t="str">
        <f t="shared" si="373"/>
        <v/>
      </c>
      <c r="L1618" s="11" t="str">
        <f t="shared" si="374"/>
        <v/>
      </c>
      <c r="M1618" s="13"/>
      <c r="R1618" s="11"/>
      <c r="T1618" s="11"/>
      <c r="X1618" s="13"/>
    </row>
    <row r="1619" spans="1:24" x14ac:dyDescent="0.3">
      <c r="A1619" s="13"/>
      <c r="B1619" s="11">
        <v>2637</v>
      </c>
      <c r="C1619" s="14">
        <f t="shared" si="369"/>
        <v>51.351700000000001</v>
      </c>
      <c r="D1619" s="13"/>
      <c r="E1619" s="14">
        <f t="shared" si="363"/>
        <v>51.349499999999999</v>
      </c>
      <c r="F1619" s="21">
        <f t="shared" si="371"/>
        <v>22</v>
      </c>
      <c r="G1619" s="13"/>
      <c r="H1619" s="21">
        <f t="shared" si="370"/>
        <v>22</v>
      </c>
      <c r="I1619" s="13"/>
      <c r="J1619" s="11" t="str">
        <f t="shared" si="372"/>
        <v>X</v>
      </c>
      <c r="K1619" s="11" t="str">
        <f t="shared" si="373"/>
        <v/>
      </c>
      <c r="L1619" s="11" t="str">
        <f t="shared" si="374"/>
        <v/>
      </c>
      <c r="M1619" s="13"/>
      <c r="R1619" s="11"/>
      <c r="T1619" s="11"/>
      <c r="X1619" s="13"/>
    </row>
    <row r="1620" spans="1:24" x14ac:dyDescent="0.3">
      <c r="A1620" s="13"/>
      <c r="B1620" s="11">
        <v>2638</v>
      </c>
      <c r="C1620" s="14">
        <f t="shared" si="369"/>
        <v>51.361499999999999</v>
      </c>
      <c r="D1620" s="13"/>
      <c r="E1620" s="14">
        <f t="shared" si="363"/>
        <v>51.359200000000001</v>
      </c>
      <c r="F1620" s="21">
        <f t="shared" si="371"/>
        <v>22</v>
      </c>
      <c r="G1620" s="13"/>
      <c r="H1620" s="21">
        <f t="shared" si="370"/>
        <v>23</v>
      </c>
      <c r="I1620" s="13"/>
      <c r="J1620" s="11" t="str">
        <f t="shared" si="372"/>
        <v/>
      </c>
      <c r="K1620" s="11" t="str">
        <f t="shared" si="373"/>
        <v>U</v>
      </c>
      <c r="L1620" s="11" t="str">
        <f t="shared" si="374"/>
        <v/>
      </c>
      <c r="M1620" s="13"/>
      <c r="R1620" s="11"/>
      <c r="T1620" s="11"/>
      <c r="X1620" s="13"/>
    </row>
    <row r="1621" spans="1:24" x14ac:dyDescent="0.3">
      <c r="A1621" s="13"/>
      <c r="B1621" s="11">
        <v>2639</v>
      </c>
      <c r="C1621" s="14">
        <f t="shared" si="369"/>
        <v>51.371200000000002</v>
      </c>
      <c r="D1621" s="13"/>
      <c r="E1621" s="14">
        <f t="shared" si="363"/>
        <v>51.368899999999996</v>
      </c>
      <c r="F1621" s="21">
        <f t="shared" si="371"/>
        <v>23</v>
      </c>
      <c r="G1621" s="13"/>
      <c r="H1621" s="21">
        <f t="shared" si="370"/>
        <v>23</v>
      </c>
      <c r="I1621" s="13"/>
      <c r="J1621" s="11" t="str">
        <f t="shared" si="372"/>
        <v>X</v>
      </c>
      <c r="K1621" s="11" t="str">
        <f t="shared" si="373"/>
        <v/>
      </c>
      <c r="L1621" s="11" t="str">
        <f t="shared" si="374"/>
        <v/>
      </c>
      <c r="M1621" s="13"/>
      <c r="R1621" s="11"/>
      <c r="T1621" s="11"/>
      <c r="X1621" s="13"/>
    </row>
    <row r="1622" spans="1:24" x14ac:dyDescent="0.3">
      <c r="A1622" s="13"/>
      <c r="B1622" s="11">
        <v>2640</v>
      </c>
      <c r="C1622" s="14">
        <f t="shared" si="369"/>
        <v>51.380899999999997</v>
      </c>
      <c r="D1622" s="13"/>
      <c r="E1622" s="14">
        <f t="shared" si="363"/>
        <v>51.378599999999999</v>
      </c>
      <c r="F1622" s="21">
        <f t="shared" si="371"/>
        <v>23</v>
      </c>
      <c r="G1622" s="13"/>
      <c r="H1622" s="21">
        <f t="shared" si="370"/>
        <v>23</v>
      </c>
      <c r="I1622" s="13"/>
      <c r="J1622" s="11" t="str">
        <f t="shared" si="372"/>
        <v>X</v>
      </c>
      <c r="K1622" s="11" t="str">
        <f t="shared" si="373"/>
        <v/>
      </c>
      <c r="L1622" s="11" t="str">
        <f t="shared" si="374"/>
        <v/>
      </c>
      <c r="M1622" s="13"/>
      <c r="R1622" s="11"/>
      <c r="T1622" s="11"/>
      <c r="X1622" s="13"/>
    </row>
    <row r="1623" spans="1:24" x14ac:dyDescent="0.3">
      <c r="A1623" s="13"/>
      <c r="B1623" s="11">
        <v>2641</v>
      </c>
      <c r="C1623" s="14">
        <f t="shared" si="369"/>
        <v>51.390700000000002</v>
      </c>
      <c r="D1623" s="13"/>
      <c r="E1623" s="14">
        <f t="shared" si="363"/>
        <v>51.388300000000001</v>
      </c>
      <c r="F1623" s="21">
        <f t="shared" si="371"/>
        <v>23</v>
      </c>
      <c r="G1623" s="13"/>
      <c r="H1623" s="21">
        <f t="shared" si="370"/>
        <v>23.999999999999996</v>
      </c>
      <c r="I1623" s="13"/>
      <c r="J1623" s="11" t="str">
        <f t="shared" si="372"/>
        <v/>
      </c>
      <c r="K1623" s="11" t="str">
        <f t="shared" si="373"/>
        <v>U</v>
      </c>
      <c r="L1623" s="11" t="str">
        <f t="shared" si="374"/>
        <v/>
      </c>
      <c r="M1623" s="13"/>
      <c r="R1623" s="11"/>
      <c r="T1623" s="11"/>
      <c r="X1623" s="13"/>
    </row>
    <row r="1624" spans="1:24" x14ac:dyDescent="0.3">
      <c r="A1624" s="13"/>
      <c r="B1624" s="11">
        <v>2642</v>
      </c>
      <c r="C1624" s="14">
        <f t="shared" si="369"/>
        <v>51.400399999999998</v>
      </c>
      <c r="D1624" s="13"/>
      <c r="E1624" s="14">
        <f t="shared" si="363"/>
        <v>51.398099999999999</v>
      </c>
      <c r="F1624" s="21">
        <f t="shared" si="371"/>
        <v>23</v>
      </c>
      <c r="G1624" s="13"/>
      <c r="H1624" s="21">
        <f t="shared" si="370"/>
        <v>23</v>
      </c>
      <c r="I1624" s="13"/>
      <c r="J1624" s="11" t="str">
        <f t="shared" si="372"/>
        <v>X</v>
      </c>
      <c r="K1624" s="11" t="str">
        <f t="shared" si="373"/>
        <v/>
      </c>
      <c r="L1624" s="11" t="str">
        <f t="shared" si="374"/>
        <v/>
      </c>
      <c r="M1624" s="13"/>
      <c r="R1624" s="11"/>
      <c r="T1624" s="11"/>
      <c r="X1624" s="13"/>
    </row>
    <row r="1625" spans="1:24" x14ac:dyDescent="0.3">
      <c r="A1625" s="13"/>
      <c r="B1625" s="11">
        <v>2643</v>
      </c>
      <c r="C1625" s="14">
        <f t="shared" si="369"/>
        <v>51.4101</v>
      </c>
      <c r="D1625" s="13"/>
      <c r="E1625" s="14">
        <f t="shared" si="363"/>
        <v>51.407800000000002</v>
      </c>
      <c r="F1625" s="21">
        <f t="shared" si="371"/>
        <v>24</v>
      </c>
      <c r="G1625" s="13"/>
      <c r="H1625" s="21">
        <f t="shared" si="370"/>
        <v>23</v>
      </c>
      <c r="I1625" s="13"/>
      <c r="J1625" s="11" t="str">
        <f t="shared" si="372"/>
        <v/>
      </c>
      <c r="K1625" s="11" t="str">
        <f t="shared" si="373"/>
        <v/>
      </c>
      <c r="L1625" s="11" t="str">
        <f t="shared" si="374"/>
        <v>O</v>
      </c>
      <c r="M1625" s="13"/>
      <c r="R1625" s="11"/>
      <c r="T1625" s="11"/>
      <c r="X1625" s="13"/>
    </row>
    <row r="1626" spans="1:24" x14ac:dyDescent="0.3">
      <c r="A1626" s="13"/>
      <c r="B1626" s="11">
        <v>2644</v>
      </c>
      <c r="C1626" s="14">
        <f t="shared" si="369"/>
        <v>51.419800000000002</v>
      </c>
      <c r="D1626" s="13"/>
      <c r="E1626" s="14">
        <f t="shared" si="363"/>
        <v>51.417499999999997</v>
      </c>
      <c r="F1626" s="21">
        <f t="shared" si="371"/>
        <v>24</v>
      </c>
      <c r="G1626" s="13"/>
      <c r="H1626" s="21">
        <f t="shared" si="370"/>
        <v>23</v>
      </c>
      <c r="I1626" s="13"/>
      <c r="J1626" s="11" t="str">
        <f t="shared" si="372"/>
        <v/>
      </c>
      <c r="K1626" s="11" t="str">
        <f t="shared" si="373"/>
        <v/>
      </c>
      <c r="L1626" s="11" t="str">
        <f t="shared" si="374"/>
        <v>O</v>
      </c>
      <c r="M1626" s="13"/>
      <c r="R1626" s="11"/>
      <c r="T1626" s="11"/>
      <c r="X1626" s="13"/>
    </row>
    <row r="1627" spans="1:24" x14ac:dyDescent="0.3">
      <c r="A1627" s="13"/>
      <c r="B1627" s="11">
        <v>2645</v>
      </c>
      <c r="C1627" s="14">
        <f t="shared" si="369"/>
        <v>51.429600000000001</v>
      </c>
      <c r="D1627" s="13"/>
      <c r="E1627" s="14">
        <f t="shared" si="363"/>
        <v>51.427199999999999</v>
      </c>
      <c r="F1627" s="21">
        <v>24</v>
      </c>
      <c r="G1627" s="13"/>
      <c r="H1627" s="21">
        <f t="shared" si="370"/>
        <v>23.999999999999996</v>
      </c>
      <c r="I1627" s="13"/>
      <c r="J1627" s="11" t="str">
        <f t="shared" si="372"/>
        <v>X</v>
      </c>
      <c r="K1627" s="11" t="str">
        <f t="shared" si="373"/>
        <v/>
      </c>
      <c r="L1627" s="11" t="str">
        <f t="shared" si="374"/>
        <v/>
      </c>
      <c r="M1627" s="13"/>
      <c r="R1627" s="11"/>
      <c r="T1627" s="11"/>
      <c r="X1627" s="13"/>
    </row>
    <row r="1628" spans="1:24" x14ac:dyDescent="0.3">
      <c r="A1628" s="13"/>
      <c r="B1628" s="11">
        <v>2646</v>
      </c>
      <c r="C1628" s="14">
        <f t="shared" si="369"/>
        <v>51.439300000000003</v>
      </c>
      <c r="D1628" s="13"/>
      <c r="E1628" s="14">
        <f t="shared" si="363"/>
        <v>51.436900000000001</v>
      </c>
      <c r="F1628" s="21">
        <v>24</v>
      </c>
      <c r="G1628" s="13"/>
      <c r="H1628" s="21">
        <f t="shared" si="370"/>
        <v>23.999999999999996</v>
      </c>
      <c r="I1628" s="13"/>
      <c r="J1628" s="11" t="str">
        <f t="shared" si="372"/>
        <v>X</v>
      </c>
      <c r="K1628" s="11" t="str">
        <f t="shared" si="373"/>
        <v/>
      </c>
      <c r="L1628" s="11" t="str">
        <f t="shared" si="374"/>
        <v/>
      </c>
      <c r="M1628" s="13"/>
      <c r="R1628" s="11"/>
      <c r="T1628" s="11"/>
      <c r="X1628" s="13"/>
    </row>
    <row r="1629" spans="1:24" x14ac:dyDescent="0.3">
      <c r="A1629" s="13"/>
      <c r="B1629" s="11">
        <v>2647</v>
      </c>
      <c r="C1629" s="14">
        <f t="shared" si="369"/>
        <v>51.448999999999998</v>
      </c>
      <c r="D1629" s="13"/>
      <c r="E1629" s="14">
        <f t="shared" si="363"/>
        <v>51.446599999999997</v>
      </c>
      <c r="F1629" s="21">
        <v>24</v>
      </c>
      <c r="G1629" s="13"/>
      <c r="H1629" s="21">
        <f t="shared" si="370"/>
        <v>23.999999999999996</v>
      </c>
      <c r="I1629" s="13"/>
      <c r="J1629" s="11" t="str">
        <f t="shared" si="372"/>
        <v>X</v>
      </c>
      <c r="K1629" s="11" t="str">
        <f t="shared" si="373"/>
        <v/>
      </c>
      <c r="L1629" s="11" t="str">
        <f t="shared" si="374"/>
        <v/>
      </c>
      <c r="M1629" s="13"/>
      <c r="R1629" s="11"/>
      <c r="T1629" s="11"/>
      <c r="X1629" s="13"/>
    </row>
    <row r="1630" spans="1:24" x14ac:dyDescent="0.3">
      <c r="A1630" s="13"/>
      <c r="B1630" s="11">
        <v>2648</v>
      </c>
      <c r="C1630" s="14">
        <f t="shared" si="369"/>
        <v>51.4587</v>
      </c>
      <c r="D1630" s="13"/>
      <c r="E1630" s="14">
        <f t="shared" si="363"/>
        <v>51.456299999999999</v>
      </c>
      <c r="F1630" s="21">
        <v>24</v>
      </c>
      <c r="G1630" s="13"/>
      <c r="H1630" s="21">
        <f t="shared" si="370"/>
        <v>23.999999999999996</v>
      </c>
      <c r="I1630" s="13"/>
      <c r="J1630" s="11" t="str">
        <f t="shared" si="372"/>
        <v>X</v>
      </c>
      <c r="K1630" s="11" t="str">
        <f t="shared" si="373"/>
        <v/>
      </c>
      <c r="L1630" s="11" t="str">
        <f t="shared" si="374"/>
        <v/>
      </c>
      <c r="M1630" s="13"/>
      <c r="R1630" s="11"/>
      <c r="T1630" s="11"/>
      <c r="X1630" s="13"/>
    </row>
    <row r="1631" spans="1:24" x14ac:dyDescent="0.3">
      <c r="A1631" s="13"/>
      <c r="B1631" s="11">
        <v>2649</v>
      </c>
      <c r="C1631" s="14">
        <f t="shared" si="369"/>
        <v>51.468400000000003</v>
      </c>
      <c r="D1631" s="13"/>
      <c r="E1631" s="14">
        <f t="shared" si="363"/>
        <v>51.466000000000001</v>
      </c>
      <c r="F1631" s="21">
        <v>24</v>
      </c>
      <c r="G1631" s="13"/>
      <c r="H1631" s="21">
        <f t="shared" si="370"/>
        <v>23.999999999999996</v>
      </c>
      <c r="I1631" s="13"/>
      <c r="J1631" s="11" t="str">
        <f t="shared" si="372"/>
        <v>X</v>
      </c>
      <c r="K1631" s="11" t="str">
        <f t="shared" si="373"/>
        <v/>
      </c>
      <c r="L1631" s="11" t="str">
        <f t="shared" si="374"/>
        <v/>
      </c>
      <c r="M1631" s="13"/>
      <c r="R1631" s="11"/>
      <c r="T1631" s="11"/>
      <c r="X1631" s="13"/>
    </row>
    <row r="1632" spans="1:24" x14ac:dyDescent="0.3">
      <c r="A1632" s="13"/>
      <c r="B1632" s="11">
        <v>2650</v>
      </c>
      <c r="C1632" s="14">
        <f t="shared" si="369"/>
        <v>51.478200000000001</v>
      </c>
      <c r="D1632" s="13"/>
      <c r="E1632" s="14">
        <f t="shared" si="363"/>
        <v>51.475700000000003</v>
      </c>
      <c r="F1632" s="21">
        <v>24</v>
      </c>
      <c r="G1632" s="13"/>
      <c r="H1632" s="21">
        <f t="shared" si="370"/>
        <v>25</v>
      </c>
      <c r="I1632" s="13"/>
      <c r="J1632" s="11" t="str">
        <f t="shared" si="372"/>
        <v/>
      </c>
      <c r="K1632" s="11" t="str">
        <f t="shared" si="373"/>
        <v>U</v>
      </c>
      <c r="L1632" s="11" t="str">
        <f t="shared" si="374"/>
        <v/>
      </c>
      <c r="M1632" s="13"/>
      <c r="R1632" s="11"/>
      <c r="T1632" s="11"/>
      <c r="X1632" s="13"/>
    </row>
    <row r="1633" spans="1:24" x14ac:dyDescent="0.3">
      <c r="A1633" s="13"/>
      <c r="B1633" s="11">
        <v>2651</v>
      </c>
      <c r="C1633" s="14">
        <f t="shared" si="369"/>
        <v>51.487900000000003</v>
      </c>
      <c r="D1633" s="13"/>
      <c r="E1633" s="14">
        <f t="shared" si="363"/>
        <v>51.485399999999998</v>
      </c>
      <c r="F1633" s="21">
        <v>24</v>
      </c>
      <c r="G1633" s="13"/>
      <c r="H1633" s="21">
        <f t="shared" si="370"/>
        <v>25</v>
      </c>
      <c r="I1633" s="13"/>
      <c r="J1633" s="11" t="str">
        <f t="shared" si="372"/>
        <v/>
      </c>
      <c r="K1633" s="11" t="str">
        <f t="shared" si="373"/>
        <v>U</v>
      </c>
      <c r="L1633" s="11" t="str">
        <f t="shared" si="374"/>
        <v/>
      </c>
      <c r="M1633" s="13"/>
      <c r="R1633" s="11"/>
      <c r="T1633" s="11"/>
      <c r="X1633" s="13"/>
    </row>
    <row r="1634" spans="1:24" x14ac:dyDescent="0.3">
      <c r="A1634" s="13"/>
      <c r="B1634" s="11">
        <v>2652</v>
      </c>
      <c r="C1634" s="14">
        <f t="shared" si="369"/>
        <v>51.497599999999998</v>
      </c>
      <c r="D1634" s="13"/>
      <c r="E1634" s="14">
        <f t="shared" si="363"/>
        <v>51.495100000000001</v>
      </c>
      <c r="F1634" s="21">
        <v>24</v>
      </c>
      <c r="G1634" s="13"/>
      <c r="H1634" s="21">
        <f t="shared" si="370"/>
        <v>25</v>
      </c>
      <c r="I1634" s="13"/>
      <c r="J1634" s="11" t="str">
        <f t="shared" si="372"/>
        <v/>
      </c>
      <c r="K1634" s="11" t="str">
        <f t="shared" si="373"/>
        <v>U</v>
      </c>
      <c r="L1634" s="11" t="str">
        <f t="shared" si="374"/>
        <v/>
      </c>
      <c r="M1634" s="13"/>
      <c r="R1634" s="11"/>
      <c r="T1634" s="11"/>
      <c r="X1634" s="13"/>
    </row>
    <row r="1635" spans="1:24" x14ac:dyDescent="0.3">
      <c r="A1635" s="13"/>
      <c r="B1635" s="11">
        <v>2653</v>
      </c>
      <c r="C1635" s="14">
        <f t="shared" si="369"/>
        <v>51.507300000000001</v>
      </c>
      <c r="D1635" s="13"/>
      <c r="E1635" s="14">
        <f t="shared" si="363"/>
        <v>51.504899999999999</v>
      </c>
      <c r="F1635" s="21">
        <v>24</v>
      </c>
      <c r="G1635" s="13"/>
      <c r="H1635" s="21">
        <f t="shared" si="370"/>
        <v>23.999999999999996</v>
      </c>
      <c r="I1635" s="13"/>
      <c r="J1635" s="11" t="str">
        <f t="shared" si="372"/>
        <v>X</v>
      </c>
      <c r="K1635" s="11" t="str">
        <f t="shared" si="373"/>
        <v/>
      </c>
      <c r="L1635" s="11" t="str">
        <f t="shared" si="374"/>
        <v/>
      </c>
      <c r="M1635" s="13"/>
      <c r="R1635" s="11"/>
      <c r="T1635" s="11"/>
      <c r="X1635" s="13"/>
    </row>
    <row r="1636" spans="1:24" x14ac:dyDescent="0.3">
      <c r="A1636" s="13"/>
      <c r="B1636" s="11">
        <v>2654</v>
      </c>
      <c r="C1636" s="14">
        <f t="shared" si="369"/>
        <v>51.517000000000003</v>
      </c>
      <c r="D1636" s="13"/>
      <c r="E1636" s="14">
        <f t="shared" si="363"/>
        <v>51.514600000000002</v>
      </c>
      <c r="F1636" s="21">
        <v>24</v>
      </c>
      <c r="G1636" s="13"/>
      <c r="H1636" s="21">
        <f t="shared" si="370"/>
        <v>23.999999999999996</v>
      </c>
      <c r="I1636" s="13"/>
      <c r="J1636" s="11" t="str">
        <f t="shared" si="372"/>
        <v>X</v>
      </c>
      <c r="K1636" s="11" t="str">
        <f t="shared" si="373"/>
        <v/>
      </c>
      <c r="L1636" s="11" t="str">
        <f t="shared" si="374"/>
        <v/>
      </c>
      <c r="M1636" s="13"/>
      <c r="R1636" s="11"/>
      <c r="T1636" s="11"/>
      <c r="X1636" s="13"/>
    </row>
    <row r="1637" spans="1:24" x14ac:dyDescent="0.3">
      <c r="A1637" s="13"/>
      <c r="B1637" s="11">
        <v>2655</v>
      </c>
      <c r="C1637" s="14">
        <f t="shared" si="369"/>
        <v>51.526699999999998</v>
      </c>
      <c r="D1637" s="13"/>
      <c r="E1637" s="14">
        <f t="shared" si="363"/>
        <v>51.524299999999997</v>
      </c>
      <c r="F1637" s="21">
        <v>24</v>
      </c>
      <c r="G1637" s="13"/>
      <c r="H1637" s="21">
        <f t="shared" si="370"/>
        <v>23.999999999999996</v>
      </c>
      <c r="I1637" s="13"/>
      <c r="J1637" s="11" t="str">
        <f t="shared" si="372"/>
        <v>X</v>
      </c>
      <c r="K1637" s="11" t="str">
        <f t="shared" si="373"/>
        <v/>
      </c>
      <c r="L1637" s="11" t="str">
        <f t="shared" si="374"/>
        <v/>
      </c>
      <c r="M1637" s="13"/>
      <c r="R1637" s="11"/>
      <c r="T1637" s="11"/>
      <c r="X1637" s="13"/>
    </row>
    <row r="1638" spans="1:24" x14ac:dyDescent="0.3">
      <c r="A1638" s="13"/>
      <c r="B1638" s="11">
        <v>2656</v>
      </c>
      <c r="C1638" s="14">
        <f t="shared" si="369"/>
        <v>51.5364</v>
      </c>
      <c r="D1638" s="13"/>
      <c r="E1638" s="14">
        <f t="shared" si="363"/>
        <v>51.533999999999999</v>
      </c>
      <c r="F1638" s="21">
        <v>24</v>
      </c>
      <c r="G1638" s="13"/>
      <c r="H1638" s="21">
        <f t="shared" si="370"/>
        <v>23.999999999999996</v>
      </c>
      <c r="I1638" s="13"/>
      <c r="J1638" s="11" t="str">
        <f t="shared" si="372"/>
        <v>X</v>
      </c>
      <c r="K1638" s="11" t="str">
        <f t="shared" si="373"/>
        <v/>
      </c>
      <c r="L1638" s="11" t="str">
        <f t="shared" si="374"/>
        <v/>
      </c>
      <c r="M1638" s="13"/>
      <c r="R1638" s="11"/>
      <c r="T1638" s="11"/>
      <c r="X1638" s="13"/>
    </row>
    <row r="1639" spans="1:24" x14ac:dyDescent="0.3">
      <c r="A1639" s="13"/>
      <c r="B1639" s="11">
        <v>2657</v>
      </c>
      <c r="C1639" s="14">
        <f t="shared" si="369"/>
        <v>51.546100000000003</v>
      </c>
      <c r="D1639" s="13"/>
      <c r="E1639" s="14">
        <f t="shared" si="363"/>
        <v>51.543700000000001</v>
      </c>
      <c r="F1639" s="21">
        <v>24</v>
      </c>
      <c r="G1639" s="13"/>
      <c r="H1639" s="21">
        <f t="shared" si="370"/>
        <v>23.999999999999996</v>
      </c>
      <c r="I1639" s="13"/>
      <c r="J1639" s="11" t="str">
        <f t="shared" si="372"/>
        <v>X</v>
      </c>
      <c r="K1639" s="11" t="str">
        <f t="shared" si="373"/>
        <v/>
      </c>
      <c r="L1639" s="11" t="str">
        <f t="shared" si="374"/>
        <v/>
      </c>
      <c r="M1639" s="13"/>
      <c r="R1639" s="11"/>
      <c r="T1639" s="11"/>
      <c r="X1639" s="13"/>
    </row>
    <row r="1640" spans="1:24" x14ac:dyDescent="0.3">
      <c r="A1640" s="13"/>
      <c r="B1640" s="11">
        <v>2658</v>
      </c>
      <c r="C1640" s="14">
        <f t="shared" si="369"/>
        <v>51.555799999999998</v>
      </c>
      <c r="D1640" s="13"/>
      <c r="E1640" s="14">
        <f t="shared" si="363"/>
        <v>51.553400000000003</v>
      </c>
      <c r="F1640" s="21">
        <v>24</v>
      </c>
      <c r="G1640" s="13"/>
      <c r="H1640" s="21">
        <f t="shared" si="370"/>
        <v>23.999999999999996</v>
      </c>
      <c r="I1640" s="13"/>
      <c r="J1640" s="11" t="str">
        <f t="shared" si="372"/>
        <v>X</v>
      </c>
      <c r="K1640" s="11" t="str">
        <f t="shared" si="373"/>
        <v/>
      </c>
      <c r="L1640" s="11" t="str">
        <f t="shared" si="374"/>
        <v/>
      </c>
      <c r="M1640" s="13"/>
      <c r="R1640" s="11"/>
      <c r="T1640" s="11"/>
      <c r="X1640" s="13"/>
    </row>
    <row r="1641" spans="1:24" x14ac:dyDescent="0.3">
      <c r="A1641" s="13"/>
      <c r="B1641" s="11">
        <v>2659</v>
      </c>
      <c r="C1641" s="14">
        <f t="shared" si="369"/>
        <v>51.5655</v>
      </c>
      <c r="D1641" s="13"/>
      <c r="E1641" s="14">
        <f t="shared" si="363"/>
        <v>51.563099999999999</v>
      </c>
      <c r="F1641" s="21">
        <v>24</v>
      </c>
      <c r="G1641" s="13"/>
      <c r="H1641" s="21">
        <f t="shared" si="370"/>
        <v>23.999999999999996</v>
      </c>
      <c r="I1641" s="13"/>
      <c r="J1641" s="11" t="str">
        <f t="shared" si="372"/>
        <v>X</v>
      </c>
      <c r="K1641" s="11" t="str">
        <f t="shared" si="373"/>
        <v/>
      </c>
      <c r="L1641" s="11" t="str">
        <f t="shared" si="374"/>
        <v/>
      </c>
      <c r="M1641" s="13"/>
      <c r="R1641" s="11"/>
      <c r="T1641" s="11"/>
      <c r="X1641" s="13"/>
    </row>
    <row r="1642" spans="1:24" x14ac:dyDescent="0.3">
      <c r="A1642" s="13"/>
      <c r="B1642" s="11">
        <v>2660</v>
      </c>
      <c r="C1642" s="14">
        <f t="shared" si="369"/>
        <v>51.575200000000002</v>
      </c>
      <c r="D1642" s="13"/>
      <c r="E1642" s="14">
        <f t="shared" si="363"/>
        <v>51.572800000000001</v>
      </c>
      <c r="F1642" s="21">
        <v>24</v>
      </c>
      <c r="G1642" s="13"/>
      <c r="H1642" s="21">
        <f t="shared" si="370"/>
        <v>23.999999999999996</v>
      </c>
      <c r="I1642" s="13"/>
      <c r="J1642" s="11" t="str">
        <f t="shared" si="372"/>
        <v>X</v>
      </c>
      <c r="K1642" s="11" t="str">
        <f t="shared" si="373"/>
        <v/>
      </c>
      <c r="L1642" s="11" t="str">
        <f t="shared" si="374"/>
        <v/>
      </c>
      <c r="M1642" s="13"/>
      <c r="R1642" s="11"/>
      <c r="T1642" s="11"/>
      <c r="X1642" s="13"/>
    </row>
    <row r="1643" spans="1:24" x14ac:dyDescent="0.3">
      <c r="A1643" s="13"/>
      <c r="B1643" s="11">
        <v>2661</v>
      </c>
      <c r="C1643" s="14">
        <f t="shared" si="369"/>
        <v>51.584899999999998</v>
      </c>
      <c r="D1643" s="13"/>
      <c r="E1643" s="14">
        <f t="shared" si="363"/>
        <v>51.582500000000003</v>
      </c>
      <c r="F1643" s="21">
        <f t="shared" ref="F1643:F1657" si="375">ROUND(24-(((E1643-51)-0.58)/0.14)*(24/6),0)</f>
        <v>24</v>
      </c>
      <c r="G1643" s="13"/>
      <c r="H1643" s="21">
        <f t="shared" si="370"/>
        <v>23.999999999999996</v>
      </c>
      <c r="I1643" s="13"/>
      <c r="J1643" s="11" t="str">
        <f t="shared" si="372"/>
        <v>X</v>
      </c>
      <c r="K1643" s="11" t="str">
        <f t="shared" si="373"/>
        <v/>
      </c>
      <c r="L1643" s="11" t="str">
        <f t="shared" si="374"/>
        <v/>
      </c>
      <c r="M1643" s="13"/>
      <c r="R1643" s="11"/>
      <c r="T1643" s="11"/>
      <c r="X1643" s="13"/>
    </row>
    <row r="1644" spans="1:24" x14ac:dyDescent="0.3">
      <c r="A1644" s="13"/>
      <c r="B1644" s="11">
        <v>2662</v>
      </c>
      <c r="C1644" s="14">
        <f t="shared" si="369"/>
        <v>51.5946</v>
      </c>
      <c r="D1644" s="13"/>
      <c r="E1644" s="14">
        <f t="shared" si="363"/>
        <v>51.592199999999998</v>
      </c>
      <c r="F1644" s="21">
        <f t="shared" si="375"/>
        <v>24</v>
      </c>
      <c r="G1644" s="13"/>
      <c r="H1644" s="21">
        <f t="shared" si="370"/>
        <v>23.999999999999996</v>
      </c>
      <c r="I1644" s="13"/>
      <c r="J1644" s="11" t="str">
        <f t="shared" si="372"/>
        <v>X</v>
      </c>
      <c r="K1644" s="11" t="str">
        <f t="shared" si="373"/>
        <v/>
      </c>
      <c r="L1644" s="11" t="str">
        <f t="shared" si="374"/>
        <v/>
      </c>
      <c r="M1644" s="13"/>
      <c r="R1644" s="11"/>
      <c r="T1644" s="11"/>
      <c r="X1644" s="13"/>
    </row>
    <row r="1645" spans="1:24" x14ac:dyDescent="0.3">
      <c r="A1645" s="13"/>
      <c r="B1645" s="11">
        <v>2663</v>
      </c>
      <c r="C1645" s="14">
        <f t="shared" si="369"/>
        <v>51.604300000000002</v>
      </c>
      <c r="D1645" s="13"/>
      <c r="E1645" s="14">
        <f t="shared" si="363"/>
        <v>51.601900000000001</v>
      </c>
      <c r="F1645" s="21">
        <f t="shared" si="375"/>
        <v>23</v>
      </c>
      <c r="G1645" s="13"/>
      <c r="H1645" s="21">
        <f t="shared" si="370"/>
        <v>23.999999999999996</v>
      </c>
      <c r="I1645" s="13"/>
      <c r="J1645" s="11" t="str">
        <f t="shared" si="372"/>
        <v/>
      </c>
      <c r="K1645" s="11" t="str">
        <f t="shared" si="373"/>
        <v>U</v>
      </c>
      <c r="L1645" s="11" t="str">
        <f t="shared" si="374"/>
        <v/>
      </c>
      <c r="M1645" s="13"/>
      <c r="R1645" s="11"/>
      <c r="T1645" s="11"/>
      <c r="X1645" s="13"/>
    </row>
    <row r="1646" spans="1:24" x14ac:dyDescent="0.3">
      <c r="A1646" s="13"/>
      <c r="B1646" s="11">
        <v>2664</v>
      </c>
      <c r="C1646" s="14">
        <f t="shared" si="369"/>
        <v>51.613999999999997</v>
      </c>
      <c r="D1646" s="13"/>
      <c r="E1646" s="14">
        <f t="shared" si="363"/>
        <v>51.611699999999999</v>
      </c>
      <c r="F1646" s="21">
        <f t="shared" si="375"/>
        <v>23</v>
      </c>
      <c r="G1646" s="13"/>
      <c r="H1646" s="21">
        <f t="shared" si="370"/>
        <v>23</v>
      </c>
      <c r="I1646" s="13"/>
      <c r="J1646" s="11" t="str">
        <f t="shared" si="372"/>
        <v>X</v>
      </c>
      <c r="K1646" s="11" t="str">
        <f t="shared" si="373"/>
        <v/>
      </c>
      <c r="L1646" s="11" t="str">
        <f t="shared" si="374"/>
        <v/>
      </c>
      <c r="M1646" s="13"/>
      <c r="R1646" s="11"/>
      <c r="T1646" s="11"/>
      <c r="X1646" s="13"/>
    </row>
    <row r="1647" spans="1:24" x14ac:dyDescent="0.3">
      <c r="A1647" s="13"/>
      <c r="B1647" s="11">
        <v>2665</v>
      </c>
      <c r="C1647" s="14">
        <f t="shared" si="369"/>
        <v>51.623600000000003</v>
      </c>
      <c r="D1647" s="13"/>
      <c r="E1647" s="14">
        <f t="shared" si="363"/>
        <v>51.621400000000001</v>
      </c>
      <c r="F1647" s="21">
        <f t="shared" si="375"/>
        <v>23</v>
      </c>
      <c r="G1647" s="13"/>
      <c r="H1647" s="21">
        <f t="shared" si="370"/>
        <v>22</v>
      </c>
      <c r="I1647" s="13"/>
      <c r="J1647" s="11" t="str">
        <f t="shared" si="372"/>
        <v/>
      </c>
      <c r="K1647" s="11" t="str">
        <f t="shared" si="373"/>
        <v/>
      </c>
      <c r="L1647" s="11" t="str">
        <f t="shared" si="374"/>
        <v>O</v>
      </c>
      <c r="M1647" s="13"/>
      <c r="R1647" s="11"/>
      <c r="T1647" s="11"/>
      <c r="X1647" s="13"/>
    </row>
    <row r="1648" spans="1:24" x14ac:dyDescent="0.3">
      <c r="A1648" s="13"/>
      <c r="B1648" s="11">
        <v>2666</v>
      </c>
      <c r="C1648" s="14">
        <f t="shared" si="369"/>
        <v>51.633299999999998</v>
      </c>
      <c r="D1648" s="13"/>
      <c r="E1648" s="14">
        <f t="shared" ref="E1648:E1685" si="376">ROUND(51+(B1648-2601)/103,4)</f>
        <v>51.631100000000004</v>
      </c>
      <c r="F1648" s="21">
        <f t="shared" si="375"/>
        <v>23</v>
      </c>
      <c r="G1648" s="13"/>
      <c r="H1648" s="21">
        <f t="shared" si="370"/>
        <v>22</v>
      </c>
      <c r="I1648" s="13"/>
      <c r="J1648" s="11" t="str">
        <f t="shared" ref="J1648:J1679" si="377">IF(H1648=F1648,"X","")</f>
        <v/>
      </c>
      <c r="K1648" s="11" t="str">
        <f t="shared" ref="K1648:K1679" si="378">IF(H1648&gt;F1648,"U","")</f>
        <v/>
      </c>
      <c r="L1648" s="11" t="str">
        <f t="shared" ref="L1648:L1679" si="379">IF(H1648&lt;F1648,"O","")</f>
        <v>O</v>
      </c>
      <c r="M1648" s="13"/>
      <c r="R1648" s="11"/>
      <c r="T1648" s="11"/>
      <c r="X1648" s="13"/>
    </row>
    <row r="1649" spans="1:24" x14ac:dyDescent="0.3">
      <c r="A1649" s="13"/>
      <c r="B1649" s="11">
        <v>2667</v>
      </c>
      <c r="C1649" s="14">
        <f t="shared" si="369"/>
        <v>51.643000000000001</v>
      </c>
      <c r="D1649" s="13"/>
      <c r="E1649" s="14">
        <f t="shared" si="376"/>
        <v>51.640799999999999</v>
      </c>
      <c r="F1649" s="21">
        <f t="shared" si="375"/>
        <v>22</v>
      </c>
      <c r="G1649" s="13"/>
      <c r="H1649" s="21">
        <f t="shared" si="370"/>
        <v>22</v>
      </c>
      <c r="I1649" s="13"/>
      <c r="J1649" s="11" t="str">
        <f t="shared" si="377"/>
        <v>X</v>
      </c>
      <c r="K1649" s="11" t="str">
        <f t="shared" si="378"/>
        <v/>
      </c>
      <c r="L1649" s="11" t="str">
        <f t="shared" si="379"/>
        <v/>
      </c>
      <c r="M1649" s="13"/>
      <c r="R1649" s="11"/>
      <c r="T1649" s="11"/>
      <c r="X1649" s="13"/>
    </row>
    <row r="1650" spans="1:24" x14ac:dyDescent="0.3">
      <c r="A1650" s="13"/>
      <c r="B1650" s="11">
        <v>2668</v>
      </c>
      <c r="C1650" s="14">
        <f t="shared" si="369"/>
        <v>51.652700000000003</v>
      </c>
      <c r="D1650" s="13"/>
      <c r="E1650" s="14">
        <f t="shared" si="376"/>
        <v>51.650500000000001</v>
      </c>
      <c r="F1650" s="21">
        <f t="shared" si="375"/>
        <v>22</v>
      </c>
      <c r="G1650" s="13"/>
      <c r="H1650" s="21">
        <f t="shared" si="370"/>
        <v>22</v>
      </c>
      <c r="I1650" s="13"/>
      <c r="J1650" s="11" t="str">
        <f t="shared" si="377"/>
        <v>X</v>
      </c>
      <c r="K1650" s="11" t="str">
        <f t="shared" si="378"/>
        <v/>
      </c>
      <c r="L1650" s="11" t="str">
        <f t="shared" si="379"/>
        <v/>
      </c>
      <c r="M1650" s="13"/>
      <c r="R1650" s="11"/>
      <c r="T1650" s="11"/>
      <c r="X1650" s="13"/>
    </row>
    <row r="1651" spans="1:24" x14ac:dyDescent="0.3">
      <c r="A1651" s="13"/>
      <c r="B1651" s="11">
        <v>2669</v>
      </c>
      <c r="C1651" s="14">
        <f t="shared" si="369"/>
        <v>51.662399999999998</v>
      </c>
      <c r="D1651" s="13"/>
      <c r="E1651" s="14">
        <f t="shared" si="376"/>
        <v>51.660200000000003</v>
      </c>
      <c r="F1651" s="21">
        <f t="shared" si="375"/>
        <v>22</v>
      </c>
      <c r="G1651" s="13"/>
      <c r="H1651" s="21">
        <f t="shared" si="370"/>
        <v>22</v>
      </c>
      <c r="I1651" s="13"/>
      <c r="J1651" s="11" t="str">
        <f t="shared" si="377"/>
        <v>X</v>
      </c>
      <c r="K1651" s="11" t="str">
        <f t="shared" si="378"/>
        <v/>
      </c>
      <c r="L1651" s="11" t="str">
        <f t="shared" si="379"/>
        <v/>
      </c>
      <c r="M1651" s="13"/>
      <c r="R1651" s="11"/>
      <c r="T1651" s="11"/>
      <c r="X1651" s="13"/>
    </row>
    <row r="1652" spans="1:24" x14ac:dyDescent="0.3">
      <c r="A1652" s="13"/>
      <c r="B1652" s="11">
        <v>2670</v>
      </c>
      <c r="C1652" s="14">
        <f t="shared" si="369"/>
        <v>51.671999999999997</v>
      </c>
      <c r="D1652" s="13"/>
      <c r="E1652" s="14">
        <f t="shared" si="376"/>
        <v>51.669899999999998</v>
      </c>
      <c r="F1652" s="21">
        <f t="shared" si="375"/>
        <v>21</v>
      </c>
      <c r="G1652" s="13"/>
      <c r="H1652" s="21">
        <f t="shared" si="370"/>
        <v>21</v>
      </c>
      <c r="I1652" s="13"/>
      <c r="J1652" s="11" t="str">
        <f t="shared" si="377"/>
        <v>X</v>
      </c>
      <c r="K1652" s="11" t="str">
        <f t="shared" si="378"/>
        <v/>
      </c>
      <c r="L1652" s="11" t="str">
        <f t="shared" si="379"/>
        <v/>
      </c>
      <c r="M1652" s="13"/>
      <c r="R1652" s="11"/>
      <c r="T1652" s="11"/>
      <c r="X1652" s="13"/>
    </row>
    <row r="1653" spans="1:24" x14ac:dyDescent="0.3">
      <c r="A1653" s="13"/>
      <c r="B1653" s="11">
        <v>2671</v>
      </c>
      <c r="C1653" s="14">
        <f t="shared" si="369"/>
        <v>51.681699999999999</v>
      </c>
      <c r="D1653" s="13"/>
      <c r="E1653" s="14">
        <f t="shared" si="376"/>
        <v>51.679600000000001</v>
      </c>
      <c r="F1653" s="21">
        <f t="shared" si="375"/>
        <v>21</v>
      </c>
      <c r="G1653" s="13"/>
      <c r="H1653" s="21">
        <f t="shared" si="370"/>
        <v>21</v>
      </c>
      <c r="I1653" s="13"/>
      <c r="J1653" s="11" t="str">
        <f t="shared" si="377"/>
        <v>X</v>
      </c>
      <c r="K1653" s="11" t="str">
        <f t="shared" si="378"/>
        <v/>
      </c>
      <c r="L1653" s="11" t="str">
        <f t="shared" si="379"/>
        <v/>
      </c>
      <c r="M1653" s="13"/>
      <c r="R1653" s="11"/>
      <c r="T1653" s="11"/>
      <c r="X1653" s="13"/>
    </row>
    <row r="1654" spans="1:24" x14ac:dyDescent="0.3">
      <c r="A1654" s="13"/>
      <c r="B1654" s="11">
        <v>2672</v>
      </c>
      <c r="C1654" s="14">
        <f t="shared" si="369"/>
        <v>51.691400000000002</v>
      </c>
      <c r="D1654" s="13"/>
      <c r="E1654" s="14">
        <f t="shared" si="376"/>
        <v>51.689300000000003</v>
      </c>
      <c r="F1654" s="21">
        <f t="shared" si="375"/>
        <v>21</v>
      </c>
      <c r="G1654" s="13"/>
      <c r="H1654" s="21">
        <f t="shared" si="370"/>
        <v>21</v>
      </c>
      <c r="I1654" s="13"/>
      <c r="J1654" s="11" t="str">
        <f t="shared" si="377"/>
        <v>X</v>
      </c>
      <c r="K1654" s="11" t="str">
        <f t="shared" si="378"/>
        <v/>
      </c>
      <c r="L1654" s="11" t="str">
        <f t="shared" si="379"/>
        <v/>
      </c>
      <c r="M1654" s="13"/>
      <c r="R1654" s="11"/>
      <c r="T1654" s="11"/>
      <c r="X1654" s="13"/>
    </row>
    <row r="1655" spans="1:24" x14ac:dyDescent="0.3">
      <c r="A1655" s="13"/>
      <c r="B1655" s="11">
        <v>2673</v>
      </c>
      <c r="C1655" s="14">
        <f t="shared" si="369"/>
        <v>51.701099999999997</v>
      </c>
      <c r="D1655" s="13"/>
      <c r="E1655" s="14">
        <f t="shared" si="376"/>
        <v>51.698999999999998</v>
      </c>
      <c r="F1655" s="21">
        <f t="shared" si="375"/>
        <v>21</v>
      </c>
      <c r="G1655" s="13"/>
      <c r="H1655" s="21">
        <f t="shared" si="370"/>
        <v>21</v>
      </c>
      <c r="I1655" s="13"/>
      <c r="J1655" s="11" t="str">
        <f t="shared" si="377"/>
        <v>X</v>
      </c>
      <c r="K1655" s="11" t="str">
        <f t="shared" si="378"/>
        <v/>
      </c>
      <c r="L1655" s="11" t="str">
        <f t="shared" si="379"/>
        <v/>
      </c>
      <c r="M1655" s="13"/>
      <c r="R1655" s="11"/>
      <c r="T1655" s="11"/>
      <c r="X1655" s="13"/>
    </row>
    <row r="1656" spans="1:24" x14ac:dyDescent="0.3">
      <c r="A1656" s="13"/>
      <c r="B1656" s="11">
        <v>2674</v>
      </c>
      <c r="C1656" s="14">
        <f t="shared" si="369"/>
        <v>51.710700000000003</v>
      </c>
      <c r="D1656" s="13"/>
      <c r="E1656" s="14">
        <f t="shared" si="376"/>
        <v>51.7087</v>
      </c>
      <c r="F1656" s="21">
        <f t="shared" si="375"/>
        <v>20</v>
      </c>
      <c r="G1656" s="13"/>
      <c r="H1656" s="21">
        <f t="shared" si="370"/>
        <v>20</v>
      </c>
      <c r="I1656" s="13"/>
      <c r="J1656" s="11" t="str">
        <f t="shared" si="377"/>
        <v>X</v>
      </c>
      <c r="K1656" s="11" t="str">
        <f t="shared" si="378"/>
        <v/>
      </c>
      <c r="L1656" s="11" t="str">
        <f t="shared" si="379"/>
        <v/>
      </c>
      <c r="M1656" s="13"/>
      <c r="R1656" s="11"/>
      <c r="T1656" s="11"/>
      <c r="X1656" s="13"/>
    </row>
    <row r="1657" spans="1:24" x14ac:dyDescent="0.3">
      <c r="A1657" s="13"/>
      <c r="B1657" s="11">
        <v>2675</v>
      </c>
      <c r="C1657" s="14">
        <f t="shared" si="369"/>
        <v>51.720399999999998</v>
      </c>
      <c r="D1657" s="13"/>
      <c r="E1657" s="14">
        <f t="shared" si="376"/>
        <v>51.718400000000003</v>
      </c>
      <c r="F1657" s="21">
        <f t="shared" si="375"/>
        <v>20</v>
      </c>
      <c r="G1657" s="13"/>
      <c r="H1657" s="21">
        <f t="shared" si="370"/>
        <v>20</v>
      </c>
      <c r="I1657" s="13"/>
      <c r="J1657" s="11" t="str">
        <f t="shared" si="377"/>
        <v>X</v>
      </c>
      <c r="K1657" s="11" t="str">
        <f t="shared" si="378"/>
        <v/>
      </c>
      <c r="L1657" s="11" t="str">
        <f t="shared" si="379"/>
        <v/>
      </c>
      <c r="M1657" s="13"/>
      <c r="R1657" s="11"/>
      <c r="T1657" s="11"/>
      <c r="X1657" s="13"/>
    </row>
    <row r="1658" spans="1:24" x14ac:dyDescent="0.3">
      <c r="A1658" s="13"/>
      <c r="B1658" s="11">
        <v>2676</v>
      </c>
      <c r="C1658" s="14">
        <f t="shared" si="369"/>
        <v>51.7301</v>
      </c>
      <c r="D1658" s="13"/>
      <c r="E1658" s="14">
        <f t="shared" si="376"/>
        <v>51.728200000000001</v>
      </c>
      <c r="F1658" s="21">
        <f t="shared" ref="F1658:F1671" si="380">ROUND((24/2)+((0.86-(E1658-51))/0.14)*(24/3),0)</f>
        <v>20</v>
      </c>
      <c r="G1658" s="13"/>
      <c r="H1658" s="21">
        <f t="shared" si="370"/>
        <v>19</v>
      </c>
      <c r="I1658" s="13"/>
      <c r="J1658" s="11" t="str">
        <f t="shared" si="377"/>
        <v/>
      </c>
      <c r="K1658" s="11" t="str">
        <f t="shared" si="378"/>
        <v/>
      </c>
      <c r="L1658" s="11" t="str">
        <f t="shared" si="379"/>
        <v>O</v>
      </c>
      <c r="M1658" s="13"/>
      <c r="R1658" s="11"/>
      <c r="T1658" s="11"/>
      <c r="X1658" s="13"/>
    </row>
    <row r="1659" spans="1:24" x14ac:dyDescent="0.3">
      <c r="A1659" s="13"/>
      <c r="B1659" s="11">
        <v>2677</v>
      </c>
      <c r="C1659" s="14">
        <f t="shared" si="369"/>
        <v>51.739699999999999</v>
      </c>
      <c r="D1659" s="13"/>
      <c r="E1659" s="14">
        <f t="shared" si="376"/>
        <v>51.737900000000003</v>
      </c>
      <c r="F1659" s="21">
        <f t="shared" si="380"/>
        <v>19</v>
      </c>
      <c r="G1659" s="13"/>
      <c r="H1659" s="21">
        <f t="shared" si="370"/>
        <v>18</v>
      </c>
      <c r="I1659" s="13"/>
      <c r="J1659" s="11" t="str">
        <f t="shared" si="377"/>
        <v/>
      </c>
      <c r="K1659" s="11" t="str">
        <f t="shared" si="378"/>
        <v/>
      </c>
      <c r="L1659" s="11" t="str">
        <f t="shared" si="379"/>
        <v>O</v>
      </c>
      <c r="M1659" s="13"/>
      <c r="R1659" s="11"/>
      <c r="T1659" s="11"/>
      <c r="X1659" s="13"/>
    </row>
    <row r="1660" spans="1:24" x14ac:dyDescent="0.3">
      <c r="A1660" s="13"/>
      <c r="B1660" s="11">
        <v>2678</v>
      </c>
      <c r="C1660" s="14">
        <f t="shared" si="369"/>
        <v>51.749400000000001</v>
      </c>
      <c r="D1660" s="13"/>
      <c r="E1660" s="14">
        <f t="shared" si="376"/>
        <v>51.747599999999998</v>
      </c>
      <c r="F1660" s="21">
        <f t="shared" si="380"/>
        <v>18</v>
      </c>
      <c r="G1660" s="13"/>
      <c r="H1660" s="21">
        <f t="shared" si="370"/>
        <v>18</v>
      </c>
      <c r="I1660" s="13"/>
      <c r="J1660" s="11" t="str">
        <f t="shared" si="377"/>
        <v>X</v>
      </c>
      <c r="K1660" s="11" t="str">
        <f t="shared" si="378"/>
        <v/>
      </c>
      <c r="L1660" s="11" t="str">
        <f t="shared" si="379"/>
        <v/>
      </c>
      <c r="M1660" s="13"/>
      <c r="R1660" s="11"/>
      <c r="T1660" s="11"/>
      <c r="X1660" s="13"/>
    </row>
    <row r="1661" spans="1:24" x14ac:dyDescent="0.3">
      <c r="A1661" s="13"/>
      <c r="B1661" s="11">
        <v>2679</v>
      </c>
      <c r="C1661" s="14">
        <f t="shared" si="369"/>
        <v>51.759099999999997</v>
      </c>
      <c r="D1661" s="13"/>
      <c r="E1661" s="14">
        <f t="shared" si="376"/>
        <v>51.757300000000001</v>
      </c>
      <c r="F1661" s="21">
        <f t="shared" si="380"/>
        <v>18</v>
      </c>
      <c r="G1661" s="13"/>
      <c r="H1661" s="21">
        <f t="shared" si="370"/>
        <v>18</v>
      </c>
      <c r="I1661" s="13"/>
      <c r="J1661" s="11" t="str">
        <f t="shared" si="377"/>
        <v>X</v>
      </c>
      <c r="K1661" s="11" t="str">
        <f t="shared" si="378"/>
        <v/>
      </c>
      <c r="L1661" s="11" t="str">
        <f t="shared" si="379"/>
        <v/>
      </c>
      <c r="M1661" s="13"/>
      <c r="R1661" s="11"/>
      <c r="T1661" s="11"/>
      <c r="X1661" s="13"/>
    </row>
    <row r="1662" spans="1:24" x14ac:dyDescent="0.3">
      <c r="A1662" s="13"/>
      <c r="B1662" s="11">
        <v>2680</v>
      </c>
      <c r="C1662" s="14">
        <f t="shared" si="369"/>
        <v>51.768700000000003</v>
      </c>
      <c r="D1662" s="13"/>
      <c r="E1662" s="14">
        <f t="shared" si="376"/>
        <v>51.767000000000003</v>
      </c>
      <c r="F1662" s="21">
        <f t="shared" si="380"/>
        <v>17</v>
      </c>
      <c r="G1662" s="13"/>
      <c r="H1662" s="21">
        <f t="shared" si="370"/>
        <v>17</v>
      </c>
      <c r="I1662" s="13"/>
      <c r="J1662" s="11" t="str">
        <f t="shared" si="377"/>
        <v>X</v>
      </c>
      <c r="K1662" s="11" t="str">
        <f t="shared" si="378"/>
        <v/>
      </c>
      <c r="L1662" s="11" t="str">
        <f t="shared" si="379"/>
        <v/>
      </c>
      <c r="M1662" s="13"/>
      <c r="R1662" s="11"/>
      <c r="T1662" s="11"/>
      <c r="X1662" s="13"/>
    </row>
    <row r="1663" spans="1:24" x14ac:dyDescent="0.3">
      <c r="A1663" s="13"/>
      <c r="B1663" s="11">
        <v>2681</v>
      </c>
      <c r="C1663" s="14">
        <f t="shared" si="369"/>
        <v>51.778399999999998</v>
      </c>
      <c r="D1663" s="13"/>
      <c r="E1663" s="14">
        <f t="shared" si="376"/>
        <v>51.776699999999998</v>
      </c>
      <c r="F1663" s="21">
        <f t="shared" si="380"/>
        <v>17</v>
      </c>
      <c r="G1663" s="13"/>
      <c r="H1663" s="21">
        <f t="shared" si="370"/>
        <v>17</v>
      </c>
      <c r="I1663" s="13"/>
      <c r="J1663" s="11" t="str">
        <f t="shared" si="377"/>
        <v>X</v>
      </c>
      <c r="K1663" s="11" t="str">
        <f t="shared" si="378"/>
        <v/>
      </c>
      <c r="L1663" s="11" t="str">
        <f t="shared" si="379"/>
        <v/>
      </c>
      <c r="M1663" s="13"/>
      <c r="R1663" s="11"/>
      <c r="T1663" s="11"/>
      <c r="X1663" s="13"/>
    </row>
    <row r="1664" spans="1:24" x14ac:dyDescent="0.3">
      <c r="A1664" s="13"/>
      <c r="B1664" s="11">
        <v>2682</v>
      </c>
      <c r="C1664" s="14">
        <f t="shared" si="369"/>
        <v>51.787999999999997</v>
      </c>
      <c r="D1664" s="13"/>
      <c r="E1664" s="14">
        <f t="shared" si="376"/>
        <v>51.7864</v>
      </c>
      <c r="F1664" s="21">
        <f t="shared" si="380"/>
        <v>16</v>
      </c>
      <c r="G1664" s="13"/>
      <c r="H1664" s="21">
        <f t="shared" si="370"/>
        <v>16</v>
      </c>
      <c r="I1664" s="13"/>
      <c r="J1664" s="11" t="str">
        <f t="shared" si="377"/>
        <v>X</v>
      </c>
      <c r="K1664" s="11" t="str">
        <f t="shared" si="378"/>
        <v/>
      </c>
      <c r="L1664" s="11" t="str">
        <f t="shared" si="379"/>
        <v/>
      </c>
      <c r="M1664" s="13"/>
      <c r="R1664" s="11"/>
      <c r="T1664" s="11"/>
      <c r="X1664" s="13"/>
    </row>
    <row r="1665" spans="1:24" x14ac:dyDescent="0.3">
      <c r="A1665" s="13"/>
      <c r="B1665" s="11">
        <v>2683</v>
      </c>
      <c r="C1665" s="14">
        <f t="shared" si="369"/>
        <v>51.797699999999999</v>
      </c>
      <c r="D1665" s="13"/>
      <c r="E1665" s="14">
        <f t="shared" si="376"/>
        <v>51.796100000000003</v>
      </c>
      <c r="F1665" s="21">
        <f t="shared" si="380"/>
        <v>16</v>
      </c>
      <c r="G1665" s="13"/>
      <c r="H1665" s="21">
        <f t="shared" si="370"/>
        <v>16</v>
      </c>
      <c r="I1665" s="13"/>
      <c r="J1665" s="11" t="str">
        <f t="shared" si="377"/>
        <v>X</v>
      </c>
      <c r="K1665" s="11" t="str">
        <f t="shared" si="378"/>
        <v/>
      </c>
      <c r="L1665" s="11" t="str">
        <f t="shared" si="379"/>
        <v/>
      </c>
      <c r="M1665" s="13"/>
      <c r="R1665" s="11"/>
      <c r="T1665" s="11"/>
      <c r="X1665" s="13"/>
    </row>
    <row r="1666" spans="1:24" x14ac:dyDescent="0.3">
      <c r="A1666" s="13"/>
      <c r="B1666" s="11">
        <v>2684</v>
      </c>
      <c r="C1666" s="14">
        <f t="shared" si="369"/>
        <v>51.807299999999998</v>
      </c>
      <c r="D1666" s="13"/>
      <c r="E1666" s="14">
        <f t="shared" si="376"/>
        <v>51.805799999999998</v>
      </c>
      <c r="F1666" s="21">
        <f t="shared" si="380"/>
        <v>15</v>
      </c>
      <c r="G1666" s="13"/>
      <c r="H1666" s="21">
        <f t="shared" si="370"/>
        <v>15</v>
      </c>
      <c r="I1666" s="13"/>
      <c r="J1666" s="11" t="str">
        <f t="shared" si="377"/>
        <v>X</v>
      </c>
      <c r="K1666" s="11" t="str">
        <f t="shared" si="378"/>
        <v/>
      </c>
      <c r="L1666" s="11" t="str">
        <f t="shared" si="379"/>
        <v/>
      </c>
      <c r="M1666" s="13"/>
      <c r="R1666" s="11"/>
      <c r="T1666" s="11"/>
      <c r="X1666" s="13"/>
    </row>
    <row r="1667" spans="1:24" x14ac:dyDescent="0.3">
      <c r="A1667" s="13"/>
      <c r="B1667" s="11">
        <v>2685</v>
      </c>
      <c r="C1667" s="14">
        <f t="shared" si="369"/>
        <v>51.817</v>
      </c>
      <c r="D1667" s="13"/>
      <c r="E1667" s="14">
        <f t="shared" si="376"/>
        <v>51.8155</v>
      </c>
      <c r="F1667" s="21">
        <f t="shared" si="380"/>
        <v>15</v>
      </c>
      <c r="G1667" s="13"/>
      <c r="H1667" s="21">
        <f t="shared" si="370"/>
        <v>15</v>
      </c>
      <c r="I1667" s="13"/>
      <c r="J1667" s="11" t="str">
        <f t="shared" si="377"/>
        <v>X</v>
      </c>
      <c r="K1667" s="11" t="str">
        <f t="shared" si="378"/>
        <v/>
      </c>
      <c r="L1667" s="11" t="str">
        <f t="shared" si="379"/>
        <v/>
      </c>
      <c r="M1667" s="13"/>
      <c r="R1667" s="11"/>
      <c r="T1667" s="11"/>
      <c r="X1667" s="13"/>
    </row>
    <row r="1668" spans="1:24" x14ac:dyDescent="0.3">
      <c r="A1668" s="13"/>
      <c r="B1668" s="11">
        <v>2686</v>
      </c>
      <c r="C1668" s="14">
        <f t="shared" si="369"/>
        <v>51.826599999999999</v>
      </c>
      <c r="D1668" s="13"/>
      <c r="E1668" s="14">
        <f t="shared" si="376"/>
        <v>51.825200000000002</v>
      </c>
      <c r="F1668" s="21">
        <f t="shared" si="380"/>
        <v>14</v>
      </c>
      <c r="G1668" s="13"/>
      <c r="H1668" s="21">
        <f t="shared" si="370"/>
        <v>14</v>
      </c>
      <c r="I1668" s="13"/>
      <c r="J1668" s="11" t="str">
        <f t="shared" si="377"/>
        <v>X</v>
      </c>
      <c r="K1668" s="11" t="str">
        <f t="shared" si="378"/>
        <v/>
      </c>
      <c r="L1668" s="11" t="str">
        <f t="shared" si="379"/>
        <v/>
      </c>
      <c r="M1668" s="13"/>
      <c r="R1668" s="11"/>
      <c r="T1668" s="11"/>
      <c r="X1668" s="13"/>
    </row>
    <row r="1669" spans="1:24" x14ac:dyDescent="0.3">
      <c r="A1669" s="13"/>
      <c r="B1669" s="11">
        <v>2687</v>
      </c>
      <c r="C1669" s="14">
        <f t="shared" si="369"/>
        <v>51.836300000000001</v>
      </c>
      <c r="D1669" s="13"/>
      <c r="E1669" s="14">
        <f t="shared" si="376"/>
        <v>51.835000000000001</v>
      </c>
      <c r="F1669" s="21">
        <f t="shared" si="380"/>
        <v>13</v>
      </c>
      <c r="G1669" s="13"/>
      <c r="H1669" s="21">
        <f t="shared" si="370"/>
        <v>13</v>
      </c>
      <c r="I1669" s="13"/>
      <c r="J1669" s="11" t="str">
        <f t="shared" si="377"/>
        <v>X</v>
      </c>
      <c r="K1669" s="11" t="str">
        <f t="shared" si="378"/>
        <v/>
      </c>
      <c r="L1669" s="11" t="str">
        <f t="shared" si="379"/>
        <v/>
      </c>
      <c r="M1669" s="13"/>
      <c r="R1669" s="11"/>
      <c r="T1669" s="11"/>
      <c r="X1669" s="13"/>
    </row>
    <row r="1670" spans="1:24" x14ac:dyDescent="0.3">
      <c r="A1670" s="13"/>
      <c r="B1670" s="11">
        <v>2688</v>
      </c>
      <c r="C1670" s="14">
        <f t="shared" ref="C1670:C1733" si="381">ROUND(SQRT(B1670),4)</f>
        <v>51.8459</v>
      </c>
      <c r="D1670" s="13"/>
      <c r="E1670" s="14">
        <f t="shared" si="376"/>
        <v>51.844700000000003</v>
      </c>
      <c r="F1670" s="21">
        <f t="shared" si="380"/>
        <v>13</v>
      </c>
      <c r="G1670" s="13"/>
      <c r="H1670" s="21">
        <f t="shared" si="370"/>
        <v>11.999999999999998</v>
      </c>
      <c r="I1670" s="13"/>
      <c r="J1670" s="11" t="str">
        <f t="shared" si="377"/>
        <v/>
      </c>
      <c r="K1670" s="11" t="str">
        <f t="shared" si="378"/>
        <v/>
      </c>
      <c r="L1670" s="11" t="str">
        <f t="shared" si="379"/>
        <v>O</v>
      </c>
      <c r="M1670" s="13"/>
      <c r="R1670" s="11"/>
      <c r="T1670" s="11"/>
      <c r="X1670" s="13"/>
    </row>
    <row r="1671" spans="1:24" x14ac:dyDescent="0.3">
      <c r="A1671" s="13"/>
      <c r="B1671" s="11">
        <v>2689</v>
      </c>
      <c r="C1671" s="14">
        <f t="shared" si="381"/>
        <v>51.855600000000003</v>
      </c>
      <c r="D1671" s="13"/>
      <c r="E1671" s="14">
        <f t="shared" si="376"/>
        <v>51.854399999999998</v>
      </c>
      <c r="F1671" s="21">
        <f t="shared" si="380"/>
        <v>12</v>
      </c>
      <c r="G1671" s="13"/>
      <c r="H1671" s="21">
        <f t="shared" ref="H1671:H1734" si="382">ROUND(C1671-E1671,4)*10000</f>
        <v>11.999999999999998</v>
      </c>
      <c r="I1671" s="13"/>
      <c r="J1671" s="11" t="str">
        <f t="shared" si="377"/>
        <v>X</v>
      </c>
      <c r="K1671" s="11" t="str">
        <f t="shared" si="378"/>
        <v/>
      </c>
      <c r="L1671" s="11" t="str">
        <f t="shared" si="379"/>
        <v/>
      </c>
      <c r="M1671" s="13"/>
      <c r="R1671" s="11"/>
      <c r="T1671" s="11"/>
      <c r="X1671" s="13"/>
    </row>
    <row r="1672" spans="1:24" x14ac:dyDescent="0.3">
      <c r="A1672" s="13"/>
      <c r="B1672" s="11">
        <v>2690</v>
      </c>
      <c r="C1672" s="14">
        <f t="shared" si="381"/>
        <v>51.865200000000002</v>
      </c>
      <c r="D1672" s="13"/>
      <c r="E1672" s="14">
        <f t="shared" si="376"/>
        <v>51.864100000000001</v>
      </c>
      <c r="F1672" s="21">
        <f t="shared" ref="F1672:F1685" si="383">ROUND(((1-(E1672-51))/0.14)*(24/2),0)</f>
        <v>12</v>
      </c>
      <c r="G1672" s="13"/>
      <c r="H1672" s="21">
        <f t="shared" si="382"/>
        <v>11</v>
      </c>
      <c r="I1672" s="13"/>
      <c r="J1672" s="11" t="str">
        <f t="shared" si="377"/>
        <v/>
      </c>
      <c r="K1672" s="11" t="str">
        <f t="shared" si="378"/>
        <v/>
      </c>
      <c r="L1672" s="11" t="str">
        <f t="shared" si="379"/>
        <v>O</v>
      </c>
      <c r="M1672" s="13"/>
      <c r="R1672" s="11"/>
      <c r="T1672" s="11"/>
      <c r="X1672" s="13"/>
    </row>
    <row r="1673" spans="1:24" x14ac:dyDescent="0.3">
      <c r="A1673" s="13"/>
      <c r="B1673" s="11">
        <v>2691</v>
      </c>
      <c r="C1673" s="14">
        <f t="shared" si="381"/>
        <v>51.8748</v>
      </c>
      <c r="D1673" s="13"/>
      <c r="E1673" s="14">
        <f t="shared" si="376"/>
        <v>51.873800000000003</v>
      </c>
      <c r="F1673" s="21">
        <f t="shared" si="383"/>
        <v>11</v>
      </c>
      <c r="G1673" s="13"/>
      <c r="H1673" s="21">
        <f t="shared" si="382"/>
        <v>10</v>
      </c>
      <c r="I1673" s="13"/>
      <c r="J1673" s="11" t="str">
        <f t="shared" si="377"/>
        <v/>
      </c>
      <c r="K1673" s="11" t="str">
        <f t="shared" si="378"/>
        <v/>
      </c>
      <c r="L1673" s="11" t="str">
        <f t="shared" si="379"/>
        <v>O</v>
      </c>
      <c r="M1673" s="13"/>
      <c r="R1673" s="11"/>
      <c r="T1673" s="11"/>
      <c r="X1673" s="13"/>
    </row>
    <row r="1674" spans="1:24" x14ac:dyDescent="0.3">
      <c r="A1674" s="13"/>
      <c r="B1674" s="11">
        <v>2692</v>
      </c>
      <c r="C1674" s="14">
        <f t="shared" si="381"/>
        <v>51.884500000000003</v>
      </c>
      <c r="D1674" s="13"/>
      <c r="E1674" s="14">
        <f t="shared" si="376"/>
        <v>51.883499999999998</v>
      </c>
      <c r="F1674" s="21">
        <f t="shared" si="383"/>
        <v>10</v>
      </c>
      <c r="G1674" s="13"/>
      <c r="H1674" s="21">
        <f t="shared" si="382"/>
        <v>10</v>
      </c>
      <c r="I1674" s="13"/>
      <c r="J1674" s="11" t="str">
        <f t="shared" si="377"/>
        <v>X</v>
      </c>
      <c r="K1674" s="11" t="str">
        <f t="shared" si="378"/>
        <v/>
      </c>
      <c r="L1674" s="11" t="str">
        <f t="shared" si="379"/>
        <v/>
      </c>
      <c r="M1674" s="13"/>
      <c r="R1674" s="11"/>
      <c r="T1674" s="11"/>
      <c r="X1674" s="13"/>
    </row>
    <row r="1675" spans="1:24" x14ac:dyDescent="0.3">
      <c r="A1675" s="13"/>
      <c r="B1675" s="11">
        <v>2693</v>
      </c>
      <c r="C1675" s="14">
        <f t="shared" si="381"/>
        <v>51.894100000000002</v>
      </c>
      <c r="D1675" s="13"/>
      <c r="E1675" s="14">
        <f t="shared" si="376"/>
        <v>51.8932</v>
      </c>
      <c r="F1675" s="21">
        <f t="shared" si="383"/>
        <v>9</v>
      </c>
      <c r="G1675" s="13"/>
      <c r="H1675" s="21">
        <f t="shared" si="382"/>
        <v>9</v>
      </c>
      <c r="I1675" s="13"/>
      <c r="J1675" s="11" t="str">
        <f t="shared" si="377"/>
        <v>X</v>
      </c>
      <c r="K1675" s="11" t="str">
        <f t="shared" si="378"/>
        <v/>
      </c>
      <c r="L1675" s="11" t="str">
        <f t="shared" si="379"/>
        <v/>
      </c>
      <c r="M1675" s="13"/>
      <c r="R1675" s="11"/>
      <c r="T1675" s="11"/>
      <c r="X1675" s="13"/>
    </row>
    <row r="1676" spans="1:24" x14ac:dyDescent="0.3">
      <c r="A1676" s="13"/>
      <c r="B1676" s="11">
        <v>2694</v>
      </c>
      <c r="C1676" s="14">
        <f t="shared" si="381"/>
        <v>51.903799999999997</v>
      </c>
      <c r="D1676" s="13"/>
      <c r="E1676" s="14">
        <f t="shared" si="376"/>
        <v>51.902900000000002</v>
      </c>
      <c r="F1676" s="21">
        <f t="shared" si="383"/>
        <v>8</v>
      </c>
      <c r="G1676" s="13"/>
      <c r="H1676" s="21">
        <f t="shared" si="382"/>
        <v>9</v>
      </c>
      <c r="I1676" s="13"/>
      <c r="J1676" s="11" t="str">
        <f t="shared" si="377"/>
        <v/>
      </c>
      <c r="K1676" s="11" t="str">
        <f t="shared" si="378"/>
        <v>U</v>
      </c>
      <c r="L1676" s="11" t="str">
        <f t="shared" si="379"/>
        <v/>
      </c>
      <c r="M1676" s="13"/>
      <c r="R1676" s="11"/>
      <c r="T1676" s="11"/>
      <c r="X1676" s="13"/>
    </row>
    <row r="1677" spans="1:24" x14ac:dyDescent="0.3">
      <c r="A1677" s="13"/>
      <c r="B1677" s="11">
        <v>2695</v>
      </c>
      <c r="C1677" s="14">
        <f t="shared" si="381"/>
        <v>51.913400000000003</v>
      </c>
      <c r="D1677" s="13"/>
      <c r="E1677" s="14">
        <f t="shared" si="376"/>
        <v>51.912599999999998</v>
      </c>
      <c r="F1677" s="21">
        <f t="shared" si="383"/>
        <v>7</v>
      </c>
      <c r="G1677" s="13"/>
      <c r="H1677" s="21">
        <f t="shared" si="382"/>
        <v>8</v>
      </c>
      <c r="I1677" s="13"/>
      <c r="J1677" s="11" t="str">
        <f t="shared" si="377"/>
        <v/>
      </c>
      <c r="K1677" s="11" t="str">
        <f t="shared" si="378"/>
        <v>U</v>
      </c>
      <c r="L1677" s="11" t="str">
        <f t="shared" si="379"/>
        <v/>
      </c>
      <c r="M1677" s="13"/>
      <c r="R1677" s="11"/>
      <c r="T1677" s="11"/>
      <c r="X1677" s="13"/>
    </row>
    <row r="1678" spans="1:24" x14ac:dyDescent="0.3">
      <c r="A1678" s="13"/>
      <c r="B1678" s="11">
        <v>2696</v>
      </c>
      <c r="C1678" s="14">
        <f t="shared" si="381"/>
        <v>51.923000000000002</v>
      </c>
      <c r="D1678" s="13"/>
      <c r="E1678" s="14">
        <f t="shared" si="376"/>
        <v>51.9223</v>
      </c>
      <c r="F1678" s="21">
        <f t="shared" si="383"/>
        <v>7</v>
      </c>
      <c r="G1678" s="13"/>
      <c r="H1678" s="21">
        <f t="shared" si="382"/>
        <v>7</v>
      </c>
      <c r="I1678" s="13"/>
      <c r="J1678" s="11" t="str">
        <f t="shared" si="377"/>
        <v>X</v>
      </c>
      <c r="K1678" s="11" t="str">
        <f t="shared" si="378"/>
        <v/>
      </c>
      <c r="L1678" s="11" t="str">
        <f t="shared" si="379"/>
        <v/>
      </c>
      <c r="M1678" s="13"/>
      <c r="R1678" s="11"/>
      <c r="T1678" s="11"/>
      <c r="X1678" s="13"/>
    </row>
    <row r="1679" spans="1:24" x14ac:dyDescent="0.3">
      <c r="A1679" s="13"/>
      <c r="B1679" s="11">
        <v>2697</v>
      </c>
      <c r="C1679" s="14">
        <f t="shared" si="381"/>
        <v>51.932600000000001</v>
      </c>
      <c r="D1679" s="13"/>
      <c r="E1679" s="14">
        <f t="shared" si="376"/>
        <v>51.932000000000002</v>
      </c>
      <c r="F1679" s="21">
        <f t="shared" si="383"/>
        <v>6</v>
      </c>
      <c r="G1679" s="13"/>
      <c r="H1679" s="21">
        <f t="shared" si="382"/>
        <v>5.9999999999999991</v>
      </c>
      <c r="I1679" s="13"/>
      <c r="J1679" s="11" t="str">
        <f t="shared" si="377"/>
        <v>X</v>
      </c>
      <c r="K1679" s="11" t="str">
        <f t="shared" si="378"/>
        <v/>
      </c>
      <c r="L1679" s="11" t="str">
        <f t="shared" si="379"/>
        <v/>
      </c>
      <c r="M1679" s="13"/>
      <c r="R1679" s="11"/>
      <c r="T1679" s="11"/>
      <c r="X1679" s="13"/>
    </row>
    <row r="1680" spans="1:24" x14ac:dyDescent="0.3">
      <c r="A1680" s="13"/>
      <c r="B1680" s="11">
        <v>2698</v>
      </c>
      <c r="C1680" s="14">
        <f t="shared" si="381"/>
        <v>51.942300000000003</v>
      </c>
      <c r="D1680" s="13"/>
      <c r="E1680" s="14">
        <f t="shared" si="376"/>
        <v>51.941699999999997</v>
      </c>
      <c r="F1680" s="21">
        <f t="shared" si="383"/>
        <v>5</v>
      </c>
      <c r="G1680" s="13"/>
      <c r="H1680" s="21">
        <f t="shared" si="382"/>
        <v>5.9999999999999991</v>
      </c>
      <c r="I1680" s="13"/>
      <c r="J1680" s="11" t="str">
        <f t="shared" ref="J1680:J1685" si="384">IF(H1680=F1680,"X","")</f>
        <v/>
      </c>
      <c r="K1680" s="11" t="str">
        <f t="shared" ref="K1680:K1685" si="385">IF(H1680&gt;F1680,"U","")</f>
        <v>U</v>
      </c>
      <c r="L1680" s="11" t="str">
        <f t="shared" ref="L1680:L1685" si="386">IF(H1680&lt;F1680,"O","")</f>
        <v/>
      </c>
      <c r="M1680" s="13"/>
      <c r="R1680" s="11"/>
      <c r="T1680" s="11"/>
      <c r="X1680" s="13"/>
    </row>
    <row r="1681" spans="1:24" x14ac:dyDescent="0.3">
      <c r="A1681" s="13"/>
      <c r="B1681" s="11">
        <v>2699</v>
      </c>
      <c r="C1681" s="14">
        <f t="shared" si="381"/>
        <v>51.951900000000002</v>
      </c>
      <c r="D1681" s="13"/>
      <c r="E1681" s="14">
        <f t="shared" si="376"/>
        <v>51.951500000000003</v>
      </c>
      <c r="F1681" s="21">
        <f t="shared" si="383"/>
        <v>4</v>
      </c>
      <c r="G1681" s="13"/>
      <c r="H1681" s="21">
        <f t="shared" si="382"/>
        <v>4</v>
      </c>
      <c r="I1681" s="13"/>
      <c r="J1681" s="11" t="str">
        <f t="shared" si="384"/>
        <v>X</v>
      </c>
      <c r="K1681" s="11" t="str">
        <f t="shared" si="385"/>
        <v/>
      </c>
      <c r="L1681" s="11" t="str">
        <f t="shared" si="386"/>
        <v/>
      </c>
      <c r="M1681" s="13"/>
      <c r="R1681" s="11"/>
      <c r="T1681" s="11"/>
      <c r="X1681" s="13"/>
    </row>
    <row r="1682" spans="1:24" x14ac:dyDescent="0.3">
      <c r="A1682" s="13"/>
      <c r="B1682" s="11">
        <v>2700</v>
      </c>
      <c r="C1682" s="14">
        <f t="shared" si="381"/>
        <v>51.961500000000001</v>
      </c>
      <c r="D1682" s="13"/>
      <c r="E1682" s="14">
        <f t="shared" si="376"/>
        <v>51.961199999999998</v>
      </c>
      <c r="F1682" s="21">
        <f t="shared" si="383"/>
        <v>3</v>
      </c>
      <c r="G1682" s="13"/>
      <c r="H1682" s="21">
        <f t="shared" si="382"/>
        <v>2.9999999999999996</v>
      </c>
      <c r="I1682" s="13"/>
      <c r="J1682" s="11" t="str">
        <f t="shared" si="384"/>
        <v>X</v>
      </c>
      <c r="K1682" s="11" t="str">
        <f t="shared" si="385"/>
        <v/>
      </c>
      <c r="L1682" s="11" t="str">
        <f t="shared" si="386"/>
        <v/>
      </c>
      <c r="M1682" s="13"/>
      <c r="R1682" s="11"/>
      <c r="T1682" s="11"/>
      <c r="X1682" s="13"/>
    </row>
    <row r="1683" spans="1:24" x14ac:dyDescent="0.3">
      <c r="A1683" s="13"/>
      <c r="B1683" s="11">
        <v>2701</v>
      </c>
      <c r="C1683" s="14">
        <f t="shared" si="381"/>
        <v>51.9711</v>
      </c>
      <c r="D1683" s="13"/>
      <c r="E1683" s="14">
        <f t="shared" si="376"/>
        <v>51.9709</v>
      </c>
      <c r="F1683" s="21">
        <f t="shared" si="383"/>
        <v>2</v>
      </c>
      <c r="G1683" s="13"/>
      <c r="H1683" s="21">
        <f t="shared" si="382"/>
        <v>2</v>
      </c>
      <c r="I1683" s="13"/>
      <c r="J1683" s="11" t="str">
        <f t="shared" si="384"/>
        <v>X</v>
      </c>
      <c r="K1683" s="11" t="str">
        <f t="shared" si="385"/>
        <v/>
      </c>
      <c r="L1683" s="11" t="str">
        <f t="shared" si="386"/>
        <v/>
      </c>
      <c r="M1683" s="13"/>
      <c r="R1683" s="11"/>
      <c r="T1683" s="11"/>
      <c r="X1683" s="13"/>
    </row>
    <row r="1684" spans="1:24" x14ac:dyDescent="0.3">
      <c r="A1684" s="13"/>
      <c r="B1684" s="11">
        <v>2702</v>
      </c>
      <c r="C1684" s="14">
        <f t="shared" si="381"/>
        <v>51.980800000000002</v>
      </c>
      <c r="D1684" s="13"/>
      <c r="E1684" s="14">
        <f t="shared" si="376"/>
        <v>51.980600000000003</v>
      </c>
      <c r="F1684" s="21">
        <f t="shared" si="383"/>
        <v>2</v>
      </c>
      <c r="G1684" s="13"/>
      <c r="H1684" s="21">
        <f t="shared" si="382"/>
        <v>2</v>
      </c>
      <c r="I1684" s="13"/>
      <c r="J1684" s="11" t="str">
        <f t="shared" si="384"/>
        <v>X</v>
      </c>
      <c r="K1684" s="11" t="str">
        <f t="shared" si="385"/>
        <v/>
      </c>
      <c r="L1684" s="11" t="str">
        <f t="shared" si="386"/>
        <v/>
      </c>
      <c r="M1684" s="13"/>
      <c r="R1684" s="11"/>
      <c r="T1684" s="11"/>
      <c r="X1684" s="13"/>
    </row>
    <row r="1685" spans="1:24" x14ac:dyDescent="0.3">
      <c r="A1685" s="13"/>
      <c r="B1685" s="11">
        <v>2703</v>
      </c>
      <c r="C1685" s="14">
        <f t="shared" si="381"/>
        <v>51.990400000000001</v>
      </c>
      <c r="D1685" s="13"/>
      <c r="E1685" s="14">
        <f t="shared" si="376"/>
        <v>51.990299999999998</v>
      </c>
      <c r="F1685" s="21">
        <f t="shared" si="383"/>
        <v>1</v>
      </c>
      <c r="G1685" s="13"/>
      <c r="H1685" s="21">
        <f t="shared" si="382"/>
        <v>1</v>
      </c>
      <c r="I1685" s="13"/>
      <c r="J1685" s="11" t="str">
        <f t="shared" si="384"/>
        <v>X</v>
      </c>
      <c r="K1685" s="11" t="str">
        <f t="shared" si="385"/>
        <v/>
      </c>
      <c r="L1685" s="11" t="str">
        <f t="shared" si="386"/>
        <v/>
      </c>
      <c r="M1685" s="13"/>
      <c r="R1685" s="11"/>
      <c r="T1685" s="11"/>
      <c r="X1685" s="13"/>
    </row>
    <row r="1686" spans="1:24" x14ac:dyDescent="0.3">
      <c r="A1686" s="13"/>
      <c r="B1686" s="11">
        <v>2704</v>
      </c>
      <c r="C1686" s="14">
        <f t="shared" si="381"/>
        <v>52</v>
      </c>
      <c r="D1686" s="13"/>
      <c r="E1686" s="14">
        <f>51+(B1686-2601)/103</f>
        <v>52</v>
      </c>
      <c r="F1686" s="21"/>
      <c r="G1686" s="13"/>
      <c r="H1686" s="21">
        <f t="shared" si="382"/>
        <v>0</v>
      </c>
      <c r="I1686" s="13"/>
      <c r="J1686" s="10">
        <f>COUNTIF(J1584:J1685,"X")</f>
        <v>73</v>
      </c>
      <c r="K1686" s="10">
        <f>COUNTIF(K1584:K1685,"U")</f>
        <v>17</v>
      </c>
      <c r="L1686" s="10">
        <f>COUNTIF(L1584:L1685,"O")</f>
        <v>12</v>
      </c>
      <c r="M1686" s="13"/>
      <c r="R1686" s="11"/>
      <c r="T1686" s="11"/>
      <c r="X1686" s="13"/>
    </row>
    <row r="1687" spans="1:24" x14ac:dyDescent="0.3">
      <c r="A1687" s="13"/>
      <c r="B1687" s="11">
        <v>2705</v>
      </c>
      <c r="C1687" s="14">
        <f t="shared" si="381"/>
        <v>52.009599999999999</v>
      </c>
      <c r="D1687" s="13"/>
      <c r="E1687" s="14">
        <f t="shared" ref="E1687:E1750" si="387">ROUND(52+(B1687-2704)/105,4)</f>
        <v>52.009500000000003</v>
      </c>
      <c r="F1687" s="21">
        <f t="shared" ref="F1687:F1700" si="388">ROUND(((E1687-52)/0.14)*(24/2),0)</f>
        <v>1</v>
      </c>
      <c r="G1687" s="13"/>
      <c r="H1687" s="21">
        <f t="shared" si="382"/>
        <v>1</v>
      </c>
      <c r="I1687" s="13"/>
      <c r="J1687" s="11" t="str">
        <f t="shared" ref="J1687:J1718" si="389">IF(H1687=F1687,"X","")</f>
        <v>X</v>
      </c>
      <c r="K1687" s="11" t="str">
        <f t="shared" ref="K1687:K1718" si="390">IF(H1687&gt;F1687,"U","")</f>
        <v/>
      </c>
      <c r="L1687" s="11" t="str">
        <f t="shared" ref="L1687:L1718" si="391">IF(H1687&lt;F1687,"O","")</f>
        <v/>
      </c>
      <c r="M1687" s="13"/>
      <c r="R1687" s="11"/>
      <c r="T1687" s="11"/>
      <c r="X1687" s="13"/>
    </row>
    <row r="1688" spans="1:24" x14ac:dyDescent="0.3">
      <c r="A1688" s="13"/>
      <c r="B1688" s="11">
        <v>2706</v>
      </c>
      <c r="C1688" s="14">
        <f t="shared" si="381"/>
        <v>52.019199999999998</v>
      </c>
      <c r="D1688" s="13"/>
      <c r="E1688" s="14">
        <f t="shared" si="387"/>
        <v>52.018999999999998</v>
      </c>
      <c r="F1688" s="21">
        <f t="shared" si="388"/>
        <v>2</v>
      </c>
      <c r="G1688" s="13"/>
      <c r="H1688" s="21">
        <f t="shared" si="382"/>
        <v>2</v>
      </c>
      <c r="I1688" s="13"/>
      <c r="J1688" s="11" t="str">
        <f t="shared" si="389"/>
        <v>X</v>
      </c>
      <c r="K1688" s="11" t="str">
        <f t="shared" si="390"/>
        <v/>
      </c>
      <c r="L1688" s="11" t="str">
        <f t="shared" si="391"/>
        <v/>
      </c>
      <c r="M1688" s="13"/>
      <c r="R1688" s="11"/>
      <c r="T1688" s="11"/>
      <c r="X1688" s="13"/>
    </row>
    <row r="1689" spans="1:24" x14ac:dyDescent="0.3">
      <c r="A1689" s="13"/>
      <c r="B1689" s="11">
        <v>2707</v>
      </c>
      <c r="C1689" s="14">
        <f t="shared" si="381"/>
        <v>52.028799999999997</v>
      </c>
      <c r="D1689" s="13"/>
      <c r="E1689" s="14">
        <f t="shared" si="387"/>
        <v>52.028599999999997</v>
      </c>
      <c r="F1689" s="21">
        <f t="shared" si="388"/>
        <v>2</v>
      </c>
      <c r="G1689" s="13"/>
      <c r="H1689" s="21">
        <f t="shared" si="382"/>
        <v>2</v>
      </c>
      <c r="I1689" s="13"/>
      <c r="J1689" s="11" t="str">
        <f t="shared" si="389"/>
        <v>X</v>
      </c>
      <c r="K1689" s="11" t="str">
        <f t="shared" si="390"/>
        <v/>
      </c>
      <c r="L1689" s="11" t="str">
        <f t="shared" si="391"/>
        <v/>
      </c>
      <c r="M1689" s="13"/>
      <c r="R1689" s="11"/>
      <c r="T1689" s="11"/>
      <c r="X1689" s="13"/>
    </row>
    <row r="1690" spans="1:24" x14ac:dyDescent="0.3">
      <c r="A1690" s="13"/>
      <c r="B1690" s="11">
        <v>2708</v>
      </c>
      <c r="C1690" s="14">
        <f t="shared" si="381"/>
        <v>52.038400000000003</v>
      </c>
      <c r="D1690" s="13"/>
      <c r="E1690" s="14">
        <f t="shared" si="387"/>
        <v>52.0381</v>
      </c>
      <c r="F1690" s="21">
        <f t="shared" si="388"/>
        <v>3</v>
      </c>
      <c r="G1690" s="13"/>
      <c r="H1690" s="21">
        <f t="shared" si="382"/>
        <v>2.9999999999999996</v>
      </c>
      <c r="I1690" s="13"/>
      <c r="J1690" s="11" t="str">
        <f t="shared" si="389"/>
        <v>X</v>
      </c>
      <c r="K1690" s="11" t="str">
        <f t="shared" si="390"/>
        <v/>
      </c>
      <c r="L1690" s="11" t="str">
        <f t="shared" si="391"/>
        <v/>
      </c>
      <c r="M1690" s="13"/>
      <c r="R1690" s="11"/>
      <c r="T1690" s="11"/>
      <c r="X1690" s="13"/>
    </row>
    <row r="1691" spans="1:24" x14ac:dyDescent="0.3">
      <c r="A1691" s="13"/>
      <c r="B1691" s="11">
        <v>2709</v>
      </c>
      <c r="C1691" s="14">
        <f t="shared" si="381"/>
        <v>52.048099999999998</v>
      </c>
      <c r="D1691" s="13"/>
      <c r="E1691" s="14">
        <f t="shared" si="387"/>
        <v>52.047600000000003</v>
      </c>
      <c r="F1691" s="21">
        <f t="shared" si="388"/>
        <v>4</v>
      </c>
      <c r="G1691" s="13"/>
      <c r="H1691" s="21">
        <f t="shared" si="382"/>
        <v>5</v>
      </c>
      <c r="I1691" s="13"/>
      <c r="J1691" s="11" t="str">
        <f t="shared" si="389"/>
        <v/>
      </c>
      <c r="K1691" s="11" t="str">
        <f t="shared" si="390"/>
        <v>U</v>
      </c>
      <c r="L1691" s="11" t="str">
        <f t="shared" si="391"/>
        <v/>
      </c>
      <c r="M1691" s="13"/>
      <c r="R1691" s="11"/>
      <c r="T1691" s="11"/>
      <c r="X1691" s="13"/>
    </row>
    <row r="1692" spans="1:24" x14ac:dyDescent="0.3">
      <c r="A1692" s="13"/>
      <c r="B1692" s="11">
        <v>2710</v>
      </c>
      <c r="C1692" s="14">
        <f t="shared" si="381"/>
        <v>52.057699999999997</v>
      </c>
      <c r="D1692" s="13"/>
      <c r="E1692" s="14">
        <f t="shared" si="387"/>
        <v>52.057099999999998</v>
      </c>
      <c r="F1692" s="21">
        <f t="shared" si="388"/>
        <v>5</v>
      </c>
      <c r="G1692" s="13"/>
      <c r="H1692" s="21">
        <f t="shared" si="382"/>
        <v>5.9999999999999991</v>
      </c>
      <c r="I1692" s="13"/>
      <c r="J1692" s="11" t="str">
        <f t="shared" si="389"/>
        <v/>
      </c>
      <c r="K1692" s="11" t="str">
        <f t="shared" si="390"/>
        <v>U</v>
      </c>
      <c r="L1692" s="11" t="str">
        <f t="shared" si="391"/>
        <v/>
      </c>
      <c r="M1692" s="13"/>
      <c r="R1692" s="11"/>
      <c r="T1692" s="11"/>
      <c r="X1692" s="13"/>
    </row>
    <row r="1693" spans="1:24" x14ac:dyDescent="0.3">
      <c r="A1693" s="13"/>
      <c r="B1693" s="11">
        <v>2711</v>
      </c>
      <c r="C1693" s="14">
        <f t="shared" si="381"/>
        <v>52.067300000000003</v>
      </c>
      <c r="D1693" s="13"/>
      <c r="E1693" s="14">
        <f t="shared" si="387"/>
        <v>52.066699999999997</v>
      </c>
      <c r="F1693" s="21">
        <f t="shared" si="388"/>
        <v>6</v>
      </c>
      <c r="G1693" s="13"/>
      <c r="H1693" s="21">
        <f t="shared" si="382"/>
        <v>5.9999999999999991</v>
      </c>
      <c r="I1693" s="13"/>
      <c r="J1693" s="11" t="str">
        <f t="shared" si="389"/>
        <v>X</v>
      </c>
      <c r="K1693" s="11" t="str">
        <f t="shared" si="390"/>
        <v/>
      </c>
      <c r="L1693" s="11" t="str">
        <f t="shared" si="391"/>
        <v/>
      </c>
      <c r="M1693" s="13"/>
      <c r="R1693" s="11"/>
      <c r="T1693" s="11"/>
      <c r="X1693" s="13"/>
    </row>
    <row r="1694" spans="1:24" x14ac:dyDescent="0.3">
      <c r="A1694" s="13"/>
      <c r="B1694" s="11">
        <v>2712</v>
      </c>
      <c r="C1694" s="14">
        <f t="shared" si="381"/>
        <v>52.076900000000002</v>
      </c>
      <c r="D1694" s="13"/>
      <c r="E1694" s="14">
        <f t="shared" si="387"/>
        <v>52.0762</v>
      </c>
      <c r="F1694" s="21">
        <f t="shared" si="388"/>
        <v>7</v>
      </c>
      <c r="G1694" s="13"/>
      <c r="H1694" s="21">
        <f t="shared" si="382"/>
        <v>7</v>
      </c>
      <c r="I1694" s="13"/>
      <c r="J1694" s="11" t="str">
        <f t="shared" si="389"/>
        <v>X</v>
      </c>
      <c r="K1694" s="11" t="str">
        <f t="shared" si="390"/>
        <v/>
      </c>
      <c r="L1694" s="11" t="str">
        <f t="shared" si="391"/>
        <v/>
      </c>
      <c r="M1694" s="13"/>
      <c r="R1694" s="11"/>
      <c r="T1694" s="11"/>
      <c r="X1694" s="13"/>
    </row>
    <row r="1695" spans="1:24" x14ac:dyDescent="0.3">
      <c r="A1695" s="13"/>
      <c r="B1695" s="11">
        <v>2713</v>
      </c>
      <c r="C1695" s="14">
        <f t="shared" si="381"/>
        <v>52.086500000000001</v>
      </c>
      <c r="D1695" s="13"/>
      <c r="E1695" s="14">
        <f t="shared" si="387"/>
        <v>52.085700000000003</v>
      </c>
      <c r="F1695" s="21">
        <f t="shared" si="388"/>
        <v>7</v>
      </c>
      <c r="G1695" s="13"/>
      <c r="H1695" s="21">
        <f t="shared" si="382"/>
        <v>8</v>
      </c>
      <c r="I1695" s="13"/>
      <c r="J1695" s="11" t="str">
        <f t="shared" si="389"/>
        <v/>
      </c>
      <c r="K1695" s="11" t="str">
        <f t="shared" si="390"/>
        <v>U</v>
      </c>
      <c r="L1695" s="11" t="str">
        <f t="shared" si="391"/>
        <v/>
      </c>
      <c r="M1695" s="13"/>
      <c r="R1695" s="11"/>
      <c r="T1695" s="11"/>
      <c r="X1695" s="13"/>
    </row>
    <row r="1696" spans="1:24" x14ac:dyDescent="0.3">
      <c r="A1696" s="13"/>
      <c r="B1696" s="11">
        <v>2714</v>
      </c>
      <c r="C1696" s="14">
        <f t="shared" si="381"/>
        <v>52.0961</v>
      </c>
      <c r="D1696" s="13"/>
      <c r="E1696" s="14">
        <f t="shared" si="387"/>
        <v>52.095199999999998</v>
      </c>
      <c r="F1696" s="21">
        <f t="shared" si="388"/>
        <v>8</v>
      </c>
      <c r="G1696" s="13"/>
      <c r="H1696" s="21">
        <f t="shared" si="382"/>
        <v>9</v>
      </c>
      <c r="I1696" s="13"/>
      <c r="J1696" s="11" t="str">
        <f t="shared" si="389"/>
        <v/>
      </c>
      <c r="K1696" s="11" t="str">
        <f t="shared" si="390"/>
        <v>U</v>
      </c>
      <c r="L1696" s="11" t="str">
        <f t="shared" si="391"/>
        <v/>
      </c>
      <c r="M1696" s="13"/>
      <c r="R1696" s="11"/>
      <c r="T1696" s="11"/>
      <c r="X1696" s="13"/>
    </row>
    <row r="1697" spans="1:24" x14ac:dyDescent="0.3">
      <c r="A1697" s="13"/>
      <c r="B1697" s="11">
        <v>2715</v>
      </c>
      <c r="C1697" s="14">
        <f t="shared" si="381"/>
        <v>52.105699999999999</v>
      </c>
      <c r="D1697" s="13"/>
      <c r="E1697" s="14">
        <f t="shared" si="387"/>
        <v>52.104799999999997</v>
      </c>
      <c r="F1697" s="21">
        <f t="shared" si="388"/>
        <v>9</v>
      </c>
      <c r="G1697" s="13"/>
      <c r="H1697" s="21">
        <f t="shared" si="382"/>
        <v>9</v>
      </c>
      <c r="I1697" s="13"/>
      <c r="J1697" s="11" t="str">
        <f t="shared" si="389"/>
        <v>X</v>
      </c>
      <c r="K1697" s="11" t="str">
        <f t="shared" si="390"/>
        <v/>
      </c>
      <c r="L1697" s="11" t="str">
        <f t="shared" si="391"/>
        <v/>
      </c>
      <c r="M1697" s="13"/>
      <c r="R1697" s="11"/>
      <c r="T1697" s="11"/>
      <c r="X1697" s="13"/>
    </row>
    <row r="1698" spans="1:24" x14ac:dyDescent="0.3">
      <c r="A1698" s="13"/>
      <c r="B1698" s="11">
        <v>2716</v>
      </c>
      <c r="C1698" s="14">
        <f t="shared" si="381"/>
        <v>52.115299999999998</v>
      </c>
      <c r="D1698" s="13"/>
      <c r="E1698" s="14">
        <f t="shared" si="387"/>
        <v>52.1143</v>
      </c>
      <c r="F1698" s="21">
        <f t="shared" si="388"/>
        <v>10</v>
      </c>
      <c r="G1698" s="13"/>
      <c r="H1698" s="21">
        <f t="shared" si="382"/>
        <v>10</v>
      </c>
      <c r="I1698" s="13"/>
      <c r="J1698" s="11" t="str">
        <f t="shared" si="389"/>
        <v>X</v>
      </c>
      <c r="K1698" s="11" t="str">
        <f t="shared" si="390"/>
        <v/>
      </c>
      <c r="L1698" s="11" t="str">
        <f t="shared" si="391"/>
        <v/>
      </c>
      <c r="M1698" s="13"/>
      <c r="R1698" s="11"/>
      <c r="T1698" s="11"/>
      <c r="X1698" s="13"/>
    </row>
    <row r="1699" spans="1:24" x14ac:dyDescent="0.3">
      <c r="A1699" s="13"/>
      <c r="B1699" s="11">
        <v>2717</v>
      </c>
      <c r="C1699" s="14">
        <f t="shared" si="381"/>
        <v>52.124899999999997</v>
      </c>
      <c r="D1699" s="13"/>
      <c r="E1699" s="14">
        <f t="shared" si="387"/>
        <v>52.123800000000003</v>
      </c>
      <c r="F1699" s="21">
        <f t="shared" si="388"/>
        <v>11</v>
      </c>
      <c r="G1699" s="13"/>
      <c r="H1699" s="21">
        <f t="shared" si="382"/>
        <v>11</v>
      </c>
      <c r="I1699" s="13"/>
      <c r="J1699" s="11" t="str">
        <f t="shared" si="389"/>
        <v>X</v>
      </c>
      <c r="K1699" s="11" t="str">
        <f t="shared" si="390"/>
        <v/>
      </c>
      <c r="L1699" s="11" t="str">
        <f t="shared" si="391"/>
        <v/>
      </c>
      <c r="M1699" s="13"/>
      <c r="R1699" s="11"/>
      <c r="T1699" s="11"/>
      <c r="X1699" s="13"/>
    </row>
    <row r="1700" spans="1:24" x14ac:dyDescent="0.3">
      <c r="A1700" s="13"/>
      <c r="B1700" s="11">
        <v>2718</v>
      </c>
      <c r="C1700" s="14">
        <f t="shared" si="381"/>
        <v>52.134399999999999</v>
      </c>
      <c r="D1700" s="13"/>
      <c r="E1700" s="14">
        <f t="shared" si="387"/>
        <v>52.133299999999998</v>
      </c>
      <c r="F1700" s="21">
        <f t="shared" si="388"/>
        <v>11</v>
      </c>
      <c r="G1700" s="13"/>
      <c r="H1700" s="21">
        <f t="shared" si="382"/>
        <v>11</v>
      </c>
      <c r="I1700" s="13"/>
      <c r="J1700" s="11" t="str">
        <f t="shared" si="389"/>
        <v>X</v>
      </c>
      <c r="K1700" s="11" t="str">
        <f t="shared" si="390"/>
        <v/>
      </c>
      <c r="L1700" s="11" t="str">
        <f t="shared" si="391"/>
        <v/>
      </c>
      <c r="M1700" s="13"/>
      <c r="R1700" s="11"/>
      <c r="T1700" s="11"/>
      <c r="X1700" s="13"/>
    </row>
    <row r="1701" spans="1:24" x14ac:dyDescent="0.3">
      <c r="A1701" s="13"/>
      <c r="B1701" s="11">
        <v>2719</v>
      </c>
      <c r="C1701" s="14">
        <f t="shared" si="381"/>
        <v>52.143999999999998</v>
      </c>
      <c r="D1701" s="13"/>
      <c r="E1701" s="14">
        <f t="shared" si="387"/>
        <v>52.142899999999997</v>
      </c>
      <c r="F1701" s="21">
        <f t="shared" ref="F1701:F1715" si="392">ROUND((24/2)+(((E1701-52)-0.14)/0.14)*(24/3),0)</f>
        <v>12</v>
      </c>
      <c r="G1701" s="13"/>
      <c r="H1701" s="21">
        <f t="shared" si="382"/>
        <v>11</v>
      </c>
      <c r="I1701" s="13"/>
      <c r="J1701" s="11" t="str">
        <f t="shared" si="389"/>
        <v/>
      </c>
      <c r="K1701" s="11" t="str">
        <f t="shared" si="390"/>
        <v/>
      </c>
      <c r="L1701" s="11" t="str">
        <f t="shared" si="391"/>
        <v>O</v>
      </c>
      <c r="M1701" s="13"/>
      <c r="R1701" s="11"/>
      <c r="T1701" s="11"/>
      <c r="X1701" s="13"/>
    </row>
    <row r="1702" spans="1:24" x14ac:dyDescent="0.3">
      <c r="A1702" s="13"/>
      <c r="B1702" s="11">
        <v>2720</v>
      </c>
      <c r="C1702" s="14">
        <f t="shared" si="381"/>
        <v>52.153599999999997</v>
      </c>
      <c r="D1702" s="13"/>
      <c r="E1702" s="14">
        <f t="shared" si="387"/>
        <v>52.1524</v>
      </c>
      <c r="F1702" s="21">
        <f t="shared" si="392"/>
        <v>13</v>
      </c>
      <c r="G1702" s="13"/>
      <c r="H1702" s="21">
        <f t="shared" si="382"/>
        <v>11.999999999999998</v>
      </c>
      <c r="I1702" s="13"/>
      <c r="J1702" s="11" t="str">
        <f t="shared" si="389"/>
        <v/>
      </c>
      <c r="K1702" s="11" t="str">
        <f t="shared" si="390"/>
        <v/>
      </c>
      <c r="L1702" s="11" t="str">
        <f t="shared" si="391"/>
        <v>O</v>
      </c>
      <c r="M1702" s="13"/>
      <c r="R1702" s="11"/>
      <c r="T1702" s="11"/>
      <c r="X1702" s="13"/>
    </row>
    <row r="1703" spans="1:24" x14ac:dyDescent="0.3">
      <c r="A1703" s="13"/>
      <c r="B1703" s="11">
        <v>2721</v>
      </c>
      <c r="C1703" s="14">
        <f t="shared" si="381"/>
        <v>52.163200000000003</v>
      </c>
      <c r="D1703" s="13"/>
      <c r="E1703" s="14">
        <f t="shared" si="387"/>
        <v>52.161900000000003</v>
      </c>
      <c r="F1703" s="21">
        <f t="shared" si="392"/>
        <v>13</v>
      </c>
      <c r="G1703" s="13"/>
      <c r="H1703" s="21">
        <f t="shared" si="382"/>
        <v>13</v>
      </c>
      <c r="I1703" s="13"/>
      <c r="J1703" s="11" t="str">
        <f t="shared" si="389"/>
        <v>X</v>
      </c>
      <c r="K1703" s="11" t="str">
        <f t="shared" si="390"/>
        <v/>
      </c>
      <c r="L1703" s="11" t="str">
        <f t="shared" si="391"/>
        <v/>
      </c>
      <c r="M1703" s="13"/>
      <c r="R1703" s="11"/>
      <c r="T1703" s="11"/>
      <c r="X1703" s="13"/>
    </row>
    <row r="1704" spans="1:24" x14ac:dyDescent="0.3">
      <c r="A1704" s="13"/>
      <c r="B1704" s="11">
        <v>2722</v>
      </c>
      <c r="C1704" s="14">
        <f t="shared" si="381"/>
        <v>52.172800000000002</v>
      </c>
      <c r="D1704" s="13"/>
      <c r="E1704" s="14">
        <f t="shared" si="387"/>
        <v>52.171399999999998</v>
      </c>
      <c r="F1704" s="21">
        <f t="shared" si="392"/>
        <v>14</v>
      </c>
      <c r="G1704" s="13"/>
      <c r="H1704" s="21">
        <f t="shared" si="382"/>
        <v>14</v>
      </c>
      <c r="I1704" s="13"/>
      <c r="J1704" s="11" t="str">
        <f t="shared" si="389"/>
        <v>X</v>
      </c>
      <c r="K1704" s="11" t="str">
        <f t="shared" si="390"/>
        <v/>
      </c>
      <c r="L1704" s="11" t="str">
        <f t="shared" si="391"/>
        <v/>
      </c>
      <c r="M1704" s="13"/>
      <c r="R1704" s="11"/>
      <c r="T1704" s="11"/>
      <c r="X1704" s="13"/>
    </row>
    <row r="1705" spans="1:24" x14ac:dyDescent="0.3">
      <c r="A1705" s="13"/>
      <c r="B1705" s="11">
        <v>2723</v>
      </c>
      <c r="C1705" s="14">
        <f t="shared" si="381"/>
        <v>52.182400000000001</v>
      </c>
      <c r="D1705" s="13"/>
      <c r="E1705" s="14">
        <f t="shared" si="387"/>
        <v>52.180999999999997</v>
      </c>
      <c r="F1705" s="21">
        <f t="shared" si="392"/>
        <v>14</v>
      </c>
      <c r="G1705" s="13"/>
      <c r="H1705" s="21">
        <f t="shared" si="382"/>
        <v>14</v>
      </c>
      <c r="I1705" s="13"/>
      <c r="J1705" s="11" t="str">
        <f t="shared" si="389"/>
        <v>X</v>
      </c>
      <c r="K1705" s="11" t="str">
        <f t="shared" si="390"/>
        <v/>
      </c>
      <c r="L1705" s="11" t="str">
        <f t="shared" si="391"/>
        <v/>
      </c>
      <c r="M1705" s="13"/>
      <c r="R1705" s="11"/>
      <c r="T1705" s="11"/>
      <c r="X1705" s="13"/>
    </row>
    <row r="1706" spans="1:24" x14ac:dyDescent="0.3">
      <c r="A1706" s="13"/>
      <c r="B1706" s="11">
        <v>2724</v>
      </c>
      <c r="C1706" s="14">
        <f t="shared" si="381"/>
        <v>52.192</v>
      </c>
      <c r="D1706" s="13"/>
      <c r="E1706" s="14">
        <f t="shared" si="387"/>
        <v>52.1905</v>
      </c>
      <c r="F1706" s="21">
        <f t="shared" si="392"/>
        <v>15</v>
      </c>
      <c r="G1706" s="13"/>
      <c r="H1706" s="21">
        <f t="shared" si="382"/>
        <v>15</v>
      </c>
      <c r="I1706" s="13"/>
      <c r="J1706" s="11" t="str">
        <f t="shared" si="389"/>
        <v>X</v>
      </c>
      <c r="K1706" s="11" t="str">
        <f t="shared" si="390"/>
        <v/>
      </c>
      <c r="L1706" s="11" t="str">
        <f t="shared" si="391"/>
        <v/>
      </c>
      <c r="M1706" s="13"/>
      <c r="R1706" s="11"/>
      <c r="T1706" s="11"/>
      <c r="X1706" s="13"/>
    </row>
    <row r="1707" spans="1:24" x14ac:dyDescent="0.3">
      <c r="A1707" s="13"/>
      <c r="B1707" s="11">
        <v>2725</v>
      </c>
      <c r="C1707" s="14">
        <f t="shared" si="381"/>
        <v>52.201500000000003</v>
      </c>
      <c r="D1707" s="13"/>
      <c r="E1707" s="14">
        <f t="shared" si="387"/>
        <v>52.2</v>
      </c>
      <c r="F1707" s="21">
        <f t="shared" si="392"/>
        <v>15</v>
      </c>
      <c r="G1707" s="13"/>
      <c r="H1707" s="21">
        <f t="shared" si="382"/>
        <v>15</v>
      </c>
      <c r="I1707" s="13"/>
      <c r="J1707" s="11" t="str">
        <f t="shared" si="389"/>
        <v>X</v>
      </c>
      <c r="K1707" s="11" t="str">
        <f t="shared" si="390"/>
        <v/>
      </c>
      <c r="L1707" s="11" t="str">
        <f t="shared" si="391"/>
        <v/>
      </c>
      <c r="M1707" s="13"/>
      <c r="R1707" s="11"/>
      <c r="T1707" s="11"/>
      <c r="X1707" s="13"/>
    </row>
    <row r="1708" spans="1:24" x14ac:dyDescent="0.3">
      <c r="A1708" s="13"/>
      <c r="B1708" s="11">
        <v>2726</v>
      </c>
      <c r="C1708" s="14">
        <f t="shared" si="381"/>
        <v>52.211100000000002</v>
      </c>
      <c r="D1708" s="13"/>
      <c r="E1708" s="14">
        <f t="shared" si="387"/>
        <v>52.209499999999998</v>
      </c>
      <c r="F1708" s="21">
        <f t="shared" si="392"/>
        <v>16</v>
      </c>
      <c r="G1708" s="13"/>
      <c r="H1708" s="21">
        <f t="shared" si="382"/>
        <v>16</v>
      </c>
      <c r="I1708" s="13"/>
      <c r="J1708" s="11" t="str">
        <f t="shared" si="389"/>
        <v>X</v>
      </c>
      <c r="K1708" s="11" t="str">
        <f t="shared" si="390"/>
        <v/>
      </c>
      <c r="L1708" s="11" t="str">
        <f t="shared" si="391"/>
        <v/>
      </c>
      <c r="M1708" s="13"/>
      <c r="R1708" s="11"/>
      <c r="T1708" s="11"/>
      <c r="X1708" s="13"/>
    </row>
    <row r="1709" spans="1:24" x14ac:dyDescent="0.3">
      <c r="A1709" s="13"/>
      <c r="B1709" s="11">
        <v>2727</v>
      </c>
      <c r="C1709" s="14">
        <f t="shared" si="381"/>
        <v>52.220700000000001</v>
      </c>
      <c r="D1709" s="13"/>
      <c r="E1709" s="14">
        <f t="shared" si="387"/>
        <v>52.219000000000001</v>
      </c>
      <c r="F1709" s="21">
        <f t="shared" si="392"/>
        <v>17</v>
      </c>
      <c r="G1709" s="13"/>
      <c r="H1709" s="21">
        <f t="shared" si="382"/>
        <v>17</v>
      </c>
      <c r="I1709" s="13"/>
      <c r="J1709" s="11" t="str">
        <f t="shared" si="389"/>
        <v>X</v>
      </c>
      <c r="K1709" s="11" t="str">
        <f t="shared" si="390"/>
        <v/>
      </c>
      <c r="L1709" s="11" t="str">
        <f t="shared" si="391"/>
        <v/>
      </c>
      <c r="M1709" s="13"/>
      <c r="R1709" s="11"/>
      <c r="T1709" s="11"/>
      <c r="X1709" s="13"/>
    </row>
    <row r="1710" spans="1:24" x14ac:dyDescent="0.3">
      <c r="A1710" s="13"/>
      <c r="B1710" s="11">
        <v>2728</v>
      </c>
      <c r="C1710" s="14">
        <f t="shared" si="381"/>
        <v>52.2303</v>
      </c>
      <c r="D1710" s="13"/>
      <c r="E1710" s="14">
        <f t="shared" si="387"/>
        <v>52.2286</v>
      </c>
      <c r="F1710" s="21">
        <f t="shared" si="392"/>
        <v>17</v>
      </c>
      <c r="G1710" s="13"/>
      <c r="H1710" s="21">
        <f t="shared" si="382"/>
        <v>17</v>
      </c>
      <c r="I1710" s="13"/>
      <c r="J1710" s="11" t="str">
        <f t="shared" si="389"/>
        <v>X</v>
      </c>
      <c r="K1710" s="11" t="str">
        <f t="shared" si="390"/>
        <v/>
      </c>
      <c r="L1710" s="11" t="str">
        <f t="shared" si="391"/>
        <v/>
      </c>
      <c r="M1710" s="13"/>
      <c r="R1710" s="11"/>
      <c r="T1710" s="11"/>
      <c r="X1710" s="13"/>
    </row>
    <row r="1711" spans="1:24" x14ac:dyDescent="0.3">
      <c r="A1711" s="13"/>
      <c r="B1711" s="11">
        <v>2729</v>
      </c>
      <c r="C1711" s="14">
        <f t="shared" si="381"/>
        <v>52.239800000000002</v>
      </c>
      <c r="D1711" s="13"/>
      <c r="E1711" s="14">
        <f t="shared" si="387"/>
        <v>52.238100000000003</v>
      </c>
      <c r="F1711" s="21">
        <f t="shared" si="392"/>
        <v>18</v>
      </c>
      <c r="G1711" s="13"/>
      <c r="H1711" s="21">
        <f t="shared" si="382"/>
        <v>17</v>
      </c>
      <c r="I1711" s="13"/>
      <c r="J1711" s="11" t="str">
        <f t="shared" si="389"/>
        <v/>
      </c>
      <c r="K1711" s="11" t="str">
        <f t="shared" si="390"/>
        <v/>
      </c>
      <c r="L1711" s="11" t="str">
        <f t="shared" si="391"/>
        <v>O</v>
      </c>
      <c r="M1711" s="13"/>
      <c r="R1711" s="11"/>
      <c r="T1711" s="11"/>
      <c r="X1711" s="13"/>
    </row>
    <row r="1712" spans="1:24" x14ac:dyDescent="0.3">
      <c r="A1712" s="13"/>
      <c r="B1712" s="11">
        <v>2730</v>
      </c>
      <c r="C1712" s="14">
        <f t="shared" si="381"/>
        <v>52.249400000000001</v>
      </c>
      <c r="D1712" s="13"/>
      <c r="E1712" s="14">
        <f t="shared" si="387"/>
        <v>52.247599999999998</v>
      </c>
      <c r="F1712" s="21">
        <f t="shared" si="392"/>
        <v>18</v>
      </c>
      <c r="G1712" s="13"/>
      <c r="H1712" s="21">
        <f t="shared" si="382"/>
        <v>18</v>
      </c>
      <c r="I1712" s="13"/>
      <c r="J1712" s="11" t="str">
        <f t="shared" si="389"/>
        <v>X</v>
      </c>
      <c r="K1712" s="11" t="str">
        <f t="shared" si="390"/>
        <v/>
      </c>
      <c r="L1712" s="11" t="str">
        <f t="shared" si="391"/>
        <v/>
      </c>
      <c r="M1712" s="13"/>
      <c r="R1712" s="11"/>
      <c r="T1712" s="11"/>
      <c r="X1712" s="13"/>
    </row>
    <row r="1713" spans="1:24" x14ac:dyDescent="0.3">
      <c r="A1713" s="13"/>
      <c r="B1713" s="11">
        <v>2731</v>
      </c>
      <c r="C1713" s="14">
        <f t="shared" si="381"/>
        <v>52.259</v>
      </c>
      <c r="D1713" s="13"/>
      <c r="E1713" s="14">
        <f t="shared" si="387"/>
        <v>52.257100000000001</v>
      </c>
      <c r="F1713" s="21">
        <f t="shared" si="392"/>
        <v>19</v>
      </c>
      <c r="G1713" s="13"/>
      <c r="H1713" s="21">
        <f t="shared" si="382"/>
        <v>19</v>
      </c>
      <c r="I1713" s="13"/>
      <c r="J1713" s="11" t="str">
        <f t="shared" si="389"/>
        <v>X</v>
      </c>
      <c r="K1713" s="11" t="str">
        <f t="shared" si="390"/>
        <v/>
      </c>
      <c r="L1713" s="11" t="str">
        <f t="shared" si="391"/>
        <v/>
      </c>
      <c r="M1713" s="13"/>
      <c r="R1713" s="11"/>
      <c r="T1713" s="11"/>
      <c r="X1713" s="13"/>
    </row>
    <row r="1714" spans="1:24" x14ac:dyDescent="0.3">
      <c r="A1714" s="13"/>
      <c r="B1714" s="11">
        <v>2732</v>
      </c>
      <c r="C1714" s="14">
        <f t="shared" si="381"/>
        <v>52.268500000000003</v>
      </c>
      <c r="D1714" s="13"/>
      <c r="E1714" s="14">
        <f t="shared" si="387"/>
        <v>52.2667</v>
      </c>
      <c r="F1714" s="21">
        <f t="shared" si="392"/>
        <v>19</v>
      </c>
      <c r="G1714" s="13"/>
      <c r="H1714" s="21">
        <f t="shared" si="382"/>
        <v>18</v>
      </c>
      <c r="I1714" s="13"/>
      <c r="J1714" s="11" t="str">
        <f t="shared" si="389"/>
        <v/>
      </c>
      <c r="K1714" s="11" t="str">
        <f t="shared" si="390"/>
        <v/>
      </c>
      <c r="L1714" s="11" t="str">
        <f t="shared" si="391"/>
        <v>O</v>
      </c>
      <c r="M1714" s="13"/>
      <c r="R1714" s="11"/>
      <c r="T1714" s="11"/>
      <c r="X1714" s="13"/>
    </row>
    <row r="1715" spans="1:24" x14ac:dyDescent="0.3">
      <c r="A1715" s="13"/>
      <c r="B1715" s="11">
        <v>2733</v>
      </c>
      <c r="C1715" s="14">
        <f t="shared" si="381"/>
        <v>52.278100000000002</v>
      </c>
      <c r="D1715" s="13"/>
      <c r="E1715" s="14">
        <f t="shared" si="387"/>
        <v>52.276200000000003</v>
      </c>
      <c r="F1715" s="21">
        <f t="shared" si="392"/>
        <v>20</v>
      </c>
      <c r="G1715" s="13"/>
      <c r="H1715" s="21">
        <f t="shared" si="382"/>
        <v>19</v>
      </c>
      <c r="I1715" s="13"/>
      <c r="J1715" s="11" t="str">
        <f t="shared" si="389"/>
        <v/>
      </c>
      <c r="K1715" s="11" t="str">
        <f t="shared" si="390"/>
        <v/>
      </c>
      <c r="L1715" s="11" t="str">
        <f t="shared" si="391"/>
        <v>O</v>
      </c>
      <c r="M1715" s="13"/>
      <c r="R1715" s="11"/>
      <c r="T1715" s="11"/>
      <c r="X1715" s="13"/>
    </row>
    <row r="1716" spans="1:24" x14ac:dyDescent="0.3">
      <c r="A1716" s="13"/>
      <c r="B1716" s="11">
        <v>2734</v>
      </c>
      <c r="C1716" s="14">
        <f t="shared" si="381"/>
        <v>52.287700000000001</v>
      </c>
      <c r="D1716" s="13"/>
      <c r="E1716" s="14">
        <f t="shared" si="387"/>
        <v>52.285699999999999</v>
      </c>
      <c r="F1716" s="21">
        <f t="shared" ref="F1716:F1730" si="393">ROUND(24-((0.42-(E1716-52))/0.14)*(24/6),0)</f>
        <v>20</v>
      </c>
      <c r="G1716" s="13"/>
      <c r="H1716" s="21">
        <f t="shared" si="382"/>
        <v>20</v>
      </c>
      <c r="I1716" s="13"/>
      <c r="J1716" s="11" t="str">
        <f t="shared" si="389"/>
        <v>X</v>
      </c>
      <c r="K1716" s="11" t="str">
        <f t="shared" si="390"/>
        <v/>
      </c>
      <c r="L1716" s="11" t="str">
        <f t="shared" si="391"/>
        <v/>
      </c>
      <c r="M1716" s="13"/>
      <c r="R1716" s="11"/>
      <c r="T1716" s="11"/>
      <c r="X1716" s="13"/>
    </row>
    <row r="1717" spans="1:24" x14ac:dyDescent="0.3">
      <c r="A1717" s="13"/>
      <c r="B1717" s="11">
        <v>2735</v>
      </c>
      <c r="C1717" s="14">
        <f t="shared" si="381"/>
        <v>52.297199999999997</v>
      </c>
      <c r="D1717" s="13"/>
      <c r="E1717" s="14">
        <f t="shared" si="387"/>
        <v>52.295200000000001</v>
      </c>
      <c r="F1717" s="21">
        <f t="shared" si="393"/>
        <v>20</v>
      </c>
      <c r="G1717" s="13"/>
      <c r="H1717" s="21">
        <f t="shared" si="382"/>
        <v>20</v>
      </c>
      <c r="I1717" s="13"/>
      <c r="J1717" s="11" t="str">
        <f t="shared" si="389"/>
        <v>X</v>
      </c>
      <c r="K1717" s="11" t="str">
        <f t="shared" si="390"/>
        <v/>
      </c>
      <c r="L1717" s="11" t="str">
        <f t="shared" si="391"/>
        <v/>
      </c>
      <c r="M1717" s="13"/>
      <c r="R1717" s="11"/>
      <c r="T1717" s="11"/>
      <c r="X1717" s="13"/>
    </row>
    <row r="1718" spans="1:24" x14ac:dyDescent="0.3">
      <c r="A1718" s="13"/>
      <c r="B1718" s="11">
        <v>2736</v>
      </c>
      <c r="C1718" s="14">
        <f t="shared" si="381"/>
        <v>52.306800000000003</v>
      </c>
      <c r="D1718" s="13"/>
      <c r="E1718" s="14">
        <f t="shared" si="387"/>
        <v>52.3048</v>
      </c>
      <c r="F1718" s="21">
        <f t="shared" si="393"/>
        <v>21</v>
      </c>
      <c r="G1718" s="13"/>
      <c r="H1718" s="21">
        <f t="shared" si="382"/>
        <v>20</v>
      </c>
      <c r="I1718" s="13"/>
      <c r="J1718" s="11" t="str">
        <f t="shared" si="389"/>
        <v/>
      </c>
      <c r="K1718" s="11" t="str">
        <f t="shared" si="390"/>
        <v/>
      </c>
      <c r="L1718" s="11" t="str">
        <f t="shared" si="391"/>
        <v>O</v>
      </c>
      <c r="M1718" s="13"/>
      <c r="R1718" s="11"/>
      <c r="T1718" s="11"/>
      <c r="X1718" s="13"/>
    </row>
    <row r="1719" spans="1:24" x14ac:dyDescent="0.3">
      <c r="A1719" s="13"/>
      <c r="B1719" s="11">
        <v>2737</v>
      </c>
      <c r="C1719" s="14">
        <f t="shared" si="381"/>
        <v>52.316299999999998</v>
      </c>
      <c r="D1719" s="13"/>
      <c r="E1719" s="14">
        <f t="shared" si="387"/>
        <v>52.314300000000003</v>
      </c>
      <c r="F1719" s="21">
        <f t="shared" si="393"/>
        <v>21</v>
      </c>
      <c r="G1719" s="13"/>
      <c r="H1719" s="21">
        <f t="shared" si="382"/>
        <v>20</v>
      </c>
      <c r="I1719" s="13"/>
      <c r="J1719" s="11" t="str">
        <f t="shared" ref="J1719:J1750" si="394">IF(H1719=F1719,"X","")</f>
        <v/>
      </c>
      <c r="K1719" s="11" t="str">
        <f t="shared" ref="K1719:K1750" si="395">IF(H1719&gt;F1719,"U","")</f>
        <v/>
      </c>
      <c r="L1719" s="11" t="str">
        <f t="shared" ref="L1719:L1750" si="396">IF(H1719&lt;F1719,"O","")</f>
        <v>O</v>
      </c>
      <c r="M1719" s="13"/>
      <c r="R1719" s="11"/>
      <c r="T1719" s="11"/>
      <c r="X1719" s="13"/>
    </row>
    <row r="1720" spans="1:24" x14ac:dyDescent="0.3">
      <c r="A1720" s="13"/>
      <c r="B1720" s="11">
        <v>2738</v>
      </c>
      <c r="C1720" s="14">
        <f t="shared" si="381"/>
        <v>52.325899999999997</v>
      </c>
      <c r="D1720" s="13"/>
      <c r="E1720" s="14">
        <f t="shared" si="387"/>
        <v>52.323799999999999</v>
      </c>
      <c r="F1720" s="21">
        <f t="shared" si="393"/>
        <v>21</v>
      </c>
      <c r="G1720" s="13"/>
      <c r="H1720" s="21">
        <f t="shared" si="382"/>
        <v>21</v>
      </c>
      <c r="I1720" s="13"/>
      <c r="J1720" s="11" t="str">
        <f t="shared" si="394"/>
        <v>X</v>
      </c>
      <c r="K1720" s="11" t="str">
        <f t="shared" si="395"/>
        <v/>
      </c>
      <c r="L1720" s="11" t="str">
        <f t="shared" si="396"/>
        <v/>
      </c>
      <c r="M1720" s="13"/>
      <c r="R1720" s="11"/>
      <c r="T1720" s="11"/>
      <c r="X1720" s="13"/>
    </row>
    <row r="1721" spans="1:24" x14ac:dyDescent="0.3">
      <c r="A1721" s="13"/>
      <c r="B1721" s="11">
        <v>2739</v>
      </c>
      <c r="C1721" s="14">
        <f t="shared" si="381"/>
        <v>52.335500000000003</v>
      </c>
      <c r="D1721" s="13"/>
      <c r="E1721" s="14">
        <f t="shared" si="387"/>
        <v>52.333300000000001</v>
      </c>
      <c r="F1721" s="21">
        <f t="shared" si="393"/>
        <v>22</v>
      </c>
      <c r="G1721" s="13"/>
      <c r="H1721" s="21">
        <f t="shared" si="382"/>
        <v>22</v>
      </c>
      <c r="I1721" s="13"/>
      <c r="J1721" s="11" t="str">
        <f t="shared" si="394"/>
        <v>X</v>
      </c>
      <c r="K1721" s="11" t="str">
        <f t="shared" si="395"/>
        <v/>
      </c>
      <c r="L1721" s="11" t="str">
        <f t="shared" si="396"/>
        <v/>
      </c>
      <c r="M1721" s="13"/>
      <c r="R1721" s="11"/>
      <c r="T1721" s="11"/>
      <c r="X1721" s="13"/>
    </row>
    <row r="1722" spans="1:24" x14ac:dyDescent="0.3">
      <c r="A1722" s="13"/>
      <c r="B1722" s="11">
        <v>2740</v>
      </c>
      <c r="C1722" s="14">
        <f t="shared" si="381"/>
        <v>52.344999999999999</v>
      </c>
      <c r="D1722" s="13"/>
      <c r="E1722" s="14">
        <f t="shared" si="387"/>
        <v>52.3429</v>
      </c>
      <c r="F1722" s="21">
        <f t="shared" si="393"/>
        <v>22</v>
      </c>
      <c r="G1722" s="13"/>
      <c r="H1722" s="21">
        <f t="shared" si="382"/>
        <v>21</v>
      </c>
      <c r="I1722" s="13"/>
      <c r="J1722" s="11" t="str">
        <f t="shared" si="394"/>
        <v/>
      </c>
      <c r="K1722" s="11" t="str">
        <f t="shared" si="395"/>
        <v/>
      </c>
      <c r="L1722" s="11" t="str">
        <f t="shared" si="396"/>
        <v>O</v>
      </c>
      <c r="M1722" s="13"/>
      <c r="R1722" s="11"/>
      <c r="T1722" s="11"/>
      <c r="X1722" s="13"/>
    </row>
    <row r="1723" spans="1:24" x14ac:dyDescent="0.3">
      <c r="A1723" s="13"/>
      <c r="B1723" s="11">
        <v>2741</v>
      </c>
      <c r="C1723" s="14">
        <f t="shared" si="381"/>
        <v>52.354599999999998</v>
      </c>
      <c r="D1723" s="13"/>
      <c r="E1723" s="14">
        <f t="shared" si="387"/>
        <v>52.352400000000003</v>
      </c>
      <c r="F1723" s="21">
        <f t="shared" si="393"/>
        <v>22</v>
      </c>
      <c r="G1723" s="13"/>
      <c r="H1723" s="21">
        <f t="shared" si="382"/>
        <v>22</v>
      </c>
      <c r="I1723" s="13"/>
      <c r="J1723" s="11" t="str">
        <f t="shared" si="394"/>
        <v>X</v>
      </c>
      <c r="K1723" s="11" t="str">
        <f t="shared" si="395"/>
        <v/>
      </c>
      <c r="L1723" s="11" t="str">
        <f t="shared" si="396"/>
        <v/>
      </c>
      <c r="M1723" s="13"/>
      <c r="R1723" s="11"/>
      <c r="T1723" s="11"/>
      <c r="X1723" s="13"/>
    </row>
    <row r="1724" spans="1:24" x14ac:dyDescent="0.3">
      <c r="A1724" s="13"/>
      <c r="B1724" s="11">
        <v>2742</v>
      </c>
      <c r="C1724" s="14">
        <f t="shared" si="381"/>
        <v>52.364100000000001</v>
      </c>
      <c r="D1724" s="13"/>
      <c r="E1724" s="14">
        <f t="shared" si="387"/>
        <v>52.361899999999999</v>
      </c>
      <c r="F1724" s="21">
        <f t="shared" si="393"/>
        <v>22</v>
      </c>
      <c r="G1724" s="13"/>
      <c r="H1724" s="21">
        <f t="shared" si="382"/>
        <v>22</v>
      </c>
      <c r="I1724" s="13"/>
      <c r="J1724" s="11" t="str">
        <f t="shared" si="394"/>
        <v>X</v>
      </c>
      <c r="K1724" s="11" t="str">
        <f t="shared" si="395"/>
        <v/>
      </c>
      <c r="L1724" s="11" t="str">
        <f t="shared" si="396"/>
        <v/>
      </c>
      <c r="M1724" s="13"/>
      <c r="R1724" s="11"/>
      <c r="T1724" s="11"/>
      <c r="X1724" s="13"/>
    </row>
    <row r="1725" spans="1:24" x14ac:dyDescent="0.3">
      <c r="A1725" s="13"/>
      <c r="B1725" s="11">
        <v>2743</v>
      </c>
      <c r="C1725" s="14">
        <f t="shared" si="381"/>
        <v>52.373699999999999</v>
      </c>
      <c r="D1725" s="13"/>
      <c r="E1725" s="14">
        <f t="shared" si="387"/>
        <v>52.371400000000001</v>
      </c>
      <c r="F1725" s="21">
        <f t="shared" si="393"/>
        <v>23</v>
      </c>
      <c r="G1725" s="13"/>
      <c r="H1725" s="21">
        <f t="shared" si="382"/>
        <v>23</v>
      </c>
      <c r="I1725" s="13"/>
      <c r="J1725" s="11" t="str">
        <f t="shared" si="394"/>
        <v>X</v>
      </c>
      <c r="K1725" s="11" t="str">
        <f t="shared" si="395"/>
        <v/>
      </c>
      <c r="L1725" s="11" t="str">
        <f t="shared" si="396"/>
        <v/>
      </c>
      <c r="M1725" s="13"/>
      <c r="R1725" s="11"/>
      <c r="T1725" s="11"/>
      <c r="X1725" s="13"/>
    </row>
    <row r="1726" spans="1:24" x14ac:dyDescent="0.3">
      <c r="A1726" s="13"/>
      <c r="B1726" s="11">
        <v>2744</v>
      </c>
      <c r="C1726" s="14">
        <f t="shared" si="381"/>
        <v>52.383200000000002</v>
      </c>
      <c r="D1726" s="13"/>
      <c r="E1726" s="14">
        <f t="shared" si="387"/>
        <v>52.381</v>
      </c>
      <c r="F1726" s="21">
        <f t="shared" si="393"/>
        <v>23</v>
      </c>
      <c r="G1726" s="13"/>
      <c r="H1726" s="21">
        <f t="shared" si="382"/>
        <v>22</v>
      </c>
      <c r="I1726" s="13"/>
      <c r="J1726" s="11" t="str">
        <f t="shared" si="394"/>
        <v/>
      </c>
      <c r="K1726" s="11" t="str">
        <f t="shared" si="395"/>
        <v/>
      </c>
      <c r="L1726" s="11" t="str">
        <f t="shared" si="396"/>
        <v>O</v>
      </c>
      <c r="M1726" s="13"/>
      <c r="R1726" s="11"/>
      <c r="T1726" s="11"/>
      <c r="X1726" s="13"/>
    </row>
    <row r="1727" spans="1:24" x14ac:dyDescent="0.3">
      <c r="A1727" s="13"/>
      <c r="B1727" s="11">
        <v>2745</v>
      </c>
      <c r="C1727" s="14">
        <f t="shared" si="381"/>
        <v>52.392699999999998</v>
      </c>
      <c r="D1727" s="13"/>
      <c r="E1727" s="14">
        <f t="shared" si="387"/>
        <v>52.390500000000003</v>
      </c>
      <c r="F1727" s="21">
        <f t="shared" si="393"/>
        <v>23</v>
      </c>
      <c r="G1727" s="13"/>
      <c r="H1727" s="21">
        <f t="shared" si="382"/>
        <v>22</v>
      </c>
      <c r="I1727" s="13"/>
      <c r="J1727" s="11" t="str">
        <f t="shared" si="394"/>
        <v/>
      </c>
      <c r="K1727" s="11" t="str">
        <f t="shared" si="395"/>
        <v/>
      </c>
      <c r="L1727" s="11" t="str">
        <f t="shared" si="396"/>
        <v>O</v>
      </c>
      <c r="M1727" s="13"/>
      <c r="R1727" s="11"/>
      <c r="T1727" s="11"/>
      <c r="X1727" s="13"/>
    </row>
    <row r="1728" spans="1:24" x14ac:dyDescent="0.3">
      <c r="A1728" s="13"/>
      <c r="B1728" s="11">
        <v>2746</v>
      </c>
      <c r="C1728" s="14">
        <f t="shared" si="381"/>
        <v>52.402299999999997</v>
      </c>
      <c r="D1728" s="13"/>
      <c r="E1728" s="14">
        <f t="shared" si="387"/>
        <v>52.4</v>
      </c>
      <c r="F1728" s="21">
        <f t="shared" si="393"/>
        <v>23</v>
      </c>
      <c r="G1728" s="13"/>
      <c r="H1728" s="21">
        <f t="shared" si="382"/>
        <v>23</v>
      </c>
      <c r="I1728" s="13"/>
      <c r="J1728" s="11" t="str">
        <f t="shared" si="394"/>
        <v>X</v>
      </c>
      <c r="K1728" s="11" t="str">
        <f t="shared" si="395"/>
        <v/>
      </c>
      <c r="L1728" s="11" t="str">
        <f t="shared" si="396"/>
        <v/>
      </c>
      <c r="M1728" s="13"/>
      <c r="R1728" s="11"/>
      <c r="T1728" s="11"/>
      <c r="X1728" s="13"/>
    </row>
    <row r="1729" spans="1:24" x14ac:dyDescent="0.3">
      <c r="A1729" s="13"/>
      <c r="B1729" s="11">
        <v>2747</v>
      </c>
      <c r="C1729" s="14">
        <f t="shared" si="381"/>
        <v>52.411799999999999</v>
      </c>
      <c r="D1729" s="13"/>
      <c r="E1729" s="14">
        <f t="shared" si="387"/>
        <v>52.409500000000001</v>
      </c>
      <c r="F1729" s="21">
        <f t="shared" si="393"/>
        <v>24</v>
      </c>
      <c r="G1729" s="13"/>
      <c r="H1729" s="21">
        <f t="shared" si="382"/>
        <v>23</v>
      </c>
      <c r="I1729" s="13"/>
      <c r="J1729" s="11" t="str">
        <f t="shared" si="394"/>
        <v/>
      </c>
      <c r="K1729" s="11" t="str">
        <f t="shared" si="395"/>
        <v/>
      </c>
      <c r="L1729" s="11" t="str">
        <f t="shared" si="396"/>
        <v>O</v>
      </c>
      <c r="M1729" s="13"/>
      <c r="R1729" s="11"/>
      <c r="T1729" s="11"/>
      <c r="X1729" s="13"/>
    </row>
    <row r="1730" spans="1:24" x14ac:dyDescent="0.3">
      <c r="A1730" s="13"/>
      <c r="B1730" s="11">
        <v>2748</v>
      </c>
      <c r="C1730" s="14">
        <f t="shared" si="381"/>
        <v>52.421399999999998</v>
      </c>
      <c r="D1730" s="13"/>
      <c r="E1730" s="14">
        <f t="shared" si="387"/>
        <v>52.418999999999997</v>
      </c>
      <c r="F1730" s="21">
        <f t="shared" si="393"/>
        <v>24</v>
      </c>
      <c r="G1730" s="13"/>
      <c r="H1730" s="21">
        <f t="shared" si="382"/>
        <v>23.999999999999996</v>
      </c>
      <c r="I1730" s="13"/>
      <c r="J1730" s="11" t="str">
        <f t="shared" si="394"/>
        <v>X</v>
      </c>
      <c r="K1730" s="11" t="str">
        <f t="shared" si="395"/>
        <v/>
      </c>
      <c r="L1730" s="11" t="str">
        <f t="shared" si="396"/>
        <v/>
      </c>
      <c r="M1730" s="13"/>
      <c r="R1730" s="11"/>
      <c r="T1730" s="11"/>
      <c r="X1730" s="13"/>
    </row>
    <row r="1731" spans="1:24" x14ac:dyDescent="0.3">
      <c r="A1731" s="13"/>
      <c r="B1731" s="11">
        <v>2749</v>
      </c>
      <c r="C1731" s="14">
        <f t="shared" si="381"/>
        <v>52.430900000000001</v>
      </c>
      <c r="D1731" s="13"/>
      <c r="E1731" s="14">
        <f t="shared" si="387"/>
        <v>52.428600000000003</v>
      </c>
      <c r="F1731" s="21">
        <v>24</v>
      </c>
      <c r="G1731" s="13"/>
      <c r="H1731" s="21">
        <f t="shared" si="382"/>
        <v>23</v>
      </c>
      <c r="I1731" s="13"/>
      <c r="J1731" s="11" t="str">
        <f t="shared" si="394"/>
        <v/>
      </c>
      <c r="K1731" s="11" t="str">
        <f t="shared" si="395"/>
        <v/>
      </c>
      <c r="L1731" s="11" t="str">
        <f t="shared" si="396"/>
        <v>O</v>
      </c>
      <c r="M1731" s="13"/>
      <c r="R1731" s="11"/>
      <c r="T1731" s="11"/>
      <c r="X1731" s="13"/>
    </row>
    <row r="1732" spans="1:24" x14ac:dyDescent="0.3">
      <c r="A1732" s="13"/>
      <c r="B1732" s="11">
        <v>2750</v>
      </c>
      <c r="C1732" s="14">
        <f t="shared" si="381"/>
        <v>52.440399999999997</v>
      </c>
      <c r="D1732" s="13"/>
      <c r="E1732" s="14">
        <f t="shared" si="387"/>
        <v>52.438099999999999</v>
      </c>
      <c r="F1732" s="21">
        <v>24</v>
      </c>
      <c r="G1732" s="13"/>
      <c r="H1732" s="21">
        <f t="shared" si="382"/>
        <v>23</v>
      </c>
      <c r="I1732" s="13"/>
      <c r="J1732" s="11" t="str">
        <f t="shared" si="394"/>
        <v/>
      </c>
      <c r="K1732" s="11" t="str">
        <f t="shared" si="395"/>
        <v/>
      </c>
      <c r="L1732" s="11" t="str">
        <f t="shared" si="396"/>
        <v>O</v>
      </c>
      <c r="M1732" s="13"/>
      <c r="R1732" s="11"/>
      <c r="T1732" s="11"/>
      <c r="X1732" s="13"/>
    </row>
    <row r="1733" spans="1:24" x14ac:dyDescent="0.3">
      <c r="A1733" s="13"/>
      <c r="B1733" s="11">
        <v>2751</v>
      </c>
      <c r="C1733" s="14">
        <f t="shared" si="381"/>
        <v>52.45</v>
      </c>
      <c r="D1733" s="13"/>
      <c r="E1733" s="14">
        <f t="shared" si="387"/>
        <v>52.447600000000001</v>
      </c>
      <c r="F1733" s="21">
        <v>24</v>
      </c>
      <c r="G1733" s="13"/>
      <c r="H1733" s="21">
        <f t="shared" si="382"/>
        <v>23.999999999999996</v>
      </c>
      <c r="I1733" s="13"/>
      <c r="J1733" s="11" t="str">
        <f t="shared" si="394"/>
        <v>X</v>
      </c>
      <c r="K1733" s="11" t="str">
        <f t="shared" si="395"/>
        <v/>
      </c>
      <c r="L1733" s="11" t="str">
        <f t="shared" si="396"/>
        <v/>
      </c>
      <c r="M1733" s="13"/>
      <c r="R1733" s="11"/>
      <c r="T1733" s="11"/>
      <c r="X1733" s="13"/>
    </row>
    <row r="1734" spans="1:24" x14ac:dyDescent="0.3">
      <c r="A1734" s="13"/>
      <c r="B1734" s="11">
        <v>2752</v>
      </c>
      <c r="C1734" s="14">
        <f t="shared" ref="C1734:C1797" si="397">ROUND(SQRT(B1734),4)</f>
        <v>52.459499999999998</v>
      </c>
      <c r="D1734" s="13"/>
      <c r="E1734" s="14">
        <f t="shared" si="387"/>
        <v>52.457099999999997</v>
      </c>
      <c r="F1734" s="21">
        <v>24</v>
      </c>
      <c r="G1734" s="13"/>
      <c r="H1734" s="21">
        <f t="shared" si="382"/>
        <v>23.999999999999996</v>
      </c>
      <c r="I1734" s="13"/>
      <c r="J1734" s="11" t="str">
        <f t="shared" si="394"/>
        <v>X</v>
      </c>
      <c r="K1734" s="11" t="str">
        <f t="shared" si="395"/>
        <v/>
      </c>
      <c r="L1734" s="11" t="str">
        <f t="shared" si="396"/>
        <v/>
      </c>
      <c r="M1734" s="13"/>
      <c r="R1734" s="11"/>
      <c r="T1734" s="11"/>
      <c r="X1734" s="13"/>
    </row>
    <row r="1735" spans="1:24" x14ac:dyDescent="0.3">
      <c r="A1735" s="13"/>
      <c r="B1735" s="11">
        <v>2753</v>
      </c>
      <c r="C1735" s="14">
        <f t="shared" si="397"/>
        <v>52.469000000000001</v>
      </c>
      <c r="D1735" s="13"/>
      <c r="E1735" s="14">
        <f t="shared" si="387"/>
        <v>52.466700000000003</v>
      </c>
      <c r="F1735" s="21">
        <v>24</v>
      </c>
      <c r="G1735" s="13"/>
      <c r="H1735" s="21">
        <f t="shared" ref="H1735:H1798" si="398">ROUND(C1735-E1735,4)*10000</f>
        <v>23</v>
      </c>
      <c r="I1735" s="13"/>
      <c r="J1735" s="11" t="str">
        <f t="shared" si="394"/>
        <v/>
      </c>
      <c r="K1735" s="11" t="str">
        <f t="shared" si="395"/>
        <v/>
      </c>
      <c r="L1735" s="11" t="str">
        <f t="shared" si="396"/>
        <v>O</v>
      </c>
      <c r="M1735" s="13"/>
      <c r="R1735" s="11"/>
      <c r="T1735" s="11"/>
      <c r="X1735" s="13"/>
    </row>
    <row r="1736" spans="1:24" x14ac:dyDescent="0.3">
      <c r="A1736" s="13"/>
      <c r="B1736" s="11">
        <v>2754</v>
      </c>
      <c r="C1736" s="14">
        <f t="shared" si="397"/>
        <v>52.4786</v>
      </c>
      <c r="D1736" s="13"/>
      <c r="E1736" s="14">
        <f t="shared" si="387"/>
        <v>52.476199999999999</v>
      </c>
      <c r="F1736" s="21">
        <v>24</v>
      </c>
      <c r="G1736" s="13"/>
      <c r="H1736" s="21">
        <f t="shared" si="398"/>
        <v>23.999999999999996</v>
      </c>
      <c r="I1736" s="13"/>
      <c r="J1736" s="11" t="str">
        <f t="shared" si="394"/>
        <v>X</v>
      </c>
      <c r="K1736" s="11" t="str">
        <f t="shared" si="395"/>
        <v/>
      </c>
      <c r="L1736" s="11" t="str">
        <f t="shared" si="396"/>
        <v/>
      </c>
      <c r="M1736" s="13"/>
      <c r="R1736" s="11"/>
      <c r="T1736" s="11"/>
      <c r="X1736" s="13"/>
    </row>
    <row r="1737" spans="1:24" x14ac:dyDescent="0.3">
      <c r="A1737" s="13"/>
      <c r="B1737" s="11">
        <v>2755</v>
      </c>
      <c r="C1737" s="14">
        <f t="shared" si="397"/>
        <v>52.488100000000003</v>
      </c>
      <c r="D1737" s="13"/>
      <c r="E1737" s="14">
        <f t="shared" si="387"/>
        <v>52.485700000000001</v>
      </c>
      <c r="F1737" s="21">
        <v>24</v>
      </c>
      <c r="G1737" s="13"/>
      <c r="H1737" s="21">
        <f t="shared" si="398"/>
        <v>23.999999999999996</v>
      </c>
      <c r="I1737" s="13"/>
      <c r="J1737" s="11" t="str">
        <f t="shared" si="394"/>
        <v>X</v>
      </c>
      <c r="K1737" s="11" t="str">
        <f t="shared" si="395"/>
        <v/>
      </c>
      <c r="L1737" s="11" t="str">
        <f t="shared" si="396"/>
        <v/>
      </c>
      <c r="M1737" s="13"/>
      <c r="R1737" s="11"/>
      <c r="T1737" s="11"/>
      <c r="X1737" s="13"/>
    </row>
    <row r="1738" spans="1:24" x14ac:dyDescent="0.3">
      <c r="A1738" s="13"/>
      <c r="B1738" s="11">
        <v>2756</v>
      </c>
      <c r="C1738" s="14">
        <f t="shared" si="397"/>
        <v>52.497599999999998</v>
      </c>
      <c r="D1738" s="13"/>
      <c r="E1738" s="14">
        <f t="shared" si="387"/>
        <v>52.495199999999997</v>
      </c>
      <c r="F1738" s="21">
        <v>24</v>
      </c>
      <c r="G1738" s="13"/>
      <c r="H1738" s="21">
        <f t="shared" si="398"/>
        <v>23.999999999999996</v>
      </c>
      <c r="I1738" s="13"/>
      <c r="J1738" s="11" t="str">
        <f t="shared" si="394"/>
        <v>X</v>
      </c>
      <c r="K1738" s="11" t="str">
        <f t="shared" si="395"/>
        <v/>
      </c>
      <c r="L1738" s="11" t="str">
        <f t="shared" si="396"/>
        <v/>
      </c>
      <c r="M1738" s="13"/>
      <c r="R1738" s="11"/>
      <c r="T1738" s="11"/>
      <c r="X1738" s="13"/>
    </row>
    <row r="1739" spans="1:24" x14ac:dyDescent="0.3">
      <c r="A1739" s="13"/>
      <c r="B1739" s="11">
        <v>2757</v>
      </c>
      <c r="C1739" s="14">
        <f t="shared" si="397"/>
        <v>52.507100000000001</v>
      </c>
      <c r="D1739" s="13"/>
      <c r="E1739" s="14">
        <f t="shared" si="387"/>
        <v>52.504800000000003</v>
      </c>
      <c r="F1739" s="21">
        <v>24</v>
      </c>
      <c r="G1739" s="13"/>
      <c r="H1739" s="21">
        <f t="shared" si="398"/>
        <v>23</v>
      </c>
      <c r="I1739" s="13"/>
      <c r="J1739" s="11" t="str">
        <f t="shared" si="394"/>
        <v/>
      </c>
      <c r="K1739" s="11" t="str">
        <f t="shared" si="395"/>
        <v/>
      </c>
      <c r="L1739" s="11" t="str">
        <f t="shared" si="396"/>
        <v>O</v>
      </c>
      <c r="M1739" s="13"/>
      <c r="R1739" s="11"/>
      <c r="T1739" s="11"/>
      <c r="X1739" s="13"/>
    </row>
    <row r="1740" spans="1:24" x14ac:dyDescent="0.3">
      <c r="A1740" s="13"/>
      <c r="B1740" s="11">
        <v>2758</v>
      </c>
      <c r="C1740" s="14">
        <f t="shared" si="397"/>
        <v>52.5167</v>
      </c>
      <c r="D1740" s="13"/>
      <c r="E1740" s="14">
        <f t="shared" si="387"/>
        <v>52.514299999999999</v>
      </c>
      <c r="F1740" s="21">
        <v>24</v>
      </c>
      <c r="G1740" s="13"/>
      <c r="H1740" s="21">
        <f t="shared" si="398"/>
        <v>23.999999999999996</v>
      </c>
      <c r="I1740" s="13"/>
      <c r="J1740" s="11" t="str">
        <f t="shared" si="394"/>
        <v>X</v>
      </c>
      <c r="K1740" s="11" t="str">
        <f t="shared" si="395"/>
        <v/>
      </c>
      <c r="L1740" s="11" t="str">
        <f t="shared" si="396"/>
        <v/>
      </c>
      <c r="M1740" s="13"/>
      <c r="R1740" s="11"/>
      <c r="T1740" s="11"/>
      <c r="X1740" s="13"/>
    </row>
    <row r="1741" spans="1:24" x14ac:dyDescent="0.3">
      <c r="A1741" s="13"/>
      <c r="B1741" s="11">
        <v>2759</v>
      </c>
      <c r="C1741" s="14">
        <f t="shared" si="397"/>
        <v>52.526200000000003</v>
      </c>
      <c r="D1741" s="13"/>
      <c r="E1741" s="14">
        <f t="shared" si="387"/>
        <v>52.523800000000001</v>
      </c>
      <c r="F1741" s="21">
        <v>24</v>
      </c>
      <c r="G1741" s="13"/>
      <c r="H1741" s="21">
        <f t="shared" si="398"/>
        <v>23.999999999999996</v>
      </c>
      <c r="I1741" s="13"/>
      <c r="J1741" s="11" t="str">
        <f t="shared" si="394"/>
        <v>X</v>
      </c>
      <c r="K1741" s="11" t="str">
        <f t="shared" si="395"/>
        <v/>
      </c>
      <c r="L1741" s="11" t="str">
        <f t="shared" si="396"/>
        <v/>
      </c>
      <c r="M1741" s="13"/>
      <c r="R1741" s="11"/>
      <c r="T1741" s="11"/>
      <c r="X1741" s="13"/>
    </row>
    <row r="1742" spans="1:24" x14ac:dyDescent="0.3">
      <c r="A1742" s="13"/>
      <c r="B1742" s="11">
        <v>2760</v>
      </c>
      <c r="C1742" s="14">
        <f t="shared" si="397"/>
        <v>52.535699999999999</v>
      </c>
      <c r="D1742" s="13"/>
      <c r="E1742" s="14">
        <f t="shared" si="387"/>
        <v>52.533299999999997</v>
      </c>
      <c r="F1742" s="21">
        <v>24</v>
      </c>
      <c r="G1742" s="13"/>
      <c r="H1742" s="21">
        <f t="shared" si="398"/>
        <v>23.999999999999996</v>
      </c>
      <c r="I1742" s="13"/>
      <c r="J1742" s="11" t="str">
        <f t="shared" si="394"/>
        <v>X</v>
      </c>
      <c r="K1742" s="11" t="str">
        <f t="shared" si="395"/>
        <v/>
      </c>
      <c r="L1742" s="11" t="str">
        <f t="shared" si="396"/>
        <v/>
      </c>
      <c r="M1742" s="13"/>
      <c r="R1742" s="11"/>
      <c r="T1742" s="11"/>
      <c r="X1742" s="13"/>
    </row>
    <row r="1743" spans="1:24" x14ac:dyDescent="0.3">
      <c r="A1743" s="13"/>
      <c r="B1743" s="11">
        <v>2761</v>
      </c>
      <c r="C1743" s="14">
        <f t="shared" si="397"/>
        <v>52.545200000000001</v>
      </c>
      <c r="D1743" s="13"/>
      <c r="E1743" s="14">
        <f t="shared" si="387"/>
        <v>52.542900000000003</v>
      </c>
      <c r="F1743" s="21">
        <v>24</v>
      </c>
      <c r="G1743" s="13"/>
      <c r="H1743" s="21">
        <f t="shared" si="398"/>
        <v>23</v>
      </c>
      <c r="I1743" s="13"/>
      <c r="J1743" s="11" t="str">
        <f t="shared" si="394"/>
        <v/>
      </c>
      <c r="K1743" s="11" t="str">
        <f t="shared" si="395"/>
        <v/>
      </c>
      <c r="L1743" s="11" t="str">
        <f t="shared" si="396"/>
        <v>O</v>
      </c>
      <c r="M1743" s="13"/>
      <c r="R1743" s="11"/>
      <c r="T1743" s="11"/>
      <c r="X1743" s="13"/>
    </row>
    <row r="1744" spans="1:24" x14ac:dyDescent="0.3">
      <c r="A1744" s="13"/>
      <c r="B1744" s="11">
        <v>2762</v>
      </c>
      <c r="C1744" s="14">
        <f t="shared" si="397"/>
        <v>52.554699999999997</v>
      </c>
      <c r="D1744" s="13"/>
      <c r="E1744" s="14">
        <f t="shared" si="387"/>
        <v>52.552399999999999</v>
      </c>
      <c r="F1744" s="21">
        <v>24</v>
      </c>
      <c r="G1744" s="13"/>
      <c r="H1744" s="21">
        <f t="shared" si="398"/>
        <v>23</v>
      </c>
      <c r="I1744" s="13"/>
      <c r="J1744" s="11" t="str">
        <f t="shared" si="394"/>
        <v/>
      </c>
      <c r="K1744" s="11" t="str">
        <f t="shared" si="395"/>
        <v/>
      </c>
      <c r="L1744" s="11" t="str">
        <f t="shared" si="396"/>
        <v>O</v>
      </c>
      <c r="M1744" s="13"/>
      <c r="R1744" s="11"/>
      <c r="T1744" s="11"/>
      <c r="X1744" s="13"/>
    </row>
    <row r="1745" spans="1:24" x14ac:dyDescent="0.3">
      <c r="A1745" s="13"/>
      <c r="B1745" s="11">
        <v>2763</v>
      </c>
      <c r="C1745" s="14">
        <f t="shared" si="397"/>
        <v>52.5642</v>
      </c>
      <c r="D1745" s="13"/>
      <c r="E1745" s="14">
        <f t="shared" si="387"/>
        <v>52.561900000000001</v>
      </c>
      <c r="F1745" s="21">
        <v>24</v>
      </c>
      <c r="G1745" s="13"/>
      <c r="H1745" s="21">
        <f t="shared" si="398"/>
        <v>23</v>
      </c>
      <c r="I1745" s="13"/>
      <c r="J1745" s="11" t="str">
        <f t="shared" si="394"/>
        <v/>
      </c>
      <c r="K1745" s="11" t="str">
        <f t="shared" si="395"/>
        <v/>
      </c>
      <c r="L1745" s="11" t="str">
        <f t="shared" si="396"/>
        <v>O</v>
      </c>
      <c r="M1745" s="13"/>
      <c r="R1745" s="11"/>
      <c r="T1745" s="11"/>
      <c r="X1745" s="13"/>
    </row>
    <row r="1746" spans="1:24" x14ac:dyDescent="0.3">
      <c r="A1746" s="13"/>
      <c r="B1746" s="11">
        <v>2764</v>
      </c>
      <c r="C1746" s="14">
        <f t="shared" si="397"/>
        <v>52.573799999999999</v>
      </c>
      <c r="D1746" s="13"/>
      <c r="E1746" s="14">
        <f t="shared" si="387"/>
        <v>52.571399999999997</v>
      </c>
      <c r="F1746" s="21">
        <v>24</v>
      </c>
      <c r="G1746" s="13"/>
      <c r="H1746" s="21">
        <f t="shared" si="398"/>
        <v>23.999999999999996</v>
      </c>
      <c r="I1746" s="13"/>
      <c r="J1746" s="11" t="str">
        <f t="shared" si="394"/>
        <v>X</v>
      </c>
      <c r="K1746" s="11" t="str">
        <f t="shared" si="395"/>
        <v/>
      </c>
      <c r="L1746" s="11" t="str">
        <f t="shared" si="396"/>
        <v/>
      </c>
      <c r="M1746" s="13"/>
      <c r="R1746" s="11"/>
      <c r="T1746" s="11"/>
      <c r="X1746" s="13"/>
    </row>
    <row r="1747" spans="1:24" x14ac:dyDescent="0.3">
      <c r="A1747" s="13"/>
      <c r="B1747" s="11">
        <v>2765</v>
      </c>
      <c r="C1747" s="14">
        <f t="shared" si="397"/>
        <v>52.583300000000001</v>
      </c>
      <c r="D1747" s="13"/>
      <c r="E1747" s="14">
        <f t="shared" si="387"/>
        <v>52.581000000000003</v>
      </c>
      <c r="F1747" s="21">
        <f t="shared" ref="F1747:F1761" si="399">ROUND(24-(((E1747-52)-0.58)/0.14)*(24/6),0)</f>
        <v>24</v>
      </c>
      <c r="G1747" s="13"/>
      <c r="H1747" s="21">
        <f t="shared" si="398"/>
        <v>23</v>
      </c>
      <c r="I1747" s="13"/>
      <c r="J1747" s="11" t="str">
        <f t="shared" si="394"/>
        <v/>
      </c>
      <c r="K1747" s="11" t="str">
        <f t="shared" si="395"/>
        <v/>
      </c>
      <c r="L1747" s="11" t="str">
        <f t="shared" si="396"/>
        <v>O</v>
      </c>
      <c r="M1747" s="13"/>
      <c r="R1747" s="11"/>
      <c r="T1747" s="11"/>
      <c r="X1747" s="13"/>
    </row>
    <row r="1748" spans="1:24" x14ac:dyDescent="0.3">
      <c r="A1748" s="13"/>
      <c r="B1748" s="11">
        <v>2766</v>
      </c>
      <c r="C1748" s="14">
        <f t="shared" si="397"/>
        <v>52.592799999999997</v>
      </c>
      <c r="D1748" s="13"/>
      <c r="E1748" s="14">
        <f t="shared" si="387"/>
        <v>52.590499999999999</v>
      </c>
      <c r="F1748" s="21">
        <f t="shared" si="399"/>
        <v>24</v>
      </c>
      <c r="G1748" s="13"/>
      <c r="H1748" s="21">
        <f t="shared" si="398"/>
        <v>23</v>
      </c>
      <c r="I1748" s="13"/>
      <c r="J1748" s="11" t="str">
        <f t="shared" si="394"/>
        <v/>
      </c>
      <c r="K1748" s="11" t="str">
        <f t="shared" si="395"/>
        <v/>
      </c>
      <c r="L1748" s="11" t="str">
        <f t="shared" si="396"/>
        <v>O</v>
      </c>
      <c r="M1748" s="13"/>
      <c r="R1748" s="11"/>
      <c r="T1748" s="11"/>
      <c r="X1748" s="13"/>
    </row>
    <row r="1749" spans="1:24" x14ac:dyDescent="0.3">
      <c r="A1749" s="13"/>
      <c r="B1749" s="11">
        <v>2767</v>
      </c>
      <c r="C1749" s="14">
        <f t="shared" si="397"/>
        <v>52.6023</v>
      </c>
      <c r="D1749" s="13"/>
      <c r="E1749" s="14">
        <f t="shared" si="387"/>
        <v>52.6</v>
      </c>
      <c r="F1749" s="21">
        <f t="shared" si="399"/>
        <v>23</v>
      </c>
      <c r="G1749" s="13"/>
      <c r="H1749" s="21">
        <f t="shared" si="398"/>
        <v>23</v>
      </c>
      <c r="I1749" s="13"/>
      <c r="J1749" s="11" t="str">
        <f t="shared" si="394"/>
        <v>X</v>
      </c>
      <c r="K1749" s="11" t="str">
        <f t="shared" si="395"/>
        <v/>
      </c>
      <c r="L1749" s="11" t="str">
        <f t="shared" si="396"/>
        <v/>
      </c>
      <c r="M1749" s="13"/>
      <c r="R1749" s="11"/>
      <c r="T1749" s="11"/>
      <c r="X1749" s="13"/>
    </row>
    <row r="1750" spans="1:24" x14ac:dyDescent="0.3">
      <c r="A1750" s="13"/>
      <c r="B1750" s="11">
        <v>2768</v>
      </c>
      <c r="C1750" s="14">
        <f t="shared" si="397"/>
        <v>52.611800000000002</v>
      </c>
      <c r="D1750" s="13"/>
      <c r="E1750" s="14">
        <f t="shared" si="387"/>
        <v>52.609499999999997</v>
      </c>
      <c r="F1750" s="21">
        <f t="shared" si="399"/>
        <v>23</v>
      </c>
      <c r="G1750" s="13"/>
      <c r="H1750" s="21">
        <f t="shared" si="398"/>
        <v>23</v>
      </c>
      <c r="I1750" s="13"/>
      <c r="J1750" s="11" t="str">
        <f t="shared" si="394"/>
        <v>X</v>
      </c>
      <c r="K1750" s="11" t="str">
        <f t="shared" si="395"/>
        <v/>
      </c>
      <c r="L1750" s="11" t="str">
        <f t="shared" si="396"/>
        <v/>
      </c>
      <c r="M1750" s="13"/>
      <c r="R1750" s="11"/>
      <c r="T1750" s="11"/>
      <c r="X1750" s="13"/>
    </row>
    <row r="1751" spans="1:24" x14ac:dyDescent="0.3">
      <c r="A1751" s="13"/>
      <c r="B1751" s="11">
        <v>2769</v>
      </c>
      <c r="C1751" s="14">
        <f t="shared" si="397"/>
        <v>52.621299999999998</v>
      </c>
      <c r="D1751" s="13"/>
      <c r="E1751" s="14">
        <f t="shared" ref="E1751:E1790" si="400">ROUND(52+(B1751-2704)/105,4)</f>
        <v>52.619</v>
      </c>
      <c r="F1751" s="21">
        <f t="shared" si="399"/>
        <v>23</v>
      </c>
      <c r="G1751" s="13"/>
      <c r="H1751" s="21">
        <f t="shared" si="398"/>
        <v>23</v>
      </c>
      <c r="I1751" s="13"/>
      <c r="J1751" s="11" t="str">
        <f t="shared" ref="J1751:J1782" si="401">IF(H1751=F1751,"X","")</f>
        <v>X</v>
      </c>
      <c r="K1751" s="11" t="str">
        <f t="shared" ref="K1751:K1782" si="402">IF(H1751&gt;F1751,"U","")</f>
        <v/>
      </c>
      <c r="L1751" s="11" t="str">
        <f t="shared" ref="L1751:L1782" si="403">IF(H1751&lt;F1751,"O","")</f>
        <v/>
      </c>
      <c r="M1751" s="13"/>
      <c r="R1751" s="11"/>
      <c r="T1751" s="11"/>
      <c r="X1751" s="13"/>
    </row>
    <row r="1752" spans="1:24" x14ac:dyDescent="0.3">
      <c r="A1752" s="13"/>
      <c r="B1752" s="11">
        <v>2770</v>
      </c>
      <c r="C1752" s="14">
        <f t="shared" si="397"/>
        <v>52.630800000000001</v>
      </c>
      <c r="D1752" s="13"/>
      <c r="E1752" s="14">
        <f t="shared" si="400"/>
        <v>52.628599999999999</v>
      </c>
      <c r="F1752" s="21">
        <f t="shared" si="399"/>
        <v>23</v>
      </c>
      <c r="G1752" s="13"/>
      <c r="H1752" s="21">
        <f t="shared" si="398"/>
        <v>22</v>
      </c>
      <c r="I1752" s="13"/>
      <c r="J1752" s="11" t="str">
        <f t="shared" si="401"/>
        <v/>
      </c>
      <c r="K1752" s="11" t="str">
        <f t="shared" si="402"/>
        <v/>
      </c>
      <c r="L1752" s="11" t="str">
        <f t="shared" si="403"/>
        <v>O</v>
      </c>
      <c r="M1752" s="13"/>
      <c r="R1752" s="11"/>
      <c r="T1752" s="11"/>
      <c r="X1752" s="13"/>
    </row>
    <row r="1753" spans="1:24" x14ac:dyDescent="0.3">
      <c r="A1753" s="13"/>
      <c r="B1753" s="11">
        <v>2771</v>
      </c>
      <c r="C1753" s="14">
        <f t="shared" si="397"/>
        <v>52.640300000000003</v>
      </c>
      <c r="D1753" s="13"/>
      <c r="E1753" s="14">
        <f t="shared" si="400"/>
        <v>52.638100000000001</v>
      </c>
      <c r="F1753" s="21">
        <f t="shared" si="399"/>
        <v>22</v>
      </c>
      <c r="G1753" s="13"/>
      <c r="H1753" s="21">
        <f t="shared" si="398"/>
        <v>22</v>
      </c>
      <c r="I1753" s="13"/>
      <c r="J1753" s="11" t="str">
        <f t="shared" si="401"/>
        <v>X</v>
      </c>
      <c r="K1753" s="11" t="str">
        <f t="shared" si="402"/>
        <v/>
      </c>
      <c r="L1753" s="11" t="str">
        <f t="shared" si="403"/>
        <v/>
      </c>
      <c r="M1753" s="13"/>
      <c r="R1753" s="11"/>
      <c r="T1753" s="11"/>
      <c r="X1753" s="13"/>
    </row>
    <row r="1754" spans="1:24" x14ac:dyDescent="0.3">
      <c r="A1754" s="13"/>
      <c r="B1754" s="11">
        <v>2772</v>
      </c>
      <c r="C1754" s="14">
        <f t="shared" si="397"/>
        <v>52.649799999999999</v>
      </c>
      <c r="D1754" s="13"/>
      <c r="E1754" s="14">
        <f t="shared" si="400"/>
        <v>52.647599999999997</v>
      </c>
      <c r="F1754" s="21">
        <f t="shared" si="399"/>
        <v>22</v>
      </c>
      <c r="G1754" s="13"/>
      <c r="H1754" s="21">
        <f t="shared" si="398"/>
        <v>22</v>
      </c>
      <c r="I1754" s="13"/>
      <c r="J1754" s="11" t="str">
        <f t="shared" si="401"/>
        <v>X</v>
      </c>
      <c r="K1754" s="11" t="str">
        <f t="shared" si="402"/>
        <v/>
      </c>
      <c r="L1754" s="11" t="str">
        <f t="shared" si="403"/>
        <v/>
      </c>
      <c r="M1754" s="13"/>
      <c r="R1754" s="11"/>
      <c r="T1754" s="11"/>
      <c r="X1754" s="13"/>
    </row>
    <row r="1755" spans="1:24" x14ac:dyDescent="0.3">
      <c r="A1755" s="13"/>
      <c r="B1755" s="11">
        <v>2773</v>
      </c>
      <c r="C1755" s="14">
        <f t="shared" si="397"/>
        <v>52.659300000000002</v>
      </c>
      <c r="D1755" s="13"/>
      <c r="E1755" s="14">
        <f t="shared" si="400"/>
        <v>52.6571</v>
      </c>
      <c r="F1755" s="21">
        <f t="shared" si="399"/>
        <v>22</v>
      </c>
      <c r="G1755" s="13"/>
      <c r="H1755" s="21">
        <f t="shared" si="398"/>
        <v>22</v>
      </c>
      <c r="I1755" s="13"/>
      <c r="J1755" s="11" t="str">
        <f t="shared" si="401"/>
        <v>X</v>
      </c>
      <c r="K1755" s="11" t="str">
        <f t="shared" si="402"/>
        <v/>
      </c>
      <c r="L1755" s="11" t="str">
        <f t="shared" si="403"/>
        <v/>
      </c>
      <c r="M1755" s="13"/>
      <c r="R1755" s="11"/>
      <c r="T1755" s="11"/>
      <c r="X1755" s="13"/>
    </row>
    <row r="1756" spans="1:24" x14ac:dyDescent="0.3">
      <c r="A1756" s="13"/>
      <c r="B1756" s="11">
        <v>2774</v>
      </c>
      <c r="C1756" s="14">
        <f t="shared" si="397"/>
        <v>52.668799999999997</v>
      </c>
      <c r="D1756" s="13"/>
      <c r="E1756" s="14">
        <f t="shared" si="400"/>
        <v>52.666699999999999</v>
      </c>
      <c r="F1756" s="21">
        <f t="shared" si="399"/>
        <v>22</v>
      </c>
      <c r="G1756" s="13"/>
      <c r="H1756" s="21">
        <f t="shared" si="398"/>
        <v>21</v>
      </c>
      <c r="I1756" s="13"/>
      <c r="J1756" s="11" t="str">
        <f t="shared" si="401"/>
        <v/>
      </c>
      <c r="K1756" s="11" t="str">
        <f t="shared" si="402"/>
        <v/>
      </c>
      <c r="L1756" s="11" t="str">
        <f t="shared" si="403"/>
        <v>O</v>
      </c>
      <c r="M1756" s="13"/>
      <c r="R1756" s="11"/>
      <c r="T1756" s="11"/>
      <c r="X1756" s="13"/>
    </row>
    <row r="1757" spans="1:24" x14ac:dyDescent="0.3">
      <c r="A1757" s="13"/>
      <c r="B1757" s="11">
        <v>2775</v>
      </c>
      <c r="C1757" s="14">
        <f t="shared" si="397"/>
        <v>52.6783</v>
      </c>
      <c r="D1757" s="13"/>
      <c r="E1757" s="14">
        <f t="shared" si="400"/>
        <v>52.676200000000001</v>
      </c>
      <c r="F1757" s="21">
        <f t="shared" si="399"/>
        <v>21</v>
      </c>
      <c r="G1757" s="13"/>
      <c r="H1757" s="21">
        <f t="shared" si="398"/>
        <v>21</v>
      </c>
      <c r="I1757" s="13"/>
      <c r="J1757" s="11" t="str">
        <f t="shared" si="401"/>
        <v>X</v>
      </c>
      <c r="K1757" s="11" t="str">
        <f t="shared" si="402"/>
        <v/>
      </c>
      <c r="L1757" s="11" t="str">
        <f t="shared" si="403"/>
        <v/>
      </c>
      <c r="M1757" s="13"/>
      <c r="R1757" s="11"/>
      <c r="T1757" s="11"/>
      <c r="X1757" s="13"/>
    </row>
    <row r="1758" spans="1:24" x14ac:dyDescent="0.3">
      <c r="A1758" s="13"/>
      <c r="B1758" s="11">
        <v>2776</v>
      </c>
      <c r="C1758" s="14">
        <f t="shared" si="397"/>
        <v>52.687800000000003</v>
      </c>
      <c r="D1758" s="13"/>
      <c r="E1758" s="14">
        <f t="shared" si="400"/>
        <v>52.685699999999997</v>
      </c>
      <c r="F1758" s="21">
        <f t="shared" si="399"/>
        <v>21</v>
      </c>
      <c r="G1758" s="13"/>
      <c r="H1758" s="21">
        <f t="shared" si="398"/>
        <v>21</v>
      </c>
      <c r="I1758" s="13"/>
      <c r="J1758" s="11" t="str">
        <f t="shared" si="401"/>
        <v>X</v>
      </c>
      <c r="K1758" s="11" t="str">
        <f t="shared" si="402"/>
        <v/>
      </c>
      <c r="L1758" s="11" t="str">
        <f t="shared" si="403"/>
        <v/>
      </c>
      <c r="M1758" s="13"/>
      <c r="R1758" s="11"/>
      <c r="T1758" s="11"/>
      <c r="X1758" s="13"/>
    </row>
    <row r="1759" spans="1:24" x14ac:dyDescent="0.3">
      <c r="A1759" s="13"/>
      <c r="B1759" s="11">
        <v>2777</v>
      </c>
      <c r="C1759" s="14">
        <f t="shared" si="397"/>
        <v>52.697200000000002</v>
      </c>
      <c r="D1759" s="13"/>
      <c r="E1759" s="14">
        <f t="shared" si="400"/>
        <v>52.6952</v>
      </c>
      <c r="F1759" s="21">
        <f t="shared" si="399"/>
        <v>21</v>
      </c>
      <c r="G1759" s="13"/>
      <c r="H1759" s="21">
        <f t="shared" si="398"/>
        <v>20</v>
      </c>
      <c r="I1759" s="13"/>
      <c r="J1759" s="11" t="str">
        <f t="shared" si="401"/>
        <v/>
      </c>
      <c r="K1759" s="11" t="str">
        <f t="shared" si="402"/>
        <v/>
      </c>
      <c r="L1759" s="11" t="str">
        <f t="shared" si="403"/>
        <v>O</v>
      </c>
      <c r="M1759" s="13"/>
      <c r="R1759" s="11"/>
      <c r="T1759" s="11"/>
      <c r="X1759" s="13"/>
    </row>
    <row r="1760" spans="1:24" x14ac:dyDescent="0.3">
      <c r="A1760" s="13"/>
      <c r="B1760" s="11">
        <v>2778</v>
      </c>
      <c r="C1760" s="14">
        <f t="shared" si="397"/>
        <v>52.706699999999998</v>
      </c>
      <c r="D1760" s="13"/>
      <c r="E1760" s="14">
        <f t="shared" si="400"/>
        <v>52.704799999999999</v>
      </c>
      <c r="F1760" s="21">
        <f t="shared" si="399"/>
        <v>20</v>
      </c>
      <c r="G1760" s="13"/>
      <c r="H1760" s="21">
        <f t="shared" si="398"/>
        <v>19</v>
      </c>
      <c r="I1760" s="13"/>
      <c r="J1760" s="11" t="str">
        <f t="shared" si="401"/>
        <v/>
      </c>
      <c r="K1760" s="11" t="str">
        <f t="shared" si="402"/>
        <v/>
      </c>
      <c r="L1760" s="11" t="str">
        <f t="shared" si="403"/>
        <v>O</v>
      </c>
      <c r="M1760" s="13"/>
      <c r="R1760" s="11"/>
      <c r="T1760" s="11"/>
      <c r="X1760" s="13"/>
    </row>
    <row r="1761" spans="1:24" x14ac:dyDescent="0.3">
      <c r="A1761" s="13"/>
      <c r="B1761" s="11">
        <v>2779</v>
      </c>
      <c r="C1761" s="14">
        <f t="shared" si="397"/>
        <v>52.716200000000001</v>
      </c>
      <c r="D1761" s="13"/>
      <c r="E1761" s="14">
        <f t="shared" si="400"/>
        <v>52.714300000000001</v>
      </c>
      <c r="F1761" s="21">
        <f t="shared" si="399"/>
        <v>20</v>
      </c>
      <c r="G1761" s="13"/>
      <c r="H1761" s="21">
        <f t="shared" si="398"/>
        <v>19</v>
      </c>
      <c r="I1761" s="13"/>
      <c r="J1761" s="11" t="str">
        <f t="shared" si="401"/>
        <v/>
      </c>
      <c r="K1761" s="11" t="str">
        <f t="shared" si="402"/>
        <v/>
      </c>
      <c r="L1761" s="11" t="str">
        <f t="shared" si="403"/>
        <v>O</v>
      </c>
      <c r="M1761" s="13"/>
      <c r="R1761" s="11"/>
      <c r="T1761" s="11"/>
      <c r="X1761" s="13"/>
    </row>
    <row r="1762" spans="1:24" x14ac:dyDescent="0.3">
      <c r="A1762" s="13"/>
      <c r="B1762" s="11">
        <v>2780</v>
      </c>
      <c r="C1762" s="14">
        <f t="shared" si="397"/>
        <v>52.725700000000003</v>
      </c>
      <c r="D1762" s="13"/>
      <c r="E1762" s="14">
        <f t="shared" si="400"/>
        <v>52.723799999999997</v>
      </c>
      <c r="F1762" s="21">
        <f t="shared" ref="F1762:F1776" si="404">ROUND((24/2)+((0.86-(E1762-52))/0.14)*(24/3),0)</f>
        <v>20</v>
      </c>
      <c r="G1762" s="13"/>
      <c r="H1762" s="21">
        <f t="shared" si="398"/>
        <v>19</v>
      </c>
      <c r="I1762" s="13"/>
      <c r="J1762" s="11" t="str">
        <f t="shared" si="401"/>
        <v/>
      </c>
      <c r="K1762" s="11" t="str">
        <f t="shared" si="402"/>
        <v/>
      </c>
      <c r="L1762" s="11" t="str">
        <f t="shared" si="403"/>
        <v>O</v>
      </c>
      <c r="M1762" s="13"/>
      <c r="R1762" s="11"/>
      <c r="T1762" s="11"/>
      <c r="X1762" s="13"/>
    </row>
    <row r="1763" spans="1:24" x14ac:dyDescent="0.3">
      <c r="A1763" s="13"/>
      <c r="B1763" s="11">
        <v>2781</v>
      </c>
      <c r="C1763" s="14">
        <f t="shared" si="397"/>
        <v>52.735199999999999</v>
      </c>
      <c r="D1763" s="13"/>
      <c r="E1763" s="14">
        <f t="shared" si="400"/>
        <v>52.7333</v>
      </c>
      <c r="F1763" s="21">
        <f t="shared" si="404"/>
        <v>19</v>
      </c>
      <c r="G1763" s="13"/>
      <c r="H1763" s="21">
        <f t="shared" si="398"/>
        <v>19</v>
      </c>
      <c r="I1763" s="13"/>
      <c r="J1763" s="11" t="str">
        <f t="shared" si="401"/>
        <v>X</v>
      </c>
      <c r="K1763" s="11" t="str">
        <f t="shared" si="402"/>
        <v/>
      </c>
      <c r="L1763" s="11" t="str">
        <f t="shared" si="403"/>
        <v/>
      </c>
      <c r="M1763" s="13"/>
      <c r="R1763" s="11"/>
      <c r="T1763" s="11"/>
      <c r="X1763" s="13"/>
    </row>
    <row r="1764" spans="1:24" x14ac:dyDescent="0.3">
      <c r="A1764" s="13"/>
      <c r="B1764" s="11">
        <v>2782</v>
      </c>
      <c r="C1764" s="14">
        <f t="shared" si="397"/>
        <v>52.744700000000002</v>
      </c>
      <c r="D1764" s="13"/>
      <c r="E1764" s="14">
        <f t="shared" si="400"/>
        <v>52.742899999999999</v>
      </c>
      <c r="F1764" s="21">
        <f t="shared" si="404"/>
        <v>19</v>
      </c>
      <c r="G1764" s="13"/>
      <c r="H1764" s="21">
        <f t="shared" si="398"/>
        <v>18</v>
      </c>
      <c r="I1764" s="13"/>
      <c r="J1764" s="11" t="str">
        <f t="shared" si="401"/>
        <v/>
      </c>
      <c r="K1764" s="11" t="str">
        <f t="shared" si="402"/>
        <v/>
      </c>
      <c r="L1764" s="11" t="str">
        <f t="shared" si="403"/>
        <v>O</v>
      </c>
      <c r="M1764" s="13"/>
      <c r="R1764" s="11"/>
      <c r="T1764" s="11"/>
      <c r="X1764" s="13"/>
    </row>
    <row r="1765" spans="1:24" x14ac:dyDescent="0.3">
      <c r="A1765" s="13"/>
      <c r="B1765" s="11">
        <v>2783</v>
      </c>
      <c r="C1765" s="14">
        <f t="shared" si="397"/>
        <v>52.754100000000001</v>
      </c>
      <c r="D1765" s="13"/>
      <c r="E1765" s="14">
        <f t="shared" si="400"/>
        <v>52.752400000000002</v>
      </c>
      <c r="F1765" s="21">
        <f t="shared" si="404"/>
        <v>18</v>
      </c>
      <c r="G1765" s="13"/>
      <c r="H1765" s="21">
        <f t="shared" si="398"/>
        <v>17</v>
      </c>
      <c r="I1765" s="13"/>
      <c r="J1765" s="11" t="str">
        <f t="shared" si="401"/>
        <v/>
      </c>
      <c r="K1765" s="11" t="str">
        <f t="shared" si="402"/>
        <v/>
      </c>
      <c r="L1765" s="11" t="str">
        <f t="shared" si="403"/>
        <v>O</v>
      </c>
      <c r="M1765" s="13"/>
      <c r="R1765" s="11"/>
      <c r="T1765" s="11"/>
      <c r="X1765" s="13"/>
    </row>
    <row r="1766" spans="1:24" x14ac:dyDescent="0.3">
      <c r="A1766" s="13"/>
      <c r="B1766" s="11">
        <v>2784</v>
      </c>
      <c r="C1766" s="14">
        <f t="shared" si="397"/>
        <v>52.763599999999997</v>
      </c>
      <c r="D1766" s="13"/>
      <c r="E1766" s="14">
        <f t="shared" si="400"/>
        <v>52.761899999999997</v>
      </c>
      <c r="F1766" s="21">
        <f t="shared" si="404"/>
        <v>18</v>
      </c>
      <c r="G1766" s="13"/>
      <c r="H1766" s="21">
        <f t="shared" si="398"/>
        <v>17</v>
      </c>
      <c r="I1766" s="13"/>
      <c r="J1766" s="11" t="str">
        <f t="shared" si="401"/>
        <v/>
      </c>
      <c r="K1766" s="11" t="str">
        <f t="shared" si="402"/>
        <v/>
      </c>
      <c r="L1766" s="11" t="str">
        <f t="shared" si="403"/>
        <v>O</v>
      </c>
      <c r="M1766" s="13"/>
      <c r="R1766" s="11"/>
      <c r="T1766" s="11"/>
      <c r="X1766" s="13"/>
    </row>
    <row r="1767" spans="1:24" x14ac:dyDescent="0.3">
      <c r="A1767" s="13"/>
      <c r="B1767" s="11">
        <v>2785</v>
      </c>
      <c r="C1767" s="14">
        <f t="shared" si="397"/>
        <v>52.773099999999999</v>
      </c>
      <c r="D1767" s="13"/>
      <c r="E1767" s="14">
        <f t="shared" si="400"/>
        <v>52.7714</v>
      </c>
      <c r="F1767" s="21">
        <f t="shared" si="404"/>
        <v>17</v>
      </c>
      <c r="G1767" s="13"/>
      <c r="H1767" s="21">
        <f t="shared" si="398"/>
        <v>17</v>
      </c>
      <c r="I1767" s="13"/>
      <c r="J1767" s="11" t="str">
        <f t="shared" si="401"/>
        <v>X</v>
      </c>
      <c r="K1767" s="11" t="str">
        <f t="shared" si="402"/>
        <v/>
      </c>
      <c r="L1767" s="11" t="str">
        <f t="shared" si="403"/>
        <v/>
      </c>
      <c r="M1767" s="13"/>
      <c r="R1767" s="11"/>
      <c r="T1767" s="11"/>
      <c r="X1767" s="13"/>
    </row>
    <row r="1768" spans="1:24" x14ac:dyDescent="0.3">
      <c r="A1768" s="13"/>
      <c r="B1768" s="11">
        <v>2786</v>
      </c>
      <c r="C1768" s="14">
        <f t="shared" si="397"/>
        <v>52.782600000000002</v>
      </c>
      <c r="D1768" s="13"/>
      <c r="E1768" s="14">
        <f t="shared" si="400"/>
        <v>52.780999999999999</v>
      </c>
      <c r="F1768" s="21">
        <f t="shared" si="404"/>
        <v>17</v>
      </c>
      <c r="G1768" s="13"/>
      <c r="H1768" s="21">
        <f t="shared" si="398"/>
        <v>16</v>
      </c>
      <c r="I1768" s="13"/>
      <c r="J1768" s="11" t="str">
        <f t="shared" si="401"/>
        <v/>
      </c>
      <c r="K1768" s="11" t="str">
        <f t="shared" si="402"/>
        <v/>
      </c>
      <c r="L1768" s="11" t="str">
        <f t="shared" si="403"/>
        <v>O</v>
      </c>
      <c r="M1768" s="13"/>
      <c r="R1768" s="11"/>
      <c r="T1768" s="11"/>
      <c r="X1768" s="13"/>
    </row>
    <row r="1769" spans="1:24" x14ac:dyDescent="0.3">
      <c r="A1769" s="13"/>
      <c r="B1769" s="11">
        <v>2787</v>
      </c>
      <c r="C1769" s="14">
        <f t="shared" si="397"/>
        <v>52.792000000000002</v>
      </c>
      <c r="D1769" s="13"/>
      <c r="E1769" s="14">
        <f t="shared" si="400"/>
        <v>52.790500000000002</v>
      </c>
      <c r="F1769" s="21">
        <f t="shared" si="404"/>
        <v>16</v>
      </c>
      <c r="G1769" s="13"/>
      <c r="H1769" s="21">
        <f t="shared" si="398"/>
        <v>15</v>
      </c>
      <c r="I1769" s="13"/>
      <c r="J1769" s="11" t="str">
        <f t="shared" si="401"/>
        <v/>
      </c>
      <c r="K1769" s="11" t="str">
        <f t="shared" si="402"/>
        <v/>
      </c>
      <c r="L1769" s="11" t="str">
        <f t="shared" si="403"/>
        <v>O</v>
      </c>
      <c r="M1769" s="13"/>
      <c r="R1769" s="11"/>
      <c r="T1769" s="11"/>
      <c r="X1769" s="13"/>
    </row>
    <row r="1770" spans="1:24" x14ac:dyDescent="0.3">
      <c r="A1770" s="13"/>
      <c r="B1770" s="11">
        <v>2788</v>
      </c>
      <c r="C1770" s="14">
        <f t="shared" si="397"/>
        <v>52.801499999999997</v>
      </c>
      <c r="D1770" s="13"/>
      <c r="E1770" s="14">
        <f t="shared" si="400"/>
        <v>52.8</v>
      </c>
      <c r="F1770" s="21">
        <f t="shared" si="404"/>
        <v>15</v>
      </c>
      <c r="G1770" s="13"/>
      <c r="H1770" s="21">
        <f t="shared" si="398"/>
        <v>15</v>
      </c>
      <c r="I1770" s="13"/>
      <c r="J1770" s="11" t="str">
        <f t="shared" si="401"/>
        <v>X</v>
      </c>
      <c r="K1770" s="11" t="str">
        <f t="shared" si="402"/>
        <v/>
      </c>
      <c r="L1770" s="11" t="str">
        <f t="shared" si="403"/>
        <v/>
      </c>
      <c r="M1770" s="13"/>
      <c r="R1770" s="11"/>
      <c r="T1770" s="11"/>
      <c r="X1770" s="13"/>
    </row>
    <row r="1771" spans="1:24" x14ac:dyDescent="0.3">
      <c r="A1771" s="13"/>
      <c r="B1771" s="11">
        <v>2789</v>
      </c>
      <c r="C1771" s="14">
        <f t="shared" si="397"/>
        <v>52.811</v>
      </c>
      <c r="D1771" s="13"/>
      <c r="E1771" s="14">
        <f t="shared" si="400"/>
        <v>52.8095</v>
      </c>
      <c r="F1771" s="21">
        <f t="shared" si="404"/>
        <v>15</v>
      </c>
      <c r="G1771" s="13"/>
      <c r="H1771" s="21">
        <f t="shared" si="398"/>
        <v>15</v>
      </c>
      <c r="I1771" s="13"/>
      <c r="J1771" s="11" t="str">
        <f t="shared" si="401"/>
        <v>X</v>
      </c>
      <c r="K1771" s="11" t="str">
        <f t="shared" si="402"/>
        <v/>
      </c>
      <c r="L1771" s="11" t="str">
        <f t="shared" si="403"/>
        <v/>
      </c>
      <c r="M1771" s="13"/>
      <c r="R1771" s="11"/>
      <c r="T1771" s="11"/>
      <c r="X1771" s="13"/>
    </row>
    <row r="1772" spans="1:24" x14ac:dyDescent="0.3">
      <c r="A1772" s="13"/>
      <c r="B1772" s="11">
        <v>2790</v>
      </c>
      <c r="C1772" s="14">
        <f t="shared" si="397"/>
        <v>52.820500000000003</v>
      </c>
      <c r="D1772" s="13"/>
      <c r="E1772" s="14">
        <f t="shared" si="400"/>
        <v>52.819000000000003</v>
      </c>
      <c r="F1772" s="21">
        <f t="shared" si="404"/>
        <v>14</v>
      </c>
      <c r="G1772" s="13"/>
      <c r="H1772" s="21">
        <f t="shared" si="398"/>
        <v>15</v>
      </c>
      <c r="I1772" s="13"/>
      <c r="J1772" s="11" t="str">
        <f t="shared" si="401"/>
        <v/>
      </c>
      <c r="K1772" s="11" t="str">
        <f t="shared" si="402"/>
        <v>U</v>
      </c>
      <c r="L1772" s="11" t="str">
        <f t="shared" si="403"/>
        <v/>
      </c>
      <c r="M1772" s="13"/>
      <c r="R1772" s="11"/>
      <c r="T1772" s="11"/>
      <c r="X1772" s="13"/>
    </row>
    <row r="1773" spans="1:24" x14ac:dyDescent="0.3">
      <c r="A1773" s="13"/>
      <c r="B1773" s="11">
        <v>2791</v>
      </c>
      <c r="C1773" s="14">
        <f t="shared" si="397"/>
        <v>52.829900000000002</v>
      </c>
      <c r="D1773" s="13"/>
      <c r="E1773" s="14">
        <f t="shared" si="400"/>
        <v>52.828600000000002</v>
      </c>
      <c r="F1773" s="21">
        <f t="shared" si="404"/>
        <v>14</v>
      </c>
      <c r="G1773" s="13"/>
      <c r="H1773" s="21">
        <f t="shared" si="398"/>
        <v>13</v>
      </c>
      <c r="I1773" s="13"/>
      <c r="J1773" s="11" t="str">
        <f t="shared" si="401"/>
        <v/>
      </c>
      <c r="K1773" s="11" t="str">
        <f t="shared" si="402"/>
        <v/>
      </c>
      <c r="L1773" s="11" t="str">
        <f t="shared" si="403"/>
        <v>O</v>
      </c>
      <c r="M1773" s="13"/>
      <c r="R1773" s="11"/>
      <c r="T1773" s="11"/>
      <c r="X1773" s="13"/>
    </row>
    <row r="1774" spans="1:24" x14ac:dyDescent="0.3">
      <c r="A1774" s="13"/>
      <c r="B1774" s="11">
        <v>2792</v>
      </c>
      <c r="C1774" s="14">
        <f t="shared" si="397"/>
        <v>52.839399999999998</v>
      </c>
      <c r="D1774" s="13"/>
      <c r="E1774" s="14">
        <f t="shared" si="400"/>
        <v>52.838099999999997</v>
      </c>
      <c r="F1774" s="21">
        <f t="shared" si="404"/>
        <v>13</v>
      </c>
      <c r="G1774" s="13"/>
      <c r="H1774" s="21">
        <f t="shared" si="398"/>
        <v>13</v>
      </c>
      <c r="I1774" s="13"/>
      <c r="J1774" s="11" t="str">
        <f t="shared" si="401"/>
        <v>X</v>
      </c>
      <c r="K1774" s="11" t="str">
        <f t="shared" si="402"/>
        <v/>
      </c>
      <c r="L1774" s="11" t="str">
        <f t="shared" si="403"/>
        <v/>
      </c>
      <c r="M1774" s="13"/>
      <c r="R1774" s="11"/>
      <c r="T1774" s="11"/>
      <c r="X1774" s="13"/>
    </row>
    <row r="1775" spans="1:24" x14ac:dyDescent="0.3">
      <c r="A1775" s="13"/>
      <c r="B1775" s="11">
        <v>2793</v>
      </c>
      <c r="C1775" s="14">
        <f t="shared" si="397"/>
        <v>52.848799999999997</v>
      </c>
      <c r="D1775" s="13"/>
      <c r="E1775" s="14">
        <f t="shared" si="400"/>
        <v>52.8476</v>
      </c>
      <c r="F1775" s="21">
        <f t="shared" si="404"/>
        <v>13</v>
      </c>
      <c r="G1775" s="13"/>
      <c r="H1775" s="21">
        <f t="shared" si="398"/>
        <v>11.999999999999998</v>
      </c>
      <c r="I1775" s="13"/>
      <c r="J1775" s="11" t="str">
        <f t="shared" si="401"/>
        <v/>
      </c>
      <c r="K1775" s="11" t="str">
        <f t="shared" si="402"/>
        <v/>
      </c>
      <c r="L1775" s="11" t="str">
        <f t="shared" si="403"/>
        <v>O</v>
      </c>
      <c r="M1775" s="13"/>
      <c r="R1775" s="11"/>
      <c r="T1775" s="11"/>
      <c r="X1775" s="13"/>
    </row>
    <row r="1776" spans="1:24" x14ac:dyDescent="0.3">
      <c r="A1776" s="13"/>
      <c r="B1776" s="11">
        <v>2794</v>
      </c>
      <c r="C1776" s="14">
        <f t="shared" si="397"/>
        <v>52.8583</v>
      </c>
      <c r="D1776" s="13"/>
      <c r="E1776" s="14">
        <f t="shared" si="400"/>
        <v>52.857100000000003</v>
      </c>
      <c r="F1776" s="21">
        <f t="shared" si="404"/>
        <v>12</v>
      </c>
      <c r="G1776" s="13"/>
      <c r="H1776" s="21">
        <f t="shared" si="398"/>
        <v>11.999999999999998</v>
      </c>
      <c r="I1776" s="13"/>
      <c r="J1776" s="11" t="str">
        <f t="shared" si="401"/>
        <v>X</v>
      </c>
      <c r="K1776" s="11" t="str">
        <f t="shared" si="402"/>
        <v/>
      </c>
      <c r="L1776" s="11" t="str">
        <f t="shared" si="403"/>
        <v/>
      </c>
      <c r="M1776" s="13"/>
      <c r="R1776" s="11"/>
      <c r="T1776" s="11"/>
      <c r="X1776" s="13"/>
    </row>
    <row r="1777" spans="1:24" x14ac:dyDescent="0.3">
      <c r="A1777" s="13"/>
      <c r="B1777" s="11">
        <v>2795</v>
      </c>
      <c r="C1777" s="14">
        <f t="shared" si="397"/>
        <v>52.867800000000003</v>
      </c>
      <c r="D1777" s="13"/>
      <c r="E1777" s="14">
        <f t="shared" si="400"/>
        <v>52.866700000000002</v>
      </c>
      <c r="F1777" s="21">
        <f t="shared" ref="F1777:F1790" si="405">ROUND(((1-(E1777-52))/0.14)*(24/2),0)</f>
        <v>11</v>
      </c>
      <c r="G1777" s="13"/>
      <c r="H1777" s="21">
        <f t="shared" si="398"/>
        <v>11</v>
      </c>
      <c r="I1777" s="13"/>
      <c r="J1777" s="11" t="str">
        <f t="shared" si="401"/>
        <v>X</v>
      </c>
      <c r="K1777" s="11" t="str">
        <f t="shared" si="402"/>
        <v/>
      </c>
      <c r="L1777" s="11" t="str">
        <f t="shared" si="403"/>
        <v/>
      </c>
      <c r="M1777" s="13"/>
      <c r="R1777" s="11"/>
      <c r="T1777" s="11"/>
      <c r="X1777" s="13"/>
    </row>
    <row r="1778" spans="1:24" x14ac:dyDescent="0.3">
      <c r="A1778" s="13"/>
      <c r="B1778" s="11">
        <v>2796</v>
      </c>
      <c r="C1778" s="14">
        <f t="shared" si="397"/>
        <v>52.877200000000002</v>
      </c>
      <c r="D1778" s="13"/>
      <c r="E1778" s="14">
        <f t="shared" si="400"/>
        <v>52.876199999999997</v>
      </c>
      <c r="F1778" s="21">
        <f t="shared" si="405"/>
        <v>11</v>
      </c>
      <c r="G1778" s="13"/>
      <c r="H1778" s="21">
        <f t="shared" si="398"/>
        <v>10</v>
      </c>
      <c r="I1778" s="13"/>
      <c r="J1778" s="11" t="str">
        <f t="shared" si="401"/>
        <v/>
      </c>
      <c r="K1778" s="11" t="str">
        <f t="shared" si="402"/>
        <v/>
      </c>
      <c r="L1778" s="11" t="str">
        <f t="shared" si="403"/>
        <v>O</v>
      </c>
      <c r="M1778" s="13"/>
      <c r="R1778" s="11"/>
      <c r="T1778" s="11"/>
      <c r="X1778" s="13"/>
    </row>
    <row r="1779" spans="1:24" x14ac:dyDescent="0.3">
      <c r="A1779" s="13"/>
      <c r="B1779" s="11">
        <v>2797</v>
      </c>
      <c r="C1779" s="14">
        <f t="shared" si="397"/>
        <v>52.886699999999998</v>
      </c>
      <c r="D1779" s="13"/>
      <c r="E1779" s="14">
        <f t="shared" si="400"/>
        <v>52.8857</v>
      </c>
      <c r="F1779" s="21">
        <f t="shared" si="405"/>
        <v>10</v>
      </c>
      <c r="G1779" s="13"/>
      <c r="H1779" s="21">
        <f t="shared" si="398"/>
        <v>10</v>
      </c>
      <c r="I1779" s="13"/>
      <c r="J1779" s="11" t="str">
        <f t="shared" si="401"/>
        <v>X</v>
      </c>
      <c r="K1779" s="11" t="str">
        <f t="shared" si="402"/>
        <v/>
      </c>
      <c r="L1779" s="11" t="str">
        <f t="shared" si="403"/>
        <v/>
      </c>
      <c r="M1779" s="13"/>
      <c r="R1779" s="11"/>
      <c r="T1779" s="11"/>
      <c r="X1779" s="13"/>
    </row>
    <row r="1780" spans="1:24" x14ac:dyDescent="0.3">
      <c r="A1780" s="13"/>
      <c r="B1780" s="11">
        <v>2798</v>
      </c>
      <c r="C1780" s="14">
        <f t="shared" si="397"/>
        <v>52.896099999999997</v>
      </c>
      <c r="D1780" s="13"/>
      <c r="E1780" s="14">
        <f t="shared" si="400"/>
        <v>52.895200000000003</v>
      </c>
      <c r="F1780" s="21">
        <f t="shared" si="405"/>
        <v>9</v>
      </c>
      <c r="G1780" s="13"/>
      <c r="H1780" s="21">
        <f t="shared" si="398"/>
        <v>9</v>
      </c>
      <c r="I1780" s="13"/>
      <c r="J1780" s="11" t="str">
        <f t="shared" si="401"/>
        <v>X</v>
      </c>
      <c r="K1780" s="11" t="str">
        <f t="shared" si="402"/>
        <v/>
      </c>
      <c r="L1780" s="11" t="str">
        <f t="shared" si="403"/>
        <v/>
      </c>
      <c r="M1780" s="13"/>
      <c r="R1780" s="11"/>
      <c r="T1780" s="11"/>
      <c r="X1780" s="13"/>
    </row>
    <row r="1781" spans="1:24" x14ac:dyDescent="0.3">
      <c r="A1781" s="13"/>
      <c r="B1781" s="11">
        <v>2799</v>
      </c>
      <c r="C1781" s="14">
        <f t="shared" si="397"/>
        <v>52.9056</v>
      </c>
      <c r="D1781" s="13"/>
      <c r="E1781" s="14">
        <f t="shared" si="400"/>
        <v>52.904800000000002</v>
      </c>
      <c r="F1781" s="21">
        <f t="shared" si="405"/>
        <v>8</v>
      </c>
      <c r="G1781" s="13"/>
      <c r="H1781" s="21">
        <f t="shared" si="398"/>
        <v>8</v>
      </c>
      <c r="I1781" s="13"/>
      <c r="J1781" s="11" t="str">
        <f t="shared" si="401"/>
        <v>X</v>
      </c>
      <c r="K1781" s="11" t="str">
        <f t="shared" si="402"/>
        <v/>
      </c>
      <c r="L1781" s="11" t="str">
        <f t="shared" si="403"/>
        <v/>
      </c>
      <c r="M1781" s="13"/>
      <c r="R1781" s="11"/>
      <c r="T1781" s="11"/>
      <c r="X1781" s="13"/>
    </row>
    <row r="1782" spans="1:24" x14ac:dyDescent="0.3">
      <c r="A1782" s="13"/>
      <c r="B1782" s="11">
        <v>2800</v>
      </c>
      <c r="C1782" s="14">
        <f t="shared" si="397"/>
        <v>52.914999999999999</v>
      </c>
      <c r="D1782" s="13"/>
      <c r="E1782" s="14">
        <f t="shared" si="400"/>
        <v>52.914299999999997</v>
      </c>
      <c r="F1782" s="21">
        <f t="shared" si="405"/>
        <v>7</v>
      </c>
      <c r="G1782" s="13"/>
      <c r="H1782" s="21">
        <f t="shared" si="398"/>
        <v>7</v>
      </c>
      <c r="I1782" s="13"/>
      <c r="J1782" s="11" t="str">
        <f t="shared" si="401"/>
        <v>X</v>
      </c>
      <c r="K1782" s="11" t="str">
        <f t="shared" si="402"/>
        <v/>
      </c>
      <c r="L1782" s="11" t="str">
        <f t="shared" si="403"/>
        <v/>
      </c>
      <c r="M1782" s="13"/>
      <c r="R1782" s="11"/>
      <c r="T1782" s="11"/>
      <c r="X1782" s="13"/>
    </row>
    <row r="1783" spans="1:24" x14ac:dyDescent="0.3">
      <c r="A1783" s="13"/>
      <c r="B1783" s="11">
        <v>2801</v>
      </c>
      <c r="C1783" s="14">
        <f t="shared" si="397"/>
        <v>52.924500000000002</v>
      </c>
      <c r="D1783" s="13"/>
      <c r="E1783" s="14">
        <f t="shared" si="400"/>
        <v>52.9238</v>
      </c>
      <c r="F1783" s="21">
        <f t="shared" si="405"/>
        <v>7</v>
      </c>
      <c r="G1783" s="13"/>
      <c r="H1783" s="21">
        <f t="shared" si="398"/>
        <v>7</v>
      </c>
      <c r="I1783" s="13"/>
      <c r="J1783" s="11" t="str">
        <f t="shared" ref="J1783:J1790" si="406">IF(H1783=F1783,"X","")</f>
        <v>X</v>
      </c>
      <c r="K1783" s="11" t="str">
        <f t="shared" ref="K1783:K1790" si="407">IF(H1783&gt;F1783,"U","")</f>
        <v/>
      </c>
      <c r="L1783" s="11" t="str">
        <f t="shared" ref="L1783:L1790" si="408">IF(H1783&lt;F1783,"O","")</f>
        <v/>
      </c>
      <c r="M1783" s="13"/>
      <c r="R1783" s="11"/>
      <c r="T1783" s="11"/>
      <c r="X1783" s="13"/>
    </row>
    <row r="1784" spans="1:24" x14ac:dyDescent="0.3">
      <c r="A1784" s="13"/>
      <c r="B1784" s="11">
        <v>2802</v>
      </c>
      <c r="C1784" s="14">
        <f t="shared" si="397"/>
        <v>52.933900000000001</v>
      </c>
      <c r="D1784" s="13"/>
      <c r="E1784" s="14">
        <f t="shared" si="400"/>
        <v>52.933300000000003</v>
      </c>
      <c r="F1784" s="21">
        <f t="shared" si="405"/>
        <v>6</v>
      </c>
      <c r="G1784" s="13"/>
      <c r="H1784" s="21">
        <f t="shared" si="398"/>
        <v>5.9999999999999991</v>
      </c>
      <c r="I1784" s="13"/>
      <c r="J1784" s="11" t="str">
        <f t="shared" si="406"/>
        <v>X</v>
      </c>
      <c r="K1784" s="11" t="str">
        <f t="shared" si="407"/>
        <v/>
      </c>
      <c r="L1784" s="11" t="str">
        <f t="shared" si="408"/>
        <v/>
      </c>
      <c r="M1784" s="13"/>
      <c r="R1784" s="11"/>
      <c r="T1784" s="11"/>
      <c r="X1784" s="13"/>
    </row>
    <row r="1785" spans="1:24" x14ac:dyDescent="0.3">
      <c r="A1785" s="13"/>
      <c r="B1785" s="11">
        <v>2803</v>
      </c>
      <c r="C1785" s="14">
        <f t="shared" si="397"/>
        <v>52.943399999999997</v>
      </c>
      <c r="D1785" s="13"/>
      <c r="E1785" s="14">
        <f t="shared" si="400"/>
        <v>52.942900000000002</v>
      </c>
      <c r="F1785" s="21">
        <f t="shared" si="405"/>
        <v>5</v>
      </c>
      <c r="G1785" s="13"/>
      <c r="H1785" s="21">
        <f t="shared" si="398"/>
        <v>5</v>
      </c>
      <c r="I1785" s="13"/>
      <c r="J1785" s="11" t="str">
        <f t="shared" si="406"/>
        <v>X</v>
      </c>
      <c r="K1785" s="11" t="str">
        <f t="shared" si="407"/>
        <v/>
      </c>
      <c r="L1785" s="11" t="str">
        <f t="shared" si="408"/>
        <v/>
      </c>
      <c r="M1785" s="13"/>
      <c r="R1785" s="11"/>
      <c r="T1785" s="11"/>
      <c r="X1785" s="13"/>
    </row>
    <row r="1786" spans="1:24" x14ac:dyDescent="0.3">
      <c r="A1786" s="13"/>
      <c r="B1786" s="11">
        <v>2804</v>
      </c>
      <c r="C1786" s="14">
        <f t="shared" si="397"/>
        <v>52.952800000000003</v>
      </c>
      <c r="D1786" s="13"/>
      <c r="E1786" s="14">
        <f t="shared" si="400"/>
        <v>52.952399999999997</v>
      </c>
      <c r="F1786" s="21">
        <f t="shared" si="405"/>
        <v>4</v>
      </c>
      <c r="G1786" s="13"/>
      <c r="H1786" s="21">
        <f t="shared" si="398"/>
        <v>4</v>
      </c>
      <c r="I1786" s="13"/>
      <c r="J1786" s="11" t="str">
        <f t="shared" si="406"/>
        <v>X</v>
      </c>
      <c r="K1786" s="11" t="str">
        <f t="shared" si="407"/>
        <v/>
      </c>
      <c r="L1786" s="11" t="str">
        <f t="shared" si="408"/>
        <v/>
      </c>
      <c r="M1786" s="13"/>
      <c r="R1786" s="11"/>
      <c r="T1786" s="11"/>
      <c r="X1786" s="13"/>
    </row>
    <row r="1787" spans="1:24" x14ac:dyDescent="0.3">
      <c r="A1787" s="13"/>
      <c r="B1787" s="11">
        <v>2805</v>
      </c>
      <c r="C1787" s="14">
        <f t="shared" si="397"/>
        <v>52.962299999999999</v>
      </c>
      <c r="D1787" s="13"/>
      <c r="E1787" s="14">
        <f t="shared" si="400"/>
        <v>52.9619</v>
      </c>
      <c r="F1787" s="21">
        <f t="shared" si="405"/>
        <v>3</v>
      </c>
      <c r="G1787" s="13"/>
      <c r="H1787" s="21">
        <f t="shared" si="398"/>
        <v>4</v>
      </c>
      <c r="I1787" s="13"/>
      <c r="J1787" s="11" t="str">
        <f t="shared" si="406"/>
        <v/>
      </c>
      <c r="K1787" s="11" t="str">
        <f t="shared" si="407"/>
        <v>U</v>
      </c>
      <c r="L1787" s="11" t="str">
        <f t="shared" si="408"/>
        <v/>
      </c>
      <c r="M1787" s="13"/>
      <c r="R1787" s="11"/>
      <c r="T1787" s="11"/>
      <c r="X1787" s="13"/>
    </row>
    <row r="1788" spans="1:24" x14ac:dyDescent="0.3">
      <c r="A1788" s="13"/>
      <c r="B1788" s="11">
        <v>2806</v>
      </c>
      <c r="C1788" s="14">
        <f t="shared" si="397"/>
        <v>52.971699999999998</v>
      </c>
      <c r="D1788" s="13"/>
      <c r="E1788" s="14">
        <f t="shared" si="400"/>
        <v>52.971400000000003</v>
      </c>
      <c r="F1788" s="21">
        <f t="shared" si="405"/>
        <v>2</v>
      </c>
      <c r="G1788" s="13"/>
      <c r="H1788" s="21">
        <f t="shared" si="398"/>
        <v>2.9999999999999996</v>
      </c>
      <c r="I1788" s="13"/>
      <c r="J1788" s="11" t="str">
        <f t="shared" si="406"/>
        <v/>
      </c>
      <c r="K1788" s="11" t="str">
        <f t="shared" si="407"/>
        <v>U</v>
      </c>
      <c r="L1788" s="11" t="str">
        <f t="shared" si="408"/>
        <v/>
      </c>
      <c r="M1788" s="13"/>
      <c r="R1788" s="11"/>
      <c r="T1788" s="11"/>
      <c r="X1788" s="13"/>
    </row>
    <row r="1789" spans="1:24" x14ac:dyDescent="0.3">
      <c r="A1789" s="13"/>
      <c r="B1789" s="11">
        <v>2807</v>
      </c>
      <c r="C1789" s="14">
        <f t="shared" si="397"/>
        <v>52.981099999999998</v>
      </c>
      <c r="D1789" s="13"/>
      <c r="E1789" s="14">
        <f t="shared" si="400"/>
        <v>52.981000000000002</v>
      </c>
      <c r="F1789" s="21">
        <f t="shared" si="405"/>
        <v>2</v>
      </c>
      <c r="G1789" s="13"/>
      <c r="H1789" s="21">
        <f t="shared" si="398"/>
        <v>1</v>
      </c>
      <c r="I1789" s="13"/>
      <c r="J1789" s="11" t="str">
        <f t="shared" si="406"/>
        <v/>
      </c>
      <c r="K1789" s="11" t="str">
        <f t="shared" si="407"/>
        <v/>
      </c>
      <c r="L1789" s="11" t="str">
        <f t="shared" si="408"/>
        <v>O</v>
      </c>
      <c r="M1789" s="13"/>
      <c r="R1789" s="11"/>
      <c r="T1789" s="11"/>
      <c r="X1789" s="13"/>
    </row>
    <row r="1790" spans="1:24" x14ac:dyDescent="0.3">
      <c r="A1790" s="13"/>
      <c r="B1790" s="11">
        <v>2808</v>
      </c>
      <c r="C1790" s="14">
        <f t="shared" si="397"/>
        <v>52.990600000000001</v>
      </c>
      <c r="D1790" s="13"/>
      <c r="E1790" s="14">
        <f t="shared" si="400"/>
        <v>52.990499999999997</v>
      </c>
      <c r="F1790" s="21">
        <f t="shared" si="405"/>
        <v>1</v>
      </c>
      <c r="G1790" s="13"/>
      <c r="H1790" s="21">
        <f t="shared" si="398"/>
        <v>1</v>
      </c>
      <c r="I1790" s="13"/>
      <c r="J1790" s="11" t="str">
        <f t="shared" si="406"/>
        <v>X</v>
      </c>
      <c r="K1790" s="11" t="str">
        <f t="shared" si="407"/>
        <v/>
      </c>
      <c r="L1790" s="11" t="str">
        <f t="shared" si="408"/>
        <v/>
      </c>
      <c r="M1790" s="13"/>
      <c r="R1790" s="11"/>
      <c r="T1790" s="11"/>
      <c r="X1790" s="13"/>
    </row>
    <row r="1791" spans="1:24" x14ac:dyDescent="0.3">
      <c r="A1791" s="13"/>
      <c r="B1791" s="11">
        <v>2809</v>
      </c>
      <c r="C1791" s="14">
        <f t="shared" si="397"/>
        <v>53</v>
      </c>
      <c r="D1791" s="13"/>
      <c r="E1791" s="14">
        <f>52+(B1791-2704)/105</f>
        <v>53</v>
      </c>
      <c r="F1791" s="21"/>
      <c r="G1791" s="13"/>
      <c r="H1791" s="21">
        <f t="shared" si="398"/>
        <v>0</v>
      </c>
      <c r="I1791" s="13"/>
      <c r="J1791" s="10">
        <f>COUNTIF(J1687:J1790,"X")</f>
        <v>62</v>
      </c>
      <c r="K1791" s="10">
        <f>COUNTIF(K1687:K1790,"U")</f>
        <v>7</v>
      </c>
      <c r="L1791" s="10">
        <f>COUNTIF(L1687:L1790,"O")</f>
        <v>35</v>
      </c>
      <c r="M1791" s="13"/>
      <c r="R1791" s="11"/>
      <c r="T1791" s="11"/>
      <c r="X1791" s="13"/>
    </row>
    <row r="1792" spans="1:24" x14ac:dyDescent="0.3">
      <c r="A1792" s="13"/>
      <c r="B1792" s="11">
        <v>2810</v>
      </c>
      <c r="C1792" s="14">
        <f t="shared" si="397"/>
        <v>53.009399999999999</v>
      </c>
      <c r="D1792" s="13"/>
      <c r="E1792" s="14">
        <f t="shared" ref="E1792:E1855" si="409">ROUND(53+(B1792-2809)/107,4)</f>
        <v>53.009300000000003</v>
      </c>
      <c r="F1792" s="21">
        <f t="shared" ref="F1792:F1805" si="410">ROUND(((E1792-53)/0.14)*(23/2),0)</f>
        <v>1</v>
      </c>
      <c r="G1792" s="13"/>
      <c r="H1792" s="21">
        <f t="shared" si="398"/>
        <v>1</v>
      </c>
      <c r="I1792" s="13"/>
      <c r="J1792" s="11" t="str">
        <f t="shared" ref="J1792:J1823" si="411">IF(H1792=F1792,"X","")</f>
        <v>X</v>
      </c>
      <c r="K1792" s="11" t="str">
        <f t="shared" ref="K1792:K1823" si="412">IF(H1792&gt;F1792,"U","")</f>
        <v/>
      </c>
      <c r="L1792" s="11" t="str">
        <f t="shared" ref="L1792:L1823" si="413">IF(H1792&lt;F1792,"O","")</f>
        <v/>
      </c>
      <c r="M1792" s="13"/>
      <c r="R1792" s="11"/>
      <c r="T1792" s="11"/>
      <c r="X1792" s="13"/>
    </row>
    <row r="1793" spans="1:24" x14ac:dyDescent="0.3">
      <c r="A1793" s="13"/>
      <c r="B1793" s="11">
        <v>2811</v>
      </c>
      <c r="C1793" s="14">
        <f t="shared" si="397"/>
        <v>53.018900000000002</v>
      </c>
      <c r="D1793" s="13"/>
      <c r="E1793" s="14">
        <f t="shared" si="409"/>
        <v>53.018700000000003</v>
      </c>
      <c r="F1793" s="21">
        <f t="shared" si="410"/>
        <v>2</v>
      </c>
      <c r="G1793" s="13"/>
      <c r="H1793" s="21">
        <f t="shared" si="398"/>
        <v>2</v>
      </c>
      <c r="I1793" s="13"/>
      <c r="J1793" s="11" t="str">
        <f t="shared" si="411"/>
        <v>X</v>
      </c>
      <c r="K1793" s="11" t="str">
        <f t="shared" si="412"/>
        <v/>
      </c>
      <c r="L1793" s="11" t="str">
        <f t="shared" si="413"/>
        <v/>
      </c>
      <c r="M1793" s="13"/>
      <c r="R1793" s="11"/>
      <c r="T1793" s="11"/>
      <c r="X1793" s="13"/>
    </row>
    <row r="1794" spans="1:24" x14ac:dyDescent="0.3">
      <c r="A1794" s="13"/>
      <c r="B1794" s="11">
        <v>2812</v>
      </c>
      <c r="C1794" s="14">
        <f t="shared" si="397"/>
        <v>53.028300000000002</v>
      </c>
      <c r="D1794" s="13"/>
      <c r="E1794" s="14">
        <f t="shared" si="409"/>
        <v>53.027999999999999</v>
      </c>
      <c r="F1794" s="21">
        <f t="shared" si="410"/>
        <v>2</v>
      </c>
      <c r="G1794" s="13"/>
      <c r="H1794" s="21">
        <f t="shared" si="398"/>
        <v>2.9999999999999996</v>
      </c>
      <c r="I1794" s="13"/>
      <c r="J1794" s="11" t="str">
        <f t="shared" si="411"/>
        <v/>
      </c>
      <c r="K1794" s="11" t="str">
        <f t="shared" si="412"/>
        <v>U</v>
      </c>
      <c r="L1794" s="11" t="str">
        <f t="shared" si="413"/>
        <v/>
      </c>
      <c r="M1794" s="13"/>
      <c r="R1794" s="11"/>
      <c r="T1794" s="11"/>
      <c r="X1794" s="13"/>
    </row>
    <row r="1795" spans="1:24" x14ac:dyDescent="0.3">
      <c r="A1795" s="13"/>
      <c r="B1795" s="11">
        <v>2813</v>
      </c>
      <c r="C1795" s="14">
        <f t="shared" si="397"/>
        <v>53.037700000000001</v>
      </c>
      <c r="D1795" s="13"/>
      <c r="E1795" s="14">
        <f t="shared" si="409"/>
        <v>53.037399999999998</v>
      </c>
      <c r="F1795" s="21">
        <f t="shared" si="410"/>
        <v>3</v>
      </c>
      <c r="G1795" s="13"/>
      <c r="H1795" s="21">
        <f t="shared" si="398"/>
        <v>2.9999999999999996</v>
      </c>
      <c r="I1795" s="13"/>
      <c r="J1795" s="11" t="str">
        <f t="shared" si="411"/>
        <v>X</v>
      </c>
      <c r="K1795" s="11" t="str">
        <f t="shared" si="412"/>
        <v/>
      </c>
      <c r="L1795" s="11" t="str">
        <f t="shared" si="413"/>
        <v/>
      </c>
      <c r="M1795" s="13"/>
      <c r="R1795" s="11"/>
      <c r="T1795" s="11"/>
      <c r="X1795" s="13"/>
    </row>
    <row r="1796" spans="1:24" x14ac:dyDescent="0.3">
      <c r="A1796" s="13"/>
      <c r="B1796" s="11">
        <v>2814</v>
      </c>
      <c r="C1796" s="14">
        <f t="shared" si="397"/>
        <v>53.0471</v>
      </c>
      <c r="D1796" s="13"/>
      <c r="E1796" s="14">
        <f t="shared" si="409"/>
        <v>53.046700000000001</v>
      </c>
      <c r="F1796" s="21">
        <f t="shared" si="410"/>
        <v>4</v>
      </c>
      <c r="G1796" s="13"/>
      <c r="H1796" s="21">
        <f t="shared" si="398"/>
        <v>4</v>
      </c>
      <c r="I1796" s="13"/>
      <c r="J1796" s="11" t="str">
        <f t="shared" si="411"/>
        <v>X</v>
      </c>
      <c r="K1796" s="11" t="str">
        <f t="shared" si="412"/>
        <v/>
      </c>
      <c r="L1796" s="11" t="str">
        <f t="shared" si="413"/>
        <v/>
      </c>
      <c r="M1796" s="13"/>
      <c r="R1796" s="11"/>
      <c r="T1796" s="11"/>
      <c r="X1796" s="13"/>
    </row>
    <row r="1797" spans="1:24" x14ac:dyDescent="0.3">
      <c r="A1797" s="13"/>
      <c r="B1797" s="11">
        <v>2815</v>
      </c>
      <c r="C1797" s="14">
        <f t="shared" si="397"/>
        <v>53.056600000000003</v>
      </c>
      <c r="D1797" s="13"/>
      <c r="E1797" s="14">
        <f t="shared" si="409"/>
        <v>53.056100000000001</v>
      </c>
      <c r="F1797" s="21">
        <f t="shared" si="410"/>
        <v>5</v>
      </c>
      <c r="G1797" s="13"/>
      <c r="H1797" s="21">
        <f t="shared" si="398"/>
        <v>5</v>
      </c>
      <c r="I1797" s="13"/>
      <c r="J1797" s="11" t="str">
        <f t="shared" si="411"/>
        <v>X</v>
      </c>
      <c r="K1797" s="11" t="str">
        <f t="shared" si="412"/>
        <v/>
      </c>
      <c r="L1797" s="11" t="str">
        <f t="shared" si="413"/>
        <v/>
      </c>
      <c r="M1797" s="13"/>
      <c r="R1797" s="11"/>
      <c r="T1797" s="11"/>
      <c r="X1797" s="13"/>
    </row>
    <row r="1798" spans="1:24" x14ac:dyDescent="0.3">
      <c r="A1798" s="13"/>
      <c r="B1798" s="11">
        <v>2816</v>
      </c>
      <c r="C1798" s="14">
        <f t="shared" ref="C1798:C1861" si="414">ROUND(SQRT(B1798),4)</f>
        <v>53.066000000000003</v>
      </c>
      <c r="D1798" s="13"/>
      <c r="E1798" s="14">
        <f t="shared" si="409"/>
        <v>53.065399999999997</v>
      </c>
      <c r="F1798" s="21">
        <f t="shared" si="410"/>
        <v>5</v>
      </c>
      <c r="G1798" s="13"/>
      <c r="H1798" s="21">
        <f t="shared" si="398"/>
        <v>5.9999999999999991</v>
      </c>
      <c r="I1798" s="13"/>
      <c r="J1798" s="11" t="str">
        <f t="shared" si="411"/>
        <v/>
      </c>
      <c r="K1798" s="11" t="str">
        <f t="shared" si="412"/>
        <v>U</v>
      </c>
      <c r="L1798" s="11" t="str">
        <f t="shared" si="413"/>
        <v/>
      </c>
      <c r="M1798" s="13"/>
      <c r="R1798" s="11"/>
      <c r="T1798" s="11"/>
      <c r="X1798" s="13"/>
    </row>
    <row r="1799" spans="1:24" x14ac:dyDescent="0.3">
      <c r="A1799" s="13"/>
      <c r="B1799" s="11">
        <v>2817</v>
      </c>
      <c r="C1799" s="14">
        <f t="shared" si="414"/>
        <v>53.075400000000002</v>
      </c>
      <c r="D1799" s="13"/>
      <c r="E1799" s="14">
        <f t="shared" si="409"/>
        <v>53.074800000000003</v>
      </c>
      <c r="F1799" s="21">
        <f t="shared" si="410"/>
        <v>6</v>
      </c>
      <c r="G1799" s="13"/>
      <c r="H1799" s="21">
        <f t="shared" ref="H1799:H1862" si="415">ROUND(C1799-E1799,4)*10000</f>
        <v>5.9999999999999991</v>
      </c>
      <c r="I1799" s="13"/>
      <c r="J1799" s="11" t="str">
        <f t="shared" si="411"/>
        <v>X</v>
      </c>
      <c r="K1799" s="11" t="str">
        <f t="shared" si="412"/>
        <v/>
      </c>
      <c r="L1799" s="11" t="str">
        <f t="shared" si="413"/>
        <v/>
      </c>
      <c r="M1799" s="13"/>
      <c r="R1799" s="11"/>
      <c r="T1799" s="11"/>
      <c r="X1799" s="13"/>
    </row>
    <row r="1800" spans="1:24" x14ac:dyDescent="0.3">
      <c r="A1800" s="13"/>
      <c r="B1800" s="11">
        <v>2818</v>
      </c>
      <c r="C1800" s="14">
        <f t="shared" si="414"/>
        <v>53.084800000000001</v>
      </c>
      <c r="D1800" s="13"/>
      <c r="E1800" s="14">
        <f t="shared" si="409"/>
        <v>53.084099999999999</v>
      </c>
      <c r="F1800" s="21">
        <f t="shared" si="410"/>
        <v>7</v>
      </c>
      <c r="G1800" s="13"/>
      <c r="H1800" s="21">
        <f t="shared" si="415"/>
        <v>7</v>
      </c>
      <c r="I1800" s="13"/>
      <c r="J1800" s="11" t="str">
        <f t="shared" si="411"/>
        <v>X</v>
      </c>
      <c r="K1800" s="11" t="str">
        <f t="shared" si="412"/>
        <v/>
      </c>
      <c r="L1800" s="11" t="str">
        <f t="shared" si="413"/>
        <v/>
      </c>
      <c r="M1800" s="13"/>
      <c r="R1800" s="11"/>
      <c r="T1800" s="11"/>
      <c r="X1800" s="13"/>
    </row>
    <row r="1801" spans="1:24" x14ac:dyDescent="0.3">
      <c r="A1801" s="13"/>
      <c r="B1801" s="11">
        <v>2819</v>
      </c>
      <c r="C1801" s="14">
        <f t="shared" si="414"/>
        <v>53.094299999999997</v>
      </c>
      <c r="D1801" s="13"/>
      <c r="E1801" s="14">
        <f t="shared" si="409"/>
        <v>53.093499999999999</v>
      </c>
      <c r="F1801" s="21">
        <f t="shared" si="410"/>
        <v>8</v>
      </c>
      <c r="G1801" s="13"/>
      <c r="H1801" s="21">
        <f t="shared" si="415"/>
        <v>8</v>
      </c>
      <c r="I1801" s="13"/>
      <c r="J1801" s="11" t="str">
        <f t="shared" si="411"/>
        <v>X</v>
      </c>
      <c r="K1801" s="11" t="str">
        <f t="shared" si="412"/>
        <v/>
      </c>
      <c r="L1801" s="11" t="str">
        <f t="shared" si="413"/>
        <v/>
      </c>
      <c r="M1801" s="13"/>
      <c r="R1801" s="11"/>
      <c r="T1801" s="11"/>
      <c r="X1801" s="13"/>
    </row>
    <row r="1802" spans="1:24" x14ac:dyDescent="0.3">
      <c r="A1802" s="13"/>
      <c r="B1802" s="11">
        <v>2820</v>
      </c>
      <c r="C1802" s="14">
        <f t="shared" si="414"/>
        <v>53.103700000000003</v>
      </c>
      <c r="D1802" s="13"/>
      <c r="E1802" s="14">
        <f t="shared" si="409"/>
        <v>53.102800000000002</v>
      </c>
      <c r="F1802" s="21">
        <f t="shared" si="410"/>
        <v>8</v>
      </c>
      <c r="G1802" s="13"/>
      <c r="H1802" s="21">
        <f t="shared" si="415"/>
        <v>9</v>
      </c>
      <c r="I1802" s="13"/>
      <c r="J1802" s="11" t="str">
        <f t="shared" si="411"/>
        <v/>
      </c>
      <c r="K1802" s="11" t="str">
        <f t="shared" si="412"/>
        <v>U</v>
      </c>
      <c r="L1802" s="11" t="str">
        <f t="shared" si="413"/>
        <v/>
      </c>
      <c r="M1802" s="13"/>
      <c r="R1802" s="11"/>
      <c r="T1802" s="11"/>
      <c r="X1802" s="13"/>
    </row>
    <row r="1803" spans="1:24" x14ac:dyDescent="0.3">
      <c r="A1803" s="13"/>
      <c r="B1803" s="11">
        <v>2821</v>
      </c>
      <c r="C1803" s="14">
        <f t="shared" si="414"/>
        <v>53.113100000000003</v>
      </c>
      <c r="D1803" s="13"/>
      <c r="E1803" s="14">
        <f t="shared" si="409"/>
        <v>53.112099999999998</v>
      </c>
      <c r="F1803" s="21">
        <f t="shared" si="410"/>
        <v>9</v>
      </c>
      <c r="G1803" s="13"/>
      <c r="H1803" s="21">
        <f t="shared" si="415"/>
        <v>10</v>
      </c>
      <c r="I1803" s="13"/>
      <c r="J1803" s="11" t="str">
        <f t="shared" si="411"/>
        <v/>
      </c>
      <c r="K1803" s="11" t="str">
        <f t="shared" si="412"/>
        <v>U</v>
      </c>
      <c r="L1803" s="11" t="str">
        <f t="shared" si="413"/>
        <v/>
      </c>
      <c r="M1803" s="13"/>
      <c r="R1803" s="11"/>
      <c r="T1803" s="11"/>
      <c r="X1803" s="13"/>
    </row>
    <row r="1804" spans="1:24" x14ac:dyDescent="0.3">
      <c r="A1804" s="13"/>
      <c r="B1804" s="11">
        <v>2822</v>
      </c>
      <c r="C1804" s="14">
        <f t="shared" si="414"/>
        <v>53.122500000000002</v>
      </c>
      <c r="D1804" s="13"/>
      <c r="E1804" s="14">
        <f t="shared" si="409"/>
        <v>53.121499999999997</v>
      </c>
      <c r="F1804" s="21">
        <f t="shared" si="410"/>
        <v>10</v>
      </c>
      <c r="G1804" s="13"/>
      <c r="H1804" s="21">
        <f t="shared" si="415"/>
        <v>10</v>
      </c>
      <c r="I1804" s="13"/>
      <c r="J1804" s="11" t="str">
        <f t="shared" si="411"/>
        <v>X</v>
      </c>
      <c r="K1804" s="11" t="str">
        <f t="shared" si="412"/>
        <v/>
      </c>
      <c r="L1804" s="11" t="str">
        <f t="shared" si="413"/>
        <v/>
      </c>
      <c r="M1804" s="13"/>
      <c r="R1804" s="11"/>
      <c r="T1804" s="11"/>
      <c r="X1804" s="13"/>
    </row>
    <row r="1805" spans="1:24" x14ac:dyDescent="0.3">
      <c r="A1805" s="13"/>
      <c r="B1805" s="11">
        <v>2823</v>
      </c>
      <c r="C1805" s="14">
        <f t="shared" si="414"/>
        <v>53.131900000000002</v>
      </c>
      <c r="D1805" s="13"/>
      <c r="E1805" s="14">
        <f t="shared" si="409"/>
        <v>53.130800000000001</v>
      </c>
      <c r="F1805" s="21">
        <f t="shared" si="410"/>
        <v>11</v>
      </c>
      <c r="G1805" s="13"/>
      <c r="H1805" s="21">
        <f t="shared" si="415"/>
        <v>11</v>
      </c>
      <c r="I1805" s="13"/>
      <c r="J1805" s="11" t="str">
        <f t="shared" si="411"/>
        <v>X</v>
      </c>
      <c r="K1805" s="11" t="str">
        <f t="shared" si="412"/>
        <v/>
      </c>
      <c r="L1805" s="11" t="str">
        <f t="shared" si="413"/>
        <v/>
      </c>
      <c r="M1805" s="13"/>
      <c r="R1805" s="11"/>
      <c r="T1805" s="11"/>
      <c r="X1805" s="13"/>
    </row>
    <row r="1806" spans="1:24" x14ac:dyDescent="0.3">
      <c r="A1806" s="13"/>
      <c r="B1806" s="11">
        <v>2824</v>
      </c>
      <c r="C1806" s="14">
        <f t="shared" si="414"/>
        <v>53.141300000000001</v>
      </c>
      <c r="D1806" s="13"/>
      <c r="E1806" s="14">
        <f t="shared" si="409"/>
        <v>53.1402</v>
      </c>
      <c r="F1806" s="21">
        <f t="shared" ref="F1806:F1820" si="416">ROUND((23/2)+(((E1806-53)-0.14)/0.14)*(23/3),0)</f>
        <v>12</v>
      </c>
      <c r="G1806" s="13"/>
      <c r="H1806" s="21">
        <f t="shared" si="415"/>
        <v>11</v>
      </c>
      <c r="I1806" s="13"/>
      <c r="J1806" s="11" t="str">
        <f t="shared" si="411"/>
        <v/>
      </c>
      <c r="K1806" s="11" t="str">
        <f t="shared" si="412"/>
        <v/>
      </c>
      <c r="L1806" s="11" t="str">
        <f t="shared" si="413"/>
        <v>O</v>
      </c>
      <c r="M1806" s="13"/>
      <c r="R1806" s="11"/>
      <c r="T1806" s="11"/>
      <c r="X1806" s="13"/>
    </row>
    <row r="1807" spans="1:24" x14ac:dyDescent="0.3">
      <c r="A1807" s="13"/>
      <c r="B1807" s="11">
        <v>2825</v>
      </c>
      <c r="C1807" s="14">
        <f t="shared" si="414"/>
        <v>53.150700000000001</v>
      </c>
      <c r="D1807" s="13"/>
      <c r="E1807" s="14">
        <f t="shared" si="409"/>
        <v>53.149500000000003</v>
      </c>
      <c r="F1807" s="21">
        <f t="shared" si="416"/>
        <v>12</v>
      </c>
      <c r="G1807" s="13"/>
      <c r="H1807" s="21">
        <f t="shared" si="415"/>
        <v>11.999999999999998</v>
      </c>
      <c r="I1807" s="13"/>
      <c r="J1807" s="11" t="str">
        <f t="shared" si="411"/>
        <v>X</v>
      </c>
      <c r="K1807" s="11" t="str">
        <f t="shared" si="412"/>
        <v/>
      </c>
      <c r="L1807" s="11" t="str">
        <f t="shared" si="413"/>
        <v/>
      </c>
      <c r="M1807" s="13"/>
      <c r="R1807" s="11"/>
      <c r="T1807" s="11"/>
      <c r="X1807" s="13"/>
    </row>
    <row r="1808" spans="1:24" x14ac:dyDescent="0.3">
      <c r="A1808" s="13"/>
      <c r="B1808" s="11">
        <v>2826</v>
      </c>
      <c r="C1808" s="14">
        <f t="shared" si="414"/>
        <v>53.1601</v>
      </c>
      <c r="D1808" s="13"/>
      <c r="E1808" s="14">
        <f t="shared" si="409"/>
        <v>53.158900000000003</v>
      </c>
      <c r="F1808" s="21">
        <f t="shared" si="416"/>
        <v>13</v>
      </c>
      <c r="G1808" s="13"/>
      <c r="H1808" s="21">
        <f t="shared" si="415"/>
        <v>11.999999999999998</v>
      </c>
      <c r="I1808" s="13"/>
      <c r="J1808" s="11" t="str">
        <f t="shared" si="411"/>
        <v/>
      </c>
      <c r="K1808" s="11" t="str">
        <f t="shared" si="412"/>
        <v/>
      </c>
      <c r="L1808" s="11" t="str">
        <f t="shared" si="413"/>
        <v>O</v>
      </c>
      <c r="M1808" s="13"/>
      <c r="R1808" s="11"/>
      <c r="T1808" s="11"/>
      <c r="X1808" s="13"/>
    </row>
    <row r="1809" spans="1:24" x14ac:dyDescent="0.3">
      <c r="A1809" s="13"/>
      <c r="B1809" s="11">
        <v>2827</v>
      </c>
      <c r="C1809" s="14">
        <f t="shared" si="414"/>
        <v>53.169499999999999</v>
      </c>
      <c r="D1809" s="13"/>
      <c r="E1809" s="14">
        <f t="shared" si="409"/>
        <v>53.168199999999999</v>
      </c>
      <c r="F1809" s="21">
        <f t="shared" si="416"/>
        <v>13</v>
      </c>
      <c r="G1809" s="13"/>
      <c r="H1809" s="21">
        <f t="shared" si="415"/>
        <v>13</v>
      </c>
      <c r="I1809" s="13"/>
      <c r="J1809" s="11" t="str">
        <f t="shared" si="411"/>
        <v>X</v>
      </c>
      <c r="K1809" s="11" t="str">
        <f t="shared" si="412"/>
        <v/>
      </c>
      <c r="L1809" s="11" t="str">
        <f t="shared" si="413"/>
        <v/>
      </c>
      <c r="M1809" s="13"/>
      <c r="R1809" s="11"/>
      <c r="T1809" s="11"/>
      <c r="X1809" s="13"/>
    </row>
    <row r="1810" spans="1:24" x14ac:dyDescent="0.3">
      <c r="A1810" s="13"/>
      <c r="B1810" s="11">
        <v>2828</v>
      </c>
      <c r="C1810" s="14">
        <f t="shared" si="414"/>
        <v>53.178899999999999</v>
      </c>
      <c r="D1810" s="13"/>
      <c r="E1810" s="14">
        <f t="shared" si="409"/>
        <v>53.177599999999998</v>
      </c>
      <c r="F1810" s="21">
        <f t="shared" si="416"/>
        <v>14</v>
      </c>
      <c r="G1810" s="13"/>
      <c r="H1810" s="21">
        <f t="shared" si="415"/>
        <v>13</v>
      </c>
      <c r="I1810" s="13"/>
      <c r="J1810" s="11" t="str">
        <f t="shared" si="411"/>
        <v/>
      </c>
      <c r="K1810" s="11" t="str">
        <f t="shared" si="412"/>
        <v/>
      </c>
      <c r="L1810" s="11" t="str">
        <f t="shared" si="413"/>
        <v>O</v>
      </c>
      <c r="M1810" s="13"/>
      <c r="R1810" s="11"/>
      <c r="T1810" s="11"/>
      <c r="X1810" s="13"/>
    </row>
    <row r="1811" spans="1:24" x14ac:dyDescent="0.3">
      <c r="A1811" s="13"/>
      <c r="B1811" s="11">
        <v>2829</v>
      </c>
      <c r="C1811" s="14">
        <f t="shared" si="414"/>
        <v>53.188299999999998</v>
      </c>
      <c r="D1811" s="13"/>
      <c r="E1811" s="14">
        <f t="shared" si="409"/>
        <v>53.186900000000001</v>
      </c>
      <c r="F1811" s="21">
        <f t="shared" si="416"/>
        <v>14</v>
      </c>
      <c r="G1811" s="13"/>
      <c r="H1811" s="21">
        <f t="shared" si="415"/>
        <v>14</v>
      </c>
      <c r="I1811" s="13"/>
      <c r="J1811" s="11" t="str">
        <f t="shared" si="411"/>
        <v>X</v>
      </c>
      <c r="K1811" s="11" t="str">
        <f t="shared" si="412"/>
        <v/>
      </c>
      <c r="L1811" s="11" t="str">
        <f t="shared" si="413"/>
        <v/>
      </c>
      <c r="M1811" s="13"/>
      <c r="R1811" s="11"/>
      <c r="T1811" s="11"/>
      <c r="X1811" s="13"/>
    </row>
    <row r="1812" spans="1:24" x14ac:dyDescent="0.3">
      <c r="A1812" s="13"/>
      <c r="B1812" s="11">
        <v>2830</v>
      </c>
      <c r="C1812" s="14">
        <f t="shared" si="414"/>
        <v>53.197699999999998</v>
      </c>
      <c r="D1812" s="13"/>
      <c r="E1812" s="14">
        <f t="shared" si="409"/>
        <v>53.196300000000001</v>
      </c>
      <c r="F1812" s="21">
        <f t="shared" si="416"/>
        <v>15</v>
      </c>
      <c r="G1812" s="13"/>
      <c r="H1812" s="21">
        <f t="shared" si="415"/>
        <v>14</v>
      </c>
      <c r="I1812" s="13"/>
      <c r="J1812" s="11" t="str">
        <f t="shared" si="411"/>
        <v/>
      </c>
      <c r="K1812" s="11" t="str">
        <f t="shared" si="412"/>
        <v/>
      </c>
      <c r="L1812" s="11" t="str">
        <f t="shared" si="413"/>
        <v>O</v>
      </c>
      <c r="M1812" s="13"/>
      <c r="R1812" s="11"/>
      <c r="T1812" s="11"/>
      <c r="X1812" s="13"/>
    </row>
    <row r="1813" spans="1:24" x14ac:dyDescent="0.3">
      <c r="A1813" s="13"/>
      <c r="B1813" s="11">
        <v>2831</v>
      </c>
      <c r="C1813" s="14">
        <f t="shared" si="414"/>
        <v>53.207099999999997</v>
      </c>
      <c r="D1813" s="13"/>
      <c r="E1813" s="14">
        <f t="shared" si="409"/>
        <v>53.205599999999997</v>
      </c>
      <c r="F1813" s="21">
        <f t="shared" si="416"/>
        <v>15</v>
      </c>
      <c r="G1813" s="13"/>
      <c r="H1813" s="21">
        <f t="shared" si="415"/>
        <v>15</v>
      </c>
      <c r="I1813" s="13"/>
      <c r="J1813" s="11" t="str">
        <f t="shared" si="411"/>
        <v>X</v>
      </c>
      <c r="K1813" s="11" t="str">
        <f t="shared" si="412"/>
        <v/>
      </c>
      <c r="L1813" s="11" t="str">
        <f t="shared" si="413"/>
        <v/>
      </c>
      <c r="M1813" s="13"/>
      <c r="R1813" s="11"/>
      <c r="T1813" s="11"/>
      <c r="X1813" s="13"/>
    </row>
    <row r="1814" spans="1:24" x14ac:dyDescent="0.3">
      <c r="A1814" s="13"/>
      <c r="B1814" s="11">
        <v>2832</v>
      </c>
      <c r="C1814" s="14">
        <f t="shared" si="414"/>
        <v>53.216500000000003</v>
      </c>
      <c r="D1814" s="13"/>
      <c r="E1814" s="14">
        <f t="shared" si="409"/>
        <v>53.215000000000003</v>
      </c>
      <c r="F1814" s="21">
        <f t="shared" si="416"/>
        <v>16</v>
      </c>
      <c r="G1814" s="13"/>
      <c r="H1814" s="21">
        <f t="shared" si="415"/>
        <v>15</v>
      </c>
      <c r="I1814" s="13"/>
      <c r="J1814" s="11" t="str">
        <f t="shared" si="411"/>
        <v/>
      </c>
      <c r="K1814" s="11" t="str">
        <f t="shared" si="412"/>
        <v/>
      </c>
      <c r="L1814" s="11" t="str">
        <f t="shared" si="413"/>
        <v>O</v>
      </c>
      <c r="M1814" s="13"/>
      <c r="R1814" s="11"/>
      <c r="T1814" s="11"/>
      <c r="X1814" s="13"/>
    </row>
    <row r="1815" spans="1:24" x14ac:dyDescent="0.3">
      <c r="A1815" s="13"/>
      <c r="B1815" s="11">
        <v>2833</v>
      </c>
      <c r="C1815" s="14">
        <f t="shared" si="414"/>
        <v>53.225900000000003</v>
      </c>
      <c r="D1815" s="13"/>
      <c r="E1815" s="14">
        <f t="shared" si="409"/>
        <v>53.224299999999999</v>
      </c>
      <c r="F1815" s="21">
        <f t="shared" si="416"/>
        <v>16</v>
      </c>
      <c r="G1815" s="13"/>
      <c r="H1815" s="21">
        <f t="shared" si="415"/>
        <v>16</v>
      </c>
      <c r="I1815" s="13"/>
      <c r="J1815" s="11" t="str">
        <f t="shared" si="411"/>
        <v>X</v>
      </c>
      <c r="K1815" s="11" t="str">
        <f t="shared" si="412"/>
        <v/>
      </c>
      <c r="L1815" s="11" t="str">
        <f t="shared" si="413"/>
        <v/>
      </c>
      <c r="M1815" s="13"/>
      <c r="R1815" s="11"/>
      <c r="T1815" s="11"/>
      <c r="X1815" s="13"/>
    </row>
    <row r="1816" spans="1:24" x14ac:dyDescent="0.3">
      <c r="A1816" s="13"/>
      <c r="B1816" s="11">
        <v>2834</v>
      </c>
      <c r="C1816" s="14">
        <f t="shared" si="414"/>
        <v>53.235300000000002</v>
      </c>
      <c r="D1816" s="13"/>
      <c r="E1816" s="14">
        <f t="shared" si="409"/>
        <v>53.233600000000003</v>
      </c>
      <c r="F1816" s="21">
        <f t="shared" si="416"/>
        <v>17</v>
      </c>
      <c r="G1816" s="13"/>
      <c r="H1816" s="21">
        <f t="shared" si="415"/>
        <v>17</v>
      </c>
      <c r="I1816" s="13"/>
      <c r="J1816" s="11" t="str">
        <f t="shared" si="411"/>
        <v>X</v>
      </c>
      <c r="K1816" s="11" t="str">
        <f t="shared" si="412"/>
        <v/>
      </c>
      <c r="L1816" s="11" t="str">
        <f t="shared" si="413"/>
        <v/>
      </c>
      <c r="M1816" s="13"/>
      <c r="R1816" s="11"/>
      <c r="T1816" s="11"/>
      <c r="X1816" s="13"/>
    </row>
    <row r="1817" spans="1:24" x14ac:dyDescent="0.3">
      <c r="A1817" s="13"/>
      <c r="B1817" s="11">
        <v>2835</v>
      </c>
      <c r="C1817" s="14">
        <f t="shared" si="414"/>
        <v>53.244700000000002</v>
      </c>
      <c r="D1817" s="13"/>
      <c r="E1817" s="14">
        <f t="shared" si="409"/>
        <v>53.243000000000002</v>
      </c>
      <c r="F1817" s="21">
        <f t="shared" si="416"/>
        <v>17</v>
      </c>
      <c r="G1817" s="13"/>
      <c r="H1817" s="21">
        <f t="shared" si="415"/>
        <v>17</v>
      </c>
      <c r="I1817" s="13"/>
      <c r="J1817" s="11" t="str">
        <f t="shared" si="411"/>
        <v>X</v>
      </c>
      <c r="K1817" s="11" t="str">
        <f t="shared" si="412"/>
        <v/>
      </c>
      <c r="L1817" s="11" t="str">
        <f t="shared" si="413"/>
        <v/>
      </c>
      <c r="M1817" s="13"/>
      <c r="R1817" s="11"/>
      <c r="T1817" s="11"/>
      <c r="X1817" s="13"/>
    </row>
    <row r="1818" spans="1:24" x14ac:dyDescent="0.3">
      <c r="A1818" s="13"/>
      <c r="B1818" s="11">
        <v>2836</v>
      </c>
      <c r="C1818" s="14">
        <f t="shared" si="414"/>
        <v>53.254100000000001</v>
      </c>
      <c r="D1818" s="13"/>
      <c r="E1818" s="14">
        <f t="shared" si="409"/>
        <v>53.252299999999998</v>
      </c>
      <c r="F1818" s="21">
        <f t="shared" si="416"/>
        <v>18</v>
      </c>
      <c r="G1818" s="13"/>
      <c r="H1818" s="21">
        <f t="shared" si="415"/>
        <v>18</v>
      </c>
      <c r="I1818" s="13"/>
      <c r="J1818" s="11" t="str">
        <f t="shared" si="411"/>
        <v>X</v>
      </c>
      <c r="K1818" s="11" t="str">
        <f t="shared" si="412"/>
        <v/>
      </c>
      <c r="L1818" s="11" t="str">
        <f t="shared" si="413"/>
        <v/>
      </c>
      <c r="M1818" s="13"/>
      <c r="R1818" s="11"/>
      <c r="T1818" s="11"/>
      <c r="X1818" s="13"/>
    </row>
    <row r="1819" spans="1:24" x14ac:dyDescent="0.3">
      <c r="A1819" s="13"/>
      <c r="B1819" s="11">
        <v>2837</v>
      </c>
      <c r="C1819" s="14">
        <f t="shared" si="414"/>
        <v>53.263500000000001</v>
      </c>
      <c r="D1819" s="13"/>
      <c r="E1819" s="14">
        <f t="shared" si="409"/>
        <v>53.261699999999998</v>
      </c>
      <c r="F1819" s="21">
        <f t="shared" si="416"/>
        <v>18</v>
      </c>
      <c r="G1819" s="13"/>
      <c r="H1819" s="21">
        <f t="shared" si="415"/>
        <v>18</v>
      </c>
      <c r="I1819" s="13"/>
      <c r="J1819" s="11" t="str">
        <f t="shared" si="411"/>
        <v>X</v>
      </c>
      <c r="K1819" s="11" t="str">
        <f t="shared" si="412"/>
        <v/>
      </c>
      <c r="L1819" s="11" t="str">
        <f t="shared" si="413"/>
        <v/>
      </c>
      <c r="M1819" s="13"/>
      <c r="R1819" s="11"/>
      <c r="T1819" s="11"/>
      <c r="X1819" s="13"/>
    </row>
    <row r="1820" spans="1:24" x14ac:dyDescent="0.3">
      <c r="A1820" s="13"/>
      <c r="B1820" s="11">
        <v>2838</v>
      </c>
      <c r="C1820" s="14">
        <f t="shared" si="414"/>
        <v>53.2729</v>
      </c>
      <c r="D1820" s="13"/>
      <c r="E1820" s="14">
        <f t="shared" si="409"/>
        <v>53.271000000000001</v>
      </c>
      <c r="F1820" s="21">
        <f t="shared" si="416"/>
        <v>19</v>
      </c>
      <c r="G1820" s="13"/>
      <c r="H1820" s="21">
        <f t="shared" si="415"/>
        <v>19</v>
      </c>
      <c r="I1820" s="13"/>
      <c r="J1820" s="11" t="str">
        <f t="shared" si="411"/>
        <v>X</v>
      </c>
      <c r="K1820" s="11" t="str">
        <f t="shared" si="412"/>
        <v/>
      </c>
      <c r="L1820" s="11" t="str">
        <f t="shared" si="413"/>
        <v/>
      </c>
      <c r="M1820" s="13"/>
      <c r="R1820" s="11"/>
      <c r="T1820" s="11"/>
      <c r="X1820" s="13"/>
    </row>
    <row r="1821" spans="1:24" x14ac:dyDescent="0.3">
      <c r="A1821" s="13"/>
      <c r="B1821" s="11">
        <v>2839</v>
      </c>
      <c r="C1821" s="14">
        <f t="shared" si="414"/>
        <v>53.282299999999999</v>
      </c>
      <c r="D1821" s="13"/>
      <c r="E1821" s="14">
        <f t="shared" si="409"/>
        <v>53.2804</v>
      </c>
      <c r="F1821" s="21">
        <f t="shared" ref="F1821:F1835" si="417">ROUND(23-((0.42-(E1821-53))/0.14)*(23/6),0)</f>
        <v>19</v>
      </c>
      <c r="G1821" s="13"/>
      <c r="H1821" s="21">
        <f t="shared" si="415"/>
        <v>19</v>
      </c>
      <c r="I1821" s="13"/>
      <c r="J1821" s="11" t="str">
        <f t="shared" si="411"/>
        <v>X</v>
      </c>
      <c r="K1821" s="11" t="str">
        <f t="shared" si="412"/>
        <v/>
      </c>
      <c r="L1821" s="11" t="str">
        <f t="shared" si="413"/>
        <v/>
      </c>
      <c r="M1821" s="13"/>
      <c r="R1821" s="11"/>
      <c r="T1821" s="11"/>
      <c r="X1821" s="13"/>
    </row>
    <row r="1822" spans="1:24" x14ac:dyDescent="0.3">
      <c r="A1822" s="13"/>
      <c r="B1822" s="11">
        <v>2840</v>
      </c>
      <c r="C1822" s="14">
        <f t="shared" si="414"/>
        <v>53.291699999999999</v>
      </c>
      <c r="D1822" s="13"/>
      <c r="E1822" s="14">
        <f t="shared" si="409"/>
        <v>53.289700000000003</v>
      </c>
      <c r="F1822" s="21">
        <f t="shared" si="417"/>
        <v>19</v>
      </c>
      <c r="G1822" s="13"/>
      <c r="H1822" s="21">
        <f t="shared" si="415"/>
        <v>20</v>
      </c>
      <c r="I1822" s="13"/>
      <c r="J1822" s="11" t="str">
        <f t="shared" si="411"/>
        <v/>
      </c>
      <c r="K1822" s="11" t="str">
        <f t="shared" si="412"/>
        <v>U</v>
      </c>
      <c r="L1822" s="11" t="str">
        <f t="shared" si="413"/>
        <v/>
      </c>
      <c r="M1822" s="13"/>
      <c r="R1822" s="11"/>
      <c r="T1822" s="11"/>
      <c r="X1822" s="13"/>
    </row>
    <row r="1823" spans="1:24" x14ac:dyDescent="0.3">
      <c r="A1823" s="13"/>
      <c r="B1823" s="11">
        <v>2841</v>
      </c>
      <c r="C1823" s="14">
        <f t="shared" si="414"/>
        <v>53.301000000000002</v>
      </c>
      <c r="D1823" s="13"/>
      <c r="E1823" s="14">
        <f t="shared" si="409"/>
        <v>53.299100000000003</v>
      </c>
      <c r="F1823" s="21">
        <f t="shared" si="417"/>
        <v>20</v>
      </c>
      <c r="G1823" s="13"/>
      <c r="H1823" s="21">
        <f t="shared" si="415"/>
        <v>19</v>
      </c>
      <c r="I1823" s="13"/>
      <c r="J1823" s="11" t="str">
        <f t="shared" si="411"/>
        <v/>
      </c>
      <c r="K1823" s="11" t="str">
        <f t="shared" si="412"/>
        <v/>
      </c>
      <c r="L1823" s="11" t="str">
        <f t="shared" si="413"/>
        <v>O</v>
      </c>
      <c r="M1823" s="13"/>
      <c r="R1823" s="11"/>
      <c r="T1823" s="11"/>
      <c r="X1823" s="13"/>
    </row>
    <row r="1824" spans="1:24" x14ac:dyDescent="0.3">
      <c r="A1824" s="13"/>
      <c r="B1824" s="11">
        <v>2842</v>
      </c>
      <c r="C1824" s="14">
        <f t="shared" si="414"/>
        <v>53.310400000000001</v>
      </c>
      <c r="D1824" s="13"/>
      <c r="E1824" s="14">
        <f t="shared" si="409"/>
        <v>53.308399999999999</v>
      </c>
      <c r="F1824" s="21">
        <f t="shared" si="417"/>
        <v>20</v>
      </c>
      <c r="G1824" s="13"/>
      <c r="H1824" s="21">
        <f t="shared" si="415"/>
        <v>20</v>
      </c>
      <c r="I1824" s="13"/>
      <c r="J1824" s="11" t="str">
        <f t="shared" ref="J1824:J1855" si="418">IF(H1824=F1824,"X","")</f>
        <v>X</v>
      </c>
      <c r="K1824" s="11" t="str">
        <f t="shared" ref="K1824:K1855" si="419">IF(H1824&gt;F1824,"U","")</f>
        <v/>
      </c>
      <c r="L1824" s="11" t="str">
        <f t="shared" ref="L1824:L1855" si="420">IF(H1824&lt;F1824,"O","")</f>
        <v/>
      </c>
      <c r="M1824" s="13"/>
      <c r="R1824" s="11"/>
      <c r="T1824" s="11"/>
      <c r="X1824" s="13"/>
    </row>
    <row r="1825" spans="1:24" x14ac:dyDescent="0.3">
      <c r="A1825" s="13"/>
      <c r="B1825" s="11">
        <v>2843</v>
      </c>
      <c r="C1825" s="14">
        <f t="shared" si="414"/>
        <v>53.319800000000001</v>
      </c>
      <c r="D1825" s="13"/>
      <c r="E1825" s="14">
        <f t="shared" si="409"/>
        <v>53.317799999999998</v>
      </c>
      <c r="F1825" s="21">
        <f t="shared" si="417"/>
        <v>20</v>
      </c>
      <c r="G1825" s="13"/>
      <c r="H1825" s="21">
        <f t="shared" si="415"/>
        <v>20</v>
      </c>
      <c r="I1825" s="13"/>
      <c r="J1825" s="11" t="str">
        <f t="shared" si="418"/>
        <v>X</v>
      </c>
      <c r="K1825" s="11" t="str">
        <f t="shared" si="419"/>
        <v/>
      </c>
      <c r="L1825" s="11" t="str">
        <f t="shared" si="420"/>
        <v/>
      </c>
      <c r="M1825" s="13"/>
      <c r="R1825" s="11"/>
      <c r="T1825" s="11"/>
      <c r="X1825" s="13"/>
    </row>
    <row r="1826" spans="1:24" x14ac:dyDescent="0.3">
      <c r="A1826" s="13"/>
      <c r="B1826" s="11">
        <v>2844</v>
      </c>
      <c r="C1826" s="14">
        <f t="shared" si="414"/>
        <v>53.3292</v>
      </c>
      <c r="D1826" s="13"/>
      <c r="E1826" s="14">
        <f t="shared" si="409"/>
        <v>53.327100000000002</v>
      </c>
      <c r="F1826" s="21">
        <f t="shared" si="417"/>
        <v>20</v>
      </c>
      <c r="G1826" s="13"/>
      <c r="H1826" s="21">
        <f t="shared" si="415"/>
        <v>21</v>
      </c>
      <c r="I1826" s="13"/>
      <c r="J1826" s="11" t="str">
        <f t="shared" si="418"/>
        <v/>
      </c>
      <c r="K1826" s="11" t="str">
        <f t="shared" si="419"/>
        <v>U</v>
      </c>
      <c r="L1826" s="11" t="str">
        <f t="shared" si="420"/>
        <v/>
      </c>
      <c r="M1826" s="13"/>
      <c r="R1826" s="11"/>
      <c r="T1826" s="11"/>
      <c r="X1826" s="13"/>
    </row>
    <row r="1827" spans="1:24" x14ac:dyDescent="0.3">
      <c r="A1827" s="13"/>
      <c r="B1827" s="11">
        <v>2845</v>
      </c>
      <c r="C1827" s="14">
        <f t="shared" si="414"/>
        <v>53.338500000000003</v>
      </c>
      <c r="D1827" s="13"/>
      <c r="E1827" s="14">
        <f t="shared" si="409"/>
        <v>53.336399999999998</v>
      </c>
      <c r="F1827" s="21">
        <f t="shared" si="417"/>
        <v>21</v>
      </c>
      <c r="G1827" s="13"/>
      <c r="H1827" s="21">
        <f t="shared" si="415"/>
        <v>21</v>
      </c>
      <c r="I1827" s="13"/>
      <c r="J1827" s="11" t="str">
        <f t="shared" si="418"/>
        <v>X</v>
      </c>
      <c r="K1827" s="11" t="str">
        <f t="shared" si="419"/>
        <v/>
      </c>
      <c r="L1827" s="11" t="str">
        <f t="shared" si="420"/>
        <v/>
      </c>
      <c r="M1827" s="13"/>
      <c r="R1827" s="11"/>
      <c r="T1827" s="11"/>
      <c r="X1827" s="13"/>
    </row>
    <row r="1828" spans="1:24" x14ac:dyDescent="0.3">
      <c r="A1828" s="13"/>
      <c r="B1828" s="11">
        <v>2846</v>
      </c>
      <c r="C1828" s="14">
        <f t="shared" si="414"/>
        <v>53.347900000000003</v>
      </c>
      <c r="D1828" s="13"/>
      <c r="E1828" s="14">
        <f t="shared" si="409"/>
        <v>53.345799999999997</v>
      </c>
      <c r="F1828" s="21">
        <f t="shared" si="417"/>
        <v>21</v>
      </c>
      <c r="G1828" s="13"/>
      <c r="H1828" s="21">
        <f t="shared" si="415"/>
        <v>21</v>
      </c>
      <c r="I1828" s="13"/>
      <c r="J1828" s="11" t="str">
        <f t="shared" si="418"/>
        <v>X</v>
      </c>
      <c r="K1828" s="11" t="str">
        <f t="shared" si="419"/>
        <v/>
      </c>
      <c r="L1828" s="11" t="str">
        <f t="shared" si="420"/>
        <v/>
      </c>
      <c r="M1828" s="13"/>
      <c r="R1828" s="11"/>
      <c r="T1828" s="11"/>
      <c r="X1828" s="13"/>
    </row>
    <row r="1829" spans="1:24" x14ac:dyDescent="0.3">
      <c r="A1829" s="13"/>
      <c r="B1829" s="11">
        <v>2847</v>
      </c>
      <c r="C1829" s="14">
        <f t="shared" si="414"/>
        <v>53.357300000000002</v>
      </c>
      <c r="D1829" s="13"/>
      <c r="E1829" s="14">
        <f t="shared" si="409"/>
        <v>53.3551</v>
      </c>
      <c r="F1829" s="21">
        <f t="shared" si="417"/>
        <v>21</v>
      </c>
      <c r="G1829" s="13"/>
      <c r="H1829" s="21">
        <f t="shared" si="415"/>
        <v>22</v>
      </c>
      <c r="I1829" s="13"/>
      <c r="J1829" s="11" t="str">
        <f t="shared" si="418"/>
        <v/>
      </c>
      <c r="K1829" s="11" t="str">
        <f t="shared" si="419"/>
        <v>U</v>
      </c>
      <c r="L1829" s="11" t="str">
        <f t="shared" si="420"/>
        <v/>
      </c>
      <c r="M1829" s="13"/>
      <c r="R1829" s="11"/>
      <c r="T1829" s="11"/>
      <c r="X1829" s="13"/>
    </row>
    <row r="1830" spans="1:24" x14ac:dyDescent="0.3">
      <c r="A1830" s="13"/>
      <c r="B1830" s="11">
        <v>2848</v>
      </c>
      <c r="C1830" s="14">
        <f t="shared" si="414"/>
        <v>53.366700000000002</v>
      </c>
      <c r="D1830" s="13"/>
      <c r="E1830" s="14">
        <f t="shared" si="409"/>
        <v>53.3645</v>
      </c>
      <c r="F1830" s="21">
        <f t="shared" si="417"/>
        <v>21</v>
      </c>
      <c r="G1830" s="13"/>
      <c r="H1830" s="21">
        <f t="shared" si="415"/>
        <v>22</v>
      </c>
      <c r="I1830" s="13"/>
      <c r="J1830" s="11" t="str">
        <f t="shared" si="418"/>
        <v/>
      </c>
      <c r="K1830" s="11" t="str">
        <f t="shared" si="419"/>
        <v>U</v>
      </c>
      <c r="L1830" s="11" t="str">
        <f t="shared" si="420"/>
        <v/>
      </c>
      <c r="M1830" s="13"/>
      <c r="R1830" s="11"/>
      <c r="T1830" s="11"/>
      <c r="X1830" s="13"/>
    </row>
    <row r="1831" spans="1:24" x14ac:dyDescent="0.3">
      <c r="A1831" s="13"/>
      <c r="B1831" s="11">
        <v>2849</v>
      </c>
      <c r="C1831" s="14">
        <f t="shared" si="414"/>
        <v>53.375999999999998</v>
      </c>
      <c r="D1831" s="13"/>
      <c r="E1831" s="14">
        <f t="shared" si="409"/>
        <v>53.373800000000003</v>
      </c>
      <c r="F1831" s="21">
        <f t="shared" si="417"/>
        <v>22</v>
      </c>
      <c r="G1831" s="13"/>
      <c r="H1831" s="21">
        <f t="shared" si="415"/>
        <v>22</v>
      </c>
      <c r="I1831" s="13"/>
      <c r="J1831" s="11" t="str">
        <f t="shared" si="418"/>
        <v>X</v>
      </c>
      <c r="K1831" s="11" t="str">
        <f t="shared" si="419"/>
        <v/>
      </c>
      <c r="L1831" s="11" t="str">
        <f t="shared" si="420"/>
        <v/>
      </c>
      <c r="M1831" s="13"/>
      <c r="R1831" s="11"/>
      <c r="T1831" s="11"/>
      <c r="X1831" s="13"/>
    </row>
    <row r="1832" spans="1:24" x14ac:dyDescent="0.3">
      <c r="A1832" s="13"/>
      <c r="B1832" s="11">
        <v>2850</v>
      </c>
      <c r="C1832" s="14">
        <f t="shared" si="414"/>
        <v>53.385399999999997</v>
      </c>
      <c r="D1832" s="13"/>
      <c r="E1832" s="14">
        <f t="shared" si="409"/>
        <v>53.383200000000002</v>
      </c>
      <c r="F1832" s="21">
        <f t="shared" si="417"/>
        <v>22</v>
      </c>
      <c r="G1832" s="13"/>
      <c r="H1832" s="21">
        <f t="shared" si="415"/>
        <v>22</v>
      </c>
      <c r="I1832" s="13"/>
      <c r="J1832" s="11" t="str">
        <f t="shared" si="418"/>
        <v>X</v>
      </c>
      <c r="K1832" s="11" t="str">
        <f t="shared" si="419"/>
        <v/>
      </c>
      <c r="L1832" s="11" t="str">
        <f t="shared" si="420"/>
        <v/>
      </c>
      <c r="M1832" s="13"/>
      <c r="R1832" s="11"/>
      <c r="T1832" s="11"/>
      <c r="X1832" s="13"/>
    </row>
    <row r="1833" spans="1:24" x14ac:dyDescent="0.3">
      <c r="A1833" s="13"/>
      <c r="B1833" s="11">
        <v>2851</v>
      </c>
      <c r="C1833" s="14">
        <f t="shared" si="414"/>
        <v>53.394799999999996</v>
      </c>
      <c r="D1833" s="13"/>
      <c r="E1833" s="14">
        <f t="shared" si="409"/>
        <v>53.392499999999998</v>
      </c>
      <c r="F1833" s="21">
        <f t="shared" si="417"/>
        <v>22</v>
      </c>
      <c r="G1833" s="13"/>
      <c r="H1833" s="21">
        <f t="shared" si="415"/>
        <v>23</v>
      </c>
      <c r="I1833" s="13"/>
      <c r="J1833" s="11" t="str">
        <f t="shared" si="418"/>
        <v/>
      </c>
      <c r="K1833" s="11" t="str">
        <f t="shared" si="419"/>
        <v>U</v>
      </c>
      <c r="L1833" s="11" t="str">
        <f t="shared" si="420"/>
        <v/>
      </c>
      <c r="M1833" s="13"/>
      <c r="R1833" s="11"/>
      <c r="T1833" s="11"/>
      <c r="X1833" s="13"/>
    </row>
    <row r="1834" spans="1:24" x14ac:dyDescent="0.3">
      <c r="A1834" s="13"/>
      <c r="B1834" s="11">
        <v>2852</v>
      </c>
      <c r="C1834" s="14">
        <f t="shared" si="414"/>
        <v>53.4041</v>
      </c>
      <c r="D1834" s="13"/>
      <c r="E1834" s="14">
        <f t="shared" si="409"/>
        <v>53.401899999999998</v>
      </c>
      <c r="F1834" s="21">
        <f t="shared" si="417"/>
        <v>23</v>
      </c>
      <c r="G1834" s="13"/>
      <c r="H1834" s="21">
        <f t="shared" si="415"/>
        <v>22</v>
      </c>
      <c r="I1834" s="13"/>
      <c r="J1834" s="11" t="str">
        <f t="shared" si="418"/>
        <v/>
      </c>
      <c r="K1834" s="11" t="str">
        <f t="shared" si="419"/>
        <v/>
      </c>
      <c r="L1834" s="11" t="str">
        <f t="shared" si="420"/>
        <v>O</v>
      </c>
      <c r="M1834" s="13"/>
      <c r="R1834" s="11"/>
      <c r="T1834" s="11"/>
      <c r="X1834" s="13"/>
    </row>
    <row r="1835" spans="1:24" x14ac:dyDescent="0.3">
      <c r="A1835" s="13"/>
      <c r="B1835" s="11">
        <v>2853</v>
      </c>
      <c r="C1835" s="14">
        <f t="shared" si="414"/>
        <v>53.413499999999999</v>
      </c>
      <c r="D1835" s="13"/>
      <c r="E1835" s="14">
        <f t="shared" si="409"/>
        <v>53.411200000000001</v>
      </c>
      <c r="F1835" s="21">
        <f t="shared" si="417"/>
        <v>23</v>
      </c>
      <c r="G1835" s="13"/>
      <c r="H1835" s="21">
        <f t="shared" si="415"/>
        <v>23</v>
      </c>
      <c r="I1835" s="13"/>
      <c r="J1835" s="11" t="str">
        <f t="shared" si="418"/>
        <v>X</v>
      </c>
      <c r="K1835" s="11" t="str">
        <f t="shared" si="419"/>
        <v/>
      </c>
      <c r="L1835" s="11" t="str">
        <f t="shared" si="420"/>
        <v/>
      </c>
      <c r="M1835" s="13"/>
      <c r="R1835" s="11"/>
      <c r="T1835" s="11"/>
      <c r="X1835" s="13"/>
    </row>
    <row r="1836" spans="1:24" x14ac:dyDescent="0.3">
      <c r="A1836" s="13"/>
      <c r="B1836" s="11">
        <v>2854</v>
      </c>
      <c r="C1836" s="14">
        <f t="shared" si="414"/>
        <v>53.422800000000002</v>
      </c>
      <c r="D1836" s="13"/>
      <c r="E1836" s="14">
        <f t="shared" si="409"/>
        <v>53.4206</v>
      </c>
      <c r="F1836" s="21">
        <v>23</v>
      </c>
      <c r="G1836" s="13"/>
      <c r="H1836" s="21">
        <f t="shared" si="415"/>
        <v>22</v>
      </c>
      <c r="I1836" s="13"/>
      <c r="J1836" s="11" t="str">
        <f t="shared" si="418"/>
        <v/>
      </c>
      <c r="K1836" s="11" t="str">
        <f t="shared" si="419"/>
        <v/>
      </c>
      <c r="L1836" s="11" t="str">
        <f t="shared" si="420"/>
        <v>O</v>
      </c>
      <c r="M1836" s="13"/>
      <c r="R1836" s="11"/>
      <c r="T1836" s="11"/>
      <c r="X1836" s="13"/>
    </row>
    <row r="1837" spans="1:24" x14ac:dyDescent="0.3">
      <c r="A1837" s="13"/>
      <c r="B1837" s="11">
        <v>2855</v>
      </c>
      <c r="C1837" s="14">
        <f t="shared" si="414"/>
        <v>53.432200000000002</v>
      </c>
      <c r="D1837" s="13"/>
      <c r="E1837" s="14">
        <f t="shared" si="409"/>
        <v>53.429900000000004</v>
      </c>
      <c r="F1837" s="21">
        <v>23</v>
      </c>
      <c r="G1837" s="13"/>
      <c r="H1837" s="21">
        <f t="shared" si="415"/>
        <v>23</v>
      </c>
      <c r="I1837" s="13"/>
      <c r="J1837" s="11" t="str">
        <f t="shared" si="418"/>
        <v>X</v>
      </c>
      <c r="K1837" s="11" t="str">
        <f t="shared" si="419"/>
        <v/>
      </c>
      <c r="L1837" s="11" t="str">
        <f t="shared" si="420"/>
        <v/>
      </c>
      <c r="M1837" s="13"/>
      <c r="R1837" s="11"/>
      <c r="T1837" s="11"/>
      <c r="X1837" s="13"/>
    </row>
    <row r="1838" spans="1:24" x14ac:dyDescent="0.3">
      <c r="A1838" s="13"/>
      <c r="B1838" s="11">
        <v>2856</v>
      </c>
      <c r="C1838" s="14">
        <f t="shared" si="414"/>
        <v>53.441600000000001</v>
      </c>
      <c r="D1838" s="13"/>
      <c r="E1838" s="14">
        <f t="shared" si="409"/>
        <v>53.439300000000003</v>
      </c>
      <c r="F1838" s="21">
        <v>23</v>
      </c>
      <c r="G1838" s="13"/>
      <c r="H1838" s="21">
        <f t="shared" si="415"/>
        <v>23</v>
      </c>
      <c r="I1838" s="13"/>
      <c r="J1838" s="11" t="str">
        <f t="shared" si="418"/>
        <v>X</v>
      </c>
      <c r="K1838" s="11" t="str">
        <f t="shared" si="419"/>
        <v/>
      </c>
      <c r="L1838" s="11" t="str">
        <f t="shared" si="420"/>
        <v/>
      </c>
      <c r="M1838" s="13"/>
      <c r="R1838" s="11"/>
      <c r="T1838" s="11"/>
      <c r="X1838" s="13"/>
    </row>
    <row r="1839" spans="1:24" x14ac:dyDescent="0.3">
      <c r="A1839" s="13"/>
      <c r="B1839" s="11">
        <v>2857</v>
      </c>
      <c r="C1839" s="14">
        <f t="shared" si="414"/>
        <v>53.450899999999997</v>
      </c>
      <c r="D1839" s="13"/>
      <c r="E1839" s="14">
        <f t="shared" si="409"/>
        <v>53.448599999999999</v>
      </c>
      <c r="F1839" s="21">
        <v>23</v>
      </c>
      <c r="G1839" s="13"/>
      <c r="H1839" s="21">
        <f t="shared" si="415"/>
        <v>23</v>
      </c>
      <c r="I1839" s="13"/>
      <c r="J1839" s="11" t="str">
        <f t="shared" si="418"/>
        <v>X</v>
      </c>
      <c r="K1839" s="11" t="str">
        <f t="shared" si="419"/>
        <v/>
      </c>
      <c r="L1839" s="11" t="str">
        <f t="shared" si="420"/>
        <v/>
      </c>
      <c r="M1839" s="13"/>
      <c r="R1839" s="11"/>
      <c r="T1839" s="11"/>
      <c r="X1839" s="13"/>
    </row>
    <row r="1840" spans="1:24" x14ac:dyDescent="0.3">
      <c r="A1840" s="13"/>
      <c r="B1840" s="11">
        <v>2858</v>
      </c>
      <c r="C1840" s="14">
        <f t="shared" si="414"/>
        <v>53.460299999999997</v>
      </c>
      <c r="D1840" s="13"/>
      <c r="E1840" s="14">
        <f t="shared" si="409"/>
        <v>53.457900000000002</v>
      </c>
      <c r="F1840" s="21">
        <v>23</v>
      </c>
      <c r="G1840" s="13"/>
      <c r="H1840" s="21">
        <f t="shared" si="415"/>
        <v>23.999999999999996</v>
      </c>
      <c r="I1840" s="13"/>
      <c r="J1840" s="11" t="str">
        <f t="shared" si="418"/>
        <v/>
      </c>
      <c r="K1840" s="11" t="str">
        <f t="shared" si="419"/>
        <v>U</v>
      </c>
      <c r="L1840" s="11" t="str">
        <f t="shared" si="420"/>
        <v/>
      </c>
      <c r="M1840" s="13"/>
      <c r="R1840" s="11"/>
      <c r="T1840" s="11"/>
      <c r="X1840" s="13"/>
    </row>
    <row r="1841" spans="1:24" x14ac:dyDescent="0.3">
      <c r="A1841" s="13"/>
      <c r="B1841" s="11">
        <v>2859</v>
      </c>
      <c r="C1841" s="14">
        <f t="shared" si="414"/>
        <v>53.4696</v>
      </c>
      <c r="D1841" s="13"/>
      <c r="E1841" s="14">
        <f t="shared" si="409"/>
        <v>53.467300000000002</v>
      </c>
      <c r="F1841" s="21">
        <v>23</v>
      </c>
      <c r="G1841" s="13"/>
      <c r="H1841" s="21">
        <f t="shared" si="415"/>
        <v>23</v>
      </c>
      <c r="I1841" s="13"/>
      <c r="J1841" s="11" t="str">
        <f t="shared" si="418"/>
        <v>X</v>
      </c>
      <c r="K1841" s="11" t="str">
        <f t="shared" si="419"/>
        <v/>
      </c>
      <c r="L1841" s="11" t="str">
        <f t="shared" si="420"/>
        <v/>
      </c>
      <c r="M1841" s="13"/>
      <c r="R1841" s="11"/>
      <c r="T1841" s="11"/>
      <c r="X1841" s="13"/>
    </row>
    <row r="1842" spans="1:24" x14ac:dyDescent="0.3">
      <c r="A1842" s="13"/>
      <c r="B1842" s="11">
        <v>2860</v>
      </c>
      <c r="C1842" s="14">
        <f t="shared" si="414"/>
        <v>53.478999999999999</v>
      </c>
      <c r="D1842" s="13"/>
      <c r="E1842" s="14">
        <f t="shared" si="409"/>
        <v>53.476599999999998</v>
      </c>
      <c r="F1842" s="21">
        <v>23</v>
      </c>
      <c r="G1842" s="13"/>
      <c r="H1842" s="21">
        <f t="shared" si="415"/>
        <v>23.999999999999996</v>
      </c>
      <c r="I1842" s="13"/>
      <c r="J1842" s="11" t="str">
        <f t="shared" si="418"/>
        <v/>
      </c>
      <c r="K1842" s="11" t="str">
        <f t="shared" si="419"/>
        <v>U</v>
      </c>
      <c r="L1842" s="11" t="str">
        <f t="shared" si="420"/>
        <v/>
      </c>
      <c r="M1842" s="13"/>
      <c r="R1842" s="11"/>
      <c r="T1842" s="11"/>
      <c r="X1842" s="13"/>
    </row>
    <row r="1843" spans="1:24" x14ac:dyDescent="0.3">
      <c r="A1843" s="13"/>
      <c r="B1843" s="11">
        <v>2861</v>
      </c>
      <c r="C1843" s="14">
        <f t="shared" si="414"/>
        <v>53.488300000000002</v>
      </c>
      <c r="D1843" s="13"/>
      <c r="E1843" s="14">
        <f t="shared" si="409"/>
        <v>53.485999999999997</v>
      </c>
      <c r="F1843" s="21">
        <v>23</v>
      </c>
      <c r="G1843" s="13"/>
      <c r="H1843" s="21">
        <f t="shared" si="415"/>
        <v>23</v>
      </c>
      <c r="I1843" s="13"/>
      <c r="J1843" s="11" t="str">
        <f t="shared" si="418"/>
        <v>X</v>
      </c>
      <c r="K1843" s="11" t="str">
        <f t="shared" si="419"/>
        <v/>
      </c>
      <c r="L1843" s="11" t="str">
        <f t="shared" si="420"/>
        <v/>
      </c>
      <c r="M1843" s="13"/>
      <c r="R1843" s="11"/>
      <c r="T1843" s="11"/>
      <c r="X1843" s="13"/>
    </row>
    <row r="1844" spans="1:24" x14ac:dyDescent="0.3">
      <c r="A1844" s="13"/>
      <c r="B1844" s="11">
        <v>2862</v>
      </c>
      <c r="C1844" s="14">
        <f t="shared" si="414"/>
        <v>53.497700000000002</v>
      </c>
      <c r="D1844" s="13"/>
      <c r="E1844" s="14">
        <f t="shared" si="409"/>
        <v>53.4953</v>
      </c>
      <c r="F1844" s="21">
        <v>23</v>
      </c>
      <c r="G1844" s="13"/>
      <c r="H1844" s="21">
        <f t="shared" si="415"/>
        <v>23.999999999999996</v>
      </c>
      <c r="I1844" s="13"/>
      <c r="J1844" s="11" t="str">
        <f t="shared" si="418"/>
        <v/>
      </c>
      <c r="K1844" s="11" t="str">
        <f t="shared" si="419"/>
        <v>U</v>
      </c>
      <c r="L1844" s="11" t="str">
        <f t="shared" si="420"/>
        <v/>
      </c>
      <c r="M1844" s="13"/>
      <c r="R1844" s="11"/>
      <c r="T1844" s="11"/>
      <c r="X1844" s="13"/>
    </row>
    <row r="1845" spans="1:24" x14ac:dyDescent="0.3">
      <c r="A1845" s="13"/>
      <c r="B1845" s="11">
        <v>2863</v>
      </c>
      <c r="C1845" s="14">
        <f t="shared" si="414"/>
        <v>53.506999999999998</v>
      </c>
      <c r="D1845" s="13"/>
      <c r="E1845" s="14">
        <f t="shared" si="409"/>
        <v>53.5047</v>
      </c>
      <c r="F1845" s="21">
        <v>23</v>
      </c>
      <c r="G1845" s="13"/>
      <c r="H1845" s="21">
        <f t="shared" si="415"/>
        <v>23</v>
      </c>
      <c r="I1845" s="13"/>
      <c r="J1845" s="11" t="str">
        <f t="shared" si="418"/>
        <v>X</v>
      </c>
      <c r="K1845" s="11" t="str">
        <f t="shared" si="419"/>
        <v/>
      </c>
      <c r="L1845" s="11" t="str">
        <f t="shared" si="420"/>
        <v/>
      </c>
      <c r="M1845" s="13"/>
      <c r="R1845" s="11"/>
      <c r="T1845" s="11"/>
      <c r="X1845" s="13"/>
    </row>
    <row r="1846" spans="1:24" x14ac:dyDescent="0.3">
      <c r="A1846" s="13"/>
      <c r="B1846" s="11">
        <v>2864</v>
      </c>
      <c r="C1846" s="14">
        <f t="shared" si="414"/>
        <v>53.516399999999997</v>
      </c>
      <c r="D1846" s="13"/>
      <c r="E1846" s="14">
        <f t="shared" si="409"/>
        <v>53.514000000000003</v>
      </c>
      <c r="F1846" s="21">
        <v>23</v>
      </c>
      <c r="G1846" s="13"/>
      <c r="H1846" s="21">
        <f t="shared" si="415"/>
        <v>23.999999999999996</v>
      </c>
      <c r="I1846" s="13"/>
      <c r="J1846" s="11" t="str">
        <f t="shared" si="418"/>
        <v/>
      </c>
      <c r="K1846" s="11" t="str">
        <f t="shared" si="419"/>
        <v>U</v>
      </c>
      <c r="L1846" s="11" t="str">
        <f t="shared" si="420"/>
        <v/>
      </c>
      <c r="M1846" s="13"/>
      <c r="R1846" s="11"/>
      <c r="T1846" s="11"/>
      <c r="X1846" s="13"/>
    </row>
    <row r="1847" spans="1:24" x14ac:dyDescent="0.3">
      <c r="A1847" s="13"/>
      <c r="B1847" s="11">
        <v>2865</v>
      </c>
      <c r="C1847" s="14">
        <f t="shared" si="414"/>
        <v>53.525700000000001</v>
      </c>
      <c r="D1847" s="13"/>
      <c r="E1847" s="14">
        <f t="shared" si="409"/>
        <v>53.523400000000002</v>
      </c>
      <c r="F1847" s="21">
        <v>23</v>
      </c>
      <c r="G1847" s="13"/>
      <c r="H1847" s="21">
        <f t="shared" si="415"/>
        <v>23</v>
      </c>
      <c r="I1847" s="13"/>
      <c r="J1847" s="11" t="str">
        <f t="shared" si="418"/>
        <v>X</v>
      </c>
      <c r="K1847" s="11" t="str">
        <f t="shared" si="419"/>
        <v/>
      </c>
      <c r="L1847" s="11" t="str">
        <f t="shared" si="420"/>
        <v/>
      </c>
      <c r="M1847" s="13"/>
      <c r="R1847" s="11"/>
      <c r="T1847" s="11"/>
      <c r="X1847" s="13"/>
    </row>
    <row r="1848" spans="1:24" x14ac:dyDescent="0.3">
      <c r="A1848" s="13"/>
      <c r="B1848" s="11">
        <v>2866</v>
      </c>
      <c r="C1848" s="14">
        <f t="shared" si="414"/>
        <v>53.534999999999997</v>
      </c>
      <c r="D1848" s="13"/>
      <c r="E1848" s="14">
        <f t="shared" si="409"/>
        <v>53.532699999999998</v>
      </c>
      <c r="F1848" s="21">
        <v>23</v>
      </c>
      <c r="G1848" s="13"/>
      <c r="H1848" s="21">
        <f t="shared" si="415"/>
        <v>23</v>
      </c>
      <c r="I1848" s="13"/>
      <c r="J1848" s="11" t="str">
        <f t="shared" si="418"/>
        <v>X</v>
      </c>
      <c r="K1848" s="11" t="str">
        <f t="shared" si="419"/>
        <v/>
      </c>
      <c r="L1848" s="11" t="str">
        <f t="shared" si="420"/>
        <v/>
      </c>
      <c r="M1848" s="13"/>
      <c r="R1848" s="11"/>
      <c r="T1848" s="11"/>
      <c r="X1848" s="13"/>
    </row>
    <row r="1849" spans="1:24" x14ac:dyDescent="0.3">
      <c r="A1849" s="13"/>
      <c r="B1849" s="11">
        <v>2867</v>
      </c>
      <c r="C1849" s="14">
        <f t="shared" si="414"/>
        <v>53.544400000000003</v>
      </c>
      <c r="D1849" s="13"/>
      <c r="E1849" s="14">
        <f t="shared" si="409"/>
        <v>53.542099999999998</v>
      </c>
      <c r="F1849" s="21">
        <v>23</v>
      </c>
      <c r="G1849" s="13"/>
      <c r="H1849" s="21">
        <f t="shared" si="415"/>
        <v>23</v>
      </c>
      <c r="I1849" s="13"/>
      <c r="J1849" s="11" t="str">
        <f t="shared" si="418"/>
        <v>X</v>
      </c>
      <c r="K1849" s="11" t="str">
        <f t="shared" si="419"/>
        <v/>
      </c>
      <c r="L1849" s="11" t="str">
        <f t="shared" si="420"/>
        <v/>
      </c>
      <c r="M1849" s="13"/>
      <c r="R1849" s="11"/>
      <c r="T1849" s="11"/>
      <c r="X1849" s="13"/>
    </row>
    <row r="1850" spans="1:24" x14ac:dyDescent="0.3">
      <c r="A1850" s="13"/>
      <c r="B1850" s="11">
        <v>2868</v>
      </c>
      <c r="C1850" s="14">
        <f t="shared" si="414"/>
        <v>53.553699999999999</v>
      </c>
      <c r="D1850" s="13"/>
      <c r="E1850" s="14">
        <f t="shared" si="409"/>
        <v>53.551400000000001</v>
      </c>
      <c r="F1850" s="21">
        <v>23</v>
      </c>
      <c r="G1850" s="13"/>
      <c r="H1850" s="21">
        <f t="shared" si="415"/>
        <v>23</v>
      </c>
      <c r="I1850" s="13"/>
      <c r="J1850" s="11" t="str">
        <f t="shared" si="418"/>
        <v>X</v>
      </c>
      <c r="K1850" s="11" t="str">
        <f t="shared" si="419"/>
        <v/>
      </c>
      <c r="L1850" s="11" t="str">
        <f t="shared" si="420"/>
        <v/>
      </c>
      <c r="M1850" s="13"/>
      <c r="R1850" s="11"/>
      <c r="T1850" s="11"/>
      <c r="X1850" s="13"/>
    </row>
    <row r="1851" spans="1:24" x14ac:dyDescent="0.3">
      <c r="A1851" s="13"/>
      <c r="B1851" s="11">
        <v>2869</v>
      </c>
      <c r="C1851" s="14">
        <f t="shared" si="414"/>
        <v>53.563000000000002</v>
      </c>
      <c r="D1851" s="13"/>
      <c r="E1851" s="14">
        <f t="shared" si="409"/>
        <v>53.560699999999997</v>
      </c>
      <c r="F1851" s="21">
        <v>23</v>
      </c>
      <c r="G1851" s="13"/>
      <c r="H1851" s="21">
        <f t="shared" si="415"/>
        <v>23</v>
      </c>
      <c r="I1851" s="13"/>
      <c r="J1851" s="11" t="str">
        <f t="shared" si="418"/>
        <v>X</v>
      </c>
      <c r="K1851" s="11" t="str">
        <f t="shared" si="419"/>
        <v/>
      </c>
      <c r="L1851" s="11" t="str">
        <f t="shared" si="420"/>
        <v/>
      </c>
      <c r="M1851" s="13"/>
      <c r="R1851" s="11"/>
      <c r="T1851" s="11"/>
      <c r="X1851" s="13"/>
    </row>
    <row r="1852" spans="1:24" x14ac:dyDescent="0.3">
      <c r="A1852" s="13"/>
      <c r="B1852" s="11">
        <v>2870</v>
      </c>
      <c r="C1852" s="14">
        <f t="shared" si="414"/>
        <v>53.572400000000002</v>
      </c>
      <c r="D1852" s="13"/>
      <c r="E1852" s="14">
        <f t="shared" si="409"/>
        <v>53.570099999999996</v>
      </c>
      <c r="F1852" s="21">
        <v>23</v>
      </c>
      <c r="G1852" s="13"/>
      <c r="H1852" s="21">
        <f t="shared" si="415"/>
        <v>23</v>
      </c>
      <c r="I1852" s="13"/>
      <c r="J1852" s="11" t="str">
        <f t="shared" si="418"/>
        <v>X</v>
      </c>
      <c r="K1852" s="11" t="str">
        <f t="shared" si="419"/>
        <v/>
      </c>
      <c r="L1852" s="11" t="str">
        <f t="shared" si="420"/>
        <v/>
      </c>
      <c r="M1852" s="13"/>
      <c r="R1852" s="11"/>
      <c r="T1852" s="11"/>
      <c r="X1852" s="13"/>
    </row>
    <row r="1853" spans="1:24" x14ac:dyDescent="0.3">
      <c r="A1853" s="13"/>
      <c r="B1853" s="11">
        <v>2871</v>
      </c>
      <c r="C1853" s="14">
        <f t="shared" si="414"/>
        <v>53.581699999999998</v>
      </c>
      <c r="D1853" s="13"/>
      <c r="E1853" s="14">
        <f t="shared" si="409"/>
        <v>53.5794</v>
      </c>
      <c r="F1853" s="21">
        <v>23</v>
      </c>
      <c r="G1853" s="13"/>
      <c r="H1853" s="21">
        <f t="shared" si="415"/>
        <v>23</v>
      </c>
      <c r="I1853" s="13"/>
      <c r="J1853" s="11" t="str">
        <f t="shared" si="418"/>
        <v>X</v>
      </c>
      <c r="K1853" s="11" t="str">
        <f t="shared" si="419"/>
        <v/>
      </c>
      <c r="L1853" s="11" t="str">
        <f t="shared" si="420"/>
        <v/>
      </c>
      <c r="M1853" s="13"/>
      <c r="R1853" s="11"/>
      <c r="T1853" s="11"/>
      <c r="X1853" s="13"/>
    </row>
    <row r="1854" spans="1:24" x14ac:dyDescent="0.3">
      <c r="A1854" s="13"/>
      <c r="B1854" s="11">
        <v>2872</v>
      </c>
      <c r="C1854" s="14">
        <f t="shared" si="414"/>
        <v>53.591000000000001</v>
      </c>
      <c r="D1854" s="13"/>
      <c r="E1854" s="14">
        <f t="shared" si="409"/>
        <v>53.588799999999999</v>
      </c>
      <c r="F1854" s="21">
        <f t="shared" ref="F1854:F1868" si="421">ROUND(23-(((E1854-53)-0.58)/0.14)*(23/6),0)</f>
        <v>23</v>
      </c>
      <c r="G1854" s="13"/>
      <c r="H1854" s="21">
        <f t="shared" si="415"/>
        <v>22</v>
      </c>
      <c r="I1854" s="13"/>
      <c r="J1854" s="11" t="str">
        <f t="shared" si="418"/>
        <v/>
      </c>
      <c r="K1854" s="11" t="str">
        <f t="shared" si="419"/>
        <v/>
      </c>
      <c r="L1854" s="11" t="str">
        <f t="shared" si="420"/>
        <v>O</v>
      </c>
      <c r="M1854" s="13"/>
      <c r="R1854" s="11"/>
      <c r="T1854" s="11"/>
      <c r="X1854" s="13"/>
    </row>
    <row r="1855" spans="1:24" x14ac:dyDescent="0.3">
      <c r="A1855" s="13"/>
      <c r="B1855" s="11">
        <v>2873</v>
      </c>
      <c r="C1855" s="14">
        <f t="shared" si="414"/>
        <v>53.6004</v>
      </c>
      <c r="D1855" s="13"/>
      <c r="E1855" s="14">
        <f t="shared" si="409"/>
        <v>53.598100000000002</v>
      </c>
      <c r="F1855" s="21">
        <f t="shared" si="421"/>
        <v>23</v>
      </c>
      <c r="G1855" s="13"/>
      <c r="H1855" s="21">
        <f t="shared" si="415"/>
        <v>23</v>
      </c>
      <c r="I1855" s="13"/>
      <c r="J1855" s="11" t="str">
        <f t="shared" si="418"/>
        <v>X</v>
      </c>
      <c r="K1855" s="11" t="str">
        <f t="shared" si="419"/>
        <v/>
      </c>
      <c r="L1855" s="11" t="str">
        <f t="shared" si="420"/>
        <v/>
      </c>
      <c r="M1855" s="13"/>
      <c r="R1855" s="11"/>
      <c r="T1855" s="11"/>
      <c r="X1855" s="13"/>
    </row>
    <row r="1856" spans="1:24" x14ac:dyDescent="0.3">
      <c r="A1856" s="13"/>
      <c r="B1856" s="11">
        <v>2874</v>
      </c>
      <c r="C1856" s="14">
        <f t="shared" si="414"/>
        <v>53.609699999999997</v>
      </c>
      <c r="D1856" s="13"/>
      <c r="E1856" s="14">
        <f t="shared" ref="E1856:E1897" si="422">ROUND(53+(B1856-2809)/107,4)</f>
        <v>53.607500000000002</v>
      </c>
      <c r="F1856" s="21">
        <f t="shared" si="421"/>
        <v>22</v>
      </c>
      <c r="G1856" s="13"/>
      <c r="H1856" s="21">
        <f t="shared" si="415"/>
        <v>22</v>
      </c>
      <c r="I1856" s="13"/>
      <c r="J1856" s="11" t="str">
        <f t="shared" ref="J1856:J1887" si="423">IF(H1856=F1856,"X","")</f>
        <v>X</v>
      </c>
      <c r="K1856" s="11" t="str">
        <f t="shared" ref="K1856:K1887" si="424">IF(H1856&gt;F1856,"U","")</f>
        <v/>
      </c>
      <c r="L1856" s="11" t="str">
        <f t="shared" ref="L1856:L1887" si="425">IF(H1856&lt;F1856,"O","")</f>
        <v/>
      </c>
      <c r="M1856" s="13"/>
      <c r="R1856" s="11"/>
      <c r="T1856" s="11"/>
      <c r="X1856" s="13"/>
    </row>
    <row r="1857" spans="1:24" x14ac:dyDescent="0.3">
      <c r="A1857" s="13"/>
      <c r="B1857" s="11">
        <v>2875</v>
      </c>
      <c r="C1857" s="14">
        <f t="shared" si="414"/>
        <v>53.619</v>
      </c>
      <c r="D1857" s="13"/>
      <c r="E1857" s="14">
        <f t="shared" si="422"/>
        <v>53.616799999999998</v>
      </c>
      <c r="F1857" s="21">
        <f t="shared" si="421"/>
        <v>22</v>
      </c>
      <c r="G1857" s="13"/>
      <c r="H1857" s="21">
        <f t="shared" si="415"/>
        <v>22</v>
      </c>
      <c r="I1857" s="13"/>
      <c r="J1857" s="11" t="str">
        <f t="shared" si="423"/>
        <v>X</v>
      </c>
      <c r="K1857" s="11" t="str">
        <f t="shared" si="424"/>
        <v/>
      </c>
      <c r="L1857" s="11" t="str">
        <f t="shared" si="425"/>
        <v/>
      </c>
      <c r="M1857" s="13"/>
      <c r="R1857" s="11"/>
      <c r="T1857" s="11"/>
      <c r="X1857" s="13"/>
    </row>
    <row r="1858" spans="1:24" x14ac:dyDescent="0.3">
      <c r="A1858" s="13"/>
      <c r="B1858" s="11">
        <v>2876</v>
      </c>
      <c r="C1858" s="14">
        <f t="shared" si="414"/>
        <v>53.628399999999999</v>
      </c>
      <c r="D1858" s="13"/>
      <c r="E1858" s="14">
        <f t="shared" si="422"/>
        <v>53.626199999999997</v>
      </c>
      <c r="F1858" s="21">
        <f t="shared" si="421"/>
        <v>22</v>
      </c>
      <c r="G1858" s="13"/>
      <c r="H1858" s="21">
        <f t="shared" si="415"/>
        <v>22</v>
      </c>
      <c r="I1858" s="13"/>
      <c r="J1858" s="11" t="str">
        <f t="shared" si="423"/>
        <v>X</v>
      </c>
      <c r="K1858" s="11" t="str">
        <f t="shared" si="424"/>
        <v/>
      </c>
      <c r="L1858" s="11" t="str">
        <f t="shared" si="425"/>
        <v/>
      </c>
      <c r="M1858" s="13"/>
      <c r="R1858" s="11"/>
      <c r="T1858" s="11"/>
      <c r="X1858" s="13"/>
    </row>
    <row r="1859" spans="1:24" x14ac:dyDescent="0.3">
      <c r="A1859" s="13"/>
      <c r="B1859" s="11">
        <v>2877</v>
      </c>
      <c r="C1859" s="14">
        <f t="shared" si="414"/>
        <v>53.637700000000002</v>
      </c>
      <c r="D1859" s="13"/>
      <c r="E1859" s="14">
        <f t="shared" si="422"/>
        <v>53.6355</v>
      </c>
      <c r="F1859" s="21">
        <f t="shared" si="421"/>
        <v>21</v>
      </c>
      <c r="G1859" s="13"/>
      <c r="H1859" s="21">
        <f t="shared" si="415"/>
        <v>22</v>
      </c>
      <c r="I1859" s="13"/>
      <c r="J1859" s="11" t="str">
        <f t="shared" si="423"/>
        <v/>
      </c>
      <c r="K1859" s="11" t="str">
        <f t="shared" si="424"/>
        <v>U</v>
      </c>
      <c r="L1859" s="11" t="str">
        <f t="shared" si="425"/>
        <v/>
      </c>
      <c r="M1859" s="13"/>
      <c r="R1859" s="11"/>
      <c r="T1859" s="11"/>
      <c r="X1859" s="13"/>
    </row>
    <row r="1860" spans="1:24" x14ac:dyDescent="0.3">
      <c r="A1860" s="13"/>
      <c r="B1860" s="11">
        <v>2878</v>
      </c>
      <c r="C1860" s="14">
        <f t="shared" si="414"/>
        <v>53.646999999999998</v>
      </c>
      <c r="D1860" s="13"/>
      <c r="E1860" s="14">
        <f t="shared" si="422"/>
        <v>53.6449</v>
      </c>
      <c r="F1860" s="21">
        <f t="shared" si="421"/>
        <v>21</v>
      </c>
      <c r="G1860" s="13"/>
      <c r="H1860" s="21">
        <f t="shared" si="415"/>
        <v>21</v>
      </c>
      <c r="I1860" s="13"/>
      <c r="J1860" s="11" t="str">
        <f t="shared" si="423"/>
        <v>X</v>
      </c>
      <c r="K1860" s="11" t="str">
        <f t="shared" si="424"/>
        <v/>
      </c>
      <c r="L1860" s="11" t="str">
        <f t="shared" si="425"/>
        <v/>
      </c>
      <c r="M1860" s="13"/>
      <c r="R1860" s="11"/>
      <c r="T1860" s="11"/>
      <c r="X1860" s="13"/>
    </row>
    <row r="1861" spans="1:24" x14ac:dyDescent="0.3">
      <c r="A1861" s="13"/>
      <c r="B1861" s="11">
        <v>2879</v>
      </c>
      <c r="C1861" s="14">
        <f t="shared" si="414"/>
        <v>53.656300000000002</v>
      </c>
      <c r="D1861" s="13"/>
      <c r="E1861" s="14">
        <f t="shared" si="422"/>
        <v>53.654200000000003</v>
      </c>
      <c r="F1861" s="21">
        <f t="shared" si="421"/>
        <v>21</v>
      </c>
      <c r="G1861" s="13"/>
      <c r="H1861" s="21">
        <f t="shared" si="415"/>
        <v>21</v>
      </c>
      <c r="I1861" s="13"/>
      <c r="J1861" s="11" t="str">
        <f t="shared" si="423"/>
        <v>X</v>
      </c>
      <c r="K1861" s="11" t="str">
        <f t="shared" si="424"/>
        <v/>
      </c>
      <c r="L1861" s="11" t="str">
        <f t="shared" si="425"/>
        <v/>
      </c>
      <c r="M1861" s="13"/>
      <c r="R1861" s="11"/>
      <c r="T1861" s="11"/>
      <c r="X1861" s="13"/>
    </row>
    <row r="1862" spans="1:24" x14ac:dyDescent="0.3">
      <c r="A1862" s="13"/>
      <c r="B1862" s="11">
        <v>2880</v>
      </c>
      <c r="C1862" s="14">
        <f t="shared" ref="C1862:C1925" si="426">ROUND(SQRT(B1862),4)</f>
        <v>53.665599999999998</v>
      </c>
      <c r="D1862" s="13"/>
      <c r="E1862" s="14">
        <f t="shared" si="422"/>
        <v>53.663600000000002</v>
      </c>
      <c r="F1862" s="21">
        <f t="shared" si="421"/>
        <v>21</v>
      </c>
      <c r="G1862" s="13"/>
      <c r="H1862" s="21">
        <f t="shared" si="415"/>
        <v>20</v>
      </c>
      <c r="I1862" s="13"/>
      <c r="J1862" s="11" t="str">
        <f t="shared" si="423"/>
        <v/>
      </c>
      <c r="K1862" s="11" t="str">
        <f t="shared" si="424"/>
        <v/>
      </c>
      <c r="L1862" s="11" t="str">
        <f t="shared" si="425"/>
        <v>O</v>
      </c>
      <c r="M1862" s="13"/>
      <c r="R1862" s="11"/>
      <c r="T1862" s="11"/>
      <c r="X1862" s="13"/>
    </row>
    <row r="1863" spans="1:24" x14ac:dyDescent="0.3">
      <c r="A1863" s="13"/>
      <c r="B1863" s="11">
        <v>2881</v>
      </c>
      <c r="C1863" s="14">
        <f t="shared" si="426"/>
        <v>53.674900000000001</v>
      </c>
      <c r="D1863" s="13"/>
      <c r="E1863" s="14">
        <f t="shared" si="422"/>
        <v>53.672899999999998</v>
      </c>
      <c r="F1863" s="21">
        <f t="shared" si="421"/>
        <v>20</v>
      </c>
      <c r="G1863" s="13"/>
      <c r="H1863" s="21">
        <f t="shared" ref="H1863:H1926" si="427">ROUND(C1863-E1863,4)*10000</f>
        <v>20</v>
      </c>
      <c r="I1863" s="13"/>
      <c r="J1863" s="11" t="str">
        <f t="shared" si="423"/>
        <v>X</v>
      </c>
      <c r="K1863" s="11" t="str">
        <f t="shared" si="424"/>
        <v/>
      </c>
      <c r="L1863" s="11" t="str">
        <f t="shared" si="425"/>
        <v/>
      </c>
      <c r="M1863" s="13"/>
      <c r="R1863" s="11"/>
      <c r="T1863" s="11"/>
      <c r="X1863" s="13"/>
    </row>
    <row r="1864" spans="1:24" x14ac:dyDescent="0.3">
      <c r="A1864" s="13"/>
      <c r="B1864" s="11">
        <v>2882</v>
      </c>
      <c r="C1864" s="14">
        <f t="shared" si="426"/>
        <v>53.6843</v>
      </c>
      <c r="D1864" s="13"/>
      <c r="E1864" s="14">
        <f t="shared" si="422"/>
        <v>53.682200000000002</v>
      </c>
      <c r="F1864" s="21">
        <f t="shared" si="421"/>
        <v>20</v>
      </c>
      <c r="G1864" s="13"/>
      <c r="H1864" s="21">
        <f t="shared" si="427"/>
        <v>21</v>
      </c>
      <c r="I1864" s="13"/>
      <c r="J1864" s="11" t="str">
        <f t="shared" si="423"/>
        <v/>
      </c>
      <c r="K1864" s="11" t="str">
        <f t="shared" si="424"/>
        <v>U</v>
      </c>
      <c r="L1864" s="11" t="str">
        <f t="shared" si="425"/>
        <v/>
      </c>
      <c r="M1864" s="13"/>
      <c r="R1864" s="11"/>
      <c r="T1864" s="11"/>
      <c r="X1864" s="13"/>
    </row>
    <row r="1865" spans="1:24" x14ac:dyDescent="0.3">
      <c r="A1865" s="13"/>
      <c r="B1865" s="11">
        <v>2883</v>
      </c>
      <c r="C1865" s="14">
        <f t="shared" si="426"/>
        <v>53.693600000000004</v>
      </c>
      <c r="D1865" s="13"/>
      <c r="E1865" s="14">
        <f t="shared" si="422"/>
        <v>53.691600000000001</v>
      </c>
      <c r="F1865" s="21">
        <f t="shared" si="421"/>
        <v>20</v>
      </c>
      <c r="G1865" s="13"/>
      <c r="H1865" s="21">
        <f t="shared" si="427"/>
        <v>20</v>
      </c>
      <c r="I1865" s="13"/>
      <c r="J1865" s="11" t="str">
        <f t="shared" si="423"/>
        <v>X</v>
      </c>
      <c r="K1865" s="11" t="str">
        <f t="shared" si="424"/>
        <v/>
      </c>
      <c r="L1865" s="11" t="str">
        <f t="shared" si="425"/>
        <v/>
      </c>
      <c r="M1865" s="13"/>
      <c r="R1865" s="11"/>
      <c r="T1865" s="11"/>
      <c r="X1865" s="13"/>
    </row>
    <row r="1866" spans="1:24" x14ac:dyDescent="0.3">
      <c r="A1866" s="13"/>
      <c r="B1866" s="11">
        <v>2884</v>
      </c>
      <c r="C1866" s="14">
        <f t="shared" si="426"/>
        <v>53.7029</v>
      </c>
      <c r="D1866" s="13"/>
      <c r="E1866" s="14">
        <f t="shared" si="422"/>
        <v>53.700899999999997</v>
      </c>
      <c r="F1866" s="21">
        <f t="shared" si="421"/>
        <v>20</v>
      </c>
      <c r="G1866" s="13"/>
      <c r="H1866" s="21">
        <f t="shared" si="427"/>
        <v>20</v>
      </c>
      <c r="I1866" s="13"/>
      <c r="J1866" s="11" t="str">
        <f t="shared" si="423"/>
        <v>X</v>
      </c>
      <c r="K1866" s="11" t="str">
        <f t="shared" si="424"/>
        <v/>
      </c>
      <c r="L1866" s="11" t="str">
        <f t="shared" si="425"/>
        <v/>
      </c>
      <c r="M1866" s="13"/>
      <c r="R1866" s="11"/>
      <c r="T1866" s="11"/>
      <c r="X1866" s="13"/>
    </row>
    <row r="1867" spans="1:24" x14ac:dyDescent="0.3">
      <c r="A1867" s="13"/>
      <c r="B1867" s="11">
        <v>2885</v>
      </c>
      <c r="C1867" s="14">
        <f t="shared" si="426"/>
        <v>53.712200000000003</v>
      </c>
      <c r="D1867" s="13"/>
      <c r="E1867" s="14">
        <f t="shared" si="422"/>
        <v>53.710299999999997</v>
      </c>
      <c r="F1867" s="21">
        <f t="shared" si="421"/>
        <v>19</v>
      </c>
      <c r="G1867" s="13"/>
      <c r="H1867" s="21">
        <f t="shared" si="427"/>
        <v>19</v>
      </c>
      <c r="I1867" s="13"/>
      <c r="J1867" s="11" t="str">
        <f t="shared" si="423"/>
        <v>X</v>
      </c>
      <c r="K1867" s="11" t="str">
        <f t="shared" si="424"/>
        <v/>
      </c>
      <c r="L1867" s="11" t="str">
        <f t="shared" si="425"/>
        <v/>
      </c>
      <c r="M1867" s="13"/>
      <c r="R1867" s="11"/>
      <c r="T1867" s="11"/>
      <c r="X1867" s="13"/>
    </row>
    <row r="1868" spans="1:24" x14ac:dyDescent="0.3">
      <c r="A1868" s="13"/>
      <c r="B1868" s="11">
        <v>2886</v>
      </c>
      <c r="C1868" s="14">
        <f t="shared" si="426"/>
        <v>53.721499999999999</v>
      </c>
      <c r="D1868" s="13"/>
      <c r="E1868" s="14">
        <f t="shared" si="422"/>
        <v>53.7196</v>
      </c>
      <c r="F1868" s="21">
        <f t="shared" si="421"/>
        <v>19</v>
      </c>
      <c r="G1868" s="13"/>
      <c r="H1868" s="21">
        <f t="shared" si="427"/>
        <v>19</v>
      </c>
      <c r="I1868" s="13"/>
      <c r="J1868" s="11" t="str">
        <f t="shared" si="423"/>
        <v>X</v>
      </c>
      <c r="K1868" s="11" t="str">
        <f t="shared" si="424"/>
        <v/>
      </c>
      <c r="L1868" s="11" t="str">
        <f t="shared" si="425"/>
        <v/>
      </c>
      <c r="M1868" s="13"/>
      <c r="R1868" s="11"/>
      <c r="T1868" s="11"/>
      <c r="X1868" s="13"/>
    </row>
    <row r="1869" spans="1:24" x14ac:dyDescent="0.3">
      <c r="A1869" s="13"/>
      <c r="B1869" s="11">
        <v>2887</v>
      </c>
      <c r="C1869" s="14">
        <f t="shared" si="426"/>
        <v>53.730800000000002</v>
      </c>
      <c r="D1869" s="13"/>
      <c r="E1869" s="14">
        <f t="shared" si="422"/>
        <v>53.728999999999999</v>
      </c>
      <c r="F1869" s="21">
        <f t="shared" ref="F1869:F1883" si="428">ROUND((23/2)+((0.86-(E1869-53))/0.14)*(23/3),0)</f>
        <v>19</v>
      </c>
      <c r="G1869" s="13"/>
      <c r="H1869" s="21">
        <f t="shared" si="427"/>
        <v>18</v>
      </c>
      <c r="I1869" s="13"/>
      <c r="J1869" s="11" t="str">
        <f t="shared" si="423"/>
        <v/>
      </c>
      <c r="K1869" s="11" t="str">
        <f t="shared" si="424"/>
        <v/>
      </c>
      <c r="L1869" s="11" t="str">
        <f t="shared" si="425"/>
        <v>O</v>
      </c>
      <c r="M1869" s="13"/>
      <c r="R1869" s="11"/>
      <c r="T1869" s="11"/>
      <c r="X1869" s="13"/>
    </row>
    <row r="1870" spans="1:24" x14ac:dyDescent="0.3">
      <c r="A1870" s="13"/>
      <c r="B1870" s="11">
        <v>2888</v>
      </c>
      <c r="C1870" s="14">
        <f t="shared" si="426"/>
        <v>53.740099999999998</v>
      </c>
      <c r="D1870" s="13"/>
      <c r="E1870" s="14">
        <f t="shared" si="422"/>
        <v>53.738300000000002</v>
      </c>
      <c r="F1870" s="21">
        <f t="shared" si="428"/>
        <v>18</v>
      </c>
      <c r="G1870" s="13"/>
      <c r="H1870" s="21">
        <f t="shared" si="427"/>
        <v>18</v>
      </c>
      <c r="I1870" s="13"/>
      <c r="J1870" s="11" t="str">
        <f t="shared" si="423"/>
        <v>X</v>
      </c>
      <c r="K1870" s="11" t="str">
        <f t="shared" si="424"/>
        <v/>
      </c>
      <c r="L1870" s="11" t="str">
        <f t="shared" si="425"/>
        <v/>
      </c>
      <c r="M1870" s="13"/>
      <c r="R1870" s="11"/>
      <c r="T1870" s="11"/>
      <c r="X1870" s="13"/>
    </row>
    <row r="1871" spans="1:24" x14ac:dyDescent="0.3">
      <c r="A1871" s="13"/>
      <c r="B1871" s="11">
        <v>2889</v>
      </c>
      <c r="C1871" s="14">
        <f t="shared" si="426"/>
        <v>53.749400000000001</v>
      </c>
      <c r="D1871" s="13"/>
      <c r="E1871" s="14">
        <f t="shared" si="422"/>
        <v>53.747700000000002</v>
      </c>
      <c r="F1871" s="21">
        <f t="shared" si="428"/>
        <v>18</v>
      </c>
      <c r="G1871" s="13"/>
      <c r="H1871" s="21">
        <f t="shared" si="427"/>
        <v>17</v>
      </c>
      <c r="I1871" s="13"/>
      <c r="J1871" s="11" t="str">
        <f t="shared" si="423"/>
        <v/>
      </c>
      <c r="K1871" s="11" t="str">
        <f t="shared" si="424"/>
        <v/>
      </c>
      <c r="L1871" s="11" t="str">
        <f t="shared" si="425"/>
        <v>O</v>
      </c>
      <c r="M1871" s="13"/>
      <c r="R1871" s="11"/>
      <c r="T1871" s="11"/>
      <c r="X1871" s="13"/>
    </row>
    <row r="1872" spans="1:24" x14ac:dyDescent="0.3">
      <c r="A1872" s="13"/>
      <c r="B1872" s="11">
        <v>2890</v>
      </c>
      <c r="C1872" s="14">
        <f t="shared" si="426"/>
        <v>53.758699999999997</v>
      </c>
      <c r="D1872" s="13"/>
      <c r="E1872" s="14">
        <f t="shared" si="422"/>
        <v>53.756999999999998</v>
      </c>
      <c r="F1872" s="21">
        <f t="shared" si="428"/>
        <v>17</v>
      </c>
      <c r="G1872" s="13"/>
      <c r="H1872" s="21">
        <f t="shared" si="427"/>
        <v>17</v>
      </c>
      <c r="I1872" s="13"/>
      <c r="J1872" s="11" t="str">
        <f t="shared" si="423"/>
        <v>X</v>
      </c>
      <c r="K1872" s="11" t="str">
        <f t="shared" si="424"/>
        <v/>
      </c>
      <c r="L1872" s="11" t="str">
        <f t="shared" si="425"/>
        <v/>
      </c>
      <c r="M1872" s="13"/>
      <c r="R1872" s="11"/>
      <c r="T1872" s="11"/>
      <c r="X1872" s="13"/>
    </row>
    <row r="1873" spans="1:24" x14ac:dyDescent="0.3">
      <c r="A1873" s="13"/>
      <c r="B1873" s="11">
        <v>2891</v>
      </c>
      <c r="C1873" s="14">
        <f t="shared" si="426"/>
        <v>53.768000000000001</v>
      </c>
      <c r="D1873" s="13"/>
      <c r="E1873" s="14">
        <f t="shared" si="422"/>
        <v>53.766399999999997</v>
      </c>
      <c r="F1873" s="21">
        <f t="shared" si="428"/>
        <v>17</v>
      </c>
      <c r="G1873" s="13"/>
      <c r="H1873" s="21">
        <f t="shared" si="427"/>
        <v>16</v>
      </c>
      <c r="I1873" s="13"/>
      <c r="J1873" s="11" t="str">
        <f t="shared" si="423"/>
        <v/>
      </c>
      <c r="K1873" s="11" t="str">
        <f t="shared" si="424"/>
        <v/>
      </c>
      <c r="L1873" s="11" t="str">
        <f t="shared" si="425"/>
        <v>O</v>
      </c>
      <c r="M1873" s="13"/>
      <c r="R1873" s="11"/>
      <c r="T1873" s="11"/>
      <c r="X1873" s="13"/>
    </row>
    <row r="1874" spans="1:24" x14ac:dyDescent="0.3">
      <c r="A1874" s="13"/>
      <c r="B1874" s="11">
        <v>2892</v>
      </c>
      <c r="C1874" s="14">
        <f t="shared" si="426"/>
        <v>53.777299999999997</v>
      </c>
      <c r="D1874" s="13"/>
      <c r="E1874" s="14">
        <f t="shared" si="422"/>
        <v>53.775700000000001</v>
      </c>
      <c r="F1874" s="21">
        <f t="shared" si="428"/>
        <v>16</v>
      </c>
      <c r="G1874" s="13"/>
      <c r="H1874" s="21">
        <f t="shared" si="427"/>
        <v>16</v>
      </c>
      <c r="I1874" s="13"/>
      <c r="J1874" s="11" t="str">
        <f t="shared" si="423"/>
        <v>X</v>
      </c>
      <c r="K1874" s="11" t="str">
        <f t="shared" si="424"/>
        <v/>
      </c>
      <c r="L1874" s="11" t="str">
        <f t="shared" si="425"/>
        <v/>
      </c>
      <c r="M1874" s="13"/>
      <c r="R1874" s="11"/>
      <c r="T1874" s="11"/>
      <c r="X1874" s="13"/>
    </row>
    <row r="1875" spans="1:24" x14ac:dyDescent="0.3">
      <c r="A1875" s="13"/>
      <c r="B1875" s="11">
        <v>2893</v>
      </c>
      <c r="C1875" s="14">
        <f t="shared" si="426"/>
        <v>53.7866</v>
      </c>
      <c r="D1875" s="13"/>
      <c r="E1875" s="14">
        <f t="shared" si="422"/>
        <v>53.784999999999997</v>
      </c>
      <c r="F1875" s="21">
        <f t="shared" si="428"/>
        <v>16</v>
      </c>
      <c r="G1875" s="13"/>
      <c r="H1875" s="21">
        <f t="shared" si="427"/>
        <v>16</v>
      </c>
      <c r="I1875" s="13"/>
      <c r="J1875" s="11" t="str">
        <f t="shared" si="423"/>
        <v>X</v>
      </c>
      <c r="K1875" s="11" t="str">
        <f t="shared" si="424"/>
        <v/>
      </c>
      <c r="L1875" s="11" t="str">
        <f t="shared" si="425"/>
        <v/>
      </c>
      <c r="M1875" s="13"/>
      <c r="R1875" s="11"/>
      <c r="T1875" s="11"/>
      <c r="X1875" s="13"/>
    </row>
    <row r="1876" spans="1:24" x14ac:dyDescent="0.3">
      <c r="A1876" s="13"/>
      <c r="B1876" s="11">
        <v>2894</v>
      </c>
      <c r="C1876" s="14">
        <f t="shared" si="426"/>
        <v>53.795900000000003</v>
      </c>
      <c r="D1876" s="13"/>
      <c r="E1876" s="14">
        <f t="shared" si="422"/>
        <v>53.794400000000003</v>
      </c>
      <c r="F1876" s="21">
        <f t="shared" si="428"/>
        <v>15</v>
      </c>
      <c r="G1876" s="13"/>
      <c r="H1876" s="21">
        <f t="shared" si="427"/>
        <v>15</v>
      </c>
      <c r="I1876" s="13"/>
      <c r="J1876" s="11" t="str">
        <f t="shared" si="423"/>
        <v>X</v>
      </c>
      <c r="K1876" s="11" t="str">
        <f t="shared" si="424"/>
        <v/>
      </c>
      <c r="L1876" s="11" t="str">
        <f t="shared" si="425"/>
        <v/>
      </c>
      <c r="M1876" s="13"/>
      <c r="R1876" s="11"/>
      <c r="T1876" s="11"/>
      <c r="X1876" s="13"/>
    </row>
    <row r="1877" spans="1:24" x14ac:dyDescent="0.3">
      <c r="A1877" s="13"/>
      <c r="B1877" s="11">
        <v>2895</v>
      </c>
      <c r="C1877" s="14">
        <f t="shared" si="426"/>
        <v>53.805199999999999</v>
      </c>
      <c r="D1877" s="13"/>
      <c r="E1877" s="14">
        <f t="shared" si="422"/>
        <v>53.803699999999999</v>
      </c>
      <c r="F1877" s="21">
        <f t="shared" si="428"/>
        <v>15</v>
      </c>
      <c r="G1877" s="13"/>
      <c r="H1877" s="21">
        <f t="shared" si="427"/>
        <v>15</v>
      </c>
      <c r="I1877" s="13"/>
      <c r="J1877" s="11" t="str">
        <f t="shared" si="423"/>
        <v>X</v>
      </c>
      <c r="K1877" s="11" t="str">
        <f t="shared" si="424"/>
        <v/>
      </c>
      <c r="L1877" s="11" t="str">
        <f t="shared" si="425"/>
        <v/>
      </c>
      <c r="M1877" s="13"/>
      <c r="R1877" s="11"/>
      <c r="T1877" s="11"/>
      <c r="X1877" s="13"/>
    </row>
    <row r="1878" spans="1:24" x14ac:dyDescent="0.3">
      <c r="A1878" s="13"/>
      <c r="B1878" s="11">
        <v>2896</v>
      </c>
      <c r="C1878" s="14">
        <f t="shared" si="426"/>
        <v>53.814500000000002</v>
      </c>
      <c r="D1878" s="13"/>
      <c r="E1878" s="14">
        <f t="shared" si="422"/>
        <v>53.813099999999999</v>
      </c>
      <c r="F1878" s="21">
        <f t="shared" si="428"/>
        <v>14</v>
      </c>
      <c r="G1878" s="13"/>
      <c r="H1878" s="21">
        <f t="shared" si="427"/>
        <v>14</v>
      </c>
      <c r="I1878" s="13"/>
      <c r="J1878" s="11" t="str">
        <f t="shared" si="423"/>
        <v>X</v>
      </c>
      <c r="K1878" s="11" t="str">
        <f t="shared" si="424"/>
        <v/>
      </c>
      <c r="L1878" s="11" t="str">
        <f t="shared" si="425"/>
        <v/>
      </c>
      <c r="M1878" s="13"/>
      <c r="R1878" s="11"/>
      <c r="T1878" s="11"/>
      <c r="X1878" s="13"/>
    </row>
    <row r="1879" spans="1:24" x14ac:dyDescent="0.3">
      <c r="A1879" s="13"/>
      <c r="B1879" s="11">
        <v>2897</v>
      </c>
      <c r="C1879" s="14">
        <f t="shared" si="426"/>
        <v>53.823799999999999</v>
      </c>
      <c r="D1879" s="13"/>
      <c r="E1879" s="14">
        <f t="shared" si="422"/>
        <v>53.822400000000002</v>
      </c>
      <c r="F1879" s="21">
        <f t="shared" si="428"/>
        <v>14</v>
      </c>
      <c r="G1879" s="13"/>
      <c r="H1879" s="21">
        <f t="shared" si="427"/>
        <v>14</v>
      </c>
      <c r="I1879" s="13"/>
      <c r="J1879" s="11" t="str">
        <f t="shared" si="423"/>
        <v>X</v>
      </c>
      <c r="K1879" s="11" t="str">
        <f t="shared" si="424"/>
        <v/>
      </c>
      <c r="L1879" s="11" t="str">
        <f t="shared" si="425"/>
        <v/>
      </c>
      <c r="M1879" s="13"/>
      <c r="R1879" s="11"/>
      <c r="T1879" s="11"/>
      <c r="X1879" s="13"/>
    </row>
    <row r="1880" spans="1:24" x14ac:dyDescent="0.3">
      <c r="A1880" s="13"/>
      <c r="B1880" s="11">
        <v>2898</v>
      </c>
      <c r="C1880" s="14">
        <f t="shared" si="426"/>
        <v>53.833100000000002</v>
      </c>
      <c r="D1880" s="13"/>
      <c r="E1880" s="14">
        <f t="shared" si="422"/>
        <v>53.831800000000001</v>
      </c>
      <c r="F1880" s="21">
        <f t="shared" si="428"/>
        <v>13</v>
      </c>
      <c r="G1880" s="13"/>
      <c r="H1880" s="21">
        <f t="shared" si="427"/>
        <v>13</v>
      </c>
      <c r="I1880" s="13"/>
      <c r="J1880" s="11" t="str">
        <f t="shared" si="423"/>
        <v>X</v>
      </c>
      <c r="K1880" s="11" t="str">
        <f t="shared" si="424"/>
        <v/>
      </c>
      <c r="L1880" s="11" t="str">
        <f t="shared" si="425"/>
        <v/>
      </c>
      <c r="M1880" s="13"/>
      <c r="R1880" s="11"/>
      <c r="T1880" s="11"/>
      <c r="X1880" s="13"/>
    </row>
    <row r="1881" spans="1:24" x14ac:dyDescent="0.3">
      <c r="A1881" s="13"/>
      <c r="B1881" s="11">
        <v>2899</v>
      </c>
      <c r="C1881" s="14">
        <f t="shared" si="426"/>
        <v>53.842399999999998</v>
      </c>
      <c r="D1881" s="13"/>
      <c r="E1881" s="14">
        <f t="shared" si="422"/>
        <v>53.841099999999997</v>
      </c>
      <c r="F1881" s="21">
        <f t="shared" si="428"/>
        <v>13</v>
      </c>
      <c r="G1881" s="13"/>
      <c r="H1881" s="21">
        <f t="shared" si="427"/>
        <v>13</v>
      </c>
      <c r="I1881" s="13"/>
      <c r="J1881" s="11" t="str">
        <f t="shared" si="423"/>
        <v>X</v>
      </c>
      <c r="K1881" s="11" t="str">
        <f t="shared" si="424"/>
        <v/>
      </c>
      <c r="L1881" s="11" t="str">
        <f t="shared" si="425"/>
        <v/>
      </c>
      <c r="M1881" s="13"/>
      <c r="R1881" s="11"/>
      <c r="T1881" s="11"/>
      <c r="X1881" s="13"/>
    </row>
    <row r="1882" spans="1:24" x14ac:dyDescent="0.3">
      <c r="A1882" s="13"/>
      <c r="B1882" s="11">
        <v>2900</v>
      </c>
      <c r="C1882" s="14">
        <f t="shared" si="426"/>
        <v>53.851599999999998</v>
      </c>
      <c r="D1882" s="13"/>
      <c r="E1882" s="14">
        <f t="shared" si="422"/>
        <v>53.850499999999997</v>
      </c>
      <c r="F1882" s="21">
        <f t="shared" si="428"/>
        <v>12</v>
      </c>
      <c r="G1882" s="13"/>
      <c r="H1882" s="21">
        <f t="shared" si="427"/>
        <v>11</v>
      </c>
      <c r="I1882" s="13"/>
      <c r="J1882" s="11" t="str">
        <f t="shared" si="423"/>
        <v/>
      </c>
      <c r="K1882" s="11" t="str">
        <f t="shared" si="424"/>
        <v/>
      </c>
      <c r="L1882" s="11" t="str">
        <f t="shared" si="425"/>
        <v>O</v>
      </c>
      <c r="M1882" s="13"/>
      <c r="R1882" s="11"/>
      <c r="T1882" s="11"/>
      <c r="X1882" s="13"/>
    </row>
    <row r="1883" spans="1:24" x14ac:dyDescent="0.3">
      <c r="A1883" s="13"/>
      <c r="B1883" s="11">
        <v>2901</v>
      </c>
      <c r="C1883" s="14">
        <f t="shared" si="426"/>
        <v>53.860900000000001</v>
      </c>
      <c r="D1883" s="13"/>
      <c r="E1883" s="14">
        <f t="shared" si="422"/>
        <v>53.8598</v>
      </c>
      <c r="F1883" s="21">
        <f t="shared" si="428"/>
        <v>12</v>
      </c>
      <c r="G1883" s="13"/>
      <c r="H1883" s="21">
        <f t="shared" si="427"/>
        <v>11</v>
      </c>
      <c r="I1883" s="13"/>
      <c r="J1883" s="11" t="str">
        <f t="shared" si="423"/>
        <v/>
      </c>
      <c r="K1883" s="11" t="str">
        <f t="shared" si="424"/>
        <v/>
      </c>
      <c r="L1883" s="11" t="str">
        <f t="shared" si="425"/>
        <v>O</v>
      </c>
      <c r="M1883" s="13"/>
      <c r="R1883" s="11"/>
      <c r="T1883" s="11"/>
      <c r="X1883" s="13"/>
    </row>
    <row r="1884" spans="1:24" x14ac:dyDescent="0.3">
      <c r="A1884" s="13"/>
      <c r="B1884" s="11">
        <v>2902</v>
      </c>
      <c r="C1884" s="14">
        <f t="shared" si="426"/>
        <v>53.870199999999997</v>
      </c>
      <c r="D1884" s="13"/>
      <c r="E1884" s="14">
        <f t="shared" si="422"/>
        <v>53.869199999999999</v>
      </c>
      <c r="F1884" s="21">
        <f t="shared" ref="F1884:F1897" si="429">ROUND(((1-(E1884-53))/0.14)*(23/2),0)</f>
        <v>11</v>
      </c>
      <c r="G1884" s="13"/>
      <c r="H1884" s="21">
        <f t="shared" si="427"/>
        <v>10</v>
      </c>
      <c r="I1884" s="13"/>
      <c r="J1884" s="11" t="str">
        <f t="shared" si="423"/>
        <v/>
      </c>
      <c r="K1884" s="11" t="str">
        <f t="shared" si="424"/>
        <v/>
      </c>
      <c r="L1884" s="11" t="str">
        <f t="shared" si="425"/>
        <v>O</v>
      </c>
      <c r="M1884" s="13"/>
      <c r="R1884" s="11"/>
      <c r="T1884" s="11"/>
      <c r="X1884" s="13"/>
    </row>
    <row r="1885" spans="1:24" x14ac:dyDescent="0.3">
      <c r="A1885" s="13"/>
      <c r="B1885" s="11">
        <v>2903</v>
      </c>
      <c r="C1885" s="14">
        <f t="shared" si="426"/>
        <v>53.8795</v>
      </c>
      <c r="D1885" s="13"/>
      <c r="E1885" s="14">
        <f t="shared" si="422"/>
        <v>53.878500000000003</v>
      </c>
      <c r="F1885" s="21">
        <f t="shared" si="429"/>
        <v>10</v>
      </c>
      <c r="G1885" s="13"/>
      <c r="H1885" s="21">
        <f t="shared" si="427"/>
        <v>10</v>
      </c>
      <c r="I1885" s="13"/>
      <c r="J1885" s="11" t="str">
        <f t="shared" si="423"/>
        <v>X</v>
      </c>
      <c r="K1885" s="11" t="str">
        <f t="shared" si="424"/>
        <v/>
      </c>
      <c r="L1885" s="11" t="str">
        <f t="shared" si="425"/>
        <v/>
      </c>
      <c r="M1885" s="13"/>
      <c r="R1885" s="11"/>
      <c r="T1885" s="11"/>
      <c r="X1885" s="13"/>
    </row>
    <row r="1886" spans="1:24" x14ac:dyDescent="0.3">
      <c r="A1886" s="13"/>
      <c r="B1886" s="11">
        <v>2904</v>
      </c>
      <c r="C1886" s="14">
        <f t="shared" si="426"/>
        <v>53.888800000000003</v>
      </c>
      <c r="D1886" s="13"/>
      <c r="E1886" s="14">
        <f t="shared" si="422"/>
        <v>53.887900000000002</v>
      </c>
      <c r="F1886" s="21">
        <f t="shared" si="429"/>
        <v>9</v>
      </c>
      <c r="G1886" s="13"/>
      <c r="H1886" s="21">
        <f t="shared" si="427"/>
        <v>9</v>
      </c>
      <c r="I1886" s="13"/>
      <c r="J1886" s="11" t="str">
        <f t="shared" si="423"/>
        <v>X</v>
      </c>
      <c r="K1886" s="11" t="str">
        <f t="shared" si="424"/>
        <v/>
      </c>
      <c r="L1886" s="11" t="str">
        <f t="shared" si="425"/>
        <v/>
      </c>
      <c r="M1886" s="13"/>
      <c r="R1886" s="11"/>
      <c r="T1886" s="11"/>
      <c r="X1886" s="13"/>
    </row>
    <row r="1887" spans="1:24" x14ac:dyDescent="0.3">
      <c r="A1887" s="13"/>
      <c r="B1887" s="11">
        <v>2905</v>
      </c>
      <c r="C1887" s="14">
        <f t="shared" si="426"/>
        <v>53.898099999999999</v>
      </c>
      <c r="D1887" s="13"/>
      <c r="E1887" s="14">
        <f t="shared" si="422"/>
        <v>53.897199999999998</v>
      </c>
      <c r="F1887" s="21">
        <f t="shared" si="429"/>
        <v>8</v>
      </c>
      <c r="G1887" s="13"/>
      <c r="H1887" s="21">
        <f t="shared" si="427"/>
        <v>9</v>
      </c>
      <c r="I1887" s="13"/>
      <c r="J1887" s="11" t="str">
        <f t="shared" si="423"/>
        <v/>
      </c>
      <c r="K1887" s="11" t="str">
        <f t="shared" si="424"/>
        <v>U</v>
      </c>
      <c r="L1887" s="11" t="str">
        <f t="shared" si="425"/>
        <v/>
      </c>
      <c r="M1887" s="13"/>
      <c r="R1887" s="11"/>
      <c r="T1887" s="11"/>
      <c r="X1887" s="13"/>
    </row>
    <row r="1888" spans="1:24" x14ac:dyDescent="0.3">
      <c r="A1888" s="13"/>
      <c r="B1888" s="11">
        <v>2906</v>
      </c>
      <c r="C1888" s="14">
        <f t="shared" si="426"/>
        <v>53.907299999999999</v>
      </c>
      <c r="D1888" s="13"/>
      <c r="E1888" s="14">
        <f t="shared" si="422"/>
        <v>53.906500000000001</v>
      </c>
      <c r="F1888" s="21">
        <f t="shared" si="429"/>
        <v>8</v>
      </c>
      <c r="G1888" s="13"/>
      <c r="H1888" s="21">
        <f t="shared" si="427"/>
        <v>8</v>
      </c>
      <c r="I1888" s="13"/>
      <c r="J1888" s="11" t="str">
        <f t="shared" ref="J1888:J1897" si="430">IF(H1888=F1888,"X","")</f>
        <v>X</v>
      </c>
      <c r="K1888" s="11" t="str">
        <f t="shared" ref="K1888:K1897" si="431">IF(H1888&gt;F1888,"U","")</f>
        <v/>
      </c>
      <c r="L1888" s="11" t="str">
        <f t="shared" ref="L1888:L1897" si="432">IF(H1888&lt;F1888,"O","")</f>
        <v/>
      </c>
      <c r="M1888" s="13"/>
      <c r="R1888" s="11"/>
      <c r="T1888" s="11"/>
      <c r="X1888" s="13"/>
    </row>
    <row r="1889" spans="1:24" x14ac:dyDescent="0.3">
      <c r="A1889" s="13"/>
      <c r="B1889" s="11">
        <v>2907</v>
      </c>
      <c r="C1889" s="14">
        <f t="shared" si="426"/>
        <v>53.916600000000003</v>
      </c>
      <c r="D1889" s="13"/>
      <c r="E1889" s="14">
        <f t="shared" si="422"/>
        <v>53.915900000000001</v>
      </c>
      <c r="F1889" s="21">
        <f t="shared" si="429"/>
        <v>7</v>
      </c>
      <c r="G1889" s="13"/>
      <c r="H1889" s="21">
        <f t="shared" si="427"/>
        <v>7</v>
      </c>
      <c r="I1889" s="13"/>
      <c r="J1889" s="11" t="str">
        <f t="shared" si="430"/>
        <v>X</v>
      </c>
      <c r="K1889" s="11" t="str">
        <f t="shared" si="431"/>
        <v/>
      </c>
      <c r="L1889" s="11" t="str">
        <f t="shared" si="432"/>
        <v/>
      </c>
      <c r="M1889" s="13"/>
      <c r="R1889" s="11"/>
      <c r="T1889" s="11"/>
      <c r="X1889" s="13"/>
    </row>
    <row r="1890" spans="1:24" x14ac:dyDescent="0.3">
      <c r="A1890" s="13"/>
      <c r="B1890" s="11">
        <v>2908</v>
      </c>
      <c r="C1890" s="14">
        <f t="shared" si="426"/>
        <v>53.925899999999999</v>
      </c>
      <c r="D1890" s="13"/>
      <c r="E1890" s="14">
        <f t="shared" si="422"/>
        <v>53.925199999999997</v>
      </c>
      <c r="F1890" s="21">
        <f t="shared" si="429"/>
        <v>6</v>
      </c>
      <c r="G1890" s="13"/>
      <c r="H1890" s="21">
        <f t="shared" si="427"/>
        <v>7</v>
      </c>
      <c r="I1890" s="13"/>
      <c r="J1890" s="11" t="str">
        <f t="shared" si="430"/>
        <v/>
      </c>
      <c r="K1890" s="11" t="str">
        <f t="shared" si="431"/>
        <v>U</v>
      </c>
      <c r="L1890" s="11" t="str">
        <f t="shared" si="432"/>
        <v/>
      </c>
      <c r="M1890" s="13"/>
      <c r="R1890" s="11"/>
      <c r="T1890" s="11"/>
      <c r="X1890" s="13"/>
    </row>
    <row r="1891" spans="1:24" x14ac:dyDescent="0.3">
      <c r="A1891" s="13"/>
      <c r="B1891" s="11">
        <v>2909</v>
      </c>
      <c r="C1891" s="14">
        <f t="shared" si="426"/>
        <v>53.935099999999998</v>
      </c>
      <c r="D1891" s="13"/>
      <c r="E1891" s="14">
        <f t="shared" si="422"/>
        <v>53.934600000000003</v>
      </c>
      <c r="F1891" s="21">
        <f t="shared" si="429"/>
        <v>5</v>
      </c>
      <c r="G1891" s="13"/>
      <c r="H1891" s="21">
        <f t="shared" si="427"/>
        <v>5</v>
      </c>
      <c r="I1891" s="13"/>
      <c r="J1891" s="11" t="str">
        <f t="shared" si="430"/>
        <v>X</v>
      </c>
      <c r="K1891" s="11" t="str">
        <f t="shared" si="431"/>
        <v/>
      </c>
      <c r="L1891" s="11" t="str">
        <f t="shared" si="432"/>
        <v/>
      </c>
      <c r="M1891" s="13"/>
      <c r="R1891" s="11"/>
      <c r="T1891" s="11"/>
      <c r="X1891" s="13"/>
    </row>
    <row r="1892" spans="1:24" x14ac:dyDescent="0.3">
      <c r="A1892" s="13"/>
      <c r="B1892" s="11">
        <v>2910</v>
      </c>
      <c r="C1892" s="14">
        <f t="shared" si="426"/>
        <v>53.944400000000002</v>
      </c>
      <c r="D1892" s="13"/>
      <c r="E1892" s="14">
        <f t="shared" si="422"/>
        <v>53.943899999999999</v>
      </c>
      <c r="F1892" s="21">
        <f t="shared" si="429"/>
        <v>5</v>
      </c>
      <c r="G1892" s="13"/>
      <c r="H1892" s="21">
        <f t="shared" si="427"/>
        <v>5</v>
      </c>
      <c r="I1892" s="13"/>
      <c r="J1892" s="11" t="str">
        <f t="shared" si="430"/>
        <v>X</v>
      </c>
      <c r="K1892" s="11" t="str">
        <f t="shared" si="431"/>
        <v/>
      </c>
      <c r="L1892" s="11" t="str">
        <f t="shared" si="432"/>
        <v/>
      </c>
      <c r="M1892" s="13"/>
      <c r="R1892" s="11"/>
      <c r="T1892" s="11"/>
      <c r="X1892" s="13"/>
    </row>
    <row r="1893" spans="1:24" x14ac:dyDescent="0.3">
      <c r="A1893" s="13"/>
      <c r="B1893" s="11">
        <v>2911</v>
      </c>
      <c r="C1893" s="14">
        <f t="shared" si="426"/>
        <v>53.953699999999998</v>
      </c>
      <c r="D1893" s="13"/>
      <c r="E1893" s="14">
        <f t="shared" si="422"/>
        <v>53.953299999999999</v>
      </c>
      <c r="F1893" s="21">
        <f t="shared" si="429"/>
        <v>4</v>
      </c>
      <c r="G1893" s="13"/>
      <c r="H1893" s="21">
        <f t="shared" si="427"/>
        <v>4</v>
      </c>
      <c r="I1893" s="13"/>
      <c r="J1893" s="11" t="str">
        <f t="shared" si="430"/>
        <v>X</v>
      </c>
      <c r="K1893" s="11" t="str">
        <f t="shared" si="431"/>
        <v/>
      </c>
      <c r="L1893" s="11" t="str">
        <f t="shared" si="432"/>
        <v/>
      </c>
      <c r="M1893" s="13"/>
      <c r="R1893" s="11"/>
      <c r="T1893" s="11"/>
      <c r="X1893" s="13"/>
    </row>
    <row r="1894" spans="1:24" x14ac:dyDescent="0.3">
      <c r="A1894" s="13"/>
      <c r="B1894" s="11">
        <v>2912</v>
      </c>
      <c r="C1894" s="14">
        <f t="shared" si="426"/>
        <v>53.963000000000001</v>
      </c>
      <c r="D1894" s="13"/>
      <c r="E1894" s="14">
        <f t="shared" si="422"/>
        <v>53.962600000000002</v>
      </c>
      <c r="F1894" s="21">
        <f t="shared" si="429"/>
        <v>3</v>
      </c>
      <c r="G1894" s="13"/>
      <c r="H1894" s="21">
        <f t="shared" si="427"/>
        <v>4</v>
      </c>
      <c r="I1894" s="13"/>
      <c r="J1894" s="11" t="str">
        <f t="shared" si="430"/>
        <v/>
      </c>
      <c r="K1894" s="11" t="str">
        <f t="shared" si="431"/>
        <v>U</v>
      </c>
      <c r="L1894" s="11" t="str">
        <f t="shared" si="432"/>
        <v/>
      </c>
      <c r="M1894" s="13"/>
      <c r="R1894" s="11"/>
      <c r="T1894" s="11"/>
      <c r="X1894" s="13"/>
    </row>
    <row r="1895" spans="1:24" x14ac:dyDescent="0.3">
      <c r="A1895" s="13"/>
      <c r="B1895" s="11">
        <v>2913</v>
      </c>
      <c r="C1895" s="14">
        <f t="shared" si="426"/>
        <v>53.972200000000001</v>
      </c>
      <c r="D1895" s="13"/>
      <c r="E1895" s="14">
        <f t="shared" si="422"/>
        <v>53.972000000000001</v>
      </c>
      <c r="F1895" s="21">
        <f t="shared" si="429"/>
        <v>2</v>
      </c>
      <c r="G1895" s="13"/>
      <c r="H1895" s="21">
        <f t="shared" si="427"/>
        <v>2</v>
      </c>
      <c r="I1895" s="13"/>
      <c r="J1895" s="11" t="str">
        <f t="shared" si="430"/>
        <v>X</v>
      </c>
      <c r="K1895" s="11" t="str">
        <f t="shared" si="431"/>
        <v/>
      </c>
      <c r="L1895" s="11" t="str">
        <f t="shared" si="432"/>
        <v/>
      </c>
      <c r="M1895" s="13"/>
      <c r="R1895" s="11"/>
      <c r="T1895" s="11"/>
      <c r="X1895" s="13"/>
    </row>
    <row r="1896" spans="1:24" x14ac:dyDescent="0.3">
      <c r="A1896" s="13"/>
      <c r="B1896" s="11">
        <v>2914</v>
      </c>
      <c r="C1896" s="14">
        <f t="shared" si="426"/>
        <v>53.981499999999997</v>
      </c>
      <c r="D1896" s="13"/>
      <c r="E1896" s="14">
        <f t="shared" si="422"/>
        <v>53.981299999999997</v>
      </c>
      <c r="F1896" s="21">
        <f t="shared" si="429"/>
        <v>2</v>
      </c>
      <c r="G1896" s="13"/>
      <c r="H1896" s="21">
        <f t="shared" si="427"/>
        <v>2</v>
      </c>
      <c r="I1896" s="13"/>
      <c r="J1896" s="11" t="str">
        <f t="shared" si="430"/>
        <v>X</v>
      </c>
      <c r="K1896" s="11" t="str">
        <f t="shared" si="431"/>
        <v/>
      </c>
      <c r="L1896" s="11" t="str">
        <f t="shared" si="432"/>
        <v/>
      </c>
      <c r="M1896" s="13"/>
      <c r="R1896" s="11"/>
      <c r="T1896" s="11"/>
      <c r="X1896" s="13"/>
    </row>
    <row r="1897" spans="1:24" x14ac:dyDescent="0.3">
      <c r="A1897" s="13"/>
      <c r="B1897" s="11">
        <v>2915</v>
      </c>
      <c r="C1897" s="14">
        <f t="shared" si="426"/>
        <v>53.990699999999997</v>
      </c>
      <c r="D1897" s="13"/>
      <c r="E1897" s="14">
        <f t="shared" si="422"/>
        <v>53.990699999999997</v>
      </c>
      <c r="F1897" s="21">
        <f t="shared" si="429"/>
        <v>1</v>
      </c>
      <c r="G1897" s="13"/>
      <c r="H1897" s="21">
        <f t="shared" si="427"/>
        <v>0</v>
      </c>
      <c r="I1897" s="13"/>
      <c r="J1897" s="11" t="str">
        <f t="shared" si="430"/>
        <v/>
      </c>
      <c r="K1897" s="11" t="str">
        <f t="shared" si="431"/>
        <v/>
      </c>
      <c r="L1897" s="11" t="str">
        <f t="shared" si="432"/>
        <v>O</v>
      </c>
      <c r="M1897" s="13"/>
      <c r="R1897" s="11"/>
      <c r="T1897" s="11"/>
      <c r="X1897" s="13"/>
    </row>
    <row r="1898" spans="1:24" x14ac:dyDescent="0.3">
      <c r="A1898" s="13"/>
      <c r="B1898" s="11">
        <v>2916</v>
      </c>
      <c r="C1898" s="14">
        <f t="shared" si="426"/>
        <v>54</v>
      </c>
      <c r="D1898" s="13"/>
      <c r="E1898" s="14">
        <f>53+(B1898-2809)/107</f>
        <v>54</v>
      </c>
      <c r="F1898" s="21"/>
      <c r="G1898" s="13"/>
      <c r="H1898" s="21">
        <f t="shared" si="427"/>
        <v>0</v>
      </c>
      <c r="I1898" s="13"/>
      <c r="J1898" s="10">
        <f>COUNTIF(J1792:J1897,"X")</f>
        <v>71</v>
      </c>
      <c r="K1898" s="10">
        <f>COUNTIF(K1792:K1897,"U")</f>
        <v>18</v>
      </c>
      <c r="L1898" s="10">
        <f>COUNTIF(L1792:L1897,"O")</f>
        <v>17</v>
      </c>
      <c r="M1898" s="13"/>
      <c r="R1898" s="11"/>
      <c r="T1898" s="11"/>
      <c r="X1898" s="13"/>
    </row>
    <row r="1899" spans="1:24" x14ac:dyDescent="0.3">
      <c r="A1899" s="13"/>
      <c r="B1899" s="11">
        <v>2917</v>
      </c>
      <c r="C1899" s="14">
        <f t="shared" si="426"/>
        <v>54.009300000000003</v>
      </c>
      <c r="D1899" s="13"/>
      <c r="E1899" s="14">
        <f t="shared" ref="E1899:E1962" si="433">ROUND(54+(B1899-2916)/109,4)</f>
        <v>54.0092</v>
      </c>
      <c r="F1899" s="21">
        <f t="shared" ref="F1899:F1913" si="434">ROUND(((E1899-54)/0.14)*(23/2),0)</f>
        <v>1</v>
      </c>
      <c r="G1899" s="13"/>
      <c r="H1899" s="21">
        <f t="shared" si="427"/>
        <v>1</v>
      </c>
      <c r="I1899" s="13"/>
      <c r="J1899" s="11" t="str">
        <f t="shared" ref="J1899:J1930" si="435">IF(H1899=F1899,"X","")</f>
        <v>X</v>
      </c>
      <c r="K1899" s="11" t="str">
        <f t="shared" ref="K1899:K1930" si="436">IF(H1899&gt;F1899,"U","")</f>
        <v/>
      </c>
      <c r="L1899" s="11" t="str">
        <f t="shared" ref="L1899:L1930" si="437">IF(H1899&lt;F1899,"O","")</f>
        <v/>
      </c>
      <c r="M1899" s="13"/>
      <c r="R1899" s="11"/>
      <c r="T1899" s="11"/>
      <c r="X1899" s="13"/>
    </row>
    <row r="1900" spans="1:24" x14ac:dyDescent="0.3">
      <c r="A1900" s="13"/>
      <c r="B1900" s="11">
        <v>2918</v>
      </c>
      <c r="C1900" s="14">
        <f t="shared" si="426"/>
        <v>54.018500000000003</v>
      </c>
      <c r="D1900" s="13"/>
      <c r="E1900" s="14">
        <f t="shared" si="433"/>
        <v>54.018300000000004</v>
      </c>
      <c r="F1900" s="21">
        <f t="shared" si="434"/>
        <v>2</v>
      </c>
      <c r="G1900" s="13"/>
      <c r="H1900" s="21">
        <f t="shared" si="427"/>
        <v>2</v>
      </c>
      <c r="I1900" s="13"/>
      <c r="J1900" s="11" t="str">
        <f t="shared" si="435"/>
        <v>X</v>
      </c>
      <c r="K1900" s="11" t="str">
        <f t="shared" si="436"/>
        <v/>
      </c>
      <c r="L1900" s="11" t="str">
        <f t="shared" si="437"/>
        <v/>
      </c>
      <c r="M1900" s="13"/>
      <c r="R1900" s="11"/>
      <c r="T1900" s="11"/>
      <c r="X1900" s="13"/>
    </row>
    <row r="1901" spans="1:24" x14ac:dyDescent="0.3">
      <c r="A1901" s="13"/>
      <c r="B1901" s="11">
        <v>2919</v>
      </c>
      <c r="C1901" s="14">
        <f t="shared" si="426"/>
        <v>54.027799999999999</v>
      </c>
      <c r="D1901" s="13"/>
      <c r="E1901" s="14">
        <f t="shared" si="433"/>
        <v>54.027500000000003</v>
      </c>
      <c r="F1901" s="21">
        <f t="shared" si="434"/>
        <v>2</v>
      </c>
      <c r="G1901" s="13"/>
      <c r="H1901" s="21">
        <f t="shared" si="427"/>
        <v>2.9999999999999996</v>
      </c>
      <c r="I1901" s="13"/>
      <c r="J1901" s="11" t="str">
        <f t="shared" si="435"/>
        <v/>
      </c>
      <c r="K1901" s="11" t="str">
        <f t="shared" si="436"/>
        <v>U</v>
      </c>
      <c r="L1901" s="11" t="str">
        <f t="shared" si="437"/>
        <v/>
      </c>
      <c r="M1901" s="13"/>
      <c r="R1901" s="11"/>
      <c r="T1901" s="11"/>
      <c r="X1901" s="13"/>
    </row>
    <row r="1902" spans="1:24" x14ac:dyDescent="0.3">
      <c r="A1902" s="13"/>
      <c r="B1902" s="11">
        <v>2920</v>
      </c>
      <c r="C1902" s="14">
        <f t="shared" si="426"/>
        <v>54.036999999999999</v>
      </c>
      <c r="D1902" s="13"/>
      <c r="E1902" s="14">
        <f t="shared" si="433"/>
        <v>54.036700000000003</v>
      </c>
      <c r="F1902" s="21">
        <f t="shared" si="434"/>
        <v>3</v>
      </c>
      <c r="G1902" s="13"/>
      <c r="H1902" s="21">
        <f t="shared" si="427"/>
        <v>2.9999999999999996</v>
      </c>
      <c r="I1902" s="13"/>
      <c r="J1902" s="11" t="str">
        <f t="shared" si="435"/>
        <v>X</v>
      </c>
      <c r="K1902" s="11" t="str">
        <f t="shared" si="436"/>
        <v/>
      </c>
      <c r="L1902" s="11" t="str">
        <f t="shared" si="437"/>
        <v/>
      </c>
      <c r="M1902" s="13"/>
      <c r="R1902" s="11"/>
      <c r="T1902" s="11"/>
      <c r="X1902" s="13"/>
    </row>
    <row r="1903" spans="1:24" x14ac:dyDescent="0.3">
      <c r="A1903" s="13"/>
      <c r="B1903" s="11">
        <v>2921</v>
      </c>
      <c r="C1903" s="14">
        <f t="shared" si="426"/>
        <v>54.046300000000002</v>
      </c>
      <c r="D1903" s="13"/>
      <c r="E1903" s="14">
        <f t="shared" si="433"/>
        <v>54.045900000000003</v>
      </c>
      <c r="F1903" s="21">
        <f t="shared" si="434"/>
        <v>4</v>
      </c>
      <c r="G1903" s="13"/>
      <c r="H1903" s="21">
        <f t="shared" si="427"/>
        <v>4</v>
      </c>
      <c r="I1903" s="13"/>
      <c r="J1903" s="11" t="str">
        <f t="shared" si="435"/>
        <v>X</v>
      </c>
      <c r="K1903" s="11" t="str">
        <f t="shared" si="436"/>
        <v/>
      </c>
      <c r="L1903" s="11" t="str">
        <f t="shared" si="437"/>
        <v/>
      </c>
      <c r="M1903" s="13"/>
      <c r="R1903" s="11"/>
      <c r="T1903" s="11"/>
      <c r="X1903" s="13"/>
    </row>
    <row r="1904" spans="1:24" x14ac:dyDescent="0.3">
      <c r="A1904" s="13"/>
      <c r="B1904" s="11">
        <v>2922</v>
      </c>
      <c r="C1904" s="14">
        <f t="shared" si="426"/>
        <v>54.055500000000002</v>
      </c>
      <c r="D1904" s="13"/>
      <c r="E1904" s="14">
        <f t="shared" si="433"/>
        <v>54.055</v>
      </c>
      <c r="F1904" s="21">
        <f t="shared" si="434"/>
        <v>5</v>
      </c>
      <c r="G1904" s="13"/>
      <c r="H1904" s="21">
        <f t="shared" si="427"/>
        <v>5</v>
      </c>
      <c r="I1904" s="13"/>
      <c r="J1904" s="11" t="str">
        <f t="shared" si="435"/>
        <v>X</v>
      </c>
      <c r="K1904" s="11" t="str">
        <f t="shared" si="436"/>
        <v/>
      </c>
      <c r="L1904" s="11" t="str">
        <f t="shared" si="437"/>
        <v/>
      </c>
      <c r="M1904" s="13"/>
      <c r="R1904" s="11"/>
      <c r="T1904" s="11"/>
      <c r="X1904" s="13"/>
    </row>
    <row r="1905" spans="1:24" x14ac:dyDescent="0.3">
      <c r="A1905" s="13"/>
      <c r="B1905" s="11">
        <v>2923</v>
      </c>
      <c r="C1905" s="14">
        <f t="shared" si="426"/>
        <v>54.064799999999998</v>
      </c>
      <c r="D1905" s="13"/>
      <c r="E1905" s="14">
        <f t="shared" si="433"/>
        <v>54.0642</v>
      </c>
      <c r="F1905" s="21">
        <f t="shared" si="434"/>
        <v>5</v>
      </c>
      <c r="G1905" s="13"/>
      <c r="H1905" s="21">
        <f t="shared" si="427"/>
        <v>5.9999999999999991</v>
      </c>
      <c r="I1905" s="13"/>
      <c r="J1905" s="11" t="str">
        <f t="shared" si="435"/>
        <v/>
      </c>
      <c r="K1905" s="11" t="str">
        <f t="shared" si="436"/>
        <v>U</v>
      </c>
      <c r="L1905" s="11" t="str">
        <f t="shared" si="437"/>
        <v/>
      </c>
      <c r="M1905" s="13"/>
      <c r="R1905" s="11"/>
      <c r="T1905" s="11"/>
      <c r="X1905" s="13"/>
    </row>
    <row r="1906" spans="1:24" x14ac:dyDescent="0.3">
      <c r="A1906" s="13"/>
      <c r="B1906" s="11">
        <v>2924</v>
      </c>
      <c r="C1906" s="14">
        <f t="shared" si="426"/>
        <v>54.073999999999998</v>
      </c>
      <c r="D1906" s="13"/>
      <c r="E1906" s="14">
        <f t="shared" si="433"/>
        <v>54.073399999999999</v>
      </c>
      <c r="F1906" s="21">
        <f t="shared" si="434"/>
        <v>6</v>
      </c>
      <c r="G1906" s="13"/>
      <c r="H1906" s="21">
        <f t="shared" si="427"/>
        <v>5.9999999999999991</v>
      </c>
      <c r="I1906" s="13"/>
      <c r="J1906" s="11" t="str">
        <f t="shared" si="435"/>
        <v>X</v>
      </c>
      <c r="K1906" s="11" t="str">
        <f t="shared" si="436"/>
        <v/>
      </c>
      <c r="L1906" s="11" t="str">
        <f t="shared" si="437"/>
        <v/>
      </c>
      <c r="M1906" s="13"/>
      <c r="R1906" s="11"/>
      <c r="T1906" s="11"/>
      <c r="X1906" s="13"/>
    </row>
    <row r="1907" spans="1:24" x14ac:dyDescent="0.3">
      <c r="A1907" s="13"/>
      <c r="B1907" s="11">
        <v>2925</v>
      </c>
      <c r="C1907" s="14">
        <f t="shared" si="426"/>
        <v>54.083300000000001</v>
      </c>
      <c r="D1907" s="13"/>
      <c r="E1907" s="14">
        <f t="shared" si="433"/>
        <v>54.082599999999999</v>
      </c>
      <c r="F1907" s="21">
        <f t="shared" si="434"/>
        <v>7</v>
      </c>
      <c r="G1907" s="13"/>
      <c r="H1907" s="21">
        <f t="shared" si="427"/>
        <v>7</v>
      </c>
      <c r="I1907" s="13"/>
      <c r="J1907" s="11" t="str">
        <f t="shared" si="435"/>
        <v>X</v>
      </c>
      <c r="K1907" s="11" t="str">
        <f t="shared" si="436"/>
        <v/>
      </c>
      <c r="L1907" s="11" t="str">
        <f t="shared" si="437"/>
        <v/>
      </c>
      <c r="M1907" s="13"/>
      <c r="R1907" s="11"/>
      <c r="T1907" s="11"/>
      <c r="X1907" s="13"/>
    </row>
    <row r="1908" spans="1:24" x14ac:dyDescent="0.3">
      <c r="A1908" s="13"/>
      <c r="B1908" s="11">
        <v>2926</v>
      </c>
      <c r="C1908" s="14">
        <f t="shared" si="426"/>
        <v>54.092500000000001</v>
      </c>
      <c r="D1908" s="13"/>
      <c r="E1908" s="14">
        <f t="shared" si="433"/>
        <v>54.091700000000003</v>
      </c>
      <c r="F1908" s="21">
        <f t="shared" si="434"/>
        <v>8</v>
      </c>
      <c r="G1908" s="13"/>
      <c r="H1908" s="21">
        <f t="shared" si="427"/>
        <v>8</v>
      </c>
      <c r="I1908" s="13"/>
      <c r="J1908" s="11" t="str">
        <f t="shared" si="435"/>
        <v>X</v>
      </c>
      <c r="K1908" s="11" t="str">
        <f t="shared" si="436"/>
        <v/>
      </c>
      <c r="L1908" s="11" t="str">
        <f t="shared" si="437"/>
        <v/>
      </c>
      <c r="M1908" s="13"/>
      <c r="R1908" s="11"/>
      <c r="T1908" s="11"/>
      <c r="X1908" s="13"/>
    </row>
    <row r="1909" spans="1:24" x14ac:dyDescent="0.3">
      <c r="A1909" s="13"/>
      <c r="B1909" s="11">
        <v>2927</v>
      </c>
      <c r="C1909" s="14">
        <f t="shared" si="426"/>
        <v>54.101799999999997</v>
      </c>
      <c r="D1909" s="13"/>
      <c r="E1909" s="14">
        <f t="shared" si="433"/>
        <v>54.100900000000003</v>
      </c>
      <c r="F1909" s="21">
        <f t="shared" si="434"/>
        <v>8</v>
      </c>
      <c r="G1909" s="13"/>
      <c r="H1909" s="21">
        <f t="shared" si="427"/>
        <v>9</v>
      </c>
      <c r="I1909" s="13"/>
      <c r="J1909" s="11" t="str">
        <f t="shared" si="435"/>
        <v/>
      </c>
      <c r="K1909" s="11" t="str">
        <f t="shared" si="436"/>
        <v>U</v>
      </c>
      <c r="L1909" s="11" t="str">
        <f t="shared" si="437"/>
        <v/>
      </c>
      <c r="M1909" s="13"/>
      <c r="R1909" s="11"/>
      <c r="T1909" s="11"/>
      <c r="X1909" s="13"/>
    </row>
    <row r="1910" spans="1:24" x14ac:dyDescent="0.3">
      <c r="A1910" s="13"/>
      <c r="B1910" s="11">
        <v>2928</v>
      </c>
      <c r="C1910" s="14">
        <f t="shared" si="426"/>
        <v>54.110999999999997</v>
      </c>
      <c r="D1910" s="13"/>
      <c r="E1910" s="14">
        <f t="shared" si="433"/>
        <v>54.110100000000003</v>
      </c>
      <c r="F1910" s="21">
        <f t="shared" si="434"/>
        <v>9</v>
      </c>
      <c r="G1910" s="13"/>
      <c r="H1910" s="21">
        <f t="shared" si="427"/>
        <v>9</v>
      </c>
      <c r="I1910" s="13"/>
      <c r="J1910" s="11" t="str">
        <f t="shared" si="435"/>
        <v>X</v>
      </c>
      <c r="K1910" s="11" t="str">
        <f t="shared" si="436"/>
        <v/>
      </c>
      <c r="L1910" s="11" t="str">
        <f t="shared" si="437"/>
        <v/>
      </c>
      <c r="M1910" s="13"/>
      <c r="R1910" s="11"/>
      <c r="T1910" s="11"/>
      <c r="X1910" s="13"/>
    </row>
    <row r="1911" spans="1:24" x14ac:dyDescent="0.3">
      <c r="A1911" s="13"/>
      <c r="B1911" s="11">
        <v>2929</v>
      </c>
      <c r="C1911" s="14">
        <f t="shared" si="426"/>
        <v>54.120199999999997</v>
      </c>
      <c r="D1911" s="13"/>
      <c r="E1911" s="14">
        <f t="shared" si="433"/>
        <v>54.119300000000003</v>
      </c>
      <c r="F1911" s="21">
        <f t="shared" si="434"/>
        <v>10</v>
      </c>
      <c r="G1911" s="13"/>
      <c r="H1911" s="21">
        <f t="shared" si="427"/>
        <v>9</v>
      </c>
      <c r="I1911" s="13"/>
      <c r="J1911" s="11" t="str">
        <f t="shared" si="435"/>
        <v/>
      </c>
      <c r="K1911" s="11" t="str">
        <f t="shared" si="436"/>
        <v/>
      </c>
      <c r="L1911" s="11" t="str">
        <f t="shared" si="437"/>
        <v>O</v>
      </c>
      <c r="M1911" s="13"/>
      <c r="R1911" s="11"/>
      <c r="T1911" s="11"/>
      <c r="X1911" s="13"/>
    </row>
    <row r="1912" spans="1:24" x14ac:dyDescent="0.3">
      <c r="A1912" s="13"/>
      <c r="B1912" s="11">
        <v>2930</v>
      </c>
      <c r="C1912" s="14">
        <f t="shared" si="426"/>
        <v>54.1295</v>
      </c>
      <c r="D1912" s="13"/>
      <c r="E1912" s="14">
        <f t="shared" si="433"/>
        <v>54.128399999999999</v>
      </c>
      <c r="F1912" s="21">
        <f t="shared" si="434"/>
        <v>11</v>
      </c>
      <c r="G1912" s="13"/>
      <c r="H1912" s="21">
        <f t="shared" si="427"/>
        <v>11</v>
      </c>
      <c r="I1912" s="13"/>
      <c r="J1912" s="11" t="str">
        <f t="shared" si="435"/>
        <v>X</v>
      </c>
      <c r="K1912" s="11" t="str">
        <f t="shared" si="436"/>
        <v/>
      </c>
      <c r="L1912" s="11" t="str">
        <f t="shared" si="437"/>
        <v/>
      </c>
      <c r="M1912" s="13"/>
      <c r="R1912" s="11"/>
      <c r="T1912" s="11"/>
      <c r="X1912" s="13"/>
    </row>
    <row r="1913" spans="1:24" x14ac:dyDescent="0.3">
      <c r="A1913" s="13"/>
      <c r="B1913" s="11">
        <v>2931</v>
      </c>
      <c r="C1913" s="14">
        <f t="shared" si="426"/>
        <v>54.1387</v>
      </c>
      <c r="D1913" s="13"/>
      <c r="E1913" s="14">
        <f t="shared" si="433"/>
        <v>54.137599999999999</v>
      </c>
      <c r="F1913" s="21">
        <f t="shared" si="434"/>
        <v>11</v>
      </c>
      <c r="G1913" s="13"/>
      <c r="H1913" s="21">
        <f t="shared" si="427"/>
        <v>11</v>
      </c>
      <c r="I1913" s="13"/>
      <c r="J1913" s="11" t="str">
        <f t="shared" si="435"/>
        <v>X</v>
      </c>
      <c r="K1913" s="11" t="str">
        <f t="shared" si="436"/>
        <v/>
      </c>
      <c r="L1913" s="11" t="str">
        <f t="shared" si="437"/>
        <v/>
      </c>
      <c r="M1913" s="13"/>
      <c r="R1913" s="11"/>
      <c r="T1913" s="11"/>
      <c r="X1913" s="13"/>
    </row>
    <row r="1914" spans="1:24" x14ac:dyDescent="0.3">
      <c r="A1914" s="13"/>
      <c r="B1914" s="11">
        <v>2932</v>
      </c>
      <c r="C1914" s="14">
        <f t="shared" si="426"/>
        <v>54.1479</v>
      </c>
      <c r="D1914" s="13"/>
      <c r="E1914" s="14">
        <f t="shared" si="433"/>
        <v>54.146799999999999</v>
      </c>
      <c r="F1914" s="21">
        <f t="shared" ref="F1914:F1928" si="438">ROUND((23/2)+(((E1914-54)-0.14)/0.14)*(23/3),0)</f>
        <v>12</v>
      </c>
      <c r="G1914" s="13"/>
      <c r="H1914" s="21">
        <f t="shared" si="427"/>
        <v>11</v>
      </c>
      <c r="I1914" s="13"/>
      <c r="J1914" s="11" t="str">
        <f t="shared" si="435"/>
        <v/>
      </c>
      <c r="K1914" s="11" t="str">
        <f t="shared" si="436"/>
        <v/>
      </c>
      <c r="L1914" s="11" t="str">
        <f t="shared" si="437"/>
        <v>O</v>
      </c>
      <c r="M1914" s="13"/>
      <c r="R1914" s="11"/>
      <c r="T1914" s="11"/>
      <c r="X1914" s="13"/>
    </row>
    <row r="1915" spans="1:24" x14ac:dyDescent="0.3">
      <c r="A1915" s="13"/>
      <c r="B1915" s="11">
        <v>2933</v>
      </c>
      <c r="C1915" s="14">
        <f t="shared" si="426"/>
        <v>54.157200000000003</v>
      </c>
      <c r="D1915" s="13"/>
      <c r="E1915" s="14">
        <f t="shared" si="433"/>
        <v>54.155999999999999</v>
      </c>
      <c r="F1915" s="21">
        <f t="shared" si="438"/>
        <v>12</v>
      </c>
      <c r="G1915" s="13"/>
      <c r="H1915" s="21">
        <f t="shared" si="427"/>
        <v>11.999999999999998</v>
      </c>
      <c r="I1915" s="13"/>
      <c r="J1915" s="11" t="str">
        <f t="shared" si="435"/>
        <v>X</v>
      </c>
      <c r="K1915" s="11" t="str">
        <f t="shared" si="436"/>
        <v/>
      </c>
      <c r="L1915" s="11" t="str">
        <f t="shared" si="437"/>
        <v/>
      </c>
      <c r="M1915" s="13"/>
      <c r="R1915" s="11"/>
      <c r="T1915" s="11"/>
      <c r="X1915" s="13"/>
    </row>
    <row r="1916" spans="1:24" x14ac:dyDescent="0.3">
      <c r="A1916" s="13"/>
      <c r="B1916" s="11">
        <v>2934</v>
      </c>
      <c r="C1916" s="14">
        <f t="shared" si="426"/>
        <v>54.166400000000003</v>
      </c>
      <c r="D1916" s="13"/>
      <c r="E1916" s="14">
        <f t="shared" si="433"/>
        <v>54.165100000000002</v>
      </c>
      <c r="F1916" s="21">
        <f t="shared" si="438"/>
        <v>13</v>
      </c>
      <c r="G1916" s="13"/>
      <c r="H1916" s="21">
        <f t="shared" si="427"/>
        <v>13</v>
      </c>
      <c r="I1916" s="13"/>
      <c r="J1916" s="11" t="str">
        <f t="shared" si="435"/>
        <v>X</v>
      </c>
      <c r="K1916" s="11" t="str">
        <f t="shared" si="436"/>
        <v/>
      </c>
      <c r="L1916" s="11" t="str">
        <f t="shared" si="437"/>
        <v/>
      </c>
      <c r="M1916" s="13"/>
      <c r="R1916" s="11"/>
      <c r="T1916" s="11"/>
      <c r="X1916" s="13"/>
    </row>
    <row r="1917" spans="1:24" x14ac:dyDescent="0.3">
      <c r="A1917" s="13"/>
      <c r="B1917" s="11">
        <v>2935</v>
      </c>
      <c r="C1917" s="14">
        <f t="shared" si="426"/>
        <v>54.175600000000003</v>
      </c>
      <c r="D1917" s="13"/>
      <c r="E1917" s="14">
        <f t="shared" si="433"/>
        <v>54.174300000000002</v>
      </c>
      <c r="F1917" s="21">
        <f t="shared" si="438"/>
        <v>13</v>
      </c>
      <c r="G1917" s="13"/>
      <c r="H1917" s="21">
        <f t="shared" si="427"/>
        <v>13</v>
      </c>
      <c r="I1917" s="13"/>
      <c r="J1917" s="11" t="str">
        <f t="shared" si="435"/>
        <v>X</v>
      </c>
      <c r="K1917" s="11" t="str">
        <f t="shared" si="436"/>
        <v/>
      </c>
      <c r="L1917" s="11" t="str">
        <f t="shared" si="437"/>
        <v/>
      </c>
      <c r="M1917" s="13"/>
      <c r="R1917" s="11"/>
      <c r="T1917" s="11"/>
      <c r="X1917" s="13"/>
    </row>
    <row r="1918" spans="1:24" x14ac:dyDescent="0.3">
      <c r="A1918" s="13"/>
      <c r="B1918" s="11">
        <v>2936</v>
      </c>
      <c r="C1918" s="14">
        <f t="shared" si="426"/>
        <v>54.184899999999999</v>
      </c>
      <c r="D1918" s="13"/>
      <c r="E1918" s="14">
        <f t="shared" si="433"/>
        <v>54.183500000000002</v>
      </c>
      <c r="F1918" s="21">
        <f t="shared" si="438"/>
        <v>14</v>
      </c>
      <c r="G1918" s="13"/>
      <c r="H1918" s="21">
        <f t="shared" si="427"/>
        <v>14</v>
      </c>
      <c r="I1918" s="13"/>
      <c r="J1918" s="11" t="str">
        <f t="shared" si="435"/>
        <v>X</v>
      </c>
      <c r="K1918" s="11" t="str">
        <f t="shared" si="436"/>
        <v/>
      </c>
      <c r="L1918" s="11" t="str">
        <f t="shared" si="437"/>
        <v/>
      </c>
      <c r="M1918" s="13"/>
      <c r="R1918" s="11"/>
      <c r="T1918" s="11"/>
      <c r="X1918" s="13"/>
    </row>
    <row r="1919" spans="1:24" x14ac:dyDescent="0.3">
      <c r="A1919" s="13"/>
      <c r="B1919" s="11">
        <v>2937</v>
      </c>
      <c r="C1919" s="14">
        <f t="shared" si="426"/>
        <v>54.194099999999999</v>
      </c>
      <c r="D1919" s="13"/>
      <c r="E1919" s="14">
        <f t="shared" si="433"/>
        <v>54.192700000000002</v>
      </c>
      <c r="F1919" s="21">
        <f t="shared" si="438"/>
        <v>14</v>
      </c>
      <c r="G1919" s="13"/>
      <c r="H1919" s="21">
        <f t="shared" si="427"/>
        <v>14</v>
      </c>
      <c r="I1919" s="13"/>
      <c r="J1919" s="11" t="str">
        <f t="shared" si="435"/>
        <v>X</v>
      </c>
      <c r="K1919" s="11" t="str">
        <f t="shared" si="436"/>
        <v/>
      </c>
      <c r="L1919" s="11" t="str">
        <f t="shared" si="437"/>
        <v/>
      </c>
      <c r="M1919" s="13"/>
      <c r="R1919" s="11"/>
      <c r="T1919" s="11"/>
      <c r="X1919" s="13"/>
    </row>
    <row r="1920" spans="1:24" x14ac:dyDescent="0.3">
      <c r="A1920" s="13"/>
      <c r="B1920" s="11">
        <v>2938</v>
      </c>
      <c r="C1920" s="14">
        <f t="shared" si="426"/>
        <v>54.203299999999999</v>
      </c>
      <c r="D1920" s="13"/>
      <c r="E1920" s="14">
        <f t="shared" si="433"/>
        <v>54.201799999999999</v>
      </c>
      <c r="F1920" s="21">
        <f t="shared" si="438"/>
        <v>15</v>
      </c>
      <c r="G1920" s="13"/>
      <c r="H1920" s="21">
        <f t="shared" si="427"/>
        <v>15</v>
      </c>
      <c r="I1920" s="13"/>
      <c r="J1920" s="11" t="str">
        <f t="shared" si="435"/>
        <v>X</v>
      </c>
      <c r="K1920" s="11" t="str">
        <f t="shared" si="436"/>
        <v/>
      </c>
      <c r="L1920" s="11" t="str">
        <f t="shared" si="437"/>
        <v/>
      </c>
      <c r="M1920" s="13"/>
      <c r="R1920" s="11"/>
      <c r="T1920" s="11"/>
      <c r="X1920" s="13"/>
    </row>
    <row r="1921" spans="1:24" x14ac:dyDescent="0.3">
      <c r="A1921" s="13"/>
      <c r="B1921" s="11">
        <v>2939</v>
      </c>
      <c r="C1921" s="14">
        <f t="shared" si="426"/>
        <v>54.212499999999999</v>
      </c>
      <c r="D1921" s="13"/>
      <c r="E1921" s="14">
        <f t="shared" si="433"/>
        <v>54.210999999999999</v>
      </c>
      <c r="F1921" s="21">
        <f t="shared" si="438"/>
        <v>15</v>
      </c>
      <c r="G1921" s="13"/>
      <c r="H1921" s="21">
        <f t="shared" si="427"/>
        <v>15</v>
      </c>
      <c r="I1921" s="13"/>
      <c r="J1921" s="11" t="str">
        <f t="shared" si="435"/>
        <v>X</v>
      </c>
      <c r="K1921" s="11" t="str">
        <f t="shared" si="436"/>
        <v/>
      </c>
      <c r="L1921" s="11" t="str">
        <f t="shared" si="437"/>
        <v/>
      </c>
      <c r="M1921" s="13"/>
      <c r="R1921" s="11"/>
      <c r="T1921" s="11"/>
      <c r="X1921" s="13"/>
    </row>
    <row r="1922" spans="1:24" x14ac:dyDescent="0.3">
      <c r="A1922" s="13"/>
      <c r="B1922" s="11">
        <v>2940</v>
      </c>
      <c r="C1922" s="14">
        <f t="shared" si="426"/>
        <v>54.221800000000002</v>
      </c>
      <c r="D1922" s="13"/>
      <c r="E1922" s="14">
        <f t="shared" si="433"/>
        <v>54.220199999999998</v>
      </c>
      <c r="F1922" s="21">
        <f t="shared" si="438"/>
        <v>16</v>
      </c>
      <c r="G1922" s="13"/>
      <c r="H1922" s="21">
        <f t="shared" si="427"/>
        <v>16</v>
      </c>
      <c r="I1922" s="13"/>
      <c r="J1922" s="11" t="str">
        <f t="shared" si="435"/>
        <v>X</v>
      </c>
      <c r="K1922" s="11" t="str">
        <f t="shared" si="436"/>
        <v/>
      </c>
      <c r="L1922" s="11" t="str">
        <f t="shared" si="437"/>
        <v/>
      </c>
      <c r="M1922" s="13"/>
      <c r="R1922" s="11"/>
      <c r="T1922" s="11"/>
      <c r="X1922" s="13"/>
    </row>
    <row r="1923" spans="1:24" x14ac:dyDescent="0.3">
      <c r="A1923" s="13"/>
      <c r="B1923" s="11">
        <v>2941</v>
      </c>
      <c r="C1923" s="14">
        <f t="shared" si="426"/>
        <v>54.231000000000002</v>
      </c>
      <c r="D1923" s="13"/>
      <c r="E1923" s="14">
        <f t="shared" si="433"/>
        <v>54.229399999999998</v>
      </c>
      <c r="F1923" s="21">
        <f t="shared" si="438"/>
        <v>16</v>
      </c>
      <c r="G1923" s="13"/>
      <c r="H1923" s="21">
        <f t="shared" si="427"/>
        <v>16</v>
      </c>
      <c r="I1923" s="13"/>
      <c r="J1923" s="11" t="str">
        <f t="shared" si="435"/>
        <v>X</v>
      </c>
      <c r="K1923" s="11" t="str">
        <f t="shared" si="436"/>
        <v/>
      </c>
      <c r="L1923" s="11" t="str">
        <f t="shared" si="437"/>
        <v/>
      </c>
      <c r="M1923" s="13"/>
      <c r="R1923" s="11"/>
      <c r="T1923" s="11"/>
      <c r="X1923" s="13"/>
    </row>
    <row r="1924" spans="1:24" x14ac:dyDescent="0.3">
      <c r="A1924" s="13"/>
      <c r="B1924" s="11">
        <v>2942</v>
      </c>
      <c r="C1924" s="14">
        <f t="shared" si="426"/>
        <v>54.240200000000002</v>
      </c>
      <c r="D1924" s="13"/>
      <c r="E1924" s="14">
        <f t="shared" si="433"/>
        <v>54.238500000000002</v>
      </c>
      <c r="F1924" s="21">
        <f t="shared" si="438"/>
        <v>17</v>
      </c>
      <c r="G1924" s="13"/>
      <c r="H1924" s="21">
        <f t="shared" si="427"/>
        <v>17</v>
      </c>
      <c r="I1924" s="13"/>
      <c r="J1924" s="11" t="str">
        <f t="shared" si="435"/>
        <v>X</v>
      </c>
      <c r="K1924" s="11" t="str">
        <f t="shared" si="436"/>
        <v/>
      </c>
      <c r="L1924" s="11" t="str">
        <f t="shared" si="437"/>
        <v/>
      </c>
      <c r="M1924" s="13"/>
      <c r="R1924" s="11"/>
      <c r="T1924" s="11"/>
      <c r="X1924" s="13"/>
    </row>
    <row r="1925" spans="1:24" x14ac:dyDescent="0.3">
      <c r="A1925" s="13"/>
      <c r="B1925" s="11">
        <v>2943</v>
      </c>
      <c r="C1925" s="14">
        <f t="shared" si="426"/>
        <v>54.249400000000001</v>
      </c>
      <c r="D1925" s="13"/>
      <c r="E1925" s="14">
        <f t="shared" si="433"/>
        <v>54.247700000000002</v>
      </c>
      <c r="F1925" s="21">
        <f t="shared" si="438"/>
        <v>17</v>
      </c>
      <c r="G1925" s="13"/>
      <c r="H1925" s="21">
        <f t="shared" si="427"/>
        <v>17</v>
      </c>
      <c r="I1925" s="13"/>
      <c r="J1925" s="11" t="str">
        <f t="shared" si="435"/>
        <v>X</v>
      </c>
      <c r="K1925" s="11" t="str">
        <f t="shared" si="436"/>
        <v/>
      </c>
      <c r="L1925" s="11" t="str">
        <f t="shared" si="437"/>
        <v/>
      </c>
      <c r="M1925" s="13"/>
      <c r="R1925" s="11"/>
      <c r="T1925" s="11"/>
      <c r="X1925" s="13"/>
    </row>
    <row r="1926" spans="1:24" x14ac:dyDescent="0.3">
      <c r="A1926" s="13"/>
      <c r="B1926" s="11">
        <v>2944</v>
      </c>
      <c r="C1926" s="14">
        <f t="shared" ref="C1926:C1989" si="439">ROUND(SQRT(B1926),4)</f>
        <v>54.258600000000001</v>
      </c>
      <c r="D1926" s="13"/>
      <c r="E1926" s="14">
        <f t="shared" si="433"/>
        <v>54.256900000000002</v>
      </c>
      <c r="F1926" s="21">
        <f t="shared" si="438"/>
        <v>18</v>
      </c>
      <c r="G1926" s="13"/>
      <c r="H1926" s="21">
        <f t="shared" si="427"/>
        <v>17</v>
      </c>
      <c r="I1926" s="13"/>
      <c r="J1926" s="11" t="str">
        <f t="shared" si="435"/>
        <v/>
      </c>
      <c r="K1926" s="11" t="str">
        <f t="shared" si="436"/>
        <v/>
      </c>
      <c r="L1926" s="11" t="str">
        <f t="shared" si="437"/>
        <v>O</v>
      </c>
      <c r="M1926" s="13"/>
      <c r="R1926" s="11"/>
      <c r="T1926" s="11"/>
      <c r="X1926" s="13"/>
    </row>
    <row r="1927" spans="1:24" x14ac:dyDescent="0.3">
      <c r="A1927" s="13"/>
      <c r="B1927" s="11">
        <v>2945</v>
      </c>
      <c r="C1927" s="14">
        <f t="shared" si="439"/>
        <v>54.267899999999997</v>
      </c>
      <c r="D1927" s="13"/>
      <c r="E1927" s="14">
        <f t="shared" si="433"/>
        <v>54.266100000000002</v>
      </c>
      <c r="F1927" s="21">
        <f t="shared" si="438"/>
        <v>18</v>
      </c>
      <c r="G1927" s="13"/>
      <c r="H1927" s="21">
        <f t="shared" ref="H1927:H1990" si="440">ROUND(C1927-E1927,4)*10000</f>
        <v>18</v>
      </c>
      <c r="I1927" s="13"/>
      <c r="J1927" s="11" t="str">
        <f t="shared" si="435"/>
        <v>X</v>
      </c>
      <c r="K1927" s="11" t="str">
        <f t="shared" si="436"/>
        <v/>
      </c>
      <c r="L1927" s="11" t="str">
        <f t="shared" si="437"/>
        <v/>
      </c>
      <c r="M1927" s="13"/>
      <c r="R1927" s="11"/>
      <c r="T1927" s="11"/>
      <c r="X1927" s="13"/>
    </row>
    <row r="1928" spans="1:24" x14ac:dyDescent="0.3">
      <c r="A1928" s="13"/>
      <c r="B1928" s="11">
        <v>2946</v>
      </c>
      <c r="C1928" s="14">
        <f t="shared" si="439"/>
        <v>54.277099999999997</v>
      </c>
      <c r="D1928" s="13"/>
      <c r="E1928" s="14">
        <f t="shared" si="433"/>
        <v>54.275199999999998</v>
      </c>
      <c r="F1928" s="21">
        <f t="shared" si="438"/>
        <v>19</v>
      </c>
      <c r="G1928" s="13"/>
      <c r="H1928" s="21">
        <f t="shared" si="440"/>
        <v>19</v>
      </c>
      <c r="I1928" s="13"/>
      <c r="J1928" s="11" t="str">
        <f t="shared" si="435"/>
        <v>X</v>
      </c>
      <c r="K1928" s="11" t="str">
        <f t="shared" si="436"/>
        <v/>
      </c>
      <c r="L1928" s="11" t="str">
        <f t="shared" si="437"/>
        <v/>
      </c>
      <c r="M1928" s="13"/>
      <c r="R1928" s="11"/>
      <c r="T1928" s="11"/>
      <c r="X1928" s="13"/>
    </row>
    <row r="1929" spans="1:24" x14ac:dyDescent="0.3">
      <c r="A1929" s="13"/>
      <c r="B1929" s="11">
        <v>2947</v>
      </c>
      <c r="C1929" s="14">
        <f t="shared" si="439"/>
        <v>54.286299999999997</v>
      </c>
      <c r="D1929" s="13"/>
      <c r="E1929" s="14">
        <f t="shared" si="433"/>
        <v>54.284399999999998</v>
      </c>
      <c r="F1929" s="21">
        <f t="shared" ref="F1929:F1943" si="441">ROUND(23-((0.42-(E1929-54))/0.14)*(23/6),0)</f>
        <v>19</v>
      </c>
      <c r="G1929" s="13"/>
      <c r="H1929" s="21">
        <f t="shared" si="440"/>
        <v>19</v>
      </c>
      <c r="I1929" s="13"/>
      <c r="J1929" s="11" t="str">
        <f t="shared" si="435"/>
        <v>X</v>
      </c>
      <c r="K1929" s="11" t="str">
        <f t="shared" si="436"/>
        <v/>
      </c>
      <c r="L1929" s="11" t="str">
        <f t="shared" si="437"/>
        <v/>
      </c>
      <c r="M1929" s="13"/>
      <c r="R1929" s="11"/>
      <c r="T1929" s="11"/>
      <c r="X1929" s="13"/>
    </row>
    <row r="1930" spans="1:24" x14ac:dyDescent="0.3">
      <c r="A1930" s="13"/>
      <c r="B1930" s="11">
        <v>2948</v>
      </c>
      <c r="C1930" s="14">
        <f t="shared" si="439"/>
        <v>54.295499999999997</v>
      </c>
      <c r="D1930" s="13"/>
      <c r="E1930" s="14">
        <f t="shared" si="433"/>
        <v>54.293599999999998</v>
      </c>
      <c r="F1930" s="21">
        <f t="shared" si="441"/>
        <v>20</v>
      </c>
      <c r="G1930" s="13"/>
      <c r="H1930" s="21">
        <f t="shared" si="440"/>
        <v>19</v>
      </c>
      <c r="I1930" s="13"/>
      <c r="J1930" s="11" t="str">
        <f t="shared" si="435"/>
        <v/>
      </c>
      <c r="K1930" s="11" t="str">
        <f t="shared" si="436"/>
        <v/>
      </c>
      <c r="L1930" s="11" t="str">
        <f t="shared" si="437"/>
        <v>O</v>
      </c>
      <c r="M1930" s="13"/>
      <c r="R1930" s="11"/>
      <c r="T1930" s="11"/>
      <c r="X1930" s="13"/>
    </row>
    <row r="1931" spans="1:24" x14ac:dyDescent="0.3">
      <c r="A1931" s="13"/>
      <c r="B1931" s="11">
        <v>2949</v>
      </c>
      <c r="C1931" s="14">
        <f t="shared" si="439"/>
        <v>54.304699999999997</v>
      </c>
      <c r="D1931" s="13"/>
      <c r="E1931" s="14">
        <f t="shared" si="433"/>
        <v>54.302799999999998</v>
      </c>
      <c r="F1931" s="21">
        <f t="shared" si="441"/>
        <v>20</v>
      </c>
      <c r="G1931" s="13"/>
      <c r="H1931" s="21">
        <f t="shared" si="440"/>
        <v>19</v>
      </c>
      <c r="I1931" s="13"/>
      <c r="J1931" s="11" t="str">
        <f t="shared" ref="J1931:J1962" si="442">IF(H1931=F1931,"X","")</f>
        <v/>
      </c>
      <c r="K1931" s="11" t="str">
        <f t="shared" ref="K1931:K1962" si="443">IF(H1931&gt;F1931,"U","")</f>
        <v/>
      </c>
      <c r="L1931" s="11" t="str">
        <f t="shared" ref="L1931:L1962" si="444">IF(H1931&lt;F1931,"O","")</f>
        <v>O</v>
      </c>
      <c r="M1931" s="13"/>
      <c r="R1931" s="11"/>
      <c r="T1931" s="11"/>
      <c r="X1931" s="13"/>
    </row>
    <row r="1932" spans="1:24" x14ac:dyDescent="0.3">
      <c r="A1932" s="13"/>
      <c r="B1932" s="11">
        <v>2950</v>
      </c>
      <c r="C1932" s="14">
        <f t="shared" si="439"/>
        <v>54.313899999999997</v>
      </c>
      <c r="D1932" s="13"/>
      <c r="E1932" s="14">
        <f t="shared" si="433"/>
        <v>54.311900000000001</v>
      </c>
      <c r="F1932" s="21">
        <f t="shared" si="441"/>
        <v>20</v>
      </c>
      <c r="G1932" s="13"/>
      <c r="H1932" s="21">
        <f t="shared" si="440"/>
        <v>20</v>
      </c>
      <c r="I1932" s="13"/>
      <c r="J1932" s="11" t="str">
        <f t="shared" si="442"/>
        <v>X</v>
      </c>
      <c r="K1932" s="11" t="str">
        <f t="shared" si="443"/>
        <v/>
      </c>
      <c r="L1932" s="11" t="str">
        <f t="shared" si="444"/>
        <v/>
      </c>
      <c r="M1932" s="13"/>
      <c r="R1932" s="11"/>
      <c r="T1932" s="11"/>
      <c r="X1932" s="13"/>
    </row>
    <row r="1933" spans="1:24" x14ac:dyDescent="0.3">
      <c r="A1933" s="13"/>
      <c r="B1933" s="11">
        <v>2951</v>
      </c>
      <c r="C1933" s="14">
        <f t="shared" si="439"/>
        <v>54.323099999999997</v>
      </c>
      <c r="D1933" s="13"/>
      <c r="E1933" s="14">
        <f t="shared" si="433"/>
        <v>54.321100000000001</v>
      </c>
      <c r="F1933" s="21">
        <f t="shared" si="441"/>
        <v>20</v>
      </c>
      <c r="G1933" s="13"/>
      <c r="H1933" s="21">
        <f t="shared" si="440"/>
        <v>20</v>
      </c>
      <c r="I1933" s="13"/>
      <c r="J1933" s="11" t="str">
        <f t="shared" si="442"/>
        <v>X</v>
      </c>
      <c r="K1933" s="11" t="str">
        <f t="shared" si="443"/>
        <v/>
      </c>
      <c r="L1933" s="11" t="str">
        <f t="shared" si="444"/>
        <v/>
      </c>
      <c r="M1933" s="13"/>
      <c r="R1933" s="11"/>
      <c r="T1933" s="11"/>
      <c r="X1933" s="13"/>
    </row>
    <row r="1934" spans="1:24" x14ac:dyDescent="0.3">
      <c r="A1934" s="13"/>
      <c r="B1934" s="11">
        <v>2952</v>
      </c>
      <c r="C1934" s="14">
        <f t="shared" si="439"/>
        <v>54.332299999999996</v>
      </c>
      <c r="D1934" s="13"/>
      <c r="E1934" s="14">
        <f t="shared" si="433"/>
        <v>54.330300000000001</v>
      </c>
      <c r="F1934" s="21">
        <f t="shared" si="441"/>
        <v>21</v>
      </c>
      <c r="G1934" s="13"/>
      <c r="H1934" s="21">
        <f t="shared" si="440"/>
        <v>20</v>
      </c>
      <c r="I1934" s="13"/>
      <c r="J1934" s="11" t="str">
        <f t="shared" si="442"/>
        <v/>
      </c>
      <c r="K1934" s="11" t="str">
        <f t="shared" si="443"/>
        <v/>
      </c>
      <c r="L1934" s="11" t="str">
        <f t="shared" si="444"/>
        <v>O</v>
      </c>
      <c r="M1934" s="13"/>
      <c r="R1934" s="11"/>
      <c r="T1934" s="11"/>
      <c r="X1934" s="13"/>
    </row>
    <row r="1935" spans="1:24" x14ac:dyDescent="0.3">
      <c r="A1935" s="13"/>
      <c r="B1935" s="11">
        <v>2953</v>
      </c>
      <c r="C1935" s="14">
        <f t="shared" si="439"/>
        <v>54.341500000000003</v>
      </c>
      <c r="D1935" s="13"/>
      <c r="E1935" s="14">
        <f t="shared" si="433"/>
        <v>54.339399999999998</v>
      </c>
      <c r="F1935" s="21">
        <f t="shared" si="441"/>
        <v>21</v>
      </c>
      <c r="G1935" s="13"/>
      <c r="H1935" s="21">
        <f t="shared" si="440"/>
        <v>21</v>
      </c>
      <c r="I1935" s="13"/>
      <c r="J1935" s="11" t="str">
        <f t="shared" si="442"/>
        <v>X</v>
      </c>
      <c r="K1935" s="11" t="str">
        <f t="shared" si="443"/>
        <v/>
      </c>
      <c r="L1935" s="11" t="str">
        <f t="shared" si="444"/>
        <v/>
      </c>
      <c r="M1935" s="13"/>
      <c r="R1935" s="11"/>
      <c r="T1935" s="11"/>
      <c r="X1935" s="13"/>
    </row>
    <row r="1936" spans="1:24" x14ac:dyDescent="0.3">
      <c r="A1936" s="13"/>
      <c r="B1936" s="11">
        <v>2954</v>
      </c>
      <c r="C1936" s="14">
        <f t="shared" si="439"/>
        <v>54.350700000000003</v>
      </c>
      <c r="D1936" s="13"/>
      <c r="E1936" s="14">
        <f t="shared" si="433"/>
        <v>54.348599999999998</v>
      </c>
      <c r="F1936" s="21">
        <f t="shared" si="441"/>
        <v>21</v>
      </c>
      <c r="G1936" s="13"/>
      <c r="H1936" s="21">
        <f t="shared" si="440"/>
        <v>21</v>
      </c>
      <c r="I1936" s="13"/>
      <c r="J1936" s="11" t="str">
        <f t="shared" si="442"/>
        <v>X</v>
      </c>
      <c r="K1936" s="11" t="str">
        <f t="shared" si="443"/>
        <v/>
      </c>
      <c r="L1936" s="11" t="str">
        <f t="shared" si="444"/>
        <v/>
      </c>
      <c r="M1936" s="13"/>
      <c r="R1936" s="11"/>
      <c r="T1936" s="11"/>
      <c r="X1936" s="13"/>
    </row>
    <row r="1937" spans="1:24" x14ac:dyDescent="0.3">
      <c r="A1937" s="13"/>
      <c r="B1937" s="11">
        <v>2955</v>
      </c>
      <c r="C1937" s="14">
        <f t="shared" si="439"/>
        <v>54.359900000000003</v>
      </c>
      <c r="D1937" s="13"/>
      <c r="E1937" s="14">
        <f t="shared" si="433"/>
        <v>54.357799999999997</v>
      </c>
      <c r="F1937" s="21">
        <f t="shared" si="441"/>
        <v>21</v>
      </c>
      <c r="G1937" s="13"/>
      <c r="H1937" s="21">
        <f t="shared" si="440"/>
        <v>21</v>
      </c>
      <c r="I1937" s="13"/>
      <c r="J1937" s="11" t="str">
        <f t="shared" si="442"/>
        <v>X</v>
      </c>
      <c r="K1937" s="11" t="str">
        <f t="shared" si="443"/>
        <v/>
      </c>
      <c r="L1937" s="11" t="str">
        <f t="shared" si="444"/>
        <v/>
      </c>
      <c r="M1937" s="13"/>
      <c r="R1937" s="11"/>
      <c r="T1937" s="11"/>
      <c r="X1937" s="13"/>
    </row>
    <row r="1938" spans="1:24" x14ac:dyDescent="0.3">
      <c r="A1938" s="13"/>
      <c r="B1938" s="11">
        <v>2956</v>
      </c>
      <c r="C1938" s="14">
        <f t="shared" si="439"/>
        <v>54.369100000000003</v>
      </c>
      <c r="D1938" s="13"/>
      <c r="E1938" s="14">
        <f t="shared" si="433"/>
        <v>54.366999999999997</v>
      </c>
      <c r="F1938" s="21">
        <f t="shared" si="441"/>
        <v>22</v>
      </c>
      <c r="G1938" s="13"/>
      <c r="H1938" s="21">
        <f t="shared" si="440"/>
        <v>21</v>
      </c>
      <c r="I1938" s="13"/>
      <c r="J1938" s="11" t="str">
        <f t="shared" si="442"/>
        <v/>
      </c>
      <c r="K1938" s="11" t="str">
        <f t="shared" si="443"/>
        <v/>
      </c>
      <c r="L1938" s="11" t="str">
        <f t="shared" si="444"/>
        <v>O</v>
      </c>
      <c r="M1938" s="13"/>
      <c r="R1938" s="11"/>
      <c r="T1938" s="11"/>
      <c r="X1938" s="13"/>
    </row>
    <row r="1939" spans="1:24" x14ac:dyDescent="0.3">
      <c r="A1939" s="13"/>
      <c r="B1939" s="11">
        <v>2957</v>
      </c>
      <c r="C1939" s="14">
        <f t="shared" si="439"/>
        <v>54.378300000000003</v>
      </c>
      <c r="D1939" s="13"/>
      <c r="E1939" s="14">
        <f t="shared" si="433"/>
        <v>54.376100000000001</v>
      </c>
      <c r="F1939" s="21">
        <f t="shared" si="441"/>
        <v>22</v>
      </c>
      <c r="G1939" s="13"/>
      <c r="H1939" s="21">
        <f t="shared" si="440"/>
        <v>22</v>
      </c>
      <c r="I1939" s="13"/>
      <c r="J1939" s="11" t="str">
        <f t="shared" si="442"/>
        <v>X</v>
      </c>
      <c r="K1939" s="11" t="str">
        <f t="shared" si="443"/>
        <v/>
      </c>
      <c r="L1939" s="11" t="str">
        <f t="shared" si="444"/>
        <v/>
      </c>
      <c r="M1939" s="13"/>
      <c r="R1939" s="11"/>
      <c r="T1939" s="11"/>
      <c r="X1939" s="13"/>
    </row>
    <row r="1940" spans="1:24" x14ac:dyDescent="0.3">
      <c r="A1940" s="13"/>
      <c r="B1940" s="11">
        <v>2958</v>
      </c>
      <c r="C1940" s="14">
        <f t="shared" si="439"/>
        <v>54.387500000000003</v>
      </c>
      <c r="D1940" s="13"/>
      <c r="E1940" s="14">
        <f t="shared" si="433"/>
        <v>54.385300000000001</v>
      </c>
      <c r="F1940" s="21">
        <f t="shared" si="441"/>
        <v>22</v>
      </c>
      <c r="G1940" s="13"/>
      <c r="H1940" s="21">
        <f t="shared" si="440"/>
        <v>22</v>
      </c>
      <c r="I1940" s="13"/>
      <c r="J1940" s="11" t="str">
        <f t="shared" si="442"/>
        <v>X</v>
      </c>
      <c r="K1940" s="11" t="str">
        <f t="shared" si="443"/>
        <v/>
      </c>
      <c r="L1940" s="11" t="str">
        <f t="shared" si="444"/>
        <v/>
      </c>
      <c r="M1940" s="13"/>
      <c r="R1940" s="11"/>
      <c r="T1940" s="11"/>
      <c r="X1940" s="13"/>
    </row>
    <row r="1941" spans="1:24" x14ac:dyDescent="0.3">
      <c r="A1941" s="13"/>
      <c r="B1941" s="11">
        <v>2959</v>
      </c>
      <c r="C1941" s="14">
        <f t="shared" si="439"/>
        <v>54.396700000000003</v>
      </c>
      <c r="D1941" s="13"/>
      <c r="E1941" s="14">
        <f t="shared" si="433"/>
        <v>54.394500000000001</v>
      </c>
      <c r="F1941" s="21">
        <f t="shared" si="441"/>
        <v>22</v>
      </c>
      <c r="G1941" s="13"/>
      <c r="H1941" s="21">
        <f t="shared" si="440"/>
        <v>22</v>
      </c>
      <c r="I1941" s="13"/>
      <c r="J1941" s="11" t="str">
        <f t="shared" si="442"/>
        <v>X</v>
      </c>
      <c r="K1941" s="11" t="str">
        <f t="shared" si="443"/>
        <v/>
      </c>
      <c r="L1941" s="11" t="str">
        <f t="shared" si="444"/>
        <v/>
      </c>
      <c r="M1941" s="13"/>
      <c r="R1941" s="11"/>
      <c r="T1941" s="11"/>
      <c r="X1941" s="13"/>
    </row>
    <row r="1942" spans="1:24" x14ac:dyDescent="0.3">
      <c r="A1942" s="13"/>
      <c r="B1942" s="11">
        <v>2960</v>
      </c>
      <c r="C1942" s="14">
        <f t="shared" si="439"/>
        <v>54.405900000000003</v>
      </c>
      <c r="D1942" s="13"/>
      <c r="E1942" s="14">
        <f t="shared" si="433"/>
        <v>54.403700000000001</v>
      </c>
      <c r="F1942" s="21">
        <f t="shared" si="441"/>
        <v>23</v>
      </c>
      <c r="G1942" s="13"/>
      <c r="H1942" s="21">
        <f t="shared" si="440"/>
        <v>22</v>
      </c>
      <c r="I1942" s="13"/>
      <c r="J1942" s="11" t="str">
        <f t="shared" si="442"/>
        <v/>
      </c>
      <c r="K1942" s="11" t="str">
        <f t="shared" si="443"/>
        <v/>
      </c>
      <c r="L1942" s="11" t="str">
        <f t="shared" si="444"/>
        <v>O</v>
      </c>
      <c r="M1942" s="13"/>
      <c r="R1942" s="11"/>
      <c r="T1942" s="11"/>
      <c r="X1942" s="13"/>
    </row>
    <row r="1943" spans="1:24" x14ac:dyDescent="0.3">
      <c r="A1943" s="13"/>
      <c r="B1943" s="11">
        <v>2961</v>
      </c>
      <c r="C1943" s="14">
        <f t="shared" si="439"/>
        <v>54.415100000000002</v>
      </c>
      <c r="D1943" s="13"/>
      <c r="E1943" s="14">
        <f t="shared" si="433"/>
        <v>54.412799999999997</v>
      </c>
      <c r="F1943" s="21">
        <f t="shared" si="441"/>
        <v>23</v>
      </c>
      <c r="G1943" s="13"/>
      <c r="H1943" s="21">
        <f t="shared" si="440"/>
        <v>23</v>
      </c>
      <c r="I1943" s="13"/>
      <c r="J1943" s="11" t="str">
        <f t="shared" si="442"/>
        <v>X</v>
      </c>
      <c r="K1943" s="11" t="str">
        <f t="shared" si="443"/>
        <v/>
      </c>
      <c r="L1943" s="11" t="str">
        <f t="shared" si="444"/>
        <v/>
      </c>
      <c r="M1943" s="13"/>
      <c r="R1943" s="11"/>
      <c r="T1943" s="11"/>
      <c r="X1943" s="13"/>
    </row>
    <row r="1944" spans="1:24" x14ac:dyDescent="0.3">
      <c r="A1944" s="13"/>
      <c r="B1944" s="11">
        <v>2962</v>
      </c>
      <c r="C1944" s="14">
        <f t="shared" si="439"/>
        <v>54.424300000000002</v>
      </c>
      <c r="D1944" s="13"/>
      <c r="E1944" s="14">
        <f t="shared" si="433"/>
        <v>54.421999999999997</v>
      </c>
      <c r="F1944" s="21">
        <v>23</v>
      </c>
      <c r="G1944" s="13"/>
      <c r="H1944" s="21">
        <f t="shared" si="440"/>
        <v>23</v>
      </c>
      <c r="I1944" s="13"/>
      <c r="J1944" s="11" t="str">
        <f t="shared" si="442"/>
        <v>X</v>
      </c>
      <c r="K1944" s="11" t="str">
        <f t="shared" si="443"/>
        <v/>
      </c>
      <c r="L1944" s="11" t="str">
        <f t="shared" si="444"/>
        <v/>
      </c>
      <c r="M1944" s="13"/>
      <c r="R1944" s="11"/>
      <c r="T1944" s="11"/>
      <c r="X1944" s="13"/>
    </row>
    <row r="1945" spans="1:24" x14ac:dyDescent="0.3">
      <c r="A1945" s="13"/>
      <c r="B1945" s="11">
        <v>2963</v>
      </c>
      <c r="C1945" s="14">
        <f t="shared" si="439"/>
        <v>54.433399999999999</v>
      </c>
      <c r="D1945" s="13"/>
      <c r="E1945" s="14">
        <f t="shared" si="433"/>
        <v>54.431199999999997</v>
      </c>
      <c r="F1945" s="21">
        <v>23</v>
      </c>
      <c r="G1945" s="13"/>
      <c r="H1945" s="21">
        <f t="shared" si="440"/>
        <v>22</v>
      </c>
      <c r="I1945" s="13"/>
      <c r="J1945" s="11" t="str">
        <f t="shared" si="442"/>
        <v/>
      </c>
      <c r="K1945" s="11" t="str">
        <f t="shared" si="443"/>
        <v/>
      </c>
      <c r="L1945" s="11" t="str">
        <f t="shared" si="444"/>
        <v>O</v>
      </c>
      <c r="M1945" s="13"/>
      <c r="R1945" s="11"/>
      <c r="T1945" s="11"/>
      <c r="X1945" s="13"/>
    </row>
    <row r="1946" spans="1:24" x14ac:dyDescent="0.3">
      <c r="A1946" s="13"/>
      <c r="B1946" s="11">
        <v>2964</v>
      </c>
      <c r="C1946" s="14">
        <f t="shared" si="439"/>
        <v>54.442599999999999</v>
      </c>
      <c r="D1946" s="13"/>
      <c r="E1946" s="14">
        <f t="shared" si="433"/>
        <v>54.440399999999997</v>
      </c>
      <c r="F1946" s="21">
        <v>23</v>
      </c>
      <c r="G1946" s="13"/>
      <c r="H1946" s="21">
        <f t="shared" si="440"/>
        <v>22</v>
      </c>
      <c r="I1946" s="13"/>
      <c r="J1946" s="11" t="str">
        <f t="shared" si="442"/>
        <v/>
      </c>
      <c r="K1946" s="11" t="str">
        <f t="shared" si="443"/>
        <v/>
      </c>
      <c r="L1946" s="11" t="str">
        <f t="shared" si="444"/>
        <v>O</v>
      </c>
      <c r="M1946" s="13"/>
      <c r="R1946" s="11"/>
      <c r="T1946" s="11"/>
      <c r="X1946" s="13"/>
    </row>
    <row r="1947" spans="1:24" x14ac:dyDescent="0.3">
      <c r="A1947" s="13"/>
      <c r="B1947" s="11">
        <v>2965</v>
      </c>
      <c r="C1947" s="14">
        <f t="shared" si="439"/>
        <v>54.451799999999999</v>
      </c>
      <c r="D1947" s="13"/>
      <c r="E1947" s="14">
        <f t="shared" si="433"/>
        <v>54.4495</v>
      </c>
      <c r="F1947" s="21">
        <v>23</v>
      </c>
      <c r="G1947" s="13"/>
      <c r="H1947" s="21">
        <f t="shared" si="440"/>
        <v>23</v>
      </c>
      <c r="I1947" s="13"/>
      <c r="J1947" s="11" t="str">
        <f t="shared" si="442"/>
        <v>X</v>
      </c>
      <c r="K1947" s="11" t="str">
        <f t="shared" si="443"/>
        <v/>
      </c>
      <c r="L1947" s="11" t="str">
        <f t="shared" si="444"/>
        <v/>
      </c>
      <c r="M1947" s="13"/>
      <c r="R1947" s="11"/>
      <c r="T1947" s="11"/>
      <c r="X1947" s="13"/>
    </row>
    <row r="1948" spans="1:24" x14ac:dyDescent="0.3">
      <c r="A1948" s="13"/>
      <c r="B1948" s="11">
        <v>2966</v>
      </c>
      <c r="C1948" s="14">
        <f t="shared" si="439"/>
        <v>54.460999999999999</v>
      </c>
      <c r="D1948" s="13"/>
      <c r="E1948" s="14">
        <f t="shared" si="433"/>
        <v>54.4587</v>
      </c>
      <c r="F1948" s="21">
        <v>23</v>
      </c>
      <c r="G1948" s="13"/>
      <c r="H1948" s="21">
        <f t="shared" si="440"/>
        <v>23</v>
      </c>
      <c r="I1948" s="13"/>
      <c r="J1948" s="11" t="str">
        <f t="shared" si="442"/>
        <v>X</v>
      </c>
      <c r="K1948" s="11" t="str">
        <f t="shared" si="443"/>
        <v/>
      </c>
      <c r="L1948" s="11" t="str">
        <f t="shared" si="444"/>
        <v/>
      </c>
      <c r="M1948" s="13"/>
      <c r="R1948" s="11"/>
      <c r="T1948" s="11"/>
      <c r="X1948" s="13"/>
    </row>
    <row r="1949" spans="1:24" x14ac:dyDescent="0.3">
      <c r="A1949" s="13"/>
      <c r="B1949" s="11">
        <v>2967</v>
      </c>
      <c r="C1949" s="14">
        <f t="shared" si="439"/>
        <v>54.470199999999998</v>
      </c>
      <c r="D1949" s="13"/>
      <c r="E1949" s="14">
        <f t="shared" si="433"/>
        <v>54.4679</v>
      </c>
      <c r="F1949" s="21">
        <v>23</v>
      </c>
      <c r="G1949" s="13"/>
      <c r="H1949" s="21">
        <f t="shared" si="440"/>
        <v>23</v>
      </c>
      <c r="I1949" s="13"/>
      <c r="J1949" s="11" t="str">
        <f t="shared" si="442"/>
        <v>X</v>
      </c>
      <c r="K1949" s="11" t="str">
        <f t="shared" si="443"/>
        <v/>
      </c>
      <c r="L1949" s="11" t="str">
        <f t="shared" si="444"/>
        <v/>
      </c>
      <c r="M1949" s="13"/>
      <c r="R1949" s="11"/>
      <c r="T1949" s="11"/>
      <c r="X1949" s="13"/>
    </row>
    <row r="1950" spans="1:24" x14ac:dyDescent="0.3">
      <c r="A1950" s="13"/>
      <c r="B1950" s="11">
        <v>2968</v>
      </c>
      <c r="C1950" s="14">
        <f t="shared" si="439"/>
        <v>54.479399999999998</v>
      </c>
      <c r="D1950" s="13"/>
      <c r="E1950" s="14">
        <f t="shared" si="433"/>
        <v>54.4771</v>
      </c>
      <c r="F1950" s="21">
        <v>23</v>
      </c>
      <c r="G1950" s="13"/>
      <c r="H1950" s="21">
        <f t="shared" si="440"/>
        <v>23</v>
      </c>
      <c r="I1950" s="13"/>
      <c r="J1950" s="11" t="str">
        <f t="shared" si="442"/>
        <v>X</v>
      </c>
      <c r="K1950" s="11" t="str">
        <f t="shared" si="443"/>
        <v/>
      </c>
      <c r="L1950" s="11" t="str">
        <f t="shared" si="444"/>
        <v/>
      </c>
      <c r="M1950" s="13"/>
      <c r="R1950" s="11"/>
      <c r="T1950" s="11"/>
      <c r="X1950" s="13"/>
    </row>
    <row r="1951" spans="1:24" x14ac:dyDescent="0.3">
      <c r="A1951" s="13"/>
      <c r="B1951" s="11">
        <v>2969</v>
      </c>
      <c r="C1951" s="14">
        <f t="shared" si="439"/>
        <v>54.488500000000002</v>
      </c>
      <c r="D1951" s="13"/>
      <c r="E1951" s="14">
        <f t="shared" si="433"/>
        <v>54.486199999999997</v>
      </c>
      <c r="F1951" s="21">
        <v>23</v>
      </c>
      <c r="G1951" s="13"/>
      <c r="H1951" s="21">
        <f t="shared" si="440"/>
        <v>23</v>
      </c>
      <c r="I1951" s="13"/>
      <c r="J1951" s="11" t="str">
        <f t="shared" si="442"/>
        <v>X</v>
      </c>
      <c r="K1951" s="11" t="str">
        <f t="shared" si="443"/>
        <v/>
      </c>
      <c r="L1951" s="11" t="str">
        <f t="shared" si="444"/>
        <v/>
      </c>
      <c r="M1951" s="13"/>
      <c r="R1951" s="11"/>
      <c r="T1951" s="11"/>
      <c r="X1951" s="13"/>
    </row>
    <row r="1952" spans="1:24" x14ac:dyDescent="0.3">
      <c r="A1952" s="13"/>
      <c r="B1952" s="11">
        <v>2970</v>
      </c>
      <c r="C1952" s="14">
        <f t="shared" si="439"/>
        <v>54.497700000000002</v>
      </c>
      <c r="D1952" s="13"/>
      <c r="E1952" s="14">
        <f t="shared" si="433"/>
        <v>54.495399999999997</v>
      </c>
      <c r="F1952" s="21">
        <v>23</v>
      </c>
      <c r="G1952" s="13"/>
      <c r="H1952" s="21">
        <f t="shared" si="440"/>
        <v>23</v>
      </c>
      <c r="I1952" s="13"/>
      <c r="J1952" s="11" t="str">
        <f t="shared" si="442"/>
        <v>X</v>
      </c>
      <c r="K1952" s="11" t="str">
        <f t="shared" si="443"/>
        <v/>
      </c>
      <c r="L1952" s="11" t="str">
        <f t="shared" si="444"/>
        <v/>
      </c>
      <c r="M1952" s="13"/>
      <c r="R1952" s="11"/>
      <c r="T1952" s="11"/>
      <c r="X1952" s="13"/>
    </row>
    <row r="1953" spans="1:24" x14ac:dyDescent="0.3">
      <c r="A1953" s="13"/>
      <c r="B1953" s="11">
        <v>2971</v>
      </c>
      <c r="C1953" s="14">
        <f t="shared" si="439"/>
        <v>54.506900000000002</v>
      </c>
      <c r="D1953" s="13"/>
      <c r="E1953" s="14">
        <f t="shared" si="433"/>
        <v>54.504600000000003</v>
      </c>
      <c r="F1953" s="21">
        <v>23</v>
      </c>
      <c r="G1953" s="13"/>
      <c r="H1953" s="21">
        <f t="shared" si="440"/>
        <v>23</v>
      </c>
      <c r="I1953" s="13"/>
      <c r="J1953" s="11" t="str">
        <f t="shared" si="442"/>
        <v>X</v>
      </c>
      <c r="K1953" s="11" t="str">
        <f t="shared" si="443"/>
        <v/>
      </c>
      <c r="L1953" s="11" t="str">
        <f t="shared" si="444"/>
        <v/>
      </c>
      <c r="M1953" s="13"/>
      <c r="R1953" s="11"/>
      <c r="T1953" s="11"/>
      <c r="X1953" s="13"/>
    </row>
    <row r="1954" spans="1:24" x14ac:dyDescent="0.3">
      <c r="A1954" s="13"/>
      <c r="B1954" s="11">
        <v>2972</v>
      </c>
      <c r="C1954" s="14">
        <f t="shared" si="439"/>
        <v>54.516100000000002</v>
      </c>
      <c r="D1954" s="13"/>
      <c r="E1954" s="14">
        <f t="shared" si="433"/>
        <v>54.513800000000003</v>
      </c>
      <c r="F1954" s="21">
        <v>23</v>
      </c>
      <c r="G1954" s="13"/>
      <c r="H1954" s="21">
        <f t="shared" si="440"/>
        <v>23</v>
      </c>
      <c r="I1954" s="13"/>
      <c r="J1954" s="11" t="str">
        <f t="shared" si="442"/>
        <v>X</v>
      </c>
      <c r="K1954" s="11" t="str">
        <f t="shared" si="443"/>
        <v/>
      </c>
      <c r="L1954" s="11" t="str">
        <f t="shared" si="444"/>
        <v/>
      </c>
      <c r="M1954" s="13"/>
      <c r="R1954" s="11"/>
      <c r="T1954" s="11"/>
      <c r="X1954" s="13"/>
    </row>
    <row r="1955" spans="1:24" x14ac:dyDescent="0.3">
      <c r="A1955" s="13"/>
      <c r="B1955" s="11">
        <v>2973</v>
      </c>
      <c r="C1955" s="14">
        <f t="shared" si="439"/>
        <v>54.525199999999998</v>
      </c>
      <c r="D1955" s="13"/>
      <c r="E1955" s="14">
        <f t="shared" si="433"/>
        <v>54.5229</v>
      </c>
      <c r="F1955" s="21">
        <v>23</v>
      </c>
      <c r="G1955" s="13"/>
      <c r="H1955" s="21">
        <f t="shared" si="440"/>
        <v>23</v>
      </c>
      <c r="I1955" s="13"/>
      <c r="J1955" s="11" t="str">
        <f t="shared" si="442"/>
        <v>X</v>
      </c>
      <c r="K1955" s="11" t="str">
        <f t="shared" si="443"/>
        <v/>
      </c>
      <c r="L1955" s="11" t="str">
        <f t="shared" si="444"/>
        <v/>
      </c>
      <c r="M1955" s="13"/>
      <c r="R1955" s="11"/>
      <c r="T1955" s="11"/>
      <c r="X1955" s="13"/>
    </row>
    <row r="1956" spans="1:24" x14ac:dyDescent="0.3">
      <c r="A1956" s="13"/>
      <c r="B1956" s="11">
        <v>2974</v>
      </c>
      <c r="C1956" s="14">
        <f t="shared" si="439"/>
        <v>54.534399999999998</v>
      </c>
      <c r="D1956" s="13"/>
      <c r="E1956" s="14">
        <f t="shared" si="433"/>
        <v>54.5321</v>
      </c>
      <c r="F1956" s="21">
        <v>23</v>
      </c>
      <c r="G1956" s="13"/>
      <c r="H1956" s="21">
        <f t="shared" si="440"/>
        <v>23</v>
      </c>
      <c r="I1956" s="13"/>
      <c r="J1956" s="11" t="str">
        <f t="shared" si="442"/>
        <v>X</v>
      </c>
      <c r="K1956" s="11" t="str">
        <f t="shared" si="443"/>
        <v/>
      </c>
      <c r="L1956" s="11" t="str">
        <f t="shared" si="444"/>
        <v/>
      </c>
      <c r="M1956" s="13"/>
      <c r="R1956" s="11"/>
      <c r="T1956" s="11"/>
      <c r="X1956" s="13"/>
    </row>
    <row r="1957" spans="1:24" x14ac:dyDescent="0.3">
      <c r="A1957" s="13"/>
      <c r="B1957" s="11">
        <v>2975</v>
      </c>
      <c r="C1957" s="14">
        <f t="shared" si="439"/>
        <v>54.543599999999998</v>
      </c>
      <c r="D1957" s="13"/>
      <c r="E1957" s="14">
        <f t="shared" si="433"/>
        <v>54.5413</v>
      </c>
      <c r="F1957" s="21">
        <v>23</v>
      </c>
      <c r="G1957" s="13"/>
      <c r="H1957" s="21">
        <f t="shared" si="440"/>
        <v>23</v>
      </c>
      <c r="I1957" s="13"/>
      <c r="J1957" s="11" t="str">
        <f t="shared" si="442"/>
        <v>X</v>
      </c>
      <c r="K1957" s="11" t="str">
        <f t="shared" si="443"/>
        <v/>
      </c>
      <c r="L1957" s="11" t="str">
        <f t="shared" si="444"/>
        <v/>
      </c>
      <c r="M1957" s="13"/>
      <c r="R1957" s="11"/>
      <c r="T1957" s="11"/>
      <c r="X1957" s="13"/>
    </row>
    <row r="1958" spans="1:24" x14ac:dyDescent="0.3">
      <c r="A1958" s="13"/>
      <c r="B1958" s="11">
        <v>2976</v>
      </c>
      <c r="C1958" s="14">
        <f t="shared" si="439"/>
        <v>54.552700000000002</v>
      </c>
      <c r="D1958" s="13"/>
      <c r="E1958" s="14">
        <f t="shared" si="433"/>
        <v>54.5505</v>
      </c>
      <c r="F1958" s="21">
        <v>23</v>
      </c>
      <c r="G1958" s="13"/>
      <c r="H1958" s="21">
        <f t="shared" si="440"/>
        <v>22</v>
      </c>
      <c r="I1958" s="13"/>
      <c r="J1958" s="11" t="str">
        <f t="shared" si="442"/>
        <v/>
      </c>
      <c r="K1958" s="11" t="str">
        <f t="shared" si="443"/>
        <v/>
      </c>
      <c r="L1958" s="11" t="str">
        <f t="shared" si="444"/>
        <v>O</v>
      </c>
      <c r="M1958" s="13"/>
      <c r="R1958" s="11"/>
      <c r="T1958" s="11"/>
      <c r="X1958" s="13"/>
    </row>
    <row r="1959" spans="1:24" x14ac:dyDescent="0.3">
      <c r="A1959" s="13"/>
      <c r="B1959" s="11">
        <v>2977</v>
      </c>
      <c r="C1959" s="14">
        <f t="shared" si="439"/>
        <v>54.561900000000001</v>
      </c>
      <c r="D1959" s="13"/>
      <c r="E1959" s="14">
        <f t="shared" si="433"/>
        <v>54.559600000000003</v>
      </c>
      <c r="F1959" s="21">
        <v>23</v>
      </c>
      <c r="G1959" s="13"/>
      <c r="H1959" s="21">
        <f t="shared" si="440"/>
        <v>23</v>
      </c>
      <c r="I1959" s="13"/>
      <c r="J1959" s="11" t="str">
        <f t="shared" si="442"/>
        <v>X</v>
      </c>
      <c r="K1959" s="11" t="str">
        <f t="shared" si="443"/>
        <v/>
      </c>
      <c r="L1959" s="11" t="str">
        <f t="shared" si="444"/>
        <v/>
      </c>
      <c r="M1959" s="13"/>
      <c r="R1959" s="11"/>
      <c r="T1959" s="11"/>
      <c r="X1959" s="13"/>
    </row>
    <row r="1960" spans="1:24" x14ac:dyDescent="0.3">
      <c r="A1960" s="13"/>
      <c r="B1960" s="11">
        <v>2978</v>
      </c>
      <c r="C1960" s="14">
        <f t="shared" si="439"/>
        <v>54.571100000000001</v>
      </c>
      <c r="D1960" s="13"/>
      <c r="E1960" s="14">
        <f t="shared" si="433"/>
        <v>54.568800000000003</v>
      </c>
      <c r="F1960" s="21">
        <v>23</v>
      </c>
      <c r="G1960" s="13"/>
      <c r="H1960" s="21">
        <f t="shared" si="440"/>
        <v>23</v>
      </c>
      <c r="I1960" s="13"/>
      <c r="J1960" s="11" t="str">
        <f t="shared" si="442"/>
        <v>X</v>
      </c>
      <c r="K1960" s="11" t="str">
        <f t="shared" si="443"/>
        <v/>
      </c>
      <c r="L1960" s="11" t="str">
        <f t="shared" si="444"/>
        <v/>
      </c>
      <c r="M1960" s="13"/>
      <c r="R1960" s="11"/>
      <c r="T1960" s="11"/>
      <c r="X1960" s="13"/>
    </row>
    <row r="1961" spans="1:24" x14ac:dyDescent="0.3">
      <c r="A1961" s="13"/>
      <c r="B1961" s="11">
        <v>2979</v>
      </c>
      <c r="C1961" s="14">
        <f t="shared" si="439"/>
        <v>54.580199999999998</v>
      </c>
      <c r="D1961" s="13"/>
      <c r="E1961" s="14">
        <f t="shared" si="433"/>
        <v>54.578000000000003</v>
      </c>
      <c r="F1961" s="21">
        <v>23</v>
      </c>
      <c r="G1961" s="13"/>
      <c r="H1961" s="21">
        <f t="shared" si="440"/>
        <v>22</v>
      </c>
      <c r="I1961" s="13"/>
      <c r="J1961" s="11" t="str">
        <f t="shared" si="442"/>
        <v/>
      </c>
      <c r="K1961" s="11" t="str">
        <f t="shared" si="443"/>
        <v/>
      </c>
      <c r="L1961" s="11" t="str">
        <f t="shared" si="444"/>
        <v>O</v>
      </c>
      <c r="M1961" s="13"/>
      <c r="R1961" s="11"/>
      <c r="T1961" s="11"/>
      <c r="X1961" s="13"/>
    </row>
    <row r="1962" spans="1:24" x14ac:dyDescent="0.3">
      <c r="A1962" s="13"/>
      <c r="B1962" s="11">
        <v>2980</v>
      </c>
      <c r="C1962" s="14">
        <f t="shared" si="439"/>
        <v>54.589399999999998</v>
      </c>
      <c r="D1962" s="13"/>
      <c r="E1962" s="14">
        <f t="shared" si="433"/>
        <v>54.587200000000003</v>
      </c>
      <c r="F1962" s="21">
        <f t="shared" ref="F1962:F1976" si="445">ROUND(23-(((E1962-54)-0.58)/0.14)*(23/6),0)</f>
        <v>23</v>
      </c>
      <c r="G1962" s="13"/>
      <c r="H1962" s="21">
        <f t="shared" si="440"/>
        <v>22</v>
      </c>
      <c r="I1962" s="13"/>
      <c r="J1962" s="11" t="str">
        <f t="shared" si="442"/>
        <v/>
      </c>
      <c r="K1962" s="11" t="str">
        <f t="shared" si="443"/>
        <v/>
      </c>
      <c r="L1962" s="11" t="str">
        <f t="shared" si="444"/>
        <v>O</v>
      </c>
      <c r="M1962" s="13"/>
      <c r="R1962" s="11"/>
      <c r="T1962" s="11"/>
      <c r="X1962" s="13"/>
    </row>
    <row r="1963" spans="1:24" x14ac:dyDescent="0.3">
      <c r="A1963" s="13"/>
      <c r="B1963" s="11">
        <v>2981</v>
      </c>
      <c r="C1963" s="14">
        <f t="shared" si="439"/>
        <v>54.598500000000001</v>
      </c>
      <c r="D1963" s="13"/>
      <c r="E1963" s="14">
        <f t="shared" ref="E1963:E2006" si="446">ROUND(54+(B1963-2916)/109,4)</f>
        <v>54.596299999999999</v>
      </c>
      <c r="F1963" s="21">
        <f t="shared" si="445"/>
        <v>23</v>
      </c>
      <c r="G1963" s="13"/>
      <c r="H1963" s="21">
        <f t="shared" si="440"/>
        <v>22</v>
      </c>
      <c r="I1963" s="13"/>
      <c r="J1963" s="11" t="str">
        <f t="shared" ref="J1963:J1994" si="447">IF(H1963=F1963,"X","")</f>
        <v/>
      </c>
      <c r="K1963" s="11" t="str">
        <f t="shared" ref="K1963:K1994" si="448">IF(H1963&gt;F1963,"U","")</f>
        <v/>
      </c>
      <c r="L1963" s="11" t="str">
        <f t="shared" ref="L1963:L1994" si="449">IF(H1963&lt;F1963,"O","")</f>
        <v>O</v>
      </c>
      <c r="M1963" s="13"/>
      <c r="R1963" s="11"/>
      <c r="T1963" s="11"/>
      <c r="X1963" s="13"/>
    </row>
    <row r="1964" spans="1:24" x14ac:dyDescent="0.3">
      <c r="A1964" s="13"/>
      <c r="B1964" s="11">
        <v>2982</v>
      </c>
      <c r="C1964" s="14">
        <f t="shared" si="439"/>
        <v>54.607700000000001</v>
      </c>
      <c r="D1964" s="13"/>
      <c r="E1964" s="14">
        <f t="shared" si="446"/>
        <v>54.605499999999999</v>
      </c>
      <c r="F1964" s="21">
        <f t="shared" si="445"/>
        <v>22</v>
      </c>
      <c r="G1964" s="13"/>
      <c r="H1964" s="21">
        <f t="shared" si="440"/>
        <v>22</v>
      </c>
      <c r="I1964" s="13"/>
      <c r="J1964" s="11" t="str">
        <f t="shared" si="447"/>
        <v>X</v>
      </c>
      <c r="K1964" s="11" t="str">
        <f t="shared" si="448"/>
        <v/>
      </c>
      <c r="L1964" s="11" t="str">
        <f t="shared" si="449"/>
        <v/>
      </c>
      <c r="M1964" s="13"/>
      <c r="R1964" s="11"/>
      <c r="T1964" s="11"/>
      <c r="X1964" s="13"/>
    </row>
    <row r="1965" spans="1:24" x14ac:dyDescent="0.3">
      <c r="A1965" s="13"/>
      <c r="B1965" s="11">
        <v>2983</v>
      </c>
      <c r="C1965" s="14">
        <f t="shared" si="439"/>
        <v>54.616799999999998</v>
      </c>
      <c r="D1965" s="13"/>
      <c r="E1965" s="14">
        <f t="shared" si="446"/>
        <v>54.614699999999999</v>
      </c>
      <c r="F1965" s="21">
        <f t="shared" si="445"/>
        <v>22</v>
      </c>
      <c r="G1965" s="13"/>
      <c r="H1965" s="21">
        <f t="shared" si="440"/>
        <v>21</v>
      </c>
      <c r="I1965" s="13"/>
      <c r="J1965" s="11" t="str">
        <f t="shared" si="447"/>
        <v/>
      </c>
      <c r="K1965" s="11" t="str">
        <f t="shared" si="448"/>
        <v/>
      </c>
      <c r="L1965" s="11" t="str">
        <f t="shared" si="449"/>
        <v>O</v>
      </c>
      <c r="M1965" s="13"/>
      <c r="R1965" s="11"/>
      <c r="T1965" s="11"/>
      <c r="X1965" s="13"/>
    </row>
    <row r="1966" spans="1:24" x14ac:dyDescent="0.3">
      <c r="A1966" s="13"/>
      <c r="B1966" s="11">
        <v>2984</v>
      </c>
      <c r="C1966" s="14">
        <f t="shared" si="439"/>
        <v>54.625999999999998</v>
      </c>
      <c r="D1966" s="13"/>
      <c r="E1966" s="14">
        <f t="shared" si="446"/>
        <v>54.623899999999999</v>
      </c>
      <c r="F1966" s="21">
        <f t="shared" si="445"/>
        <v>22</v>
      </c>
      <c r="G1966" s="13"/>
      <c r="H1966" s="21">
        <f t="shared" si="440"/>
        <v>21</v>
      </c>
      <c r="I1966" s="13"/>
      <c r="J1966" s="11" t="str">
        <f t="shared" si="447"/>
        <v/>
      </c>
      <c r="K1966" s="11" t="str">
        <f t="shared" si="448"/>
        <v/>
      </c>
      <c r="L1966" s="11" t="str">
        <f t="shared" si="449"/>
        <v>O</v>
      </c>
      <c r="M1966" s="13"/>
      <c r="R1966" s="11"/>
      <c r="T1966" s="11"/>
      <c r="X1966" s="13"/>
    </row>
    <row r="1967" spans="1:24" x14ac:dyDescent="0.3">
      <c r="A1967" s="13"/>
      <c r="B1967" s="11">
        <v>2985</v>
      </c>
      <c r="C1967" s="14">
        <f t="shared" si="439"/>
        <v>54.635199999999998</v>
      </c>
      <c r="D1967" s="13"/>
      <c r="E1967" s="14">
        <f t="shared" si="446"/>
        <v>54.633000000000003</v>
      </c>
      <c r="F1967" s="21">
        <f t="shared" si="445"/>
        <v>22</v>
      </c>
      <c r="G1967" s="13"/>
      <c r="H1967" s="21">
        <f t="shared" si="440"/>
        <v>22</v>
      </c>
      <c r="I1967" s="13"/>
      <c r="J1967" s="11" t="str">
        <f t="shared" si="447"/>
        <v>X</v>
      </c>
      <c r="K1967" s="11" t="str">
        <f t="shared" si="448"/>
        <v/>
      </c>
      <c r="L1967" s="11" t="str">
        <f t="shared" si="449"/>
        <v/>
      </c>
      <c r="M1967" s="13"/>
      <c r="R1967" s="11"/>
      <c r="T1967" s="11"/>
      <c r="X1967" s="13"/>
    </row>
    <row r="1968" spans="1:24" x14ac:dyDescent="0.3">
      <c r="A1968" s="13"/>
      <c r="B1968" s="11">
        <v>2986</v>
      </c>
      <c r="C1968" s="14">
        <f t="shared" si="439"/>
        <v>54.644300000000001</v>
      </c>
      <c r="D1968" s="13"/>
      <c r="E1968" s="14">
        <f t="shared" si="446"/>
        <v>54.642200000000003</v>
      </c>
      <c r="F1968" s="21">
        <f t="shared" si="445"/>
        <v>21</v>
      </c>
      <c r="G1968" s="13"/>
      <c r="H1968" s="21">
        <f t="shared" si="440"/>
        <v>21</v>
      </c>
      <c r="I1968" s="13"/>
      <c r="J1968" s="11" t="str">
        <f t="shared" si="447"/>
        <v>X</v>
      </c>
      <c r="K1968" s="11" t="str">
        <f t="shared" si="448"/>
        <v/>
      </c>
      <c r="L1968" s="11" t="str">
        <f t="shared" si="449"/>
        <v/>
      </c>
      <c r="M1968" s="13"/>
      <c r="R1968" s="11"/>
      <c r="T1968" s="11"/>
      <c r="X1968" s="13"/>
    </row>
    <row r="1969" spans="1:24" x14ac:dyDescent="0.3">
      <c r="A1969" s="13"/>
      <c r="B1969" s="11">
        <v>2987</v>
      </c>
      <c r="C1969" s="14">
        <f t="shared" si="439"/>
        <v>54.653500000000001</v>
      </c>
      <c r="D1969" s="13"/>
      <c r="E1969" s="14">
        <f t="shared" si="446"/>
        <v>54.651400000000002</v>
      </c>
      <c r="F1969" s="21">
        <f t="shared" si="445"/>
        <v>21</v>
      </c>
      <c r="G1969" s="13"/>
      <c r="H1969" s="21">
        <f t="shared" si="440"/>
        <v>21</v>
      </c>
      <c r="I1969" s="13"/>
      <c r="J1969" s="11" t="str">
        <f t="shared" si="447"/>
        <v>X</v>
      </c>
      <c r="K1969" s="11" t="str">
        <f t="shared" si="448"/>
        <v/>
      </c>
      <c r="L1969" s="11" t="str">
        <f t="shared" si="449"/>
        <v/>
      </c>
      <c r="M1969" s="13"/>
      <c r="R1969" s="11"/>
      <c r="T1969" s="11"/>
      <c r="X1969" s="13"/>
    </row>
    <row r="1970" spans="1:24" x14ac:dyDescent="0.3">
      <c r="A1970" s="13"/>
      <c r="B1970" s="11">
        <v>2988</v>
      </c>
      <c r="C1970" s="14">
        <f t="shared" si="439"/>
        <v>54.662599999999998</v>
      </c>
      <c r="D1970" s="13"/>
      <c r="E1970" s="14">
        <f t="shared" si="446"/>
        <v>54.660600000000002</v>
      </c>
      <c r="F1970" s="21">
        <f t="shared" si="445"/>
        <v>21</v>
      </c>
      <c r="G1970" s="13"/>
      <c r="H1970" s="21">
        <f t="shared" si="440"/>
        <v>20</v>
      </c>
      <c r="I1970" s="13"/>
      <c r="J1970" s="11" t="str">
        <f t="shared" si="447"/>
        <v/>
      </c>
      <c r="K1970" s="11" t="str">
        <f t="shared" si="448"/>
        <v/>
      </c>
      <c r="L1970" s="11" t="str">
        <f t="shared" si="449"/>
        <v>O</v>
      </c>
      <c r="M1970" s="13"/>
      <c r="R1970" s="11"/>
      <c r="T1970" s="11"/>
      <c r="X1970" s="13"/>
    </row>
    <row r="1971" spans="1:24" x14ac:dyDescent="0.3">
      <c r="A1971" s="13"/>
      <c r="B1971" s="11">
        <v>2989</v>
      </c>
      <c r="C1971" s="14">
        <f t="shared" si="439"/>
        <v>54.671700000000001</v>
      </c>
      <c r="D1971" s="13"/>
      <c r="E1971" s="14">
        <f t="shared" si="446"/>
        <v>54.669699999999999</v>
      </c>
      <c r="F1971" s="21">
        <f t="shared" si="445"/>
        <v>21</v>
      </c>
      <c r="G1971" s="13"/>
      <c r="H1971" s="21">
        <f t="shared" si="440"/>
        <v>20</v>
      </c>
      <c r="I1971" s="13"/>
      <c r="J1971" s="11" t="str">
        <f t="shared" si="447"/>
        <v/>
      </c>
      <c r="K1971" s="11" t="str">
        <f t="shared" si="448"/>
        <v/>
      </c>
      <c r="L1971" s="11" t="str">
        <f t="shared" si="449"/>
        <v>O</v>
      </c>
      <c r="M1971" s="13"/>
      <c r="R1971" s="11"/>
      <c r="T1971" s="11"/>
      <c r="X1971" s="13"/>
    </row>
    <row r="1972" spans="1:24" x14ac:dyDescent="0.3">
      <c r="A1972" s="13"/>
      <c r="B1972" s="11">
        <v>2990</v>
      </c>
      <c r="C1972" s="14">
        <f t="shared" si="439"/>
        <v>54.680900000000001</v>
      </c>
      <c r="D1972" s="13"/>
      <c r="E1972" s="14">
        <f t="shared" si="446"/>
        <v>54.678899999999999</v>
      </c>
      <c r="F1972" s="21">
        <f t="shared" si="445"/>
        <v>20</v>
      </c>
      <c r="G1972" s="13"/>
      <c r="H1972" s="21">
        <f t="shared" si="440"/>
        <v>20</v>
      </c>
      <c r="I1972" s="13"/>
      <c r="J1972" s="11" t="str">
        <f t="shared" si="447"/>
        <v>X</v>
      </c>
      <c r="K1972" s="11" t="str">
        <f t="shared" si="448"/>
        <v/>
      </c>
      <c r="L1972" s="11" t="str">
        <f t="shared" si="449"/>
        <v/>
      </c>
      <c r="M1972" s="13"/>
      <c r="R1972" s="11"/>
      <c r="T1972" s="11"/>
      <c r="X1972" s="13"/>
    </row>
    <row r="1973" spans="1:24" x14ac:dyDescent="0.3">
      <c r="A1973" s="13"/>
      <c r="B1973" s="11">
        <v>2991</v>
      </c>
      <c r="C1973" s="14">
        <f t="shared" si="439"/>
        <v>54.69</v>
      </c>
      <c r="D1973" s="13"/>
      <c r="E1973" s="14">
        <f t="shared" si="446"/>
        <v>54.688099999999999</v>
      </c>
      <c r="F1973" s="21">
        <f t="shared" si="445"/>
        <v>20</v>
      </c>
      <c r="G1973" s="13"/>
      <c r="H1973" s="21">
        <f t="shared" si="440"/>
        <v>19</v>
      </c>
      <c r="I1973" s="13"/>
      <c r="J1973" s="11" t="str">
        <f t="shared" si="447"/>
        <v/>
      </c>
      <c r="K1973" s="11" t="str">
        <f t="shared" si="448"/>
        <v/>
      </c>
      <c r="L1973" s="11" t="str">
        <f t="shared" si="449"/>
        <v>O</v>
      </c>
      <c r="M1973" s="13"/>
      <c r="R1973" s="11"/>
      <c r="T1973" s="11"/>
      <c r="X1973" s="13"/>
    </row>
    <row r="1974" spans="1:24" x14ac:dyDescent="0.3">
      <c r="A1974" s="13"/>
      <c r="B1974" s="11">
        <v>2992</v>
      </c>
      <c r="C1974" s="14">
        <f t="shared" si="439"/>
        <v>54.699199999999998</v>
      </c>
      <c r="D1974" s="13"/>
      <c r="E1974" s="14">
        <f t="shared" si="446"/>
        <v>54.697200000000002</v>
      </c>
      <c r="F1974" s="21">
        <f t="shared" si="445"/>
        <v>20</v>
      </c>
      <c r="G1974" s="13"/>
      <c r="H1974" s="21">
        <f t="shared" si="440"/>
        <v>20</v>
      </c>
      <c r="I1974" s="13"/>
      <c r="J1974" s="11" t="str">
        <f t="shared" si="447"/>
        <v>X</v>
      </c>
      <c r="K1974" s="11" t="str">
        <f t="shared" si="448"/>
        <v/>
      </c>
      <c r="L1974" s="11" t="str">
        <f t="shared" si="449"/>
        <v/>
      </c>
      <c r="M1974" s="13"/>
      <c r="R1974" s="11"/>
      <c r="T1974" s="11"/>
      <c r="X1974" s="13"/>
    </row>
    <row r="1975" spans="1:24" x14ac:dyDescent="0.3">
      <c r="A1975" s="13"/>
      <c r="B1975" s="11">
        <v>2993</v>
      </c>
      <c r="C1975" s="14">
        <f t="shared" si="439"/>
        <v>54.708300000000001</v>
      </c>
      <c r="D1975" s="13"/>
      <c r="E1975" s="14">
        <f t="shared" si="446"/>
        <v>54.706400000000002</v>
      </c>
      <c r="F1975" s="21">
        <f t="shared" si="445"/>
        <v>20</v>
      </c>
      <c r="G1975" s="13"/>
      <c r="H1975" s="21">
        <f t="shared" si="440"/>
        <v>19</v>
      </c>
      <c r="I1975" s="13"/>
      <c r="J1975" s="11" t="str">
        <f t="shared" si="447"/>
        <v/>
      </c>
      <c r="K1975" s="11" t="str">
        <f t="shared" si="448"/>
        <v/>
      </c>
      <c r="L1975" s="11" t="str">
        <f t="shared" si="449"/>
        <v>O</v>
      </c>
      <c r="M1975" s="13"/>
      <c r="R1975" s="11"/>
      <c r="T1975" s="11"/>
      <c r="X1975" s="13"/>
    </row>
    <row r="1976" spans="1:24" x14ac:dyDescent="0.3">
      <c r="A1976" s="13"/>
      <c r="B1976" s="11">
        <v>2994</v>
      </c>
      <c r="C1976" s="14">
        <f t="shared" si="439"/>
        <v>54.717500000000001</v>
      </c>
      <c r="D1976" s="13"/>
      <c r="E1976" s="14">
        <f t="shared" si="446"/>
        <v>54.715600000000002</v>
      </c>
      <c r="F1976" s="21">
        <f t="shared" si="445"/>
        <v>19</v>
      </c>
      <c r="G1976" s="13"/>
      <c r="H1976" s="21">
        <f t="shared" si="440"/>
        <v>19</v>
      </c>
      <c r="I1976" s="13"/>
      <c r="J1976" s="11" t="str">
        <f t="shared" si="447"/>
        <v>X</v>
      </c>
      <c r="K1976" s="11" t="str">
        <f t="shared" si="448"/>
        <v/>
      </c>
      <c r="L1976" s="11" t="str">
        <f t="shared" si="449"/>
        <v/>
      </c>
      <c r="M1976" s="13"/>
      <c r="R1976" s="11"/>
      <c r="T1976" s="11"/>
      <c r="X1976" s="13"/>
    </row>
    <row r="1977" spans="1:24" x14ac:dyDescent="0.3">
      <c r="A1977" s="13"/>
      <c r="B1977" s="11">
        <v>2995</v>
      </c>
      <c r="C1977" s="14">
        <f t="shared" si="439"/>
        <v>54.726599999999998</v>
      </c>
      <c r="D1977" s="13"/>
      <c r="E1977" s="14">
        <f t="shared" si="446"/>
        <v>54.724800000000002</v>
      </c>
      <c r="F1977" s="21">
        <f t="shared" ref="F1977:F1991" si="450">ROUND((23/2)+((0.86-(E1977-54))/0.14)*(23/3),0)</f>
        <v>19</v>
      </c>
      <c r="G1977" s="13"/>
      <c r="H1977" s="21">
        <f t="shared" si="440"/>
        <v>18</v>
      </c>
      <c r="I1977" s="13"/>
      <c r="J1977" s="11" t="str">
        <f t="shared" si="447"/>
        <v/>
      </c>
      <c r="K1977" s="11" t="str">
        <f t="shared" si="448"/>
        <v/>
      </c>
      <c r="L1977" s="11" t="str">
        <f t="shared" si="449"/>
        <v>O</v>
      </c>
      <c r="M1977" s="13"/>
      <c r="R1977" s="11"/>
      <c r="T1977" s="11"/>
      <c r="X1977" s="13"/>
    </row>
    <row r="1978" spans="1:24" x14ac:dyDescent="0.3">
      <c r="A1978" s="13"/>
      <c r="B1978" s="11">
        <v>2996</v>
      </c>
      <c r="C1978" s="14">
        <f t="shared" si="439"/>
        <v>54.735700000000001</v>
      </c>
      <c r="D1978" s="13"/>
      <c r="E1978" s="14">
        <f t="shared" si="446"/>
        <v>54.733899999999998</v>
      </c>
      <c r="F1978" s="21">
        <f t="shared" si="450"/>
        <v>18</v>
      </c>
      <c r="G1978" s="13"/>
      <c r="H1978" s="21">
        <f t="shared" si="440"/>
        <v>18</v>
      </c>
      <c r="I1978" s="13"/>
      <c r="J1978" s="11" t="str">
        <f t="shared" si="447"/>
        <v>X</v>
      </c>
      <c r="K1978" s="11" t="str">
        <f t="shared" si="448"/>
        <v/>
      </c>
      <c r="L1978" s="11" t="str">
        <f t="shared" si="449"/>
        <v/>
      </c>
      <c r="M1978" s="13"/>
      <c r="R1978" s="11"/>
      <c r="T1978" s="11"/>
      <c r="X1978" s="13"/>
    </row>
    <row r="1979" spans="1:24" x14ac:dyDescent="0.3">
      <c r="A1979" s="13"/>
      <c r="B1979" s="11">
        <v>2997</v>
      </c>
      <c r="C1979" s="14">
        <f t="shared" si="439"/>
        <v>54.744900000000001</v>
      </c>
      <c r="D1979" s="13"/>
      <c r="E1979" s="14">
        <f t="shared" si="446"/>
        <v>54.743099999999998</v>
      </c>
      <c r="F1979" s="21">
        <f t="shared" si="450"/>
        <v>18</v>
      </c>
      <c r="G1979" s="13"/>
      <c r="H1979" s="21">
        <f t="shared" si="440"/>
        <v>18</v>
      </c>
      <c r="I1979" s="13"/>
      <c r="J1979" s="11" t="str">
        <f t="shared" si="447"/>
        <v>X</v>
      </c>
      <c r="K1979" s="11" t="str">
        <f t="shared" si="448"/>
        <v/>
      </c>
      <c r="L1979" s="11" t="str">
        <f t="shared" si="449"/>
        <v/>
      </c>
      <c r="M1979" s="13"/>
      <c r="R1979" s="11"/>
      <c r="T1979" s="11"/>
      <c r="X1979" s="13"/>
    </row>
    <row r="1980" spans="1:24" x14ac:dyDescent="0.3">
      <c r="A1980" s="13"/>
      <c r="B1980" s="11">
        <v>2998</v>
      </c>
      <c r="C1980" s="14">
        <f t="shared" si="439"/>
        <v>54.753999999999998</v>
      </c>
      <c r="D1980" s="13"/>
      <c r="E1980" s="14">
        <f t="shared" si="446"/>
        <v>54.752299999999998</v>
      </c>
      <c r="F1980" s="21">
        <f t="shared" si="450"/>
        <v>17</v>
      </c>
      <c r="G1980" s="13"/>
      <c r="H1980" s="21">
        <f t="shared" si="440"/>
        <v>17</v>
      </c>
      <c r="I1980" s="13"/>
      <c r="J1980" s="11" t="str">
        <f t="shared" si="447"/>
        <v>X</v>
      </c>
      <c r="K1980" s="11" t="str">
        <f t="shared" si="448"/>
        <v/>
      </c>
      <c r="L1980" s="11" t="str">
        <f t="shared" si="449"/>
        <v/>
      </c>
      <c r="M1980" s="13"/>
      <c r="R1980" s="11"/>
      <c r="T1980" s="11"/>
      <c r="X1980" s="13"/>
    </row>
    <row r="1981" spans="1:24" x14ac:dyDescent="0.3">
      <c r="A1981" s="13"/>
      <c r="B1981" s="11">
        <v>2999</v>
      </c>
      <c r="C1981" s="14">
        <f t="shared" si="439"/>
        <v>54.763100000000001</v>
      </c>
      <c r="D1981" s="13"/>
      <c r="E1981" s="14">
        <f t="shared" si="446"/>
        <v>54.761499999999998</v>
      </c>
      <c r="F1981" s="21">
        <f t="shared" si="450"/>
        <v>17</v>
      </c>
      <c r="G1981" s="13"/>
      <c r="H1981" s="21">
        <f t="shared" si="440"/>
        <v>16</v>
      </c>
      <c r="I1981" s="13"/>
      <c r="J1981" s="11" t="str">
        <f t="shared" si="447"/>
        <v/>
      </c>
      <c r="K1981" s="11" t="str">
        <f t="shared" si="448"/>
        <v/>
      </c>
      <c r="L1981" s="11" t="str">
        <f t="shared" si="449"/>
        <v>O</v>
      </c>
      <c r="M1981" s="13"/>
      <c r="R1981" s="11"/>
      <c r="T1981" s="11"/>
      <c r="X1981" s="13"/>
    </row>
    <row r="1982" spans="1:24" x14ac:dyDescent="0.3">
      <c r="A1982" s="13"/>
      <c r="B1982" s="11">
        <v>3000</v>
      </c>
      <c r="C1982" s="14">
        <f t="shared" si="439"/>
        <v>54.772300000000001</v>
      </c>
      <c r="D1982" s="13"/>
      <c r="E1982" s="14">
        <f t="shared" si="446"/>
        <v>54.770600000000002</v>
      </c>
      <c r="F1982" s="21">
        <f t="shared" si="450"/>
        <v>16</v>
      </c>
      <c r="G1982" s="13"/>
      <c r="H1982" s="21">
        <f t="shared" si="440"/>
        <v>17</v>
      </c>
      <c r="I1982" s="13"/>
      <c r="J1982" s="11" t="str">
        <f t="shared" si="447"/>
        <v/>
      </c>
      <c r="K1982" s="11" t="str">
        <f t="shared" si="448"/>
        <v>U</v>
      </c>
      <c r="L1982" s="11" t="str">
        <f t="shared" si="449"/>
        <v/>
      </c>
      <c r="M1982" s="13"/>
      <c r="R1982" s="11"/>
      <c r="T1982" s="11"/>
      <c r="X1982" s="13"/>
    </row>
    <row r="1983" spans="1:24" x14ac:dyDescent="0.3">
      <c r="A1983" s="13"/>
      <c r="B1983" s="11">
        <v>3001</v>
      </c>
      <c r="C1983" s="14">
        <f t="shared" si="439"/>
        <v>54.781399999999998</v>
      </c>
      <c r="D1983" s="13"/>
      <c r="E1983" s="14">
        <f t="shared" si="446"/>
        <v>54.779800000000002</v>
      </c>
      <c r="F1983" s="21">
        <f t="shared" si="450"/>
        <v>16</v>
      </c>
      <c r="G1983" s="13"/>
      <c r="H1983" s="21">
        <f t="shared" si="440"/>
        <v>16</v>
      </c>
      <c r="I1983" s="13"/>
      <c r="J1983" s="11" t="str">
        <f t="shared" si="447"/>
        <v>X</v>
      </c>
      <c r="K1983" s="11" t="str">
        <f t="shared" si="448"/>
        <v/>
      </c>
      <c r="L1983" s="11" t="str">
        <f t="shared" si="449"/>
        <v/>
      </c>
      <c r="M1983" s="13"/>
      <c r="R1983" s="11"/>
      <c r="T1983" s="11"/>
      <c r="X1983" s="13"/>
    </row>
    <row r="1984" spans="1:24" x14ac:dyDescent="0.3">
      <c r="A1984" s="13"/>
      <c r="B1984" s="11">
        <v>3002</v>
      </c>
      <c r="C1984" s="14">
        <f t="shared" si="439"/>
        <v>54.790500000000002</v>
      </c>
      <c r="D1984" s="13"/>
      <c r="E1984" s="14">
        <f t="shared" si="446"/>
        <v>54.789000000000001</v>
      </c>
      <c r="F1984" s="21">
        <f t="shared" si="450"/>
        <v>15</v>
      </c>
      <c r="G1984" s="13"/>
      <c r="H1984" s="21">
        <f t="shared" si="440"/>
        <v>15</v>
      </c>
      <c r="I1984" s="13"/>
      <c r="J1984" s="11" t="str">
        <f t="shared" si="447"/>
        <v>X</v>
      </c>
      <c r="K1984" s="11" t="str">
        <f t="shared" si="448"/>
        <v/>
      </c>
      <c r="L1984" s="11" t="str">
        <f t="shared" si="449"/>
        <v/>
      </c>
      <c r="M1984" s="13"/>
      <c r="R1984" s="11"/>
      <c r="T1984" s="11"/>
      <c r="X1984" s="13"/>
    </row>
    <row r="1985" spans="1:24" x14ac:dyDescent="0.3">
      <c r="A1985" s="13"/>
      <c r="B1985" s="11">
        <v>3003</v>
      </c>
      <c r="C1985" s="14">
        <f t="shared" si="439"/>
        <v>54.799599999999998</v>
      </c>
      <c r="D1985" s="13"/>
      <c r="E1985" s="14">
        <f t="shared" si="446"/>
        <v>54.798200000000001</v>
      </c>
      <c r="F1985" s="21">
        <f t="shared" si="450"/>
        <v>15</v>
      </c>
      <c r="G1985" s="13"/>
      <c r="H1985" s="21">
        <f t="shared" si="440"/>
        <v>14</v>
      </c>
      <c r="I1985" s="13"/>
      <c r="J1985" s="11" t="str">
        <f t="shared" si="447"/>
        <v/>
      </c>
      <c r="K1985" s="11" t="str">
        <f t="shared" si="448"/>
        <v/>
      </c>
      <c r="L1985" s="11" t="str">
        <f t="shared" si="449"/>
        <v>O</v>
      </c>
      <c r="M1985" s="13"/>
      <c r="R1985" s="11"/>
      <c r="T1985" s="11"/>
      <c r="X1985" s="13"/>
    </row>
    <row r="1986" spans="1:24" x14ac:dyDescent="0.3">
      <c r="A1986" s="13"/>
      <c r="B1986" s="11">
        <v>3004</v>
      </c>
      <c r="C1986" s="14">
        <f t="shared" si="439"/>
        <v>54.808799999999998</v>
      </c>
      <c r="D1986" s="13"/>
      <c r="E1986" s="14">
        <f t="shared" si="446"/>
        <v>54.807299999999998</v>
      </c>
      <c r="F1986" s="21">
        <f t="shared" si="450"/>
        <v>14</v>
      </c>
      <c r="G1986" s="13"/>
      <c r="H1986" s="21">
        <f t="shared" si="440"/>
        <v>15</v>
      </c>
      <c r="I1986" s="13"/>
      <c r="J1986" s="11" t="str">
        <f t="shared" si="447"/>
        <v/>
      </c>
      <c r="K1986" s="11" t="str">
        <f t="shared" si="448"/>
        <v>U</v>
      </c>
      <c r="L1986" s="11" t="str">
        <f t="shared" si="449"/>
        <v/>
      </c>
      <c r="M1986" s="13"/>
      <c r="R1986" s="11"/>
      <c r="T1986" s="11"/>
      <c r="X1986" s="13"/>
    </row>
    <row r="1987" spans="1:24" x14ac:dyDescent="0.3">
      <c r="A1987" s="13"/>
      <c r="B1987" s="11">
        <v>3005</v>
      </c>
      <c r="C1987" s="14">
        <f t="shared" si="439"/>
        <v>54.817900000000002</v>
      </c>
      <c r="D1987" s="13"/>
      <c r="E1987" s="14">
        <f t="shared" si="446"/>
        <v>54.816499999999998</v>
      </c>
      <c r="F1987" s="21">
        <f t="shared" si="450"/>
        <v>14</v>
      </c>
      <c r="G1987" s="13"/>
      <c r="H1987" s="21">
        <f t="shared" si="440"/>
        <v>14</v>
      </c>
      <c r="I1987" s="13"/>
      <c r="J1987" s="11" t="str">
        <f t="shared" si="447"/>
        <v>X</v>
      </c>
      <c r="K1987" s="11" t="str">
        <f t="shared" si="448"/>
        <v/>
      </c>
      <c r="L1987" s="11" t="str">
        <f t="shared" si="449"/>
        <v/>
      </c>
      <c r="M1987" s="13"/>
      <c r="R1987" s="11"/>
      <c r="T1987" s="11"/>
      <c r="X1987" s="13"/>
    </row>
    <row r="1988" spans="1:24" x14ac:dyDescent="0.3">
      <c r="A1988" s="13"/>
      <c r="B1988" s="11">
        <v>3006</v>
      </c>
      <c r="C1988" s="14">
        <f t="shared" si="439"/>
        <v>54.826999999999998</v>
      </c>
      <c r="D1988" s="13"/>
      <c r="E1988" s="14">
        <f t="shared" si="446"/>
        <v>54.825699999999998</v>
      </c>
      <c r="F1988" s="21">
        <f t="shared" si="450"/>
        <v>13</v>
      </c>
      <c r="G1988" s="13"/>
      <c r="H1988" s="21">
        <f t="shared" si="440"/>
        <v>13</v>
      </c>
      <c r="I1988" s="13"/>
      <c r="J1988" s="11" t="str">
        <f t="shared" si="447"/>
        <v>X</v>
      </c>
      <c r="K1988" s="11" t="str">
        <f t="shared" si="448"/>
        <v/>
      </c>
      <c r="L1988" s="11" t="str">
        <f t="shared" si="449"/>
        <v/>
      </c>
      <c r="M1988" s="13"/>
      <c r="R1988" s="11"/>
      <c r="T1988" s="11"/>
      <c r="X1988" s="13"/>
    </row>
    <row r="1989" spans="1:24" x14ac:dyDescent="0.3">
      <c r="A1989" s="13"/>
      <c r="B1989" s="11">
        <v>3007</v>
      </c>
      <c r="C1989" s="14">
        <f t="shared" si="439"/>
        <v>54.836100000000002</v>
      </c>
      <c r="D1989" s="13"/>
      <c r="E1989" s="14">
        <f t="shared" si="446"/>
        <v>54.834899999999998</v>
      </c>
      <c r="F1989" s="21">
        <f t="shared" si="450"/>
        <v>13</v>
      </c>
      <c r="G1989" s="13"/>
      <c r="H1989" s="21">
        <f t="shared" si="440"/>
        <v>11.999999999999998</v>
      </c>
      <c r="I1989" s="13"/>
      <c r="J1989" s="11" t="str">
        <f t="shared" si="447"/>
        <v/>
      </c>
      <c r="K1989" s="11" t="str">
        <f t="shared" si="448"/>
        <v/>
      </c>
      <c r="L1989" s="11" t="str">
        <f t="shared" si="449"/>
        <v>O</v>
      </c>
      <c r="M1989" s="13"/>
      <c r="R1989" s="11"/>
      <c r="T1989" s="11"/>
      <c r="X1989" s="13"/>
    </row>
    <row r="1990" spans="1:24" x14ac:dyDescent="0.3">
      <c r="A1990" s="13"/>
      <c r="B1990" s="11">
        <v>3008</v>
      </c>
      <c r="C1990" s="14">
        <f t="shared" ref="C1990:C2053" si="451">ROUND(SQRT(B1990),4)</f>
        <v>54.845199999999998</v>
      </c>
      <c r="D1990" s="13"/>
      <c r="E1990" s="14">
        <f t="shared" si="446"/>
        <v>54.844000000000001</v>
      </c>
      <c r="F1990" s="21">
        <f t="shared" si="450"/>
        <v>12</v>
      </c>
      <c r="G1990" s="13"/>
      <c r="H1990" s="21">
        <f t="shared" si="440"/>
        <v>11.999999999999998</v>
      </c>
      <c r="I1990" s="13"/>
      <c r="J1990" s="11" t="str">
        <f t="shared" si="447"/>
        <v>X</v>
      </c>
      <c r="K1990" s="11" t="str">
        <f t="shared" si="448"/>
        <v/>
      </c>
      <c r="L1990" s="11" t="str">
        <f t="shared" si="449"/>
        <v/>
      </c>
      <c r="M1990" s="13"/>
      <c r="R1990" s="11"/>
      <c r="T1990" s="11"/>
      <c r="X1990" s="13"/>
    </row>
    <row r="1991" spans="1:24" x14ac:dyDescent="0.3">
      <c r="A1991" s="13"/>
      <c r="B1991" s="11">
        <v>3009</v>
      </c>
      <c r="C1991" s="14">
        <f t="shared" si="451"/>
        <v>54.854399999999998</v>
      </c>
      <c r="D1991" s="13"/>
      <c r="E1991" s="14">
        <f t="shared" si="446"/>
        <v>54.853200000000001</v>
      </c>
      <c r="F1991" s="21">
        <f t="shared" si="450"/>
        <v>12</v>
      </c>
      <c r="G1991" s="13"/>
      <c r="H1991" s="21">
        <f t="shared" ref="H1991:H2054" si="452">ROUND(C1991-E1991,4)*10000</f>
        <v>11.999999999999998</v>
      </c>
      <c r="I1991" s="13"/>
      <c r="J1991" s="11" t="str">
        <f t="shared" si="447"/>
        <v>X</v>
      </c>
      <c r="K1991" s="11" t="str">
        <f t="shared" si="448"/>
        <v/>
      </c>
      <c r="L1991" s="11" t="str">
        <f t="shared" si="449"/>
        <v/>
      </c>
      <c r="M1991" s="13"/>
      <c r="R1991" s="11"/>
      <c r="T1991" s="11"/>
      <c r="X1991" s="13"/>
    </row>
    <row r="1992" spans="1:24" x14ac:dyDescent="0.3">
      <c r="A1992" s="13"/>
      <c r="B1992" s="11">
        <v>3010</v>
      </c>
      <c r="C1992" s="14">
        <f t="shared" si="451"/>
        <v>54.863500000000002</v>
      </c>
      <c r="D1992" s="13"/>
      <c r="E1992" s="14">
        <f t="shared" si="446"/>
        <v>54.862400000000001</v>
      </c>
      <c r="F1992" s="21">
        <f t="shared" ref="F1992:F2006" si="453">ROUND(((1-(E1992-54))/0.14)*(23/2),0)</f>
        <v>11</v>
      </c>
      <c r="G1992" s="13"/>
      <c r="H1992" s="21">
        <f t="shared" si="452"/>
        <v>11</v>
      </c>
      <c r="I1992" s="13"/>
      <c r="J1992" s="11" t="str">
        <f t="shared" si="447"/>
        <v>X</v>
      </c>
      <c r="K1992" s="11" t="str">
        <f t="shared" si="448"/>
        <v/>
      </c>
      <c r="L1992" s="11" t="str">
        <f t="shared" si="449"/>
        <v/>
      </c>
      <c r="M1992" s="13"/>
      <c r="R1992" s="11"/>
      <c r="T1992" s="11"/>
      <c r="X1992" s="13"/>
    </row>
    <row r="1993" spans="1:24" x14ac:dyDescent="0.3">
      <c r="A1993" s="13"/>
      <c r="B1993" s="11">
        <v>3011</v>
      </c>
      <c r="C1993" s="14">
        <f t="shared" si="451"/>
        <v>54.872599999999998</v>
      </c>
      <c r="D1993" s="13"/>
      <c r="E1993" s="14">
        <f t="shared" si="446"/>
        <v>54.871600000000001</v>
      </c>
      <c r="F1993" s="21">
        <f t="shared" si="453"/>
        <v>11</v>
      </c>
      <c r="G1993" s="13"/>
      <c r="H1993" s="21">
        <f t="shared" si="452"/>
        <v>10</v>
      </c>
      <c r="I1993" s="13"/>
      <c r="J1993" s="11" t="str">
        <f t="shared" si="447"/>
        <v/>
      </c>
      <c r="K1993" s="11" t="str">
        <f t="shared" si="448"/>
        <v/>
      </c>
      <c r="L1993" s="11" t="str">
        <f t="shared" si="449"/>
        <v>O</v>
      </c>
      <c r="M1993" s="13"/>
      <c r="R1993" s="11"/>
      <c r="T1993" s="11"/>
      <c r="X1993" s="13"/>
    </row>
    <row r="1994" spans="1:24" x14ac:dyDescent="0.3">
      <c r="A1994" s="13"/>
      <c r="B1994" s="11">
        <v>3012</v>
      </c>
      <c r="C1994" s="14">
        <f t="shared" si="451"/>
        <v>54.881700000000002</v>
      </c>
      <c r="D1994" s="13"/>
      <c r="E1994" s="14">
        <f t="shared" si="446"/>
        <v>54.880699999999997</v>
      </c>
      <c r="F1994" s="21">
        <f t="shared" si="453"/>
        <v>10</v>
      </c>
      <c r="G1994" s="13"/>
      <c r="H1994" s="21">
        <f t="shared" si="452"/>
        <v>10</v>
      </c>
      <c r="I1994" s="13"/>
      <c r="J1994" s="11" t="str">
        <f t="shared" si="447"/>
        <v>X</v>
      </c>
      <c r="K1994" s="11" t="str">
        <f t="shared" si="448"/>
        <v/>
      </c>
      <c r="L1994" s="11" t="str">
        <f t="shared" si="449"/>
        <v/>
      </c>
      <c r="M1994" s="13"/>
      <c r="R1994" s="11"/>
      <c r="T1994" s="11"/>
      <c r="X1994" s="13"/>
    </row>
    <row r="1995" spans="1:24" x14ac:dyDescent="0.3">
      <c r="A1995" s="13"/>
      <c r="B1995" s="11">
        <v>3013</v>
      </c>
      <c r="C1995" s="14">
        <f t="shared" si="451"/>
        <v>54.890799999999999</v>
      </c>
      <c r="D1995" s="13"/>
      <c r="E1995" s="14">
        <f t="shared" si="446"/>
        <v>54.889899999999997</v>
      </c>
      <c r="F1995" s="21">
        <f t="shared" si="453"/>
        <v>9</v>
      </c>
      <c r="G1995" s="13"/>
      <c r="H1995" s="21">
        <f t="shared" si="452"/>
        <v>9</v>
      </c>
      <c r="I1995" s="13"/>
      <c r="J1995" s="11" t="str">
        <f t="shared" ref="J1995:J2006" si="454">IF(H1995=F1995,"X","")</f>
        <v>X</v>
      </c>
      <c r="K1995" s="11" t="str">
        <f t="shared" ref="K1995:K2006" si="455">IF(H1995&gt;F1995,"U","")</f>
        <v/>
      </c>
      <c r="L1995" s="11" t="str">
        <f t="shared" ref="L1995:L2006" si="456">IF(H1995&lt;F1995,"O","")</f>
        <v/>
      </c>
      <c r="M1995" s="13"/>
      <c r="R1995" s="11"/>
      <c r="T1995" s="11"/>
      <c r="X1995" s="13"/>
    </row>
    <row r="1996" spans="1:24" x14ac:dyDescent="0.3">
      <c r="A1996" s="13"/>
      <c r="B1996" s="11">
        <v>3014</v>
      </c>
      <c r="C1996" s="14">
        <f t="shared" si="451"/>
        <v>54.899900000000002</v>
      </c>
      <c r="D1996" s="13"/>
      <c r="E1996" s="14">
        <f t="shared" si="446"/>
        <v>54.899099999999997</v>
      </c>
      <c r="F1996" s="21">
        <f t="shared" si="453"/>
        <v>8</v>
      </c>
      <c r="G1996" s="13"/>
      <c r="H1996" s="21">
        <f t="shared" si="452"/>
        <v>8</v>
      </c>
      <c r="I1996" s="13"/>
      <c r="J1996" s="11" t="str">
        <f t="shared" si="454"/>
        <v>X</v>
      </c>
      <c r="K1996" s="11" t="str">
        <f t="shared" si="455"/>
        <v/>
      </c>
      <c r="L1996" s="11" t="str">
        <f t="shared" si="456"/>
        <v/>
      </c>
      <c r="M1996" s="13"/>
      <c r="R1996" s="11"/>
      <c r="T1996" s="11"/>
      <c r="X1996" s="13"/>
    </row>
    <row r="1997" spans="1:24" x14ac:dyDescent="0.3">
      <c r="A1997" s="13"/>
      <c r="B1997" s="11">
        <v>3015</v>
      </c>
      <c r="C1997" s="14">
        <f t="shared" si="451"/>
        <v>54.908999999999999</v>
      </c>
      <c r="D1997" s="13"/>
      <c r="E1997" s="14">
        <f t="shared" si="446"/>
        <v>54.908299999999997</v>
      </c>
      <c r="F1997" s="21">
        <f t="shared" si="453"/>
        <v>8</v>
      </c>
      <c r="G1997" s="13"/>
      <c r="H1997" s="21">
        <f t="shared" si="452"/>
        <v>7</v>
      </c>
      <c r="I1997" s="13"/>
      <c r="J1997" s="11" t="str">
        <f t="shared" si="454"/>
        <v/>
      </c>
      <c r="K1997" s="11" t="str">
        <f t="shared" si="455"/>
        <v/>
      </c>
      <c r="L1997" s="11" t="str">
        <f t="shared" si="456"/>
        <v>O</v>
      </c>
      <c r="M1997" s="13"/>
      <c r="R1997" s="11"/>
      <c r="T1997" s="11"/>
      <c r="X1997" s="13"/>
    </row>
    <row r="1998" spans="1:24" x14ac:dyDescent="0.3">
      <c r="A1998" s="13"/>
      <c r="B1998" s="11">
        <v>3016</v>
      </c>
      <c r="C1998" s="14">
        <f t="shared" si="451"/>
        <v>54.918100000000003</v>
      </c>
      <c r="D1998" s="13"/>
      <c r="E1998" s="14">
        <f t="shared" si="446"/>
        <v>54.917400000000001</v>
      </c>
      <c r="F1998" s="21">
        <f t="shared" si="453"/>
        <v>7</v>
      </c>
      <c r="G1998" s="13"/>
      <c r="H1998" s="21">
        <f t="shared" si="452"/>
        <v>7</v>
      </c>
      <c r="I1998" s="13"/>
      <c r="J1998" s="11" t="str">
        <f t="shared" si="454"/>
        <v>X</v>
      </c>
      <c r="K1998" s="11" t="str">
        <f t="shared" si="455"/>
        <v/>
      </c>
      <c r="L1998" s="11" t="str">
        <f t="shared" si="456"/>
        <v/>
      </c>
      <c r="M1998" s="13"/>
      <c r="R1998" s="11"/>
      <c r="T1998" s="11"/>
      <c r="X1998" s="13"/>
    </row>
    <row r="1999" spans="1:24" x14ac:dyDescent="0.3">
      <c r="A1999" s="13"/>
      <c r="B1999" s="11">
        <v>3017</v>
      </c>
      <c r="C1999" s="14">
        <f t="shared" si="451"/>
        <v>54.927199999999999</v>
      </c>
      <c r="D1999" s="13"/>
      <c r="E1999" s="14">
        <f t="shared" si="446"/>
        <v>54.926600000000001</v>
      </c>
      <c r="F1999" s="21">
        <f t="shared" si="453"/>
        <v>6</v>
      </c>
      <c r="G1999" s="13"/>
      <c r="H1999" s="21">
        <f t="shared" si="452"/>
        <v>5.9999999999999991</v>
      </c>
      <c r="I1999" s="13"/>
      <c r="J1999" s="11" t="str">
        <f t="shared" si="454"/>
        <v>X</v>
      </c>
      <c r="K1999" s="11" t="str">
        <f t="shared" si="455"/>
        <v/>
      </c>
      <c r="L1999" s="11" t="str">
        <f t="shared" si="456"/>
        <v/>
      </c>
      <c r="M1999" s="13"/>
      <c r="R1999" s="11"/>
      <c r="T1999" s="11"/>
      <c r="X1999" s="13"/>
    </row>
    <row r="2000" spans="1:24" x14ac:dyDescent="0.3">
      <c r="A2000" s="13"/>
      <c r="B2000" s="11">
        <v>3018</v>
      </c>
      <c r="C2000" s="14">
        <f t="shared" si="451"/>
        <v>54.936300000000003</v>
      </c>
      <c r="D2000" s="13"/>
      <c r="E2000" s="14">
        <f t="shared" si="446"/>
        <v>54.9358</v>
      </c>
      <c r="F2000" s="21">
        <f t="shared" si="453"/>
        <v>5</v>
      </c>
      <c r="G2000" s="13"/>
      <c r="H2000" s="21">
        <f t="shared" si="452"/>
        <v>5</v>
      </c>
      <c r="I2000" s="13"/>
      <c r="J2000" s="11" t="str">
        <f t="shared" si="454"/>
        <v>X</v>
      </c>
      <c r="K2000" s="11" t="str">
        <f t="shared" si="455"/>
        <v/>
      </c>
      <c r="L2000" s="11" t="str">
        <f t="shared" si="456"/>
        <v/>
      </c>
      <c r="M2000" s="13"/>
      <c r="R2000" s="11"/>
      <c r="T2000" s="11"/>
      <c r="X2000" s="13"/>
    </row>
    <row r="2001" spans="1:24" x14ac:dyDescent="0.3">
      <c r="A2001" s="13"/>
      <c r="B2001" s="11">
        <v>3019</v>
      </c>
      <c r="C2001" s="14">
        <f t="shared" si="451"/>
        <v>54.945399999999999</v>
      </c>
      <c r="D2001" s="13"/>
      <c r="E2001" s="14">
        <f t="shared" si="446"/>
        <v>54.945</v>
      </c>
      <c r="F2001" s="21">
        <f t="shared" si="453"/>
        <v>5</v>
      </c>
      <c r="G2001" s="13"/>
      <c r="H2001" s="21">
        <f t="shared" si="452"/>
        <v>4</v>
      </c>
      <c r="I2001" s="13"/>
      <c r="J2001" s="11" t="str">
        <f t="shared" si="454"/>
        <v/>
      </c>
      <c r="K2001" s="11" t="str">
        <f t="shared" si="455"/>
        <v/>
      </c>
      <c r="L2001" s="11" t="str">
        <f t="shared" si="456"/>
        <v>O</v>
      </c>
      <c r="M2001" s="13"/>
      <c r="R2001" s="11"/>
      <c r="T2001" s="11"/>
      <c r="X2001" s="13"/>
    </row>
    <row r="2002" spans="1:24" x14ac:dyDescent="0.3">
      <c r="A2002" s="13"/>
      <c r="B2002" s="11">
        <v>3020</v>
      </c>
      <c r="C2002" s="14">
        <f t="shared" si="451"/>
        <v>54.954500000000003</v>
      </c>
      <c r="D2002" s="13"/>
      <c r="E2002" s="14">
        <f t="shared" si="446"/>
        <v>54.954099999999997</v>
      </c>
      <c r="F2002" s="21">
        <f t="shared" si="453"/>
        <v>4</v>
      </c>
      <c r="G2002" s="13"/>
      <c r="H2002" s="21">
        <f t="shared" si="452"/>
        <v>4</v>
      </c>
      <c r="I2002" s="13"/>
      <c r="J2002" s="11" t="str">
        <f t="shared" si="454"/>
        <v>X</v>
      </c>
      <c r="K2002" s="11" t="str">
        <f t="shared" si="455"/>
        <v/>
      </c>
      <c r="L2002" s="11" t="str">
        <f t="shared" si="456"/>
        <v/>
      </c>
      <c r="M2002" s="13"/>
      <c r="R2002" s="11"/>
      <c r="T2002" s="11"/>
      <c r="X2002" s="13"/>
    </row>
    <row r="2003" spans="1:24" x14ac:dyDescent="0.3">
      <c r="A2003" s="13"/>
      <c r="B2003" s="11">
        <v>3021</v>
      </c>
      <c r="C2003" s="14">
        <f t="shared" si="451"/>
        <v>54.9636</v>
      </c>
      <c r="D2003" s="13"/>
      <c r="E2003" s="14">
        <f t="shared" si="446"/>
        <v>54.963299999999997</v>
      </c>
      <c r="F2003" s="21">
        <f t="shared" si="453"/>
        <v>3</v>
      </c>
      <c r="G2003" s="13"/>
      <c r="H2003" s="21">
        <f t="shared" si="452"/>
        <v>2.9999999999999996</v>
      </c>
      <c r="I2003" s="13"/>
      <c r="J2003" s="11" t="str">
        <f t="shared" si="454"/>
        <v>X</v>
      </c>
      <c r="K2003" s="11" t="str">
        <f t="shared" si="455"/>
        <v/>
      </c>
      <c r="L2003" s="11" t="str">
        <f t="shared" si="456"/>
        <v/>
      </c>
      <c r="M2003" s="13"/>
      <c r="R2003" s="11"/>
      <c r="T2003" s="11"/>
      <c r="X2003" s="13"/>
    </row>
    <row r="2004" spans="1:24" x14ac:dyDescent="0.3">
      <c r="A2004" s="13"/>
      <c r="B2004" s="11">
        <v>3022</v>
      </c>
      <c r="C2004" s="14">
        <f t="shared" si="451"/>
        <v>54.972700000000003</v>
      </c>
      <c r="D2004" s="13"/>
      <c r="E2004" s="14">
        <f t="shared" si="446"/>
        <v>54.972499999999997</v>
      </c>
      <c r="F2004" s="21">
        <f t="shared" si="453"/>
        <v>2</v>
      </c>
      <c r="G2004" s="13"/>
      <c r="H2004" s="21">
        <f t="shared" si="452"/>
        <v>2</v>
      </c>
      <c r="I2004" s="13"/>
      <c r="J2004" s="11" t="str">
        <f t="shared" si="454"/>
        <v>X</v>
      </c>
      <c r="K2004" s="11" t="str">
        <f t="shared" si="455"/>
        <v/>
      </c>
      <c r="L2004" s="11" t="str">
        <f t="shared" si="456"/>
        <v/>
      </c>
      <c r="M2004" s="13"/>
      <c r="R2004" s="11"/>
      <c r="T2004" s="11"/>
      <c r="X2004" s="13"/>
    </row>
    <row r="2005" spans="1:24" x14ac:dyDescent="0.3">
      <c r="A2005" s="13"/>
      <c r="B2005" s="11">
        <v>3023</v>
      </c>
      <c r="C2005" s="14">
        <f t="shared" si="451"/>
        <v>54.9818</v>
      </c>
      <c r="D2005" s="13"/>
      <c r="E2005" s="14">
        <f t="shared" si="446"/>
        <v>54.981699999999996</v>
      </c>
      <c r="F2005" s="21">
        <f t="shared" si="453"/>
        <v>2</v>
      </c>
      <c r="G2005" s="13"/>
      <c r="H2005" s="21">
        <f t="shared" si="452"/>
        <v>1</v>
      </c>
      <c r="I2005" s="13"/>
      <c r="J2005" s="11" t="str">
        <f t="shared" si="454"/>
        <v/>
      </c>
      <c r="K2005" s="11" t="str">
        <f t="shared" si="455"/>
        <v/>
      </c>
      <c r="L2005" s="11" t="str">
        <f t="shared" si="456"/>
        <v>O</v>
      </c>
      <c r="M2005" s="13"/>
      <c r="R2005" s="11"/>
      <c r="T2005" s="11"/>
      <c r="X2005" s="13"/>
    </row>
    <row r="2006" spans="1:24" x14ac:dyDescent="0.3">
      <c r="A2006" s="13"/>
      <c r="B2006" s="11">
        <v>3024</v>
      </c>
      <c r="C2006" s="14">
        <f t="shared" si="451"/>
        <v>54.990900000000003</v>
      </c>
      <c r="D2006" s="13"/>
      <c r="E2006" s="14">
        <f t="shared" si="446"/>
        <v>54.9908</v>
      </c>
      <c r="F2006" s="21">
        <f t="shared" si="453"/>
        <v>1</v>
      </c>
      <c r="G2006" s="13"/>
      <c r="H2006" s="21">
        <f t="shared" si="452"/>
        <v>1</v>
      </c>
      <c r="I2006" s="13"/>
      <c r="J2006" s="11" t="str">
        <f t="shared" si="454"/>
        <v>X</v>
      </c>
      <c r="K2006" s="11" t="str">
        <f t="shared" si="455"/>
        <v/>
      </c>
      <c r="L2006" s="11" t="str">
        <f t="shared" si="456"/>
        <v/>
      </c>
      <c r="M2006" s="13"/>
      <c r="R2006" s="11"/>
      <c r="T2006" s="11"/>
      <c r="X2006" s="13"/>
    </row>
    <row r="2007" spans="1:24" x14ac:dyDescent="0.3">
      <c r="A2007" s="13"/>
      <c r="B2007" s="11">
        <v>3025</v>
      </c>
      <c r="C2007" s="14">
        <f t="shared" si="451"/>
        <v>55</v>
      </c>
      <c r="D2007" s="13"/>
      <c r="E2007" s="14">
        <f>54+(B2007-2916)/109</f>
        <v>55</v>
      </c>
      <c r="F2007" s="21"/>
      <c r="G2007" s="13"/>
      <c r="H2007" s="21">
        <f t="shared" si="452"/>
        <v>0</v>
      </c>
      <c r="I2007" s="13"/>
      <c r="J2007" s="10">
        <f>COUNTIF(J1899:J2006,"X")</f>
        <v>75</v>
      </c>
      <c r="K2007" s="10">
        <f>COUNTIF(K1899:K2006,"U")</f>
        <v>5</v>
      </c>
      <c r="L2007" s="10">
        <f>COUNTIF(L1899:L2006,"O")</f>
        <v>28</v>
      </c>
      <c r="M2007" s="13"/>
      <c r="R2007" s="11"/>
      <c r="T2007" s="11"/>
      <c r="X2007" s="13"/>
    </row>
    <row r="2008" spans="1:24" x14ac:dyDescent="0.3">
      <c r="A2008" s="13"/>
      <c r="B2008" s="11">
        <v>3026</v>
      </c>
      <c r="C2008" s="14">
        <f t="shared" si="451"/>
        <v>55.009099999999997</v>
      </c>
      <c r="D2008" s="13"/>
      <c r="E2008" s="14">
        <f t="shared" ref="E2008:E2071" si="457">ROUND(55+(B2008-3025)/111,4)</f>
        <v>55.009</v>
      </c>
      <c r="F2008" s="21">
        <f t="shared" ref="F2008:F2022" si="458">ROUND(((E2008-55)/0.14)*(22/2),0)</f>
        <v>1</v>
      </c>
      <c r="G2008" s="13"/>
      <c r="H2008" s="21">
        <f t="shared" si="452"/>
        <v>1</v>
      </c>
      <c r="I2008" s="13"/>
      <c r="J2008" s="11" t="str">
        <f t="shared" ref="J2008:J2039" si="459">IF(H2008=F2008,"X","")</f>
        <v>X</v>
      </c>
      <c r="K2008" s="11" t="str">
        <f t="shared" ref="K2008:K2039" si="460">IF(H2008&gt;F2008,"U","")</f>
        <v/>
      </c>
      <c r="L2008" s="11" t="str">
        <f t="shared" ref="L2008:L2039" si="461">IF(H2008&lt;F2008,"O","")</f>
        <v/>
      </c>
      <c r="M2008" s="13"/>
      <c r="R2008" s="11"/>
      <c r="T2008" s="11"/>
      <c r="X2008" s="13"/>
    </row>
    <row r="2009" spans="1:24" x14ac:dyDescent="0.3">
      <c r="A2009" s="13"/>
      <c r="B2009" s="11">
        <v>3027</v>
      </c>
      <c r="C2009" s="14">
        <f t="shared" si="451"/>
        <v>55.0182</v>
      </c>
      <c r="D2009" s="13"/>
      <c r="E2009" s="14">
        <f t="shared" si="457"/>
        <v>55.018000000000001</v>
      </c>
      <c r="F2009" s="21">
        <f t="shared" si="458"/>
        <v>1</v>
      </c>
      <c r="G2009" s="13"/>
      <c r="H2009" s="21">
        <f t="shared" si="452"/>
        <v>2</v>
      </c>
      <c r="I2009" s="13"/>
      <c r="J2009" s="11" t="str">
        <f t="shared" si="459"/>
        <v/>
      </c>
      <c r="K2009" s="11" t="str">
        <f t="shared" si="460"/>
        <v>U</v>
      </c>
      <c r="L2009" s="11" t="str">
        <f t="shared" si="461"/>
        <v/>
      </c>
      <c r="M2009" s="13"/>
      <c r="R2009" s="11"/>
      <c r="T2009" s="11"/>
      <c r="X2009" s="13"/>
    </row>
    <row r="2010" spans="1:24" x14ac:dyDescent="0.3">
      <c r="A2010" s="13"/>
      <c r="B2010" s="11">
        <v>3028</v>
      </c>
      <c r="C2010" s="14">
        <f t="shared" si="451"/>
        <v>55.027299999999997</v>
      </c>
      <c r="D2010" s="13"/>
      <c r="E2010" s="14">
        <f t="shared" si="457"/>
        <v>55.027000000000001</v>
      </c>
      <c r="F2010" s="21">
        <f t="shared" si="458"/>
        <v>2</v>
      </c>
      <c r="G2010" s="13"/>
      <c r="H2010" s="21">
        <f t="shared" si="452"/>
        <v>2.9999999999999996</v>
      </c>
      <c r="I2010" s="13"/>
      <c r="J2010" s="11" t="str">
        <f t="shared" si="459"/>
        <v/>
      </c>
      <c r="K2010" s="11" t="str">
        <f t="shared" si="460"/>
        <v>U</v>
      </c>
      <c r="L2010" s="11" t="str">
        <f t="shared" si="461"/>
        <v/>
      </c>
      <c r="M2010" s="13"/>
      <c r="R2010" s="11"/>
      <c r="T2010" s="11"/>
      <c r="X2010" s="13"/>
    </row>
    <row r="2011" spans="1:24" x14ac:dyDescent="0.3">
      <c r="A2011" s="13"/>
      <c r="B2011" s="11">
        <v>3029</v>
      </c>
      <c r="C2011" s="14">
        <f t="shared" si="451"/>
        <v>55.0364</v>
      </c>
      <c r="D2011" s="13"/>
      <c r="E2011" s="14">
        <f t="shared" si="457"/>
        <v>55.036000000000001</v>
      </c>
      <c r="F2011" s="21">
        <f t="shared" si="458"/>
        <v>3</v>
      </c>
      <c r="G2011" s="13"/>
      <c r="H2011" s="21">
        <f t="shared" si="452"/>
        <v>4</v>
      </c>
      <c r="I2011" s="13"/>
      <c r="J2011" s="11" t="str">
        <f t="shared" si="459"/>
        <v/>
      </c>
      <c r="K2011" s="11" t="str">
        <f t="shared" si="460"/>
        <v>U</v>
      </c>
      <c r="L2011" s="11" t="str">
        <f t="shared" si="461"/>
        <v/>
      </c>
      <c r="M2011" s="13"/>
      <c r="R2011" s="11"/>
      <c r="T2011" s="11"/>
      <c r="X2011" s="13"/>
    </row>
    <row r="2012" spans="1:24" x14ac:dyDescent="0.3">
      <c r="A2012" s="13"/>
      <c r="B2012" s="11">
        <v>3030</v>
      </c>
      <c r="C2012" s="14">
        <f t="shared" si="451"/>
        <v>55.045400000000001</v>
      </c>
      <c r="D2012" s="13"/>
      <c r="E2012" s="14">
        <f t="shared" si="457"/>
        <v>55.045000000000002</v>
      </c>
      <c r="F2012" s="21">
        <f t="shared" si="458"/>
        <v>4</v>
      </c>
      <c r="G2012" s="13"/>
      <c r="H2012" s="21">
        <f t="shared" si="452"/>
        <v>4</v>
      </c>
      <c r="I2012" s="13"/>
      <c r="J2012" s="11" t="str">
        <f t="shared" si="459"/>
        <v>X</v>
      </c>
      <c r="K2012" s="11" t="str">
        <f t="shared" si="460"/>
        <v/>
      </c>
      <c r="L2012" s="11" t="str">
        <f t="shared" si="461"/>
        <v/>
      </c>
      <c r="M2012" s="13"/>
      <c r="R2012" s="11"/>
      <c r="T2012" s="11"/>
      <c r="X2012" s="13"/>
    </row>
    <row r="2013" spans="1:24" x14ac:dyDescent="0.3">
      <c r="A2013" s="13"/>
      <c r="B2013" s="11">
        <v>3031</v>
      </c>
      <c r="C2013" s="14">
        <f t="shared" si="451"/>
        <v>55.054499999999997</v>
      </c>
      <c r="D2013" s="13"/>
      <c r="E2013" s="14">
        <f t="shared" si="457"/>
        <v>55.054099999999998</v>
      </c>
      <c r="F2013" s="21">
        <f t="shared" si="458"/>
        <v>4</v>
      </c>
      <c r="G2013" s="13"/>
      <c r="H2013" s="21">
        <f t="shared" si="452"/>
        <v>4</v>
      </c>
      <c r="I2013" s="13"/>
      <c r="J2013" s="11" t="str">
        <f t="shared" si="459"/>
        <v>X</v>
      </c>
      <c r="K2013" s="11" t="str">
        <f t="shared" si="460"/>
        <v/>
      </c>
      <c r="L2013" s="11" t="str">
        <f t="shared" si="461"/>
        <v/>
      </c>
      <c r="M2013" s="13"/>
      <c r="R2013" s="11"/>
      <c r="T2013" s="11"/>
      <c r="X2013" s="13"/>
    </row>
    <row r="2014" spans="1:24" x14ac:dyDescent="0.3">
      <c r="A2014" s="13"/>
      <c r="B2014" s="11">
        <v>3032</v>
      </c>
      <c r="C2014" s="14">
        <f t="shared" si="451"/>
        <v>55.063600000000001</v>
      </c>
      <c r="D2014" s="13"/>
      <c r="E2014" s="14">
        <f t="shared" si="457"/>
        <v>55.063099999999999</v>
      </c>
      <c r="F2014" s="21">
        <f t="shared" si="458"/>
        <v>5</v>
      </c>
      <c r="G2014" s="13"/>
      <c r="H2014" s="21">
        <f t="shared" si="452"/>
        <v>5</v>
      </c>
      <c r="I2014" s="13"/>
      <c r="J2014" s="11" t="str">
        <f t="shared" si="459"/>
        <v>X</v>
      </c>
      <c r="K2014" s="11" t="str">
        <f t="shared" si="460"/>
        <v/>
      </c>
      <c r="L2014" s="11" t="str">
        <f t="shared" si="461"/>
        <v/>
      </c>
      <c r="M2014" s="13"/>
      <c r="R2014" s="11"/>
      <c r="T2014" s="11"/>
      <c r="X2014" s="13"/>
    </row>
    <row r="2015" spans="1:24" x14ac:dyDescent="0.3">
      <c r="A2015" s="13"/>
      <c r="B2015" s="11">
        <v>3033</v>
      </c>
      <c r="C2015" s="14">
        <f t="shared" si="451"/>
        <v>55.072699999999998</v>
      </c>
      <c r="D2015" s="13"/>
      <c r="E2015" s="14">
        <f t="shared" si="457"/>
        <v>55.072099999999999</v>
      </c>
      <c r="F2015" s="21">
        <f t="shared" si="458"/>
        <v>6</v>
      </c>
      <c r="G2015" s="13"/>
      <c r="H2015" s="21">
        <f t="shared" si="452"/>
        <v>5.9999999999999991</v>
      </c>
      <c r="I2015" s="13"/>
      <c r="J2015" s="11" t="str">
        <f t="shared" si="459"/>
        <v>X</v>
      </c>
      <c r="K2015" s="11" t="str">
        <f t="shared" si="460"/>
        <v/>
      </c>
      <c r="L2015" s="11" t="str">
        <f t="shared" si="461"/>
        <v/>
      </c>
      <c r="M2015" s="13"/>
      <c r="R2015" s="11"/>
      <c r="T2015" s="11"/>
      <c r="X2015" s="13"/>
    </row>
    <row r="2016" spans="1:24" x14ac:dyDescent="0.3">
      <c r="A2016" s="13"/>
      <c r="B2016" s="11">
        <v>3034</v>
      </c>
      <c r="C2016" s="14">
        <f t="shared" si="451"/>
        <v>55.081800000000001</v>
      </c>
      <c r="D2016" s="13"/>
      <c r="E2016" s="14">
        <f t="shared" si="457"/>
        <v>55.081099999999999</v>
      </c>
      <c r="F2016" s="21">
        <f t="shared" si="458"/>
        <v>6</v>
      </c>
      <c r="G2016" s="13"/>
      <c r="H2016" s="21">
        <f t="shared" si="452"/>
        <v>7</v>
      </c>
      <c r="I2016" s="13"/>
      <c r="J2016" s="11" t="str">
        <f t="shared" si="459"/>
        <v/>
      </c>
      <c r="K2016" s="11" t="str">
        <f t="shared" si="460"/>
        <v>U</v>
      </c>
      <c r="L2016" s="11" t="str">
        <f t="shared" si="461"/>
        <v/>
      </c>
      <c r="M2016" s="13"/>
      <c r="R2016" s="11"/>
      <c r="T2016" s="11"/>
      <c r="X2016" s="13"/>
    </row>
    <row r="2017" spans="1:24" x14ac:dyDescent="0.3">
      <c r="A2017" s="13"/>
      <c r="B2017" s="11">
        <v>3035</v>
      </c>
      <c r="C2017" s="14">
        <f t="shared" si="451"/>
        <v>55.090800000000002</v>
      </c>
      <c r="D2017" s="13"/>
      <c r="E2017" s="14">
        <f t="shared" si="457"/>
        <v>55.0901</v>
      </c>
      <c r="F2017" s="21">
        <f t="shared" si="458"/>
        <v>7</v>
      </c>
      <c r="G2017" s="13"/>
      <c r="H2017" s="21">
        <f t="shared" si="452"/>
        <v>7</v>
      </c>
      <c r="I2017" s="13"/>
      <c r="J2017" s="11" t="str">
        <f t="shared" si="459"/>
        <v>X</v>
      </c>
      <c r="K2017" s="11" t="str">
        <f t="shared" si="460"/>
        <v/>
      </c>
      <c r="L2017" s="11" t="str">
        <f t="shared" si="461"/>
        <v/>
      </c>
      <c r="M2017" s="13"/>
      <c r="R2017" s="11"/>
      <c r="T2017" s="11"/>
      <c r="X2017" s="13"/>
    </row>
    <row r="2018" spans="1:24" x14ac:dyDescent="0.3">
      <c r="A2018" s="13"/>
      <c r="B2018" s="11">
        <v>3036</v>
      </c>
      <c r="C2018" s="14">
        <f t="shared" si="451"/>
        <v>55.099899999999998</v>
      </c>
      <c r="D2018" s="13"/>
      <c r="E2018" s="14">
        <f t="shared" si="457"/>
        <v>55.0991</v>
      </c>
      <c r="F2018" s="21">
        <f t="shared" si="458"/>
        <v>8</v>
      </c>
      <c r="G2018" s="13"/>
      <c r="H2018" s="21">
        <f t="shared" si="452"/>
        <v>8</v>
      </c>
      <c r="I2018" s="13"/>
      <c r="J2018" s="11" t="str">
        <f t="shared" si="459"/>
        <v>X</v>
      </c>
      <c r="K2018" s="11" t="str">
        <f t="shared" si="460"/>
        <v/>
      </c>
      <c r="L2018" s="11" t="str">
        <f t="shared" si="461"/>
        <v/>
      </c>
      <c r="M2018" s="13"/>
      <c r="R2018" s="11"/>
      <c r="T2018" s="11"/>
      <c r="X2018" s="13"/>
    </row>
    <row r="2019" spans="1:24" x14ac:dyDescent="0.3">
      <c r="A2019" s="13"/>
      <c r="B2019" s="11">
        <v>3037</v>
      </c>
      <c r="C2019" s="14">
        <f t="shared" si="451"/>
        <v>55.109000000000002</v>
      </c>
      <c r="D2019" s="13"/>
      <c r="E2019" s="14">
        <f t="shared" si="457"/>
        <v>55.1081</v>
      </c>
      <c r="F2019" s="21">
        <f t="shared" si="458"/>
        <v>8</v>
      </c>
      <c r="G2019" s="13"/>
      <c r="H2019" s="21">
        <f t="shared" si="452"/>
        <v>9</v>
      </c>
      <c r="I2019" s="13"/>
      <c r="J2019" s="11" t="str">
        <f t="shared" si="459"/>
        <v/>
      </c>
      <c r="K2019" s="11" t="str">
        <f t="shared" si="460"/>
        <v>U</v>
      </c>
      <c r="L2019" s="11" t="str">
        <f t="shared" si="461"/>
        <v/>
      </c>
      <c r="M2019" s="13"/>
      <c r="R2019" s="11"/>
      <c r="T2019" s="11"/>
      <c r="X2019" s="13"/>
    </row>
    <row r="2020" spans="1:24" x14ac:dyDescent="0.3">
      <c r="A2020" s="13"/>
      <c r="B2020" s="11">
        <v>3038</v>
      </c>
      <c r="C2020" s="14">
        <f t="shared" si="451"/>
        <v>55.118099999999998</v>
      </c>
      <c r="D2020" s="13"/>
      <c r="E2020" s="14">
        <f t="shared" si="457"/>
        <v>55.117100000000001</v>
      </c>
      <c r="F2020" s="21">
        <f t="shared" si="458"/>
        <v>9</v>
      </c>
      <c r="G2020" s="13"/>
      <c r="H2020" s="21">
        <f t="shared" si="452"/>
        <v>10</v>
      </c>
      <c r="I2020" s="13"/>
      <c r="J2020" s="11" t="str">
        <f t="shared" si="459"/>
        <v/>
      </c>
      <c r="K2020" s="11" t="str">
        <f t="shared" si="460"/>
        <v>U</v>
      </c>
      <c r="L2020" s="11" t="str">
        <f t="shared" si="461"/>
        <v/>
      </c>
      <c r="M2020" s="13"/>
      <c r="R2020" s="11"/>
      <c r="T2020" s="11"/>
      <c r="X2020" s="13"/>
    </row>
    <row r="2021" spans="1:24" x14ac:dyDescent="0.3">
      <c r="A2021" s="13"/>
      <c r="B2021" s="11">
        <v>3039</v>
      </c>
      <c r="C2021" s="14">
        <f t="shared" si="451"/>
        <v>55.127099999999999</v>
      </c>
      <c r="D2021" s="13"/>
      <c r="E2021" s="14">
        <f t="shared" si="457"/>
        <v>55.126100000000001</v>
      </c>
      <c r="F2021" s="21">
        <f t="shared" si="458"/>
        <v>10</v>
      </c>
      <c r="G2021" s="13"/>
      <c r="H2021" s="21">
        <f t="shared" si="452"/>
        <v>10</v>
      </c>
      <c r="I2021" s="13"/>
      <c r="J2021" s="11" t="str">
        <f t="shared" si="459"/>
        <v>X</v>
      </c>
      <c r="K2021" s="11" t="str">
        <f t="shared" si="460"/>
        <v/>
      </c>
      <c r="L2021" s="11" t="str">
        <f t="shared" si="461"/>
        <v/>
      </c>
      <c r="M2021" s="13"/>
      <c r="R2021" s="11"/>
      <c r="T2021" s="11"/>
      <c r="X2021" s="13"/>
    </row>
    <row r="2022" spans="1:24" x14ac:dyDescent="0.3">
      <c r="A2022" s="13"/>
      <c r="B2022" s="11">
        <v>3040</v>
      </c>
      <c r="C2022" s="14">
        <f t="shared" si="451"/>
        <v>55.136200000000002</v>
      </c>
      <c r="D2022" s="13"/>
      <c r="E2022" s="14">
        <f t="shared" si="457"/>
        <v>55.135100000000001</v>
      </c>
      <c r="F2022" s="21">
        <f t="shared" si="458"/>
        <v>11</v>
      </c>
      <c r="G2022" s="13"/>
      <c r="H2022" s="21">
        <f t="shared" si="452"/>
        <v>11</v>
      </c>
      <c r="I2022" s="13"/>
      <c r="J2022" s="11" t="str">
        <f t="shared" si="459"/>
        <v>X</v>
      </c>
      <c r="K2022" s="11" t="str">
        <f t="shared" si="460"/>
        <v/>
      </c>
      <c r="L2022" s="11" t="str">
        <f t="shared" si="461"/>
        <v/>
      </c>
      <c r="M2022" s="13"/>
      <c r="R2022" s="11"/>
      <c r="T2022" s="11"/>
      <c r="X2022" s="13"/>
    </row>
    <row r="2023" spans="1:24" x14ac:dyDescent="0.3">
      <c r="A2023" s="13"/>
      <c r="B2023" s="11">
        <v>3041</v>
      </c>
      <c r="C2023" s="14">
        <f t="shared" si="451"/>
        <v>55.145299999999999</v>
      </c>
      <c r="D2023" s="13"/>
      <c r="E2023" s="14">
        <f t="shared" si="457"/>
        <v>55.144100000000002</v>
      </c>
      <c r="F2023" s="21">
        <f t="shared" ref="F2023:F2038" si="462">ROUND((22/2)+(((E2023-55)-0.14)/0.14)*(22/3),0)</f>
        <v>11</v>
      </c>
      <c r="G2023" s="13"/>
      <c r="H2023" s="21">
        <f t="shared" si="452"/>
        <v>11.999999999999998</v>
      </c>
      <c r="I2023" s="13"/>
      <c r="J2023" s="11" t="str">
        <f t="shared" si="459"/>
        <v/>
      </c>
      <c r="K2023" s="11" t="str">
        <f t="shared" si="460"/>
        <v>U</v>
      </c>
      <c r="L2023" s="11" t="str">
        <f t="shared" si="461"/>
        <v/>
      </c>
      <c r="M2023" s="13"/>
      <c r="R2023" s="11"/>
      <c r="T2023" s="11"/>
      <c r="X2023" s="13"/>
    </row>
    <row r="2024" spans="1:24" x14ac:dyDescent="0.3">
      <c r="A2024" s="13"/>
      <c r="B2024" s="11">
        <v>3042</v>
      </c>
      <c r="C2024" s="14">
        <f t="shared" si="451"/>
        <v>55.154299999999999</v>
      </c>
      <c r="D2024" s="13"/>
      <c r="E2024" s="14">
        <f t="shared" si="457"/>
        <v>55.153199999999998</v>
      </c>
      <c r="F2024" s="21">
        <f t="shared" si="462"/>
        <v>12</v>
      </c>
      <c r="G2024" s="13"/>
      <c r="H2024" s="21">
        <f t="shared" si="452"/>
        <v>11</v>
      </c>
      <c r="I2024" s="13"/>
      <c r="J2024" s="11" t="str">
        <f t="shared" si="459"/>
        <v/>
      </c>
      <c r="K2024" s="11" t="str">
        <f t="shared" si="460"/>
        <v/>
      </c>
      <c r="L2024" s="11" t="str">
        <f t="shared" si="461"/>
        <v>O</v>
      </c>
      <c r="M2024" s="13"/>
      <c r="R2024" s="11"/>
      <c r="T2024" s="11"/>
      <c r="X2024" s="13"/>
    </row>
    <row r="2025" spans="1:24" x14ac:dyDescent="0.3">
      <c r="A2025" s="13"/>
      <c r="B2025" s="11">
        <v>3043</v>
      </c>
      <c r="C2025" s="14">
        <f t="shared" si="451"/>
        <v>55.163400000000003</v>
      </c>
      <c r="D2025" s="13"/>
      <c r="E2025" s="14">
        <f t="shared" si="457"/>
        <v>55.162199999999999</v>
      </c>
      <c r="F2025" s="21">
        <f t="shared" si="462"/>
        <v>12</v>
      </c>
      <c r="G2025" s="13"/>
      <c r="H2025" s="21">
        <f t="shared" si="452"/>
        <v>11.999999999999998</v>
      </c>
      <c r="I2025" s="13"/>
      <c r="J2025" s="11" t="str">
        <f t="shared" si="459"/>
        <v>X</v>
      </c>
      <c r="K2025" s="11" t="str">
        <f t="shared" si="460"/>
        <v/>
      </c>
      <c r="L2025" s="11" t="str">
        <f t="shared" si="461"/>
        <v/>
      </c>
      <c r="M2025" s="13"/>
      <c r="R2025" s="11"/>
      <c r="T2025" s="11"/>
      <c r="X2025" s="13"/>
    </row>
    <row r="2026" spans="1:24" x14ac:dyDescent="0.3">
      <c r="A2026" s="13"/>
      <c r="B2026" s="11">
        <v>3044</v>
      </c>
      <c r="C2026" s="14">
        <f t="shared" si="451"/>
        <v>55.172499999999999</v>
      </c>
      <c r="D2026" s="13"/>
      <c r="E2026" s="14">
        <f t="shared" si="457"/>
        <v>55.171199999999999</v>
      </c>
      <c r="F2026" s="21">
        <f t="shared" si="462"/>
        <v>13</v>
      </c>
      <c r="G2026" s="13"/>
      <c r="H2026" s="21">
        <f t="shared" si="452"/>
        <v>13</v>
      </c>
      <c r="I2026" s="13"/>
      <c r="J2026" s="11" t="str">
        <f t="shared" si="459"/>
        <v>X</v>
      </c>
      <c r="K2026" s="11" t="str">
        <f t="shared" si="460"/>
        <v/>
      </c>
      <c r="L2026" s="11" t="str">
        <f t="shared" si="461"/>
        <v/>
      </c>
      <c r="M2026" s="13"/>
      <c r="R2026" s="11"/>
      <c r="T2026" s="11"/>
      <c r="X2026" s="13"/>
    </row>
    <row r="2027" spans="1:24" x14ac:dyDescent="0.3">
      <c r="A2027" s="13"/>
      <c r="B2027" s="11">
        <v>3045</v>
      </c>
      <c r="C2027" s="14">
        <f t="shared" si="451"/>
        <v>55.1815</v>
      </c>
      <c r="D2027" s="13"/>
      <c r="E2027" s="14">
        <f t="shared" si="457"/>
        <v>55.180199999999999</v>
      </c>
      <c r="F2027" s="21">
        <f t="shared" si="462"/>
        <v>13</v>
      </c>
      <c r="G2027" s="13"/>
      <c r="H2027" s="21">
        <f t="shared" si="452"/>
        <v>13</v>
      </c>
      <c r="I2027" s="13"/>
      <c r="J2027" s="11" t="str">
        <f t="shared" si="459"/>
        <v>X</v>
      </c>
      <c r="K2027" s="11" t="str">
        <f t="shared" si="460"/>
        <v/>
      </c>
      <c r="L2027" s="11" t="str">
        <f t="shared" si="461"/>
        <v/>
      </c>
      <c r="M2027" s="13"/>
      <c r="R2027" s="11"/>
      <c r="T2027" s="11"/>
      <c r="X2027" s="13"/>
    </row>
    <row r="2028" spans="1:24" x14ac:dyDescent="0.3">
      <c r="A2028" s="13"/>
      <c r="B2028" s="11">
        <v>3046</v>
      </c>
      <c r="C2028" s="14">
        <f t="shared" si="451"/>
        <v>55.190600000000003</v>
      </c>
      <c r="D2028" s="13"/>
      <c r="E2028" s="14">
        <f t="shared" si="457"/>
        <v>55.1892</v>
      </c>
      <c r="F2028" s="21">
        <f t="shared" si="462"/>
        <v>14</v>
      </c>
      <c r="G2028" s="13"/>
      <c r="H2028" s="21">
        <f t="shared" si="452"/>
        <v>14</v>
      </c>
      <c r="I2028" s="13"/>
      <c r="J2028" s="11" t="str">
        <f t="shared" si="459"/>
        <v>X</v>
      </c>
      <c r="K2028" s="11" t="str">
        <f t="shared" si="460"/>
        <v/>
      </c>
      <c r="L2028" s="11" t="str">
        <f t="shared" si="461"/>
        <v/>
      </c>
      <c r="M2028" s="13"/>
      <c r="R2028" s="11"/>
      <c r="T2028" s="11"/>
      <c r="X2028" s="13"/>
    </row>
    <row r="2029" spans="1:24" x14ac:dyDescent="0.3">
      <c r="A2029" s="13"/>
      <c r="B2029" s="11">
        <v>3047</v>
      </c>
      <c r="C2029" s="14">
        <f t="shared" si="451"/>
        <v>55.199599999999997</v>
      </c>
      <c r="D2029" s="13"/>
      <c r="E2029" s="14">
        <f t="shared" si="457"/>
        <v>55.1982</v>
      </c>
      <c r="F2029" s="21">
        <f t="shared" si="462"/>
        <v>14</v>
      </c>
      <c r="G2029" s="13"/>
      <c r="H2029" s="21">
        <f t="shared" si="452"/>
        <v>14</v>
      </c>
      <c r="I2029" s="13"/>
      <c r="J2029" s="11" t="str">
        <f t="shared" si="459"/>
        <v>X</v>
      </c>
      <c r="K2029" s="11" t="str">
        <f t="shared" si="460"/>
        <v/>
      </c>
      <c r="L2029" s="11" t="str">
        <f t="shared" si="461"/>
        <v/>
      </c>
      <c r="M2029" s="13"/>
      <c r="R2029" s="11"/>
      <c r="T2029" s="11"/>
      <c r="X2029" s="13"/>
    </row>
    <row r="2030" spans="1:24" x14ac:dyDescent="0.3">
      <c r="A2030" s="13"/>
      <c r="B2030" s="11">
        <v>3048</v>
      </c>
      <c r="C2030" s="14">
        <f t="shared" si="451"/>
        <v>55.2087</v>
      </c>
      <c r="D2030" s="13"/>
      <c r="E2030" s="14">
        <f t="shared" si="457"/>
        <v>55.2072</v>
      </c>
      <c r="F2030" s="21">
        <f t="shared" si="462"/>
        <v>15</v>
      </c>
      <c r="G2030" s="13"/>
      <c r="H2030" s="21">
        <f t="shared" si="452"/>
        <v>15</v>
      </c>
      <c r="I2030" s="13"/>
      <c r="J2030" s="11" t="str">
        <f t="shared" si="459"/>
        <v>X</v>
      </c>
      <c r="K2030" s="11" t="str">
        <f t="shared" si="460"/>
        <v/>
      </c>
      <c r="L2030" s="11" t="str">
        <f t="shared" si="461"/>
        <v/>
      </c>
      <c r="M2030" s="13"/>
      <c r="R2030" s="11"/>
      <c r="T2030" s="11"/>
      <c r="X2030" s="13"/>
    </row>
    <row r="2031" spans="1:24" x14ac:dyDescent="0.3">
      <c r="A2031" s="13"/>
      <c r="B2031" s="11">
        <v>3049</v>
      </c>
      <c r="C2031" s="14">
        <f t="shared" si="451"/>
        <v>55.217799999999997</v>
      </c>
      <c r="D2031" s="13"/>
      <c r="E2031" s="14">
        <f t="shared" si="457"/>
        <v>55.216200000000001</v>
      </c>
      <c r="F2031" s="21">
        <f t="shared" si="462"/>
        <v>15</v>
      </c>
      <c r="G2031" s="13"/>
      <c r="H2031" s="21">
        <f t="shared" si="452"/>
        <v>16</v>
      </c>
      <c r="I2031" s="13"/>
      <c r="J2031" s="11" t="str">
        <f t="shared" si="459"/>
        <v/>
      </c>
      <c r="K2031" s="11" t="str">
        <f t="shared" si="460"/>
        <v>U</v>
      </c>
      <c r="L2031" s="11" t="str">
        <f t="shared" si="461"/>
        <v/>
      </c>
      <c r="M2031" s="13"/>
      <c r="R2031" s="11"/>
      <c r="T2031" s="11"/>
      <c r="X2031" s="13"/>
    </row>
    <row r="2032" spans="1:24" x14ac:dyDescent="0.3">
      <c r="A2032" s="13"/>
      <c r="B2032" s="11">
        <v>3050</v>
      </c>
      <c r="C2032" s="14">
        <f t="shared" si="451"/>
        <v>55.226799999999997</v>
      </c>
      <c r="D2032" s="13"/>
      <c r="E2032" s="14">
        <f t="shared" si="457"/>
        <v>55.225200000000001</v>
      </c>
      <c r="F2032" s="21">
        <f t="shared" si="462"/>
        <v>15</v>
      </c>
      <c r="G2032" s="13"/>
      <c r="H2032" s="21">
        <f t="shared" si="452"/>
        <v>16</v>
      </c>
      <c r="I2032" s="13"/>
      <c r="J2032" s="11" t="str">
        <f t="shared" si="459"/>
        <v/>
      </c>
      <c r="K2032" s="11" t="str">
        <f t="shared" si="460"/>
        <v>U</v>
      </c>
      <c r="L2032" s="11" t="str">
        <f t="shared" si="461"/>
        <v/>
      </c>
      <c r="M2032" s="13"/>
      <c r="R2032" s="11"/>
      <c r="T2032" s="11"/>
      <c r="X2032" s="13"/>
    </row>
    <row r="2033" spans="1:24" x14ac:dyDescent="0.3">
      <c r="A2033" s="13"/>
      <c r="B2033" s="11">
        <v>3051</v>
      </c>
      <c r="C2033" s="14">
        <f t="shared" si="451"/>
        <v>55.235900000000001</v>
      </c>
      <c r="D2033" s="13"/>
      <c r="E2033" s="14">
        <f t="shared" si="457"/>
        <v>55.234200000000001</v>
      </c>
      <c r="F2033" s="21">
        <f t="shared" si="462"/>
        <v>16</v>
      </c>
      <c r="G2033" s="13"/>
      <c r="H2033" s="21">
        <f t="shared" si="452"/>
        <v>17</v>
      </c>
      <c r="I2033" s="13"/>
      <c r="J2033" s="11" t="str">
        <f t="shared" si="459"/>
        <v/>
      </c>
      <c r="K2033" s="11" t="str">
        <f t="shared" si="460"/>
        <v>U</v>
      </c>
      <c r="L2033" s="11" t="str">
        <f t="shared" si="461"/>
        <v/>
      </c>
      <c r="M2033" s="13"/>
      <c r="R2033" s="11"/>
      <c r="T2033" s="11"/>
      <c r="X2033" s="13"/>
    </row>
    <row r="2034" spans="1:24" x14ac:dyDescent="0.3">
      <c r="A2034" s="13"/>
      <c r="B2034" s="11">
        <v>3052</v>
      </c>
      <c r="C2034" s="14">
        <f t="shared" si="451"/>
        <v>55.244900000000001</v>
      </c>
      <c r="D2034" s="13"/>
      <c r="E2034" s="14">
        <f t="shared" si="457"/>
        <v>55.243200000000002</v>
      </c>
      <c r="F2034" s="21">
        <f t="shared" si="462"/>
        <v>16</v>
      </c>
      <c r="G2034" s="13"/>
      <c r="H2034" s="21">
        <f t="shared" si="452"/>
        <v>17</v>
      </c>
      <c r="I2034" s="13"/>
      <c r="J2034" s="11" t="str">
        <f t="shared" si="459"/>
        <v/>
      </c>
      <c r="K2034" s="11" t="str">
        <f t="shared" si="460"/>
        <v>U</v>
      </c>
      <c r="L2034" s="11" t="str">
        <f t="shared" si="461"/>
        <v/>
      </c>
      <c r="M2034" s="13"/>
      <c r="R2034" s="11"/>
      <c r="T2034" s="11"/>
      <c r="X2034" s="13"/>
    </row>
    <row r="2035" spans="1:24" x14ac:dyDescent="0.3">
      <c r="A2035" s="13"/>
      <c r="B2035" s="11">
        <v>3053</v>
      </c>
      <c r="C2035" s="14">
        <f t="shared" si="451"/>
        <v>55.253999999999998</v>
      </c>
      <c r="D2035" s="13"/>
      <c r="E2035" s="14">
        <f t="shared" si="457"/>
        <v>55.252299999999998</v>
      </c>
      <c r="F2035" s="21">
        <f t="shared" si="462"/>
        <v>17</v>
      </c>
      <c r="G2035" s="13"/>
      <c r="H2035" s="21">
        <f t="shared" si="452"/>
        <v>17</v>
      </c>
      <c r="I2035" s="13"/>
      <c r="J2035" s="11" t="str">
        <f t="shared" si="459"/>
        <v>X</v>
      </c>
      <c r="K2035" s="11" t="str">
        <f t="shared" si="460"/>
        <v/>
      </c>
      <c r="L2035" s="11" t="str">
        <f t="shared" si="461"/>
        <v/>
      </c>
      <c r="M2035" s="13"/>
      <c r="R2035" s="11"/>
      <c r="T2035" s="11"/>
      <c r="X2035" s="13"/>
    </row>
    <row r="2036" spans="1:24" x14ac:dyDescent="0.3">
      <c r="A2036" s="13"/>
      <c r="B2036" s="11">
        <v>3054</v>
      </c>
      <c r="C2036" s="14">
        <f t="shared" si="451"/>
        <v>55.262999999999998</v>
      </c>
      <c r="D2036" s="13"/>
      <c r="E2036" s="14">
        <f t="shared" si="457"/>
        <v>55.261299999999999</v>
      </c>
      <c r="F2036" s="21">
        <f t="shared" si="462"/>
        <v>17</v>
      </c>
      <c r="G2036" s="13"/>
      <c r="H2036" s="21">
        <f t="shared" si="452"/>
        <v>17</v>
      </c>
      <c r="I2036" s="13"/>
      <c r="J2036" s="11" t="str">
        <f t="shared" si="459"/>
        <v>X</v>
      </c>
      <c r="K2036" s="11" t="str">
        <f t="shared" si="460"/>
        <v/>
      </c>
      <c r="L2036" s="11" t="str">
        <f t="shared" si="461"/>
        <v/>
      </c>
      <c r="M2036" s="13"/>
      <c r="R2036" s="11"/>
      <c r="T2036" s="11"/>
      <c r="X2036" s="13"/>
    </row>
    <row r="2037" spans="1:24" x14ac:dyDescent="0.3">
      <c r="A2037" s="13"/>
      <c r="B2037" s="11">
        <v>3055</v>
      </c>
      <c r="C2037" s="14">
        <f t="shared" si="451"/>
        <v>55.272100000000002</v>
      </c>
      <c r="D2037" s="13"/>
      <c r="E2037" s="14">
        <f t="shared" si="457"/>
        <v>55.270299999999999</v>
      </c>
      <c r="F2037" s="21">
        <f t="shared" si="462"/>
        <v>18</v>
      </c>
      <c r="G2037" s="13"/>
      <c r="H2037" s="21">
        <f t="shared" si="452"/>
        <v>18</v>
      </c>
      <c r="I2037" s="13"/>
      <c r="J2037" s="11" t="str">
        <f t="shared" si="459"/>
        <v>X</v>
      </c>
      <c r="K2037" s="11" t="str">
        <f t="shared" si="460"/>
        <v/>
      </c>
      <c r="L2037" s="11" t="str">
        <f t="shared" si="461"/>
        <v/>
      </c>
      <c r="M2037" s="13"/>
      <c r="R2037" s="11"/>
      <c r="T2037" s="11"/>
      <c r="X2037" s="13"/>
    </row>
    <row r="2038" spans="1:24" x14ac:dyDescent="0.3">
      <c r="A2038" s="13"/>
      <c r="B2038" s="11">
        <v>3056</v>
      </c>
      <c r="C2038" s="14">
        <f t="shared" si="451"/>
        <v>55.281100000000002</v>
      </c>
      <c r="D2038" s="13"/>
      <c r="E2038" s="14">
        <f t="shared" si="457"/>
        <v>55.279299999999999</v>
      </c>
      <c r="F2038" s="21">
        <f t="shared" si="462"/>
        <v>18</v>
      </c>
      <c r="G2038" s="13"/>
      <c r="H2038" s="21">
        <f t="shared" si="452"/>
        <v>18</v>
      </c>
      <c r="I2038" s="13"/>
      <c r="J2038" s="11" t="str">
        <f t="shared" si="459"/>
        <v>X</v>
      </c>
      <c r="K2038" s="11" t="str">
        <f t="shared" si="460"/>
        <v/>
      </c>
      <c r="L2038" s="11" t="str">
        <f t="shared" si="461"/>
        <v/>
      </c>
      <c r="M2038" s="13"/>
      <c r="R2038" s="11"/>
      <c r="T2038" s="11"/>
      <c r="X2038" s="13"/>
    </row>
    <row r="2039" spans="1:24" x14ac:dyDescent="0.3">
      <c r="A2039" s="13"/>
      <c r="B2039" s="11">
        <v>3057</v>
      </c>
      <c r="C2039" s="14">
        <f t="shared" si="451"/>
        <v>55.290100000000002</v>
      </c>
      <c r="D2039" s="13"/>
      <c r="E2039" s="14">
        <f t="shared" si="457"/>
        <v>55.2883</v>
      </c>
      <c r="F2039" s="21">
        <f t="shared" ref="F2039:F2053" si="463">ROUND(22-((0.42-(E2039-55))/0.14)*(22/6),0)</f>
        <v>19</v>
      </c>
      <c r="G2039" s="13"/>
      <c r="H2039" s="21">
        <f t="shared" si="452"/>
        <v>18</v>
      </c>
      <c r="I2039" s="13"/>
      <c r="J2039" s="11" t="str">
        <f t="shared" si="459"/>
        <v/>
      </c>
      <c r="K2039" s="11" t="str">
        <f t="shared" si="460"/>
        <v/>
      </c>
      <c r="L2039" s="11" t="str">
        <f t="shared" si="461"/>
        <v>O</v>
      </c>
      <c r="M2039" s="13"/>
      <c r="R2039" s="11"/>
      <c r="T2039" s="11"/>
      <c r="X2039" s="13"/>
    </row>
    <row r="2040" spans="1:24" x14ac:dyDescent="0.3">
      <c r="A2040" s="13"/>
      <c r="B2040" s="11">
        <v>3058</v>
      </c>
      <c r="C2040" s="14">
        <f t="shared" si="451"/>
        <v>55.299199999999999</v>
      </c>
      <c r="D2040" s="13"/>
      <c r="E2040" s="14">
        <f t="shared" si="457"/>
        <v>55.2973</v>
      </c>
      <c r="F2040" s="21">
        <f t="shared" si="463"/>
        <v>19</v>
      </c>
      <c r="G2040" s="13"/>
      <c r="H2040" s="21">
        <f t="shared" si="452"/>
        <v>19</v>
      </c>
      <c r="I2040" s="13"/>
      <c r="J2040" s="11" t="str">
        <f t="shared" ref="J2040:J2071" si="464">IF(H2040=F2040,"X","")</f>
        <v>X</v>
      </c>
      <c r="K2040" s="11" t="str">
        <f t="shared" ref="K2040:K2071" si="465">IF(H2040&gt;F2040,"U","")</f>
        <v/>
      </c>
      <c r="L2040" s="11" t="str">
        <f t="shared" ref="L2040:L2071" si="466">IF(H2040&lt;F2040,"O","")</f>
        <v/>
      </c>
      <c r="M2040" s="13"/>
      <c r="R2040" s="11"/>
      <c r="T2040" s="11"/>
      <c r="X2040" s="13"/>
    </row>
    <row r="2041" spans="1:24" x14ac:dyDescent="0.3">
      <c r="A2041" s="13"/>
      <c r="B2041" s="11">
        <v>3059</v>
      </c>
      <c r="C2041" s="14">
        <f t="shared" si="451"/>
        <v>55.308199999999999</v>
      </c>
      <c r="D2041" s="13"/>
      <c r="E2041" s="14">
        <f t="shared" si="457"/>
        <v>55.3063</v>
      </c>
      <c r="F2041" s="21">
        <f t="shared" si="463"/>
        <v>19</v>
      </c>
      <c r="G2041" s="13"/>
      <c r="H2041" s="21">
        <f t="shared" si="452"/>
        <v>19</v>
      </c>
      <c r="I2041" s="13"/>
      <c r="J2041" s="11" t="str">
        <f t="shared" si="464"/>
        <v>X</v>
      </c>
      <c r="K2041" s="11" t="str">
        <f t="shared" si="465"/>
        <v/>
      </c>
      <c r="L2041" s="11" t="str">
        <f t="shared" si="466"/>
        <v/>
      </c>
      <c r="M2041" s="13"/>
      <c r="R2041" s="11"/>
      <c r="T2041" s="11"/>
      <c r="X2041" s="13"/>
    </row>
    <row r="2042" spans="1:24" x14ac:dyDescent="0.3">
      <c r="A2042" s="13"/>
      <c r="B2042" s="11">
        <v>3060</v>
      </c>
      <c r="C2042" s="14">
        <f t="shared" si="451"/>
        <v>55.317300000000003</v>
      </c>
      <c r="D2042" s="13"/>
      <c r="E2042" s="14">
        <f t="shared" si="457"/>
        <v>55.315300000000001</v>
      </c>
      <c r="F2042" s="21">
        <f t="shared" si="463"/>
        <v>19</v>
      </c>
      <c r="G2042" s="13"/>
      <c r="H2042" s="21">
        <f t="shared" si="452"/>
        <v>20</v>
      </c>
      <c r="I2042" s="13"/>
      <c r="J2042" s="11" t="str">
        <f t="shared" si="464"/>
        <v/>
      </c>
      <c r="K2042" s="11" t="str">
        <f t="shared" si="465"/>
        <v>U</v>
      </c>
      <c r="L2042" s="11" t="str">
        <f t="shared" si="466"/>
        <v/>
      </c>
      <c r="M2042" s="13"/>
      <c r="R2042" s="11"/>
      <c r="T2042" s="11"/>
      <c r="X2042" s="13"/>
    </row>
    <row r="2043" spans="1:24" x14ac:dyDescent="0.3">
      <c r="A2043" s="13"/>
      <c r="B2043" s="11">
        <v>3061</v>
      </c>
      <c r="C2043" s="14">
        <f t="shared" si="451"/>
        <v>55.326300000000003</v>
      </c>
      <c r="D2043" s="13"/>
      <c r="E2043" s="14">
        <f t="shared" si="457"/>
        <v>55.324300000000001</v>
      </c>
      <c r="F2043" s="21">
        <f t="shared" si="463"/>
        <v>19</v>
      </c>
      <c r="G2043" s="13"/>
      <c r="H2043" s="21">
        <f t="shared" si="452"/>
        <v>20</v>
      </c>
      <c r="I2043" s="13"/>
      <c r="J2043" s="11" t="str">
        <f t="shared" si="464"/>
        <v/>
      </c>
      <c r="K2043" s="11" t="str">
        <f t="shared" si="465"/>
        <v>U</v>
      </c>
      <c r="L2043" s="11" t="str">
        <f t="shared" si="466"/>
        <v/>
      </c>
      <c r="M2043" s="13"/>
      <c r="R2043" s="11"/>
      <c r="T2043" s="11"/>
      <c r="X2043" s="13"/>
    </row>
    <row r="2044" spans="1:24" x14ac:dyDescent="0.3">
      <c r="A2044" s="13"/>
      <c r="B2044" s="11">
        <v>3062</v>
      </c>
      <c r="C2044" s="14">
        <f t="shared" si="451"/>
        <v>55.335299999999997</v>
      </c>
      <c r="D2044" s="13"/>
      <c r="E2044" s="14">
        <f t="shared" si="457"/>
        <v>55.333300000000001</v>
      </c>
      <c r="F2044" s="21">
        <f t="shared" si="463"/>
        <v>20</v>
      </c>
      <c r="G2044" s="13"/>
      <c r="H2044" s="21">
        <f t="shared" si="452"/>
        <v>20</v>
      </c>
      <c r="I2044" s="13"/>
      <c r="J2044" s="11" t="str">
        <f t="shared" si="464"/>
        <v>X</v>
      </c>
      <c r="K2044" s="11" t="str">
        <f t="shared" si="465"/>
        <v/>
      </c>
      <c r="L2044" s="11" t="str">
        <f t="shared" si="466"/>
        <v/>
      </c>
      <c r="M2044" s="13"/>
      <c r="R2044" s="11"/>
      <c r="T2044" s="11"/>
      <c r="X2044" s="13"/>
    </row>
    <row r="2045" spans="1:24" x14ac:dyDescent="0.3">
      <c r="A2045" s="13"/>
      <c r="B2045" s="11">
        <v>3063</v>
      </c>
      <c r="C2045" s="14">
        <f t="shared" si="451"/>
        <v>55.3444</v>
      </c>
      <c r="D2045" s="13"/>
      <c r="E2045" s="14">
        <f t="shared" si="457"/>
        <v>55.342300000000002</v>
      </c>
      <c r="F2045" s="21">
        <f t="shared" si="463"/>
        <v>20</v>
      </c>
      <c r="G2045" s="13"/>
      <c r="H2045" s="21">
        <f t="shared" si="452"/>
        <v>21</v>
      </c>
      <c r="I2045" s="13"/>
      <c r="J2045" s="11" t="str">
        <f t="shared" si="464"/>
        <v/>
      </c>
      <c r="K2045" s="11" t="str">
        <f t="shared" si="465"/>
        <v>U</v>
      </c>
      <c r="L2045" s="11" t="str">
        <f t="shared" si="466"/>
        <v/>
      </c>
      <c r="M2045" s="13"/>
      <c r="R2045" s="11"/>
      <c r="T2045" s="11"/>
      <c r="X2045" s="13"/>
    </row>
    <row r="2046" spans="1:24" x14ac:dyDescent="0.3">
      <c r="A2046" s="13"/>
      <c r="B2046" s="11">
        <v>3064</v>
      </c>
      <c r="C2046" s="14">
        <f t="shared" si="451"/>
        <v>55.353400000000001</v>
      </c>
      <c r="D2046" s="13"/>
      <c r="E2046" s="14">
        <f t="shared" si="457"/>
        <v>55.351399999999998</v>
      </c>
      <c r="F2046" s="21">
        <f t="shared" si="463"/>
        <v>20</v>
      </c>
      <c r="G2046" s="13"/>
      <c r="H2046" s="21">
        <f t="shared" si="452"/>
        <v>20</v>
      </c>
      <c r="I2046" s="13"/>
      <c r="J2046" s="11" t="str">
        <f t="shared" si="464"/>
        <v>X</v>
      </c>
      <c r="K2046" s="11" t="str">
        <f t="shared" si="465"/>
        <v/>
      </c>
      <c r="L2046" s="11" t="str">
        <f t="shared" si="466"/>
        <v/>
      </c>
      <c r="M2046" s="13"/>
      <c r="R2046" s="11"/>
      <c r="T2046" s="11"/>
      <c r="X2046" s="13"/>
    </row>
    <row r="2047" spans="1:24" x14ac:dyDescent="0.3">
      <c r="A2047" s="13"/>
      <c r="B2047" s="11">
        <v>3065</v>
      </c>
      <c r="C2047" s="14">
        <f t="shared" si="451"/>
        <v>55.362400000000001</v>
      </c>
      <c r="D2047" s="13"/>
      <c r="E2047" s="14">
        <f t="shared" si="457"/>
        <v>55.360399999999998</v>
      </c>
      <c r="F2047" s="21">
        <f t="shared" si="463"/>
        <v>20</v>
      </c>
      <c r="G2047" s="13"/>
      <c r="H2047" s="21">
        <f t="shared" si="452"/>
        <v>20</v>
      </c>
      <c r="I2047" s="13"/>
      <c r="J2047" s="11" t="str">
        <f t="shared" si="464"/>
        <v>X</v>
      </c>
      <c r="K2047" s="11" t="str">
        <f t="shared" si="465"/>
        <v/>
      </c>
      <c r="L2047" s="11" t="str">
        <f t="shared" si="466"/>
        <v/>
      </c>
      <c r="M2047" s="13"/>
      <c r="R2047" s="11"/>
      <c r="T2047" s="11"/>
      <c r="X2047" s="13"/>
    </row>
    <row r="2048" spans="1:24" x14ac:dyDescent="0.3">
      <c r="A2048" s="13"/>
      <c r="B2048" s="11">
        <v>3066</v>
      </c>
      <c r="C2048" s="14">
        <f t="shared" si="451"/>
        <v>55.371499999999997</v>
      </c>
      <c r="D2048" s="13"/>
      <c r="E2048" s="14">
        <f t="shared" si="457"/>
        <v>55.369399999999999</v>
      </c>
      <c r="F2048" s="21">
        <f t="shared" si="463"/>
        <v>21</v>
      </c>
      <c r="G2048" s="13"/>
      <c r="H2048" s="21">
        <f t="shared" si="452"/>
        <v>21</v>
      </c>
      <c r="I2048" s="13"/>
      <c r="J2048" s="11" t="str">
        <f t="shared" si="464"/>
        <v>X</v>
      </c>
      <c r="K2048" s="11" t="str">
        <f t="shared" si="465"/>
        <v/>
      </c>
      <c r="L2048" s="11" t="str">
        <f t="shared" si="466"/>
        <v/>
      </c>
      <c r="M2048" s="13"/>
      <c r="R2048" s="11"/>
      <c r="T2048" s="11"/>
      <c r="X2048" s="13"/>
    </row>
    <row r="2049" spans="1:24" x14ac:dyDescent="0.3">
      <c r="A2049" s="13"/>
      <c r="B2049" s="11">
        <v>3067</v>
      </c>
      <c r="C2049" s="14">
        <f t="shared" si="451"/>
        <v>55.380499999999998</v>
      </c>
      <c r="D2049" s="13"/>
      <c r="E2049" s="14">
        <f t="shared" si="457"/>
        <v>55.378399999999999</v>
      </c>
      <c r="F2049" s="21">
        <f t="shared" si="463"/>
        <v>21</v>
      </c>
      <c r="G2049" s="13"/>
      <c r="H2049" s="21">
        <f t="shared" si="452"/>
        <v>21</v>
      </c>
      <c r="I2049" s="13"/>
      <c r="J2049" s="11" t="str">
        <f t="shared" si="464"/>
        <v>X</v>
      </c>
      <c r="K2049" s="11" t="str">
        <f t="shared" si="465"/>
        <v/>
      </c>
      <c r="L2049" s="11" t="str">
        <f t="shared" si="466"/>
        <v/>
      </c>
      <c r="M2049" s="13"/>
      <c r="R2049" s="11"/>
      <c r="T2049" s="11"/>
      <c r="X2049" s="13"/>
    </row>
    <row r="2050" spans="1:24" x14ac:dyDescent="0.3">
      <c r="A2050" s="13"/>
      <c r="B2050" s="11">
        <v>3068</v>
      </c>
      <c r="C2050" s="14">
        <f t="shared" si="451"/>
        <v>55.389499999999998</v>
      </c>
      <c r="D2050" s="13"/>
      <c r="E2050" s="14">
        <f t="shared" si="457"/>
        <v>55.3874</v>
      </c>
      <c r="F2050" s="21">
        <f t="shared" si="463"/>
        <v>21</v>
      </c>
      <c r="G2050" s="13"/>
      <c r="H2050" s="21">
        <f t="shared" si="452"/>
        <v>21</v>
      </c>
      <c r="I2050" s="13"/>
      <c r="J2050" s="11" t="str">
        <f t="shared" si="464"/>
        <v>X</v>
      </c>
      <c r="K2050" s="11" t="str">
        <f t="shared" si="465"/>
        <v/>
      </c>
      <c r="L2050" s="11" t="str">
        <f t="shared" si="466"/>
        <v/>
      </c>
      <c r="M2050" s="13"/>
      <c r="R2050" s="11"/>
      <c r="T2050" s="11"/>
      <c r="X2050" s="13"/>
    </row>
    <row r="2051" spans="1:24" x14ac:dyDescent="0.3">
      <c r="A2051" s="13"/>
      <c r="B2051" s="11">
        <v>3069</v>
      </c>
      <c r="C2051" s="14">
        <f t="shared" si="451"/>
        <v>55.398600000000002</v>
      </c>
      <c r="D2051" s="13"/>
      <c r="E2051" s="14">
        <f t="shared" si="457"/>
        <v>55.3964</v>
      </c>
      <c r="F2051" s="21">
        <f t="shared" si="463"/>
        <v>21</v>
      </c>
      <c r="G2051" s="13"/>
      <c r="H2051" s="21">
        <f t="shared" si="452"/>
        <v>22</v>
      </c>
      <c r="I2051" s="13"/>
      <c r="J2051" s="11" t="str">
        <f t="shared" si="464"/>
        <v/>
      </c>
      <c r="K2051" s="11" t="str">
        <f t="shared" si="465"/>
        <v>U</v>
      </c>
      <c r="L2051" s="11" t="str">
        <f t="shared" si="466"/>
        <v/>
      </c>
      <c r="M2051" s="13"/>
      <c r="R2051" s="11"/>
      <c r="T2051" s="11"/>
      <c r="X2051" s="13"/>
    </row>
    <row r="2052" spans="1:24" x14ac:dyDescent="0.3">
      <c r="A2052" s="13"/>
      <c r="B2052" s="11">
        <v>3070</v>
      </c>
      <c r="C2052" s="14">
        <f t="shared" si="451"/>
        <v>55.407600000000002</v>
      </c>
      <c r="D2052" s="13"/>
      <c r="E2052" s="14">
        <f t="shared" si="457"/>
        <v>55.4054</v>
      </c>
      <c r="F2052" s="21">
        <f t="shared" si="463"/>
        <v>22</v>
      </c>
      <c r="G2052" s="13"/>
      <c r="H2052" s="21">
        <f t="shared" si="452"/>
        <v>22</v>
      </c>
      <c r="I2052" s="13"/>
      <c r="J2052" s="11" t="str">
        <f t="shared" si="464"/>
        <v>X</v>
      </c>
      <c r="K2052" s="11" t="str">
        <f t="shared" si="465"/>
        <v/>
      </c>
      <c r="L2052" s="11" t="str">
        <f t="shared" si="466"/>
        <v/>
      </c>
      <c r="M2052" s="13"/>
      <c r="R2052" s="11"/>
      <c r="T2052" s="11"/>
      <c r="X2052" s="13"/>
    </row>
    <row r="2053" spans="1:24" x14ac:dyDescent="0.3">
      <c r="A2053" s="13"/>
      <c r="B2053" s="11">
        <v>3071</v>
      </c>
      <c r="C2053" s="14">
        <f t="shared" si="451"/>
        <v>55.416600000000003</v>
      </c>
      <c r="D2053" s="13"/>
      <c r="E2053" s="14">
        <f t="shared" si="457"/>
        <v>55.414400000000001</v>
      </c>
      <c r="F2053" s="21">
        <f t="shared" si="463"/>
        <v>22</v>
      </c>
      <c r="G2053" s="13"/>
      <c r="H2053" s="21">
        <f t="shared" si="452"/>
        <v>22</v>
      </c>
      <c r="I2053" s="13"/>
      <c r="J2053" s="11" t="str">
        <f t="shared" si="464"/>
        <v>X</v>
      </c>
      <c r="K2053" s="11" t="str">
        <f t="shared" si="465"/>
        <v/>
      </c>
      <c r="L2053" s="11" t="str">
        <f t="shared" si="466"/>
        <v/>
      </c>
      <c r="M2053" s="13"/>
      <c r="R2053" s="11"/>
      <c r="T2053" s="11"/>
      <c r="X2053" s="13"/>
    </row>
    <row r="2054" spans="1:24" x14ac:dyDescent="0.3">
      <c r="A2054" s="13"/>
      <c r="B2054" s="11">
        <v>3072</v>
      </c>
      <c r="C2054" s="14">
        <f t="shared" ref="C2054:C2117" si="467">ROUND(SQRT(B2054),4)</f>
        <v>55.425600000000003</v>
      </c>
      <c r="D2054" s="13"/>
      <c r="E2054" s="14">
        <f t="shared" si="457"/>
        <v>55.423400000000001</v>
      </c>
      <c r="F2054" s="21">
        <v>22</v>
      </c>
      <c r="G2054" s="13"/>
      <c r="H2054" s="21">
        <f t="shared" si="452"/>
        <v>22</v>
      </c>
      <c r="I2054" s="13"/>
      <c r="J2054" s="11" t="str">
        <f t="shared" si="464"/>
        <v>X</v>
      </c>
      <c r="K2054" s="11" t="str">
        <f t="shared" si="465"/>
        <v/>
      </c>
      <c r="L2054" s="11" t="str">
        <f t="shared" si="466"/>
        <v/>
      </c>
      <c r="M2054" s="13"/>
      <c r="R2054" s="11"/>
      <c r="T2054" s="11"/>
      <c r="X2054" s="13"/>
    </row>
    <row r="2055" spans="1:24" x14ac:dyDescent="0.3">
      <c r="A2055" s="13"/>
      <c r="B2055" s="11">
        <v>3073</v>
      </c>
      <c r="C2055" s="14">
        <f t="shared" si="467"/>
        <v>55.434600000000003</v>
      </c>
      <c r="D2055" s="13"/>
      <c r="E2055" s="14">
        <f t="shared" si="457"/>
        <v>55.432400000000001</v>
      </c>
      <c r="F2055" s="21">
        <v>22</v>
      </c>
      <c r="G2055" s="13"/>
      <c r="H2055" s="21">
        <f t="shared" ref="H2055:H2118" si="468">ROUND(C2055-E2055,4)*10000</f>
        <v>22</v>
      </c>
      <c r="I2055" s="13"/>
      <c r="J2055" s="11" t="str">
        <f t="shared" si="464"/>
        <v>X</v>
      </c>
      <c r="K2055" s="11" t="str">
        <f t="shared" si="465"/>
        <v/>
      </c>
      <c r="L2055" s="11" t="str">
        <f t="shared" si="466"/>
        <v/>
      </c>
      <c r="M2055" s="13"/>
      <c r="R2055" s="11"/>
      <c r="T2055" s="11"/>
      <c r="X2055" s="13"/>
    </row>
    <row r="2056" spans="1:24" x14ac:dyDescent="0.3">
      <c r="A2056" s="13"/>
      <c r="B2056" s="11">
        <v>3074</v>
      </c>
      <c r="C2056" s="14">
        <f t="shared" si="467"/>
        <v>55.4437</v>
      </c>
      <c r="D2056" s="13"/>
      <c r="E2056" s="14">
        <f t="shared" si="457"/>
        <v>55.441400000000002</v>
      </c>
      <c r="F2056" s="21">
        <v>22</v>
      </c>
      <c r="G2056" s="13"/>
      <c r="H2056" s="21">
        <f t="shared" si="468"/>
        <v>23</v>
      </c>
      <c r="I2056" s="13"/>
      <c r="J2056" s="11" t="str">
        <f t="shared" si="464"/>
        <v/>
      </c>
      <c r="K2056" s="11" t="str">
        <f t="shared" si="465"/>
        <v>U</v>
      </c>
      <c r="L2056" s="11" t="str">
        <f t="shared" si="466"/>
        <v/>
      </c>
      <c r="M2056" s="13"/>
      <c r="R2056" s="11"/>
      <c r="T2056" s="11"/>
      <c r="X2056" s="13"/>
    </row>
    <row r="2057" spans="1:24" x14ac:dyDescent="0.3">
      <c r="A2057" s="13"/>
      <c r="B2057" s="11">
        <v>3075</v>
      </c>
      <c r="C2057" s="14">
        <f t="shared" si="467"/>
        <v>55.4527</v>
      </c>
      <c r="D2057" s="13"/>
      <c r="E2057" s="14">
        <f t="shared" si="457"/>
        <v>55.450499999999998</v>
      </c>
      <c r="F2057" s="21">
        <v>22</v>
      </c>
      <c r="G2057" s="13"/>
      <c r="H2057" s="21">
        <f t="shared" si="468"/>
        <v>22</v>
      </c>
      <c r="I2057" s="13"/>
      <c r="J2057" s="11" t="str">
        <f t="shared" si="464"/>
        <v>X</v>
      </c>
      <c r="K2057" s="11" t="str">
        <f t="shared" si="465"/>
        <v/>
      </c>
      <c r="L2057" s="11" t="str">
        <f t="shared" si="466"/>
        <v/>
      </c>
      <c r="M2057" s="13"/>
      <c r="R2057" s="11"/>
      <c r="T2057" s="11"/>
      <c r="X2057" s="13"/>
    </row>
    <row r="2058" spans="1:24" x14ac:dyDescent="0.3">
      <c r="A2058" s="13"/>
      <c r="B2058" s="11">
        <v>3076</v>
      </c>
      <c r="C2058" s="14">
        <f t="shared" si="467"/>
        <v>55.4617</v>
      </c>
      <c r="D2058" s="13"/>
      <c r="E2058" s="14">
        <f t="shared" si="457"/>
        <v>55.459499999999998</v>
      </c>
      <c r="F2058" s="21">
        <v>22</v>
      </c>
      <c r="G2058" s="13"/>
      <c r="H2058" s="21">
        <f t="shared" si="468"/>
        <v>22</v>
      </c>
      <c r="I2058" s="13"/>
      <c r="J2058" s="11" t="str">
        <f t="shared" si="464"/>
        <v>X</v>
      </c>
      <c r="K2058" s="11" t="str">
        <f t="shared" si="465"/>
        <v/>
      </c>
      <c r="L2058" s="11" t="str">
        <f t="shared" si="466"/>
        <v/>
      </c>
      <c r="M2058" s="13"/>
      <c r="R2058" s="11"/>
      <c r="T2058" s="11"/>
      <c r="X2058" s="13"/>
    </row>
    <row r="2059" spans="1:24" x14ac:dyDescent="0.3">
      <c r="A2059" s="13"/>
      <c r="B2059" s="11">
        <v>3077</v>
      </c>
      <c r="C2059" s="14">
        <f t="shared" si="467"/>
        <v>55.470700000000001</v>
      </c>
      <c r="D2059" s="13"/>
      <c r="E2059" s="14">
        <f t="shared" si="457"/>
        <v>55.468499999999999</v>
      </c>
      <c r="F2059" s="21">
        <v>22</v>
      </c>
      <c r="G2059" s="13"/>
      <c r="H2059" s="21">
        <f t="shared" si="468"/>
        <v>22</v>
      </c>
      <c r="I2059" s="13"/>
      <c r="J2059" s="11" t="str">
        <f t="shared" si="464"/>
        <v>X</v>
      </c>
      <c r="K2059" s="11" t="str">
        <f t="shared" si="465"/>
        <v/>
      </c>
      <c r="L2059" s="11" t="str">
        <f t="shared" si="466"/>
        <v/>
      </c>
      <c r="M2059" s="13"/>
      <c r="R2059" s="11"/>
      <c r="T2059" s="11"/>
      <c r="X2059" s="13"/>
    </row>
    <row r="2060" spans="1:24" x14ac:dyDescent="0.3">
      <c r="A2060" s="13"/>
      <c r="B2060" s="11">
        <v>3078</v>
      </c>
      <c r="C2060" s="14">
        <f t="shared" si="467"/>
        <v>55.479700000000001</v>
      </c>
      <c r="D2060" s="13"/>
      <c r="E2060" s="14">
        <f t="shared" si="457"/>
        <v>55.477499999999999</v>
      </c>
      <c r="F2060" s="21">
        <v>22</v>
      </c>
      <c r="G2060" s="13"/>
      <c r="H2060" s="21">
        <f t="shared" si="468"/>
        <v>22</v>
      </c>
      <c r="I2060" s="13"/>
      <c r="J2060" s="11" t="str">
        <f t="shared" si="464"/>
        <v>X</v>
      </c>
      <c r="K2060" s="11" t="str">
        <f t="shared" si="465"/>
        <v/>
      </c>
      <c r="L2060" s="11" t="str">
        <f t="shared" si="466"/>
        <v/>
      </c>
      <c r="M2060" s="13"/>
      <c r="R2060" s="11"/>
      <c r="T2060" s="11"/>
      <c r="X2060" s="13"/>
    </row>
    <row r="2061" spans="1:24" x14ac:dyDescent="0.3">
      <c r="A2061" s="13"/>
      <c r="B2061" s="11">
        <v>3079</v>
      </c>
      <c r="C2061" s="14">
        <f t="shared" si="467"/>
        <v>55.488700000000001</v>
      </c>
      <c r="D2061" s="13"/>
      <c r="E2061" s="14">
        <f t="shared" si="457"/>
        <v>55.486499999999999</v>
      </c>
      <c r="F2061" s="21">
        <v>22</v>
      </c>
      <c r="G2061" s="13"/>
      <c r="H2061" s="21">
        <f t="shared" si="468"/>
        <v>22</v>
      </c>
      <c r="I2061" s="13"/>
      <c r="J2061" s="11" t="str">
        <f t="shared" si="464"/>
        <v>X</v>
      </c>
      <c r="K2061" s="11" t="str">
        <f t="shared" si="465"/>
        <v/>
      </c>
      <c r="L2061" s="11" t="str">
        <f t="shared" si="466"/>
        <v/>
      </c>
      <c r="M2061" s="13"/>
      <c r="R2061" s="11"/>
      <c r="T2061" s="11"/>
      <c r="X2061" s="13"/>
    </row>
    <row r="2062" spans="1:24" x14ac:dyDescent="0.3">
      <c r="A2062" s="13"/>
      <c r="B2062" s="11">
        <v>3080</v>
      </c>
      <c r="C2062" s="14">
        <f t="shared" si="467"/>
        <v>55.497700000000002</v>
      </c>
      <c r="D2062" s="13"/>
      <c r="E2062" s="14">
        <f t="shared" si="457"/>
        <v>55.4955</v>
      </c>
      <c r="F2062" s="21">
        <v>22</v>
      </c>
      <c r="G2062" s="13"/>
      <c r="H2062" s="21">
        <f t="shared" si="468"/>
        <v>22</v>
      </c>
      <c r="I2062" s="13"/>
      <c r="J2062" s="11" t="str">
        <f t="shared" si="464"/>
        <v>X</v>
      </c>
      <c r="K2062" s="11" t="str">
        <f t="shared" si="465"/>
        <v/>
      </c>
      <c r="L2062" s="11" t="str">
        <f t="shared" si="466"/>
        <v/>
      </c>
      <c r="M2062" s="13"/>
      <c r="R2062" s="11"/>
      <c r="T2062" s="11"/>
      <c r="X2062" s="13"/>
    </row>
    <row r="2063" spans="1:24" x14ac:dyDescent="0.3">
      <c r="A2063" s="13"/>
      <c r="B2063" s="11">
        <v>3081</v>
      </c>
      <c r="C2063" s="14">
        <f t="shared" si="467"/>
        <v>55.506799999999998</v>
      </c>
      <c r="D2063" s="13"/>
      <c r="E2063" s="14">
        <f t="shared" si="457"/>
        <v>55.5045</v>
      </c>
      <c r="F2063" s="21">
        <v>22</v>
      </c>
      <c r="G2063" s="13"/>
      <c r="H2063" s="21">
        <f t="shared" si="468"/>
        <v>23</v>
      </c>
      <c r="I2063" s="13"/>
      <c r="J2063" s="11" t="str">
        <f t="shared" si="464"/>
        <v/>
      </c>
      <c r="K2063" s="11" t="str">
        <f t="shared" si="465"/>
        <v>U</v>
      </c>
      <c r="L2063" s="11" t="str">
        <f t="shared" si="466"/>
        <v/>
      </c>
      <c r="M2063" s="13"/>
      <c r="R2063" s="11"/>
      <c r="T2063" s="11"/>
      <c r="X2063" s="13"/>
    </row>
    <row r="2064" spans="1:24" x14ac:dyDescent="0.3">
      <c r="A2064" s="13"/>
      <c r="B2064" s="11">
        <v>3082</v>
      </c>
      <c r="C2064" s="14">
        <f t="shared" si="467"/>
        <v>55.515799999999999</v>
      </c>
      <c r="D2064" s="13"/>
      <c r="E2064" s="14">
        <f t="shared" si="457"/>
        <v>55.513500000000001</v>
      </c>
      <c r="F2064" s="21">
        <v>22</v>
      </c>
      <c r="G2064" s="13"/>
      <c r="H2064" s="21">
        <f t="shared" si="468"/>
        <v>23</v>
      </c>
      <c r="I2064" s="13"/>
      <c r="J2064" s="11" t="str">
        <f t="shared" si="464"/>
        <v/>
      </c>
      <c r="K2064" s="11" t="str">
        <f t="shared" si="465"/>
        <v>U</v>
      </c>
      <c r="L2064" s="11" t="str">
        <f t="shared" si="466"/>
        <v/>
      </c>
      <c r="M2064" s="13"/>
      <c r="R2064" s="11"/>
      <c r="T2064" s="11"/>
      <c r="X2064" s="13"/>
    </row>
    <row r="2065" spans="1:24" x14ac:dyDescent="0.3">
      <c r="A2065" s="13"/>
      <c r="B2065" s="11">
        <v>3083</v>
      </c>
      <c r="C2065" s="14">
        <f t="shared" si="467"/>
        <v>55.524799999999999</v>
      </c>
      <c r="D2065" s="13"/>
      <c r="E2065" s="14">
        <f t="shared" si="457"/>
        <v>55.522500000000001</v>
      </c>
      <c r="F2065" s="21">
        <v>22</v>
      </c>
      <c r="G2065" s="13"/>
      <c r="H2065" s="21">
        <f t="shared" si="468"/>
        <v>23</v>
      </c>
      <c r="I2065" s="13"/>
      <c r="J2065" s="11" t="str">
        <f t="shared" si="464"/>
        <v/>
      </c>
      <c r="K2065" s="11" t="str">
        <f t="shared" si="465"/>
        <v>U</v>
      </c>
      <c r="L2065" s="11" t="str">
        <f t="shared" si="466"/>
        <v/>
      </c>
      <c r="M2065" s="13"/>
      <c r="R2065" s="11"/>
      <c r="T2065" s="11"/>
      <c r="X2065" s="13"/>
    </row>
    <row r="2066" spans="1:24" x14ac:dyDescent="0.3">
      <c r="A2066" s="13"/>
      <c r="B2066" s="11">
        <v>3084</v>
      </c>
      <c r="C2066" s="14">
        <f t="shared" si="467"/>
        <v>55.533799999999999</v>
      </c>
      <c r="D2066" s="13"/>
      <c r="E2066" s="14">
        <f t="shared" si="457"/>
        <v>55.531500000000001</v>
      </c>
      <c r="F2066" s="21">
        <v>22</v>
      </c>
      <c r="G2066" s="13"/>
      <c r="H2066" s="21">
        <f t="shared" si="468"/>
        <v>23</v>
      </c>
      <c r="I2066" s="13"/>
      <c r="J2066" s="11" t="str">
        <f t="shared" si="464"/>
        <v/>
      </c>
      <c r="K2066" s="11" t="str">
        <f t="shared" si="465"/>
        <v>U</v>
      </c>
      <c r="L2066" s="11" t="str">
        <f t="shared" si="466"/>
        <v/>
      </c>
      <c r="M2066" s="13"/>
      <c r="R2066" s="11"/>
      <c r="T2066" s="11"/>
      <c r="X2066" s="13"/>
    </row>
    <row r="2067" spans="1:24" x14ac:dyDescent="0.3">
      <c r="A2067" s="13"/>
      <c r="B2067" s="11">
        <v>3085</v>
      </c>
      <c r="C2067" s="14">
        <f t="shared" si="467"/>
        <v>55.5428</v>
      </c>
      <c r="D2067" s="13"/>
      <c r="E2067" s="14">
        <f t="shared" si="457"/>
        <v>55.540500000000002</v>
      </c>
      <c r="F2067" s="21">
        <v>22</v>
      </c>
      <c r="G2067" s="13"/>
      <c r="H2067" s="21">
        <f t="shared" si="468"/>
        <v>23</v>
      </c>
      <c r="I2067" s="13"/>
      <c r="J2067" s="11" t="str">
        <f t="shared" si="464"/>
        <v/>
      </c>
      <c r="K2067" s="11" t="str">
        <f t="shared" si="465"/>
        <v>U</v>
      </c>
      <c r="L2067" s="11" t="str">
        <f t="shared" si="466"/>
        <v/>
      </c>
      <c r="M2067" s="13"/>
      <c r="R2067" s="11"/>
      <c r="T2067" s="11"/>
      <c r="X2067" s="13"/>
    </row>
    <row r="2068" spans="1:24" x14ac:dyDescent="0.3">
      <c r="A2068" s="13"/>
      <c r="B2068" s="11">
        <v>3086</v>
      </c>
      <c r="C2068" s="14">
        <f t="shared" si="467"/>
        <v>55.5518</v>
      </c>
      <c r="D2068" s="13"/>
      <c r="E2068" s="14">
        <f t="shared" si="457"/>
        <v>55.549500000000002</v>
      </c>
      <c r="F2068" s="21">
        <v>22</v>
      </c>
      <c r="G2068" s="13"/>
      <c r="H2068" s="21">
        <f t="shared" si="468"/>
        <v>23</v>
      </c>
      <c r="I2068" s="13"/>
      <c r="J2068" s="11" t="str">
        <f t="shared" si="464"/>
        <v/>
      </c>
      <c r="K2068" s="11" t="str">
        <f t="shared" si="465"/>
        <v>U</v>
      </c>
      <c r="L2068" s="11" t="str">
        <f t="shared" si="466"/>
        <v/>
      </c>
      <c r="M2068" s="13"/>
      <c r="R2068" s="11"/>
      <c r="T2068" s="11"/>
      <c r="X2068" s="13"/>
    </row>
    <row r="2069" spans="1:24" x14ac:dyDescent="0.3">
      <c r="A2069" s="13"/>
      <c r="B2069" s="11">
        <v>3087</v>
      </c>
      <c r="C2069" s="14">
        <f t="shared" si="467"/>
        <v>55.5608</v>
      </c>
      <c r="D2069" s="13"/>
      <c r="E2069" s="14">
        <f t="shared" si="457"/>
        <v>55.558599999999998</v>
      </c>
      <c r="F2069" s="21">
        <v>22</v>
      </c>
      <c r="G2069" s="13"/>
      <c r="H2069" s="21">
        <f t="shared" si="468"/>
        <v>22</v>
      </c>
      <c r="I2069" s="13"/>
      <c r="J2069" s="11" t="str">
        <f t="shared" si="464"/>
        <v>X</v>
      </c>
      <c r="K2069" s="11" t="str">
        <f t="shared" si="465"/>
        <v/>
      </c>
      <c r="L2069" s="11" t="str">
        <f t="shared" si="466"/>
        <v/>
      </c>
      <c r="M2069" s="13"/>
      <c r="R2069" s="11"/>
      <c r="T2069" s="11"/>
      <c r="X2069" s="13"/>
    </row>
    <row r="2070" spans="1:24" x14ac:dyDescent="0.3">
      <c r="A2070" s="13"/>
      <c r="B2070" s="11">
        <v>3088</v>
      </c>
      <c r="C2070" s="14">
        <f t="shared" si="467"/>
        <v>55.569800000000001</v>
      </c>
      <c r="D2070" s="13"/>
      <c r="E2070" s="14">
        <f t="shared" si="457"/>
        <v>55.567599999999999</v>
      </c>
      <c r="F2070" s="21">
        <v>22</v>
      </c>
      <c r="G2070" s="13"/>
      <c r="H2070" s="21">
        <f t="shared" si="468"/>
        <v>22</v>
      </c>
      <c r="I2070" s="13"/>
      <c r="J2070" s="11" t="str">
        <f t="shared" si="464"/>
        <v>X</v>
      </c>
      <c r="K2070" s="11" t="str">
        <f t="shared" si="465"/>
        <v/>
      </c>
      <c r="L2070" s="11" t="str">
        <f t="shared" si="466"/>
        <v/>
      </c>
      <c r="M2070" s="13"/>
      <c r="R2070" s="11"/>
      <c r="T2070" s="11"/>
      <c r="X2070" s="13"/>
    </row>
    <row r="2071" spans="1:24" x14ac:dyDescent="0.3">
      <c r="A2071" s="13"/>
      <c r="B2071" s="11">
        <v>3089</v>
      </c>
      <c r="C2071" s="14">
        <f t="shared" si="467"/>
        <v>55.578800000000001</v>
      </c>
      <c r="D2071" s="13"/>
      <c r="E2071" s="14">
        <f t="shared" si="457"/>
        <v>55.576599999999999</v>
      </c>
      <c r="F2071" s="21">
        <v>22</v>
      </c>
      <c r="G2071" s="13"/>
      <c r="H2071" s="21">
        <f t="shared" si="468"/>
        <v>22</v>
      </c>
      <c r="I2071" s="13"/>
      <c r="J2071" s="11" t="str">
        <f t="shared" si="464"/>
        <v>X</v>
      </c>
      <c r="K2071" s="11" t="str">
        <f t="shared" si="465"/>
        <v/>
      </c>
      <c r="L2071" s="11" t="str">
        <f t="shared" si="466"/>
        <v/>
      </c>
      <c r="M2071" s="13"/>
      <c r="R2071" s="11"/>
      <c r="T2071" s="11"/>
      <c r="X2071" s="13"/>
    </row>
    <row r="2072" spans="1:24" x14ac:dyDescent="0.3">
      <c r="A2072" s="13"/>
      <c r="B2072" s="11">
        <v>3090</v>
      </c>
      <c r="C2072" s="14">
        <f t="shared" si="467"/>
        <v>55.587800000000001</v>
      </c>
      <c r="D2072" s="13"/>
      <c r="E2072" s="14">
        <f t="shared" ref="E2072:E2117" si="469">ROUND(55+(B2072-3025)/111,4)</f>
        <v>55.585599999999999</v>
      </c>
      <c r="F2072" s="21">
        <f t="shared" ref="F2072:F2086" si="470">ROUND(22-(((E2072-55)-0.58)/0.14)*(22/6),0)</f>
        <v>22</v>
      </c>
      <c r="G2072" s="13"/>
      <c r="H2072" s="21">
        <f t="shared" si="468"/>
        <v>22</v>
      </c>
      <c r="I2072" s="13"/>
      <c r="J2072" s="11" t="str">
        <f t="shared" ref="J2072:J2103" si="471">IF(H2072=F2072,"X","")</f>
        <v>X</v>
      </c>
      <c r="K2072" s="11" t="str">
        <f t="shared" ref="K2072:K2103" si="472">IF(H2072&gt;F2072,"U","")</f>
        <v/>
      </c>
      <c r="L2072" s="11" t="str">
        <f t="shared" ref="L2072:L2103" si="473">IF(H2072&lt;F2072,"O","")</f>
        <v/>
      </c>
      <c r="M2072" s="13"/>
      <c r="R2072" s="11"/>
      <c r="T2072" s="11"/>
      <c r="X2072" s="13"/>
    </row>
    <row r="2073" spans="1:24" x14ac:dyDescent="0.3">
      <c r="A2073" s="13"/>
      <c r="B2073" s="11">
        <v>3091</v>
      </c>
      <c r="C2073" s="14">
        <f t="shared" si="467"/>
        <v>55.596800000000002</v>
      </c>
      <c r="D2073" s="13"/>
      <c r="E2073" s="14">
        <f t="shared" si="469"/>
        <v>55.5946</v>
      </c>
      <c r="F2073" s="21">
        <f t="shared" si="470"/>
        <v>22</v>
      </c>
      <c r="G2073" s="13"/>
      <c r="H2073" s="21">
        <f t="shared" si="468"/>
        <v>22</v>
      </c>
      <c r="I2073" s="13"/>
      <c r="J2073" s="11" t="str">
        <f t="shared" si="471"/>
        <v>X</v>
      </c>
      <c r="K2073" s="11" t="str">
        <f t="shared" si="472"/>
        <v/>
      </c>
      <c r="L2073" s="11" t="str">
        <f t="shared" si="473"/>
        <v/>
      </c>
      <c r="M2073" s="13"/>
      <c r="R2073" s="11"/>
      <c r="T2073" s="11"/>
      <c r="X2073" s="13"/>
    </row>
    <row r="2074" spans="1:24" x14ac:dyDescent="0.3">
      <c r="A2074" s="13"/>
      <c r="B2074" s="11">
        <v>3092</v>
      </c>
      <c r="C2074" s="14">
        <f t="shared" si="467"/>
        <v>55.605800000000002</v>
      </c>
      <c r="D2074" s="13"/>
      <c r="E2074" s="14">
        <f t="shared" si="469"/>
        <v>55.6036</v>
      </c>
      <c r="F2074" s="21">
        <f t="shared" si="470"/>
        <v>21</v>
      </c>
      <c r="G2074" s="13"/>
      <c r="H2074" s="21">
        <f t="shared" si="468"/>
        <v>22</v>
      </c>
      <c r="I2074" s="13"/>
      <c r="J2074" s="11" t="str">
        <f t="shared" si="471"/>
        <v/>
      </c>
      <c r="K2074" s="11" t="str">
        <f t="shared" si="472"/>
        <v>U</v>
      </c>
      <c r="L2074" s="11" t="str">
        <f t="shared" si="473"/>
        <v/>
      </c>
      <c r="M2074" s="13"/>
      <c r="R2074" s="11"/>
      <c r="T2074" s="11"/>
      <c r="X2074" s="13"/>
    </row>
    <row r="2075" spans="1:24" x14ac:dyDescent="0.3">
      <c r="A2075" s="13"/>
      <c r="B2075" s="11">
        <v>3093</v>
      </c>
      <c r="C2075" s="14">
        <f t="shared" si="467"/>
        <v>55.614699999999999</v>
      </c>
      <c r="D2075" s="13"/>
      <c r="E2075" s="14">
        <f t="shared" si="469"/>
        <v>55.6126</v>
      </c>
      <c r="F2075" s="21">
        <f t="shared" si="470"/>
        <v>21</v>
      </c>
      <c r="G2075" s="13"/>
      <c r="H2075" s="21">
        <f t="shared" si="468"/>
        <v>21</v>
      </c>
      <c r="I2075" s="13"/>
      <c r="J2075" s="11" t="str">
        <f t="shared" si="471"/>
        <v>X</v>
      </c>
      <c r="K2075" s="11" t="str">
        <f t="shared" si="472"/>
        <v/>
      </c>
      <c r="L2075" s="11" t="str">
        <f t="shared" si="473"/>
        <v/>
      </c>
      <c r="M2075" s="13"/>
      <c r="R2075" s="11"/>
      <c r="T2075" s="11"/>
      <c r="X2075" s="13"/>
    </row>
    <row r="2076" spans="1:24" x14ac:dyDescent="0.3">
      <c r="A2076" s="13"/>
      <c r="B2076" s="11">
        <v>3094</v>
      </c>
      <c r="C2076" s="14">
        <f t="shared" si="467"/>
        <v>55.623699999999999</v>
      </c>
      <c r="D2076" s="13"/>
      <c r="E2076" s="14">
        <f t="shared" si="469"/>
        <v>55.621600000000001</v>
      </c>
      <c r="F2076" s="21">
        <f t="shared" si="470"/>
        <v>21</v>
      </c>
      <c r="G2076" s="13"/>
      <c r="H2076" s="21">
        <f t="shared" si="468"/>
        <v>21</v>
      </c>
      <c r="I2076" s="13"/>
      <c r="J2076" s="11" t="str">
        <f t="shared" si="471"/>
        <v>X</v>
      </c>
      <c r="K2076" s="11" t="str">
        <f t="shared" si="472"/>
        <v/>
      </c>
      <c r="L2076" s="11" t="str">
        <f t="shared" si="473"/>
        <v/>
      </c>
      <c r="M2076" s="13"/>
      <c r="R2076" s="11"/>
      <c r="T2076" s="11"/>
      <c r="X2076" s="13"/>
    </row>
    <row r="2077" spans="1:24" x14ac:dyDescent="0.3">
      <c r="A2077" s="13"/>
      <c r="B2077" s="11">
        <v>3095</v>
      </c>
      <c r="C2077" s="14">
        <f t="shared" si="467"/>
        <v>55.6327</v>
      </c>
      <c r="D2077" s="13"/>
      <c r="E2077" s="14">
        <f t="shared" si="469"/>
        <v>55.630600000000001</v>
      </c>
      <c r="F2077" s="21">
        <f t="shared" si="470"/>
        <v>21</v>
      </c>
      <c r="G2077" s="13"/>
      <c r="H2077" s="21">
        <f t="shared" si="468"/>
        <v>21</v>
      </c>
      <c r="I2077" s="13"/>
      <c r="J2077" s="11" t="str">
        <f t="shared" si="471"/>
        <v>X</v>
      </c>
      <c r="K2077" s="11" t="str">
        <f t="shared" si="472"/>
        <v/>
      </c>
      <c r="L2077" s="11" t="str">
        <f t="shared" si="473"/>
        <v/>
      </c>
      <c r="M2077" s="13"/>
      <c r="R2077" s="11"/>
      <c r="T2077" s="11"/>
      <c r="X2077" s="13"/>
    </row>
    <row r="2078" spans="1:24" x14ac:dyDescent="0.3">
      <c r="A2078" s="13"/>
      <c r="B2078" s="11">
        <v>3096</v>
      </c>
      <c r="C2078" s="14">
        <f t="shared" si="467"/>
        <v>55.6417</v>
      </c>
      <c r="D2078" s="13"/>
      <c r="E2078" s="14">
        <f t="shared" si="469"/>
        <v>55.639600000000002</v>
      </c>
      <c r="F2078" s="21">
        <f t="shared" si="470"/>
        <v>20</v>
      </c>
      <c r="G2078" s="13"/>
      <c r="H2078" s="21">
        <f t="shared" si="468"/>
        <v>21</v>
      </c>
      <c r="I2078" s="13"/>
      <c r="J2078" s="11" t="str">
        <f t="shared" si="471"/>
        <v/>
      </c>
      <c r="K2078" s="11" t="str">
        <f t="shared" si="472"/>
        <v>U</v>
      </c>
      <c r="L2078" s="11" t="str">
        <f t="shared" si="473"/>
        <v/>
      </c>
      <c r="M2078" s="13"/>
      <c r="R2078" s="11"/>
      <c r="T2078" s="11"/>
      <c r="X2078" s="13"/>
    </row>
    <row r="2079" spans="1:24" x14ac:dyDescent="0.3">
      <c r="A2079" s="13"/>
      <c r="B2079" s="11">
        <v>3097</v>
      </c>
      <c r="C2079" s="14">
        <f t="shared" si="467"/>
        <v>55.650700000000001</v>
      </c>
      <c r="D2079" s="13"/>
      <c r="E2079" s="14">
        <f t="shared" si="469"/>
        <v>55.648600000000002</v>
      </c>
      <c r="F2079" s="21">
        <f t="shared" si="470"/>
        <v>20</v>
      </c>
      <c r="G2079" s="13"/>
      <c r="H2079" s="21">
        <f t="shared" si="468"/>
        <v>21</v>
      </c>
      <c r="I2079" s="13"/>
      <c r="J2079" s="11" t="str">
        <f t="shared" si="471"/>
        <v/>
      </c>
      <c r="K2079" s="11" t="str">
        <f t="shared" si="472"/>
        <v>U</v>
      </c>
      <c r="L2079" s="11" t="str">
        <f t="shared" si="473"/>
        <v/>
      </c>
      <c r="M2079" s="13"/>
      <c r="R2079" s="11"/>
      <c r="T2079" s="11"/>
      <c r="X2079" s="13"/>
    </row>
    <row r="2080" spans="1:24" x14ac:dyDescent="0.3">
      <c r="A2080" s="13"/>
      <c r="B2080" s="11">
        <v>3098</v>
      </c>
      <c r="C2080" s="14">
        <f t="shared" si="467"/>
        <v>55.659700000000001</v>
      </c>
      <c r="D2080" s="13"/>
      <c r="E2080" s="14">
        <f t="shared" si="469"/>
        <v>55.657699999999998</v>
      </c>
      <c r="F2080" s="21">
        <f t="shared" si="470"/>
        <v>20</v>
      </c>
      <c r="G2080" s="13"/>
      <c r="H2080" s="21">
        <f t="shared" si="468"/>
        <v>20</v>
      </c>
      <c r="I2080" s="13"/>
      <c r="J2080" s="11" t="str">
        <f t="shared" si="471"/>
        <v>X</v>
      </c>
      <c r="K2080" s="11" t="str">
        <f t="shared" si="472"/>
        <v/>
      </c>
      <c r="L2080" s="11" t="str">
        <f t="shared" si="473"/>
        <v/>
      </c>
      <c r="M2080" s="13"/>
      <c r="R2080" s="11"/>
      <c r="T2080" s="11"/>
      <c r="X2080" s="13"/>
    </row>
    <row r="2081" spans="1:24" x14ac:dyDescent="0.3">
      <c r="A2081" s="13"/>
      <c r="B2081" s="11">
        <v>3099</v>
      </c>
      <c r="C2081" s="14">
        <f t="shared" si="467"/>
        <v>55.668700000000001</v>
      </c>
      <c r="D2081" s="13"/>
      <c r="E2081" s="14">
        <f t="shared" si="469"/>
        <v>55.666699999999999</v>
      </c>
      <c r="F2081" s="21">
        <f t="shared" si="470"/>
        <v>20</v>
      </c>
      <c r="G2081" s="13"/>
      <c r="H2081" s="21">
        <f t="shared" si="468"/>
        <v>20</v>
      </c>
      <c r="I2081" s="13"/>
      <c r="J2081" s="11" t="str">
        <f t="shared" si="471"/>
        <v>X</v>
      </c>
      <c r="K2081" s="11" t="str">
        <f t="shared" si="472"/>
        <v/>
      </c>
      <c r="L2081" s="11" t="str">
        <f t="shared" si="473"/>
        <v/>
      </c>
      <c r="M2081" s="13"/>
      <c r="R2081" s="11"/>
      <c r="T2081" s="11"/>
      <c r="X2081" s="13"/>
    </row>
    <row r="2082" spans="1:24" x14ac:dyDescent="0.3">
      <c r="A2082" s="13"/>
      <c r="B2082" s="11">
        <v>3100</v>
      </c>
      <c r="C2082" s="14">
        <f t="shared" si="467"/>
        <v>55.677599999999998</v>
      </c>
      <c r="D2082" s="13"/>
      <c r="E2082" s="14">
        <f t="shared" si="469"/>
        <v>55.675699999999999</v>
      </c>
      <c r="F2082" s="21">
        <f t="shared" si="470"/>
        <v>19</v>
      </c>
      <c r="G2082" s="13"/>
      <c r="H2082" s="21">
        <f t="shared" si="468"/>
        <v>19</v>
      </c>
      <c r="I2082" s="13"/>
      <c r="J2082" s="11" t="str">
        <f t="shared" si="471"/>
        <v>X</v>
      </c>
      <c r="K2082" s="11" t="str">
        <f t="shared" si="472"/>
        <v/>
      </c>
      <c r="L2082" s="11" t="str">
        <f t="shared" si="473"/>
        <v/>
      </c>
      <c r="M2082" s="13"/>
      <c r="R2082" s="11"/>
      <c r="T2082" s="11"/>
      <c r="X2082" s="13"/>
    </row>
    <row r="2083" spans="1:24" x14ac:dyDescent="0.3">
      <c r="A2083" s="13"/>
      <c r="B2083" s="11">
        <v>3101</v>
      </c>
      <c r="C2083" s="14">
        <f t="shared" si="467"/>
        <v>55.686599999999999</v>
      </c>
      <c r="D2083" s="13"/>
      <c r="E2083" s="14">
        <f t="shared" si="469"/>
        <v>55.684699999999999</v>
      </c>
      <c r="F2083" s="21">
        <f t="shared" si="470"/>
        <v>19</v>
      </c>
      <c r="G2083" s="13"/>
      <c r="H2083" s="21">
        <f t="shared" si="468"/>
        <v>19</v>
      </c>
      <c r="I2083" s="13"/>
      <c r="J2083" s="11" t="str">
        <f t="shared" si="471"/>
        <v>X</v>
      </c>
      <c r="K2083" s="11" t="str">
        <f t="shared" si="472"/>
        <v/>
      </c>
      <c r="L2083" s="11" t="str">
        <f t="shared" si="473"/>
        <v/>
      </c>
      <c r="M2083" s="13"/>
      <c r="R2083" s="11"/>
      <c r="T2083" s="11"/>
      <c r="X2083" s="13"/>
    </row>
    <row r="2084" spans="1:24" x14ac:dyDescent="0.3">
      <c r="A2084" s="13"/>
      <c r="B2084" s="11">
        <v>3102</v>
      </c>
      <c r="C2084" s="14">
        <f t="shared" si="467"/>
        <v>55.695599999999999</v>
      </c>
      <c r="D2084" s="13"/>
      <c r="E2084" s="14">
        <f t="shared" si="469"/>
        <v>55.6937</v>
      </c>
      <c r="F2084" s="21">
        <f t="shared" si="470"/>
        <v>19</v>
      </c>
      <c r="G2084" s="13"/>
      <c r="H2084" s="21">
        <f t="shared" si="468"/>
        <v>19</v>
      </c>
      <c r="I2084" s="13"/>
      <c r="J2084" s="11" t="str">
        <f t="shared" si="471"/>
        <v>X</v>
      </c>
      <c r="K2084" s="11" t="str">
        <f t="shared" si="472"/>
        <v/>
      </c>
      <c r="L2084" s="11" t="str">
        <f t="shared" si="473"/>
        <v/>
      </c>
      <c r="M2084" s="13"/>
      <c r="R2084" s="11"/>
      <c r="T2084" s="11"/>
      <c r="X2084" s="13"/>
    </row>
    <row r="2085" spans="1:24" x14ac:dyDescent="0.3">
      <c r="A2085" s="13"/>
      <c r="B2085" s="11">
        <v>3103</v>
      </c>
      <c r="C2085" s="14">
        <f t="shared" si="467"/>
        <v>55.704599999999999</v>
      </c>
      <c r="D2085" s="13"/>
      <c r="E2085" s="14">
        <f t="shared" si="469"/>
        <v>55.7027</v>
      </c>
      <c r="F2085" s="21">
        <f t="shared" si="470"/>
        <v>19</v>
      </c>
      <c r="G2085" s="13"/>
      <c r="H2085" s="21">
        <f t="shared" si="468"/>
        <v>19</v>
      </c>
      <c r="I2085" s="13"/>
      <c r="J2085" s="11" t="str">
        <f t="shared" si="471"/>
        <v>X</v>
      </c>
      <c r="K2085" s="11" t="str">
        <f t="shared" si="472"/>
        <v/>
      </c>
      <c r="L2085" s="11" t="str">
        <f t="shared" si="473"/>
        <v/>
      </c>
      <c r="M2085" s="13"/>
      <c r="R2085" s="11"/>
      <c r="T2085" s="11"/>
      <c r="X2085" s="13"/>
    </row>
    <row r="2086" spans="1:24" x14ac:dyDescent="0.3">
      <c r="A2086" s="13"/>
      <c r="B2086" s="11">
        <v>3104</v>
      </c>
      <c r="C2086" s="14">
        <f t="shared" si="467"/>
        <v>55.7136</v>
      </c>
      <c r="D2086" s="13"/>
      <c r="E2086" s="14">
        <f t="shared" si="469"/>
        <v>55.7117</v>
      </c>
      <c r="F2086" s="21">
        <f t="shared" si="470"/>
        <v>19</v>
      </c>
      <c r="G2086" s="13"/>
      <c r="H2086" s="21">
        <f t="shared" si="468"/>
        <v>19</v>
      </c>
      <c r="I2086" s="13"/>
      <c r="J2086" s="11" t="str">
        <f t="shared" si="471"/>
        <v>X</v>
      </c>
      <c r="K2086" s="11" t="str">
        <f t="shared" si="472"/>
        <v/>
      </c>
      <c r="L2086" s="11" t="str">
        <f t="shared" si="473"/>
        <v/>
      </c>
      <c r="M2086" s="13"/>
      <c r="R2086" s="11"/>
      <c r="T2086" s="11"/>
      <c r="X2086" s="13"/>
    </row>
    <row r="2087" spans="1:24" x14ac:dyDescent="0.3">
      <c r="A2087" s="13"/>
      <c r="B2087" s="11">
        <v>3105</v>
      </c>
      <c r="C2087" s="14">
        <f t="shared" si="467"/>
        <v>55.722499999999997</v>
      </c>
      <c r="D2087" s="13"/>
      <c r="E2087" s="14">
        <f t="shared" si="469"/>
        <v>55.720700000000001</v>
      </c>
      <c r="F2087" s="21">
        <f t="shared" ref="F2087:F2102" si="474">ROUND((22/2)+((0.86-(E2087-55))/0.14)*(22/3),0)</f>
        <v>18</v>
      </c>
      <c r="G2087" s="13"/>
      <c r="H2087" s="21">
        <f t="shared" si="468"/>
        <v>18</v>
      </c>
      <c r="I2087" s="13"/>
      <c r="J2087" s="11" t="str">
        <f t="shared" si="471"/>
        <v>X</v>
      </c>
      <c r="K2087" s="11" t="str">
        <f t="shared" si="472"/>
        <v/>
      </c>
      <c r="L2087" s="11" t="str">
        <f t="shared" si="473"/>
        <v/>
      </c>
      <c r="M2087" s="13"/>
      <c r="R2087" s="11"/>
      <c r="T2087" s="11"/>
      <c r="X2087" s="13"/>
    </row>
    <row r="2088" spans="1:24" x14ac:dyDescent="0.3">
      <c r="A2088" s="13"/>
      <c r="B2088" s="11">
        <v>3106</v>
      </c>
      <c r="C2088" s="14">
        <f t="shared" si="467"/>
        <v>55.731499999999997</v>
      </c>
      <c r="D2088" s="13"/>
      <c r="E2088" s="14">
        <f t="shared" si="469"/>
        <v>55.729700000000001</v>
      </c>
      <c r="F2088" s="21">
        <f t="shared" si="474"/>
        <v>18</v>
      </c>
      <c r="G2088" s="13"/>
      <c r="H2088" s="21">
        <f t="shared" si="468"/>
        <v>18</v>
      </c>
      <c r="I2088" s="13"/>
      <c r="J2088" s="11" t="str">
        <f t="shared" si="471"/>
        <v>X</v>
      </c>
      <c r="K2088" s="11" t="str">
        <f t="shared" si="472"/>
        <v/>
      </c>
      <c r="L2088" s="11" t="str">
        <f t="shared" si="473"/>
        <v/>
      </c>
      <c r="M2088" s="13"/>
      <c r="R2088" s="11"/>
      <c r="T2088" s="11"/>
      <c r="X2088" s="13"/>
    </row>
    <row r="2089" spans="1:24" x14ac:dyDescent="0.3">
      <c r="A2089" s="13"/>
      <c r="B2089" s="11">
        <v>3107</v>
      </c>
      <c r="C2089" s="14">
        <f t="shared" si="467"/>
        <v>55.740499999999997</v>
      </c>
      <c r="D2089" s="13"/>
      <c r="E2089" s="14">
        <f t="shared" si="469"/>
        <v>55.738700000000001</v>
      </c>
      <c r="F2089" s="21">
        <f t="shared" si="474"/>
        <v>17</v>
      </c>
      <c r="G2089" s="13"/>
      <c r="H2089" s="21">
        <f t="shared" si="468"/>
        <v>18</v>
      </c>
      <c r="I2089" s="13"/>
      <c r="J2089" s="11" t="str">
        <f t="shared" si="471"/>
        <v/>
      </c>
      <c r="K2089" s="11" t="str">
        <f t="shared" si="472"/>
        <v>U</v>
      </c>
      <c r="L2089" s="11" t="str">
        <f t="shared" si="473"/>
        <v/>
      </c>
      <c r="M2089" s="13"/>
      <c r="R2089" s="11"/>
      <c r="T2089" s="11"/>
      <c r="X2089" s="13"/>
    </row>
    <row r="2090" spans="1:24" x14ac:dyDescent="0.3">
      <c r="A2090" s="13"/>
      <c r="B2090" s="11">
        <v>3108</v>
      </c>
      <c r="C2090" s="14">
        <f t="shared" si="467"/>
        <v>55.749400000000001</v>
      </c>
      <c r="D2090" s="13"/>
      <c r="E2090" s="14">
        <f t="shared" si="469"/>
        <v>55.747700000000002</v>
      </c>
      <c r="F2090" s="21">
        <f t="shared" si="474"/>
        <v>17</v>
      </c>
      <c r="G2090" s="13"/>
      <c r="H2090" s="21">
        <f t="shared" si="468"/>
        <v>17</v>
      </c>
      <c r="I2090" s="13"/>
      <c r="J2090" s="11" t="str">
        <f t="shared" si="471"/>
        <v>X</v>
      </c>
      <c r="K2090" s="11" t="str">
        <f t="shared" si="472"/>
        <v/>
      </c>
      <c r="L2090" s="11" t="str">
        <f t="shared" si="473"/>
        <v/>
      </c>
      <c r="M2090" s="13"/>
      <c r="R2090" s="11"/>
      <c r="T2090" s="11"/>
      <c r="X2090" s="13"/>
    </row>
    <row r="2091" spans="1:24" x14ac:dyDescent="0.3">
      <c r="A2091" s="13"/>
      <c r="B2091" s="11">
        <v>3109</v>
      </c>
      <c r="C2091" s="14">
        <f t="shared" si="467"/>
        <v>55.758400000000002</v>
      </c>
      <c r="D2091" s="13"/>
      <c r="E2091" s="14">
        <f t="shared" si="469"/>
        <v>55.756799999999998</v>
      </c>
      <c r="F2091" s="21">
        <f t="shared" si="474"/>
        <v>16</v>
      </c>
      <c r="G2091" s="13"/>
      <c r="H2091" s="21">
        <f t="shared" si="468"/>
        <v>16</v>
      </c>
      <c r="I2091" s="13"/>
      <c r="J2091" s="11" t="str">
        <f t="shared" si="471"/>
        <v>X</v>
      </c>
      <c r="K2091" s="11" t="str">
        <f t="shared" si="472"/>
        <v/>
      </c>
      <c r="L2091" s="11" t="str">
        <f t="shared" si="473"/>
        <v/>
      </c>
      <c r="M2091" s="13"/>
      <c r="R2091" s="11"/>
      <c r="T2091" s="11"/>
      <c r="X2091" s="13"/>
    </row>
    <row r="2092" spans="1:24" x14ac:dyDescent="0.3">
      <c r="A2092" s="13"/>
      <c r="B2092" s="11">
        <v>3110</v>
      </c>
      <c r="C2092" s="14">
        <f t="shared" si="467"/>
        <v>55.767400000000002</v>
      </c>
      <c r="D2092" s="13"/>
      <c r="E2092" s="14">
        <f t="shared" si="469"/>
        <v>55.765799999999999</v>
      </c>
      <c r="F2092" s="21">
        <f t="shared" si="474"/>
        <v>16</v>
      </c>
      <c r="G2092" s="13"/>
      <c r="H2092" s="21">
        <f t="shared" si="468"/>
        <v>16</v>
      </c>
      <c r="I2092" s="13"/>
      <c r="J2092" s="11" t="str">
        <f t="shared" si="471"/>
        <v>X</v>
      </c>
      <c r="K2092" s="11" t="str">
        <f t="shared" si="472"/>
        <v/>
      </c>
      <c r="L2092" s="11" t="str">
        <f t="shared" si="473"/>
        <v/>
      </c>
      <c r="M2092" s="13"/>
      <c r="R2092" s="11"/>
      <c r="T2092" s="11"/>
      <c r="X2092" s="13"/>
    </row>
    <row r="2093" spans="1:24" x14ac:dyDescent="0.3">
      <c r="A2093" s="13"/>
      <c r="B2093" s="11">
        <v>3111</v>
      </c>
      <c r="C2093" s="14">
        <f t="shared" si="467"/>
        <v>55.776299999999999</v>
      </c>
      <c r="D2093" s="13"/>
      <c r="E2093" s="14">
        <f t="shared" si="469"/>
        <v>55.774799999999999</v>
      </c>
      <c r="F2093" s="21">
        <f t="shared" si="474"/>
        <v>15</v>
      </c>
      <c r="G2093" s="13"/>
      <c r="H2093" s="21">
        <f t="shared" si="468"/>
        <v>15</v>
      </c>
      <c r="I2093" s="13"/>
      <c r="J2093" s="11" t="str">
        <f t="shared" si="471"/>
        <v>X</v>
      </c>
      <c r="K2093" s="11" t="str">
        <f t="shared" si="472"/>
        <v/>
      </c>
      <c r="L2093" s="11" t="str">
        <f t="shared" si="473"/>
        <v/>
      </c>
      <c r="M2093" s="13"/>
      <c r="R2093" s="11"/>
      <c r="T2093" s="11"/>
      <c r="X2093" s="13"/>
    </row>
    <row r="2094" spans="1:24" x14ac:dyDescent="0.3">
      <c r="A2094" s="13"/>
      <c r="B2094" s="11">
        <v>3112</v>
      </c>
      <c r="C2094" s="14">
        <f t="shared" si="467"/>
        <v>55.785299999999999</v>
      </c>
      <c r="D2094" s="13"/>
      <c r="E2094" s="14">
        <f t="shared" si="469"/>
        <v>55.783799999999999</v>
      </c>
      <c r="F2094" s="21">
        <f t="shared" si="474"/>
        <v>15</v>
      </c>
      <c r="G2094" s="13"/>
      <c r="H2094" s="21">
        <f t="shared" si="468"/>
        <v>15</v>
      </c>
      <c r="I2094" s="13"/>
      <c r="J2094" s="11" t="str">
        <f t="shared" si="471"/>
        <v>X</v>
      </c>
      <c r="K2094" s="11" t="str">
        <f t="shared" si="472"/>
        <v/>
      </c>
      <c r="L2094" s="11" t="str">
        <f t="shared" si="473"/>
        <v/>
      </c>
      <c r="M2094" s="13"/>
      <c r="R2094" s="11"/>
      <c r="T2094" s="11"/>
      <c r="X2094" s="13"/>
    </row>
    <row r="2095" spans="1:24" x14ac:dyDescent="0.3">
      <c r="A2095" s="13"/>
      <c r="B2095" s="11">
        <v>3113</v>
      </c>
      <c r="C2095" s="14">
        <f t="shared" si="467"/>
        <v>55.7943</v>
      </c>
      <c r="D2095" s="13"/>
      <c r="E2095" s="14">
        <f t="shared" si="469"/>
        <v>55.7928</v>
      </c>
      <c r="F2095" s="21">
        <f t="shared" si="474"/>
        <v>15</v>
      </c>
      <c r="G2095" s="13"/>
      <c r="H2095" s="21">
        <f t="shared" si="468"/>
        <v>15</v>
      </c>
      <c r="I2095" s="13"/>
      <c r="J2095" s="11" t="str">
        <f t="shared" si="471"/>
        <v>X</v>
      </c>
      <c r="K2095" s="11" t="str">
        <f t="shared" si="472"/>
        <v/>
      </c>
      <c r="L2095" s="11" t="str">
        <f t="shared" si="473"/>
        <v/>
      </c>
      <c r="M2095" s="13"/>
      <c r="R2095" s="11"/>
      <c r="T2095" s="11"/>
      <c r="X2095" s="13"/>
    </row>
    <row r="2096" spans="1:24" x14ac:dyDescent="0.3">
      <c r="A2096" s="13"/>
      <c r="B2096" s="11">
        <v>3114</v>
      </c>
      <c r="C2096" s="14">
        <f t="shared" si="467"/>
        <v>55.803199999999997</v>
      </c>
      <c r="D2096" s="13"/>
      <c r="E2096" s="14">
        <f t="shared" si="469"/>
        <v>55.8018</v>
      </c>
      <c r="F2096" s="21">
        <f t="shared" si="474"/>
        <v>14</v>
      </c>
      <c r="G2096" s="13"/>
      <c r="H2096" s="21">
        <f t="shared" si="468"/>
        <v>14</v>
      </c>
      <c r="I2096" s="13"/>
      <c r="J2096" s="11" t="str">
        <f t="shared" si="471"/>
        <v>X</v>
      </c>
      <c r="K2096" s="11" t="str">
        <f t="shared" si="472"/>
        <v/>
      </c>
      <c r="L2096" s="11" t="str">
        <f t="shared" si="473"/>
        <v/>
      </c>
      <c r="M2096" s="13"/>
      <c r="R2096" s="11"/>
      <c r="T2096" s="11"/>
      <c r="X2096" s="13"/>
    </row>
    <row r="2097" spans="1:24" x14ac:dyDescent="0.3">
      <c r="A2097" s="13"/>
      <c r="B2097" s="11">
        <v>3115</v>
      </c>
      <c r="C2097" s="14">
        <f t="shared" si="467"/>
        <v>55.812199999999997</v>
      </c>
      <c r="D2097" s="13"/>
      <c r="E2097" s="14">
        <f t="shared" si="469"/>
        <v>55.8108</v>
      </c>
      <c r="F2097" s="21">
        <f t="shared" si="474"/>
        <v>14</v>
      </c>
      <c r="G2097" s="13"/>
      <c r="H2097" s="21">
        <f t="shared" si="468"/>
        <v>14</v>
      </c>
      <c r="I2097" s="13"/>
      <c r="J2097" s="11" t="str">
        <f t="shared" si="471"/>
        <v>X</v>
      </c>
      <c r="K2097" s="11" t="str">
        <f t="shared" si="472"/>
        <v/>
      </c>
      <c r="L2097" s="11" t="str">
        <f t="shared" si="473"/>
        <v/>
      </c>
      <c r="M2097" s="13"/>
      <c r="R2097" s="11"/>
      <c r="T2097" s="11"/>
      <c r="X2097" s="13"/>
    </row>
    <row r="2098" spans="1:24" x14ac:dyDescent="0.3">
      <c r="A2098" s="13"/>
      <c r="B2098" s="11">
        <v>3116</v>
      </c>
      <c r="C2098" s="14">
        <f t="shared" si="467"/>
        <v>55.821100000000001</v>
      </c>
      <c r="D2098" s="13"/>
      <c r="E2098" s="14">
        <f t="shared" si="469"/>
        <v>55.819800000000001</v>
      </c>
      <c r="F2098" s="21">
        <f t="shared" si="474"/>
        <v>13</v>
      </c>
      <c r="G2098" s="13"/>
      <c r="H2098" s="21">
        <f t="shared" si="468"/>
        <v>13</v>
      </c>
      <c r="I2098" s="13"/>
      <c r="J2098" s="11" t="str">
        <f t="shared" si="471"/>
        <v>X</v>
      </c>
      <c r="K2098" s="11" t="str">
        <f t="shared" si="472"/>
        <v/>
      </c>
      <c r="L2098" s="11" t="str">
        <f t="shared" si="473"/>
        <v/>
      </c>
      <c r="M2098" s="13"/>
      <c r="R2098" s="11"/>
      <c r="T2098" s="11"/>
      <c r="X2098" s="13"/>
    </row>
    <row r="2099" spans="1:24" x14ac:dyDescent="0.3">
      <c r="A2099" s="13"/>
      <c r="B2099" s="11">
        <v>3117</v>
      </c>
      <c r="C2099" s="14">
        <f t="shared" si="467"/>
        <v>55.830100000000002</v>
      </c>
      <c r="D2099" s="13"/>
      <c r="E2099" s="14">
        <f t="shared" si="469"/>
        <v>55.828800000000001</v>
      </c>
      <c r="F2099" s="21">
        <f t="shared" si="474"/>
        <v>13</v>
      </c>
      <c r="G2099" s="13"/>
      <c r="H2099" s="21">
        <f t="shared" si="468"/>
        <v>13</v>
      </c>
      <c r="I2099" s="13"/>
      <c r="J2099" s="11" t="str">
        <f t="shared" si="471"/>
        <v>X</v>
      </c>
      <c r="K2099" s="11" t="str">
        <f t="shared" si="472"/>
        <v/>
      </c>
      <c r="L2099" s="11" t="str">
        <f t="shared" si="473"/>
        <v/>
      </c>
      <c r="M2099" s="13"/>
      <c r="R2099" s="11"/>
      <c r="T2099" s="11"/>
      <c r="X2099" s="13"/>
    </row>
    <row r="2100" spans="1:24" x14ac:dyDescent="0.3">
      <c r="A2100" s="13"/>
      <c r="B2100" s="11">
        <v>3118</v>
      </c>
      <c r="C2100" s="14">
        <f t="shared" si="467"/>
        <v>55.839100000000002</v>
      </c>
      <c r="D2100" s="13"/>
      <c r="E2100" s="14">
        <f t="shared" si="469"/>
        <v>55.837800000000001</v>
      </c>
      <c r="F2100" s="21">
        <f t="shared" si="474"/>
        <v>12</v>
      </c>
      <c r="G2100" s="13"/>
      <c r="H2100" s="21">
        <f t="shared" si="468"/>
        <v>13</v>
      </c>
      <c r="I2100" s="13"/>
      <c r="J2100" s="11" t="str">
        <f t="shared" si="471"/>
        <v/>
      </c>
      <c r="K2100" s="11" t="str">
        <f t="shared" si="472"/>
        <v>U</v>
      </c>
      <c r="L2100" s="11" t="str">
        <f t="shared" si="473"/>
        <v/>
      </c>
      <c r="M2100" s="13"/>
      <c r="R2100" s="11"/>
      <c r="T2100" s="11"/>
      <c r="X2100" s="13"/>
    </row>
    <row r="2101" spans="1:24" x14ac:dyDescent="0.3">
      <c r="A2101" s="13"/>
      <c r="B2101" s="11">
        <v>3119</v>
      </c>
      <c r="C2101" s="14">
        <f t="shared" si="467"/>
        <v>55.847999999999999</v>
      </c>
      <c r="D2101" s="13"/>
      <c r="E2101" s="14">
        <f t="shared" si="469"/>
        <v>55.846800000000002</v>
      </c>
      <c r="F2101" s="21">
        <f t="shared" si="474"/>
        <v>12</v>
      </c>
      <c r="G2101" s="13"/>
      <c r="H2101" s="21">
        <f t="shared" si="468"/>
        <v>11.999999999999998</v>
      </c>
      <c r="I2101" s="13"/>
      <c r="J2101" s="11" t="str">
        <f t="shared" si="471"/>
        <v>X</v>
      </c>
      <c r="K2101" s="11" t="str">
        <f t="shared" si="472"/>
        <v/>
      </c>
      <c r="L2101" s="11" t="str">
        <f t="shared" si="473"/>
        <v/>
      </c>
      <c r="M2101" s="13"/>
      <c r="R2101" s="11"/>
      <c r="T2101" s="11"/>
      <c r="X2101" s="13"/>
    </row>
    <row r="2102" spans="1:24" x14ac:dyDescent="0.3">
      <c r="A2102" s="13"/>
      <c r="B2102" s="11">
        <v>3120</v>
      </c>
      <c r="C2102" s="14">
        <f t="shared" si="467"/>
        <v>55.856999999999999</v>
      </c>
      <c r="D2102" s="13"/>
      <c r="E2102" s="14">
        <f t="shared" si="469"/>
        <v>55.855899999999998</v>
      </c>
      <c r="F2102" s="21">
        <f t="shared" si="474"/>
        <v>11</v>
      </c>
      <c r="G2102" s="13"/>
      <c r="H2102" s="21">
        <f t="shared" si="468"/>
        <v>11</v>
      </c>
      <c r="I2102" s="13"/>
      <c r="J2102" s="11" t="str">
        <f t="shared" si="471"/>
        <v>X</v>
      </c>
      <c r="K2102" s="11" t="str">
        <f t="shared" si="472"/>
        <v/>
      </c>
      <c r="L2102" s="11" t="str">
        <f t="shared" si="473"/>
        <v/>
      </c>
      <c r="M2102" s="13"/>
      <c r="R2102" s="11"/>
      <c r="T2102" s="11"/>
      <c r="X2102" s="13"/>
    </row>
    <row r="2103" spans="1:24" x14ac:dyDescent="0.3">
      <c r="A2103" s="13"/>
      <c r="B2103" s="11">
        <v>3121</v>
      </c>
      <c r="C2103" s="14">
        <f t="shared" si="467"/>
        <v>55.865900000000003</v>
      </c>
      <c r="D2103" s="13"/>
      <c r="E2103" s="14">
        <f t="shared" si="469"/>
        <v>55.864899999999999</v>
      </c>
      <c r="F2103" s="21">
        <f t="shared" ref="F2103:F2117" si="475">ROUND(((1-(E2103-55))/0.14)*(22/2),0)</f>
        <v>11</v>
      </c>
      <c r="G2103" s="13"/>
      <c r="H2103" s="21">
        <f t="shared" si="468"/>
        <v>10</v>
      </c>
      <c r="I2103" s="13"/>
      <c r="J2103" s="11" t="str">
        <f t="shared" si="471"/>
        <v/>
      </c>
      <c r="K2103" s="11" t="str">
        <f t="shared" si="472"/>
        <v/>
      </c>
      <c r="L2103" s="11" t="str">
        <f t="shared" si="473"/>
        <v>O</v>
      </c>
      <c r="M2103" s="13"/>
      <c r="R2103" s="11"/>
      <c r="T2103" s="11"/>
      <c r="X2103" s="13"/>
    </row>
    <row r="2104" spans="1:24" x14ac:dyDescent="0.3">
      <c r="A2104" s="13"/>
      <c r="B2104" s="11">
        <v>3122</v>
      </c>
      <c r="C2104" s="14">
        <f t="shared" si="467"/>
        <v>55.874899999999997</v>
      </c>
      <c r="D2104" s="13"/>
      <c r="E2104" s="14">
        <f t="shared" si="469"/>
        <v>55.873899999999999</v>
      </c>
      <c r="F2104" s="21">
        <f t="shared" si="475"/>
        <v>10</v>
      </c>
      <c r="G2104" s="13"/>
      <c r="H2104" s="21">
        <f t="shared" si="468"/>
        <v>10</v>
      </c>
      <c r="I2104" s="13"/>
      <c r="J2104" s="11" t="str">
        <f t="shared" ref="J2104:J2117" si="476">IF(H2104=F2104,"X","")</f>
        <v>X</v>
      </c>
      <c r="K2104" s="11" t="str">
        <f t="shared" ref="K2104:K2117" si="477">IF(H2104&gt;F2104,"U","")</f>
        <v/>
      </c>
      <c r="L2104" s="11" t="str">
        <f t="shared" ref="L2104:L2117" si="478">IF(H2104&lt;F2104,"O","")</f>
        <v/>
      </c>
      <c r="M2104" s="13"/>
      <c r="R2104" s="11"/>
      <c r="T2104" s="11"/>
      <c r="X2104" s="13"/>
    </row>
    <row r="2105" spans="1:24" x14ac:dyDescent="0.3">
      <c r="A2105" s="13"/>
      <c r="B2105" s="11">
        <v>3123</v>
      </c>
      <c r="C2105" s="14">
        <f t="shared" si="467"/>
        <v>55.883800000000001</v>
      </c>
      <c r="D2105" s="13"/>
      <c r="E2105" s="14">
        <f t="shared" si="469"/>
        <v>55.882899999999999</v>
      </c>
      <c r="F2105" s="21">
        <f t="shared" si="475"/>
        <v>9</v>
      </c>
      <c r="G2105" s="13"/>
      <c r="H2105" s="21">
        <f t="shared" si="468"/>
        <v>9</v>
      </c>
      <c r="I2105" s="13"/>
      <c r="J2105" s="11" t="str">
        <f t="shared" si="476"/>
        <v>X</v>
      </c>
      <c r="K2105" s="11" t="str">
        <f t="shared" si="477"/>
        <v/>
      </c>
      <c r="L2105" s="11" t="str">
        <f t="shared" si="478"/>
        <v/>
      </c>
      <c r="M2105" s="13"/>
      <c r="R2105" s="11"/>
      <c r="T2105" s="11"/>
      <c r="X2105" s="13"/>
    </row>
    <row r="2106" spans="1:24" x14ac:dyDescent="0.3">
      <c r="A2106" s="13"/>
      <c r="B2106" s="11">
        <v>3124</v>
      </c>
      <c r="C2106" s="14">
        <f t="shared" si="467"/>
        <v>55.892800000000001</v>
      </c>
      <c r="D2106" s="13"/>
      <c r="E2106" s="14">
        <f t="shared" si="469"/>
        <v>55.8919</v>
      </c>
      <c r="F2106" s="21">
        <f t="shared" si="475"/>
        <v>8</v>
      </c>
      <c r="G2106" s="13"/>
      <c r="H2106" s="21">
        <f t="shared" si="468"/>
        <v>9</v>
      </c>
      <c r="I2106" s="13"/>
      <c r="J2106" s="11" t="str">
        <f t="shared" si="476"/>
        <v/>
      </c>
      <c r="K2106" s="11" t="str">
        <f t="shared" si="477"/>
        <v>U</v>
      </c>
      <c r="L2106" s="11" t="str">
        <f t="shared" si="478"/>
        <v/>
      </c>
      <c r="M2106" s="13"/>
      <c r="R2106" s="11"/>
      <c r="T2106" s="11"/>
      <c r="X2106" s="13"/>
    </row>
    <row r="2107" spans="1:24" x14ac:dyDescent="0.3">
      <c r="A2107" s="13"/>
      <c r="B2107" s="11">
        <v>3125</v>
      </c>
      <c r="C2107" s="14">
        <f t="shared" si="467"/>
        <v>55.901699999999998</v>
      </c>
      <c r="D2107" s="13"/>
      <c r="E2107" s="14">
        <f t="shared" si="469"/>
        <v>55.9009</v>
      </c>
      <c r="F2107" s="21">
        <f t="shared" si="475"/>
        <v>8</v>
      </c>
      <c r="G2107" s="13"/>
      <c r="H2107" s="21">
        <f t="shared" si="468"/>
        <v>8</v>
      </c>
      <c r="I2107" s="13"/>
      <c r="J2107" s="11" t="str">
        <f t="shared" si="476"/>
        <v>X</v>
      </c>
      <c r="K2107" s="11" t="str">
        <f t="shared" si="477"/>
        <v/>
      </c>
      <c r="L2107" s="11" t="str">
        <f t="shared" si="478"/>
        <v/>
      </c>
      <c r="M2107" s="13"/>
      <c r="R2107" s="11"/>
      <c r="T2107" s="11"/>
      <c r="X2107" s="13"/>
    </row>
    <row r="2108" spans="1:24" x14ac:dyDescent="0.3">
      <c r="A2108" s="13"/>
      <c r="B2108" s="11">
        <v>3126</v>
      </c>
      <c r="C2108" s="14">
        <f t="shared" si="467"/>
        <v>55.910600000000002</v>
      </c>
      <c r="D2108" s="13"/>
      <c r="E2108" s="14">
        <f t="shared" si="469"/>
        <v>55.9099</v>
      </c>
      <c r="F2108" s="21">
        <f t="shared" si="475"/>
        <v>7</v>
      </c>
      <c r="G2108" s="13"/>
      <c r="H2108" s="21">
        <f t="shared" si="468"/>
        <v>7</v>
      </c>
      <c r="I2108" s="13"/>
      <c r="J2108" s="11" t="str">
        <f t="shared" si="476"/>
        <v>X</v>
      </c>
      <c r="K2108" s="11" t="str">
        <f t="shared" si="477"/>
        <v/>
      </c>
      <c r="L2108" s="11" t="str">
        <f t="shared" si="478"/>
        <v/>
      </c>
      <c r="M2108" s="13"/>
      <c r="R2108" s="11"/>
      <c r="T2108" s="11"/>
      <c r="X2108" s="13"/>
    </row>
    <row r="2109" spans="1:24" x14ac:dyDescent="0.3">
      <c r="A2109" s="13"/>
      <c r="B2109" s="11">
        <v>3127</v>
      </c>
      <c r="C2109" s="14">
        <f t="shared" si="467"/>
        <v>55.919600000000003</v>
      </c>
      <c r="D2109" s="13"/>
      <c r="E2109" s="14">
        <f t="shared" si="469"/>
        <v>55.918900000000001</v>
      </c>
      <c r="F2109" s="21">
        <f t="shared" si="475"/>
        <v>6</v>
      </c>
      <c r="G2109" s="13"/>
      <c r="H2109" s="21">
        <f t="shared" si="468"/>
        <v>7</v>
      </c>
      <c r="I2109" s="13"/>
      <c r="J2109" s="11" t="str">
        <f t="shared" si="476"/>
        <v/>
      </c>
      <c r="K2109" s="11" t="str">
        <f t="shared" si="477"/>
        <v>U</v>
      </c>
      <c r="L2109" s="11" t="str">
        <f t="shared" si="478"/>
        <v/>
      </c>
      <c r="M2109" s="13"/>
      <c r="R2109" s="11"/>
      <c r="T2109" s="11"/>
      <c r="X2109" s="13"/>
    </row>
    <row r="2110" spans="1:24" x14ac:dyDescent="0.3">
      <c r="A2110" s="13"/>
      <c r="B2110" s="11">
        <v>3128</v>
      </c>
      <c r="C2110" s="14">
        <f t="shared" si="467"/>
        <v>55.9285</v>
      </c>
      <c r="D2110" s="13"/>
      <c r="E2110" s="14">
        <f t="shared" si="469"/>
        <v>55.927900000000001</v>
      </c>
      <c r="F2110" s="21">
        <f t="shared" si="475"/>
        <v>6</v>
      </c>
      <c r="G2110" s="13"/>
      <c r="H2110" s="21">
        <f t="shared" si="468"/>
        <v>5.9999999999999991</v>
      </c>
      <c r="I2110" s="13"/>
      <c r="J2110" s="11" t="str">
        <f t="shared" si="476"/>
        <v>X</v>
      </c>
      <c r="K2110" s="11" t="str">
        <f t="shared" si="477"/>
        <v/>
      </c>
      <c r="L2110" s="11" t="str">
        <f t="shared" si="478"/>
        <v/>
      </c>
      <c r="M2110" s="13"/>
      <c r="R2110" s="11"/>
      <c r="T2110" s="11"/>
      <c r="X2110" s="13"/>
    </row>
    <row r="2111" spans="1:24" x14ac:dyDescent="0.3">
      <c r="A2111" s="13"/>
      <c r="B2111" s="11">
        <v>3129</v>
      </c>
      <c r="C2111" s="14">
        <f t="shared" si="467"/>
        <v>55.9375</v>
      </c>
      <c r="D2111" s="13"/>
      <c r="E2111" s="14">
        <f t="shared" si="469"/>
        <v>55.936900000000001</v>
      </c>
      <c r="F2111" s="21">
        <f t="shared" si="475"/>
        <v>5</v>
      </c>
      <c r="G2111" s="13"/>
      <c r="H2111" s="21">
        <f t="shared" si="468"/>
        <v>5.9999999999999991</v>
      </c>
      <c r="I2111" s="13"/>
      <c r="J2111" s="11" t="str">
        <f t="shared" si="476"/>
        <v/>
      </c>
      <c r="K2111" s="11" t="str">
        <f t="shared" si="477"/>
        <v>U</v>
      </c>
      <c r="L2111" s="11" t="str">
        <f t="shared" si="478"/>
        <v/>
      </c>
      <c r="M2111" s="13"/>
      <c r="R2111" s="11"/>
      <c r="T2111" s="11"/>
      <c r="X2111" s="13"/>
    </row>
    <row r="2112" spans="1:24" x14ac:dyDescent="0.3">
      <c r="A2112" s="13"/>
      <c r="B2112" s="11">
        <v>3130</v>
      </c>
      <c r="C2112" s="14">
        <f t="shared" si="467"/>
        <v>55.946399999999997</v>
      </c>
      <c r="D2112" s="13"/>
      <c r="E2112" s="14">
        <f t="shared" si="469"/>
        <v>55.945900000000002</v>
      </c>
      <c r="F2112" s="21">
        <f t="shared" si="475"/>
        <v>4</v>
      </c>
      <c r="G2112" s="13"/>
      <c r="H2112" s="21">
        <f t="shared" si="468"/>
        <v>5</v>
      </c>
      <c r="I2112" s="13"/>
      <c r="J2112" s="11" t="str">
        <f t="shared" si="476"/>
        <v/>
      </c>
      <c r="K2112" s="11" t="str">
        <f t="shared" si="477"/>
        <v>U</v>
      </c>
      <c r="L2112" s="11" t="str">
        <f t="shared" si="478"/>
        <v/>
      </c>
      <c r="M2112" s="13"/>
      <c r="R2112" s="11"/>
      <c r="T2112" s="11"/>
      <c r="X2112" s="13"/>
    </row>
    <row r="2113" spans="1:24" x14ac:dyDescent="0.3">
      <c r="A2113" s="13"/>
      <c r="B2113" s="11">
        <v>3131</v>
      </c>
      <c r="C2113" s="14">
        <f t="shared" si="467"/>
        <v>55.955300000000001</v>
      </c>
      <c r="D2113" s="13"/>
      <c r="E2113" s="14">
        <f t="shared" si="469"/>
        <v>55.954999999999998</v>
      </c>
      <c r="F2113" s="21">
        <f t="shared" si="475"/>
        <v>4</v>
      </c>
      <c r="G2113" s="13"/>
      <c r="H2113" s="21">
        <f t="shared" si="468"/>
        <v>2.9999999999999996</v>
      </c>
      <c r="I2113" s="13"/>
      <c r="J2113" s="11" t="str">
        <f t="shared" si="476"/>
        <v/>
      </c>
      <c r="K2113" s="11" t="str">
        <f t="shared" si="477"/>
        <v/>
      </c>
      <c r="L2113" s="11" t="str">
        <f t="shared" si="478"/>
        <v>O</v>
      </c>
      <c r="M2113" s="13"/>
      <c r="R2113" s="11"/>
      <c r="T2113" s="11"/>
      <c r="X2113" s="13"/>
    </row>
    <row r="2114" spans="1:24" x14ac:dyDescent="0.3">
      <c r="A2114" s="13"/>
      <c r="B2114" s="11">
        <v>3132</v>
      </c>
      <c r="C2114" s="14">
        <f t="shared" si="467"/>
        <v>55.964300000000001</v>
      </c>
      <c r="D2114" s="13"/>
      <c r="E2114" s="14">
        <f t="shared" si="469"/>
        <v>55.963999999999999</v>
      </c>
      <c r="F2114" s="21">
        <f t="shared" si="475"/>
        <v>3</v>
      </c>
      <c r="G2114" s="13"/>
      <c r="H2114" s="21">
        <f t="shared" si="468"/>
        <v>2.9999999999999996</v>
      </c>
      <c r="I2114" s="13"/>
      <c r="J2114" s="11" t="str">
        <f t="shared" si="476"/>
        <v>X</v>
      </c>
      <c r="K2114" s="11" t="str">
        <f t="shared" si="477"/>
        <v/>
      </c>
      <c r="L2114" s="11" t="str">
        <f t="shared" si="478"/>
        <v/>
      </c>
      <c r="M2114" s="13"/>
      <c r="R2114" s="11"/>
      <c r="T2114" s="11"/>
      <c r="X2114" s="13"/>
    </row>
    <row r="2115" spans="1:24" x14ac:dyDescent="0.3">
      <c r="A2115" s="13"/>
      <c r="B2115" s="11">
        <v>3133</v>
      </c>
      <c r="C2115" s="14">
        <f t="shared" si="467"/>
        <v>55.973199999999999</v>
      </c>
      <c r="D2115" s="13"/>
      <c r="E2115" s="14">
        <f t="shared" si="469"/>
        <v>55.972999999999999</v>
      </c>
      <c r="F2115" s="21">
        <f t="shared" si="475"/>
        <v>2</v>
      </c>
      <c r="G2115" s="13"/>
      <c r="H2115" s="21">
        <f t="shared" si="468"/>
        <v>2</v>
      </c>
      <c r="I2115" s="13"/>
      <c r="J2115" s="11" t="str">
        <f t="shared" si="476"/>
        <v>X</v>
      </c>
      <c r="K2115" s="11" t="str">
        <f t="shared" si="477"/>
        <v/>
      </c>
      <c r="L2115" s="11" t="str">
        <f t="shared" si="478"/>
        <v/>
      </c>
      <c r="M2115" s="13"/>
      <c r="R2115" s="11"/>
      <c r="T2115" s="11"/>
      <c r="X2115" s="13"/>
    </row>
    <row r="2116" spans="1:24" x14ac:dyDescent="0.3">
      <c r="A2116" s="13"/>
      <c r="B2116" s="11">
        <v>3134</v>
      </c>
      <c r="C2116" s="14">
        <f t="shared" si="467"/>
        <v>55.982100000000003</v>
      </c>
      <c r="D2116" s="13"/>
      <c r="E2116" s="14">
        <f t="shared" si="469"/>
        <v>55.981999999999999</v>
      </c>
      <c r="F2116" s="21">
        <f t="shared" si="475"/>
        <v>1</v>
      </c>
      <c r="G2116" s="13"/>
      <c r="H2116" s="21">
        <f t="shared" si="468"/>
        <v>1</v>
      </c>
      <c r="I2116" s="13"/>
      <c r="J2116" s="11" t="str">
        <f t="shared" si="476"/>
        <v>X</v>
      </c>
      <c r="K2116" s="11" t="str">
        <f t="shared" si="477"/>
        <v/>
      </c>
      <c r="L2116" s="11" t="str">
        <f t="shared" si="478"/>
        <v/>
      </c>
      <c r="M2116" s="13"/>
      <c r="R2116" s="11"/>
      <c r="T2116" s="11"/>
      <c r="X2116" s="13"/>
    </row>
    <row r="2117" spans="1:24" x14ac:dyDescent="0.3">
      <c r="A2117" s="13"/>
      <c r="B2117" s="11">
        <v>3135</v>
      </c>
      <c r="C2117" s="14">
        <f t="shared" si="467"/>
        <v>55.991100000000003</v>
      </c>
      <c r="D2117" s="13"/>
      <c r="E2117" s="14">
        <f t="shared" si="469"/>
        <v>55.991</v>
      </c>
      <c r="F2117" s="21">
        <f t="shared" si="475"/>
        <v>1</v>
      </c>
      <c r="G2117" s="13"/>
      <c r="H2117" s="21">
        <f t="shared" si="468"/>
        <v>1</v>
      </c>
      <c r="I2117" s="13"/>
      <c r="J2117" s="11" t="str">
        <f t="shared" si="476"/>
        <v>X</v>
      </c>
      <c r="K2117" s="11" t="str">
        <f t="shared" si="477"/>
        <v/>
      </c>
      <c r="L2117" s="11" t="str">
        <f t="shared" si="478"/>
        <v/>
      </c>
      <c r="M2117" s="13"/>
      <c r="R2117" s="11"/>
      <c r="T2117" s="11"/>
      <c r="X2117" s="13"/>
    </row>
    <row r="2118" spans="1:24" x14ac:dyDescent="0.3">
      <c r="A2118" s="13"/>
      <c r="B2118" s="11">
        <v>3136</v>
      </c>
      <c r="C2118" s="14">
        <f t="shared" ref="C2118:C2181" si="479">ROUND(SQRT(B2118),4)</f>
        <v>56</v>
      </c>
      <c r="D2118" s="13"/>
      <c r="E2118" s="14">
        <f>55+(B2118-3025)/111</f>
        <v>56</v>
      </c>
      <c r="F2118" s="21"/>
      <c r="G2118" s="13"/>
      <c r="H2118" s="21">
        <f t="shared" si="468"/>
        <v>0</v>
      </c>
      <c r="I2118" s="13"/>
      <c r="J2118" s="10">
        <f>COUNTIF(J2008:J2117,"X")</f>
        <v>75</v>
      </c>
      <c r="K2118" s="10">
        <f>COUNTIF(K2008:K2117,"U")</f>
        <v>31</v>
      </c>
      <c r="L2118" s="10">
        <f>COUNTIF(L2008:L2117,"O")</f>
        <v>4</v>
      </c>
      <c r="M2118" s="13"/>
      <c r="R2118" s="11"/>
      <c r="T2118" s="11"/>
      <c r="X2118" s="13"/>
    </row>
    <row r="2119" spans="1:24" x14ac:dyDescent="0.3">
      <c r="A2119" s="13"/>
      <c r="B2119" s="11">
        <v>3137</v>
      </c>
      <c r="C2119" s="14">
        <f t="shared" si="479"/>
        <v>56.008899999999997</v>
      </c>
      <c r="D2119" s="13"/>
      <c r="E2119" s="14">
        <f t="shared" ref="E2119:E2182" si="480">ROUND(56+(B2119-3136)/113,4)</f>
        <v>56.008800000000001</v>
      </c>
      <c r="F2119" s="21">
        <f t="shared" ref="F2119:F2133" si="481">ROUND(((E2119-56)/0.14)*(22/2),0)</f>
        <v>1</v>
      </c>
      <c r="G2119" s="13"/>
      <c r="H2119" s="21">
        <f t="shared" ref="H2119:H2182" si="482">ROUND(C2119-E2119,4)*10000</f>
        <v>1</v>
      </c>
      <c r="I2119" s="13"/>
      <c r="J2119" s="11" t="str">
        <f t="shared" ref="J2119:J2150" si="483">IF(H2119=F2119,"X","")</f>
        <v>X</v>
      </c>
      <c r="K2119" s="11" t="str">
        <f t="shared" ref="K2119:K2150" si="484">IF(H2119&gt;F2119,"U","")</f>
        <v/>
      </c>
      <c r="L2119" s="11" t="str">
        <f t="shared" ref="L2119:L2150" si="485">IF(H2119&lt;F2119,"O","")</f>
        <v/>
      </c>
      <c r="M2119" s="13"/>
      <c r="R2119" s="11"/>
      <c r="T2119" s="11"/>
      <c r="X2119" s="13"/>
    </row>
    <row r="2120" spans="1:24" x14ac:dyDescent="0.3">
      <c r="A2120" s="13"/>
      <c r="B2120" s="11">
        <v>3138</v>
      </c>
      <c r="C2120" s="14">
        <f t="shared" si="479"/>
        <v>56.017899999999997</v>
      </c>
      <c r="D2120" s="13"/>
      <c r="E2120" s="14">
        <f t="shared" si="480"/>
        <v>56.017699999999998</v>
      </c>
      <c r="F2120" s="21">
        <f t="shared" si="481"/>
        <v>1</v>
      </c>
      <c r="G2120" s="13"/>
      <c r="H2120" s="21">
        <f t="shared" si="482"/>
        <v>2</v>
      </c>
      <c r="I2120" s="13"/>
      <c r="J2120" s="11" t="str">
        <f t="shared" si="483"/>
        <v/>
      </c>
      <c r="K2120" s="11" t="str">
        <f t="shared" si="484"/>
        <v>U</v>
      </c>
      <c r="L2120" s="11" t="str">
        <f t="shared" si="485"/>
        <v/>
      </c>
      <c r="M2120" s="13"/>
      <c r="R2120" s="11"/>
      <c r="T2120" s="11"/>
      <c r="X2120" s="13"/>
    </row>
    <row r="2121" spans="1:24" x14ac:dyDescent="0.3">
      <c r="A2121" s="13"/>
      <c r="B2121" s="11">
        <v>3139</v>
      </c>
      <c r="C2121" s="14">
        <f t="shared" si="479"/>
        <v>56.026800000000001</v>
      </c>
      <c r="D2121" s="13"/>
      <c r="E2121" s="14">
        <f t="shared" si="480"/>
        <v>56.026499999999999</v>
      </c>
      <c r="F2121" s="21">
        <f t="shared" si="481"/>
        <v>2</v>
      </c>
      <c r="G2121" s="13"/>
      <c r="H2121" s="21">
        <f t="shared" si="482"/>
        <v>2.9999999999999996</v>
      </c>
      <c r="I2121" s="13"/>
      <c r="J2121" s="11" t="str">
        <f t="shared" si="483"/>
        <v/>
      </c>
      <c r="K2121" s="11" t="str">
        <f t="shared" si="484"/>
        <v>U</v>
      </c>
      <c r="L2121" s="11" t="str">
        <f t="shared" si="485"/>
        <v/>
      </c>
      <c r="M2121" s="13"/>
      <c r="R2121" s="11"/>
      <c r="T2121" s="11"/>
      <c r="X2121" s="13"/>
    </row>
    <row r="2122" spans="1:24" x14ac:dyDescent="0.3">
      <c r="A2122" s="13"/>
      <c r="B2122" s="11">
        <v>3140</v>
      </c>
      <c r="C2122" s="14">
        <f t="shared" si="479"/>
        <v>56.035699999999999</v>
      </c>
      <c r="D2122" s="13"/>
      <c r="E2122" s="14">
        <f t="shared" si="480"/>
        <v>56.035400000000003</v>
      </c>
      <c r="F2122" s="21">
        <f t="shared" si="481"/>
        <v>3</v>
      </c>
      <c r="G2122" s="13"/>
      <c r="H2122" s="21">
        <f t="shared" si="482"/>
        <v>2.9999999999999996</v>
      </c>
      <c r="I2122" s="13"/>
      <c r="J2122" s="11" t="str">
        <f t="shared" si="483"/>
        <v>X</v>
      </c>
      <c r="K2122" s="11" t="str">
        <f t="shared" si="484"/>
        <v/>
      </c>
      <c r="L2122" s="11" t="str">
        <f t="shared" si="485"/>
        <v/>
      </c>
      <c r="M2122" s="13"/>
      <c r="R2122" s="11"/>
      <c r="T2122" s="11"/>
      <c r="X2122" s="13"/>
    </row>
    <row r="2123" spans="1:24" x14ac:dyDescent="0.3">
      <c r="A2123" s="13"/>
      <c r="B2123" s="11">
        <v>3141</v>
      </c>
      <c r="C2123" s="14">
        <f t="shared" si="479"/>
        <v>56.044600000000003</v>
      </c>
      <c r="D2123" s="13"/>
      <c r="E2123" s="14">
        <f t="shared" si="480"/>
        <v>56.044199999999996</v>
      </c>
      <c r="F2123" s="21">
        <f t="shared" si="481"/>
        <v>3</v>
      </c>
      <c r="G2123" s="13"/>
      <c r="H2123" s="21">
        <f t="shared" si="482"/>
        <v>4</v>
      </c>
      <c r="I2123" s="13"/>
      <c r="J2123" s="11" t="str">
        <f t="shared" si="483"/>
        <v/>
      </c>
      <c r="K2123" s="11" t="str">
        <f t="shared" si="484"/>
        <v>U</v>
      </c>
      <c r="L2123" s="11" t="str">
        <f t="shared" si="485"/>
        <v/>
      </c>
      <c r="M2123" s="13"/>
      <c r="R2123" s="11"/>
      <c r="T2123" s="11"/>
      <c r="X2123" s="13"/>
    </row>
    <row r="2124" spans="1:24" x14ac:dyDescent="0.3">
      <c r="A2124" s="13"/>
      <c r="B2124" s="11">
        <v>3142</v>
      </c>
      <c r="C2124" s="14">
        <f t="shared" si="479"/>
        <v>56.0535</v>
      </c>
      <c r="D2124" s="13"/>
      <c r="E2124" s="14">
        <f t="shared" si="480"/>
        <v>56.053100000000001</v>
      </c>
      <c r="F2124" s="21">
        <f t="shared" si="481"/>
        <v>4</v>
      </c>
      <c r="G2124" s="13"/>
      <c r="H2124" s="21">
        <f t="shared" si="482"/>
        <v>4</v>
      </c>
      <c r="I2124" s="13"/>
      <c r="J2124" s="11" t="str">
        <f t="shared" si="483"/>
        <v>X</v>
      </c>
      <c r="K2124" s="11" t="str">
        <f t="shared" si="484"/>
        <v/>
      </c>
      <c r="L2124" s="11" t="str">
        <f t="shared" si="485"/>
        <v/>
      </c>
      <c r="M2124" s="13"/>
      <c r="R2124" s="11"/>
      <c r="T2124" s="11"/>
      <c r="X2124" s="13"/>
    </row>
    <row r="2125" spans="1:24" x14ac:dyDescent="0.3">
      <c r="A2125" s="13"/>
      <c r="B2125" s="11">
        <v>3143</v>
      </c>
      <c r="C2125" s="14">
        <f t="shared" si="479"/>
        <v>56.0625</v>
      </c>
      <c r="D2125" s="13"/>
      <c r="E2125" s="14">
        <f t="shared" si="480"/>
        <v>56.061900000000001</v>
      </c>
      <c r="F2125" s="21">
        <f t="shared" si="481"/>
        <v>5</v>
      </c>
      <c r="G2125" s="13"/>
      <c r="H2125" s="21">
        <f t="shared" si="482"/>
        <v>5.9999999999999991</v>
      </c>
      <c r="I2125" s="13"/>
      <c r="J2125" s="11" t="str">
        <f t="shared" si="483"/>
        <v/>
      </c>
      <c r="K2125" s="11" t="str">
        <f t="shared" si="484"/>
        <v>U</v>
      </c>
      <c r="L2125" s="11" t="str">
        <f t="shared" si="485"/>
        <v/>
      </c>
      <c r="M2125" s="13"/>
      <c r="R2125" s="11"/>
      <c r="T2125" s="11"/>
      <c r="X2125" s="13"/>
    </row>
    <row r="2126" spans="1:24" x14ac:dyDescent="0.3">
      <c r="A2126" s="13"/>
      <c r="B2126" s="11">
        <v>3144</v>
      </c>
      <c r="C2126" s="14">
        <f t="shared" si="479"/>
        <v>56.071399999999997</v>
      </c>
      <c r="D2126" s="13"/>
      <c r="E2126" s="14">
        <f t="shared" si="480"/>
        <v>56.070799999999998</v>
      </c>
      <c r="F2126" s="21">
        <f t="shared" si="481"/>
        <v>6</v>
      </c>
      <c r="G2126" s="13"/>
      <c r="H2126" s="21">
        <f t="shared" si="482"/>
        <v>5.9999999999999991</v>
      </c>
      <c r="I2126" s="13"/>
      <c r="J2126" s="11" t="str">
        <f t="shared" si="483"/>
        <v>X</v>
      </c>
      <c r="K2126" s="11" t="str">
        <f t="shared" si="484"/>
        <v/>
      </c>
      <c r="L2126" s="11" t="str">
        <f t="shared" si="485"/>
        <v/>
      </c>
      <c r="M2126" s="13"/>
      <c r="R2126" s="11"/>
      <c r="T2126" s="11"/>
      <c r="X2126" s="13"/>
    </row>
    <row r="2127" spans="1:24" x14ac:dyDescent="0.3">
      <c r="A2127" s="13"/>
      <c r="B2127" s="11">
        <v>3145</v>
      </c>
      <c r="C2127" s="14">
        <f t="shared" si="479"/>
        <v>56.080300000000001</v>
      </c>
      <c r="D2127" s="13"/>
      <c r="E2127" s="14">
        <f t="shared" si="480"/>
        <v>56.079599999999999</v>
      </c>
      <c r="F2127" s="21">
        <f t="shared" si="481"/>
        <v>6</v>
      </c>
      <c r="G2127" s="13"/>
      <c r="H2127" s="21">
        <f t="shared" si="482"/>
        <v>7</v>
      </c>
      <c r="I2127" s="13"/>
      <c r="J2127" s="11" t="str">
        <f t="shared" si="483"/>
        <v/>
      </c>
      <c r="K2127" s="11" t="str">
        <f t="shared" si="484"/>
        <v>U</v>
      </c>
      <c r="L2127" s="11" t="str">
        <f t="shared" si="485"/>
        <v/>
      </c>
      <c r="M2127" s="13"/>
      <c r="R2127" s="11"/>
      <c r="T2127" s="11"/>
      <c r="X2127" s="13"/>
    </row>
    <row r="2128" spans="1:24" x14ac:dyDescent="0.3">
      <c r="A2128" s="13"/>
      <c r="B2128" s="11">
        <v>3146</v>
      </c>
      <c r="C2128" s="14">
        <f t="shared" si="479"/>
        <v>56.089199999999998</v>
      </c>
      <c r="D2128" s="13"/>
      <c r="E2128" s="14">
        <f t="shared" si="480"/>
        <v>56.088500000000003</v>
      </c>
      <c r="F2128" s="21">
        <f t="shared" si="481"/>
        <v>7</v>
      </c>
      <c r="G2128" s="13"/>
      <c r="H2128" s="21">
        <f t="shared" si="482"/>
        <v>7</v>
      </c>
      <c r="I2128" s="13"/>
      <c r="J2128" s="11" t="str">
        <f t="shared" si="483"/>
        <v>X</v>
      </c>
      <c r="K2128" s="11" t="str">
        <f t="shared" si="484"/>
        <v/>
      </c>
      <c r="L2128" s="11" t="str">
        <f t="shared" si="485"/>
        <v/>
      </c>
      <c r="M2128" s="13"/>
      <c r="R2128" s="11"/>
      <c r="T2128" s="11"/>
      <c r="X2128" s="13"/>
    </row>
    <row r="2129" spans="1:24" x14ac:dyDescent="0.3">
      <c r="A2129" s="13"/>
      <c r="B2129" s="11">
        <v>3147</v>
      </c>
      <c r="C2129" s="14">
        <f t="shared" si="479"/>
        <v>56.098100000000002</v>
      </c>
      <c r="D2129" s="13"/>
      <c r="E2129" s="14">
        <f t="shared" si="480"/>
        <v>56.097299999999997</v>
      </c>
      <c r="F2129" s="21">
        <f t="shared" si="481"/>
        <v>8</v>
      </c>
      <c r="G2129" s="13"/>
      <c r="H2129" s="21">
        <f t="shared" si="482"/>
        <v>8</v>
      </c>
      <c r="I2129" s="13"/>
      <c r="J2129" s="11" t="str">
        <f t="shared" si="483"/>
        <v>X</v>
      </c>
      <c r="K2129" s="11" t="str">
        <f t="shared" si="484"/>
        <v/>
      </c>
      <c r="L2129" s="11" t="str">
        <f t="shared" si="485"/>
        <v/>
      </c>
      <c r="M2129" s="13"/>
      <c r="R2129" s="11"/>
      <c r="T2129" s="11"/>
      <c r="X2129" s="13"/>
    </row>
    <row r="2130" spans="1:24" x14ac:dyDescent="0.3">
      <c r="A2130" s="13"/>
      <c r="B2130" s="11">
        <v>3148</v>
      </c>
      <c r="C2130" s="14">
        <f t="shared" si="479"/>
        <v>56.106999999999999</v>
      </c>
      <c r="D2130" s="13"/>
      <c r="E2130" s="14">
        <f t="shared" si="480"/>
        <v>56.106200000000001</v>
      </c>
      <c r="F2130" s="21">
        <f t="shared" si="481"/>
        <v>8</v>
      </c>
      <c r="G2130" s="13"/>
      <c r="H2130" s="21">
        <f t="shared" si="482"/>
        <v>8</v>
      </c>
      <c r="I2130" s="13"/>
      <c r="J2130" s="11" t="str">
        <f t="shared" si="483"/>
        <v>X</v>
      </c>
      <c r="K2130" s="11" t="str">
        <f t="shared" si="484"/>
        <v/>
      </c>
      <c r="L2130" s="11" t="str">
        <f t="shared" si="485"/>
        <v/>
      </c>
      <c r="M2130" s="13"/>
      <c r="R2130" s="11"/>
      <c r="T2130" s="11"/>
      <c r="X2130" s="13"/>
    </row>
    <row r="2131" spans="1:24" x14ac:dyDescent="0.3">
      <c r="A2131" s="13"/>
      <c r="B2131" s="11">
        <v>3149</v>
      </c>
      <c r="C2131" s="14">
        <f t="shared" si="479"/>
        <v>56.116</v>
      </c>
      <c r="D2131" s="13"/>
      <c r="E2131" s="14">
        <f t="shared" si="480"/>
        <v>56.115000000000002</v>
      </c>
      <c r="F2131" s="21">
        <f t="shared" si="481"/>
        <v>9</v>
      </c>
      <c r="G2131" s="13"/>
      <c r="H2131" s="21">
        <f t="shared" si="482"/>
        <v>10</v>
      </c>
      <c r="I2131" s="13"/>
      <c r="J2131" s="11" t="str">
        <f t="shared" si="483"/>
        <v/>
      </c>
      <c r="K2131" s="11" t="str">
        <f t="shared" si="484"/>
        <v>U</v>
      </c>
      <c r="L2131" s="11" t="str">
        <f t="shared" si="485"/>
        <v/>
      </c>
      <c r="M2131" s="13"/>
      <c r="R2131" s="11"/>
      <c r="T2131" s="11"/>
      <c r="X2131" s="13"/>
    </row>
    <row r="2132" spans="1:24" x14ac:dyDescent="0.3">
      <c r="A2132" s="13"/>
      <c r="B2132" s="11">
        <v>3150</v>
      </c>
      <c r="C2132" s="14">
        <f t="shared" si="479"/>
        <v>56.124899999999997</v>
      </c>
      <c r="D2132" s="13"/>
      <c r="E2132" s="14">
        <f t="shared" si="480"/>
        <v>56.123899999999999</v>
      </c>
      <c r="F2132" s="21">
        <f t="shared" si="481"/>
        <v>10</v>
      </c>
      <c r="G2132" s="13"/>
      <c r="H2132" s="21">
        <f t="shared" si="482"/>
        <v>10</v>
      </c>
      <c r="I2132" s="13"/>
      <c r="J2132" s="11" t="str">
        <f t="shared" si="483"/>
        <v>X</v>
      </c>
      <c r="K2132" s="11" t="str">
        <f t="shared" si="484"/>
        <v/>
      </c>
      <c r="L2132" s="11" t="str">
        <f t="shared" si="485"/>
        <v/>
      </c>
      <c r="M2132" s="13"/>
      <c r="R2132" s="11"/>
      <c r="T2132" s="11"/>
      <c r="X2132" s="13"/>
    </row>
    <row r="2133" spans="1:24" x14ac:dyDescent="0.3">
      <c r="A2133" s="13"/>
      <c r="B2133" s="11">
        <v>3151</v>
      </c>
      <c r="C2133" s="14">
        <f t="shared" si="479"/>
        <v>56.133800000000001</v>
      </c>
      <c r="D2133" s="13"/>
      <c r="E2133" s="14">
        <f t="shared" si="480"/>
        <v>56.1327</v>
      </c>
      <c r="F2133" s="21">
        <f t="shared" si="481"/>
        <v>10</v>
      </c>
      <c r="G2133" s="13"/>
      <c r="H2133" s="21">
        <f t="shared" si="482"/>
        <v>11</v>
      </c>
      <c r="I2133" s="13"/>
      <c r="J2133" s="11" t="str">
        <f t="shared" si="483"/>
        <v/>
      </c>
      <c r="K2133" s="11" t="str">
        <f t="shared" si="484"/>
        <v>U</v>
      </c>
      <c r="L2133" s="11" t="str">
        <f t="shared" si="485"/>
        <v/>
      </c>
      <c r="M2133" s="13"/>
      <c r="R2133" s="11"/>
      <c r="T2133" s="11"/>
      <c r="X2133" s="13"/>
    </row>
    <row r="2134" spans="1:24" x14ac:dyDescent="0.3">
      <c r="A2134" s="13"/>
      <c r="B2134" s="11">
        <v>3152</v>
      </c>
      <c r="C2134" s="14">
        <f t="shared" si="479"/>
        <v>56.142699999999998</v>
      </c>
      <c r="D2134" s="13"/>
      <c r="E2134" s="14">
        <f t="shared" si="480"/>
        <v>56.141599999999997</v>
      </c>
      <c r="F2134" s="21">
        <f t="shared" ref="F2134:F2149" si="486">ROUND((22/2)+(((E2134-56)-0.14)/0.14)*(22/3),0)</f>
        <v>11</v>
      </c>
      <c r="G2134" s="13"/>
      <c r="H2134" s="21">
        <f t="shared" si="482"/>
        <v>11</v>
      </c>
      <c r="I2134" s="13"/>
      <c r="J2134" s="11" t="str">
        <f t="shared" si="483"/>
        <v>X</v>
      </c>
      <c r="K2134" s="11" t="str">
        <f t="shared" si="484"/>
        <v/>
      </c>
      <c r="L2134" s="11" t="str">
        <f t="shared" si="485"/>
        <v/>
      </c>
      <c r="M2134" s="13"/>
      <c r="R2134" s="11"/>
      <c r="T2134" s="11"/>
      <c r="X2134" s="13"/>
    </row>
    <row r="2135" spans="1:24" x14ac:dyDescent="0.3">
      <c r="A2135" s="13"/>
      <c r="B2135" s="11">
        <v>3153</v>
      </c>
      <c r="C2135" s="14">
        <f t="shared" si="479"/>
        <v>56.151600000000002</v>
      </c>
      <c r="D2135" s="13"/>
      <c r="E2135" s="14">
        <f t="shared" si="480"/>
        <v>56.150399999999998</v>
      </c>
      <c r="F2135" s="21">
        <f t="shared" si="486"/>
        <v>12</v>
      </c>
      <c r="G2135" s="13"/>
      <c r="H2135" s="21">
        <f t="shared" si="482"/>
        <v>11.999999999999998</v>
      </c>
      <c r="I2135" s="13"/>
      <c r="J2135" s="11" t="str">
        <f t="shared" si="483"/>
        <v>X</v>
      </c>
      <c r="K2135" s="11" t="str">
        <f t="shared" si="484"/>
        <v/>
      </c>
      <c r="L2135" s="11" t="str">
        <f t="shared" si="485"/>
        <v/>
      </c>
      <c r="M2135" s="13"/>
      <c r="R2135" s="11"/>
      <c r="T2135" s="11"/>
      <c r="X2135" s="13"/>
    </row>
    <row r="2136" spans="1:24" x14ac:dyDescent="0.3">
      <c r="A2136" s="13"/>
      <c r="B2136" s="11">
        <v>3154</v>
      </c>
      <c r="C2136" s="14">
        <f t="shared" si="479"/>
        <v>56.160499999999999</v>
      </c>
      <c r="D2136" s="13"/>
      <c r="E2136" s="14">
        <f t="shared" si="480"/>
        <v>56.159300000000002</v>
      </c>
      <c r="F2136" s="21">
        <f t="shared" si="486"/>
        <v>12</v>
      </c>
      <c r="G2136" s="13"/>
      <c r="H2136" s="21">
        <f t="shared" si="482"/>
        <v>11.999999999999998</v>
      </c>
      <c r="I2136" s="13"/>
      <c r="J2136" s="11" t="str">
        <f t="shared" si="483"/>
        <v>X</v>
      </c>
      <c r="K2136" s="11" t="str">
        <f t="shared" si="484"/>
        <v/>
      </c>
      <c r="L2136" s="11" t="str">
        <f t="shared" si="485"/>
        <v/>
      </c>
      <c r="M2136" s="13"/>
      <c r="R2136" s="11"/>
      <c r="T2136" s="11"/>
      <c r="X2136" s="13"/>
    </row>
    <row r="2137" spans="1:24" x14ac:dyDescent="0.3">
      <c r="A2137" s="13"/>
      <c r="B2137" s="11">
        <v>3155</v>
      </c>
      <c r="C2137" s="14">
        <f t="shared" si="479"/>
        <v>56.169400000000003</v>
      </c>
      <c r="D2137" s="13"/>
      <c r="E2137" s="14">
        <f t="shared" si="480"/>
        <v>56.168100000000003</v>
      </c>
      <c r="F2137" s="21">
        <f t="shared" si="486"/>
        <v>12</v>
      </c>
      <c r="G2137" s="13"/>
      <c r="H2137" s="21">
        <f t="shared" si="482"/>
        <v>13</v>
      </c>
      <c r="I2137" s="13"/>
      <c r="J2137" s="11" t="str">
        <f t="shared" si="483"/>
        <v/>
      </c>
      <c r="K2137" s="11" t="str">
        <f t="shared" si="484"/>
        <v>U</v>
      </c>
      <c r="L2137" s="11" t="str">
        <f t="shared" si="485"/>
        <v/>
      </c>
      <c r="M2137" s="13"/>
      <c r="R2137" s="11"/>
      <c r="T2137" s="11"/>
      <c r="X2137" s="13"/>
    </row>
    <row r="2138" spans="1:24" x14ac:dyDescent="0.3">
      <c r="A2138" s="13"/>
      <c r="B2138" s="11">
        <v>3156</v>
      </c>
      <c r="C2138" s="14">
        <f t="shared" si="479"/>
        <v>56.1783</v>
      </c>
      <c r="D2138" s="13"/>
      <c r="E2138" s="14">
        <f t="shared" si="480"/>
        <v>56.177</v>
      </c>
      <c r="F2138" s="21">
        <f t="shared" si="486"/>
        <v>13</v>
      </c>
      <c r="G2138" s="13"/>
      <c r="H2138" s="21">
        <f t="shared" si="482"/>
        <v>13</v>
      </c>
      <c r="I2138" s="13"/>
      <c r="J2138" s="11" t="str">
        <f t="shared" si="483"/>
        <v>X</v>
      </c>
      <c r="K2138" s="11" t="str">
        <f t="shared" si="484"/>
        <v/>
      </c>
      <c r="L2138" s="11" t="str">
        <f t="shared" si="485"/>
        <v/>
      </c>
      <c r="M2138" s="13"/>
      <c r="R2138" s="11"/>
      <c r="T2138" s="11"/>
      <c r="X2138" s="13"/>
    </row>
    <row r="2139" spans="1:24" x14ac:dyDescent="0.3">
      <c r="A2139" s="13"/>
      <c r="B2139" s="11">
        <v>3157</v>
      </c>
      <c r="C2139" s="14">
        <f t="shared" si="479"/>
        <v>56.187199999999997</v>
      </c>
      <c r="D2139" s="13"/>
      <c r="E2139" s="14">
        <f t="shared" si="480"/>
        <v>56.1858</v>
      </c>
      <c r="F2139" s="21">
        <f t="shared" si="486"/>
        <v>13</v>
      </c>
      <c r="G2139" s="13"/>
      <c r="H2139" s="21">
        <f t="shared" si="482"/>
        <v>14</v>
      </c>
      <c r="I2139" s="13"/>
      <c r="J2139" s="11" t="str">
        <f t="shared" si="483"/>
        <v/>
      </c>
      <c r="K2139" s="11" t="str">
        <f t="shared" si="484"/>
        <v>U</v>
      </c>
      <c r="L2139" s="11" t="str">
        <f t="shared" si="485"/>
        <v/>
      </c>
      <c r="M2139" s="13"/>
      <c r="R2139" s="11"/>
      <c r="T2139" s="11"/>
      <c r="X2139" s="13"/>
    </row>
    <row r="2140" spans="1:24" x14ac:dyDescent="0.3">
      <c r="A2140" s="13"/>
      <c r="B2140" s="11">
        <v>3158</v>
      </c>
      <c r="C2140" s="14">
        <f t="shared" si="479"/>
        <v>56.196100000000001</v>
      </c>
      <c r="D2140" s="13"/>
      <c r="E2140" s="14">
        <f t="shared" si="480"/>
        <v>56.194699999999997</v>
      </c>
      <c r="F2140" s="21">
        <f t="shared" si="486"/>
        <v>14</v>
      </c>
      <c r="G2140" s="13"/>
      <c r="H2140" s="21">
        <f t="shared" si="482"/>
        <v>14</v>
      </c>
      <c r="I2140" s="13"/>
      <c r="J2140" s="11" t="str">
        <f t="shared" si="483"/>
        <v>X</v>
      </c>
      <c r="K2140" s="11" t="str">
        <f t="shared" si="484"/>
        <v/>
      </c>
      <c r="L2140" s="11" t="str">
        <f t="shared" si="485"/>
        <v/>
      </c>
      <c r="M2140" s="13"/>
      <c r="R2140" s="11"/>
      <c r="T2140" s="11"/>
      <c r="X2140" s="13"/>
    </row>
    <row r="2141" spans="1:24" x14ac:dyDescent="0.3">
      <c r="A2141" s="13"/>
      <c r="B2141" s="11">
        <v>3159</v>
      </c>
      <c r="C2141" s="14">
        <f t="shared" si="479"/>
        <v>56.204999999999998</v>
      </c>
      <c r="D2141" s="13"/>
      <c r="E2141" s="14">
        <f t="shared" si="480"/>
        <v>56.203499999999998</v>
      </c>
      <c r="F2141" s="21">
        <f t="shared" si="486"/>
        <v>14</v>
      </c>
      <c r="G2141" s="13"/>
      <c r="H2141" s="21">
        <f t="shared" si="482"/>
        <v>15</v>
      </c>
      <c r="I2141" s="13"/>
      <c r="J2141" s="11" t="str">
        <f t="shared" si="483"/>
        <v/>
      </c>
      <c r="K2141" s="11" t="str">
        <f t="shared" si="484"/>
        <v>U</v>
      </c>
      <c r="L2141" s="11" t="str">
        <f t="shared" si="485"/>
        <v/>
      </c>
      <c r="M2141" s="13"/>
      <c r="R2141" s="11"/>
      <c r="T2141" s="11"/>
      <c r="X2141" s="13"/>
    </row>
    <row r="2142" spans="1:24" x14ac:dyDescent="0.3">
      <c r="A2142" s="13"/>
      <c r="B2142" s="11">
        <v>3160</v>
      </c>
      <c r="C2142" s="14">
        <f t="shared" si="479"/>
        <v>56.213900000000002</v>
      </c>
      <c r="D2142" s="13"/>
      <c r="E2142" s="14">
        <f t="shared" si="480"/>
        <v>56.212400000000002</v>
      </c>
      <c r="F2142" s="21">
        <f t="shared" si="486"/>
        <v>15</v>
      </c>
      <c r="G2142" s="13"/>
      <c r="H2142" s="21">
        <f t="shared" si="482"/>
        <v>15</v>
      </c>
      <c r="I2142" s="13"/>
      <c r="J2142" s="11" t="str">
        <f t="shared" si="483"/>
        <v>X</v>
      </c>
      <c r="K2142" s="11" t="str">
        <f t="shared" si="484"/>
        <v/>
      </c>
      <c r="L2142" s="11" t="str">
        <f t="shared" si="485"/>
        <v/>
      </c>
      <c r="M2142" s="13"/>
      <c r="R2142" s="11"/>
      <c r="T2142" s="11"/>
      <c r="X2142" s="13"/>
    </row>
    <row r="2143" spans="1:24" x14ac:dyDescent="0.3">
      <c r="A2143" s="13"/>
      <c r="B2143" s="11">
        <v>3161</v>
      </c>
      <c r="C2143" s="14">
        <f t="shared" si="479"/>
        <v>56.222799999999999</v>
      </c>
      <c r="D2143" s="13"/>
      <c r="E2143" s="14">
        <f t="shared" si="480"/>
        <v>56.221200000000003</v>
      </c>
      <c r="F2143" s="21">
        <f t="shared" si="486"/>
        <v>15</v>
      </c>
      <c r="G2143" s="13"/>
      <c r="H2143" s="21">
        <f t="shared" si="482"/>
        <v>16</v>
      </c>
      <c r="I2143" s="13"/>
      <c r="J2143" s="11" t="str">
        <f t="shared" si="483"/>
        <v/>
      </c>
      <c r="K2143" s="11" t="str">
        <f t="shared" si="484"/>
        <v>U</v>
      </c>
      <c r="L2143" s="11" t="str">
        <f t="shared" si="485"/>
        <v/>
      </c>
      <c r="M2143" s="13"/>
      <c r="R2143" s="11"/>
      <c r="T2143" s="11"/>
      <c r="X2143" s="13"/>
    </row>
    <row r="2144" spans="1:24" x14ac:dyDescent="0.3">
      <c r="A2144" s="13"/>
      <c r="B2144" s="11">
        <v>3162</v>
      </c>
      <c r="C2144" s="14">
        <f t="shared" si="479"/>
        <v>56.231699999999996</v>
      </c>
      <c r="D2144" s="13"/>
      <c r="E2144" s="14">
        <f t="shared" si="480"/>
        <v>56.2301</v>
      </c>
      <c r="F2144" s="21">
        <f t="shared" si="486"/>
        <v>16</v>
      </c>
      <c r="G2144" s="13"/>
      <c r="H2144" s="21">
        <f t="shared" si="482"/>
        <v>16</v>
      </c>
      <c r="I2144" s="13"/>
      <c r="J2144" s="11" t="str">
        <f t="shared" si="483"/>
        <v>X</v>
      </c>
      <c r="K2144" s="11" t="str">
        <f t="shared" si="484"/>
        <v/>
      </c>
      <c r="L2144" s="11" t="str">
        <f t="shared" si="485"/>
        <v/>
      </c>
      <c r="M2144" s="13"/>
      <c r="R2144" s="11"/>
      <c r="T2144" s="11"/>
      <c r="X2144" s="13"/>
    </row>
    <row r="2145" spans="1:24" x14ac:dyDescent="0.3">
      <c r="A2145" s="13"/>
      <c r="B2145" s="11">
        <v>3163</v>
      </c>
      <c r="C2145" s="14">
        <f t="shared" si="479"/>
        <v>56.240600000000001</v>
      </c>
      <c r="D2145" s="13"/>
      <c r="E2145" s="14">
        <f t="shared" si="480"/>
        <v>56.238900000000001</v>
      </c>
      <c r="F2145" s="21">
        <f t="shared" si="486"/>
        <v>16</v>
      </c>
      <c r="G2145" s="13"/>
      <c r="H2145" s="21">
        <f t="shared" si="482"/>
        <v>17</v>
      </c>
      <c r="I2145" s="13"/>
      <c r="J2145" s="11" t="str">
        <f t="shared" si="483"/>
        <v/>
      </c>
      <c r="K2145" s="11" t="str">
        <f t="shared" si="484"/>
        <v>U</v>
      </c>
      <c r="L2145" s="11" t="str">
        <f t="shared" si="485"/>
        <v/>
      </c>
      <c r="M2145" s="13"/>
      <c r="R2145" s="11"/>
      <c r="T2145" s="11"/>
      <c r="X2145" s="13"/>
    </row>
    <row r="2146" spans="1:24" x14ac:dyDescent="0.3">
      <c r="A2146" s="13"/>
      <c r="B2146" s="11">
        <v>3164</v>
      </c>
      <c r="C2146" s="14">
        <f t="shared" si="479"/>
        <v>56.249400000000001</v>
      </c>
      <c r="D2146" s="13"/>
      <c r="E2146" s="14">
        <f t="shared" si="480"/>
        <v>56.247799999999998</v>
      </c>
      <c r="F2146" s="21">
        <f t="shared" si="486"/>
        <v>17</v>
      </c>
      <c r="G2146" s="13"/>
      <c r="H2146" s="21">
        <f t="shared" si="482"/>
        <v>16</v>
      </c>
      <c r="I2146" s="13"/>
      <c r="J2146" s="11" t="str">
        <f t="shared" si="483"/>
        <v/>
      </c>
      <c r="K2146" s="11" t="str">
        <f t="shared" si="484"/>
        <v/>
      </c>
      <c r="L2146" s="11" t="str">
        <f t="shared" si="485"/>
        <v>O</v>
      </c>
      <c r="M2146" s="13"/>
      <c r="R2146" s="11"/>
      <c r="T2146" s="11"/>
      <c r="X2146" s="13"/>
    </row>
    <row r="2147" spans="1:24" x14ac:dyDescent="0.3">
      <c r="A2147" s="13"/>
      <c r="B2147" s="11">
        <v>3165</v>
      </c>
      <c r="C2147" s="14">
        <f t="shared" si="479"/>
        <v>56.258299999999998</v>
      </c>
      <c r="D2147" s="13"/>
      <c r="E2147" s="14">
        <f t="shared" si="480"/>
        <v>56.256599999999999</v>
      </c>
      <c r="F2147" s="21">
        <f t="shared" si="486"/>
        <v>17</v>
      </c>
      <c r="G2147" s="13"/>
      <c r="H2147" s="21">
        <f t="shared" si="482"/>
        <v>17</v>
      </c>
      <c r="I2147" s="13"/>
      <c r="J2147" s="11" t="str">
        <f t="shared" si="483"/>
        <v>X</v>
      </c>
      <c r="K2147" s="11" t="str">
        <f t="shared" si="484"/>
        <v/>
      </c>
      <c r="L2147" s="11" t="str">
        <f t="shared" si="485"/>
        <v/>
      </c>
      <c r="M2147" s="13"/>
      <c r="R2147" s="11"/>
      <c r="T2147" s="11"/>
      <c r="X2147" s="13"/>
    </row>
    <row r="2148" spans="1:24" x14ac:dyDescent="0.3">
      <c r="A2148" s="13"/>
      <c r="B2148" s="11">
        <v>3166</v>
      </c>
      <c r="C2148" s="14">
        <f t="shared" si="479"/>
        <v>56.267200000000003</v>
      </c>
      <c r="D2148" s="13"/>
      <c r="E2148" s="14">
        <f t="shared" si="480"/>
        <v>56.265500000000003</v>
      </c>
      <c r="F2148" s="21">
        <f t="shared" si="486"/>
        <v>18</v>
      </c>
      <c r="G2148" s="13"/>
      <c r="H2148" s="21">
        <f t="shared" si="482"/>
        <v>17</v>
      </c>
      <c r="I2148" s="13"/>
      <c r="J2148" s="11" t="str">
        <f t="shared" si="483"/>
        <v/>
      </c>
      <c r="K2148" s="11" t="str">
        <f t="shared" si="484"/>
        <v/>
      </c>
      <c r="L2148" s="11" t="str">
        <f t="shared" si="485"/>
        <v>O</v>
      </c>
      <c r="M2148" s="13"/>
      <c r="R2148" s="11"/>
      <c r="T2148" s="11"/>
      <c r="X2148" s="13"/>
    </row>
    <row r="2149" spans="1:24" x14ac:dyDescent="0.3">
      <c r="A2149" s="13"/>
      <c r="B2149" s="11">
        <v>3167</v>
      </c>
      <c r="C2149" s="14">
        <f t="shared" si="479"/>
        <v>56.2761</v>
      </c>
      <c r="D2149" s="13"/>
      <c r="E2149" s="14">
        <f t="shared" si="480"/>
        <v>56.274299999999997</v>
      </c>
      <c r="F2149" s="21">
        <f t="shared" si="486"/>
        <v>18</v>
      </c>
      <c r="G2149" s="13"/>
      <c r="H2149" s="21">
        <f t="shared" si="482"/>
        <v>18</v>
      </c>
      <c r="I2149" s="13"/>
      <c r="J2149" s="11" t="str">
        <f t="shared" si="483"/>
        <v>X</v>
      </c>
      <c r="K2149" s="11" t="str">
        <f t="shared" si="484"/>
        <v/>
      </c>
      <c r="L2149" s="11" t="str">
        <f t="shared" si="485"/>
        <v/>
      </c>
      <c r="M2149" s="13"/>
      <c r="R2149" s="11"/>
      <c r="T2149" s="11"/>
      <c r="X2149" s="13"/>
    </row>
    <row r="2150" spans="1:24" x14ac:dyDescent="0.3">
      <c r="A2150" s="13"/>
      <c r="B2150" s="11">
        <v>3168</v>
      </c>
      <c r="C2150" s="14">
        <f t="shared" si="479"/>
        <v>56.284999999999997</v>
      </c>
      <c r="D2150" s="13"/>
      <c r="E2150" s="14">
        <f t="shared" si="480"/>
        <v>56.283200000000001</v>
      </c>
      <c r="F2150" s="21">
        <f t="shared" ref="F2150:F2165" si="487">ROUND(22-((0.42-(E2150-56))/0.14)*(22/6),0)</f>
        <v>18</v>
      </c>
      <c r="G2150" s="13"/>
      <c r="H2150" s="21">
        <f t="shared" si="482"/>
        <v>18</v>
      </c>
      <c r="I2150" s="13"/>
      <c r="J2150" s="11" t="str">
        <f t="shared" si="483"/>
        <v>X</v>
      </c>
      <c r="K2150" s="11" t="str">
        <f t="shared" si="484"/>
        <v/>
      </c>
      <c r="L2150" s="11" t="str">
        <f t="shared" si="485"/>
        <v/>
      </c>
      <c r="M2150" s="13"/>
      <c r="R2150" s="11"/>
      <c r="T2150" s="11"/>
      <c r="X2150" s="13"/>
    </row>
    <row r="2151" spans="1:24" x14ac:dyDescent="0.3">
      <c r="A2151" s="13"/>
      <c r="B2151" s="11">
        <v>3169</v>
      </c>
      <c r="C2151" s="14">
        <f t="shared" si="479"/>
        <v>56.293900000000001</v>
      </c>
      <c r="D2151" s="13"/>
      <c r="E2151" s="14">
        <f t="shared" si="480"/>
        <v>56.292000000000002</v>
      </c>
      <c r="F2151" s="21">
        <f t="shared" si="487"/>
        <v>19</v>
      </c>
      <c r="G2151" s="13"/>
      <c r="H2151" s="21">
        <f t="shared" si="482"/>
        <v>19</v>
      </c>
      <c r="I2151" s="13"/>
      <c r="J2151" s="11" t="str">
        <f t="shared" ref="J2151:J2182" si="488">IF(H2151=F2151,"X","")</f>
        <v>X</v>
      </c>
      <c r="K2151" s="11" t="str">
        <f t="shared" ref="K2151:K2182" si="489">IF(H2151&gt;F2151,"U","")</f>
        <v/>
      </c>
      <c r="L2151" s="11" t="str">
        <f t="shared" ref="L2151:L2182" si="490">IF(H2151&lt;F2151,"O","")</f>
        <v/>
      </c>
      <c r="M2151" s="13"/>
      <c r="R2151" s="11"/>
      <c r="T2151" s="11"/>
      <c r="X2151" s="13"/>
    </row>
    <row r="2152" spans="1:24" x14ac:dyDescent="0.3">
      <c r="A2152" s="13"/>
      <c r="B2152" s="11">
        <v>3170</v>
      </c>
      <c r="C2152" s="14">
        <f t="shared" si="479"/>
        <v>56.302799999999998</v>
      </c>
      <c r="D2152" s="13"/>
      <c r="E2152" s="14">
        <f t="shared" si="480"/>
        <v>56.300899999999999</v>
      </c>
      <c r="F2152" s="21">
        <f t="shared" si="487"/>
        <v>19</v>
      </c>
      <c r="G2152" s="13"/>
      <c r="H2152" s="21">
        <f t="shared" si="482"/>
        <v>19</v>
      </c>
      <c r="I2152" s="13"/>
      <c r="J2152" s="11" t="str">
        <f t="shared" si="488"/>
        <v>X</v>
      </c>
      <c r="K2152" s="11" t="str">
        <f t="shared" si="489"/>
        <v/>
      </c>
      <c r="L2152" s="11" t="str">
        <f t="shared" si="490"/>
        <v/>
      </c>
      <c r="M2152" s="13"/>
      <c r="R2152" s="11"/>
      <c r="T2152" s="11"/>
      <c r="X2152" s="13"/>
    </row>
    <row r="2153" spans="1:24" x14ac:dyDescent="0.3">
      <c r="A2153" s="13"/>
      <c r="B2153" s="11">
        <v>3171</v>
      </c>
      <c r="C2153" s="14">
        <f t="shared" si="479"/>
        <v>56.311599999999999</v>
      </c>
      <c r="D2153" s="13"/>
      <c r="E2153" s="14">
        <f t="shared" si="480"/>
        <v>56.309699999999999</v>
      </c>
      <c r="F2153" s="21">
        <f t="shared" si="487"/>
        <v>19</v>
      </c>
      <c r="G2153" s="13"/>
      <c r="H2153" s="21">
        <f t="shared" si="482"/>
        <v>19</v>
      </c>
      <c r="I2153" s="13"/>
      <c r="J2153" s="11" t="str">
        <f t="shared" si="488"/>
        <v>X</v>
      </c>
      <c r="K2153" s="11" t="str">
        <f t="shared" si="489"/>
        <v/>
      </c>
      <c r="L2153" s="11" t="str">
        <f t="shared" si="490"/>
        <v/>
      </c>
      <c r="M2153" s="13"/>
      <c r="R2153" s="11"/>
      <c r="T2153" s="11"/>
      <c r="X2153" s="13"/>
    </row>
    <row r="2154" spans="1:24" x14ac:dyDescent="0.3">
      <c r="A2154" s="13"/>
      <c r="B2154" s="11">
        <v>3172</v>
      </c>
      <c r="C2154" s="14">
        <f t="shared" si="479"/>
        <v>56.320500000000003</v>
      </c>
      <c r="D2154" s="13"/>
      <c r="E2154" s="14">
        <f t="shared" si="480"/>
        <v>56.318600000000004</v>
      </c>
      <c r="F2154" s="21">
        <f t="shared" si="487"/>
        <v>19</v>
      </c>
      <c r="G2154" s="13"/>
      <c r="H2154" s="21">
        <f t="shared" si="482"/>
        <v>19</v>
      </c>
      <c r="I2154" s="13"/>
      <c r="J2154" s="11" t="str">
        <f t="shared" si="488"/>
        <v>X</v>
      </c>
      <c r="K2154" s="11" t="str">
        <f t="shared" si="489"/>
        <v/>
      </c>
      <c r="L2154" s="11" t="str">
        <f t="shared" si="490"/>
        <v/>
      </c>
      <c r="M2154" s="13"/>
      <c r="R2154" s="11"/>
      <c r="T2154" s="11"/>
      <c r="X2154" s="13"/>
    </row>
    <row r="2155" spans="1:24" x14ac:dyDescent="0.3">
      <c r="A2155" s="13"/>
      <c r="B2155" s="11">
        <v>3173</v>
      </c>
      <c r="C2155" s="14">
        <f t="shared" si="479"/>
        <v>56.3294</v>
      </c>
      <c r="D2155" s="13"/>
      <c r="E2155" s="14">
        <f t="shared" si="480"/>
        <v>56.327399999999997</v>
      </c>
      <c r="F2155" s="21">
        <f t="shared" si="487"/>
        <v>20</v>
      </c>
      <c r="G2155" s="13"/>
      <c r="H2155" s="21">
        <f t="shared" si="482"/>
        <v>20</v>
      </c>
      <c r="I2155" s="13"/>
      <c r="J2155" s="11" t="str">
        <f t="shared" si="488"/>
        <v>X</v>
      </c>
      <c r="K2155" s="11" t="str">
        <f t="shared" si="489"/>
        <v/>
      </c>
      <c r="L2155" s="11" t="str">
        <f t="shared" si="490"/>
        <v/>
      </c>
      <c r="M2155" s="13"/>
      <c r="R2155" s="11"/>
      <c r="T2155" s="11"/>
      <c r="X2155" s="13"/>
    </row>
    <row r="2156" spans="1:24" x14ac:dyDescent="0.3">
      <c r="A2156" s="13"/>
      <c r="B2156" s="11">
        <v>3174</v>
      </c>
      <c r="C2156" s="14">
        <f t="shared" si="479"/>
        <v>56.338299999999997</v>
      </c>
      <c r="D2156" s="13"/>
      <c r="E2156" s="14">
        <f t="shared" si="480"/>
        <v>56.336300000000001</v>
      </c>
      <c r="F2156" s="21">
        <f t="shared" si="487"/>
        <v>20</v>
      </c>
      <c r="G2156" s="13"/>
      <c r="H2156" s="21">
        <f t="shared" si="482"/>
        <v>20</v>
      </c>
      <c r="I2156" s="13"/>
      <c r="J2156" s="11" t="str">
        <f t="shared" si="488"/>
        <v>X</v>
      </c>
      <c r="K2156" s="11" t="str">
        <f t="shared" si="489"/>
        <v/>
      </c>
      <c r="L2156" s="11" t="str">
        <f t="shared" si="490"/>
        <v/>
      </c>
      <c r="M2156" s="13"/>
      <c r="R2156" s="11"/>
      <c r="T2156" s="11"/>
      <c r="X2156" s="13"/>
    </row>
    <row r="2157" spans="1:24" x14ac:dyDescent="0.3">
      <c r="A2157" s="13"/>
      <c r="B2157" s="11">
        <v>3175</v>
      </c>
      <c r="C2157" s="14">
        <f t="shared" si="479"/>
        <v>56.347099999999998</v>
      </c>
      <c r="D2157" s="13"/>
      <c r="E2157" s="14">
        <f t="shared" si="480"/>
        <v>56.345100000000002</v>
      </c>
      <c r="F2157" s="21">
        <f t="shared" si="487"/>
        <v>20</v>
      </c>
      <c r="G2157" s="13"/>
      <c r="H2157" s="21">
        <f t="shared" si="482"/>
        <v>20</v>
      </c>
      <c r="I2157" s="13"/>
      <c r="J2157" s="11" t="str">
        <f t="shared" si="488"/>
        <v>X</v>
      </c>
      <c r="K2157" s="11" t="str">
        <f t="shared" si="489"/>
        <v/>
      </c>
      <c r="L2157" s="11" t="str">
        <f t="shared" si="490"/>
        <v/>
      </c>
      <c r="M2157" s="13"/>
      <c r="R2157" s="11"/>
      <c r="T2157" s="11"/>
      <c r="X2157" s="13"/>
    </row>
    <row r="2158" spans="1:24" x14ac:dyDescent="0.3">
      <c r="A2158" s="13"/>
      <c r="B2158" s="11">
        <v>3176</v>
      </c>
      <c r="C2158" s="14">
        <f t="shared" si="479"/>
        <v>56.356000000000002</v>
      </c>
      <c r="D2158" s="13"/>
      <c r="E2158" s="14">
        <f t="shared" si="480"/>
        <v>56.353999999999999</v>
      </c>
      <c r="F2158" s="21">
        <f t="shared" si="487"/>
        <v>20</v>
      </c>
      <c r="G2158" s="13"/>
      <c r="H2158" s="21">
        <f t="shared" si="482"/>
        <v>20</v>
      </c>
      <c r="I2158" s="13"/>
      <c r="J2158" s="11" t="str">
        <f t="shared" si="488"/>
        <v>X</v>
      </c>
      <c r="K2158" s="11" t="str">
        <f t="shared" si="489"/>
        <v/>
      </c>
      <c r="L2158" s="11" t="str">
        <f t="shared" si="490"/>
        <v/>
      </c>
      <c r="M2158" s="13"/>
      <c r="R2158" s="11"/>
      <c r="T2158" s="11"/>
      <c r="X2158" s="13"/>
    </row>
    <row r="2159" spans="1:24" x14ac:dyDescent="0.3">
      <c r="A2159" s="13"/>
      <c r="B2159" s="11">
        <v>3177</v>
      </c>
      <c r="C2159" s="14">
        <f t="shared" si="479"/>
        <v>56.364899999999999</v>
      </c>
      <c r="D2159" s="13"/>
      <c r="E2159" s="14">
        <f t="shared" si="480"/>
        <v>56.3628</v>
      </c>
      <c r="F2159" s="21">
        <f t="shared" si="487"/>
        <v>21</v>
      </c>
      <c r="G2159" s="13"/>
      <c r="H2159" s="21">
        <f t="shared" si="482"/>
        <v>21</v>
      </c>
      <c r="I2159" s="13"/>
      <c r="J2159" s="11" t="str">
        <f t="shared" si="488"/>
        <v>X</v>
      </c>
      <c r="K2159" s="11" t="str">
        <f t="shared" si="489"/>
        <v/>
      </c>
      <c r="L2159" s="11" t="str">
        <f t="shared" si="490"/>
        <v/>
      </c>
      <c r="M2159" s="13"/>
      <c r="R2159" s="11"/>
      <c r="T2159" s="11"/>
      <c r="X2159" s="13"/>
    </row>
    <row r="2160" spans="1:24" x14ac:dyDescent="0.3">
      <c r="A2160" s="13"/>
      <c r="B2160" s="11">
        <v>3178</v>
      </c>
      <c r="C2160" s="14">
        <f t="shared" si="479"/>
        <v>56.373800000000003</v>
      </c>
      <c r="D2160" s="13"/>
      <c r="E2160" s="14">
        <f t="shared" si="480"/>
        <v>56.371699999999997</v>
      </c>
      <c r="F2160" s="21">
        <f t="shared" si="487"/>
        <v>21</v>
      </c>
      <c r="G2160" s="13"/>
      <c r="H2160" s="21">
        <f t="shared" si="482"/>
        <v>21</v>
      </c>
      <c r="I2160" s="13"/>
      <c r="J2160" s="11" t="str">
        <f t="shared" si="488"/>
        <v>X</v>
      </c>
      <c r="K2160" s="11" t="str">
        <f t="shared" si="489"/>
        <v/>
      </c>
      <c r="L2160" s="11" t="str">
        <f t="shared" si="490"/>
        <v/>
      </c>
      <c r="M2160" s="13"/>
      <c r="R2160" s="11"/>
      <c r="T2160" s="11"/>
      <c r="X2160" s="13"/>
    </row>
    <row r="2161" spans="1:24" x14ac:dyDescent="0.3">
      <c r="A2161" s="13"/>
      <c r="B2161" s="11">
        <v>3179</v>
      </c>
      <c r="C2161" s="14">
        <f t="shared" si="479"/>
        <v>56.382599999999996</v>
      </c>
      <c r="D2161" s="13"/>
      <c r="E2161" s="14">
        <f t="shared" si="480"/>
        <v>56.380499999999998</v>
      </c>
      <c r="F2161" s="21">
        <f t="shared" si="487"/>
        <v>21</v>
      </c>
      <c r="G2161" s="13"/>
      <c r="H2161" s="21">
        <f t="shared" si="482"/>
        <v>21</v>
      </c>
      <c r="I2161" s="13"/>
      <c r="J2161" s="11" t="str">
        <f t="shared" si="488"/>
        <v>X</v>
      </c>
      <c r="K2161" s="11" t="str">
        <f t="shared" si="489"/>
        <v/>
      </c>
      <c r="L2161" s="11" t="str">
        <f t="shared" si="490"/>
        <v/>
      </c>
      <c r="M2161" s="13"/>
      <c r="R2161" s="11"/>
      <c r="T2161" s="11"/>
      <c r="X2161" s="13"/>
    </row>
    <row r="2162" spans="1:24" x14ac:dyDescent="0.3">
      <c r="A2162" s="13"/>
      <c r="B2162" s="11">
        <v>3180</v>
      </c>
      <c r="C2162" s="14">
        <f t="shared" si="479"/>
        <v>56.391500000000001</v>
      </c>
      <c r="D2162" s="13"/>
      <c r="E2162" s="14">
        <f t="shared" si="480"/>
        <v>56.389400000000002</v>
      </c>
      <c r="F2162" s="21">
        <f t="shared" si="487"/>
        <v>21</v>
      </c>
      <c r="G2162" s="13"/>
      <c r="H2162" s="21">
        <f t="shared" si="482"/>
        <v>21</v>
      </c>
      <c r="I2162" s="13"/>
      <c r="J2162" s="11" t="str">
        <f t="shared" si="488"/>
        <v>X</v>
      </c>
      <c r="K2162" s="11" t="str">
        <f t="shared" si="489"/>
        <v/>
      </c>
      <c r="L2162" s="11" t="str">
        <f t="shared" si="490"/>
        <v/>
      </c>
      <c r="M2162" s="13"/>
      <c r="R2162" s="11"/>
      <c r="T2162" s="11"/>
      <c r="X2162" s="13"/>
    </row>
    <row r="2163" spans="1:24" x14ac:dyDescent="0.3">
      <c r="A2163" s="13"/>
      <c r="B2163" s="11">
        <v>3181</v>
      </c>
      <c r="C2163" s="14">
        <f t="shared" si="479"/>
        <v>56.400399999999998</v>
      </c>
      <c r="D2163" s="13"/>
      <c r="E2163" s="14">
        <f t="shared" si="480"/>
        <v>56.398200000000003</v>
      </c>
      <c r="F2163" s="21">
        <f t="shared" si="487"/>
        <v>21</v>
      </c>
      <c r="G2163" s="13"/>
      <c r="H2163" s="21">
        <f t="shared" si="482"/>
        <v>22</v>
      </c>
      <c r="I2163" s="13"/>
      <c r="J2163" s="11" t="str">
        <f t="shared" si="488"/>
        <v/>
      </c>
      <c r="K2163" s="11" t="str">
        <f t="shared" si="489"/>
        <v>U</v>
      </c>
      <c r="L2163" s="11" t="str">
        <f t="shared" si="490"/>
        <v/>
      </c>
      <c r="M2163" s="13"/>
      <c r="R2163" s="11"/>
      <c r="T2163" s="11"/>
      <c r="X2163" s="13"/>
    </row>
    <row r="2164" spans="1:24" x14ac:dyDescent="0.3">
      <c r="A2164" s="13"/>
      <c r="B2164" s="11">
        <v>3182</v>
      </c>
      <c r="C2164" s="14">
        <f t="shared" si="479"/>
        <v>56.409199999999998</v>
      </c>
      <c r="D2164" s="13"/>
      <c r="E2164" s="14">
        <f t="shared" si="480"/>
        <v>56.4071</v>
      </c>
      <c r="F2164" s="21">
        <f t="shared" si="487"/>
        <v>22</v>
      </c>
      <c r="G2164" s="13"/>
      <c r="H2164" s="21">
        <f t="shared" si="482"/>
        <v>21</v>
      </c>
      <c r="I2164" s="13"/>
      <c r="J2164" s="11" t="str">
        <f t="shared" si="488"/>
        <v/>
      </c>
      <c r="K2164" s="11" t="str">
        <f t="shared" si="489"/>
        <v/>
      </c>
      <c r="L2164" s="11" t="str">
        <f t="shared" si="490"/>
        <v>O</v>
      </c>
      <c r="M2164" s="13"/>
      <c r="R2164" s="11"/>
      <c r="T2164" s="11"/>
      <c r="X2164" s="13"/>
    </row>
    <row r="2165" spans="1:24" x14ac:dyDescent="0.3">
      <c r="A2165" s="13"/>
      <c r="B2165" s="11">
        <v>3183</v>
      </c>
      <c r="C2165" s="14">
        <f t="shared" si="479"/>
        <v>56.418100000000003</v>
      </c>
      <c r="D2165" s="13"/>
      <c r="E2165" s="14">
        <f t="shared" si="480"/>
        <v>56.415900000000001</v>
      </c>
      <c r="F2165" s="21">
        <f t="shared" si="487"/>
        <v>22</v>
      </c>
      <c r="G2165" s="13"/>
      <c r="H2165" s="21">
        <f t="shared" si="482"/>
        <v>22</v>
      </c>
      <c r="I2165" s="13"/>
      <c r="J2165" s="11" t="str">
        <f t="shared" si="488"/>
        <v>X</v>
      </c>
      <c r="K2165" s="11" t="str">
        <f t="shared" si="489"/>
        <v/>
      </c>
      <c r="L2165" s="11" t="str">
        <f t="shared" si="490"/>
        <v/>
      </c>
      <c r="M2165" s="13"/>
      <c r="R2165" s="11"/>
      <c r="T2165" s="11"/>
      <c r="X2165" s="13"/>
    </row>
    <row r="2166" spans="1:24" x14ac:dyDescent="0.3">
      <c r="A2166" s="13"/>
      <c r="B2166" s="11">
        <v>3184</v>
      </c>
      <c r="C2166" s="14">
        <f t="shared" si="479"/>
        <v>56.426900000000003</v>
      </c>
      <c r="D2166" s="13"/>
      <c r="E2166" s="14">
        <f t="shared" si="480"/>
        <v>56.424799999999998</v>
      </c>
      <c r="F2166" s="21">
        <v>22</v>
      </c>
      <c r="G2166" s="13"/>
      <c r="H2166" s="21">
        <f t="shared" si="482"/>
        <v>21</v>
      </c>
      <c r="I2166" s="13"/>
      <c r="J2166" s="11" t="str">
        <f t="shared" si="488"/>
        <v/>
      </c>
      <c r="K2166" s="11" t="str">
        <f t="shared" si="489"/>
        <v/>
      </c>
      <c r="L2166" s="11" t="str">
        <f t="shared" si="490"/>
        <v>O</v>
      </c>
      <c r="M2166" s="13"/>
      <c r="R2166" s="11"/>
      <c r="T2166" s="11"/>
      <c r="X2166" s="13"/>
    </row>
    <row r="2167" spans="1:24" x14ac:dyDescent="0.3">
      <c r="A2167" s="13"/>
      <c r="B2167" s="11">
        <v>3185</v>
      </c>
      <c r="C2167" s="14">
        <f t="shared" si="479"/>
        <v>56.4358</v>
      </c>
      <c r="D2167" s="13"/>
      <c r="E2167" s="14">
        <f t="shared" si="480"/>
        <v>56.433599999999998</v>
      </c>
      <c r="F2167" s="21">
        <v>22</v>
      </c>
      <c r="G2167" s="13"/>
      <c r="H2167" s="21">
        <f t="shared" si="482"/>
        <v>22</v>
      </c>
      <c r="I2167" s="13"/>
      <c r="J2167" s="11" t="str">
        <f t="shared" si="488"/>
        <v>X</v>
      </c>
      <c r="K2167" s="11" t="str">
        <f t="shared" si="489"/>
        <v/>
      </c>
      <c r="L2167" s="11" t="str">
        <f t="shared" si="490"/>
        <v/>
      </c>
      <c r="M2167" s="13"/>
      <c r="R2167" s="11"/>
      <c r="T2167" s="11"/>
      <c r="X2167" s="13"/>
    </row>
    <row r="2168" spans="1:24" x14ac:dyDescent="0.3">
      <c r="A2168" s="13"/>
      <c r="B2168" s="11">
        <v>3186</v>
      </c>
      <c r="C2168" s="14">
        <f t="shared" si="479"/>
        <v>56.444699999999997</v>
      </c>
      <c r="D2168" s="13"/>
      <c r="E2168" s="14">
        <f t="shared" si="480"/>
        <v>56.442500000000003</v>
      </c>
      <c r="F2168" s="21">
        <v>22</v>
      </c>
      <c r="G2168" s="13"/>
      <c r="H2168" s="21">
        <f t="shared" si="482"/>
        <v>22</v>
      </c>
      <c r="I2168" s="13"/>
      <c r="J2168" s="11" t="str">
        <f t="shared" si="488"/>
        <v>X</v>
      </c>
      <c r="K2168" s="11" t="str">
        <f t="shared" si="489"/>
        <v/>
      </c>
      <c r="L2168" s="11" t="str">
        <f t="shared" si="490"/>
        <v/>
      </c>
      <c r="M2168" s="13"/>
      <c r="R2168" s="11"/>
      <c r="T2168" s="11"/>
      <c r="X2168" s="13"/>
    </row>
    <row r="2169" spans="1:24" x14ac:dyDescent="0.3">
      <c r="A2169" s="13"/>
      <c r="B2169" s="11">
        <v>3187</v>
      </c>
      <c r="C2169" s="14">
        <f t="shared" si="479"/>
        <v>56.453499999999998</v>
      </c>
      <c r="D2169" s="13"/>
      <c r="E2169" s="14">
        <f t="shared" si="480"/>
        <v>56.451300000000003</v>
      </c>
      <c r="F2169" s="21">
        <v>22</v>
      </c>
      <c r="G2169" s="13"/>
      <c r="H2169" s="21">
        <f t="shared" si="482"/>
        <v>22</v>
      </c>
      <c r="I2169" s="13"/>
      <c r="J2169" s="11" t="str">
        <f t="shared" si="488"/>
        <v>X</v>
      </c>
      <c r="K2169" s="11" t="str">
        <f t="shared" si="489"/>
        <v/>
      </c>
      <c r="L2169" s="11" t="str">
        <f t="shared" si="490"/>
        <v/>
      </c>
      <c r="M2169" s="13"/>
      <c r="R2169" s="11"/>
      <c r="T2169" s="11"/>
      <c r="X2169" s="13"/>
    </row>
    <row r="2170" spans="1:24" x14ac:dyDescent="0.3">
      <c r="A2170" s="13"/>
      <c r="B2170" s="11">
        <v>3188</v>
      </c>
      <c r="C2170" s="14">
        <f t="shared" si="479"/>
        <v>56.462400000000002</v>
      </c>
      <c r="D2170" s="13"/>
      <c r="E2170" s="14">
        <f t="shared" si="480"/>
        <v>56.4602</v>
      </c>
      <c r="F2170" s="21">
        <v>22</v>
      </c>
      <c r="G2170" s="13"/>
      <c r="H2170" s="21">
        <f t="shared" si="482"/>
        <v>22</v>
      </c>
      <c r="I2170" s="13"/>
      <c r="J2170" s="11" t="str">
        <f t="shared" si="488"/>
        <v>X</v>
      </c>
      <c r="K2170" s="11" t="str">
        <f t="shared" si="489"/>
        <v/>
      </c>
      <c r="L2170" s="11" t="str">
        <f t="shared" si="490"/>
        <v/>
      </c>
      <c r="M2170" s="13"/>
      <c r="R2170" s="11"/>
      <c r="T2170" s="11"/>
      <c r="X2170" s="13"/>
    </row>
    <row r="2171" spans="1:24" x14ac:dyDescent="0.3">
      <c r="A2171" s="13"/>
      <c r="B2171" s="11">
        <v>3189</v>
      </c>
      <c r="C2171" s="14">
        <f t="shared" si="479"/>
        <v>56.471200000000003</v>
      </c>
      <c r="D2171" s="13"/>
      <c r="E2171" s="14">
        <f t="shared" si="480"/>
        <v>56.469000000000001</v>
      </c>
      <c r="F2171" s="21">
        <v>22</v>
      </c>
      <c r="G2171" s="13"/>
      <c r="H2171" s="21">
        <f t="shared" si="482"/>
        <v>22</v>
      </c>
      <c r="I2171" s="13"/>
      <c r="J2171" s="11" t="str">
        <f t="shared" si="488"/>
        <v>X</v>
      </c>
      <c r="K2171" s="11" t="str">
        <f t="shared" si="489"/>
        <v/>
      </c>
      <c r="L2171" s="11" t="str">
        <f t="shared" si="490"/>
        <v/>
      </c>
      <c r="M2171" s="13"/>
      <c r="R2171" s="11"/>
      <c r="T2171" s="11"/>
      <c r="X2171" s="13"/>
    </row>
    <row r="2172" spans="1:24" x14ac:dyDescent="0.3">
      <c r="A2172" s="13"/>
      <c r="B2172" s="11">
        <v>3190</v>
      </c>
      <c r="C2172" s="14">
        <f t="shared" si="479"/>
        <v>56.4801</v>
      </c>
      <c r="D2172" s="13"/>
      <c r="E2172" s="14">
        <f t="shared" si="480"/>
        <v>56.477899999999998</v>
      </c>
      <c r="F2172" s="21">
        <v>22</v>
      </c>
      <c r="G2172" s="13"/>
      <c r="H2172" s="21">
        <f t="shared" si="482"/>
        <v>22</v>
      </c>
      <c r="I2172" s="13"/>
      <c r="J2172" s="11" t="str">
        <f t="shared" si="488"/>
        <v>X</v>
      </c>
      <c r="K2172" s="11" t="str">
        <f t="shared" si="489"/>
        <v/>
      </c>
      <c r="L2172" s="11" t="str">
        <f t="shared" si="490"/>
        <v/>
      </c>
      <c r="M2172" s="13"/>
      <c r="R2172" s="11"/>
      <c r="T2172" s="11"/>
      <c r="X2172" s="13"/>
    </row>
    <row r="2173" spans="1:24" x14ac:dyDescent="0.3">
      <c r="A2173" s="13"/>
      <c r="B2173" s="11">
        <v>3191</v>
      </c>
      <c r="C2173" s="14">
        <f t="shared" si="479"/>
        <v>56.488900000000001</v>
      </c>
      <c r="D2173" s="13"/>
      <c r="E2173" s="14">
        <f t="shared" si="480"/>
        <v>56.486699999999999</v>
      </c>
      <c r="F2173" s="21">
        <v>22</v>
      </c>
      <c r="G2173" s="13"/>
      <c r="H2173" s="21">
        <f t="shared" si="482"/>
        <v>22</v>
      </c>
      <c r="I2173" s="13"/>
      <c r="J2173" s="11" t="str">
        <f t="shared" si="488"/>
        <v>X</v>
      </c>
      <c r="K2173" s="11" t="str">
        <f t="shared" si="489"/>
        <v/>
      </c>
      <c r="L2173" s="11" t="str">
        <f t="shared" si="490"/>
        <v/>
      </c>
      <c r="M2173" s="13"/>
      <c r="R2173" s="11"/>
      <c r="T2173" s="11"/>
      <c r="X2173" s="13"/>
    </row>
    <row r="2174" spans="1:24" x14ac:dyDescent="0.3">
      <c r="A2174" s="13"/>
      <c r="B2174" s="11">
        <v>3192</v>
      </c>
      <c r="C2174" s="14">
        <f t="shared" si="479"/>
        <v>56.497799999999998</v>
      </c>
      <c r="D2174" s="13"/>
      <c r="E2174" s="14">
        <f t="shared" si="480"/>
        <v>56.495600000000003</v>
      </c>
      <c r="F2174" s="21">
        <v>22</v>
      </c>
      <c r="G2174" s="13"/>
      <c r="H2174" s="21">
        <f t="shared" si="482"/>
        <v>22</v>
      </c>
      <c r="I2174" s="13"/>
      <c r="J2174" s="11" t="str">
        <f t="shared" si="488"/>
        <v>X</v>
      </c>
      <c r="K2174" s="11" t="str">
        <f t="shared" si="489"/>
        <v/>
      </c>
      <c r="L2174" s="11" t="str">
        <f t="shared" si="490"/>
        <v/>
      </c>
      <c r="M2174" s="13"/>
      <c r="R2174" s="11"/>
      <c r="T2174" s="11"/>
      <c r="X2174" s="13"/>
    </row>
    <row r="2175" spans="1:24" x14ac:dyDescent="0.3">
      <c r="A2175" s="13"/>
      <c r="B2175" s="11">
        <v>3193</v>
      </c>
      <c r="C2175" s="14">
        <f t="shared" si="479"/>
        <v>56.506599999999999</v>
      </c>
      <c r="D2175" s="13"/>
      <c r="E2175" s="14">
        <f t="shared" si="480"/>
        <v>56.504399999999997</v>
      </c>
      <c r="F2175" s="21">
        <v>22</v>
      </c>
      <c r="G2175" s="13"/>
      <c r="H2175" s="21">
        <f t="shared" si="482"/>
        <v>22</v>
      </c>
      <c r="I2175" s="13"/>
      <c r="J2175" s="11" t="str">
        <f t="shared" si="488"/>
        <v>X</v>
      </c>
      <c r="K2175" s="11" t="str">
        <f t="shared" si="489"/>
        <v/>
      </c>
      <c r="L2175" s="11" t="str">
        <f t="shared" si="490"/>
        <v/>
      </c>
      <c r="M2175" s="13"/>
      <c r="R2175" s="11"/>
      <c r="T2175" s="11"/>
      <c r="X2175" s="13"/>
    </row>
    <row r="2176" spans="1:24" x14ac:dyDescent="0.3">
      <c r="A2176" s="13"/>
      <c r="B2176" s="11">
        <v>3194</v>
      </c>
      <c r="C2176" s="14">
        <f t="shared" si="479"/>
        <v>56.515500000000003</v>
      </c>
      <c r="D2176" s="13"/>
      <c r="E2176" s="14">
        <f t="shared" si="480"/>
        <v>56.513300000000001</v>
      </c>
      <c r="F2176" s="21">
        <v>22</v>
      </c>
      <c r="G2176" s="13"/>
      <c r="H2176" s="21">
        <f t="shared" si="482"/>
        <v>22</v>
      </c>
      <c r="I2176" s="13"/>
      <c r="J2176" s="11" t="str">
        <f t="shared" si="488"/>
        <v>X</v>
      </c>
      <c r="K2176" s="11" t="str">
        <f t="shared" si="489"/>
        <v/>
      </c>
      <c r="L2176" s="11" t="str">
        <f t="shared" si="490"/>
        <v/>
      </c>
      <c r="M2176" s="13"/>
      <c r="R2176" s="11"/>
      <c r="T2176" s="11"/>
      <c r="X2176" s="13"/>
    </row>
    <row r="2177" spans="1:24" x14ac:dyDescent="0.3">
      <c r="A2177" s="13"/>
      <c r="B2177" s="11">
        <v>3195</v>
      </c>
      <c r="C2177" s="14">
        <f t="shared" si="479"/>
        <v>56.524299999999997</v>
      </c>
      <c r="D2177" s="13"/>
      <c r="E2177" s="14">
        <f t="shared" si="480"/>
        <v>56.522100000000002</v>
      </c>
      <c r="F2177" s="21">
        <v>22</v>
      </c>
      <c r="G2177" s="13"/>
      <c r="H2177" s="21">
        <f t="shared" si="482"/>
        <v>22</v>
      </c>
      <c r="I2177" s="13"/>
      <c r="J2177" s="11" t="str">
        <f t="shared" si="488"/>
        <v>X</v>
      </c>
      <c r="K2177" s="11" t="str">
        <f t="shared" si="489"/>
        <v/>
      </c>
      <c r="L2177" s="11" t="str">
        <f t="shared" si="490"/>
        <v/>
      </c>
      <c r="M2177" s="13"/>
      <c r="R2177" s="11"/>
      <c r="T2177" s="11"/>
      <c r="X2177" s="13"/>
    </row>
    <row r="2178" spans="1:24" x14ac:dyDescent="0.3">
      <c r="A2178" s="13"/>
      <c r="B2178" s="11">
        <v>3196</v>
      </c>
      <c r="C2178" s="14">
        <f t="shared" si="479"/>
        <v>56.533200000000001</v>
      </c>
      <c r="D2178" s="13"/>
      <c r="E2178" s="14">
        <f t="shared" si="480"/>
        <v>56.530999999999999</v>
      </c>
      <c r="F2178" s="21">
        <v>22</v>
      </c>
      <c r="G2178" s="13"/>
      <c r="H2178" s="21">
        <f t="shared" si="482"/>
        <v>22</v>
      </c>
      <c r="I2178" s="13"/>
      <c r="J2178" s="11" t="str">
        <f t="shared" si="488"/>
        <v>X</v>
      </c>
      <c r="K2178" s="11" t="str">
        <f t="shared" si="489"/>
        <v/>
      </c>
      <c r="L2178" s="11" t="str">
        <f t="shared" si="490"/>
        <v/>
      </c>
      <c r="M2178" s="13"/>
      <c r="R2178" s="11"/>
      <c r="T2178" s="11"/>
      <c r="X2178" s="13"/>
    </row>
    <row r="2179" spans="1:24" x14ac:dyDescent="0.3">
      <c r="A2179" s="13"/>
      <c r="B2179" s="11">
        <v>3197</v>
      </c>
      <c r="C2179" s="14">
        <f t="shared" si="479"/>
        <v>56.542000000000002</v>
      </c>
      <c r="D2179" s="13"/>
      <c r="E2179" s="14">
        <f t="shared" si="480"/>
        <v>56.5398</v>
      </c>
      <c r="F2179" s="21">
        <v>22</v>
      </c>
      <c r="G2179" s="13"/>
      <c r="H2179" s="21">
        <f t="shared" si="482"/>
        <v>22</v>
      </c>
      <c r="I2179" s="13"/>
      <c r="J2179" s="11" t="str">
        <f t="shared" si="488"/>
        <v>X</v>
      </c>
      <c r="K2179" s="11" t="str">
        <f t="shared" si="489"/>
        <v/>
      </c>
      <c r="L2179" s="11" t="str">
        <f t="shared" si="490"/>
        <v/>
      </c>
      <c r="M2179" s="13"/>
      <c r="R2179" s="11"/>
      <c r="T2179" s="11"/>
      <c r="X2179" s="13"/>
    </row>
    <row r="2180" spans="1:24" x14ac:dyDescent="0.3">
      <c r="A2180" s="13"/>
      <c r="B2180" s="11">
        <v>3198</v>
      </c>
      <c r="C2180" s="14">
        <f t="shared" si="479"/>
        <v>56.550899999999999</v>
      </c>
      <c r="D2180" s="13"/>
      <c r="E2180" s="14">
        <f t="shared" si="480"/>
        <v>56.548699999999997</v>
      </c>
      <c r="F2180" s="21">
        <v>22</v>
      </c>
      <c r="G2180" s="13"/>
      <c r="H2180" s="21">
        <f t="shared" si="482"/>
        <v>22</v>
      </c>
      <c r="I2180" s="13"/>
      <c r="J2180" s="11" t="str">
        <f t="shared" si="488"/>
        <v>X</v>
      </c>
      <c r="K2180" s="11" t="str">
        <f t="shared" si="489"/>
        <v/>
      </c>
      <c r="L2180" s="11" t="str">
        <f t="shared" si="490"/>
        <v/>
      </c>
      <c r="M2180" s="13"/>
      <c r="R2180" s="11"/>
      <c r="T2180" s="11"/>
      <c r="X2180" s="13"/>
    </row>
    <row r="2181" spans="1:24" x14ac:dyDescent="0.3">
      <c r="A2181" s="13"/>
      <c r="B2181" s="11">
        <v>3199</v>
      </c>
      <c r="C2181" s="14">
        <f t="shared" si="479"/>
        <v>56.559699999999999</v>
      </c>
      <c r="D2181" s="13"/>
      <c r="E2181" s="14">
        <f t="shared" si="480"/>
        <v>56.557499999999997</v>
      </c>
      <c r="F2181" s="21">
        <v>22</v>
      </c>
      <c r="G2181" s="13"/>
      <c r="H2181" s="21">
        <f t="shared" si="482"/>
        <v>22</v>
      </c>
      <c r="I2181" s="13"/>
      <c r="J2181" s="11" t="str">
        <f t="shared" si="488"/>
        <v>X</v>
      </c>
      <c r="K2181" s="11" t="str">
        <f t="shared" si="489"/>
        <v/>
      </c>
      <c r="L2181" s="11" t="str">
        <f t="shared" si="490"/>
        <v/>
      </c>
      <c r="M2181" s="13"/>
      <c r="R2181" s="11"/>
      <c r="T2181" s="11"/>
      <c r="X2181" s="13"/>
    </row>
    <row r="2182" spans="1:24" x14ac:dyDescent="0.3">
      <c r="A2182" s="13"/>
      <c r="B2182" s="11">
        <v>3200</v>
      </c>
      <c r="C2182" s="14">
        <f t="shared" ref="C2182:C2245" si="491">ROUND(SQRT(B2182),4)</f>
        <v>56.5685</v>
      </c>
      <c r="D2182" s="13"/>
      <c r="E2182" s="14">
        <f t="shared" si="480"/>
        <v>56.566400000000002</v>
      </c>
      <c r="F2182" s="21">
        <v>22</v>
      </c>
      <c r="G2182" s="13"/>
      <c r="H2182" s="21">
        <f t="shared" si="482"/>
        <v>21</v>
      </c>
      <c r="I2182" s="13"/>
      <c r="J2182" s="11" t="str">
        <f t="shared" si="488"/>
        <v/>
      </c>
      <c r="K2182" s="11" t="str">
        <f t="shared" si="489"/>
        <v/>
      </c>
      <c r="L2182" s="11" t="str">
        <f t="shared" si="490"/>
        <v>O</v>
      </c>
      <c r="M2182" s="13"/>
      <c r="R2182" s="11"/>
      <c r="T2182" s="11"/>
      <c r="X2182" s="13"/>
    </row>
    <row r="2183" spans="1:24" x14ac:dyDescent="0.3">
      <c r="A2183" s="13"/>
      <c r="B2183" s="11">
        <v>3201</v>
      </c>
      <c r="C2183" s="14">
        <f t="shared" si="491"/>
        <v>56.577399999999997</v>
      </c>
      <c r="D2183" s="13"/>
      <c r="E2183" s="14">
        <f t="shared" ref="E2183:E2230" si="492">ROUND(56+(B2183-3136)/113,4)</f>
        <v>56.575200000000002</v>
      </c>
      <c r="F2183" s="21">
        <v>22</v>
      </c>
      <c r="G2183" s="13"/>
      <c r="H2183" s="21">
        <f t="shared" ref="H2183:H2246" si="493">ROUND(C2183-E2183,4)*10000</f>
        <v>22</v>
      </c>
      <c r="I2183" s="13"/>
      <c r="J2183" s="11" t="str">
        <f t="shared" ref="J2183:J2214" si="494">IF(H2183=F2183,"X","")</f>
        <v>X</v>
      </c>
      <c r="K2183" s="11" t="str">
        <f t="shared" ref="K2183:K2214" si="495">IF(H2183&gt;F2183,"U","")</f>
        <v/>
      </c>
      <c r="L2183" s="11" t="str">
        <f t="shared" ref="L2183:L2214" si="496">IF(H2183&lt;F2183,"O","")</f>
        <v/>
      </c>
      <c r="M2183" s="13"/>
      <c r="R2183" s="11"/>
      <c r="T2183" s="11"/>
      <c r="X2183" s="13"/>
    </row>
    <row r="2184" spans="1:24" x14ac:dyDescent="0.3">
      <c r="A2184" s="13"/>
      <c r="B2184" s="11">
        <v>3202</v>
      </c>
      <c r="C2184" s="14">
        <f t="shared" si="491"/>
        <v>56.586199999999998</v>
      </c>
      <c r="D2184" s="13"/>
      <c r="E2184" s="14">
        <f t="shared" si="492"/>
        <v>56.584099999999999</v>
      </c>
      <c r="F2184" s="21">
        <f t="shared" ref="F2184:F2199" si="497">ROUND(22-(((E2184-56)-0.58)/0.14)*(22/6),0)</f>
        <v>22</v>
      </c>
      <c r="G2184" s="13"/>
      <c r="H2184" s="21">
        <f t="shared" si="493"/>
        <v>21</v>
      </c>
      <c r="I2184" s="13"/>
      <c r="J2184" s="11" t="str">
        <f t="shared" si="494"/>
        <v/>
      </c>
      <c r="K2184" s="11" t="str">
        <f t="shared" si="495"/>
        <v/>
      </c>
      <c r="L2184" s="11" t="str">
        <f t="shared" si="496"/>
        <v>O</v>
      </c>
      <c r="M2184" s="13"/>
      <c r="R2184" s="11"/>
      <c r="T2184" s="11"/>
      <c r="X2184" s="13"/>
    </row>
    <row r="2185" spans="1:24" x14ac:dyDescent="0.3">
      <c r="A2185" s="13"/>
      <c r="B2185" s="11">
        <v>3203</v>
      </c>
      <c r="C2185" s="14">
        <f t="shared" si="491"/>
        <v>56.595100000000002</v>
      </c>
      <c r="D2185" s="13"/>
      <c r="E2185" s="14">
        <f t="shared" si="492"/>
        <v>56.5929</v>
      </c>
      <c r="F2185" s="21">
        <f t="shared" si="497"/>
        <v>22</v>
      </c>
      <c r="G2185" s="13"/>
      <c r="H2185" s="21">
        <f t="shared" si="493"/>
        <v>22</v>
      </c>
      <c r="I2185" s="13"/>
      <c r="J2185" s="11" t="str">
        <f t="shared" si="494"/>
        <v>X</v>
      </c>
      <c r="K2185" s="11" t="str">
        <f t="shared" si="495"/>
        <v/>
      </c>
      <c r="L2185" s="11" t="str">
        <f t="shared" si="496"/>
        <v/>
      </c>
      <c r="M2185" s="13"/>
      <c r="R2185" s="11"/>
      <c r="T2185" s="11"/>
      <c r="X2185" s="13"/>
    </row>
    <row r="2186" spans="1:24" x14ac:dyDescent="0.3">
      <c r="A2186" s="13"/>
      <c r="B2186" s="11">
        <v>3204</v>
      </c>
      <c r="C2186" s="14">
        <f t="shared" si="491"/>
        <v>56.603900000000003</v>
      </c>
      <c r="D2186" s="13"/>
      <c r="E2186" s="14">
        <f t="shared" si="492"/>
        <v>56.601799999999997</v>
      </c>
      <c r="F2186" s="21">
        <f t="shared" si="497"/>
        <v>21</v>
      </c>
      <c r="G2186" s="13"/>
      <c r="H2186" s="21">
        <f t="shared" si="493"/>
        <v>21</v>
      </c>
      <c r="I2186" s="13"/>
      <c r="J2186" s="11" t="str">
        <f t="shared" si="494"/>
        <v>X</v>
      </c>
      <c r="K2186" s="11" t="str">
        <f t="shared" si="495"/>
        <v/>
      </c>
      <c r="L2186" s="11" t="str">
        <f t="shared" si="496"/>
        <v/>
      </c>
      <c r="M2186" s="13"/>
      <c r="R2186" s="11"/>
      <c r="T2186" s="11"/>
      <c r="X2186" s="13"/>
    </row>
    <row r="2187" spans="1:24" x14ac:dyDescent="0.3">
      <c r="A2187" s="13"/>
      <c r="B2187" s="11">
        <v>3205</v>
      </c>
      <c r="C2187" s="14">
        <f t="shared" si="491"/>
        <v>56.612699999999997</v>
      </c>
      <c r="D2187" s="13"/>
      <c r="E2187" s="14">
        <f t="shared" si="492"/>
        <v>56.610599999999998</v>
      </c>
      <c r="F2187" s="21">
        <f t="shared" si="497"/>
        <v>21</v>
      </c>
      <c r="G2187" s="13"/>
      <c r="H2187" s="21">
        <f t="shared" si="493"/>
        <v>21</v>
      </c>
      <c r="I2187" s="13"/>
      <c r="J2187" s="11" t="str">
        <f t="shared" si="494"/>
        <v>X</v>
      </c>
      <c r="K2187" s="11" t="str">
        <f t="shared" si="495"/>
        <v/>
      </c>
      <c r="L2187" s="11" t="str">
        <f t="shared" si="496"/>
        <v/>
      </c>
      <c r="M2187" s="13"/>
      <c r="R2187" s="11"/>
      <c r="T2187" s="11"/>
      <c r="X2187" s="13"/>
    </row>
    <row r="2188" spans="1:24" x14ac:dyDescent="0.3">
      <c r="A2188" s="13"/>
      <c r="B2188" s="11">
        <v>3206</v>
      </c>
      <c r="C2188" s="14">
        <f t="shared" si="491"/>
        <v>56.621600000000001</v>
      </c>
      <c r="D2188" s="13"/>
      <c r="E2188" s="14">
        <f t="shared" si="492"/>
        <v>56.619500000000002</v>
      </c>
      <c r="F2188" s="21">
        <f t="shared" si="497"/>
        <v>21</v>
      </c>
      <c r="G2188" s="13"/>
      <c r="H2188" s="21">
        <f t="shared" si="493"/>
        <v>21</v>
      </c>
      <c r="I2188" s="13"/>
      <c r="J2188" s="11" t="str">
        <f t="shared" si="494"/>
        <v>X</v>
      </c>
      <c r="K2188" s="11" t="str">
        <f t="shared" si="495"/>
        <v/>
      </c>
      <c r="L2188" s="11" t="str">
        <f t="shared" si="496"/>
        <v/>
      </c>
      <c r="M2188" s="13"/>
      <c r="R2188" s="11"/>
      <c r="T2188" s="11"/>
      <c r="X2188" s="13"/>
    </row>
    <row r="2189" spans="1:24" x14ac:dyDescent="0.3">
      <c r="A2189" s="13"/>
      <c r="B2189" s="11">
        <v>3207</v>
      </c>
      <c r="C2189" s="14">
        <f t="shared" si="491"/>
        <v>56.630400000000002</v>
      </c>
      <c r="D2189" s="13"/>
      <c r="E2189" s="14">
        <f t="shared" si="492"/>
        <v>56.628300000000003</v>
      </c>
      <c r="F2189" s="21">
        <f t="shared" si="497"/>
        <v>21</v>
      </c>
      <c r="G2189" s="13"/>
      <c r="H2189" s="21">
        <f t="shared" si="493"/>
        <v>21</v>
      </c>
      <c r="I2189" s="13"/>
      <c r="J2189" s="11" t="str">
        <f t="shared" si="494"/>
        <v>X</v>
      </c>
      <c r="K2189" s="11" t="str">
        <f t="shared" si="495"/>
        <v/>
      </c>
      <c r="L2189" s="11" t="str">
        <f t="shared" si="496"/>
        <v/>
      </c>
      <c r="M2189" s="13"/>
      <c r="R2189" s="11"/>
      <c r="T2189" s="11"/>
      <c r="X2189" s="13"/>
    </row>
    <row r="2190" spans="1:24" x14ac:dyDescent="0.3">
      <c r="A2190" s="13"/>
      <c r="B2190" s="11">
        <v>3208</v>
      </c>
      <c r="C2190" s="14">
        <f t="shared" si="491"/>
        <v>56.639200000000002</v>
      </c>
      <c r="D2190" s="13"/>
      <c r="E2190" s="14">
        <f t="shared" si="492"/>
        <v>56.6372</v>
      </c>
      <c r="F2190" s="21">
        <f t="shared" si="497"/>
        <v>21</v>
      </c>
      <c r="G2190" s="13"/>
      <c r="H2190" s="21">
        <f t="shared" si="493"/>
        <v>20</v>
      </c>
      <c r="I2190" s="13"/>
      <c r="J2190" s="11" t="str">
        <f t="shared" si="494"/>
        <v/>
      </c>
      <c r="K2190" s="11" t="str">
        <f t="shared" si="495"/>
        <v/>
      </c>
      <c r="L2190" s="11" t="str">
        <f t="shared" si="496"/>
        <v>O</v>
      </c>
      <c r="M2190" s="13"/>
      <c r="R2190" s="11"/>
      <c r="T2190" s="11"/>
      <c r="X2190" s="13"/>
    </row>
    <row r="2191" spans="1:24" x14ac:dyDescent="0.3">
      <c r="A2191" s="13"/>
      <c r="B2191" s="11">
        <v>3209</v>
      </c>
      <c r="C2191" s="14">
        <f t="shared" si="491"/>
        <v>56.648000000000003</v>
      </c>
      <c r="D2191" s="13"/>
      <c r="E2191" s="14">
        <f t="shared" si="492"/>
        <v>56.646000000000001</v>
      </c>
      <c r="F2191" s="21">
        <f t="shared" si="497"/>
        <v>20</v>
      </c>
      <c r="G2191" s="13"/>
      <c r="H2191" s="21">
        <f t="shared" si="493"/>
        <v>20</v>
      </c>
      <c r="I2191" s="13"/>
      <c r="J2191" s="11" t="str">
        <f t="shared" si="494"/>
        <v>X</v>
      </c>
      <c r="K2191" s="11" t="str">
        <f t="shared" si="495"/>
        <v/>
      </c>
      <c r="L2191" s="11" t="str">
        <f t="shared" si="496"/>
        <v/>
      </c>
      <c r="M2191" s="13"/>
      <c r="R2191" s="11"/>
      <c r="T2191" s="11"/>
      <c r="X2191" s="13"/>
    </row>
    <row r="2192" spans="1:24" x14ac:dyDescent="0.3">
      <c r="A2192" s="13"/>
      <c r="B2192" s="11">
        <v>3210</v>
      </c>
      <c r="C2192" s="14">
        <f t="shared" si="491"/>
        <v>56.6569</v>
      </c>
      <c r="D2192" s="13"/>
      <c r="E2192" s="14">
        <f t="shared" si="492"/>
        <v>56.654899999999998</v>
      </c>
      <c r="F2192" s="21">
        <f t="shared" si="497"/>
        <v>20</v>
      </c>
      <c r="G2192" s="13"/>
      <c r="H2192" s="21">
        <f t="shared" si="493"/>
        <v>20</v>
      </c>
      <c r="I2192" s="13"/>
      <c r="J2192" s="11" t="str">
        <f t="shared" si="494"/>
        <v>X</v>
      </c>
      <c r="K2192" s="11" t="str">
        <f t="shared" si="495"/>
        <v/>
      </c>
      <c r="L2192" s="11" t="str">
        <f t="shared" si="496"/>
        <v/>
      </c>
      <c r="M2192" s="13"/>
      <c r="R2192" s="11"/>
      <c r="T2192" s="11"/>
      <c r="X2192" s="13"/>
    </row>
    <row r="2193" spans="1:24" x14ac:dyDescent="0.3">
      <c r="A2193" s="13"/>
      <c r="B2193" s="11">
        <v>3211</v>
      </c>
      <c r="C2193" s="14">
        <f t="shared" si="491"/>
        <v>56.665700000000001</v>
      </c>
      <c r="D2193" s="13"/>
      <c r="E2193" s="14">
        <f t="shared" si="492"/>
        <v>56.663699999999999</v>
      </c>
      <c r="F2193" s="21">
        <f t="shared" si="497"/>
        <v>20</v>
      </c>
      <c r="G2193" s="13"/>
      <c r="H2193" s="21">
        <f t="shared" si="493"/>
        <v>20</v>
      </c>
      <c r="I2193" s="13"/>
      <c r="J2193" s="11" t="str">
        <f t="shared" si="494"/>
        <v>X</v>
      </c>
      <c r="K2193" s="11" t="str">
        <f t="shared" si="495"/>
        <v/>
      </c>
      <c r="L2193" s="11" t="str">
        <f t="shared" si="496"/>
        <v/>
      </c>
      <c r="M2193" s="13"/>
      <c r="R2193" s="11"/>
      <c r="T2193" s="11"/>
      <c r="X2193" s="13"/>
    </row>
    <row r="2194" spans="1:24" x14ac:dyDescent="0.3">
      <c r="A2194" s="13"/>
      <c r="B2194" s="11">
        <v>3212</v>
      </c>
      <c r="C2194" s="14">
        <f t="shared" si="491"/>
        <v>56.674500000000002</v>
      </c>
      <c r="D2194" s="13"/>
      <c r="E2194" s="14">
        <f t="shared" si="492"/>
        <v>56.672600000000003</v>
      </c>
      <c r="F2194" s="21">
        <f t="shared" si="497"/>
        <v>20</v>
      </c>
      <c r="G2194" s="13"/>
      <c r="H2194" s="21">
        <f t="shared" si="493"/>
        <v>19</v>
      </c>
      <c r="I2194" s="13"/>
      <c r="J2194" s="11" t="str">
        <f t="shared" si="494"/>
        <v/>
      </c>
      <c r="K2194" s="11" t="str">
        <f t="shared" si="495"/>
        <v/>
      </c>
      <c r="L2194" s="11" t="str">
        <f t="shared" si="496"/>
        <v>O</v>
      </c>
      <c r="M2194" s="13"/>
      <c r="R2194" s="11"/>
      <c r="T2194" s="11"/>
      <c r="X2194" s="13"/>
    </row>
    <row r="2195" spans="1:24" x14ac:dyDescent="0.3">
      <c r="A2195" s="13"/>
      <c r="B2195" s="11">
        <v>3213</v>
      </c>
      <c r="C2195" s="14">
        <f t="shared" si="491"/>
        <v>56.683300000000003</v>
      </c>
      <c r="D2195" s="13"/>
      <c r="E2195" s="14">
        <f t="shared" si="492"/>
        <v>56.681399999999996</v>
      </c>
      <c r="F2195" s="21">
        <f t="shared" si="497"/>
        <v>19</v>
      </c>
      <c r="G2195" s="13"/>
      <c r="H2195" s="21">
        <f t="shared" si="493"/>
        <v>19</v>
      </c>
      <c r="I2195" s="13"/>
      <c r="J2195" s="11" t="str">
        <f t="shared" si="494"/>
        <v>X</v>
      </c>
      <c r="K2195" s="11" t="str">
        <f t="shared" si="495"/>
        <v/>
      </c>
      <c r="L2195" s="11" t="str">
        <f t="shared" si="496"/>
        <v/>
      </c>
      <c r="M2195" s="13"/>
      <c r="R2195" s="11"/>
      <c r="T2195" s="11"/>
      <c r="X2195" s="13"/>
    </row>
    <row r="2196" spans="1:24" x14ac:dyDescent="0.3">
      <c r="A2196" s="13"/>
      <c r="B2196" s="11">
        <v>3214</v>
      </c>
      <c r="C2196" s="14">
        <f t="shared" si="491"/>
        <v>56.6922</v>
      </c>
      <c r="D2196" s="13"/>
      <c r="E2196" s="14">
        <f t="shared" si="492"/>
        <v>56.690300000000001</v>
      </c>
      <c r="F2196" s="21">
        <f t="shared" si="497"/>
        <v>19</v>
      </c>
      <c r="G2196" s="13"/>
      <c r="H2196" s="21">
        <f t="shared" si="493"/>
        <v>19</v>
      </c>
      <c r="I2196" s="13"/>
      <c r="J2196" s="11" t="str">
        <f t="shared" si="494"/>
        <v>X</v>
      </c>
      <c r="K2196" s="11" t="str">
        <f t="shared" si="495"/>
        <v/>
      </c>
      <c r="L2196" s="11" t="str">
        <f t="shared" si="496"/>
        <v/>
      </c>
      <c r="M2196" s="13"/>
      <c r="R2196" s="11"/>
      <c r="T2196" s="11"/>
      <c r="X2196" s="13"/>
    </row>
    <row r="2197" spans="1:24" x14ac:dyDescent="0.3">
      <c r="A2197" s="13"/>
      <c r="B2197" s="11">
        <v>3215</v>
      </c>
      <c r="C2197" s="14">
        <f t="shared" si="491"/>
        <v>56.701000000000001</v>
      </c>
      <c r="D2197" s="13"/>
      <c r="E2197" s="14">
        <f t="shared" si="492"/>
        <v>56.699100000000001</v>
      </c>
      <c r="F2197" s="21">
        <f t="shared" si="497"/>
        <v>19</v>
      </c>
      <c r="G2197" s="13"/>
      <c r="H2197" s="21">
        <f t="shared" si="493"/>
        <v>19</v>
      </c>
      <c r="I2197" s="13"/>
      <c r="J2197" s="11" t="str">
        <f t="shared" si="494"/>
        <v>X</v>
      </c>
      <c r="K2197" s="11" t="str">
        <f t="shared" si="495"/>
        <v/>
      </c>
      <c r="L2197" s="11" t="str">
        <f t="shared" si="496"/>
        <v/>
      </c>
      <c r="M2197" s="13"/>
      <c r="R2197" s="11"/>
      <c r="T2197" s="11"/>
      <c r="X2197" s="13"/>
    </row>
    <row r="2198" spans="1:24" x14ac:dyDescent="0.3">
      <c r="A2198" s="13"/>
      <c r="B2198" s="11">
        <v>3216</v>
      </c>
      <c r="C2198" s="14">
        <f t="shared" si="491"/>
        <v>56.709800000000001</v>
      </c>
      <c r="D2198" s="13"/>
      <c r="E2198" s="14">
        <f t="shared" si="492"/>
        <v>56.707999999999998</v>
      </c>
      <c r="F2198" s="21">
        <f t="shared" si="497"/>
        <v>19</v>
      </c>
      <c r="G2198" s="13"/>
      <c r="H2198" s="21">
        <f t="shared" si="493"/>
        <v>18</v>
      </c>
      <c r="I2198" s="13"/>
      <c r="J2198" s="11" t="str">
        <f t="shared" si="494"/>
        <v/>
      </c>
      <c r="K2198" s="11" t="str">
        <f t="shared" si="495"/>
        <v/>
      </c>
      <c r="L2198" s="11" t="str">
        <f t="shared" si="496"/>
        <v>O</v>
      </c>
      <c r="M2198" s="13"/>
      <c r="R2198" s="11"/>
      <c r="T2198" s="11"/>
      <c r="X2198" s="13"/>
    </row>
    <row r="2199" spans="1:24" x14ac:dyDescent="0.3">
      <c r="A2199" s="13"/>
      <c r="B2199" s="11">
        <v>3217</v>
      </c>
      <c r="C2199" s="14">
        <f t="shared" si="491"/>
        <v>56.718600000000002</v>
      </c>
      <c r="D2199" s="13"/>
      <c r="E2199" s="14">
        <f t="shared" si="492"/>
        <v>56.716799999999999</v>
      </c>
      <c r="F2199" s="21">
        <f t="shared" si="497"/>
        <v>18</v>
      </c>
      <c r="G2199" s="13"/>
      <c r="H2199" s="21">
        <f t="shared" si="493"/>
        <v>18</v>
      </c>
      <c r="I2199" s="13"/>
      <c r="J2199" s="11" t="str">
        <f t="shared" si="494"/>
        <v>X</v>
      </c>
      <c r="K2199" s="11" t="str">
        <f t="shared" si="495"/>
        <v/>
      </c>
      <c r="L2199" s="11" t="str">
        <f t="shared" si="496"/>
        <v/>
      </c>
      <c r="M2199" s="13"/>
      <c r="R2199" s="11"/>
      <c r="T2199" s="11"/>
      <c r="X2199" s="13"/>
    </row>
    <row r="2200" spans="1:24" x14ac:dyDescent="0.3">
      <c r="A2200" s="13"/>
      <c r="B2200" s="11">
        <v>3218</v>
      </c>
      <c r="C2200" s="14">
        <f t="shared" si="491"/>
        <v>56.727400000000003</v>
      </c>
      <c r="D2200" s="13"/>
      <c r="E2200" s="14">
        <f t="shared" si="492"/>
        <v>56.725700000000003</v>
      </c>
      <c r="F2200" s="21">
        <f t="shared" ref="F2200:F2215" si="498">ROUND((22/2)+((0.86-(E2200-56))/0.14)*(22/3),0)</f>
        <v>18</v>
      </c>
      <c r="G2200" s="13"/>
      <c r="H2200" s="21">
        <f t="shared" si="493"/>
        <v>17</v>
      </c>
      <c r="I2200" s="13"/>
      <c r="J2200" s="11" t="str">
        <f t="shared" si="494"/>
        <v/>
      </c>
      <c r="K2200" s="11" t="str">
        <f t="shared" si="495"/>
        <v/>
      </c>
      <c r="L2200" s="11" t="str">
        <f t="shared" si="496"/>
        <v>O</v>
      </c>
      <c r="M2200" s="13"/>
      <c r="R2200" s="11"/>
      <c r="T2200" s="11"/>
      <c r="X2200" s="13"/>
    </row>
    <row r="2201" spans="1:24" x14ac:dyDescent="0.3">
      <c r="A2201" s="13"/>
      <c r="B2201" s="11">
        <v>3219</v>
      </c>
      <c r="C2201" s="14">
        <f t="shared" si="491"/>
        <v>56.736199999999997</v>
      </c>
      <c r="D2201" s="13"/>
      <c r="E2201" s="14">
        <f t="shared" si="492"/>
        <v>56.734499999999997</v>
      </c>
      <c r="F2201" s="21">
        <f t="shared" si="498"/>
        <v>18</v>
      </c>
      <c r="G2201" s="13"/>
      <c r="H2201" s="21">
        <f t="shared" si="493"/>
        <v>17</v>
      </c>
      <c r="I2201" s="13"/>
      <c r="J2201" s="11" t="str">
        <f t="shared" si="494"/>
        <v/>
      </c>
      <c r="K2201" s="11" t="str">
        <f t="shared" si="495"/>
        <v/>
      </c>
      <c r="L2201" s="11" t="str">
        <f t="shared" si="496"/>
        <v>O</v>
      </c>
      <c r="M2201" s="13"/>
      <c r="R2201" s="11"/>
      <c r="T2201" s="11"/>
      <c r="X2201" s="13"/>
    </row>
    <row r="2202" spans="1:24" x14ac:dyDescent="0.3">
      <c r="A2202" s="13"/>
      <c r="B2202" s="11">
        <v>3220</v>
      </c>
      <c r="C2202" s="14">
        <f t="shared" si="491"/>
        <v>56.744999999999997</v>
      </c>
      <c r="D2202" s="13"/>
      <c r="E2202" s="14">
        <f t="shared" si="492"/>
        <v>56.743400000000001</v>
      </c>
      <c r="F2202" s="21">
        <f t="shared" si="498"/>
        <v>17</v>
      </c>
      <c r="G2202" s="13"/>
      <c r="H2202" s="21">
        <f t="shared" si="493"/>
        <v>16</v>
      </c>
      <c r="I2202" s="13"/>
      <c r="J2202" s="11" t="str">
        <f t="shared" si="494"/>
        <v/>
      </c>
      <c r="K2202" s="11" t="str">
        <f t="shared" si="495"/>
        <v/>
      </c>
      <c r="L2202" s="11" t="str">
        <f t="shared" si="496"/>
        <v>O</v>
      </c>
      <c r="M2202" s="13"/>
      <c r="R2202" s="11"/>
      <c r="T2202" s="11"/>
      <c r="X2202" s="13"/>
    </row>
    <row r="2203" spans="1:24" x14ac:dyDescent="0.3">
      <c r="A2203" s="13"/>
      <c r="B2203" s="11">
        <v>3221</v>
      </c>
      <c r="C2203" s="14">
        <f t="shared" si="491"/>
        <v>56.753900000000002</v>
      </c>
      <c r="D2203" s="13"/>
      <c r="E2203" s="14">
        <f t="shared" si="492"/>
        <v>56.752200000000002</v>
      </c>
      <c r="F2203" s="21">
        <f t="shared" si="498"/>
        <v>17</v>
      </c>
      <c r="G2203" s="13"/>
      <c r="H2203" s="21">
        <f t="shared" si="493"/>
        <v>17</v>
      </c>
      <c r="I2203" s="13"/>
      <c r="J2203" s="11" t="str">
        <f t="shared" si="494"/>
        <v>X</v>
      </c>
      <c r="K2203" s="11" t="str">
        <f t="shared" si="495"/>
        <v/>
      </c>
      <c r="L2203" s="11" t="str">
        <f t="shared" si="496"/>
        <v/>
      </c>
      <c r="M2203" s="13"/>
      <c r="R2203" s="11"/>
      <c r="T2203" s="11"/>
      <c r="X2203" s="13"/>
    </row>
    <row r="2204" spans="1:24" x14ac:dyDescent="0.3">
      <c r="A2204" s="13"/>
      <c r="B2204" s="11">
        <v>3222</v>
      </c>
      <c r="C2204" s="14">
        <f t="shared" si="491"/>
        <v>56.762700000000002</v>
      </c>
      <c r="D2204" s="13"/>
      <c r="E2204" s="14">
        <f t="shared" si="492"/>
        <v>56.761099999999999</v>
      </c>
      <c r="F2204" s="21">
        <f t="shared" si="498"/>
        <v>16</v>
      </c>
      <c r="G2204" s="13"/>
      <c r="H2204" s="21">
        <f t="shared" si="493"/>
        <v>16</v>
      </c>
      <c r="I2204" s="13"/>
      <c r="J2204" s="11" t="str">
        <f t="shared" si="494"/>
        <v>X</v>
      </c>
      <c r="K2204" s="11" t="str">
        <f t="shared" si="495"/>
        <v/>
      </c>
      <c r="L2204" s="11" t="str">
        <f t="shared" si="496"/>
        <v/>
      </c>
      <c r="M2204" s="13"/>
      <c r="R2204" s="11"/>
      <c r="T2204" s="11"/>
      <c r="X2204" s="13"/>
    </row>
    <row r="2205" spans="1:24" x14ac:dyDescent="0.3">
      <c r="A2205" s="13"/>
      <c r="B2205" s="11">
        <v>3223</v>
      </c>
      <c r="C2205" s="14">
        <f t="shared" si="491"/>
        <v>56.771500000000003</v>
      </c>
      <c r="D2205" s="13"/>
      <c r="E2205" s="14">
        <f t="shared" si="492"/>
        <v>56.7699</v>
      </c>
      <c r="F2205" s="21">
        <f t="shared" si="498"/>
        <v>16</v>
      </c>
      <c r="G2205" s="13"/>
      <c r="H2205" s="21">
        <f t="shared" si="493"/>
        <v>16</v>
      </c>
      <c r="I2205" s="13"/>
      <c r="J2205" s="11" t="str">
        <f t="shared" si="494"/>
        <v>X</v>
      </c>
      <c r="K2205" s="11" t="str">
        <f t="shared" si="495"/>
        <v/>
      </c>
      <c r="L2205" s="11" t="str">
        <f t="shared" si="496"/>
        <v/>
      </c>
      <c r="M2205" s="13"/>
      <c r="R2205" s="11"/>
      <c r="T2205" s="11"/>
      <c r="X2205" s="13"/>
    </row>
    <row r="2206" spans="1:24" x14ac:dyDescent="0.3">
      <c r="A2206" s="13"/>
      <c r="B2206" s="11">
        <v>3224</v>
      </c>
      <c r="C2206" s="14">
        <f t="shared" si="491"/>
        <v>56.780299999999997</v>
      </c>
      <c r="D2206" s="13"/>
      <c r="E2206" s="14">
        <f t="shared" si="492"/>
        <v>56.778799999999997</v>
      </c>
      <c r="F2206" s="21">
        <f t="shared" si="498"/>
        <v>15</v>
      </c>
      <c r="G2206" s="13"/>
      <c r="H2206" s="21">
        <f t="shared" si="493"/>
        <v>15</v>
      </c>
      <c r="I2206" s="13"/>
      <c r="J2206" s="11" t="str">
        <f t="shared" si="494"/>
        <v>X</v>
      </c>
      <c r="K2206" s="11" t="str">
        <f t="shared" si="495"/>
        <v/>
      </c>
      <c r="L2206" s="11" t="str">
        <f t="shared" si="496"/>
        <v/>
      </c>
      <c r="M2206" s="13"/>
      <c r="R2206" s="11"/>
      <c r="T2206" s="11"/>
      <c r="X2206" s="13"/>
    </row>
    <row r="2207" spans="1:24" x14ac:dyDescent="0.3">
      <c r="A2207" s="13"/>
      <c r="B2207" s="11">
        <v>3225</v>
      </c>
      <c r="C2207" s="14">
        <f t="shared" si="491"/>
        <v>56.789099999999998</v>
      </c>
      <c r="D2207" s="13"/>
      <c r="E2207" s="14">
        <f t="shared" si="492"/>
        <v>56.787599999999998</v>
      </c>
      <c r="F2207" s="21">
        <f t="shared" si="498"/>
        <v>15</v>
      </c>
      <c r="G2207" s="13"/>
      <c r="H2207" s="21">
        <f t="shared" si="493"/>
        <v>15</v>
      </c>
      <c r="I2207" s="13"/>
      <c r="J2207" s="11" t="str">
        <f t="shared" si="494"/>
        <v>X</v>
      </c>
      <c r="K2207" s="11" t="str">
        <f t="shared" si="495"/>
        <v/>
      </c>
      <c r="L2207" s="11" t="str">
        <f t="shared" si="496"/>
        <v/>
      </c>
      <c r="M2207" s="13"/>
      <c r="R2207" s="11"/>
      <c r="T2207" s="11"/>
      <c r="X2207" s="13"/>
    </row>
    <row r="2208" spans="1:24" x14ac:dyDescent="0.3">
      <c r="A2208" s="13"/>
      <c r="B2208" s="11">
        <v>3226</v>
      </c>
      <c r="C2208" s="14">
        <f t="shared" si="491"/>
        <v>56.797899999999998</v>
      </c>
      <c r="D2208" s="13"/>
      <c r="E2208" s="14">
        <f t="shared" si="492"/>
        <v>56.796500000000002</v>
      </c>
      <c r="F2208" s="21">
        <f t="shared" si="498"/>
        <v>14</v>
      </c>
      <c r="G2208" s="13"/>
      <c r="H2208" s="21">
        <f t="shared" si="493"/>
        <v>14</v>
      </c>
      <c r="I2208" s="13"/>
      <c r="J2208" s="11" t="str">
        <f t="shared" si="494"/>
        <v>X</v>
      </c>
      <c r="K2208" s="11" t="str">
        <f t="shared" si="495"/>
        <v/>
      </c>
      <c r="L2208" s="11" t="str">
        <f t="shared" si="496"/>
        <v/>
      </c>
      <c r="M2208" s="13"/>
      <c r="R2208" s="11"/>
      <c r="T2208" s="11"/>
      <c r="X2208" s="13"/>
    </row>
    <row r="2209" spans="1:24" x14ac:dyDescent="0.3">
      <c r="A2209" s="13"/>
      <c r="B2209" s="11">
        <v>3227</v>
      </c>
      <c r="C2209" s="14">
        <f t="shared" si="491"/>
        <v>56.806699999999999</v>
      </c>
      <c r="D2209" s="13"/>
      <c r="E2209" s="14">
        <f t="shared" si="492"/>
        <v>56.805300000000003</v>
      </c>
      <c r="F2209" s="21">
        <f t="shared" si="498"/>
        <v>14</v>
      </c>
      <c r="G2209" s="13"/>
      <c r="H2209" s="21">
        <f t="shared" si="493"/>
        <v>14</v>
      </c>
      <c r="I2209" s="13"/>
      <c r="J2209" s="11" t="str">
        <f t="shared" si="494"/>
        <v>X</v>
      </c>
      <c r="K2209" s="11" t="str">
        <f t="shared" si="495"/>
        <v/>
      </c>
      <c r="L2209" s="11" t="str">
        <f t="shared" si="496"/>
        <v/>
      </c>
      <c r="M2209" s="13"/>
      <c r="R2209" s="11"/>
      <c r="T2209" s="11"/>
      <c r="X2209" s="13"/>
    </row>
    <row r="2210" spans="1:24" x14ac:dyDescent="0.3">
      <c r="A2210" s="13"/>
      <c r="B2210" s="11">
        <v>3228</v>
      </c>
      <c r="C2210" s="14">
        <f t="shared" si="491"/>
        <v>56.8155</v>
      </c>
      <c r="D2210" s="13"/>
      <c r="E2210" s="14">
        <f t="shared" si="492"/>
        <v>56.8142</v>
      </c>
      <c r="F2210" s="21">
        <f t="shared" si="498"/>
        <v>13</v>
      </c>
      <c r="G2210" s="13"/>
      <c r="H2210" s="21">
        <f t="shared" si="493"/>
        <v>13</v>
      </c>
      <c r="I2210" s="13"/>
      <c r="J2210" s="11" t="str">
        <f t="shared" si="494"/>
        <v>X</v>
      </c>
      <c r="K2210" s="11" t="str">
        <f t="shared" si="495"/>
        <v/>
      </c>
      <c r="L2210" s="11" t="str">
        <f t="shared" si="496"/>
        <v/>
      </c>
      <c r="M2210" s="13"/>
      <c r="R2210" s="11"/>
      <c r="T2210" s="11"/>
      <c r="X2210" s="13"/>
    </row>
    <row r="2211" spans="1:24" x14ac:dyDescent="0.3">
      <c r="A2211" s="13"/>
      <c r="B2211" s="11">
        <v>3229</v>
      </c>
      <c r="C2211" s="14">
        <f t="shared" si="491"/>
        <v>56.824300000000001</v>
      </c>
      <c r="D2211" s="13"/>
      <c r="E2211" s="14">
        <f t="shared" si="492"/>
        <v>56.823</v>
      </c>
      <c r="F2211" s="21">
        <f t="shared" si="498"/>
        <v>13</v>
      </c>
      <c r="G2211" s="13"/>
      <c r="H2211" s="21">
        <f t="shared" si="493"/>
        <v>13</v>
      </c>
      <c r="I2211" s="13"/>
      <c r="J2211" s="11" t="str">
        <f t="shared" si="494"/>
        <v>X</v>
      </c>
      <c r="K2211" s="11" t="str">
        <f t="shared" si="495"/>
        <v/>
      </c>
      <c r="L2211" s="11" t="str">
        <f t="shared" si="496"/>
        <v/>
      </c>
      <c r="M2211" s="13"/>
      <c r="R2211" s="11"/>
      <c r="T2211" s="11"/>
      <c r="X2211" s="13"/>
    </row>
    <row r="2212" spans="1:24" x14ac:dyDescent="0.3">
      <c r="A2212" s="13"/>
      <c r="B2212" s="11">
        <v>3230</v>
      </c>
      <c r="C2212" s="14">
        <f t="shared" si="491"/>
        <v>56.833100000000002</v>
      </c>
      <c r="D2212" s="13"/>
      <c r="E2212" s="14">
        <f t="shared" si="492"/>
        <v>56.831899999999997</v>
      </c>
      <c r="F2212" s="21">
        <f t="shared" si="498"/>
        <v>12</v>
      </c>
      <c r="G2212" s="13"/>
      <c r="H2212" s="21">
        <f t="shared" si="493"/>
        <v>11.999999999999998</v>
      </c>
      <c r="I2212" s="13"/>
      <c r="J2212" s="11" t="str">
        <f t="shared" si="494"/>
        <v>X</v>
      </c>
      <c r="K2212" s="11" t="str">
        <f t="shared" si="495"/>
        <v/>
      </c>
      <c r="L2212" s="11" t="str">
        <f t="shared" si="496"/>
        <v/>
      </c>
      <c r="M2212" s="13"/>
      <c r="R2212" s="11"/>
      <c r="T2212" s="11"/>
      <c r="X2212" s="13"/>
    </row>
    <row r="2213" spans="1:24" x14ac:dyDescent="0.3">
      <c r="A2213" s="13"/>
      <c r="B2213" s="11">
        <v>3231</v>
      </c>
      <c r="C2213" s="14">
        <f t="shared" si="491"/>
        <v>56.841900000000003</v>
      </c>
      <c r="D2213" s="13"/>
      <c r="E2213" s="14">
        <f t="shared" si="492"/>
        <v>56.840699999999998</v>
      </c>
      <c r="F2213" s="21">
        <f t="shared" si="498"/>
        <v>12</v>
      </c>
      <c r="G2213" s="13"/>
      <c r="H2213" s="21">
        <f t="shared" si="493"/>
        <v>11.999999999999998</v>
      </c>
      <c r="I2213" s="13"/>
      <c r="J2213" s="11" t="str">
        <f t="shared" si="494"/>
        <v>X</v>
      </c>
      <c r="K2213" s="11" t="str">
        <f t="shared" si="495"/>
        <v/>
      </c>
      <c r="L2213" s="11" t="str">
        <f t="shared" si="496"/>
        <v/>
      </c>
      <c r="M2213" s="13"/>
      <c r="R2213" s="11"/>
      <c r="T2213" s="11"/>
      <c r="X2213" s="13"/>
    </row>
    <row r="2214" spans="1:24" x14ac:dyDescent="0.3">
      <c r="A2214" s="13"/>
      <c r="B2214" s="11">
        <v>3232</v>
      </c>
      <c r="C2214" s="14">
        <f t="shared" si="491"/>
        <v>56.850700000000003</v>
      </c>
      <c r="D2214" s="13"/>
      <c r="E2214" s="14">
        <f t="shared" si="492"/>
        <v>56.849600000000002</v>
      </c>
      <c r="F2214" s="21">
        <f t="shared" si="498"/>
        <v>12</v>
      </c>
      <c r="G2214" s="13"/>
      <c r="H2214" s="21">
        <f t="shared" si="493"/>
        <v>11</v>
      </c>
      <c r="I2214" s="13"/>
      <c r="J2214" s="11" t="str">
        <f t="shared" si="494"/>
        <v/>
      </c>
      <c r="K2214" s="11" t="str">
        <f t="shared" si="495"/>
        <v/>
      </c>
      <c r="L2214" s="11" t="str">
        <f t="shared" si="496"/>
        <v>O</v>
      </c>
      <c r="M2214" s="13"/>
      <c r="R2214" s="11"/>
      <c r="T2214" s="11"/>
      <c r="X2214" s="13"/>
    </row>
    <row r="2215" spans="1:24" x14ac:dyDescent="0.3">
      <c r="A2215" s="13"/>
      <c r="B2215" s="11">
        <v>3233</v>
      </c>
      <c r="C2215" s="14">
        <f t="shared" si="491"/>
        <v>56.859499999999997</v>
      </c>
      <c r="D2215" s="13"/>
      <c r="E2215" s="14">
        <f t="shared" si="492"/>
        <v>56.858400000000003</v>
      </c>
      <c r="F2215" s="21">
        <f t="shared" si="498"/>
        <v>11</v>
      </c>
      <c r="G2215" s="13"/>
      <c r="H2215" s="21">
        <f t="shared" si="493"/>
        <v>11</v>
      </c>
      <c r="I2215" s="13"/>
      <c r="J2215" s="11" t="str">
        <f t="shared" ref="J2215:J2230" si="499">IF(H2215=F2215,"X","")</f>
        <v>X</v>
      </c>
      <c r="K2215" s="11" t="str">
        <f t="shared" ref="K2215:K2230" si="500">IF(H2215&gt;F2215,"U","")</f>
        <v/>
      </c>
      <c r="L2215" s="11" t="str">
        <f t="shared" ref="L2215:L2230" si="501">IF(H2215&lt;F2215,"O","")</f>
        <v/>
      </c>
      <c r="M2215" s="13"/>
      <c r="R2215" s="11"/>
      <c r="T2215" s="11"/>
      <c r="X2215" s="13"/>
    </row>
    <row r="2216" spans="1:24" x14ac:dyDescent="0.3">
      <c r="A2216" s="13"/>
      <c r="B2216" s="11">
        <v>3234</v>
      </c>
      <c r="C2216" s="14">
        <f t="shared" si="491"/>
        <v>56.868299999999998</v>
      </c>
      <c r="D2216" s="13"/>
      <c r="E2216" s="14">
        <f t="shared" si="492"/>
        <v>56.8673</v>
      </c>
      <c r="F2216" s="21">
        <f t="shared" ref="F2216:F2230" si="502">ROUND(((1-(E2216-56))/0.14)*(22/2),0)</f>
        <v>10</v>
      </c>
      <c r="G2216" s="13"/>
      <c r="H2216" s="21">
        <f t="shared" si="493"/>
        <v>10</v>
      </c>
      <c r="I2216" s="13"/>
      <c r="J2216" s="11" t="str">
        <f t="shared" si="499"/>
        <v>X</v>
      </c>
      <c r="K2216" s="11" t="str">
        <f t="shared" si="500"/>
        <v/>
      </c>
      <c r="L2216" s="11" t="str">
        <f t="shared" si="501"/>
        <v/>
      </c>
      <c r="M2216" s="13"/>
      <c r="R2216" s="11"/>
      <c r="T2216" s="11"/>
      <c r="X2216" s="13"/>
    </row>
    <row r="2217" spans="1:24" x14ac:dyDescent="0.3">
      <c r="A2217" s="13"/>
      <c r="B2217" s="11">
        <v>3235</v>
      </c>
      <c r="C2217" s="14">
        <f t="shared" si="491"/>
        <v>56.877099999999999</v>
      </c>
      <c r="D2217" s="13"/>
      <c r="E2217" s="14">
        <f t="shared" si="492"/>
        <v>56.876100000000001</v>
      </c>
      <c r="F2217" s="21">
        <f t="shared" si="502"/>
        <v>10</v>
      </c>
      <c r="G2217" s="13"/>
      <c r="H2217" s="21">
        <f t="shared" si="493"/>
        <v>10</v>
      </c>
      <c r="I2217" s="13"/>
      <c r="J2217" s="11" t="str">
        <f t="shared" si="499"/>
        <v>X</v>
      </c>
      <c r="K2217" s="11" t="str">
        <f t="shared" si="500"/>
        <v/>
      </c>
      <c r="L2217" s="11" t="str">
        <f t="shared" si="501"/>
        <v/>
      </c>
      <c r="M2217" s="13"/>
      <c r="R2217" s="11"/>
      <c r="T2217" s="11"/>
      <c r="X2217" s="13"/>
    </row>
    <row r="2218" spans="1:24" x14ac:dyDescent="0.3">
      <c r="A2218" s="13"/>
      <c r="B2218" s="11">
        <v>3236</v>
      </c>
      <c r="C2218" s="14">
        <f t="shared" si="491"/>
        <v>56.885899999999999</v>
      </c>
      <c r="D2218" s="13"/>
      <c r="E2218" s="14">
        <f t="shared" si="492"/>
        <v>56.884999999999998</v>
      </c>
      <c r="F2218" s="21">
        <f t="shared" si="502"/>
        <v>9</v>
      </c>
      <c r="G2218" s="13"/>
      <c r="H2218" s="21">
        <f t="shared" si="493"/>
        <v>9</v>
      </c>
      <c r="I2218" s="13"/>
      <c r="J2218" s="11" t="str">
        <f t="shared" si="499"/>
        <v>X</v>
      </c>
      <c r="K2218" s="11" t="str">
        <f t="shared" si="500"/>
        <v/>
      </c>
      <c r="L2218" s="11" t="str">
        <f t="shared" si="501"/>
        <v/>
      </c>
      <c r="M2218" s="13"/>
      <c r="R2218" s="11"/>
      <c r="T2218" s="11"/>
      <c r="X2218" s="13"/>
    </row>
    <row r="2219" spans="1:24" x14ac:dyDescent="0.3">
      <c r="A2219" s="13"/>
      <c r="B2219" s="11">
        <v>3237</v>
      </c>
      <c r="C2219" s="14">
        <f t="shared" si="491"/>
        <v>56.894599999999997</v>
      </c>
      <c r="D2219" s="13"/>
      <c r="E2219" s="14">
        <f t="shared" si="492"/>
        <v>56.893799999999999</v>
      </c>
      <c r="F2219" s="21">
        <f t="shared" si="502"/>
        <v>8</v>
      </c>
      <c r="G2219" s="13"/>
      <c r="H2219" s="21">
        <f t="shared" si="493"/>
        <v>8</v>
      </c>
      <c r="I2219" s="13"/>
      <c r="J2219" s="11" t="str">
        <f t="shared" si="499"/>
        <v>X</v>
      </c>
      <c r="K2219" s="11" t="str">
        <f t="shared" si="500"/>
        <v/>
      </c>
      <c r="L2219" s="11" t="str">
        <f t="shared" si="501"/>
        <v/>
      </c>
      <c r="M2219" s="13"/>
      <c r="R2219" s="11"/>
      <c r="T2219" s="11"/>
      <c r="X2219" s="13"/>
    </row>
    <row r="2220" spans="1:24" x14ac:dyDescent="0.3">
      <c r="A2220" s="13"/>
      <c r="B2220" s="11">
        <v>3238</v>
      </c>
      <c r="C2220" s="14">
        <f t="shared" si="491"/>
        <v>56.903399999999998</v>
      </c>
      <c r="D2220" s="13"/>
      <c r="E2220" s="14">
        <f t="shared" si="492"/>
        <v>56.902700000000003</v>
      </c>
      <c r="F2220" s="21">
        <f t="shared" si="502"/>
        <v>8</v>
      </c>
      <c r="G2220" s="13"/>
      <c r="H2220" s="21">
        <f t="shared" si="493"/>
        <v>7</v>
      </c>
      <c r="I2220" s="13"/>
      <c r="J2220" s="11" t="str">
        <f t="shared" si="499"/>
        <v/>
      </c>
      <c r="K2220" s="11" t="str">
        <f t="shared" si="500"/>
        <v/>
      </c>
      <c r="L2220" s="11" t="str">
        <f t="shared" si="501"/>
        <v>O</v>
      </c>
      <c r="M2220" s="13"/>
      <c r="R2220" s="11"/>
      <c r="T2220" s="11"/>
      <c r="X2220" s="13"/>
    </row>
    <row r="2221" spans="1:24" x14ac:dyDescent="0.3">
      <c r="A2221" s="13"/>
      <c r="B2221" s="11">
        <v>3239</v>
      </c>
      <c r="C2221" s="14">
        <f t="shared" si="491"/>
        <v>56.912199999999999</v>
      </c>
      <c r="D2221" s="13"/>
      <c r="E2221" s="14">
        <f t="shared" si="492"/>
        <v>56.911499999999997</v>
      </c>
      <c r="F2221" s="21">
        <f t="shared" si="502"/>
        <v>7</v>
      </c>
      <c r="G2221" s="13"/>
      <c r="H2221" s="21">
        <f t="shared" si="493"/>
        <v>7</v>
      </c>
      <c r="I2221" s="13"/>
      <c r="J2221" s="11" t="str">
        <f t="shared" si="499"/>
        <v>X</v>
      </c>
      <c r="K2221" s="11" t="str">
        <f t="shared" si="500"/>
        <v/>
      </c>
      <c r="L2221" s="11" t="str">
        <f t="shared" si="501"/>
        <v/>
      </c>
      <c r="M2221" s="13"/>
      <c r="R2221" s="11"/>
      <c r="T2221" s="11"/>
      <c r="X2221" s="13"/>
    </row>
    <row r="2222" spans="1:24" x14ac:dyDescent="0.3">
      <c r="A2222" s="13"/>
      <c r="B2222" s="11">
        <v>3240</v>
      </c>
      <c r="C2222" s="14">
        <f t="shared" si="491"/>
        <v>56.920999999999999</v>
      </c>
      <c r="D2222" s="13"/>
      <c r="E2222" s="14">
        <f t="shared" si="492"/>
        <v>56.920400000000001</v>
      </c>
      <c r="F2222" s="21">
        <f t="shared" si="502"/>
        <v>6</v>
      </c>
      <c r="G2222" s="13"/>
      <c r="H2222" s="21">
        <f t="shared" si="493"/>
        <v>5.9999999999999991</v>
      </c>
      <c r="I2222" s="13"/>
      <c r="J2222" s="11" t="str">
        <f t="shared" si="499"/>
        <v>X</v>
      </c>
      <c r="K2222" s="11" t="str">
        <f t="shared" si="500"/>
        <v/>
      </c>
      <c r="L2222" s="11" t="str">
        <f t="shared" si="501"/>
        <v/>
      </c>
      <c r="M2222" s="13"/>
      <c r="R2222" s="11"/>
      <c r="T2222" s="11"/>
      <c r="X2222" s="13"/>
    </row>
    <row r="2223" spans="1:24" x14ac:dyDescent="0.3">
      <c r="A2223" s="13"/>
      <c r="B2223" s="11">
        <v>3241</v>
      </c>
      <c r="C2223" s="14">
        <f t="shared" si="491"/>
        <v>56.9298</v>
      </c>
      <c r="D2223" s="13"/>
      <c r="E2223" s="14">
        <f t="shared" si="492"/>
        <v>56.929200000000002</v>
      </c>
      <c r="F2223" s="21">
        <f t="shared" si="502"/>
        <v>6</v>
      </c>
      <c r="G2223" s="13"/>
      <c r="H2223" s="21">
        <f t="shared" si="493"/>
        <v>5.9999999999999991</v>
      </c>
      <c r="I2223" s="13"/>
      <c r="J2223" s="11" t="str">
        <f t="shared" si="499"/>
        <v>X</v>
      </c>
      <c r="K2223" s="11" t="str">
        <f t="shared" si="500"/>
        <v/>
      </c>
      <c r="L2223" s="11" t="str">
        <f t="shared" si="501"/>
        <v/>
      </c>
      <c r="M2223" s="13"/>
      <c r="R2223" s="11"/>
      <c r="T2223" s="11"/>
      <c r="X2223" s="13"/>
    </row>
    <row r="2224" spans="1:24" x14ac:dyDescent="0.3">
      <c r="A2224" s="13"/>
      <c r="B2224" s="11">
        <v>3242</v>
      </c>
      <c r="C2224" s="14">
        <f t="shared" si="491"/>
        <v>56.938600000000001</v>
      </c>
      <c r="D2224" s="13"/>
      <c r="E2224" s="14">
        <f t="shared" si="492"/>
        <v>56.938099999999999</v>
      </c>
      <c r="F2224" s="21">
        <f t="shared" si="502"/>
        <v>5</v>
      </c>
      <c r="G2224" s="13"/>
      <c r="H2224" s="21">
        <f t="shared" si="493"/>
        <v>5</v>
      </c>
      <c r="I2224" s="13"/>
      <c r="J2224" s="11" t="str">
        <f t="shared" si="499"/>
        <v>X</v>
      </c>
      <c r="K2224" s="11" t="str">
        <f t="shared" si="500"/>
        <v/>
      </c>
      <c r="L2224" s="11" t="str">
        <f t="shared" si="501"/>
        <v/>
      </c>
      <c r="M2224" s="13"/>
      <c r="R2224" s="11"/>
      <c r="T2224" s="11"/>
      <c r="X2224" s="13"/>
    </row>
    <row r="2225" spans="1:24" x14ac:dyDescent="0.3">
      <c r="A2225" s="13"/>
      <c r="B2225" s="11">
        <v>3243</v>
      </c>
      <c r="C2225" s="14">
        <f t="shared" si="491"/>
        <v>56.947299999999998</v>
      </c>
      <c r="D2225" s="13"/>
      <c r="E2225" s="14">
        <f t="shared" si="492"/>
        <v>56.946899999999999</v>
      </c>
      <c r="F2225" s="21">
        <f t="shared" si="502"/>
        <v>4</v>
      </c>
      <c r="G2225" s="13"/>
      <c r="H2225" s="21">
        <f t="shared" si="493"/>
        <v>4</v>
      </c>
      <c r="I2225" s="13"/>
      <c r="J2225" s="11" t="str">
        <f t="shared" si="499"/>
        <v>X</v>
      </c>
      <c r="K2225" s="11" t="str">
        <f t="shared" si="500"/>
        <v/>
      </c>
      <c r="L2225" s="11" t="str">
        <f t="shared" si="501"/>
        <v/>
      </c>
      <c r="M2225" s="13"/>
      <c r="R2225" s="11"/>
      <c r="T2225" s="11"/>
      <c r="X2225" s="13"/>
    </row>
    <row r="2226" spans="1:24" x14ac:dyDescent="0.3">
      <c r="A2226" s="13"/>
      <c r="B2226" s="11">
        <v>3244</v>
      </c>
      <c r="C2226" s="14">
        <f t="shared" si="491"/>
        <v>56.956099999999999</v>
      </c>
      <c r="D2226" s="13"/>
      <c r="E2226" s="14">
        <f t="shared" si="492"/>
        <v>56.955800000000004</v>
      </c>
      <c r="F2226" s="21">
        <f t="shared" si="502"/>
        <v>3</v>
      </c>
      <c r="G2226" s="13"/>
      <c r="H2226" s="21">
        <f t="shared" si="493"/>
        <v>2.9999999999999996</v>
      </c>
      <c r="I2226" s="13"/>
      <c r="J2226" s="11" t="str">
        <f t="shared" si="499"/>
        <v>X</v>
      </c>
      <c r="K2226" s="11" t="str">
        <f t="shared" si="500"/>
        <v/>
      </c>
      <c r="L2226" s="11" t="str">
        <f t="shared" si="501"/>
        <v/>
      </c>
      <c r="M2226" s="13"/>
      <c r="R2226" s="11"/>
      <c r="T2226" s="11"/>
      <c r="X2226" s="13"/>
    </row>
    <row r="2227" spans="1:24" x14ac:dyDescent="0.3">
      <c r="A2227" s="13"/>
      <c r="B2227" s="11">
        <v>3245</v>
      </c>
      <c r="C2227" s="14">
        <f t="shared" si="491"/>
        <v>56.9649</v>
      </c>
      <c r="D2227" s="13"/>
      <c r="E2227" s="14">
        <f t="shared" si="492"/>
        <v>56.964599999999997</v>
      </c>
      <c r="F2227" s="21">
        <f t="shared" si="502"/>
        <v>3</v>
      </c>
      <c r="G2227" s="13"/>
      <c r="H2227" s="21">
        <f t="shared" si="493"/>
        <v>2.9999999999999996</v>
      </c>
      <c r="I2227" s="13"/>
      <c r="J2227" s="11" t="str">
        <f t="shared" si="499"/>
        <v>X</v>
      </c>
      <c r="K2227" s="11" t="str">
        <f t="shared" si="500"/>
        <v/>
      </c>
      <c r="L2227" s="11" t="str">
        <f t="shared" si="501"/>
        <v/>
      </c>
      <c r="M2227" s="13"/>
      <c r="R2227" s="11"/>
      <c r="T2227" s="11"/>
      <c r="X2227" s="13"/>
    </row>
    <row r="2228" spans="1:24" x14ac:dyDescent="0.3">
      <c r="A2228" s="13"/>
      <c r="B2228" s="11">
        <v>3246</v>
      </c>
      <c r="C2228" s="14">
        <f t="shared" si="491"/>
        <v>56.973700000000001</v>
      </c>
      <c r="D2228" s="13"/>
      <c r="E2228" s="14">
        <f t="shared" si="492"/>
        <v>56.973500000000001</v>
      </c>
      <c r="F2228" s="21">
        <f t="shared" si="502"/>
        <v>2</v>
      </c>
      <c r="G2228" s="13"/>
      <c r="H2228" s="21">
        <f t="shared" si="493"/>
        <v>2</v>
      </c>
      <c r="I2228" s="13"/>
      <c r="J2228" s="11" t="str">
        <f t="shared" si="499"/>
        <v>X</v>
      </c>
      <c r="K2228" s="11" t="str">
        <f t="shared" si="500"/>
        <v/>
      </c>
      <c r="L2228" s="11" t="str">
        <f t="shared" si="501"/>
        <v/>
      </c>
      <c r="M2228" s="13"/>
      <c r="R2228" s="11"/>
      <c r="T2228" s="11"/>
      <c r="X2228" s="13"/>
    </row>
    <row r="2229" spans="1:24" x14ac:dyDescent="0.3">
      <c r="A2229" s="13"/>
      <c r="B2229" s="11">
        <v>3247</v>
      </c>
      <c r="C2229" s="14">
        <f t="shared" si="491"/>
        <v>56.982500000000002</v>
      </c>
      <c r="D2229" s="13"/>
      <c r="E2229" s="14">
        <f t="shared" si="492"/>
        <v>56.982300000000002</v>
      </c>
      <c r="F2229" s="21">
        <f t="shared" si="502"/>
        <v>1</v>
      </c>
      <c r="G2229" s="13"/>
      <c r="H2229" s="21">
        <f t="shared" si="493"/>
        <v>2</v>
      </c>
      <c r="I2229" s="13"/>
      <c r="J2229" s="11" t="str">
        <f t="shared" si="499"/>
        <v/>
      </c>
      <c r="K2229" s="11" t="str">
        <f t="shared" si="500"/>
        <v>U</v>
      </c>
      <c r="L2229" s="11" t="str">
        <f t="shared" si="501"/>
        <v/>
      </c>
      <c r="M2229" s="13"/>
      <c r="R2229" s="11"/>
      <c r="T2229" s="11"/>
      <c r="X2229" s="13"/>
    </row>
    <row r="2230" spans="1:24" x14ac:dyDescent="0.3">
      <c r="A2230" s="13"/>
      <c r="B2230" s="11">
        <v>3248</v>
      </c>
      <c r="C2230" s="14">
        <f t="shared" si="491"/>
        <v>56.991199999999999</v>
      </c>
      <c r="D2230" s="13"/>
      <c r="E2230" s="14">
        <f t="shared" si="492"/>
        <v>56.991199999999999</v>
      </c>
      <c r="F2230" s="21">
        <f t="shared" si="502"/>
        <v>1</v>
      </c>
      <c r="G2230" s="13"/>
      <c r="H2230" s="21">
        <f t="shared" si="493"/>
        <v>0</v>
      </c>
      <c r="I2230" s="13"/>
      <c r="J2230" s="11" t="str">
        <f t="shared" si="499"/>
        <v/>
      </c>
      <c r="K2230" s="11" t="str">
        <f t="shared" si="500"/>
        <v/>
      </c>
      <c r="L2230" s="11" t="str">
        <f t="shared" si="501"/>
        <v>O</v>
      </c>
      <c r="M2230" s="13"/>
      <c r="R2230" s="11"/>
      <c r="T2230" s="11"/>
      <c r="X2230" s="13"/>
    </row>
    <row r="2231" spans="1:24" x14ac:dyDescent="0.3">
      <c r="A2231" s="13"/>
      <c r="B2231" s="11">
        <v>3249</v>
      </c>
      <c r="C2231" s="14">
        <f t="shared" si="491"/>
        <v>57</v>
      </c>
      <c r="D2231" s="13"/>
      <c r="E2231" s="14">
        <f>56+(B2231-3136)/113</f>
        <v>57</v>
      </c>
      <c r="F2231" s="21"/>
      <c r="G2231" s="13"/>
      <c r="H2231" s="21">
        <f t="shared" si="493"/>
        <v>0</v>
      </c>
      <c r="I2231" s="13"/>
      <c r="J2231" s="10">
        <f>COUNTIF(J2119:J2230,"X")</f>
        <v>83</v>
      </c>
      <c r="K2231" s="10">
        <f>COUNTIF(K2119:K2230,"U")</f>
        <v>14</v>
      </c>
      <c r="L2231" s="10">
        <f>COUNTIF(L2119:L2230,"O")</f>
        <v>15</v>
      </c>
      <c r="M2231" s="13"/>
      <c r="R2231" s="11"/>
      <c r="T2231" s="11"/>
      <c r="X2231" s="13"/>
    </row>
    <row r="2232" spans="1:24" x14ac:dyDescent="0.3">
      <c r="A2232" s="13"/>
      <c r="B2232" s="11">
        <v>3250</v>
      </c>
      <c r="C2232" s="14">
        <f t="shared" si="491"/>
        <v>57.008800000000001</v>
      </c>
      <c r="D2232" s="13"/>
      <c r="E2232" s="14">
        <f t="shared" ref="E2232:E2295" si="503">ROUND(57+(B2232-3249)/115,4)</f>
        <v>57.008699999999997</v>
      </c>
      <c r="F2232" s="21">
        <f t="shared" ref="F2232:F2247" si="504">ROUND(((E2232-57)/0.14)*(22/2),0)</f>
        <v>1</v>
      </c>
      <c r="G2232" s="13"/>
      <c r="H2232" s="21">
        <f t="shared" si="493"/>
        <v>1</v>
      </c>
      <c r="I2232" s="13"/>
      <c r="J2232" s="11" t="str">
        <f t="shared" ref="J2232:J2263" si="505">IF(H2232=F2232,"X","")</f>
        <v>X</v>
      </c>
      <c r="K2232" s="11" t="str">
        <f t="shared" ref="K2232:K2263" si="506">IF(H2232&gt;F2232,"U","")</f>
        <v/>
      </c>
      <c r="L2232" s="11" t="str">
        <f t="shared" ref="L2232:L2263" si="507">IF(H2232&lt;F2232,"O","")</f>
        <v/>
      </c>
      <c r="M2232" s="13"/>
      <c r="R2232" s="11"/>
      <c r="T2232" s="11"/>
      <c r="X2232" s="13"/>
    </row>
    <row r="2233" spans="1:24" x14ac:dyDescent="0.3">
      <c r="A2233" s="13"/>
      <c r="B2233" s="11">
        <v>3251</v>
      </c>
      <c r="C2233" s="14">
        <f t="shared" si="491"/>
        <v>57.017499999999998</v>
      </c>
      <c r="D2233" s="13"/>
      <c r="E2233" s="14">
        <f t="shared" si="503"/>
        <v>57.017400000000002</v>
      </c>
      <c r="F2233" s="21">
        <f t="shared" si="504"/>
        <v>1</v>
      </c>
      <c r="G2233" s="13"/>
      <c r="H2233" s="21">
        <f t="shared" si="493"/>
        <v>1</v>
      </c>
      <c r="I2233" s="13"/>
      <c r="J2233" s="11" t="str">
        <f t="shared" si="505"/>
        <v>X</v>
      </c>
      <c r="K2233" s="11" t="str">
        <f t="shared" si="506"/>
        <v/>
      </c>
      <c r="L2233" s="11" t="str">
        <f t="shared" si="507"/>
        <v/>
      </c>
      <c r="M2233" s="13"/>
      <c r="R2233" s="11"/>
      <c r="T2233" s="11"/>
      <c r="X2233" s="13"/>
    </row>
    <row r="2234" spans="1:24" x14ac:dyDescent="0.3">
      <c r="A2234" s="13"/>
      <c r="B2234" s="11">
        <v>3252</v>
      </c>
      <c r="C2234" s="14">
        <f t="shared" si="491"/>
        <v>57.026299999999999</v>
      </c>
      <c r="D2234" s="13"/>
      <c r="E2234" s="14">
        <f t="shared" si="503"/>
        <v>57.0261</v>
      </c>
      <c r="F2234" s="21">
        <f t="shared" si="504"/>
        <v>2</v>
      </c>
      <c r="G2234" s="13"/>
      <c r="H2234" s="21">
        <f t="shared" si="493"/>
        <v>2</v>
      </c>
      <c r="I2234" s="13"/>
      <c r="J2234" s="11" t="str">
        <f t="shared" si="505"/>
        <v>X</v>
      </c>
      <c r="K2234" s="11" t="str">
        <f t="shared" si="506"/>
        <v/>
      </c>
      <c r="L2234" s="11" t="str">
        <f t="shared" si="507"/>
        <v/>
      </c>
      <c r="M2234" s="13"/>
      <c r="R2234" s="11"/>
      <c r="T2234" s="11"/>
      <c r="X2234" s="13"/>
    </row>
    <row r="2235" spans="1:24" x14ac:dyDescent="0.3">
      <c r="A2235" s="13"/>
      <c r="B2235" s="11">
        <v>3253</v>
      </c>
      <c r="C2235" s="14">
        <f t="shared" si="491"/>
        <v>57.0351</v>
      </c>
      <c r="D2235" s="13"/>
      <c r="E2235" s="14">
        <f t="shared" si="503"/>
        <v>57.034799999999997</v>
      </c>
      <c r="F2235" s="21">
        <f t="shared" si="504"/>
        <v>3</v>
      </c>
      <c r="G2235" s="13"/>
      <c r="H2235" s="21">
        <f t="shared" si="493"/>
        <v>2.9999999999999996</v>
      </c>
      <c r="I2235" s="13"/>
      <c r="J2235" s="11" t="str">
        <f t="shared" si="505"/>
        <v>X</v>
      </c>
      <c r="K2235" s="11" t="str">
        <f t="shared" si="506"/>
        <v/>
      </c>
      <c r="L2235" s="11" t="str">
        <f t="shared" si="507"/>
        <v/>
      </c>
      <c r="M2235" s="13"/>
      <c r="R2235" s="11"/>
      <c r="T2235" s="11"/>
      <c r="X2235" s="13"/>
    </row>
    <row r="2236" spans="1:24" x14ac:dyDescent="0.3">
      <c r="A2236" s="13"/>
      <c r="B2236" s="11">
        <v>3254</v>
      </c>
      <c r="C2236" s="14">
        <f t="shared" si="491"/>
        <v>57.043799999999997</v>
      </c>
      <c r="D2236" s="13"/>
      <c r="E2236" s="14">
        <f t="shared" si="503"/>
        <v>57.043500000000002</v>
      </c>
      <c r="F2236" s="21">
        <f t="shared" si="504"/>
        <v>3</v>
      </c>
      <c r="G2236" s="13"/>
      <c r="H2236" s="21">
        <f t="shared" si="493"/>
        <v>2.9999999999999996</v>
      </c>
      <c r="I2236" s="13"/>
      <c r="J2236" s="11" t="str">
        <f t="shared" si="505"/>
        <v>X</v>
      </c>
      <c r="K2236" s="11" t="str">
        <f t="shared" si="506"/>
        <v/>
      </c>
      <c r="L2236" s="11" t="str">
        <f t="shared" si="507"/>
        <v/>
      </c>
      <c r="M2236" s="13"/>
      <c r="R2236" s="11"/>
      <c r="T2236" s="11"/>
      <c r="X2236" s="13"/>
    </row>
    <row r="2237" spans="1:24" x14ac:dyDescent="0.3">
      <c r="A2237" s="13"/>
      <c r="B2237" s="11">
        <v>3255</v>
      </c>
      <c r="C2237" s="14">
        <f t="shared" si="491"/>
        <v>57.052599999999998</v>
      </c>
      <c r="D2237" s="13"/>
      <c r="E2237" s="14">
        <f t="shared" si="503"/>
        <v>57.052199999999999</v>
      </c>
      <c r="F2237" s="21">
        <f t="shared" si="504"/>
        <v>4</v>
      </c>
      <c r="G2237" s="13"/>
      <c r="H2237" s="21">
        <f t="shared" si="493"/>
        <v>4</v>
      </c>
      <c r="I2237" s="13"/>
      <c r="J2237" s="11" t="str">
        <f t="shared" si="505"/>
        <v>X</v>
      </c>
      <c r="K2237" s="11" t="str">
        <f t="shared" si="506"/>
        <v/>
      </c>
      <c r="L2237" s="11" t="str">
        <f t="shared" si="507"/>
        <v/>
      </c>
      <c r="M2237" s="13"/>
      <c r="R2237" s="11"/>
      <c r="T2237" s="11"/>
      <c r="X2237" s="13"/>
    </row>
    <row r="2238" spans="1:24" x14ac:dyDescent="0.3">
      <c r="A2238" s="13"/>
      <c r="B2238" s="11">
        <v>3256</v>
      </c>
      <c r="C2238" s="14">
        <f t="shared" si="491"/>
        <v>57.061399999999999</v>
      </c>
      <c r="D2238" s="13"/>
      <c r="E2238" s="14">
        <f t="shared" si="503"/>
        <v>57.060899999999997</v>
      </c>
      <c r="F2238" s="21">
        <f t="shared" si="504"/>
        <v>5</v>
      </c>
      <c r="G2238" s="13"/>
      <c r="H2238" s="21">
        <f t="shared" si="493"/>
        <v>5</v>
      </c>
      <c r="I2238" s="13"/>
      <c r="J2238" s="11" t="str">
        <f t="shared" si="505"/>
        <v>X</v>
      </c>
      <c r="K2238" s="11" t="str">
        <f t="shared" si="506"/>
        <v/>
      </c>
      <c r="L2238" s="11" t="str">
        <f t="shared" si="507"/>
        <v/>
      </c>
      <c r="M2238" s="13"/>
      <c r="R2238" s="11"/>
      <c r="T2238" s="11"/>
      <c r="X2238" s="13"/>
    </row>
    <row r="2239" spans="1:24" x14ac:dyDescent="0.3">
      <c r="A2239" s="13"/>
      <c r="B2239" s="11">
        <v>3257</v>
      </c>
      <c r="C2239" s="14">
        <f t="shared" si="491"/>
        <v>57.070099999999996</v>
      </c>
      <c r="D2239" s="13"/>
      <c r="E2239" s="14">
        <f t="shared" si="503"/>
        <v>57.069600000000001</v>
      </c>
      <c r="F2239" s="21">
        <f t="shared" si="504"/>
        <v>5</v>
      </c>
      <c r="G2239" s="13"/>
      <c r="H2239" s="21">
        <f t="shared" si="493"/>
        <v>5</v>
      </c>
      <c r="I2239" s="13"/>
      <c r="J2239" s="11" t="str">
        <f t="shared" si="505"/>
        <v>X</v>
      </c>
      <c r="K2239" s="11" t="str">
        <f t="shared" si="506"/>
        <v/>
      </c>
      <c r="L2239" s="11" t="str">
        <f t="shared" si="507"/>
        <v/>
      </c>
      <c r="M2239" s="13"/>
      <c r="R2239" s="11"/>
      <c r="T2239" s="11"/>
      <c r="X2239" s="13"/>
    </row>
    <row r="2240" spans="1:24" x14ac:dyDescent="0.3">
      <c r="A2240" s="13"/>
      <c r="B2240" s="11">
        <v>3258</v>
      </c>
      <c r="C2240" s="14">
        <f t="shared" si="491"/>
        <v>57.078899999999997</v>
      </c>
      <c r="D2240" s="13"/>
      <c r="E2240" s="14">
        <f t="shared" si="503"/>
        <v>57.078299999999999</v>
      </c>
      <c r="F2240" s="21">
        <f t="shared" si="504"/>
        <v>6</v>
      </c>
      <c r="G2240" s="13"/>
      <c r="H2240" s="21">
        <f t="shared" si="493"/>
        <v>5.9999999999999991</v>
      </c>
      <c r="I2240" s="13"/>
      <c r="J2240" s="11" t="str">
        <f t="shared" si="505"/>
        <v>X</v>
      </c>
      <c r="K2240" s="11" t="str">
        <f t="shared" si="506"/>
        <v/>
      </c>
      <c r="L2240" s="11" t="str">
        <f t="shared" si="507"/>
        <v/>
      </c>
      <c r="M2240" s="13"/>
      <c r="R2240" s="11"/>
      <c r="T2240" s="11"/>
      <c r="X2240" s="13"/>
    </row>
    <row r="2241" spans="1:24" x14ac:dyDescent="0.3">
      <c r="A2241" s="13"/>
      <c r="B2241" s="11">
        <v>3259</v>
      </c>
      <c r="C2241" s="14">
        <f t="shared" si="491"/>
        <v>57.087699999999998</v>
      </c>
      <c r="D2241" s="13"/>
      <c r="E2241" s="14">
        <f t="shared" si="503"/>
        <v>57.087000000000003</v>
      </c>
      <c r="F2241" s="21">
        <f t="shared" si="504"/>
        <v>7</v>
      </c>
      <c r="G2241" s="13"/>
      <c r="H2241" s="21">
        <f t="shared" si="493"/>
        <v>7</v>
      </c>
      <c r="I2241" s="13"/>
      <c r="J2241" s="11" t="str">
        <f t="shared" si="505"/>
        <v>X</v>
      </c>
      <c r="K2241" s="11" t="str">
        <f t="shared" si="506"/>
        <v/>
      </c>
      <c r="L2241" s="11" t="str">
        <f t="shared" si="507"/>
        <v/>
      </c>
      <c r="M2241" s="13"/>
      <c r="R2241" s="11"/>
      <c r="T2241" s="11"/>
      <c r="X2241" s="13"/>
    </row>
    <row r="2242" spans="1:24" x14ac:dyDescent="0.3">
      <c r="A2242" s="13"/>
      <c r="B2242" s="11">
        <v>3260</v>
      </c>
      <c r="C2242" s="14">
        <f t="shared" si="491"/>
        <v>57.096400000000003</v>
      </c>
      <c r="D2242" s="13"/>
      <c r="E2242" s="14">
        <f t="shared" si="503"/>
        <v>57.095700000000001</v>
      </c>
      <c r="F2242" s="21">
        <f t="shared" si="504"/>
        <v>8</v>
      </c>
      <c r="G2242" s="13"/>
      <c r="H2242" s="21">
        <f t="shared" si="493"/>
        <v>7</v>
      </c>
      <c r="I2242" s="13"/>
      <c r="J2242" s="11" t="str">
        <f t="shared" si="505"/>
        <v/>
      </c>
      <c r="K2242" s="11" t="str">
        <f t="shared" si="506"/>
        <v/>
      </c>
      <c r="L2242" s="11" t="str">
        <f t="shared" si="507"/>
        <v>O</v>
      </c>
      <c r="M2242" s="13"/>
      <c r="R2242" s="11"/>
      <c r="T2242" s="11"/>
      <c r="X2242" s="13"/>
    </row>
    <row r="2243" spans="1:24" x14ac:dyDescent="0.3">
      <c r="A2243" s="13"/>
      <c r="B2243" s="11">
        <v>3261</v>
      </c>
      <c r="C2243" s="14">
        <f t="shared" si="491"/>
        <v>57.105200000000004</v>
      </c>
      <c r="D2243" s="13"/>
      <c r="E2243" s="14">
        <f t="shared" si="503"/>
        <v>57.104300000000002</v>
      </c>
      <c r="F2243" s="21">
        <f t="shared" si="504"/>
        <v>8</v>
      </c>
      <c r="G2243" s="13"/>
      <c r="H2243" s="21">
        <f t="shared" si="493"/>
        <v>9</v>
      </c>
      <c r="I2243" s="13"/>
      <c r="J2243" s="11" t="str">
        <f t="shared" si="505"/>
        <v/>
      </c>
      <c r="K2243" s="11" t="str">
        <f t="shared" si="506"/>
        <v>U</v>
      </c>
      <c r="L2243" s="11" t="str">
        <f t="shared" si="507"/>
        <v/>
      </c>
      <c r="M2243" s="13"/>
      <c r="R2243" s="11"/>
      <c r="T2243" s="11"/>
      <c r="X2243" s="13"/>
    </row>
    <row r="2244" spans="1:24" x14ac:dyDescent="0.3">
      <c r="A2244" s="13"/>
      <c r="B2244" s="11">
        <v>3262</v>
      </c>
      <c r="C2244" s="14">
        <f t="shared" si="491"/>
        <v>57.113900000000001</v>
      </c>
      <c r="D2244" s="13"/>
      <c r="E2244" s="14">
        <f t="shared" si="503"/>
        <v>57.113</v>
      </c>
      <c r="F2244" s="21">
        <f t="shared" si="504"/>
        <v>9</v>
      </c>
      <c r="G2244" s="13"/>
      <c r="H2244" s="21">
        <f t="shared" si="493"/>
        <v>9</v>
      </c>
      <c r="I2244" s="13"/>
      <c r="J2244" s="11" t="str">
        <f t="shared" si="505"/>
        <v>X</v>
      </c>
      <c r="K2244" s="11" t="str">
        <f t="shared" si="506"/>
        <v/>
      </c>
      <c r="L2244" s="11" t="str">
        <f t="shared" si="507"/>
        <v/>
      </c>
      <c r="M2244" s="13"/>
      <c r="R2244" s="11"/>
      <c r="T2244" s="11"/>
      <c r="X2244" s="13"/>
    </row>
    <row r="2245" spans="1:24" x14ac:dyDescent="0.3">
      <c r="A2245" s="13"/>
      <c r="B2245" s="11">
        <v>3263</v>
      </c>
      <c r="C2245" s="14">
        <f t="shared" si="491"/>
        <v>57.122700000000002</v>
      </c>
      <c r="D2245" s="13"/>
      <c r="E2245" s="14">
        <f t="shared" si="503"/>
        <v>57.121699999999997</v>
      </c>
      <c r="F2245" s="21">
        <f t="shared" si="504"/>
        <v>10</v>
      </c>
      <c r="G2245" s="13"/>
      <c r="H2245" s="21">
        <f t="shared" si="493"/>
        <v>10</v>
      </c>
      <c r="I2245" s="13"/>
      <c r="J2245" s="11" t="str">
        <f t="shared" si="505"/>
        <v>X</v>
      </c>
      <c r="K2245" s="11" t="str">
        <f t="shared" si="506"/>
        <v/>
      </c>
      <c r="L2245" s="11" t="str">
        <f t="shared" si="507"/>
        <v/>
      </c>
      <c r="M2245" s="13"/>
      <c r="R2245" s="11"/>
      <c r="T2245" s="11"/>
      <c r="X2245" s="13"/>
    </row>
    <row r="2246" spans="1:24" x14ac:dyDescent="0.3">
      <c r="A2246" s="13"/>
      <c r="B2246" s="11">
        <v>3264</v>
      </c>
      <c r="C2246" s="14">
        <f t="shared" ref="C2246:C2309" si="508">ROUND(SQRT(B2246),4)</f>
        <v>57.131399999999999</v>
      </c>
      <c r="D2246" s="13"/>
      <c r="E2246" s="14">
        <f t="shared" si="503"/>
        <v>57.130400000000002</v>
      </c>
      <c r="F2246" s="21">
        <f t="shared" si="504"/>
        <v>10</v>
      </c>
      <c r="G2246" s="13"/>
      <c r="H2246" s="21">
        <f t="shared" si="493"/>
        <v>10</v>
      </c>
      <c r="I2246" s="13"/>
      <c r="J2246" s="11" t="str">
        <f t="shared" si="505"/>
        <v>X</v>
      </c>
      <c r="K2246" s="11" t="str">
        <f t="shared" si="506"/>
        <v/>
      </c>
      <c r="L2246" s="11" t="str">
        <f t="shared" si="507"/>
        <v/>
      </c>
      <c r="M2246" s="13"/>
      <c r="R2246" s="11"/>
      <c r="T2246" s="11"/>
      <c r="X2246" s="13"/>
    </row>
    <row r="2247" spans="1:24" x14ac:dyDescent="0.3">
      <c r="A2247" s="13"/>
      <c r="B2247" s="11">
        <v>3265</v>
      </c>
      <c r="C2247" s="14">
        <f t="shared" si="508"/>
        <v>57.1402</v>
      </c>
      <c r="D2247" s="13"/>
      <c r="E2247" s="14">
        <f t="shared" si="503"/>
        <v>57.139099999999999</v>
      </c>
      <c r="F2247" s="21">
        <f t="shared" si="504"/>
        <v>11</v>
      </c>
      <c r="G2247" s="13"/>
      <c r="H2247" s="21">
        <f t="shared" ref="H2247:H2310" si="509">ROUND(C2247-E2247,4)*10000</f>
        <v>11</v>
      </c>
      <c r="I2247" s="13"/>
      <c r="J2247" s="11" t="str">
        <f t="shared" si="505"/>
        <v>X</v>
      </c>
      <c r="K2247" s="11" t="str">
        <f t="shared" si="506"/>
        <v/>
      </c>
      <c r="L2247" s="11" t="str">
        <f t="shared" si="507"/>
        <v/>
      </c>
      <c r="M2247" s="13"/>
      <c r="R2247" s="11"/>
      <c r="T2247" s="11"/>
      <c r="X2247" s="13"/>
    </row>
    <row r="2248" spans="1:24" x14ac:dyDescent="0.3">
      <c r="A2248" s="13"/>
      <c r="B2248" s="11">
        <v>3266</v>
      </c>
      <c r="C2248" s="14">
        <f t="shared" si="508"/>
        <v>57.148899999999998</v>
      </c>
      <c r="D2248" s="13"/>
      <c r="E2248" s="14">
        <f t="shared" si="503"/>
        <v>57.147799999999997</v>
      </c>
      <c r="F2248" s="21">
        <f t="shared" ref="F2248:F2263" si="510">ROUND((22/2)+(((E2248-57)-0.14)/0.14)*(22/3),0)</f>
        <v>11</v>
      </c>
      <c r="G2248" s="13"/>
      <c r="H2248" s="21">
        <f t="shared" si="509"/>
        <v>11</v>
      </c>
      <c r="I2248" s="13"/>
      <c r="J2248" s="11" t="str">
        <f t="shared" si="505"/>
        <v>X</v>
      </c>
      <c r="K2248" s="11" t="str">
        <f t="shared" si="506"/>
        <v/>
      </c>
      <c r="L2248" s="11" t="str">
        <f t="shared" si="507"/>
        <v/>
      </c>
      <c r="M2248" s="13"/>
      <c r="R2248" s="11"/>
      <c r="T2248" s="11"/>
      <c r="X2248" s="13"/>
    </row>
    <row r="2249" spans="1:24" x14ac:dyDescent="0.3">
      <c r="A2249" s="13"/>
      <c r="B2249" s="11">
        <v>3267</v>
      </c>
      <c r="C2249" s="14">
        <f t="shared" si="508"/>
        <v>57.157699999999998</v>
      </c>
      <c r="D2249" s="13"/>
      <c r="E2249" s="14">
        <f t="shared" si="503"/>
        <v>57.156500000000001</v>
      </c>
      <c r="F2249" s="21">
        <f t="shared" si="510"/>
        <v>12</v>
      </c>
      <c r="G2249" s="13"/>
      <c r="H2249" s="21">
        <f t="shared" si="509"/>
        <v>11.999999999999998</v>
      </c>
      <c r="I2249" s="13"/>
      <c r="J2249" s="11" t="str">
        <f t="shared" si="505"/>
        <v>X</v>
      </c>
      <c r="K2249" s="11" t="str">
        <f t="shared" si="506"/>
        <v/>
      </c>
      <c r="L2249" s="11" t="str">
        <f t="shared" si="507"/>
        <v/>
      </c>
      <c r="M2249" s="13"/>
      <c r="R2249" s="11"/>
      <c r="T2249" s="11"/>
      <c r="X2249" s="13"/>
    </row>
    <row r="2250" spans="1:24" x14ac:dyDescent="0.3">
      <c r="A2250" s="13"/>
      <c r="B2250" s="11">
        <v>3268</v>
      </c>
      <c r="C2250" s="14">
        <f t="shared" si="508"/>
        <v>57.166400000000003</v>
      </c>
      <c r="D2250" s="13"/>
      <c r="E2250" s="14">
        <f t="shared" si="503"/>
        <v>57.165199999999999</v>
      </c>
      <c r="F2250" s="21">
        <f t="shared" si="510"/>
        <v>12</v>
      </c>
      <c r="G2250" s="13"/>
      <c r="H2250" s="21">
        <f t="shared" si="509"/>
        <v>11.999999999999998</v>
      </c>
      <c r="I2250" s="13"/>
      <c r="J2250" s="11" t="str">
        <f t="shared" si="505"/>
        <v>X</v>
      </c>
      <c r="K2250" s="11" t="str">
        <f t="shared" si="506"/>
        <v/>
      </c>
      <c r="L2250" s="11" t="str">
        <f t="shared" si="507"/>
        <v/>
      </c>
      <c r="M2250" s="13"/>
      <c r="R2250" s="11"/>
      <c r="T2250" s="11"/>
      <c r="X2250" s="13"/>
    </row>
    <row r="2251" spans="1:24" x14ac:dyDescent="0.3">
      <c r="A2251" s="13"/>
      <c r="B2251" s="11">
        <v>3269</v>
      </c>
      <c r="C2251" s="14">
        <f t="shared" si="508"/>
        <v>57.175199999999997</v>
      </c>
      <c r="D2251" s="13"/>
      <c r="E2251" s="14">
        <f t="shared" si="503"/>
        <v>57.173900000000003</v>
      </c>
      <c r="F2251" s="21">
        <f t="shared" si="510"/>
        <v>13</v>
      </c>
      <c r="G2251" s="13"/>
      <c r="H2251" s="21">
        <f t="shared" si="509"/>
        <v>13</v>
      </c>
      <c r="I2251" s="13"/>
      <c r="J2251" s="11" t="str">
        <f t="shared" si="505"/>
        <v>X</v>
      </c>
      <c r="K2251" s="11" t="str">
        <f t="shared" si="506"/>
        <v/>
      </c>
      <c r="L2251" s="11" t="str">
        <f t="shared" si="507"/>
        <v/>
      </c>
      <c r="M2251" s="13"/>
      <c r="R2251" s="11"/>
      <c r="T2251" s="11"/>
      <c r="X2251" s="13"/>
    </row>
    <row r="2252" spans="1:24" x14ac:dyDescent="0.3">
      <c r="A2252" s="13"/>
      <c r="B2252" s="11">
        <v>3270</v>
      </c>
      <c r="C2252" s="14">
        <f t="shared" si="508"/>
        <v>57.183900000000001</v>
      </c>
      <c r="D2252" s="13"/>
      <c r="E2252" s="14">
        <f t="shared" si="503"/>
        <v>57.182600000000001</v>
      </c>
      <c r="F2252" s="21">
        <f t="shared" si="510"/>
        <v>13</v>
      </c>
      <c r="G2252" s="13"/>
      <c r="H2252" s="21">
        <f t="shared" si="509"/>
        <v>13</v>
      </c>
      <c r="I2252" s="13"/>
      <c r="J2252" s="11" t="str">
        <f t="shared" si="505"/>
        <v>X</v>
      </c>
      <c r="K2252" s="11" t="str">
        <f t="shared" si="506"/>
        <v/>
      </c>
      <c r="L2252" s="11" t="str">
        <f t="shared" si="507"/>
        <v/>
      </c>
      <c r="M2252" s="13"/>
      <c r="R2252" s="11"/>
      <c r="T2252" s="11"/>
      <c r="X2252" s="13"/>
    </row>
    <row r="2253" spans="1:24" x14ac:dyDescent="0.3">
      <c r="A2253" s="13"/>
      <c r="B2253" s="11">
        <v>3271</v>
      </c>
      <c r="C2253" s="14">
        <f t="shared" si="508"/>
        <v>57.192700000000002</v>
      </c>
      <c r="D2253" s="13"/>
      <c r="E2253" s="14">
        <f t="shared" si="503"/>
        <v>57.191299999999998</v>
      </c>
      <c r="F2253" s="21">
        <f t="shared" si="510"/>
        <v>14</v>
      </c>
      <c r="G2253" s="13"/>
      <c r="H2253" s="21">
        <f t="shared" si="509"/>
        <v>14</v>
      </c>
      <c r="I2253" s="13"/>
      <c r="J2253" s="11" t="str">
        <f t="shared" si="505"/>
        <v>X</v>
      </c>
      <c r="K2253" s="11" t="str">
        <f t="shared" si="506"/>
        <v/>
      </c>
      <c r="L2253" s="11" t="str">
        <f t="shared" si="507"/>
        <v/>
      </c>
      <c r="M2253" s="13"/>
      <c r="R2253" s="11"/>
      <c r="T2253" s="11"/>
      <c r="X2253" s="13"/>
    </row>
    <row r="2254" spans="1:24" x14ac:dyDescent="0.3">
      <c r="A2254" s="13"/>
      <c r="B2254" s="11">
        <v>3272</v>
      </c>
      <c r="C2254" s="14">
        <f t="shared" si="508"/>
        <v>57.2014</v>
      </c>
      <c r="D2254" s="13"/>
      <c r="E2254" s="14">
        <f t="shared" si="503"/>
        <v>57.2</v>
      </c>
      <c r="F2254" s="21">
        <f t="shared" si="510"/>
        <v>14</v>
      </c>
      <c r="G2254" s="13"/>
      <c r="H2254" s="21">
        <f t="shared" si="509"/>
        <v>14</v>
      </c>
      <c r="I2254" s="13"/>
      <c r="J2254" s="11" t="str">
        <f t="shared" si="505"/>
        <v>X</v>
      </c>
      <c r="K2254" s="11" t="str">
        <f t="shared" si="506"/>
        <v/>
      </c>
      <c r="L2254" s="11" t="str">
        <f t="shared" si="507"/>
        <v/>
      </c>
      <c r="M2254" s="13"/>
      <c r="R2254" s="11"/>
      <c r="T2254" s="11"/>
      <c r="X2254" s="13"/>
    </row>
    <row r="2255" spans="1:24" x14ac:dyDescent="0.3">
      <c r="A2255" s="13"/>
      <c r="B2255" s="11">
        <v>3273</v>
      </c>
      <c r="C2255" s="14">
        <f t="shared" si="508"/>
        <v>57.210099999999997</v>
      </c>
      <c r="D2255" s="13"/>
      <c r="E2255" s="14">
        <f t="shared" si="503"/>
        <v>57.2087</v>
      </c>
      <c r="F2255" s="21">
        <f t="shared" si="510"/>
        <v>15</v>
      </c>
      <c r="G2255" s="13"/>
      <c r="H2255" s="21">
        <f t="shared" si="509"/>
        <v>14</v>
      </c>
      <c r="I2255" s="13"/>
      <c r="J2255" s="11" t="str">
        <f t="shared" si="505"/>
        <v/>
      </c>
      <c r="K2255" s="11" t="str">
        <f t="shared" si="506"/>
        <v/>
      </c>
      <c r="L2255" s="11" t="str">
        <f t="shared" si="507"/>
        <v>O</v>
      </c>
      <c r="M2255" s="13"/>
      <c r="R2255" s="11"/>
      <c r="T2255" s="11"/>
      <c r="X2255" s="13"/>
    </row>
    <row r="2256" spans="1:24" x14ac:dyDescent="0.3">
      <c r="A2256" s="13"/>
      <c r="B2256" s="11">
        <v>3274</v>
      </c>
      <c r="C2256" s="14">
        <f t="shared" si="508"/>
        <v>57.218899999999998</v>
      </c>
      <c r="D2256" s="13"/>
      <c r="E2256" s="14">
        <f t="shared" si="503"/>
        <v>57.217399999999998</v>
      </c>
      <c r="F2256" s="21">
        <f t="shared" si="510"/>
        <v>15</v>
      </c>
      <c r="G2256" s="13"/>
      <c r="H2256" s="21">
        <f t="shared" si="509"/>
        <v>15</v>
      </c>
      <c r="I2256" s="13"/>
      <c r="J2256" s="11" t="str">
        <f t="shared" si="505"/>
        <v>X</v>
      </c>
      <c r="K2256" s="11" t="str">
        <f t="shared" si="506"/>
        <v/>
      </c>
      <c r="L2256" s="11" t="str">
        <f t="shared" si="507"/>
        <v/>
      </c>
      <c r="M2256" s="13"/>
      <c r="R2256" s="11"/>
      <c r="T2256" s="11"/>
      <c r="X2256" s="13"/>
    </row>
    <row r="2257" spans="1:24" x14ac:dyDescent="0.3">
      <c r="A2257" s="13"/>
      <c r="B2257" s="11">
        <v>3275</v>
      </c>
      <c r="C2257" s="14">
        <f t="shared" si="508"/>
        <v>57.227600000000002</v>
      </c>
      <c r="D2257" s="13"/>
      <c r="E2257" s="14">
        <f t="shared" si="503"/>
        <v>57.226100000000002</v>
      </c>
      <c r="F2257" s="21">
        <f t="shared" si="510"/>
        <v>16</v>
      </c>
      <c r="G2257" s="13"/>
      <c r="H2257" s="21">
        <f t="shared" si="509"/>
        <v>15</v>
      </c>
      <c r="I2257" s="13"/>
      <c r="J2257" s="11" t="str">
        <f t="shared" si="505"/>
        <v/>
      </c>
      <c r="K2257" s="11" t="str">
        <f t="shared" si="506"/>
        <v/>
      </c>
      <c r="L2257" s="11" t="str">
        <f t="shared" si="507"/>
        <v>O</v>
      </c>
      <c r="M2257" s="13"/>
      <c r="R2257" s="11"/>
      <c r="T2257" s="11"/>
      <c r="X2257" s="13"/>
    </row>
    <row r="2258" spans="1:24" x14ac:dyDescent="0.3">
      <c r="A2258" s="13"/>
      <c r="B2258" s="11">
        <v>3276</v>
      </c>
      <c r="C2258" s="14">
        <f t="shared" si="508"/>
        <v>57.236400000000003</v>
      </c>
      <c r="D2258" s="13"/>
      <c r="E2258" s="14">
        <f t="shared" si="503"/>
        <v>57.2348</v>
      </c>
      <c r="F2258" s="21">
        <f t="shared" si="510"/>
        <v>16</v>
      </c>
      <c r="G2258" s="13"/>
      <c r="H2258" s="21">
        <f t="shared" si="509"/>
        <v>16</v>
      </c>
      <c r="I2258" s="13"/>
      <c r="J2258" s="11" t="str">
        <f t="shared" si="505"/>
        <v>X</v>
      </c>
      <c r="K2258" s="11" t="str">
        <f t="shared" si="506"/>
        <v/>
      </c>
      <c r="L2258" s="11" t="str">
        <f t="shared" si="507"/>
        <v/>
      </c>
      <c r="M2258" s="13"/>
      <c r="R2258" s="11"/>
      <c r="T2258" s="11"/>
      <c r="X2258" s="13"/>
    </row>
    <row r="2259" spans="1:24" x14ac:dyDescent="0.3">
      <c r="A2259" s="13"/>
      <c r="B2259" s="11">
        <v>3277</v>
      </c>
      <c r="C2259" s="14">
        <f t="shared" si="508"/>
        <v>57.245100000000001</v>
      </c>
      <c r="D2259" s="13"/>
      <c r="E2259" s="14">
        <f t="shared" si="503"/>
        <v>57.243499999999997</v>
      </c>
      <c r="F2259" s="21">
        <f t="shared" si="510"/>
        <v>16</v>
      </c>
      <c r="G2259" s="13"/>
      <c r="H2259" s="21">
        <f t="shared" si="509"/>
        <v>16</v>
      </c>
      <c r="I2259" s="13"/>
      <c r="J2259" s="11" t="str">
        <f t="shared" si="505"/>
        <v>X</v>
      </c>
      <c r="K2259" s="11" t="str">
        <f t="shared" si="506"/>
        <v/>
      </c>
      <c r="L2259" s="11" t="str">
        <f t="shared" si="507"/>
        <v/>
      </c>
      <c r="M2259" s="13"/>
      <c r="R2259" s="11"/>
      <c r="T2259" s="11"/>
      <c r="X2259" s="13"/>
    </row>
    <row r="2260" spans="1:24" x14ac:dyDescent="0.3">
      <c r="A2260" s="13"/>
      <c r="B2260" s="11">
        <v>3278</v>
      </c>
      <c r="C2260" s="14">
        <f t="shared" si="508"/>
        <v>57.253799999999998</v>
      </c>
      <c r="D2260" s="13"/>
      <c r="E2260" s="14">
        <f t="shared" si="503"/>
        <v>57.252200000000002</v>
      </c>
      <c r="F2260" s="21">
        <f t="shared" si="510"/>
        <v>17</v>
      </c>
      <c r="G2260" s="13"/>
      <c r="H2260" s="21">
        <f t="shared" si="509"/>
        <v>16</v>
      </c>
      <c r="I2260" s="13"/>
      <c r="J2260" s="11" t="str">
        <f t="shared" si="505"/>
        <v/>
      </c>
      <c r="K2260" s="11" t="str">
        <f t="shared" si="506"/>
        <v/>
      </c>
      <c r="L2260" s="11" t="str">
        <f t="shared" si="507"/>
        <v>O</v>
      </c>
      <c r="M2260" s="13"/>
      <c r="R2260" s="11"/>
      <c r="T2260" s="11"/>
      <c r="X2260" s="13"/>
    </row>
    <row r="2261" spans="1:24" x14ac:dyDescent="0.3">
      <c r="A2261" s="13"/>
      <c r="B2261" s="11">
        <v>3279</v>
      </c>
      <c r="C2261" s="14">
        <f t="shared" si="508"/>
        <v>57.262599999999999</v>
      </c>
      <c r="D2261" s="13"/>
      <c r="E2261" s="14">
        <f t="shared" si="503"/>
        <v>57.260899999999999</v>
      </c>
      <c r="F2261" s="21">
        <f t="shared" si="510"/>
        <v>17</v>
      </c>
      <c r="G2261" s="13"/>
      <c r="H2261" s="21">
        <f t="shared" si="509"/>
        <v>17</v>
      </c>
      <c r="I2261" s="13"/>
      <c r="J2261" s="11" t="str">
        <f t="shared" si="505"/>
        <v>X</v>
      </c>
      <c r="K2261" s="11" t="str">
        <f t="shared" si="506"/>
        <v/>
      </c>
      <c r="L2261" s="11" t="str">
        <f t="shared" si="507"/>
        <v/>
      </c>
      <c r="M2261" s="13"/>
      <c r="R2261" s="11"/>
      <c r="T2261" s="11"/>
      <c r="X2261" s="13"/>
    </row>
    <row r="2262" spans="1:24" x14ac:dyDescent="0.3">
      <c r="A2262" s="13"/>
      <c r="B2262" s="11">
        <v>3280</v>
      </c>
      <c r="C2262" s="14">
        <f t="shared" si="508"/>
        <v>57.271299999999997</v>
      </c>
      <c r="D2262" s="13"/>
      <c r="E2262" s="14">
        <f t="shared" si="503"/>
        <v>57.269599999999997</v>
      </c>
      <c r="F2262" s="21">
        <f t="shared" si="510"/>
        <v>18</v>
      </c>
      <c r="G2262" s="13"/>
      <c r="H2262" s="21">
        <f t="shared" si="509"/>
        <v>17</v>
      </c>
      <c r="I2262" s="13"/>
      <c r="J2262" s="11" t="str">
        <f t="shared" si="505"/>
        <v/>
      </c>
      <c r="K2262" s="11" t="str">
        <f t="shared" si="506"/>
        <v/>
      </c>
      <c r="L2262" s="11" t="str">
        <f t="shared" si="507"/>
        <v>O</v>
      </c>
      <c r="M2262" s="13"/>
      <c r="R2262" s="11"/>
      <c r="T2262" s="11"/>
      <c r="X2262" s="13"/>
    </row>
    <row r="2263" spans="1:24" x14ac:dyDescent="0.3">
      <c r="A2263" s="13"/>
      <c r="B2263" s="11">
        <v>3281</v>
      </c>
      <c r="C2263" s="14">
        <f t="shared" si="508"/>
        <v>57.28</v>
      </c>
      <c r="D2263" s="13"/>
      <c r="E2263" s="14">
        <f t="shared" si="503"/>
        <v>57.278300000000002</v>
      </c>
      <c r="F2263" s="21">
        <f t="shared" si="510"/>
        <v>18</v>
      </c>
      <c r="G2263" s="13"/>
      <c r="H2263" s="21">
        <f t="shared" si="509"/>
        <v>17</v>
      </c>
      <c r="I2263" s="13"/>
      <c r="J2263" s="11" t="str">
        <f t="shared" si="505"/>
        <v/>
      </c>
      <c r="K2263" s="11" t="str">
        <f t="shared" si="506"/>
        <v/>
      </c>
      <c r="L2263" s="11" t="str">
        <f t="shared" si="507"/>
        <v>O</v>
      </c>
      <c r="M2263" s="13"/>
      <c r="R2263" s="11"/>
      <c r="T2263" s="11"/>
      <c r="X2263" s="13"/>
    </row>
    <row r="2264" spans="1:24" x14ac:dyDescent="0.3">
      <c r="A2264" s="13"/>
      <c r="B2264" s="74">
        <v>3282</v>
      </c>
      <c r="C2264" s="78">
        <f t="shared" si="508"/>
        <v>57.288699999999999</v>
      </c>
      <c r="D2264" s="13"/>
      <c r="E2264" s="78">
        <f t="shared" si="503"/>
        <v>57.286999999999999</v>
      </c>
      <c r="F2264" s="73">
        <f t="shared" ref="F2264:F2279" si="511">ROUND(22-((0.42-(E2264-57))/0.14)*(22/6),0)</f>
        <v>19</v>
      </c>
      <c r="G2264" s="13"/>
      <c r="H2264" s="73">
        <f t="shared" si="509"/>
        <v>17</v>
      </c>
      <c r="I2264" s="13"/>
      <c r="J2264" s="11" t="str">
        <f t="shared" ref="J2264:J2295" si="512">IF(H2264=F2264,"X","")</f>
        <v/>
      </c>
      <c r="K2264" s="11" t="str">
        <f t="shared" ref="K2264:K2295" si="513">IF(H2264&gt;F2264,"U","")</f>
        <v/>
      </c>
      <c r="L2264" s="11" t="str">
        <f t="shared" ref="L2264:L2295" si="514">IF(H2264&lt;F2264,"O","")</f>
        <v>O</v>
      </c>
      <c r="M2264" s="13"/>
      <c r="R2264" s="11"/>
      <c r="T2264" s="11"/>
      <c r="X2264" s="13"/>
    </row>
    <row r="2265" spans="1:24" x14ac:dyDescent="0.3">
      <c r="A2265" s="13"/>
      <c r="B2265" s="11">
        <v>3283</v>
      </c>
      <c r="C2265" s="14">
        <f t="shared" si="508"/>
        <v>57.297499999999999</v>
      </c>
      <c r="D2265" s="13"/>
      <c r="E2265" s="14">
        <f t="shared" si="503"/>
        <v>57.295699999999997</v>
      </c>
      <c r="F2265" s="21">
        <f t="shared" si="511"/>
        <v>19</v>
      </c>
      <c r="G2265" s="13"/>
      <c r="H2265" s="21">
        <f t="shared" si="509"/>
        <v>18</v>
      </c>
      <c r="I2265" s="13"/>
      <c r="J2265" s="11" t="str">
        <f t="shared" si="512"/>
        <v/>
      </c>
      <c r="K2265" s="11" t="str">
        <f t="shared" si="513"/>
        <v/>
      </c>
      <c r="L2265" s="11" t="str">
        <f t="shared" si="514"/>
        <v>O</v>
      </c>
      <c r="M2265" s="13"/>
      <c r="R2265" s="11"/>
      <c r="T2265" s="11"/>
      <c r="X2265" s="13"/>
    </row>
    <row r="2266" spans="1:24" x14ac:dyDescent="0.3">
      <c r="A2266" s="13"/>
      <c r="B2266" s="11">
        <v>3284</v>
      </c>
      <c r="C2266" s="14">
        <f t="shared" si="508"/>
        <v>57.306199999999997</v>
      </c>
      <c r="D2266" s="13"/>
      <c r="E2266" s="14">
        <f t="shared" si="503"/>
        <v>57.304299999999998</v>
      </c>
      <c r="F2266" s="21">
        <f t="shared" si="511"/>
        <v>19</v>
      </c>
      <c r="G2266" s="13"/>
      <c r="H2266" s="21">
        <f t="shared" si="509"/>
        <v>19</v>
      </c>
      <c r="I2266" s="13"/>
      <c r="J2266" s="11" t="str">
        <f t="shared" si="512"/>
        <v>X</v>
      </c>
      <c r="K2266" s="11" t="str">
        <f t="shared" si="513"/>
        <v/>
      </c>
      <c r="L2266" s="11" t="str">
        <f t="shared" si="514"/>
        <v/>
      </c>
      <c r="M2266" s="13"/>
      <c r="R2266" s="11"/>
      <c r="T2266" s="11"/>
      <c r="X2266" s="13"/>
    </row>
    <row r="2267" spans="1:24" x14ac:dyDescent="0.3">
      <c r="A2267" s="13"/>
      <c r="B2267" s="11">
        <v>3285</v>
      </c>
      <c r="C2267" s="14">
        <f t="shared" si="508"/>
        <v>57.314900000000002</v>
      </c>
      <c r="D2267" s="13"/>
      <c r="E2267" s="14">
        <f t="shared" si="503"/>
        <v>57.313000000000002</v>
      </c>
      <c r="F2267" s="21">
        <f t="shared" si="511"/>
        <v>19</v>
      </c>
      <c r="G2267" s="13"/>
      <c r="H2267" s="21">
        <f t="shared" si="509"/>
        <v>19</v>
      </c>
      <c r="I2267" s="13"/>
      <c r="J2267" s="11" t="str">
        <f t="shared" si="512"/>
        <v>X</v>
      </c>
      <c r="K2267" s="11" t="str">
        <f t="shared" si="513"/>
        <v/>
      </c>
      <c r="L2267" s="11" t="str">
        <f t="shared" si="514"/>
        <v/>
      </c>
      <c r="M2267" s="13"/>
      <c r="R2267" s="11"/>
      <c r="T2267" s="11"/>
      <c r="X2267" s="13"/>
    </row>
    <row r="2268" spans="1:24" x14ac:dyDescent="0.3">
      <c r="A2268" s="13"/>
      <c r="B2268" s="11">
        <v>3286</v>
      </c>
      <c r="C2268" s="14">
        <f t="shared" si="508"/>
        <v>57.323599999999999</v>
      </c>
      <c r="D2268" s="13"/>
      <c r="E2268" s="14">
        <f t="shared" si="503"/>
        <v>57.3217</v>
      </c>
      <c r="F2268" s="21">
        <f t="shared" si="511"/>
        <v>19</v>
      </c>
      <c r="G2268" s="13"/>
      <c r="H2268" s="21">
        <f t="shared" si="509"/>
        <v>19</v>
      </c>
      <c r="I2268" s="13"/>
      <c r="J2268" s="11" t="str">
        <f t="shared" si="512"/>
        <v>X</v>
      </c>
      <c r="K2268" s="11" t="str">
        <f t="shared" si="513"/>
        <v/>
      </c>
      <c r="L2268" s="11" t="str">
        <f t="shared" si="514"/>
        <v/>
      </c>
      <c r="M2268" s="13"/>
      <c r="R2268" s="11"/>
      <c r="T2268" s="11"/>
      <c r="X2268" s="13"/>
    </row>
    <row r="2269" spans="1:24" x14ac:dyDescent="0.3">
      <c r="A2269" s="13"/>
      <c r="B2269" s="11">
        <v>3287</v>
      </c>
      <c r="C2269" s="14">
        <f t="shared" si="508"/>
        <v>57.3324</v>
      </c>
      <c r="D2269" s="13"/>
      <c r="E2269" s="14">
        <f t="shared" si="503"/>
        <v>57.330399999999997</v>
      </c>
      <c r="F2269" s="21">
        <f t="shared" si="511"/>
        <v>20</v>
      </c>
      <c r="G2269" s="13"/>
      <c r="H2269" s="21">
        <f t="shared" si="509"/>
        <v>20</v>
      </c>
      <c r="I2269" s="13"/>
      <c r="J2269" s="11" t="str">
        <f t="shared" si="512"/>
        <v>X</v>
      </c>
      <c r="K2269" s="11" t="str">
        <f t="shared" si="513"/>
        <v/>
      </c>
      <c r="L2269" s="11" t="str">
        <f t="shared" si="514"/>
        <v/>
      </c>
      <c r="M2269" s="13"/>
      <c r="R2269" s="11"/>
      <c r="T2269" s="11"/>
      <c r="X2269" s="13"/>
    </row>
    <row r="2270" spans="1:24" x14ac:dyDescent="0.3">
      <c r="A2270" s="13"/>
      <c r="B2270" s="11">
        <v>3288</v>
      </c>
      <c r="C2270" s="14">
        <f t="shared" si="508"/>
        <v>57.341099999999997</v>
      </c>
      <c r="D2270" s="13"/>
      <c r="E2270" s="14">
        <f t="shared" si="503"/>
        <v>57.339100000000002</v>
      </c>
      <c r="F2270" s="21">
        <f t="shared" si="511"/>
        <v>20</v>
      </c>
      <c r="G2270" s="13"/>
      <c r="H2270" s="21">
        <f t="shared" si="509"/>
        <v>20</v>
      </c>
      <c r="I2270" s="13"/>
      <c r="J2270" s="11" t="str">
        <f t="shared" si="512"/>
        <v>X</v>
      </c>
      <c r="K2270" s="11" t="str">
        <f t="shared" si="513"/>
        <v/>
      </c>
      <c r="L2270" s="11" t="str">
        <f t="shared" si="514"/>
        <v/>
      </c>
      <c r="M2270" s="13"/>
      <c r="R2270" s="11"/>
      <c r="T2270" s="11"/>
      <c r="X2270" s="13"/>
    </row>
    <row r="2271" spans="1:24" x14ac:dyDescent="0.3">
      <c r="A2271" s="13"/>
      <c r="B2271" s="11">
        <v>3289</v>
      </c>
      <c r="C2271" s="14">
        <f t="shared" si="508"/>
        <v>57.349800000000002</v>
      </c>
      <c r="D2271" s="13"/>
      <c r="E2271" s="14">
        <f t="shared" si="503"/>
        <v>57.347799999999999</v>
      </c>
      <c r="F2271" s="21">
        <f t="shared" si="511"/>
        <v>20</v>
      </c>
      <c r="G2271" s="13"/>
      <c r="H2271" s="21">
        <f t="shared" si="509"/>
        <v>20</v>
      </c>
      <c r="I2271" s="13"/>
      <c r="J2271" s="11" t="str">
        <f t="shared" si="512"/>
        <v>X</v>
      </c>
      <c r="K2271" s="11" t="str">
        <f t="shared" si="513"/>
        <v/>
      </c>
      <c r="L2271" s="11" t="str">
        <f t="shared" si="514"/>
        <v/>
      </c>
      <c r="M2271" s="13"/>
      <c r="R2271" s="11"/>
      <c r="T2271" s="11"/>
      <c r="X2271" s="13"/>
    </row>
    <row r="2272" spans="1:24" x14ac:dyDescent="0.3">
      <c r="A2272" s="13"/>
      <c r="B2272" s="11">
        <v>3290</v>
      </c>
      <c r="C2272" s="14">
        <f t="shared" si="508"/>
        <v>57.358499999999999</v>
      </c>
      <c r="D2272" s="13"/>
      <c r="E2272" s="14">
        <f t="shared" si="503"/>
        <v>57.356499999999997</v>
      </c>
      <c r="F2272" s="21">
        <f t="shared" si="511"/>
        <v>20</v>
      </c>
      <c r="G2272" s="13"/>
      <c r="H2272" s="21">
        <f t="shared" si="509"/>
        <v>20</v>
      </c>
      <c r="I2272" s="13"/>
      <c r="J2272" s="11" t="str">
        <f t="shared" si="512"/>
        <v>X</v>
      </c>
      <c r="K2272" s="11" t="str">
        <f t="shared" si="513"/>
        <v/>
      </c>
      <c r="L2272" s="11" t="str">
        <f t="shared" si="514"/>
        <v/>
      </c>
      <c r="M2272" s="13"/>
      <c r="R2272" s="11"/>
      <c r="T2272" s="11"/>
      <c r="X2272" s="13"/>
    </row>
    <row r="2273" spans="1:24" x14ac:dyDescent="0.3">
      <c r="A2273" s="13"/>
      <c r="B2273" s="11">
        <v>3291</v>
      </c>
      <c r="C2273" s="14">
        <f t="shared" si="508"/>
        <v>57.367199999999997</v>
      </c>
      <c r="D2273" s="13"/>
      <c r="E2273" s="14">
        <f t="shared" si="503"/>
        <v>57.365200000000002</v>
      </c>
      <c r="F2273" s="21">
        <f t="shared" si="511"/>
        <v>21</v>
      </c>
      <c r="G2273" s="13"/>
      <c r="H2273" s="21">
        <f t="shared" si="509"/>
        <v>20</v>
      </c>
      <c r="I2273" s="13"/>
      <c r="J2273" s="11" t="str">
        <f t="shared" si="512"/>
        <v/>
      </c>
      <c r="K2273" s="11" t="str">
        <f t="shared" si="513"/>
        <v/>
      </c>
      <c r="L2273" s="11" t="str">
        <f t="shared" si="514"/>
        <v>O</v>
      </c>
      <c r="M2273" s="13"/>
      <c r="R2273" s="11"/>
      <c r="T2273" s="11"/>
      <c r="X2273" s="13"/>
    </row>
    <row r="2274" spans="1:24" x14ac:dyDescent="0.3">
      <c r="A2274" s="13"/>
      <c r="B2274" s="11">
        <v>3292</v>
      </c>
      <c r="C2274" s="14">
        <f t="shared" si="508"/>
        <v>57.375999999999998</v>
      </c>
      <c r="D2274" s="13"/>
      <c r="E2274" s="14">
        <f t="shared" si="503"/>
        <v>57.373899999999999</v>
      </c>
      <c r="F2274" s="21">
        <f t="shared" si="511"/>
        <v>21</v>
      </c>
      <c r="G2274" s="13"/>
      <c r="H2274" s="21">
        <f t="shared" si="509"/>
        <v>21</v>
      </c>
      <c r="I2274" s="13"/>
      <c r="J2274" s="11" t="str">
        <f t="shared" si="512"/>
        <v>X</v>
      </c>
      <c r="K2274" s="11" t="str">
        <f t="shared" si="513"/>
        <v/>
      </c>
      <c r="L2274" s="11" t="str">
        <f t="shared" si="514"/>
        <v/>
      </c>
      <c r="M2274" s="13"/>
      <c r="R2274" s="11"/>
      <c r="T2274" s="11"/>
      <c r="X2274" s="13"/>
    </row>
    <row r="2275" spans="1:24" x14ac:dyDescent="0.3">
      <c r="A2275" s="13"/>
      <c r="B2275" s="11">
        <v>3293</v>
      </c>
      <c r="C2275" s="14">
        <f t="shared" si="508"/>
        <v>57.384700000000002</v>
      </c>
      <c r="D2275" s="13"/>
      <c r="E2275" s="14">
        <f t="shared" si="503"/>
        <v>57.382599999999996</v>
      </c>
      <c r="F2275" s="21">
        <f t="shared" si="511"/>
        <v>21</v>
      </c>
      <c r="G2275" s="13"/>
      <c r="H2275" s="21">
        <f t="shared" si="509"/>
        <v>21</v>
      </c>
      <c r="I2275" s="13"/>
      <c r="J2275" s="11" t="str">
        <f t="shared" si="512"/>
        <v>X</v>
      </c>
      <c r="K2275" s="11" t="str">
        <f t="shared" si="513"/>
        <v/>
      </c>
      <c r="L2275" s="11" t="str">
        <f t="shared" si="514"/>
        <v/>
      </c>
      <c r="M2275" s="13"/>
      <c r="R2275" s="11"/>
      <c r="T2275" s="11"/>
      <c r="X2275" s="13"/>
    </row>
    <row r="2276" spans="1:24" x14ac:dyDescent="0.3">
      <c r="A2276" s="13"/>
      <c r="B2276" s="11">
        <v>3294</v>
      </c>
      <c r="C2276" s="14">
        <f t="shared" si="508"/>
        <v>57.3934</v>
      </c>
      <c r="D2276" s="13"/>
      <c r="E2276" s="14">
        <f t="shared" si="503"/>
        <v>57.391300000000001</v>
      </c>
      <c r="F2276" s="21">
        <f t="shared" si="511"/>
        <v>21</v>
      </c>
      <c r="G2276" s="13"/>
      <c r="H2276" s="21">
        <f t="shared" si="509"/>
        <v>21</v>
      </c>
      <c r="I2276" s="13"/>
      <c r="J2276" s="11" t="str">
        <f t="shared" si="512"/>
        <v>X</v>
      </c>
      <c r="K2276" s="11" t="str">
        <f t="shared" si="513"/>
        <v/>
      </c>
      <c r="L2276" s="11" t="str">
        <f t="shared" si="514"/>
        <v/>
      </c>
      <c r="M2276" s="13"/>
      <c r="R2276" s="11"/>
      <c r="T2276" s="11"/>
      <c r="X2276" s="13"/>
    </row>
    <row r="2277" spans="1:24" x14ac:dyDescent="0.3">
      <c r="A2277" s="13"/>
      <c r="B2277" s="11">
        <v>3295</v>
      </c>
      <c r="C2277" s="14">
        <f t="shared" si="508"/>
        <v>57.402099999999997</v>
      </c>
      <c r="D2277" s="13"/>
      <c r="E2277" s="14">
        <f t="shared" si="503"/>
        <v>57.4</v>
      </c>
      <c r="F2277" s="21">
        <f t="shared" si="511"/>
        <v>21</v>
      </c>
      <c r="G2277" s="13"/>
      <c r="H2277" s="21">
        <f t="shared" si="509"/>
        <v>21</v>
      </c>
      <c r="I2277" s="13"/>
      <c r="J2277" s="11" t="str">
        <f t="shared" si="512"/>
        <v>X</v>
      </c>
      <c r="K2277" s="11" t="str">
        <f t="shared" si="513"/>
        <v/>
      </c>
      <c r="L2277" s="11" t="str">
        <f t="shared" si="514"/>
        <v/>
      </c>
      <c r="M2277" s="13"/>
      <c r="R2277" s="11"/>
      <c r="T2277" s="11"/>
      <c r="X2277" s="13"/>
    </row>
    <row r="2278" spans="1:24" x14ac:dyDescent="0.3">
      <c r="A2278" s="13"/>
      <c r="B2278" s="11">
        <v>3296</v>
      </c>
      <c r="C2278" s="14">
        <f t="shared" si="508"/>
        <v>57.410800000000002</v>
      </c>
      <c r="D2278" s="13"/>
      <c r="E2278" s="14">
        <f t="shared" si="503"/>
        <v>57.408700000000003</v>
      </c>
      <c r="F2278" s="21">
        <f t="shared" si="511"/>
        <v>22</v>
      </c>
      <c r="G2278" s="13"/>
      <c r="H2278" s="21">
        <f t="shared" si="509"/>
        <v>21</v>
      </c>
      <c r="I2278" s="13"/>
      <c r="J2278" s="11" t="str">
        <f t="shared" si="512"/>
        <v/>
      </c>
      <c r="K2278" s="11" t="str">
        <f t="shared" si="513"/>
        <v/>
      </c>
      <c r="L2278" s="11" t="str">
        <f t="shared" si="514"/>
        <v>O</v>
      </c>
      <c r="M2278" s="13"/>
      <c r="R2278" s="11"/>
      <c r="T2278" s="11"/>
      <c r="X2278" s="13"/>
    </row>
    <row r="2279" spans="1:24" x14ac:dyDescent="0.3">
      <c r="A2279" s="13"/>
      <c r="B2279" s="11">
        <v>3297</v>
      </c>
      <c r="C2279" s="14">
        <f t="shared" si="508"/>
        <v>57.419499999999999</v>
      </c>
      <c r="D2279" s="13"/>
      <c r="E2279" s="14">
        <f t="shared" si="503"/>
        <v>57.417400000000001</v>
      </c>
      <c r="F2279" s="21">
        <f t="shared" si="511"/>
        <v>22</v>
      </c>
      <c r="G2279" s="13"/>
      <c r="H2279" s="21">
        <f t="shared" si="509"/>
        <v>21</v>
      </c>
      <c r="I2279" s="13"/>
      <c r="J2279" s="11" t="str">
        <f t="shared" si="512"/>
        <v/>
      </c>
      <c r="K2279" s="11" t="str">
        <f t="shared" si="513"/>
        <v/>
      </c>
      <c r="L2279" s="11" t="str">
        <f t="shared" si="514"/>
        <v>O</v>
      </c>
      <c r="M2279" s="13"/>
      <c r="R2279" s="11"/>
      <c r="T2279" s="11"/>
      <c r="X2279" s="13"/>
    </row>
    <row r="2280" spans="1:24" x14ac:dyDescent="0.3">
      <c r="A2280" s="13"/>
      <c r="B2280" s="11">
        <v>3298</v>
      </c>
      <c r="C2280" s="14">
        <f t="shared" si="508"/>
        <v>57.428199999999997</v>
      </c>
      <c r="D2280" s="13"/>
      <c r="E2280" s="14">
        <f t="shared" si="503"/>
        <v>57.426099999999998</v>
      </c>
      <c r="F2280" s="21">
        <v>22</v>
      </c>
      <c r="G2280" s="13"/>
      <c r="H2280" s="21">
        <f t="shared" si="509"/>
        <v>21</v>
      </c>
      <c r="I2280" s="13"/>
      <c r="J2280" s="11" t="str">
        <f t="shared" si="512"/>
        <v/>
      </c>
      <c r="K2280" s="11" t="str">
        <f t="shared" si="513"/>
        <v/>
      </c>
      <c r="L2280" s="11" t="str">
        <f t="shared" si="514"/>
        <v>O</v>
      </c>
      <c r="M2280" s="13"/>
      <c r="R2280" s="11"/>
      <c r="T2280" s="11"/>
      <c r="X2280" s="13"/>
    </row>
    <row r="2281" spans="1:24" x14ac:dyDescent="0.3">
      <c r="A2281" s="13"/>
      <c r="B2281" s="11">
        <v>3299</v>
      </c>
      <c r="C2281" s="14">
        <f t="shared" si="508"/>
        <v>57.436900000000001</v>
      </c>
      <c r="D2281" s="13"/>
      <c r="E2281" s="14">
        <f t="shared" si="503"/>
        <v>57.434800000000003</v>
      </c>
      <c r="F2281" s="21">
        <v>22</v>
      </c>
      <c r="G2281" s="13"/>
      <c r="H2281" s="21">
        <f t="shared" si="509"/>
        <v>21</v>
      </c>
      <c r="I2281" s="13"/>
      <c r="J2281" s="11" t="str">
        <f t="shared" si="512"/>
        <v/>
      </c>
      <c r="K2281" s="11" t="str">
        <f t="shared" si="513"/>
        <v/>
      </c>
      <c r="L2281" s="11" t="str">
        <f t="shared" si="514"/>
        <v>O</v>
      </c>
      <c r="M2281" s="13"/>
      <c r="R2281" s="11"/>
      <c r="T2281" s="11"/>
      <c r="X2281" s="13"/>
    </row>
    <row r="2282" spans="1:24" x14ac:dyDescent="0.3">
      <c r="A2282" s="13"/>
      <c r="B2282" s="11">
        <v>3300</v>
      </c>
      <c r="C2282" s="14">
        <f t="shared" si="508"/>
        <v>57.445599999999999</v>
      </c>
      <c r="D2282" s="13"/>
      <c r="E2282" s="14">
        <f t="shared" si="503"/>
        <v>57.4435</v>
      </c>
      <c r="F2282" s="21">
        <v>22</v>
      </c>
      <c r="G2282" s="13"/>
      <c r="H2282" s="21">
        <f t="shared" si="509"/>
        <v>21</v>
      </c>
      <c r="I2282" s="13"/>
      <c r="J2282" s="11" t="str">
        <f t="shared" si="512"/>
        <v/>
      </c>
      <c r="K2282" s="11" t="str">
        <f t="shared" si="513"/>
        <v/>
      </c>
      <c r="L2282" s="11" t="str">
        <f t="shared" si="514"/>
        <v>O</v>
      </c>
      <c r="M2282" s="13"/>
      <c r="R2282" s="11"/>
      <c r="T2282" s="11"/>
      <c r="X2282" s="13"/>
    </row>
    <row r="2283" spans="1:24" x14ac:dyDescent="0.3">
      <c r="A2283" s="13"/>
      <c r="B2283" s="11">
        <v>3301</v>
      </c>
      <c r="C2283" s="14">
        <f t="shared" si="508"/>
        <v>57.454300000000003</v>
      </c>
      <c r="D2283" s="13"/>
      <c r="E2283" s="14">
        <f t="shared" si="503"/>
        <v>57.452199999999998</v>
      </c>
      <c r="F2283" s="21">
        <v>22</v>
      </c>
      <c r="G2283" s="13"/>
      <c r="H2283" s="21">
        <f t="shared" si="509"/>
        <v>21</v>
      </c>
      <c r="I2283" s="13"/>
      <c r="J2283" s="11" t="str">
        <f t="shared" si="512"/>
        <v/>
      </c>
      <c r="K2283" s="11" t="str">
        <f t="shared" si="513"/>
        <v/>
      </c>
      <c r="L2283" s="11" t="str">
        <f t="shared" si="514"/>
        <v>O</v>
      </c>
      <c r="M2283" s="13"/>
      <c r="R2283" s="11"/>
      <c r="T2283" s="11"/>
      <c r="X2283" s="13"/>
    </row>
    <row r="2284" spans="1:24" x14ac:dyDescent="0.3">
      <c r="A2284" s="13"/>
      <c r="B2284" s="11">
        <v>3302</v>
      </c>
      <c r="C2284" s="14">
        <f t="shared" si="508"/>
        <v>57.463000000000001</v>
      </c>
      <c r="D2284" s="13"/>
      <c r="E2284" s="14">
        <f t="shared" si="503"/>
        <v>57.460900000000002</v>
      </c>
      <c r="F2284" s="21">
        <v>22</v>
      </c>
      <c r="G2284" s="13"/>
      <c r="H2284" s="21">
        <f t="shared" si="509"/>
        <v>21</v>
      </c>
      <c r="I2284" s="13"/>
      <c r="J2284" s="11" t="str">
        <f t="shared" si="512"/>
        <v/>
      </c>
      <c r="K2284" s="11" t="str">
        <f t="shared" si="513"/>
        <v/>
      </c>
      <c r="L2284" s="11" t="str">
        <f t="shared" si="514"/>
        <v>O</v>
      </c>
      <c r="M2284" s="13"/>
      <c r="R2284" s="11"/>
      <c r="T2284" s="11"/>
      <c r="X2284" s="13"/>
    </row>
    <row r="2285" spans="1:24" x14ac:dyDescent="0.3">
      <c r="A2285" s="13"/>
      <c r="B2285" s="11">
        <v>3303</v>
      </c>
      <c r="C2285" s="14">
        <f t="shared" si="508"/>
        <v>57.471699999999998</v>
      </c>
      <c r="D2285" s="13"/>
      <c r="E2285" s="14">
        <f t="shared" si="503"/>
        <v>57.4696</v>
      </c>
      <c r="F2285" s="21">
        <v>22</v>
      </c>
      <c r="G2285" s="13"/>
      <c r="H2285" s="21">
        <f t="shared" si="509"/>
        <v>21</v>
      </c>
      <c r="I2285" s="13"/>
      <c r="J2285" s="11" t="str">
        <f t="shared" si="512"/>
        <v/>
      </c>
      <c r="K2285" s="11" t="str">
        <f t="shared" si="513"/>
        <v/>
      </c>
      <c r="L2285" s="11" t="str">
        <f t="shared" si="514"/>
        <v>O</v>
      </c>
      <c r="M2285" s="13"/>
      <c r="R2285" s="11"/>
      <c r="T2285" s="11"/>
      <c r="X2285" s="13"/>
    </row>
    <row r="2286" spans="1:24" x14ac:dyDescent="0.3">
      <c r="A2286" s="13"/>
      <c r="B2286" s="11">
        <v>3304</v>
      </c>
      <c r="C2286" s="14">
        <f t="shared" si="508"/>
        <v>57.480400000000003</v>
      </c>
      <c r="D2286" s="13"/>
      <c r="E2286" s="14">
        <f t="shared" si="503"/>
        <v>57.478299999999997</v>
      </c>
      <c r="F2286" s="21">
        <v>22</v>
      </c>
      <c r="G2286" s="13"/>
      <c r="H2286" s="21">
        <f t="shared" si="509"/>
        <v>21</v>
      </c>
      <c r="I2286" s="13"/>
      <c r="J2286" s="11" t="str">
        <f t="shared" si="512"/>
        <v/>
      </c>
      <c r="K2286" s="11" t="str">
        <f t="shared" si="513"/>
        <v/>
      </c>
      <c r="L2286" s="11" t="str">
        <f t="shared" si="514"/>
        <v>O</v>
      </c>
      <c r="M2286" s="13"/>
      <c r="R2286" s="11"/>
      <c r="T2286" s="11"/>
      <c r="X2286" s="13"/>
    </row>
    <row r="2287" spans="1:24" x14ac:dyDescent="0.3">
      <c r="A2287" s="13"/>
      <c r="B2287" s="11">
        <v>3305</v>
      </c>
      <c r="C2287" s="14">
        <f t="shared" si="508"/>
        <v>57.489100000000001</v>
      </c>
      <c r="D2287" s="13"/>
      <c r="E2287" s="14">
        <f t="shared" si="503"/>
        <v>57.487000000000002</v>
      </c>
      <c r="F2287" s="21">
        <v>22</v>
      </c>
      <c r="G2287" s="13"/>
      <c r="H2287" s="21">
        <f t="shared" si="509"/>
        <v>21</v>
      </c>
      <c r="I2287" s="13"/>
      <c r="J2287" s="11" t="str">
        <f t="shared" si="512"/>
        <v/>
      </c>
      <c r="K2287" s="11" t="str">
        <f t="shared" si="513"/>
        <v/>
      </c>
      <c r="L2287" s="11" t="str">
        <f t="shared" si="514"/>
        <v>O</v>
      </c>
      <c r="M2287" s="13"/>
      <c r="R2287" s="11"/>
      <c r="T2287" s="11"/>
      <c r="X2287" s="13"/>
    </row>
    <row r="2288" spans="1:24" x14ac:dyDescent="0.3">
      <c r="A2288" s="13"/>
      <c r="B2288" s="11">
        <v>3306</v>
      </c>
      <c r="C2288" s="14">
        <f t="shared" si="508"/>
        <v>57.497799999999998</v>
      </c>
      <c r="D2288" s="13"/>
      <c r="E2288" s="14">
        <f t="shared" si="503"/>
        <v>57.495699999999999</v>
      </c>
      <c r="F2288" s="21">
        <v>22</v>
      </c>
      <c r="G2288" s="13"/>
      <c r="H2288" s="21">
        <f t="shared" si="509"/>
        <v>21</v>
      </c>
      <c r="I2288" s="13"/>
      <c r="J2288" s="11" t="str">
        <f t="shared" si="512"/>
        <v/>
      </c>
      <c r="K2288" s="11" t="str">
        <f t="shared" si="513"/>
        <v/>
      </c>
      <c r="L2288" s="11" t="str">
        <f t="shared" si="514"/>
        <v>O</v>
      </c>
      <c r="M2288" s="13"/>
      <c r="R2288" s="11"/>
      <c r="T2288" s="11"/>
      <c r="X2288" s="13"/>
    </row>
    <row r="2289" spans="1:24" x14ac:dyDescent="0.3">
      <c r="A2289" s="13"/>
      <c r="B2289" s="11">
        <v>3307</v>
      </c>
      <c r="C2289" s="14">
        <f t="shared" si="508"/>
        <v>57.506500000000003</v>
      </c>
      <c r="D2289" s="13"/>
      <c r="E2289" s="14">
        <f t="shared" si="503"/>
        <v>57.504300000000001</v>
      </c>
      <c r="F2289" s="21">
        <v>22</v>
      </c>
      <c r="G2289" s="13"/>
      <c r="H2289" s="21">
        <f t="shared" si="509"/>
        <v>22</v>
      </c>
      <c r="I2289" s="13"/>
      <c r="J2289" s="11" t="str">
        <f t="shared" si="512"/>
        <v>X</v>
      </c>
      <c r="K2289" s="11" t="str">
        <f t="shared" si="513"/>
        <v/>
      </c>
      <c r="L2289" s="11" t="str">
        <f t="shared" si="514"/>
        <v/>
      </c>
      <c r="M2289" s="13"/>
      <c r="R2289" s="11"/>
      <c r="T2289" s="11"/>
      <c r="X2289" s="13"/>
    </row>
    <row r="2290" spans="1:24" x14ac:dyDescent="0.3">
      <c r="A2290" s="13"/>
      <c r="B2290" s="11">
        <v>3308</v>
      </c>
      <c r="C2290" s="14">
        <f t="shared" si="508"/>
        <v>57.5152</v>
      </c>
      <c r="D2290" s="13"/>
      <c r="E2290" s="14">
        <f t="shared" si="503"/>
        <v>57.512999999999998</v>
      </c>
      <c r="F2290" s="21">
        <v>22</v>
      </c>
      <c r="G2290" s="13"/>
      <c r="H2290" s="21">
        <f t="shared" si="509"/>
        <v>22</v>
      </c>
      <c r="I2290" s="13"/>
      <c r="J2290" s="11" t="str">
        <f t="shared" si="512"/>
        <v>X</v>
      </c>
      <c r="K2290" s="11" t="str">
        <f t="shared" si="513"/>
        <v/>
      </c>
      <c r="L2290" s="11" t="str">
        <f t="shared" si="514"/>
        <v/>
      </c>
      <c r="M2290" s="13"/>
      <c r="R2290" s="11"/>
      <c r="T2290" s="11"/>
      <c r="X2290" s="13"/>
    </row>
    <row r="2291" spans="1:24" x14ac:dyDescent="0.3">
      <c r="A2291" s="13"/>
      <c r="B2291" s="11">
        <v>3309</v>
      </c>
      <c r="C2291" s="14">
        <f t="shared" si="508"/>
        <v>57.523899999999998</v>
      </c>
      <c r="D2291" s="13"/>
      <c r="E2291" s="14">
        <f t="shared" si="503"/>
        <v>57.521700000000003</v>
      </c>
      <c r="F2291" s="21">
        <v>22</v>
      </c>
      <c r="G2291" s="13"/>
      <c r="H2291" s="21">
        <f t="shared" si="509"/>
        <v>22</v>
      </c>
      <c r="I2291" s="13"/>
      <c r="J2291" s="11" t="str">
        <f t="shared" si="512"/>
        <v>X</v>
      </c>
      <c r="K2291" s="11" t="str">
        <f t="shared" si="513"/>
        <v/>
      </c>
      <c r="L2291" s="11" t="str">
        <f t="shared" si="514"/>
        <v/>
      </c>
      <c r="M2291" s="13"/>
      <c r="R2291" s="11"/>
      <c r="T2291" s="11"/>
      <c r="X2291" s="13"/>
    </row>
    <row r="2292" spans="1:24" x14ac:dyDescent="0.3">
      <c r="A2292" s="13"/>
      <c r="B2292" s="11">
        <v>3310</v>
      </c>
      <c r="C2292" s="14">
        <f t="shared" si="508"/>
        <v>57.532600000000002</v>
      </c>
      <c r="D2292" s="13"/>
      <c r="E2292" s="14">
        <f t="shared" si="503"/>
        <v>57.5304</v>
      </c>
      <c r="F2292" s="21">
        <v>22</v>
      </c>
      <c r="G2292" s="13"/>
      <c r="H2292" s="21">
        <f t="shared" si="509"/>
        <v>22</v>
      </c>
      <c r="I2292" s="13"/>
      <c r="J2292" s="11" t="str">
        <f t="shared" si="512"/>
        <v>X</v>
      </c>
      <c r="K2292" s="11" t="str">
        <f t="shared" si="513"/>
        <v/>
      </c>
      <c r="L2292" s="11" t="str">
        <f t="shared" si="514"/>
        <v/>
      </c>
      <c r="M2292" s="13"/>
      <c r="R2292" s="11"/>
      <c r="T2292" s="11"/>
      <c r="X2292" s="13"/>
    </row>
    <row r="2293" spans="1:24" x14ac:dyDescent="0.3">
      <c r="A2293" s="13"/>
      <c r="B2293" s="11">
        <v>3311</v>
      </c>
      <c r="C2293" s="14">
        <f t="shared" si="508"/>
        <v>57.5413</v>
      </c>
      <c r="D2293" s="13"/>
      <c r="E2293" s="14">
        <f t="shared" si="503"/>
        <v>57.539099999999998</v>
      </c>
      <c r="F2293" s="21">
        <v>22</v>
      </c>
      <c r="G2293" s="13"/>
      <c r="H2293" s="21">
        <f t="shared" si="509"/>
        <v>22</v>
      </c>
      <c r="I2293" s="13"/>
      <c r="J2293" s="11" t="str">
        <f t="shared" si="512"/>
        <v>X</v>
      </c>
      <c r="K2293" s="11" t="str">
        <f t="shared" si="513"/>
        <v/>
      </c>
      <c r="L2293" s="11" t="str">
        <f t="shared" si="514"/>
        <v/>
      </c>
      <c r="M2293" s="13"/>
      <c r="R2293" s="11"/>
      <c r="T2293" s="11"/>
      <c r="X2293" s="13"/>
    </row>
    <row r="2294" spans="1:24" x14ac:dyDescent="0.3">
      <c r="A2294" s="13"/>
      <c r="B2294" s="11">
        <v>3312</v>
      </c>
      <c r="C2294" s="14">
        <f t="shared" si="508"/>
        <v>57.55</v>
      </c>
      <c r="D2294" s="13"/>
      <c r="E2294" s="14">
        <f t="shared" si="503"/>
        <v>57.547800000000002</v>
      </c>
      <c r="F2294" s="21">
        <v>22</v>
      </c>
      <c r="G2294" s="13"/>
      <c r="H2294" s="21">
        <f t="shared" si="509"/>
        <v>22</v>
      </c>
      <c r="I2294" s="13"/>
      <c r="J2294" s="11" t="str">
        <f t="shared" si="512"/>
        <v>X</v>
      </c>
      <c r="K2294" s="11" t="str">
        <f t="shared" si="513"/>
        <v/>
      </c>
      <c r="L2294" s="11" t="str">
        <f t="shared" si="514"/>
        <v/>
      </c>
      <c r="M2294" s="13"/>
      <c r="R2294" s="11"/>
      <c r="T2294" s="11"/>
      <c r="X2294" s="13"/>
    </row>
    <row r="2295" spans="1:24" x14ac:dyDescent="0.3">
      <c r="A2295" s="13"/>
      <c r="B2295" s="11">
        <v>3313</v>
      </c>
      <c r="C2295" s="14">
        <f t="shared" si="508"/>
        <v>57.558700000000002</v>
      </c>
      <c r="D2295" s="13"/>
      <c r="E2295" s="14">
        <f t="shared" si="503"/>
        <v>57.5565</v>
      </c>
      <c r="F2295" s="21">
        <v>22</v>
      </c>
      <c r="G2295" s="13"/>
      <c r="H2295" s="21">
        <f t="shared" si="509"/>
        <v>22</v>
      </c>
      <c r="I2295" s="13"/>
      <c r="J2295" s="11" t="str">
        <f t="shared" si="512"/>
        <v>X</v>
      </c>
      <c r="K2295" s="11" t="str">
        <f t="shared" si="513"/>
        <v/>
      </c>
      <c r="L2295" s="11" t="str">
        <f t="shared" si="514"/>
        <v/>
      </c>
      <c r="M2295" s="13"/>
      <c r="R2295" s="11"/>
      <c r="T2295" s="11"/>
      <c r="X2295" s="13"/>
    </row>
    <row r="2296" spans="1:24" x14ac:dyDescent="0.3">
      <c r="A2296" s="13"/>
      <c r="B2296" s="11">
        <v>3314</v>
      </c>
      <c r="C2296" s="14">
        <f t="shared" si="508"/>
        <v>57.567399999999999</v>
      </c>
      <c r="D2296" s="13"/>
      <c r="E2296" s="14">
        <f t="shared" ref="E2296:E2345" si="515">ROUND(57+(B2296-3249)/115,4)</f>
        <v>57.565199999999997</v>
      </c>
      <c r="F2296" s="21">
        <v>22</v>
      </c>
      <c r="G2296" s="13"/>
      <c r="H2296" s="21">
        <f t="shared" si="509"/>
        <v>22</v>
      </c>
      <c r="I2296" s="13"/>
      <c r="J2296" s="11" t="str">
        <f t="shared" ref="J2296:J2327" si="516">IF(H2296=F2296,"X","")</f>
        <v>X</v>
      </c>
      <c r="K2296" s="11" t="str">
        <f t="shared" ref="K2296:K2327" si="517">IF(H2296&gt;F2296,"U","")</f>
        <v/>
      </c>
      <c r="L2296" s="11" t="str">
        <f t="shared" ref="L2296:L2327" si="518">IF(H2296&lt;F2296,"O","")</f>
        <v/>
      </c>
      <c r="M2296" s="13"/>
      <c r="R2296" s="11"/>
      <c r="T2296" s="11"/>
      <c r="X2296" s="13"/>
    </row>
    <row r="2297" spans="1:24" x14ac:dyDescent="0.3">
      <c r="A2297" s="13"/>
      <c r="B2297" s="11">
        <v>3315</v>
      </c>
      <c r="C2297" s="14">
        <f t="shared" si="508"/>
        <v>57.576000000000001</v>
      </c>
      <c r="D2297" s="13"/>
      <c r="E2297" s="14">
        <f t="shared" si="515"/>
        <v>57.573900000000002</v>
      </c>
      <c r="F2297" s="21">
        <v>22</v>
      </c>
      <c r="G2297" s="13"/>
      <c r="H2297" s="21">
        <f t="shared" si="509"/>
        <v>21</v>
      </c>
      <c r="I2297" s="13"/>
      <c r="J2297" s="11" t="str">
        <f t="shared" si="516"/>
        <v/>
      </c>
      <c r="K2297" s="11" t="str">
        <f t="shared" si="517"/>
        <v/>
      </c>
      <c r="L2297" s="11" t="str">
        <f t="shared" si="518"/>
        <v>O</v>
      </c>
      <c r="M2297" s="13"/>
      <c r="R2297" s="11"/>
      <c r="T2297" s="11"/>
      <c r="X2297" s="13"/>
    </row>
    <row r="2298" spans="1:24" x14ac:dyDescent="0.3">
      <c r="A2298" s="13"/>
      <c r="B2298" s="11">
        <v>3316</v>
      </c>
      <c r="C2298" s="14">
        <f t="shared" si="508"/>
        <v>57.584699999999998</v>
      </c>
      <c r="D2298" s="13"/>
      <c r="E2298" s="14">
        <f t="shared" si="515"/>
        <v>57.582599999999999</v>
      </c>
      <c r="F2298" s="21">
        <f t="shared" ref="F2298:F2313" si="519">ROUND(22-(((E2298-57)-0.58)/0.14)*(22/6),0)</f>
        <v>22</v>
      </c>
      <c r="G2298" s="13"/>
      <c r="H2298" s="21">
        <f t="shared" si="509"/>
        <v>21</v>
      </c>
      <c r="I2298" s="13"/>
      <c r="J2298" s="11" t="str">
        <f t="shared" si="516"/>
        <v/>
      </c>
      <c r="K2298" s="11" t="str">
        <f t="shared" si="517"/>
        <v/>
      </c>
      <c r="L2298" s="11" t="str">
        <f t="shared" si="518"/>
        <v>O</v>
      </c>
      <c r="M2298" s="13"/>
      <c r="R2298" s="11"/>
      <c r="T2298" s="11"/>
      <c r="X2298" s="13"/>
    </row>
    <row r="2299" spans="1:24" x14ac:dyDescent="0.3">
      <c r="A2299" s="13"/>
      <c r="B2299" s="11">
        <v>3317</v>
      </c>
      <c r="C2299" s="14">
        <f t="shared" si="508"/>
        <v>57.593400000000003</v>
      </c>
      <c r="D2299" s="13"/>
      <c r="E2299" s="14">
        <f t="shared" si="515"/>
        <v>57.591299999999997</v>
      </c>
      <c r="F2299" s="21">
        <f t="shared" si="519"/>
        <v>22</v>
      </c>
      <c r="G2299" s="13"/>
      <c r="H2299" s="21">
        <f t="shared" si="509"/>
        <v>21</v>
      </c>
      <c r="I2299" s="13"/>
      <c r="J2299" s="11" t="str">
        <f t="shared" si="516"/>
        <v/>
      </c>
      <c r="K2299" s="11" t="str">
        <f t="shared" si="517"/>
        <v/>
      </c>
      <c r="L2299" s="11" t="str">
        <f t="shared" si="518"/>
        <v>O</v>
      </c>
      <c r="M2299" s="13"/>
      <c r="R2299" s="11"/>
      <c r="T2299" s="11"/>
      <c r="X2299" s="13"/>
    </row>
    <row r="2300" spans="1:24" x14ac:dyDescent="0.3">
      <c r="A2300" s="13"/>
      <c r="B2300" s="11">
        <v>3318</v>
      </c>
      <c r="C2300" s="14">
        <f t="shared" si="508"/>
        <v>57.6021</v>
      </c>
      <c r="D2300" s="13"/>
      <c r="E2300" s="14">
        <f t="shared" si="515"/>
        <v>57.6</v>
      </c>
      <c r="F2300" s="21">
        <f t="shared" si="519"/>
        <v>21</v>
      </c>
      <c r="G2300" s="13"/>
      <c r="H2300" s="21">
        <f t="shared" si="509"/>
        <v>21</v>
      </c>
      <c r="I2300" s="13"/>
      <c r="J2300" s="11" t="str">
        <f t="shared" si="516"/>
        <v>X</v>
      </c>
      <c r="K2300" s="11" t="str">
        <f t="shared" si="517"/>
        <v/>
      </c>
      <c r="L2300" s="11" t="str">
        <f t="shared" si="518"/>
        <v/>
      </c>
      <c r="M2300" s="13"/>
      <c r="R2300" s="11"/>
      <c r="T2300" s="11"/>
      <c r="X2300" s="13"/>
    </row>
    <row r="2301" spans="1:24" x14ac:dyDescent="0.3">
      <c r="A2301" s="13"/>
      <c r="B2301" s="11">
        <v>3319</v>
      </c>
      <c r="C2301" s="14">
        <f t="shared" si="508"/>
        <v>57.610799999999998</v>
      </c>
      <c r="D2301" s="13"/>
      <c r="E2301" s="14">
        <f t="shared" si="515"/>
        <v>57.608699999999999</v>
      </c>
      <c r="F2301" s="21">
        <f t="shared" si="519"/>
        <v>21</v>
      </c>
      <c r="G2301" s="13"/>
      <c r="H2301" s="21">
        <f t="shared" si="509"/>
        <v>21</v>
      </c>
      <c r="I2301" s="13"/>
      <c r="J2301" s="11" t="str">
        <f t="shared" si="516"/>
        <v>X</v>
      </c>
      <c r="K2301" s="11" t="str">
        <f t="shared" si="517"/>
        <v/>
      </c>
      <c r="L2301" s="11" t="str">
        <f t="shared" si="518"/>
        <v/>
      </c>
      <c r="M2301" s="13"/>
      <c r="R2301" s="11"/>
      <c r="T2301" s="11"/>
      <c r="X2301" s="13"/>
    </row>
    <row r="2302" spans="1:24" x14ac:dyDescent="0.3">
      <c r="A2302" s="13"/>
      <c r="B2302" s="11">
        <v>3320</v>
      </c>
      <c r="C2302" s="14">
        <f t="shared" si="508"/>
        <v>57.619399999999999</v>
      </c>
      <c r="D2302" s="13"/>
      <c r="E2302" s="14">
        <f t="shared" si="515"/>
        <v>57.617400000000004</v>
      </c>
      <c r="F2302" s="21">
        <f t="shared" si="519"/>
        <v>21</v>
      </c>
      <c r="G2302" s="13"/>
      <c r="H2302" s="21">
        <f t="shared" si="509"/>
        <v>20</v>
      </c>
      <c r="I2302" s="13"/>
      <c r="J2302" s="11" t="str">
        <f t="shared" si="516"/>
        <v/>
      </c>
      <c r="K2302" s="11" t="str">
        <f t="shared" si="517"/>
        <v/>
      </c>
      <c r="L2302" s="11" t="str">
        <f t="shared" si="518"/>
        <v>O</v>
      </c>
      <c r="M2302" s="13"/>
      <c r="R2302" s="11"/>
      <c r="T2302" s="11"/>
      <c r="X2302" s="13"/>
    </row>
    <row r="2303" spans="1:24" x14ac:dyDescent="0.3">
      <c r="A2303" s="13"/>
      <c r="B2303" s="11">
        <v>3321</v>
      </c>
      <c r="C2303" s="14">
        <f t="shared" si="508"/>
        <v>57.628100000000003</v>
      </c>
      <c r="D2303" s="13"/>
      <c r="E2303" s="14">
        <f t="shared" si="515"/>
        <v>57.626100000000001</v>
      </c>
      <c r="F2303" s="21">
        <f t="shared" si="519"/>
        <v>21</v>
      </c>
      <c r="G2303" s="13"/>
      <c r="H2303" s="21">
        <f t="shared" si="509"/>
        <v>20</v>
      </c>
      <c r="I2303" s="13"/>
      <c r="J2303" s="11" t="str">
        <f t="shared" si="516"/>
        <v/>
      </c>
      <c r="K2303" s="11" t="str">
        <f t="shared" si="517"/>
        <v/>
      </c>
      <c r="L2303" s="11" t="str">
        <f t="shared" si="518"/>
        <v>O</v>
      </c>
      <c r="M2303" s="13"/>
      <c r="R2303" s="11"/>
      <c r="T2303" s="11"/>
      <c r="X2303" s="13"/>
    </row>
    <row r="2304" spans="1:24" x14ac:dyDescent="0.3">
      <c r="A2304" s="13"/>
      <c r="B2304" s="11">
        <v>3322</v>
      </c>
      <c r="C2304" s="14">
        <f t="shared" si="508"/>
        <v>57.636800000000001</v>
      </c>
      <c r="D2304" s="13"/>
      <c r="E2304" s="14">
        <f t="shared" si="515"/>
        <v>57.634799999999998</v>
      </c>
      <c r="F2304" s="21">
        <f t="shared" si="519"/>
        <v>21</v>
      </c>
      <c r="G2304" s="13"/>
      <c r="H2304" s="21">
        <f t="shared" si="509"/>
        <v>20</v>
      </c>
      <c r="I2304" s="13"/>
      <c r="J2304" s="11" t="str">
        <f t="shared" si="516"/>
        <v/>
      </c>
      <c r="K2304" s="11" t="str">
        <f t="shared" si="517"/>
        <v/>
      </c>
      <c r="L2304" s="11" t="str">
        <f t="shared" si="518"/>
        <v>O</v>
      </c>
      <c r="M2304" s="13"/>
      <c r="R2304" s="11"/>
      <c r="T2304" s="11"/>
      <c r="X2304" s="13"/>
    </row>
    <row r="2305" spans="1:24" x14ac:dyDescent="0.3">
      <c r="A2305" s="13"/>
      <c r="B2305" s="11">
        <v>3323</v>
      </c>
      <c r="C2305" s="14">
        <f t="shared" si="508"/>
        <v>57.645499999999998</v>
      </c>
      <c r="D2305" s="13"/>
      <c r="E2305" s="14">
        <f t="shared" si="515"/>
        <v>57.643500000000003</v>
      </c>
      <c r="F2305" s="21">
        <f t="shared" si="519"/>
        <v>20</v>
      </c>
      <c r="G2305" s="13"/>
      <c r="H2305" s="21">
        <f t="shared" si="509"/>
        <v>20</v>
      </c>
      <c r="I2305" s="13"/>
      <c r="J2305" s="11" t="str">
        <f t="shared" si="516"/>
        <v>X</v>
      </c>
      <c r="K2305" s="11" t="str">
        <f t="shared" si="517"/>
        <v/>
      </c>
      <c r="L2305" s="11" t="str">
        <f t="shared" si="518"/>
        <v/>
      </c>
      <c r="M2305" s="13"/>
      <c r="R2305" s="11"/>
      <c r="T2305" s="11"/>
      <c r="X2305" s="13"/>
    </row>
    <row r="2306" spans="1:24" x14ac:dyDescent="0.3">
      <c r="A2306" s="13"/>
      <c r="B2306" s="11">
        <v>3324</v>
      </c>
      <c r="C2306" s="14">
        <f t="shared" si="508"/>
        <v>57.6541</v>
      </c>
      <c r="D2306" s="13"/>
      <c r="E2306" s="14">
        <f t="shared" si="515"/>
        <v>57.652200000000001</v>
      </c>
      <c r="F2306" s="21">
        <f t="shared" si="519"/>
        <v>20</v>
      </c>
      <c r="G2306" s="13"/>
      <c r="H2306" s="21">
        <f t="shared" si="509"/>
        <v>19</v>
      </c>
      <c r="I2306" s="13"/>
      <c r="J2306" s="11" t="str">
        <f t="shared" si="516"/>
        <v/>
      </c>
      <c r="K2306" s="11" t="str">
        <f t="shared" si="517"/>
        <v/>
      </c>
      <c r="L2306" s="11" t="str">
        <f t="shared" si="518"/>
        <v>O</v>
      </c>
      <c r="M2306" s="13"/>
      <c r="R2306" s="11"/>
      <c r="T2306" s="11"/>
      <c r="X2306" s="13"/>
    </row>
    <row r="2307" spans="1:24" x14ac:dyDescent="0.3">
      <c r="A2307" s="13"/>
      <c r="B2307" s="11">
        <v>3325</v>
      </c>
      <c r="C2307" s="14">
        <f t="shared" si="508"/>
        <v>57.662799999999997</v>
      </c>
      <c r="D2307" s="13"/>
      <c r="E2307" s="14">
        <f t="shared" si="515"/>
        <v>57.660899999999998</v>
      </c>
      <c r="F2307" s="21">
        <f t="shared" si="519"/>
        <v>20</v>
      </c>
      <c r="G2307" s="13"/>
      <c r="H2307" s="21">
        <f t="shared" si="509"/>
        <v>19</v>
      </c>
      <c r="I2307" s="13"/>
      <c r="J2307" s="11" t="str">
        <f t="shared" si="516"/>
        <v/>
      </c>
      <c r="K2307" s="11" t="str">
        <f t="shared" si="517"/>
        <v/>
      </c>
      <c r="L2307" s="11" t="str">
        <f t="shared" si="518"/>
        <v>O</v>
      </c>
      <c r="M2307" s="13"/>
      <c r="R2307" s="11"/>
      <c r="T2307" s="11"/>
      <c r="X2307" s="13"/>
    </row>
    <row r="2308" spans="1:24" x14ac:dyDescent="0.3">
      <c r="A2308" s="13"/>
      <c r="B2308" s="11">
        <v>3326</v>
      </c>
      <c r="C2308" s="14">
        <f t="shared" si="508"/>
        <v>57.671500000000002</v>
      </c>
      <c r="D2308" s="13"/>
      <c r="E2308" s="14">
        <f t="shared" si="515"/>
        <v>57.669600000000003</v>
      </c>
      <c r="F2308" s="21">
        <f t="shared" si="519"/>
        <v>20</v>
      </c>
      <c r="G2308" s="13"/>
      <c r="H2308" s="21">
        <f t="shared" si="509"/>
        <v>19</v>
      </c>
      <c r="I2308" s="13"/>
      <c r="J2308" s="11" t="str">
        <f t="shared" si="516"/>
        <v/>
      </c>
      <c r="K2308" s="11" t="str">
        <f t="shared" si="517"/>
        <v/>
      </c>
      <c r="L2308" s="11" t="str">
        <f t="shared" si="518"/>
        <v>O</v>
      </c>
      <c r="M2308" s="13"/>
      <c r="R2308" s="11"/>
      <c r="T2308" s="11"/>
      <c r="X2308" s="13"/>
    </row>
    <row r="2309" spans="1:24" x14ac:dyDescent="0.3">
      <c r="A2309" s="13"/>
      <c r="B2309" s="11">
        <v>3327</v>
      </c>
      <c r="C2309" s="14">
        <f t="shared" si="508"/>
        <v>57.680199999999999</v>
      </c>
      <c r="D2309" s="13"/>
      <c r="E2309" s="14">
        <f t="shared" si="515"/>
        <v>57.6783</v>
      </c>
      <c r="F2309" s="21">
        <f t="shared" si="519"/>
        <v>19</v>
      </c>
      <c r="G2309" s="13"/>
      <c r="H2309" s="21">
        <f t="shared" si="509"/>
        <v>19</v>
      </c>
      <c r="I2309" s="13"/>
      <c r="J2309" s="11" t="str">
        <f t="shared" si="516"/>
        <v>X</v>
      </c>
      <c r="K2309" s="11" t="str">
        <f t="shared" si="517"/>
        <v/>
      </c>
      <c r="L2309" s="11" t="str">
        <f t="shared" si="518"/>
        <v/>
      </c>
      <c r="M2309" s="13"/>
      <c r="R2309" s="11"/>
      <c r="T2309" s="11"/>
      <c r="X2309" s="13"/>
    </row>
    <row r="2310" spans="1:24" x14ac:dyDescent="0.3">
      <c r="A2310" s="13"/>
      <c r="B2310" s="11">
        <v>3328</v>
      </c>
      <c r="C2310" s="14">
        <f t="shared" ref="C2310:C2373" si="520">ROUND(SQRT(B2310),4)</f>
        <v>57.688800000000001</v>
      </c>
      <c r="D2310" s="13"/>
      <c r="E2310" s="14">
        <f t="shared" si="515"/>
        <v>57.686999999999998</v>
      </c>
      <c r="F2310" s="21">
        <f t="shared" si="519"/>
        <v>19</v>
      </c>
      <c r="G2310" s="13"/>
      <c r="H2310" s="21">
        <f t="shared" si="509"/>
        <v>18</v>
      </c>
      <c r="I2310" s="13"/>
      <c r="J2310" s="11" t="str">
        <f t="shared" si="516"/>
        <v/>
      </c>
      <c r="K2310" s="11" t="str">
        <f t="shared" si="517"/>
        <v/>
      </c>
      <c r="L2310" s="11" t="str">
        <f t="shared" si="518"/>
        <v>O</v>
      </c>
      <c r="M2310" s="13"/>
      <c r="R2310" s="11"/>
      <c r="T2310" s="11"/>
      <c r="X2310" s="13"/>
    </row>
    <row r="2311" spans="1:24" x14ac:dyDescent="0.3">
      <c r="A2311" s="13"/>
      <c r="B2311" s="11">
        <v>3329</v>
      </c>
      <c r="C2311" s="14">
        <f t="shared" si="520"/>
        <v>57.697499999999998</v>
      </c>
      <c r="D2311" s="13"/>
      <c r="E2311" s="14">
        <f t="shared" si="515"/>
        <v>57.695700000000002</v>
      </c>
      <c r="F2311" s="21">
        <f t="shared" si="519"/>
        <v>19</v>
      </c>
      <c r="G2311" s="13"/>
      <c r="H2311" s="21">
        <f t="shared" ref="H2311:H2374" si="521">ROUND(C2311-E2311,4)*10000</f>
        <v>18</v>
      </c>
      <c r="I2311" s="13"/>
      <c r="J2311" s="11" t="str">
        <f t="shared" si="516"/>
        <v/>
      </c>
      <c r="K2311" s="11" t="str">
        <f t="shared" si="517"/>
        <v/>
      </c>
      <c r="L2311" s="11" t="str">
        <f t="shared" si="518"/>
        <v>O</v>
      </c>
      <c r="M2311" s="13"/>
      <c r="R2311" s="11"/>
      <c r="T2311" s="11"/>
      <c r="X2311" s="13"/>
    </row>
    <row r="2312" spans="1:24" x14ac:dyDescent="0.3">
      <c r="A2312" s="13"/>
      <c r="B2312" s="11">
        <v>3330</v>
      </c>
      <c r="C2312" s="14">
        <f t="shared" si="520"/>
        <v>57.706200000000003</v>
      </c>
      <c r="D2312" s="13"/>
      <c r="E2312" s="14">
        <f t="shared" si="515"/>
        <v>57.704300000000003</v>
      </c>
      <c r="F2312" s="21">
        <f t="shared" si="519"/>
        <v>19</v>
      </c>
      <c r="G2312" s="13"/>
      <c r="H2312" s="21">
        <f t="shared" si="521"/>
        <v>19</v>
      </c>
      <c r="I2312" s="13"/>
      <c r="J2312" s="11" t="str">
        <f t="shared" si="516"/>
        <v>X</v>
      </c>
      <c r="K2312" s="11" t="str">
        <f t="shared" si="517"/>
        <v/>
      </c>
      <c r="L2312" s="11" t="str">
        <f t="shared" si="518"/>
        <v/>
      </c>
      <c r="M2312" s="13"/>
      <c r="R2312" s="11"/>
      <c r="T2312" s="11"/>
      <c r="X2312" s="13"/>
    </row>
    <row r="2313" spans="1:24" x14ac:dyDescent="0.3">
      <c r="A2313" s="13"/>
      <c r="B2313" s="11">
        <v>3331</v>
      </c>
      <c r="C2313" s="14">
        <f t="shared" si="520"/>
        <v>57.714799999999997</v>
      </c>
      <c r="D2313" s="13"/>
      <c r="E2313" s="14">
        <f t="shared" si="515"/>
        <v>57.713000000000001</v>
      </c>
      <c r="F2313" s="21">
        <f t="shared" si="519"/>
        <v>19</v>
      </c>
      <c r="G2313" s="13"/>
      <c r="H2313" s="21">
        <f t="shared" si="521"/>
        <v>18</v>
      </c>
      <c r="I2313" s="13"/>
      <c r="J2313" s="11" t="str">
        <f t="shared" si="516"/>
        <v/>
      </c>
      <c r="K2313" s="11" t="str">
        <f t="shared" si="517"/>
        <v/>
      </c>
      <c r="L2313" s="11" t="str">
        <f t="shared" si="518"/>
        <v>O</v>
      </c>
      <c r="M2313" s="13"/>
      <c r="R2313" s="11"/>
      <c r="T2313" s="11"/>
      <c r="X2313" s="13"/>
    </row>
    <row r="2314" spans="1:24" x14ac:dyDescent="0.3">
      <c r="A2314" s="13"/>
      <c r="B2314" s="11">
        <v>3332</v>
      </c>
      <c r="C2314" s="14">
        <f t="shared" si="520"/>
        <v>57.723500000000001</v>
      </c>
      <c r="D2314" s="13"/>
      <c r="E2314" s="14">
        <f t="shared" si="515"/>
        <v>57.721699999999998</v>
      </c>
      <c r="F2314" s="21">
        <f t="shared" ref="F2314:F2329" si="522">ROUND((22/2)+((0.86-(E2314-57))/0.14)*(22/3),0)</f>
        <v>18</v>
      </c>
      <c r="G2314" s="13"/>
      <c r="H2314" s="21">
        <f t="shared" si="521"/>
        <v>18</v>
      </c>
      <c r="I2314" s="13"/>
      <c r="J2314" s="11" t="str">
        <f t="shared" si="516"/>
        <v>X</v>
      </c>
      <c r="K2314" s="11" t="str">
        <f t="shared" si="517"/>
        <v/>
      </c>
      <c r="L2314" s="11" t="str">
        <f t="shared" si="518"/>
        <v/>
      </c>
      <c r="M2314" s="13"/>
      <c r="R2314" s="11"/>
      <c r="T2314" s="11"/>
      <c r="X2314" s="13"/>
    </row>
    <row r="2315" spans="1:24" x14ac:dyDescent="0.3">
      <c r="A2315" s="13"/>
      <c r="B2315" s="11">
        <v>3333</v>
      </c>
      <c r="C2315" s="14">
        <f t="shared" si="520"/>
        <v>57.732100000000003</v>
      </c>
      <c r="D2315" s="13"/>
      <c r="E2315" s="14">
        <f t="shared" si="515"/>
        <v>57.730400000000003</v>
      </c>
      <c r="F2315" s="21">
        <f t="shared" si="522"/>
        <v>18</v>
      </c>
      <c r="G2315" s="13"/>
      <c r="H2315" s="21">
        <f t="shared" si="521"/>
        <v>17</v>
      </c>
      <c r="I2315" s="13"/>
      <c r="J2315" s="11" t="str">
        <f t="shared" si="516"/>
        <v/>
      </c>
      <c r="K2315" s="11" t="str">
        <f t="shared" si="517"/>
        <v/>
      </c>
      <c r="L2315" s="11" t="str">
        <f t="shared" si="518"/>
        <v>O</v>
      </c>
      <c r="M2315" s="13"/>
      <c r="R2315" s="11"/>
      <c r="T2315" s="11"/>
      <c r="X2315" s="13"/>
    </row>
    <row r="2316" spans="1:24" x14ac:dyDescent="0.3">
      <c r="A2316" s="13"/>
      <c r="B2316" s="11">
        <v>3334</v>
      </c>
      <c r="C2316" s="14">
        <f t="shared" si="520"/>
        <v>57.7408</v>
      </c>
      <c r="D2316" s="13"/>
      <c r="E2316" s="14">
        <f t="shared" si="515"/>
        <v>57.739100000000001</v>
      </c>
      <c r="F2316" s="21">
        <f t="shared" si="522"/>
        <v>17</v>
      </c>
      <c r="G2316" s="13"/>
      <c r="H2316" s="21">
        <f t="shared" si="521"/>
        <v>17</v>
      </c>
      <c r="I2316" s="13"/>
      <c r="J2316" s="11" t="str">
        <f t="shared" si="516"/>
        <v>X</v>
      </c>
      <c r="K2316" s="11" t="str">
        <f t="shared" si="517"/>
        <v/>
      </c>
      <c r="L2316" s="11" t="str">
        <f t="shared" si="518"/>
        <v/>
      </c>
      <c r="M2316" s="13"/>
      <c r="R2316" s="11"/>
      <c r="T2316" s="11"/>
      <c r="X2316" s="13"/>
    </row>
    <row r="2317" spans="1:24" x14ac:dyDescent="0.3">
      <c r="A2317" s="13"/>
      <c r="B2317" s="11">
        <v>3335</v>
      </c>
      <c r="C2317" s="14">
        <f t="shared" si="520"/>
        <v>57.749499999999998</v>
      </c>
      <c r="D2317" s="13"/>
      <c r="E2317" s="14">
        <f t="shared" si="515"/>
        <v>57.747799999999998</v>
      </c>
      <c r="F2317" s="21">
        <f t="shared" si="522"/>
        <v>17</v>
      </c>
      <c r="G2317" s="13"/>
      <c r="H2317" s="21">
        <f t="shared" si="521"/>
        <v>17</v>
      </c>
      <c r="I2317" s="13"/>
      <c r="J2317" s="11" t="str">
        <f t="shared" si="516"/>
        <v>X</v>
      </c>
      <c r="K2317" s="11" t="str">
        <f t="shared" si="517"/>
        <v/>
      </c>
      <c r="L2317" s="11" t="str">
        <f t="shared" si="518"/>
        <v/>
      </c>
      <c r="M2317" s="13"/>
      <c r="R2317" s="11"/>
      <c r="T2317" s="11"/>
      <c r="X2317" s="13"/>
    </row>
    <row r="2318" spans="1:24" x14ac:dyDescent="0.3">
      <c r="A2318" s="13"/>
      <c r="B2318" s="11">
        <v>3336</v>
      </c>
      <c r="C2318" s="14">
        <f t="shared" si="520"/>
        <v>57.758099999999999</v>
      </c>
      <c r="D2318" s="13"/>
      <c r="E2318" s="14">
        <f t="shared" si="515"/>
        <v>57.756500000000003</v>
      </c>
      <c r="F2318" s="21">
        <f t="shared" si="522"/>
        <v>16</v>
      </c>
      <c r="G2318" s="13"/>
      <c r="H2318" s="21">
        <f t="shared" si="521"/>
        <v>16</v>
      </c>
      <c r="I2318" s="13"/>
      <c r="J2318" s="11" t="str">
        <f t="shared" si="516"/>
        <v>X</v>
      </c>
      <c r="K2318" s="11" t="str">
        <f t="shared" si="517"/>
        <v/>
      </c>
      <c r="L2318" s="11" t="str">
        <f t="shared" si="518"/>
        <v/>
      </c>
      <c r="M2318" s="13"/>
      <c r="R2318" s="11"/>
      <c r="T2318" s="11"/>
      <c r="X2318" s="13"/>
    </row>
    <row r="2319" spans="1:24" x14ac:dyDescent="0.3">
      <c r="A2319" s="13"/>
      <c r="B2319" s="11">
        <v>3337</v>
      </c>
      <c r="C2319" s="14">
        <f t="shared" si="520"/>
        <v>57.766800000000003</v>
      </c>
      <c r="D2319" s="13"/>
      <c r="E2319" s="14">
        <f t="shared" si="515"/>
        <v>57.7652</v>
      </c>
      <c r="F2319" s="21">
        <f t="shared" si="522"/>
        <v>16</v>
      </c>
      <c r="G2319" s="13"/>
      <c r="H2319" s="21">
        <f t="shared" si="521"/>
        <v>16</v>
      </c>
      <c r="I2319" s="13"/>
      <c r="J2319" s="11" t="str">
        <f t="shared" si="516"/>
        <v>X</v>
      </c>
      <c r="K2319" s="11" t="str">
        <f t="shared" si="517"/>
        <v/>
      </c>
      <c r="L2319" s="11" t="str">
        <f t="shared" si="518"/>
        <v/>
      </c>
      <c r="M2319" s="13"/>
      <c r="R2319" s="11"/>
      <c r="T2319" s="11"/>
      <c r="X2319" s="13"/>
    </row>
    <row r="2320" spans="1:24" x14ac:dyDescent="0.3">
      <c r="A2320" s="13"/>
      <c r="B2320" s="11">
        <v>3338</v>
      </c>
      <c r="C2320" s="14">
        <f t="shared" si="520"/>
        <v>57.775399999999998</v>
      </c>
      <c r="D2320" s="13"/>
      <c r="E2320" s="14">
        <f t="shared" si="515"/>
        <v>57.773899999999998</v>
      </c>
      <c r="F2320" s="21">
        <f t="shared" si="522"/>
        <v>16</v>
      </c>
      <c r="G2320" s="13"/>
      <c r="H2320" s="21">
        <f t="shared" si="521"/>
        <v>15</v>
      </c>
      <c r="I2320" s="13"/>
      <c r="J2320" s="11" t="str">
        <f t="shared" si="516"/>
        <v/>
      </c>
      <c r="K2320" s="11" t="str">
        <f t="shared" si="517"/>
        <v/>
      </c>
      <c r="L2320" s="11" t="str">
        <f t="shared" si="518"/>
        <v>O</v>
      </c>
      <c r="M2320" s="13"/>
      <c r="R2320" s="11"/>
      <c r="T2320" s="11"/>
      <c r="X2320" s="13"/>
    </row>
    <row r="2321" spans="1:24" x14ac:dyDescent="0.3">
      <c r="A2321" s="13"/>
      <c r="B2321" s="11">
        <v>3339</v>
      </c>
      <c r="C2321" s="14">
        <f t="shared" si="520"/>
        <v>57.784100000000002</v>
      </c>
      <c r="D2321" s="13"/>
      <c r="E2321" s="14">
        <f t="shared" si="515"/>
        <v>57.782600000000002</v>
      </c>
      <c r="F2321" s="21">
        <f t="shared" si="522"/>
        <v>15</v>
      </c>
      <c r="G2321" s="13"/>
      <c r="H2321" s="21">
        <f t="shared" si="521"/>
        <v>15</v>
      </c>
      <c r="I2321" s="13"/>
      <c r="J2321" s="11" t="str">
        <f t="shared" si="516"/>
        <v>X</v>
      </c>
      <c r="K2321" s="11" t="str">
        <f t="shared" si="517"/>
        <v/>
      </c>
      <c r="L2321" s="11" t="str">
        <f t="shared" si="518"/>
        <v/>
      </c>
      <c r="M2321" s="13"/>
      <c r="R2321" s="11"/>
      <c r="T2321" s="11"/>
      <c r="X2321" s="13"/>
    </row>
    <row r="2322" spans="1:24" x14ac:dyDescent="0.3">
      <c r="A2322" s="13"/>
      <c r="B2322" s="11">
        <v>3340</v>
      </c>
      <c r="C2322" s="14">
        <f t="shared" si="520"/>
        <v>57.792700000000004</v>
      </c>
      <c r="D2322" s="13"/>
      <c r="E2322" s="14">
        <f t="shared" si="515"/>
        <v>57.7913</v>
      </c>
      <c r="F2322" s="21">
        <f t="shared" si="522"/>
        <v>15</v>
      </c>
      <c r="G2322" s="13"/>
      <c r="H2322" s="21">
        <f t="shared" si="521"/>
        <v>14</v>
      </c>
      <c r="I2322" s="13"/>
      <c r="J2322" s="11" t="str">
        <f t="shared" si="516"/>
        <v/>
      </c>
      <c r="K2322" s="11" t="str">
        <f t="shared" si="517"/>
        <v/>
      </c>
      <c r="L2322" s="11" t="str">
        <f t="shared" si="518"/>
        <v>O</v>
      </c>
      <c r="M2322" s="13"/>
      <c r="R2322" s="11"/>
      <c r="T2322" s="11"/>
      <c r="X2322" s="13"/>
    </row>
    <row r="2323" spans="1:24" x14ac:dyDescent="0.3">
      <c r="A2323" s="13"/>
      <c r="B2323" s="11">
        <v>3341</v>
      </c>
      <c r="C2323" s="14">
        <f t="shared" si="520"/>
        <v>57.801400000000001</v>
      </c>
      <c r="D2323" s="13"/>
      <c r="E2323" s="14">
        <f t="shared" si="515"/>
        <v>57.8</v>
      </c>
      <c r="F2323" s="21">
        <f t="shared" si="522"/>
        <v>14</v>
      </c>
      <c r="G2323" s="13"/>
      <c r="H2323" s="21">
        <f t="shared" si="521"/>
        <v>14</v>
      </c>
      <c r="I2323" s="13"/>
      <c r="J2323" s="11" t="str">
        <f t="shared" si="516"/>
        <v>X</v>
      </c>
      <c r="K2323" s="11" t="str">
        <f t="shared" si="517"/>
        <v/>
      </c>
      <c r="L2323" s="11" t="str">
        <f t="shared" si="518"/>
        <v/>
      </c>
      <c r="M2323" s="13"/>
      <c r="R2323" s="11"/>
      <c r="T2323" s="11"/>
      <c r="X2323" s="13"/>
    </row>
    <row r="2324" spans="1:24" x14ac:dyDescent="0.3">
      <c r="A2324" s="13"/>
      <c r="B2324" s="11">
        <v>3342</v>
      </c>
      <c r="C2324" s="14">
        <f t="shared" si="520"/>
        <v>57.81</v>
      </c>
      <c r="D2324" s="13"/>
      <c r="E2324" s="14">
        <f t="shared" si="515"/>
        <v>57.808700000000002</v>
      </c>
      <c r="F2324" s="21">
        <f t="shared" si="522"/>
        <v>14</v>
      </c>
      <c r="G2324" s="13"/>
      <c r="H2324" s="21">
        <f t="shared" si="521"/>
        <v>13</v>
      </c>
      <c r="I2324" s="13"/>
      <c r="J2324" s="11" t="str">
        <f t="shared" si="516"/>
        <v/>
      </c>
      <c r="K2324" s="11" t="str">
        <f t="shared" si="517"/>
        <v/>
      </c>
      <c r="L2324" s="11" t="str">
        <f t="shared" si="518"/>
        <v>O</v>
      </c>
      <c r="M2324" s="13"/>
      <c r="R2324" s="11"/>
      <c r="T2324" s="11"/>
      <c r="X2324" s="13"/>
    </row>
    <row r="2325" spans="1:24" x14ac:dyDescent="0.3">
      <c r="A2325" s="13"/>
      <c r="B2325" s="11">
        <v>3343</v>
      </c>
      <c r="C2325" s="14">
        <f t="shared" si="520"/>
        <v>57.8187</v>
      </c>
      <c r="D2325" s="13"/>
      <c r="E2325" s="14">
        <f t="shared" si="515"/>
        <v>57.817399999999999</v>
      </c>
      <c r="F2325" s="21">
        <f t="shared" si="522"/>
        <v>13</v>
      </c>
      <c r="G2325" s="13"/>
      <c r="H2325" s="21">
        <f t="shared" si="521"/>
        <v>13</v>
      </c>
      <c r="I2325" s="13"/>
      <c r="J2325" s="11" t="str">
        <f t="shared" si="516"/>
        <v>X</v>
      </c>
      <c r="K2325" s="11" t="str">
        <f t="shared" si="517"/>
        <v/>
      </c>
      <c r="L2325" s="11" t="str">
        <f t="shared" si="518"/>
        <v/>
      </c>
      <c r="M2325" s="13"/>
      <c r="R2325" s="11"/>
      <c r="T2325" s="11"/>
      <c r="X2325" s="13"/>
    </row>
    <row r="2326" spans="1:24" x14ac:dyDescent="0.3">
      <c r="A2326" s="13"/>
      <c r="B2326" s="11">
        <v>3344</v>
      </c>
      <c r="C2326" s="14">
        <f t="shared" si="520"/>
        <v>57.827300000000001</v>
      </c>
      <c r="D2326" s="13"/>
      <c r="E2326" s="14">
        <f t="shared" si="515"/>
        <v>57.826099999999997</v>
      </c>
      <c r="F2326" s="21">
        <f t="shared" si="522"/>
        <v>13</v>
      </c>
      <c r="G2326" s="13"/>
      <c r="H2326" s="21">
        <f t="shared" si="521"/>
        <v>11.999999999999998</v>
      </c>
      <c r="I2326" s="13"/>
      <c r="J2326" s="11" t="str">
        <f t="shared" si="516"/>
        <v/>
      </c>
      <c r="K2326" s="11" t="str">
        <f t="shared" si="517"/>
        <v/>
      </c>
      <c r="L2326" s="11" t="str">
        <f t="shared" si="518"/>
        <v>O</v>
      </c>
      <c r="M2326" s="13"/>
      <c r="R2326" s="11"/>
      <c r="T2326" s="11"/>
      <c r="X2326" s="13"/>
    </row>
    <row r="2327" spans="1:24" x14ac:dyDescent="0.3">
      <c r="A2327" s="13"/>
      <c r="B2327" s="11">
        <v>3345</v>
      </c>
      <c r="C2327" s="14">
        <f t="shared" si="520"/>
        <v>57.835999999999999</v>
      </c>
      <c r="D2327" s="13"/>
      <c r="E2327" s="14">
        <f t="shared" si="515"/>
        <v>57.834800000000001</v>
      </c>
      <c r="F2327" s="21">
        <f t="shared" si="522"/>
        <v>12</v>
      </c>
      <c r="G2327" s="13"/>
      <c r="H2327" s="21">
        <f t="shared" si="521"/>
        <v>11.999999999999998</v>
      </c>
      <c r="I2327" s="13"/>
      <c r="J2327" s="11" t="str">
        <f t="shared" si="516"/>
        <v>X</v>
      </c>
      <c r="K2327" s="11" t="str">
        <f t="shared" si="517"/>
        <v/>
      </c>
      <c r="L2327" s="11" t="str">
        <f t="shared" si="518"/>
        <v/>
      </c>
      <c r="M2327" s="13"/>
      <c r="R2327" s="11"/>
      <c r="T2327" s="11"/>
      <c r="X2327" s="13"/>
    </row>
    <row r="2328" spans="1:24" x14ac:dyDescent="0.3">
      <c r="A2328" s="13"/>
      <c r="B2328" s="11">
        <v>3346</v>
      </c>
      <c r="C2328" s="14">
        <f t="shared" si="520"/>
        <v>57.8446</v>
      </c>
      <c r="D2328" s="13"/>
      <c r="E2328" s="14">
        <f t="shared" si="515"/>
        <v>57.843499999999999</v>
      </c>
      <c r="F2328" s="21">
        <f t="shared" si="522"/>
        <v>12</v>
      </c>
      <c r="G2328" s="13"/>
      <c r="H2328" s="21">
        <f t="shared" si="521"/>
        <v>11</v>
      </c>
      <c r="I2328" s="13"/>
      <c r="J2328" s="11" t="str">
        <f t="shared" ref="J2328:J2345" si="523">IF(H2328=F2328,"X","")</f>
        <v/>
      </c>
      <c r="K2328" s="11" t="str">
        <f t="shared" ref="K2328:K2345" si="524">IF(H2328&gt;F2328,"U","")</f>
        <v/>
      </c>
      <c r="L2328" s="11" t="str">
        <f t="shared" ref="L2328:L2345" si="525">IF(H2328&lt;F2328,"O","")</f>
        <v>O</v>
      </c>
      <c r="M2328" s="13"/>
      <c r="R2328" s="11"/>
      <c r="T2328" s="11"/>
      <c r="X2328" s="13"/>
    </row>
    <row r="2329" spans="1:24" x14ac:dyDescent="0.3">
      <c r="A2329" s="13"/>
      <c r="B2329" s="11">
        <v>3347</v>
      </c>
      <c r="C2329" s="14">
        <f t="shared" si="520"/>
        <v>57.853299999999997</v>
      </c>
      <c r="D2329" s="13"/>
      <c r="E2329" s="14">
        <f t="shared" si="515"/>
        <v>57.852200000000003</v>
      </c>
      <c r="F2329" s="21">
        <f t="shared" si="522"/>
        <v>11</v>
      </c>
      <c r="G2329" s="13"/>
      <c r="H2329" s="21">
        <f t="shared" si="521"/>
        <v>11</v>
      </c>
      <c r="I2329" s="13"/>
      <c r="J2329" s="11" t="str">
        <f t="shared" si="523"/>
        <v>X</v>
      </c>
      <c r="K2329" s="11" t="str">
        <f t="shared" si="524"/>
        <v/>
      </c>
      <c r="L2329" s="11" t="str">
        <f t="shared" si="525"/>
        <v/>
      </c>
      <c r="M2329" s="13"/>
      <c r="R2329" s="11"/>
      <c r="T2329" s="11"/>
      <c r="X2329" s="13"/>
    </row>
    <row r="2330" spans="1:24" x14ac:dyDescent="0.3">
      <c r="A2330" s="13"/>
      <c r="B2330" s="11">
        <v>3348</v>
      </c>
      <c r="C2330" s="14">
        <f t="shared" si="520"/>
        <v>57.861899999999999</v>
      </c>
      <c r="D2330" s="13"/>
      <c r="E2330" s="14">
        <f t="shared" si="515"/>
        <v>57.860900000000001</v>
      </c>
      <c r="F2330" s="21">
        <f t="shared" ref="F2330:F2345" si="526">ROUND(((1-(E2330-57))/0.14)*(22/2),0)</f>
        <v>11</v>
      </c>
      <c r="G2330" s="13"/>
      <c r="H2330" s="21">
        <f t="shared" si="521"/>
        <v>10</v>
      </c>
      <c r="I2330" s="13"/>
      <c r="J2330" s="11" t="str">
        <f t="shared" si="523"/>
        <v/>
      </c>
      <c r="K2330" s="11" t="str">
        <f t="shared" si="524"/>
        <v/>
      </c>
      <c r="L2330" s="11" t="str">
        <f t="shared" si="525"/>
        <v>O</v>
      </c>
      <c r="M2330" s="13"/>
      <c r="R2330" s="11"/>
      <c r="T2330" s="11"/>
      <c r="X2330" s="13"/>
    </row>
    <row r="2331" spans="1:24" x14ac:dyDescent="0.3">
      <c r="A2331" s="13"/>
      <c r="B2331" s="11">
        <v>3349</v>
      </c>
      <c r="C2331" s="14">
        <f t="shared" si="520"/>
        <v>57.8705</v>
      </c>
      <c r="D2331" s="13"/>
      <c r="E2331" s="14">
        <f t="shared" si="515"/>
        <v>57.869599999999998</v>
      </c>
      <c r="F2331" s="21">
        <f t="shared" si="526"/>
        <v>10</v>
      </c>
      <c r="G2331" s="13"/>
      <c r="H2331" s="21">
        <f t="shared" si="521"/>
        <v>9</v>
      </c>
      <c r="I2331" s="13"/>
      <c r="J2331" s="11" t="str">
        <f t="shared" si="523"/>
        <v/>
      </c>
      <c r="K2331" s="11" t="str">
        <f t="shared" si="524"/>
        <v/>
      </c>
      <c r="L2331" s="11" t="str">
        <f t="shared" si="525"/>
        <v>O</v>
      </c>
      <c r="M2331" s="13"/>
      <c r="R2331" s="11"/>
      <c r="T2331" s="11"/>
      <c r="X2331" s="13"/>
    </row>
    <row r="2332" spans="1:24" x14ac:dyDescent="0.3">
      <c r="A2332" s="13"/>
      <c r="B2332" s="11">
        <v>3350</v>
      </c>
      <c r="C2332" s="14">
        <f t="shared" si="520"/>
        <v>57.879199999999997</v>
      </c>
      <c r="D2332" s="13"/>
      <c r="E2332" s="14">
        <f t="shared" si="515"/>
        <v>57.878300000000003</v>
      </c>
      <c r="F2332" s="21">
        <f t="shared" si="526"/>
        <v>10</v>
      </c>
      <c r="G2332" s="13"/>
      <c r="H2332" s="21">
        <f t="shared" si="521"/>
        <v>9</v>
      </c>
      <c r="I2332" s="13"/>
      <c r="J2332" s="11" t="str">
        <f t="shared" si="523"/>
        <v/>
      </c>
      <c r="K2332" s="11" t="str">
        <f t="shared" si="524"/>
        <v/>
      </c>
      <c r="L2332" s="11" t="str">
        <f t="shared" si="525"/>
        <v>O</v>
      </c>
      <c r="M2332" s="13"/>
      <c r="R2332" s="11"/>
      <c r="T2332" s="11"/>
      <c r="X2332" s="13"/>
    </row>
    <row r="2333" spans="1:24" x14ac:dyDescent="0.3">
      <c r="A2333" s="13"/>
      <c r="B2333" s="11">
        <v>3351</v>
      </c>
      <c r="C2333" s="14">
        <f t="shared" si="520"/>
        <v>57.887799999999999</v>
      </c>
      <c r="D2333" s="13"/>
      <c r="E2333" s="14">
        <f t="shared" si="515"/>
        <v>57.887</v>
      </c>
      <c r="F2333" s="21">
        <f t="shared" si="526"/>
        <v>9</v>
      </c>
      <c r="G2333" s="13"/>
      <c r="H2333" s="21">
        <f t="shared" si="521"/>
        <v>8</v>
      </c>
      <c r="I2333" s="13"/>
      <c r="J2333" s="11" t="str">
        <f t="shared" si="523"/>
        <v/>
      </c>
      <c r="K2333" s="11" t="str">
        <f t="shared" si="524"/>
        <v/>
      </c>
      <c r="L2333" s="11" t="str">
        <f t="shared" si="525"/>
        <v>O</v>
      </c>
      <c r="M2333" s="13"/>
      <c r="R2333" s="11"/>
      <c r="T2333" s="11"/>
      <c r="X2333" s="13"/>
    </row>
    <row r="2334" spans="1:24" x14ac:dyDescent="0.3">
      <c r="A2334" s="13"/>
      <c r="B2334" s="11">
        <v>3352</v>
      </c>
      <c r="C2334" s="14">
        <f t="shared" si="520"/>
        <v>57.896500000000003</v>
      </c>
      <c r="D2334" s="13"/>
      <c r="E2334" s="14">
        <f t="shared" si="515"/>
        <v>57.895699999999998</v>
      </c>
      <c r="F2334" s="21">
        <f t="shared" si="526"/>
        <v>8</v>
      </c>
      <c r="G2334" s="13"/>
      <c r="H2334" s="21">
        <f t="shared" si="521"/>
        <v>8</v>
      </c>
      <c r="I2334" s="13"/>
      <c r="J2334" s="11" t="str">
        <f t="shared" si="523"/>
        <v>X</v>
      </c>
      <c r="K2334" s="11" t="str">
        <f t="shared" si="524"/>
        <v/>
      </c>
      <c r="L2334" s="11" t="str">
        <f t="shared" si="525"/>
        <v/>
      </c>
      <c r="M2334" s="13"/>
      <c r="R2334" s="11"/>
      <c r="T2334" s="11"/>
      <c r="X2334" s="13"/>
    </row>
    <row r="2335" spans="1:24" x14ac:dyDescent="0.3">
      <c r="A2335" s="13"/>
      <c r="B2335" s="11">
        <v>3353</v>
      </c>
      <c r="C2335" s="14">
        <f t="shared" si="520"/>
        <v>57.905099999999997</v>
      </c>
      <c r="D2335" s="13"/>
      <c r="E2335" s="14">
        <f t="shared" si="515"/>
        <v>57.904299999999999</v>
      </c>
      <c r="F2335" s="21">
        <f t="shared" si="526"/>
        <v>8</v>
      </c>
      <c r="G2335" s="13"/>
      <c r="H2335" s="21">
        <f t="shared" si="521"/>
        <v>8</v>
      </c>
      <c r="I2335" s="13"/>
      <c r="J2335" s="11" t="str">
        <f t="shared" si="523"/>
        <v>X</v>
      </c>
      <c r="K2335" s="11" t="str">
        <f t="shared" si="524"/>
        <v/>
      </c>
      <c r="L2335" s="11" t="str">
        <f t="shared" si="525"/>
        <v/>
      </c>
      <c r="M2335" s="13"/>
      <c r="R2335" s="11"/>
      <c r="T2335" s="11"/>
      <c r="X2335" s="13"/>
    </row>
    <row r="2336" spans="1:24" x14ac:dyDescent="0.3">
      <c r="A2336" s="13"/>
      <c r="B2336" s="11">
        <v>3354</v>
      </c>
      <c r="C2336" s="14">
        <f t="shared" si="520"/>
        <v>57.913699999999999</v>
      </c>
      <c r="D2336" s="13"/>
      <c r="E2336" s="14">
        <f t="shared" si="515"/>
        <v>57.912999999999997</v>
      </c>
      <c r="F2336" s="21">
        <f t="shared" si="526"/>
        <v>7</v>
      </c>
      <c r="G2336" s="13"/>
      <c r="H2336" s="21">
        <f t="shared" si="521"/>
        <v>7</v>
      </c>
      <c r="I2336" s="13"/>
      <c r="J2336" s="11" t="str">
        <f t="shared" si="523"/>
        <v>X</v>
      </c>
      <c r="K2336" s="11" t="str">
        <f t="shared" si="524"/>
        <v/>
      </c>
      <c r="L2336" s="11" t="str">
        <f t="shared" si="525"/>
        <v/>
      </c>
      <c r="M2336" s="13"/>
      <c r="R2336" s="11"/>
      <c r="T2336" s="11"/>
      <c r="X2336" s="13"/>
    </row>
    <row r="2337" spans="1:24" x14ac:dyDescent="0.3">
      <c r="A2337" s="13"/>
      <c r="B2337" s="11">
        <v>3355</v>
      </c>
      <c r="C2337" s="14">
        <f t="shared" si="520"/>
        <v>57.922400000000003</v>
      </c>
      <c r="D2337" s="13"/>
      <c r="E2337" s="14">
        <f t="shared" si="515"/>
        <v>57.921700000000001</v>
      </c>
      <c r="F2337" s="21">
        <f t="shared" si="526"/>
        <v>6</v>
      </c>
      <c r="G2337" s="13"/>
      <c r="H2337" s="21">
        <f t="shared" si="521"/>
        <v>7</v>
      </c>
      <c r="I2337" s="13"/>
      <c r="J2337" s="11" t="str">
        <f t="shared" si="523"/>
        <v/>
      </c>
      <c r="K2337" s="11" t="str">
        <f t="shared" si="524"/>
        <v>U</v>
      </c>
      <c r="L2337" s="11" t="str">
        <f t="shared" si="525"/>
        <v/>
      </c>
      <c r="M2337" s="13"/>
      <c r="R2337" s="11"/>
      <c r="T2337" s="11"/>
      <c r="X2337" s="13"/>
    </row>
    <row r="2338" spans="1:24" x14ac:dyDescent="0.3">
      <c r="A2338" s="13"/>
      <c r="B2338" s="11">
        <v>3356</v>
      </c>
      <c r="C2338" s="14">
        <f t="shared" si="520"/>
        <v>57.930999999999997</v>
      </c>
      <c r="D2338" s="13"/>
      <c r="E2338" s="14">
        <f t="shared" si="515"/>
        <v>57.930399999999999</v>
      </c>
      <c r="F2338" s="21">
        <f t="shared" si="526"/>
        <v>5</v>
      </c>
      <c r="G2338" s="13"/>
      <c r="H2338" s="21">
        <f t="shared" si="521"/>
        <v>5.9999999999999991</v>
      </c>
      <c r="I2338" s="13"/>
      <c r="J2338" s="11" t="str">
        <f t="shared" si="523"/>
        <v/>
      </c>
      <c r="K2338" s="11" t="str">
        <f t="shared" si="524"/>
        <v>U</v>
      </c>
      <c r="L2338" s="11" t="str">
        <f t="shared" si="525"/>
        <v/>
      </c>
      <c r="M2338" s="13"/>
      <c r="R2338" s="11"/>
      <c r="T2338" s="11"/>
      <c r="X2338" s="13"/>
    </row>
    <row r="2339" spans="1:24" x14ac:dyDescent="0.3">
      <c r="A2339" s="13"/>
      <c r="B2339" s="11">
        <v>3357</v>
      </c>
      <c r="C2339" s="14">
        <f t="shared" si="520"/>
        <v>57.939599999999999</v>
      </c>
      <c r="D2339" s="13"/>
      <c r="E2339" s="14">
        <f t="shared" si="515"/>
        <v>57.939100000000003</v>
      </c>
      <c r="F2339" s="21">
        <f t="shared" si="526"/>
        <v>5</v>
      </c>
      <c r="G2339" s="13"/>
      <c r="H2339" s="21">
        <f t="shared" si="521"/>
        <v>5</v>
      </c>
      <c r="I2339" s="13"/>
      <c r="J2339" s="11" t="str">
        <f t="shared" si="523"/>
        <v>X</v>
      </c>
      <c r="K2339" s="11" t="str">
        <f t="shared" si="524"/>
        <v/>
      </c>
      <c r="L2339" s="11" t="str">
        <f t="shared" si="525"/>
        <v/>
      </c>
      <c r="M2339" s="13"/>
      <c r="R2339" s="11"/>
      <c r="T2339" s="11"/>
      <c r="X2339" s="13"/>
    </row>
    <row r="2340" spans="1:24" x14ac:dyDescent="0.3">
      <c r="A2340" s="13"/>
      <c r="B2340" s="11">
        <v>3358</v>
      </c>
      <c r="C2340" s="14">
        <f t="shared" si="520"/>
        <v>57.948300000000003</v>
      </c>
      <c r="D2340" s="13"/>
      <c r="E2340" s="14">
        <f t="shared" si="515"/>
        <v>57.947800000000001</v>
      </c>
      <c r="F2340" s="21">
        <f t="shared" si="526"/>
        <v>4</v>
      </c>
      <c r="G2340" s="13"/>
      <c r="H2340" s="21">
        <f t="shared" si="521"/>
        <v>5</v>
      </c>
      <c r="I2340" s="13"/>
      <c r="J2340" s="11" t="str">
        <f t="shared" si="523"/>
        <v/>
      </c>
      <c r="K2340" s="11" t="str">
        <f t="shared" si="524"/>
        <v>U</v>
      </c>
      <c r="L2340" s="11" t="str">
        <f t="shared" si="525"/>
        <v/>
      </c>
      <c r="M2340" s="13"/>
      <c r="R2340" s="11"/>
      <c r="T2340" s="11"/>
      <c r="X2340" s="13"/>
    </row>
    <row r="2341" spans="1:24" x14ac:dyDescent="0.3">
      <c r="A2341" s="13"/>
      <c r="B2341" s="11">
        <v>3359</v>
      </c>
      <c r="C2341" s="14">
        <f t="shared" si="520"/>
        <v>57.956899999999997</v>
      </c>
      <c r="D2341" s="13"/>
      <c r="E2341" s="14">
        <f t="shared" si="515"/>
        <v>57.956499999999998</v>
      </c>
      <c r="F2341" s="21">
        <f t="shared" si="526"/>
        <v>3</v>
      </c>
      <c r="G2341" s="13"/>
      <c r="H2341" s="21">
        <f t="shared" si="521"/>
        <v>4</v>
      </c>
      <c r="I2341" s="13"/>
      <c r="J2341" s="11" t="str">
        <f t="shared" si="523"/>
        <v/>
      </c>
      <c r="K2341" s="11" t="str">
        <f t="shared" si="524"/>
        <v>U</v>
      </c>
      <c r="L2341" s="11" t="str">
        <f t="shared" si="525"/>
        <v/>
      </c>
      <c r="M2341" s="13"/>
      <c r="R2341" s="11"/>
      <c r="T2341" s="11"/>
      <c r="X2341" s="13"/>
    </row>
    <row r="2342" spans="1:24" x14ac:dyDescent="0.3">
      <c r="A2342" s="13"/>
      <c r="B2342" s="11">
        <v>3360</v>
      </c>
      <c r="C2342" s="14">
        <f t="shared" si="520"/>
        <v>57.965499999999999</v>
      </c>
      <c r="D2342" s="13"/>
      <c r="E2342" s="14">
        <f t="shared" si="515"/>
        <v>57.965200000000003</v>
      </c>
      <c r="F2342" s="21">
        <f t="shared" si="526"/>
        <v>3</v>
      </c>
      <c r="G2342" s="13"/>
      <c r="H2342" s="21">
        <f t="shared" si="521"/>
        <v>2.9999999999999996</v>
      </c>
      <c r="I2342" s="13"/>
      <c r="J2342" s="11" t="str">
        <f t="shared" si="523"/>
        <v>X</v>
      </c>
      <c r="K2342" s="11" t="str">
        <f t="shared" si="524"/>
        <v/>
      </c>
      <c r="L2342" s="11" t="str">
        <f t="shared" si="525"/>
        <v/>
      </c>
      <c r="M2342" s="13"/>
      <c r="R2342" s="11"/>
      <c r="T2342" s="11"/>
      <c r="X2342" s="13"/>
    </row>
    <row r="2343" spans="1:24" x14ac:dyDescent="0.3">
      <c r="A2343" s="13"/>
      <c r="B2343" s="11">
        <v>3361</v>
      </c>
      <c r="C2343" s="14">
        <f t="shared" si="520"/>
        <v>57.9741</v>
      </c>
      <c r="D2343" s="13"/>
      <c r="E2343" s="14">
        <f t="shared" si="515"/>
        <v>57.9739</v>
      </c>
      <c r="F2343" s="21">
        <f t="shared" si="526"/>
        <v>2</v>
      </c>
      <c r="G2343" s="13"/>
      <c r="H2343" s="21">
        <f t="shared" si="521"/>
        <v>2</v>
      </c>
      <c r="I2343" s="13"/>
      <c r="J2343" s="11" t="str">
        <f t="shared" si="523"/>
        <v>X</v>
      </c>
      <c r="K2343" s="11" t="str">
        <f t="shared" si="524"/>
        <v/>
      </c>
      <c r="L2343" s="11" t="str">
        <f t="shared" si="525"/>
        <v/>
      </c>
      <c r="M2343" s="13"/>
      <c r="R2343" s="11"/>
      <c r="T2343" s="11"/>
      <c r="X2343" s="13"/>
    </row>
    <row r="2344" spans="1:24" x14ac:dyDescent="0.3">
      <c r="A2344" s="13"/>
      <c r="B2344" s="11">
        <v>3362</v>
      </c>
      <c r="C2344" s="14">
        <f t="shared" si="520"/>
        <v>57.982799999999997</v>
      </c>
      <c r="D2344" s="13"/>
      <c r="E2344" s="14">
        <f t="shared" si="515"/>
        <v>57.982599999999998</v>
      </c>
      <c r="F2344" s="21">
        <f t="shared" si="526"/>
        <v>1</v>
      </c>
      <c r="G2344" s="13"/>
      <c r="H2344" s="21">
        <f t="shared" si="521"/>
        <v>2</v>
      </c>
      <c r="I2344" s="13"/>
      <c r="J2344" s="11" t="str">
        <f t="shared" si="523"/>
        <v/>
      </c>
      <c r="K2344" s="11" t="str">
        <f t="shared" si="524"/>
        <v>U</v>
      </c>
      <c r="L2344" s="11" t="str">
        <f t="shared" si="525"/>
        <v/>
      </c>
      <c r="M2344" s="13"/>
      <c r="R2344" s="11"/>
      <c r="T2344" s="11"/>
      <c r="X2344" s="13"/>
    </row>
    <row r="2345" spans="1:24" x14ac:dyDescent="0.3">
      <c r="A2345" s="13"/>
      <c r="B2345" s="11">
        <v>3363</v>
      </c>
      <c r="C2345" s="14">
        <f t="shared" si="520"/>
        <v>57.991399999999999</v>
      </c>
      <c r="D2345" s="13"/>
      <c r="E2345" s="14">
        <f t="shared" si="515"/>
        <v>57.991300000000003</v>
      </c>
      <c r="F2345" s="21">
        <f t="shared" si="526"/>
        <v>1</v>
      </c>
      <c r="G2345" s="13"/>
      <c r="H2345" s="21">
        <f t="shared" si="521"/>
        <v>1</v>
      </c>
      <c r="I2345" s="13"/>
      <c r="J2345" s="11" t="str">
        <f t="shared" si="523"/>
        <v>X</v>
      </c>
      <c r="K2345" s="11" t="str">
        <f t="shared" si="524"/>
        <v/>
      </c>
      <c r="L2345" s="11" t="str">
        <f t="shared" si="525"/>
        <v/>
      </c>
      <c r="M2345" s="13"/>
      <c r="R2345" s="11"/>
      <c r="T2345" s="11"/>
      <c r="X2345" s="13"/>
    </row>
    <row r="2346" spans="1:24" x14ac:dyDescent="0.3">
      <c r="A2346" s="13"/>
      <c r="B2346" s="11">
        <v>3364</v>
      </c>
      <c r="C2346" s="14">
        <f t="shared" si="520"/>
        <v>58</v>
      </c>
      <c r="D2346" s="13"/>
      <c r="E2346" s="14">
        <f>57+(B2346-3249)/115</f>
        <v>58</v>
      </c>
      <c r="F2346" s="21"/>
      <c r="G2346" s="13"/>
      <c r="H2346" s="21">
        <f t="shared" si="521"/>
        <v>0</v>
      </c>
      <c r="I2346" s="13"/>
      <c r="J2346" s="10">
        <f>COUNTIF(J2232:J2345,"X")</f>
        <v>66</v>
      </c>
      <c r="K2346" s="10">
        <f>COUNTIF(K2232:K2345,"U")</f>
        <v>6</v>
      </c>
      <c r="L2346" s="10">
        <f>COUNTIF(L2232:L2345,"O")</f>
        <v>42</v>
      </c>
      <c r="M2346" s="13"/>
      <c r="R2346" s="11"/>
      <c r="T2346" s="11"/>
      <c r="X2346" s="13"/>
    </row>
    <row r="2347" spans="1:24" x14ac:dyDescent="0.3">
      <c r="A2347" s="13"/>
      <c r="B2347" s="11">
        <v>3365</v>
      </c>
      <c r="C2347" s="14">
        <f t="shared" si="520"/>
        <v>58.008600000000001</v>
      </c>
      <c r="D2347" s="13"/>
      <c r="E2347" s="14">
        <f t="shared" ref="E2347:E2410" si="527">ROUND(58+(B2347-3364)/117,4)</f>
        <v>58.008499999999998</v>
      </c>
      <c r="F2347" s="21">
        <f t="shared" ref="F2347:F2362" si="528">ROUND(((E2347-58)/0.14)*(21/2),0)</f>
        <v>1</v>
      </c>
      <c r="G2347" s="13"/>
      <c r="H2347" s="21">
        <f t="shared" si="521"/>
        <v>1</v>
      </c>
      <c r="I2347" s="13"/>
      <c r="J2347" s="11" t="str">
        <f t="shared" ref="J2347:J2378" si="529">IF(H2347=F2347,"X","")</f>
        <v>X</v>
      </c>
      <c r="K2347" s="11" t="str">
        <f t="shared" ref="K2347:K2378" si="530">IF(H2347&gt;F2347,"U","")</f>
        <v/>
      </c>
      <c r="L2347" s="11" t="str">
        <f t="shared" ref="L2347:L2378" si="531">IF(H2347&lt;F2347,"O","")</f>
        <v/>
      </c>
      <c r="M2347" s="13"/>
      <c r="R2347" s="11"/>
      <c r="T2347" s="11"/>
      <c r="X2347" s="13"/>
    </row>
    <row r="2348" spans="1:24" x14ac:dyDescent="0.3">
      <c r="A2348" s="13"/>
      <c r="B2348" s="11">
        <v>3366</v>
      </c>
      <c r="C2348" s="14">
        <f t="shared" si="520"/>
        <v>58.017200000000003</v>
      </c>
      <c r="D2348" s="13"/>
      <c r="E2348" s="14">
        <f t="shared" si="527"/>
        <v>58.017099999999999</v>
      </c>
      <c r="F2348" s="21">
        <f t="shared" si="528"/>
        <v>1</v>
      </c>
      <c r="G2348" s="13"/>
      <c r="H2348" s="21">
        <f t="shared" si="521"/>
        <v>1</v>
      </c>
      <c r="I2348" s="13"/>
      <c r="J2348" s="11" t="str">
        <f t="shared" si="529"/>
        <v>X</v>
      </c>
      <c r="K2348" s="11" t="str">
        <f t="shared" si="530"/>
        <v/>
      </c>
      <c r="L2348" s="11" t="str">
        <f t="shared" si="531"/>
        <v/>
      </c>
      <c r="M2348" s="13"/>
      <c r="R2348" s="11"/>
      <c r="T2348" s="11"/>
      <c r="X2348" s="13"/>
    </row>
    <row r="2349" spans="1:24" x14ac:dyDescent="0.3">
      <c r="A2349" s="13"/>
      <c r="B2349" s="11">
        <v>3367</v>
      </c>
      <c r="C2349" s="14">
        <f t="shared" si="520"/>
        <v>58.0259</v>
      </c>
      <c r="D2349" s="13"/>
      <c r="E2349" s="14">
        <f t="shared" si="527"/>
        <v>58.025599999999997</v>
      </c>
      <c r="F2349" s="21">
        <f t="shared" si="528"/>
        <v>2</v>
      </c>
      <c r="G2349" s="13"/>
      <c r="H2349" s="21">
        <f t="shared" si="521"/>
        <v>2.9999999999999996</v>
      </c>
      <c r="I2349" s="13"/>
      <c r="J2349" s="11" t="str">
        <f t="shared" si="529"/>
        <v/>
      </c>
      <c r="K2349" s="11" t="str">
        <f t="shared" si="530"/>
        <v>U</v>
      </c>
      <c r="L2349" s="11" t="str">
        <f t="shared" si="531"/>
        <v/>
      </c>
      <c r="M2349" s="13"/>
      <c r="R2349" s="11"/>
      <c r="T2349" s="11"/>
      <c r="X2349" s="13"/>
    </row>
    <row r="2350" spans="1:24" x14ac:dyDescent="0.3">
      <c r="A2350" s="13"/>
      <c r="B2350" s="11">
        <v>3368</v>
      </c>
      <c r="C2350" s="14">
        <f t="shared" si="520"/>
        <v>58.034500000000001</v>
      </c>
      <c r="D2350" s="13"/>
      <c r="E2350" s="14">
        <f t="shared" si="527"/>
        <v>58.034199999999998</v>
      </c>
      <c r="F2350" s="21">
        <f t="shared" si="528"/>
        <v>3</v>
      </c>
      <c r="G2350" s="13"/>
      <c r="H2350" s="21">
        <f t="shared" si="521"/>
        <v>2.9999999999999996</v>
      </c>
      <c r="I2350" s="13"/>
      <c r="J2350" s="11" t="str">
        <f t="shared" si="529"/>
        <v>X</v>
      </c>
      <c r="K2350" s="11" t="str">
        <f t="shared" si="530"/>
        <v/>
      </c>
      <c r="L2350" s="11" t="str">
        <f t="shared" si="531"/>
        <v/>
      </c>
      <c r="M2350" s="13"/>
      <c r="R2350" s="11"/>
      <c r="T2350" s="11"/>
      <c r="X2350" s="13"/>
    </row>
    <row r="2351" spans="1:24" x14ac:dyDescent="0.3">
      <c r="A2351" s="13"/>
      <c r="B2351" s="11">
        <v>3369</v>
      </c>
      <c r="C2351" s="14">
        <f t="shared" si="520"/>
        <v>58.043100000000003</v>
      </c>
      <c r="D2351" s="13"/>
      <c r="E2351" s="14">
        <f t="shared" si="527"/>
        <v>58.042700000000004</v>
      </c>
      <c r="F2351" s="21">
        <f t="shared" si="528"/>
        <v>3</v>
      </c>
      <c r="G2351" s="13"/>
      <c r="H2351" s="21">
        <f t="shared" si="521"/>
        <v>4</v>
      </c>
      <c r="I2351" s="13"/>
      <c r="J2351" s="11" t="str">
        <f t="shared" si="529"/>
        <v/>
      </c>
      <c r="K2351" s="11" t="str">
        <f t="shared" si="530"/>
        <v>U</v>
      </c>
      <c r="L2351" s="11" t="str">
        <f t="shared" si="531"/>
        <v/>
      </c>
      <c r="M2351" s="13"/>
      <c r="R2351" s="11"/>
      <c r="T2351" s="11"/>
      <c r="X2351" s="13"/>
    </row>
    <row r="2352" spans="1:24" x14ac:dyDescent="0.3">
      <c r="A2352" s="13"/>
      <c r="B2352" s="11">
        <v>3370</v>
      </c>
      <c r="C2352" s="14">
        <f t="shared" si="520"/>
        <v>58.051699999999997</v>
      </c>
      <c r="D2352" s="13"/>
      <c r="E2352" s="14">
        <f t="shared" si="527"/>
        <v>58.051299999999998</v>
      </c>
      <c r="F2352" s="21">
        <f t="shared" si="528"/>
        <v>4</v>
      </c>
      <c r="G2352" s="13"/>
      <c r="H2352" s="21">
        <f t="shared" si="521"/>
        <v>4</v>
      </c>
      <c r="I2352" s="13"/>
      <c r="J2352" s="11" t="str">
        <f t="shared" si="529"/>
        <v>X</v>
      </c>
      <c r="K2352" s="11" t="str">
        <f t="shared" si="530"/>
        <v/>
      </c>
      <c r="L2352" s="11" t="str">
        <f t="shared" si="531"/>
        <v/>
      </c>
      <c r="M2352" s="13"/>
      <c r="R2352" s="11"/>
      <c r="T2352" s="11"/>
      <c r="X2352" s="13"/>
    </row>
    <row r="2353" spans="1:24" x14ac:dyDescent="0.3">
      <c r="A2353" s="13"/>
      <c r="B2353" s="11">
        <v>3371</v>
      </c>
      <c r="C2353" s="14">
        <f t="shared" si="520"/>
        <v>58.060299999999998</v>
      </c>
      <c r="D2353" s="13"/>
      <c r="E2353" s="14">
        <f t="shared" si="527"/>
        <v>58.059800000000003</v>
      </c>
      <c r="F2353" s="21">
        <f t="shared" si="528"/>
        <v>4</v>
      </c>
      <c r="G2353" s="13"/>
      <c r="H2353" s="21">
        <f t="shared" si="521"/>
        <v>5</v>
      </c>
      <c r="I2353" s="13"/>
      <c r="J2353" s="11" t="str">
        <f t="shared" si="529"/>
        <v/>
      </c>
      <c r="K2353" s="11" t="str">
        <f t="shared" si="530"/>
        <v>U</v>
      </c>
      <c r="L2353" s="11" t="str">
        <f t="shared" si="531"/>
        <v/>
      </c>
      <c r="M2353" s="13"/>
      <c r="R2353" s="11"/>
      <c r="T2353" s="11"/>
      <c r="X2353" s="13"/>
    </row>
    <row r="2354" spans="1:24" x14ac:dyDescent="0.3">
      <c r="A2354" s="13"/>
      <c r="B2354" s="11">
        <v>3372</v>
      </c>
      <c r="C2354" s="14">
        <f t="shared" si="520"/>
        <v>58.068899999999999</v>
      </c>
      <c r="D2354" s="13"/>
      <c r="E2354" s="14">
        <f t="shared" si="527"/>
        <v>58.068399999999997</v>
      </c>
      <c r="F2354" s="21">
        <f t="shared" si="528"/>
        <v>5</v>
      </c>
      <c r="G2354" s="13"/>
      <c r="H2354" s="21">
        <f t="shared" si="521"/>
        <v>5</v>
      </c>
      <c r="I2354" s="13"/>
      <c r="J2354" s="11" t="str">
        <f t="shared" si="529"/>
        <v>X</v>
      </c>
      <c r="K2354" s="11" t="str">
        <f t="shared" si="530"/>
        <v/>
      </c>
      <c r="L2354" s="11" t="str">
        <f t="shared" si="531"/>
        <v/>
      </c>
      <c r="M2354" s="13"/>
      <c r="R2354" s="11"/>
      <c r="T2354" s="11"/>
      <c r="X2354" s="13"/>
    </row>
    <row r="2355" spans="1:24" x14ac:dyDescent="0.3">
      <c r="A2355" s="13"/>
      <c r="B2355" s="11">
        <v>3373</v>
      </c>
      <c r="C2355" s="14">
        <f t="shared" si="520"/>
        <v>58.077500000000001</v>
      </c>
      <c r="D2355" s="13"/>
      <c r="E2355" s="14">
        <f t="shared" si="527"/>
        <v>58.076900000000002</v>
      </c>
      <c r="F2355" s="21">
        <f t="shared" si="528"/>
        <v>6</v>
      </c>
      <c r="G2355" s="13"/>
      <c r="H2355" s="21">
        <f t="shared" si="521"/>
        <v>5.9999999999999991</v>
      </c>
      <c r="I2355" s="13"/>
      <c r="J2355" s="11" t="str">
        <f t="shared" si="529"/>
        <v>X</v>
      </c>
      <c r="K2355" s="11" t="str">
        <f t="shared" si="530"/>
        <v/>
      </c>
      <c r="L2355" s="11" t="str">
        <f t="shared" si="531"/>
        <v/>
      </c>
      <c r="M2355" s="13"/>
      <c r="R2355" s="11"/>
      <c r="T2355" s="11"/>
      <c r="X2355" s="13"/>
    </row>
    <row r="2356" spans="1:24" x14ac:dyDescent="0.3">
      <c r="A2356" s="13"/>
      <c r="B2356" s="11">
        <v>3374</v>
      </c>
      <c r="C2356" s="14">
        <f t="shared" si="520"/>
        <v>58.086100000000002</v>
      </c>
      <c r="D2356" s="13"/>
      <c r="E2356" s="14">
        <f t="shared" si="527"/>
        <v>58.085500000000003</v>
      </c>
      <c r="F2356" s="21">
        <f t="shared" si="528"/>
        <v>6</v>
      </c>
      <c r="G2356" s="13"/>
      <c r="H2356" s="21">
        <f t="shared" si="521"/>
        <v>5.9999999999999991</v>
      </c>
      <c r="I2356" s="13"/>
      <c r="J2356" s="11" t="str">
        <f t="shared" si="529"/>
        <v>X</v>
      </c>
      <c r="K2356" s="11" t="str">
        <f t="shared" si="530"/>
        <v/>
      </c>
      <c r="L2356" s="11" t="str">
        <f t="shared" si="531"/>
        <v/>
      </c>
      <c r="M2356" s="13"/>
      <c r="R2356" s="11"/>
      <c r="T2356" s="11"/>
      <c r="X2356" s="13"/>
    </row>
    <row r="2357" spans="1:24" x14ac:dyDescent="0.3">
      <c r="A2357" s="13"/>
      <c r="B2357" s="11">
        <v>3375</v>
      </c>
      <c r="C2357" s="14">
        <f t="shared" si="520"/>
        <v>58.094799999999999</v>
      </c>
      <c r="D2357" s="13"/>
      <c r="E2357" s="14">
        <f t="shared" si="527"/>
        <v>58.094000000000001</v>
      </c>
      <c r="F2357" s="21">
        <f t="shared" si="528"/>
        <v>7</v>
      </c>
      <c r="G2357" s="13"/>
      <c r="H2357" s="21">
        <f t="shared" si="521"/>
        <v>8</v>
      </c>
      <c r="I2357" s="13"/>
      <c r="J2357" s="11" t="str">
        <f t="shared" si="529"/>
        <v/>
      </c>
      <c r="K2357" s="11" t="str">
        <f t="shared" si="530"/>
        <v>U</v>
      </c>
      <c r="L2357" s="11" t="str">
        <f t="shared" si="531"/>
        <v/>
      </c>
      <c r="M2357" s="13"/>
      <c r="R2357" s="11"/>
      <c r="T2357" s="11"/>
      <c r="X2357" s="13"/>
    </row>
    <row r="2358" spans="1:24" x14ac:dyDescent="0.3">
      <c r="A2358" s="13"/>
      <c r="B2358" s="11">
        <v>3376</v>
      </c>
      <c r="C2358" s="14">
        <f t="shared" si="520"/>
        <v>58.103400000000001</v>
      </c>
      <c r="D2358" s="13"/>
      <c r="E2358" s="14">
        <f t="shared" si="527"/>
        <v>58.102600000000002</v>
      </c>
      <c r="F2358" s="21">
        <f t="shared" si="528"/>
        <v>8</v>
      </c>
      <c r="G2358" s="13"/>
      <c r="H2358" s="21">
        <f t="shared" si="521"/>
        <v>8</v>
      </c>
      <c r="I2358" s="13"/>
      <c r="J2358" s="11" t="str">
        <f t="shared" si="529"/>
        <v>X</v>
      </c>
      <c r="K2358" s="11" t="str">
        <f t="shared" si="530"/>
        <v/>
      </c>
      <c r="L2358" s="11" t="str">
        <f t="shared" si="531"/>
        <v/>
      </c>
      <c r="M2358" s="13"/>
      <c r="R2358" s="11"/>
      <c r="T2358" s="11"/>
      <c r="X2358" s="13"/>
    </row>
    <row r="2359" spans="1:24" x14ac:dyDescent="0.3">
      <c r="A2359" s="13"/>
      <c r="B2359" s="11">
        <v>3377</v>
      </c>
      <c r="C2359" s="14">
        <f t="shared" si="520"/>
        <v>58.112000000000002</v>
      </c>
      <c r="D2359" s="13"/>
      <c r="E2359" s="14">
        <f t="shared" si="527"/>
        <v>58.1111</v>
      </c>
      <c r="F2359" s="21">
        <f t="shared" si="528"/>
        <v>8</v>
      </c>
      <c r="G2359" s="13"/>
      <c r="H2359" s="21">
        <f t="shared" si="521"/>
        <v>9</v>
      </c>
      <c r="I2359" s="13"/>
      <c r="J2359" s="11" t="str">
        <f t="shared" si="529"/>
        <v/>
      </c>
      <c r="K2359" s="11" t="str">
        <f t="shared" si="530"/>
        <v>U</v>
      </c>
      <c r="L2359" s="11" t="str">
        <f t="shared" si="531"/>
        <v/>
      </c>
      <c r="M2359" s="13"/>
      <c r="R2359" s="11"/>
      <c r="T2359" s="11"/>
      <c r="X2359" s="13"/>
    </row>
    <row r="2360" spans="1:24" x14ac:dyDescent="0.3">
      <c r="A2360" s="13"/>
      <c r="B2360" s="11">
        <v>3378</v>
      </c>
      <c r="C2360" s="14">
        <f t="shared" si="520"/>
        <v>58.120600000000003</v>
      </c>
      <c r="D2360" s="13"/>
      <c r="E2360" s="14">
        <f t="shared" si="527"/>
        <v>58.119700000000002</v>
      </c>
      <c r="F2360" s="21">
        <f t="shared" si="528"/>
        <v>9</v>
      </c>
      <c r="G2360" s="13"/>
      <c r="H2360" s="21">
        <f t="shared" si="521"/>
        <v>9</v>
      </c>
      <c r="I2360" s="13"/>
      <c r="J2360" s="11" t="str">
        <f t="shared" si="529"/>
        <v>X</v>
      </c>
      <c r="K2360" s="11" t="str">
        <f t="shared" si="530"/>
        <v/>
      </c>
      <c r="L2360" s="11" t="str">
        <f t="shared" si="531"/>
        <v/>
      </c>
      <c r="M2360" s="13"/>
      <c r="R2360" s="11"/>
      <c r="T2360" s="11"/>
      <c r="X2360" s="13"/>
    </row>
    <row r="2361" spans="1:24" x14ac:dyDescent="0.3">
      <c r="A2361" s="13"/>
      <c r="B2361" s="11">
        <v>3379</v>
      </c>
      <c r="C2361" s="14">
        <f t="shared" si="520"/>
        <v>58.129199999999997</v>
      </c>
      <c r="D2361" s="13"/>
      <c r="E2361" s="14">
        <f t="shared" si="527"/>
        <v>58.1282</v>
      </c>
      <c r="F2361" s="21">
        <f t="shared" si="528"/>
        <v>10</v>
      </c>
      <c r="G2361" s="13"/>
      <c r="H2361" s="21">
        <f t="shared" si="521"/>
        <v>10</v>
      </c>
      <c r="I2361" s="13"/>
      <c r="J2361" s="11" t="str">
        <f t="shared" si="529"/>
        <v>X</v>
      </c>
      <c r="K2361" s="11" t="str">
        <f t="shared" si="530"/>
        <v/>
      </c>
      <c r="L2361" s="11" t="str">
        <f t="shared" si="531"/>
        <v/>
      </c>
      <c r="M2361" s="13"/>
      <c r="R2361" s="11"/>
      <c r="T2361" s="11"/>
      <c r="X2361" s="13"/>
    </row>
    <row r="2362" spans="1:24" x14ac:dyDescent="0.3">
      <c r="A2362" s="13"/>
      <c r="B2362" s="11">
        <v>3380</v>
      </c>
      <c r="C2362" s="14">
        <f t="shared" si="520"/>
        <v>58.137799999999999</v>
      </c>
      <c r="D2362" s="13"/>
      <c r="E2362" s="14">
        <f t="shared" si="527"/>
        <v>58.136800000000001</v>
      </c>
      <c r="F2362" s="21">
        <f t="shared" si="528"/>
        <v>10</v>
      </c>
      <c r="G2362" s="13"/>
      <c r="H2362" s="21">
        <f t="shared" si="521"/>
        <v>10</v>
      </c>
      <c r="I2362" s="13"/>
      <c r="J2362" s="11" t="str">
        <f t="shared" si="529"/>
        <v>X</v>
      </c>
      <c r="K2362" s="11" t="str">
        <f t="shared" si="530"/>
        <v/>
      </c>
      <c r="L2362" s="11" t="str">
        <f t="shared" si="531"/>
        <v/>
      </c>
      <c r="M2362" s="13"/>
      <c r="R2362" s="11"/>
      <c r="T2362" s="11"/>
      <c r="X2362" s="13"/>
    </row>
    <row r="2363" spans="1:24" x14ac:dyDescent="0.3">
      <c r="A2363" s="13"/>
      <c r="B2363" s="11">
        <v>3381</v>
      </c>
      <c r="C2363" s="14">
        <f t="shared" si="520"/>
        <v>58.1464</v>
      </c>
      <c r="D2363" s="13"/>
      <c r="E2363" s="14">
        <f t="shared" si="527"/>
        <v>58.145299999999999</v>
      </c>
      <c r="F2363" s="21">
        <f t="shared" ref="F2363:F2378" si="532">ROUND((21/2)+(((E2363-58)-0.14)/0.14)*(21/3),0)</f>
        <v>11</v>
      </c>
      <c r="G2363" s="13"/>
      <c r="H2363" s="21">
        <f t="shared" si="521"/>
        <v>11</v>
      </c>
      <c r="I2363" s="13"/>
      <c r="J2363" s="11" t="str">
        <f t="shared" si="529"/>
        <v>X</v>
      </c>
      <c r="K2363" s="11" t="str">
        <f t="shared" si="530"/>
        <v/>
      </c>
      <c r="L2363" s="11" t="str">
        <f t="shared" si="531"/>
        <v/>
      </c>
      <c r="M2363" s="13"/>
      <c r="R2363" s="11"/>
      <c r="T2363" s="11"/>
      <c r="X2363" s="13"/>
    </row>
    <row r="2364" spans="1:24" x14ac:dyDescent="0.3">
      <c r="A2364" s="13"/>
      <c r="B2364" s="11">
        <v>3382</v>
      </c>
      <c r="C2364" s="14">
        <f t="shared" si="520"/>
        <v>58.155000000000001</v>
      </c>
      <c r="D2364" s="13"/>
      <c r="E2364" s="14">
        <f t="shared" si="527"/>
        <v>58.153799999999997</v>
      </c>
      <c r="F2364" s="21">
        <f t="shared" si="532"/>
        <v>11</v>
      </c>
      <c r="G2364" s="13"/>
      <c r="H2364" s="21">
        <f t="shared" si="521"/>
        <v>11.999999999999998</v>
      </c>
      <c r="I2364" s="13"/>
      <c r="J2364" s="11" t="str">
        <f t="shared" si="529"/>
        <v/>
      </c>
      <c r="K2364" s="11" t="str">
        <f t="shared" si="530"/>
        <v>U</v>
      </c>
      <c r="L2364" s="11" t="str">
        <f t="shared" si="531"/>
        <v/>
      </c>
      <c r="M2364" s="13"/>
      <c r="R2364" s="11"/>
      <c r="T2364" s="11"/>
      <c r="X2364" s="13"/>
    </row>
    <row r="2365" spans="1:24" x14ac:dyDescent="0.3">
      <c r="A2365" s="13"/>
      <c r="B2365" s="11">
        <v>3383</v>
      </c>
      <c r="C2365" s="14">
        <f t="shared" si="520"/>
        <v>58.163600000000002</v>
      </c>
      <c r="D2365" s="13"/>
      <c r="E2365" s="14">
        <f t="shared" si="527"/>
        <v>58.162399999999998</v>
      </c>
      <c r="F2365" s="21">
        <f t="shared" si="532"/>
        <v>12</v>
      </c>
      <c r="G2365" s="13"/>
      <c r="H2365" s="21">
        <f t="shared" si="521"/>
        <v>11.999999999999998</v>
      </c>
      <c r="I2365" s="13"/>
      <c r="J2365" s="11" t="str">
        <f t="shared" si="529"/>
        <v>X</v>
      </c>
      <c r="K2365" s="11" t="str">
        <f t="shared" si="530"/>
        <v/>
      </c>
      <c r="L2365" s="11" t="str">
        <f t="shared" si="531"/>
        <v/>
      </c>
      <c r="M2365" s="13"/>
      <c r="R2365" s="11"/>
      <c r="T2365" s="11"/>
      <c r="X2365" s="13"/>
    </row>
    <row r="2366" spans="1:24" x14ac:dyDescent="0.3">
      <c r="A2366" s="13"/>
      <c r="B2366" s="11">
        <v>3384</v>
      </c>
      <c r="C2366" s="14">
        <f t="shared" si="520"/>
        <v>58.172199999999997</v>
      </c>
      <c r="D2366" s="13"/>
      <c r="E2366" s="14">
        <f t="shared" si="527"/>
        <v>58.170900000000003</v>
      </c>
      <c r="F2366" s="21">
        <f t="shared" si="532"/>
        <v>12</v>
      </c>
      <c r="G2366" s="13"/>
      <c r="H2366" s="21">
        <f t="shared" si="521"/>
        <v>13</v>
      </c>
      <c r="I2366" s="13"/>
      <c r="J2366" s="11" t="str">
        <f t="shared" si="529"/>
        <v/>
      </c>
      <c r="K2366" s="11" t="str">
        <f t="shared" si="530"/>
        <v>U</v>
      </c>
      <c r="L2366" s="11" t="str">
        <f t="shared" si="531"/>
        <v/>
      </c>
      <c r="M2366" s="13"/>
      <c r="R2366" s="11"/>
      <c r="T2366" s="11"/>
      <c r="X2366" s="13"/>
    </row>
    <row r="2367" spans="1:24" x14ac:dyDescent="0.3">
      <c r="A2367" s="13"/>
      <c r="B2367" s="11">
        <v>3385</v>
      </c>
      <c r="C2367" s="14">
        <f t="shared" si="520"/>
        <v>58.180799999999998</v>
      </c>
      <c r="D2367" s="13"/>
      <c r="E2367" s="14">
        <f t="shared" si="527"/>
        <v>58.179499999999997</v>
      </c>
      <c r="F2367" s="21">
        <f t="shared" si="532"/>
        <v>12</v>
      </c>
      <c r="G2367" s="13"/>
      <c r="H2367" s="21">
        <f t="shared" si="521"/>
        <v>13</v>
      </c>
      <c r="I2367" s="13"/>
      <c r="J2367" s="11" t="str">
        <f t="shared" si="529"/>
        <v/>
      </c>
      <c r="K2367" s="11" t="str">
        <f t="shared" si="530"/>
        <v>U</v>
      </c>
      <c r="L2367" s="11" t="str">
        <f t="shared" si="531"/>
        <v/>
      </c>
      <c r="M2367" s="13"/>
      <c r="R2367" s="11"/>
      <c r="T2367" s="11"/>
      <c r="X2367" s="13"/>
    </row>
    <row r="2368" spans="1:24" x14ac:dyDescent="0.3">
      <c r="A2368" s="13"/>
      <c r="B2368" s="11">
        <v>3386</v>
      </c>
      <c r="C2368" s="14">
        <f t="shared" si="520"/>
        <v>58.189300000000003</v>
      </c>
      <c r="D2368" s="13"/>
      <c r="E2368" s="14">
        <f t="shared" si="527"/>
        <v>58.188000000000002</v>
      </c>
      <c r="F2368" s="21">
        <f t="shared" si="532"/>
        <v>13</v>
      </c>
      <c r="G2368" s="13"/>
      <c r="H2368" s="21">
        <f t="shared" si="521"/>
        <v>13</v>
      </c>
      <c r="I2368" s="13"/>
      <c r="J2368" s="11" t="str">
        <f t="shared" si="529"/>
        <v>X</v>
      </c>
      <c r="K2368" s="11" t="str">
        <f t="shared" si="530"/>
        <v/>
      </c>
      <c r="L2368" s="11" t="str">
        <f t="shared" si="531"/>
        <v/>
      </c>
      <c r="M2368" s="13"/>
      <c r="R2368" s="11"/>
      <c r="T2368" s="11"/>
      <c r="X2368" s="13"/>
    </row>
    <row r="2369" spans="1:24" x14ac:dyDescent="0.3">
      <c r="A2369" s="13"/>
      <c r="B2369" s="11">
        <v>3387</v>
      </c>
      <c r="C2369" s="14">
        <f t="shared" si="520"/>
        <v>58.197899999999997</v>
      </c>
      <c r="D2369" s="13"/>
      <c r="E2369" s="14">
        <f t="shared" si="527"/>
        <v>58.196599999999997</v>
      </c>
      <c r="F2369" s="21">
        <f t="shared" si="532"/>
        <v>13</v>
      </c>
      <c r="G2369" s="13"/>
      <c r="H2369" s="21">
        <f t="shared" si="521"/>
        <v>13</v>
      </c>
      <c r="I2369" s="13"/>
      <c r="J2369" s="11" t="str">
        <f t="shared" si="529"/>
        <v>X</v>
      </c>
      <c r="K2369" s="11" t="str">
        <f t="shared" si="530"/>
        <v/>
      </c>
      <c r="L2369" s="11" t="str">
        <f t="shared" si="531"/>
        <v/>
      </c>
      <c r="M2369" s="13"/>
      <c r="R2369" s="11"/>
      <c r="T2369" s="11"/>
      <c r="X2369" s="13"/>
    </row>
    <row r="2370" spans="1:24" x14ac:dyDescent="0.3">
      <c r="A2370" s="13"/>
      <c r="B2370" s="11">
        <v>3388</v>
      </c>
      <c r="C2370" s="14">
        <f t="shared" si="520"/>
        <v>58.206499999999998</v>
      </c>
      <c r="D2370" s="13"/>
      <c r="E2370" s="14">
        <f t="shared" si="527"/>
        <v>58.205100000000002</v>
      </c>
      <c r="F2370" s="21">
        <f t="shared" si="532"/>
        <v>14</v>
      </c>
      <c r="G2370" s="13"/>
      <c r="H2370" s="21">
        <f t="shared" si="521"/>
        <v>14</v>
      </c>
      <c r="I2370" s="13"/>
      <c r="J2370" s="11" t="str">
        <f t="shared" si="529"/>
        <v>X</v>
      </c>
      <c r="K2370" s="11" t="str">
        <f t="shared" si="530"/>
        <v/>
      </c>
      <c r="L2370" s="11" t="str">
        <f t="shared" si="531"/>
        <v/>
      </c>
      <c r="M2370" s="13"/>
      <c r="R2370" s="11"/>
      <c r="T2370" s="11"/>
      <c r="X2370" s="13"/>
    </row>
    <row r="2371" spans="1:24" x14ac:dyDescent="0.3">
      <c r="A2371" s="13"/>
      <c r="B2371" s="11">
        <v>3389</v>
      </c>
      <c r="C2371" s="14">
        <f t="shared" si="520"/>
        <v>58.2151</v>
      </c>
      <c r="D2371" s="13"/>
      <c r="E2371" s="14">
        <f t="shared" si="527"/>
        <v>58.213700000000003</v>
      </c>
      <c r="F2371" s="21">
        <f t="shared" si="532"/>
        <v>14</v>
      </c>
      <c r="G2371" s="13"/>
      <c r="H2371" s="21">
        <f t="shared" si="521"/>
        <v>14</v>
      </c>
      <c r="I2371" s="13"/>
      <c r="J2371" s="11" t="str">
        <f t="shared" si="529"/>
        <v>X</v>
      </c>
      <c r="K2371" s="11" t="str">
        <f t="shared" si="530"/>
        <v/>
      </c>
      <c r="L2371" s="11" t="str">
        <f t="shared" si="531"/>
        <v/>
      </c>
      <c r="M2371" s="13"/>
      <c r="R2371" s="11"/>
      <c r="T2371" s="11"/>
      <c r="X2371" s="13"/>
    </row>
    <row r="2372" spans="1:24" x14ac:dyDescent="0.3">
      <c r="A2372" s="13"/>
      <c r="B2372" s="11">
        <v>3390</v>
      </c>
      <c r="C2372" s="14">
        <f t="shared" si="520"/>
        <v>58.223700000000001</v>
      </c>
      <c r="D2372" s="13"/>
      <c r="E2372" s="14">
        <f t="shared" si="527"/>
        <v>58.222200000000001</v>
      </c>
      <c r="F2372" s="21">
        <f t="shared" si="532"/>
        <v>15</v>
      </c>
      <c r="G2372" s="13"/>
      <c r="H2372" s="21">
        <f t="shared" si="521"/>
        <v>15</v>
      </c>
      <c r="I2372" s="13"/>
      <c r="J2372" s="11" t="str">
        <f t="shared" si="529"/>
        <v>X</v>
      </c>
      <c r="K2372" s="11" t="str">
        <f t="shared" si="530"/>
        <v/>
      </c>
      <c r="L2372" s="11" t="str">
        <f t="shared" si="531"/>
        <v/>
      </c>
      <c r="M2372" s="13"/>
      <c r="R2372" s="11"/>
      <c r="T2372" s="11"/>
      <c r="X2372" s="13"/>
    </row>
    <row r="2373" spans="1:24" x14ac:dyDescent="0.3">
      <c r="A2373" s="13"/>
      <c r="B2373" s="11">
        <v>3391</v>
      </c>
      <c r="C2373" s="14">
        <f t="shared" si="520"/>
        <v>58.232300000000002</v>
      </c>
      <c r="D2373" s="13"/>
      <c r="E2373" s="14">
        <f t="shared" si="527"/>
        <v>58.230800000000002</v>
      </c>
      <c r="F2373" s="21">
        <f t="shared" si="532"/>
        <v>15</v>
      </c>
      <c r="G2373" s="13"/>
      <c r="H2373" s="21">
        <f t="shared" si="521"/>
        <v>15</v>
      </c>
      <c r="I2373" s="13"/>
      <c r="J2373" s="11" t="str">
        <f t="shared" si="529"/>
        <v>X</v>
      </c>
      <c r="K2373" s="11" t="str">
        <f t="shared" si="530"/>
        <v/>
      </c>
      <c r="L2373" s="11" t="str">
        <f t="shared" si="531"/>
        <v/>
      </c>
      <c r="M2373" s="13"/>
      <c r="R2373" s="11"/>
      <c r="T2373" s="11"/>
      <c r="X2373" s="13"/>
    </row>
    <row r="2374" spans="1:24" x14ac:dyDescent="0.3">
      <c r="A2374" s="13"/>
      <c r="B2374" s="11">
        <v>3392</v>
      </c>
      <c r="C2374" s="14">
        <f t="shared" ref="C2374:C2437" si="533">ROUND(SQRT(B2374),4)</f>
        <v>58.240900000000003</v>
      </c>
      <c r="D2374" s="13"/>
      <c r="E2374" s="14">
        <f t="shared" si="527"/>
        <v>58.2393</v>
      </c>
      <c r="F2374" s="21">
        <f t="shared" si="532"/>
        <v>15</v>
      </c>
      <c r="G2374" s="13"/>
      <c r="H2374" s="21">
        <f t="shared" si="521"/>
        <v>16</v>
      </c>
      <c r="I2374" s="13"/>
      <c r="J2374" s="11" t="str">
        <f t="shared" si="529"/>
        <v/>
      </c>
      <c r="K2374" s="11" t="str">
        <f t="shared" si="530"/>
        <v>U</v>
      </c>
      <c r="L2374" s="11" t="str">
        <f t="shared" si="531"/>
        <v/>
      </c>
      <c r="M2374" s="13"/>
      <c r="R2374" s="11"/>
      <c r="T2374" s="11"/>
      <c r="X2374" s="13"/>
    </row>
    <row r="2375" spans="1:24" x14ac:dyDescent="0.3">
      <c r="A2375" s="13"/>
      <c r="B2375" s="11">
        <v>3393</v>
      </c>
      <c r="C2375" s="14">
        <f t="shared" si="533"/>
        <v>58.249499999999998</v>
      </c>
      <c r="D2375" s="13"/>
      <c r="E2375" s="14">
        <f t="shared" si="527"/>
        <v>58.247900000000001</v>
      </c>
      <c r="F2375" s="21">
        <f t="shared" si="532"/>
        <v>16</v>
      </c>
      <c r="G2375" s="13"/>
      <c r="H2375" s="21">
        <f t="shared" ref="H2375:H2438" si="534">ROUND(C2375-E2375,4)*10000</f>
        <v>16</v>
      </c>
      <c r="I2375" s="13"/>
      <c r="J2375" s="11" t="str">
        <f t="shared" si="529"/>
        <v>X</v>
      </c>
      <c r="K2375" s="11" t="str">
        <f t="shared" si="530"/>
        <v/>
      </c>
      <c r="L2375" s="11" t="str">
        <f t="shared" si="531"/>
        <v/>
      </c>
      <c r="M2375" s="13"/>
      <c r="R2375" s="11"/>
      <c r="T2375" s="11"/>
      <c r="X2375" s="13"/>
    </row>
    <row r="2376" spans="1:24" x14ac:dyDescent="0.3">
      <c r="A2376" s="13"/>
      <c r="B2376" s="11">
        <v>3394</v>
      </c>
      <c r="C2376" s="14">
        <f t="shared" si="533"/>
        <v>58.258000000000003</v>
      </c>
      <c r="D2376" s="13"/>
      <c r="E2376" s="14">
        <f t="shared" si="527"/>
        <v>58.256399999999999</v>
      </c>
      <c r="F2376" s="21">
        <f t="shared" si="532"/>
        <v>16</v>
      </c>
      <c r="G2376" s="13"/>
      <c r="H2376" s="21">
        <f t="shared" si="534"/>
        <v>16</v>
      </c>
      <c r="I2376" s="13"/>
      <c r="J2376" s="11" t="str">
        <f t="shared" si="529"/>
        <v>X</v>
      </c>
      <c r="K2376" s="11" t="str">
        <f t="shared" si="530"/>
        <v/>
      </c>
      <c r="L2376" s="11" t="str">
        <f t="shared" si="531"/>
        <v/>
      </c>
      <c r="M2376" s="13"/>
      <c r="R2376" s="11"/>
      <c r="T2376" s="11"/>
      <c r="X2376" s="13"/>
    </row>
    <row r="2377" spans="1:24" x14ac:dyDescent="0.3">
      <c r="A2377" s="13"/>
      <c r="B2377" s="11">
        <v>3395</v>
      </c>
      <c r="C2377" s="14">
        <f t="shared" si="533"/>
        <v>58.266599999999997</v>
      </c>
      <c r="D2377" s="13"/>
      <c r="E2377" s="14">
        <f t="shared" si="527"/>
        <v>58.265000000000001</v>
      </c>
      <c r="F2377" s="21">
        <f t="shared" si="532"/>
        <v>17</v>
      </c>
      <c r="G2377" s="13"/>
      <c r="H2377" s="21">
        <f t="shared" si="534"/>
        <v>16</v>
      </c>
      <c r="I2377" s="13"/>
      <c r="J2377" s="11" t="str">
        <f t="shared" si="529"/>
        <v/>
      </c>
      <c r="K2377" s="11" t="str">
        <f t="shared" si="530"/>
        <v/>
      </c>
      <c r="L2377" s="11" t="str">
        <f t="shared" si="531"/>
        <v>O</v>
      </c>
      <c r="M2377" s="13"/>
      <c r="R2377" s="11"/>
      <c r="T2377" s="11"/>
      <c r="X2377" s="13"/>
    </row>
    <row r="2378" spans="1:24" x14ac:dyDescent="0.3">
      <c r="A2378" s="13"/>
      <c r="B2378" s="11">
        <v>3396</v>
      </c>
      <c r="C2378" s="14">
        <f t="shared" si="533"/>
        <v>58.275199999999998</v>
      </c>
      <c r="D2378" s="13"/>
      <c r="E2378" s="14">
        <f t="shared" si="527"/>
        <v>58.273499999999999</v>
      </c>
      <c r="F2378" s="21">
        <f t="shared" si="532"/>
        <v>17</v>
      </c>
      <c r="G2378" s="13"/>
      <c r="H2378" s="21">
        <f t="shared" si="534"/>
        <v>17</v>
      </c>
      <c r="I2378" s="13"/>
      <c r="J2378" s="11" t="str">
        <f t="shared" si="529"/>
        <v>X</v>
      </c>
      <c r="K2378" s="11" t="str">
        <f t="shared" si="530"/>
        <v/>
      </c>
      <c r="L2378" s="11" t="str">
        <f t="shared" si="531"/>
        <v/>
      </c>
      <c r="M2378" s="13"/>
      <c r="R2378" s="11"/>
      <c r="T2378" s="11"/>
      <c r="X2378" s="13"/>
    </row>
    <row r="2379" spans="1:24" x14ac:dyDescent="0.3">
      <c r="A2379" s="13"/>
      <c r="B2379" s="11">
        <v>3397</v>
      </c>
      <c r="C2379" s="14">
        <f t="shared" si="533"/>
        <v>58.283799999999999</v>
      </c>
      <c r="D2379" s="13"/>
      <c r="E2379" s="14">
        <f t="shared" si="527"/>
        <v>58.2821</v>
      </c>
      <c r="F2379" s="21">
        <f t="shared" ref="F2379:F2395" si="535">ROUND(21-((0.42-(E2379-58))/0.14)*(21/6),0)</f>
        <v>18</v>
      </c>
      <c r="G2379" s="13"/>
      <c r="H2379" s="21">
        <f t="shared" si="534"/>
        <v>17</v>
      </c>
      <c r="I2379" s="13"/>
      <c r="J2379" s="11" t="str">
        <f t="shared" ref="J2379:J2410" si="536">IF(H2379=F2379,"X","")</f>
        <v/>
      </c>
      <c r="K2379" s="11" t="str">
        <f t="shared" ref="K2379:K2410" si="537">IF(H2379&gt;F2379,"U","")</f>
        <v/>
      </c>
      <c r="L2379" s="11" t="str">
        <f t="shared" ref="L2379:L2410" si="538">IF(H2379&lt;F2379,"O","")</f>
        <v>O</v>
      </c>
      <c r="M2379" s="13"/>
      <c r="R2379" s="11"/>
      <c r="T2379" s="11"/>
      <c r="X2379" s="13"/>
    </row>
    <row r="2380" spans="1:24" x14ac:dyDescent="0.3">
      <c r="A2380" s="13"/>
      <c r="B2380" s="11">
        <v>3398</v>
      </c>
      <c r="C2380" s="14">
        <f t="shared" si="533"/>
        <v>58.292400000000001</v>
      </c>
      <c r="D2380" s="13"/>
      <c r="E2380" s="14">
        <f t="shared" si="527"/>
        <v>58.290599999999998</v>
      </c>
      <c r="F2380" s="21">
        <f t="shared" si="535"/>
        <v>18</v>
      </c>
      <c r="G2380" s="13"/>
      <c r="H2380" s="21">
        <f t="shared" si="534"/>
        <v>18</v>
      </c>
      <c r="I2380" s="13"/>
      <c r="J2380" s="11" t="str">
        <f t="shared" si="536"/>
        <v>X</v>
      </c>
      <c r="K2380" s="11" t="str">
        <f t="shared" si="537"/>
        <v/>
      </c>
      <c r="L2380" s="11" t="str">
        <f t="shared" si="538"/>
        <v/>
      </c>
      <c r="M2380" s="13"/>
      <c r="R2380" s="11"/>
      <c r="T2380" s="11"/>
      <c r="X2380" s="13"/>
    </row>
    <row r="2381" spans="1:24" x14ac:dyDescent="0.3">
      <c r="A2381" s="13"/>
      <c r="B2381" s="11">
        <v>3399</v>
      </c>
      <c r="C2381" s="14">
        <f t="shared" si="533"/>
        <v>58.300899999999999</v>
      </c>
      <c r="D2381" s="13"/>
      <c r="E2381" s="14">
        <f t="shared" si="527"/>
        <v>58.299100000000003</v>
      </c>
      <c r="F2381" s="21">
        <f t="shared" si="535"/>
        <v>18</v>
      </c>
      <c r="G2381" s="13"/>
      <c r="H2381" s="21">
        <f t="shared" si="534"/>
        <v>18</v>
      </c>
      <c r="I2381" s="13"/>
      <c r="J2381" s="11" t="str">
        <f t="shared" si="536"/>
        <v>X</v>
      </c>
      <c r="K2381" s="11" t="str">
        <f t="shared" si="537"/>
        <v/>
      </c>
      <c r="L2381" s="11" t="str">
        <f t="shared" si="538"/>
        <v/>
      </c>
      <c r="M2381" s="13"/>
      <c r="R2381" s="11"/>
      <c r="T2381" s="11"/>
      <c r="X2381" s="13"/>
    </row>
    <row r="2382" spans="1:24" x14ac:dyDescent="0.3">
      <c r="A2382" s="13"/>
      <c r="B2382" s="11">
        <v>3400</v>
      </c>
      <c r="C2382" s="14">
        <f t="shared" si="533"/>
        <v>58.3095</v>
      </c>
      <c r="D2382" s="13"/>
      <c r="E2382" s="14">
        <f t="shared" si="527"/>
        <v>58.307699999999997</v>
      </c>
      <c r="F2382" s="21">
        <f t="shared" si="535"/>
        <v>18</v>
      </c>
      <c r="G2382" s="13"/>
      <c r="H2382" s="21">
        <f t="shared" si="534"/>
        <v>18</v>
      </c>
      <c r="I2382" s="13"/>
      <c r="J2382" s="11" t="str">
        <f t="shared" si="536"/>
        <v>X</v>
      </c>
      <c r="K2382" s="11" t="str">
        <f t="shared" si="537"/>
        <v/>
      </c>
      <c r="L2382" s="11" t="str">
        <f t="shared" si="538"/>
        <v/>
      </c>
      <c r="M2382" s="13"/>
      <c r="R2382" s="11"/>
      <c r="T2382" s="11"/>
      <c r="X2382" s="13"/>
    </row>
    <row r="2383" spans="1:24" x14ac:dyDescent="0.3">
      <c r="A2383" s="13"/>
      <c r="B2383" s="11">
        <v>3401</v>
      </c>
      <c r="C2383" s="14">
        <f t="shared" si="533"/>
        <v>58.318100000000001</v>
      </c>
      <c r="D2383" s="13"/>
      <c r="E2383" s="14">
        <f t="shared" si="527"/>
        <v>58.316200000000002</v>
      </c>
      <c r="F2383" s="21">
        <f t="shared" si="535"/>
        <v>18</v>
      </c>
      <c r="G2383" s="13"/>
      <c r="H2383" s="21">
        <f t="shared" si="534"/>
        <v>19</v>
      </c>
      <c r="I2383" s="13"/>
      <c r="J2383" s="11" t="str">
        <f t="shared" si="536"/>
        <v/>
      </c>
      <c r="K2383" s="11" t="str">
        <f t="shared" si="537"/>
        <v>U</v>
      </c>
      <c r="L2383" s="11" t="str">
        <f t="shared" si="538"/>
        <v/>
      </c>
      <c r="M2383" s="13"/>
      <c r="R2383" s="11"/>
      <c r="T2383" s="11"/>
      <c r="X2383" s="13"/>
    </row>
    <row r="2384" spans="1:24" x14ac:dyDescent="0.3">
      <c r="A2384" s="13"/>
      <c r="B2384" s="11">
        <v>3402</v>
      </c>
      <c r="C2384" s="14">
        <f t="shared" si="533"/>
        <v>58.326700000000002</v>
      </c>
      <c r="D2384" s="13"/>
      <c r="E2384" s="14">
        <f t="shared" si="527"/>
        <v>58.324800000000003</v>
      </c>
      <c r="F2384" s="21">
        <f t="shared" si="535"/>
        <v>19</v>
      </c>
      <c r="G2384" s="13"/>
      <c r="H2384" s="21">
        <f t="shared" si="534"/>
        <v>19</v>
      </c>
      <c r="I2384" s="13"/>
      <c r="J2384" s="11" t="str">
        <f t="shared" si="536"/>
        <v>X</v>
      </c>
      <c r="K2384" s="11" t="str">
        <f t="shared" si="537"/>
        <v/>
      </c>
      <c r="L2384" s="11" t="str">
        <f t="shared" si="538"/>
        <v/>
      </c>
      <c r="M2384" s="13"/>
      <c r="R2384" s="11"/>
      <c r="T2384" s="11"/>
      <c r="X2384" s="13"/>
    </row>
    <row r="2385" spans="1:24" x14ac:dyDescent="0.3">
      <c r="A2385" s="13"/>
      <c r="B2385" s="11">
        <v>3403</v>
      </c>
      <c r="C2385" s="14">
        <f t="shared" si="533"/>
        <v>58.3352</v>
      </c>
      <c r="D2385" s="13"/>
      <c r="E2385" s="14">
        <f t="shared" si="527"/>
        <v>58.333300000000001</v>
      </c>
      <c r="F2385" s="21">
        <f t="shared" si="535"/>
        <v>19</v>
      </c>
      <c r="G2385" s="13"/>
      <c r="H2385" s="21">
        <f t="shared" si="534"/>
        <v>19</v>
      </c>
      <c r="I2385" s="13"/>
      <c r="J2385" s="11" t="str">
        <f t="shared" si="536"/>
        <v>X</v>
      </c>
      <c r="K2385" s="11" t="str">
        <f t="shared" si="537"/>
        <v/>
      </c>
      <c r="L2385" s="11" t="str">
        <f t="shared" si="538"/>
        <v/>
      </c>
      <c r="M2385" s="13"/>
      <c r="R2385" s="11"/>
      <c r="T2385" s="11"/>
      <c r="X2385" s="13"/>
    </row>
    <row r="2386" spans="1:24" x14ac:dyDescent="0.3">
      <c r="A2386" s="13"/>
      <c r="B2386" s="11">
        <v>3404</v>
      </c>
      <c r="C2386" s="14">
        <f t="shared" si="533"/>
        <v>58.343800000000002</v>
      </c>
      <c r="D2386" s="13"/>
      <c r="E2386" s="14">
        <f t="shared" si="527"/>
        <v>58.341900000000003</v>
      </c>
      <c r="F2386" s="21">
        <f t="shared" si="535"/>
        <v>19</v>
      </c>
      <c r="G2386" s="13"/>
      <c r="H2386" s="21">
        <f t="shared" si="534"/>
        <v>19</v>
      </c>
      <c r="I2386" s="13"/>
      <c r="J2386" s="11" t="str">
        <f t="shared" si="536"/>
        <v>X</v>
      </c>
      <c r="K2386" s="11" t="str">
        <f t="shared" si="537"/>
        <v/>
      </c>
      <c r="L2386" s="11" t="str">
        <f t="shared" si="538"/>
        <v/>
      </c>
      <c r="M2386" s="13"/>
      <c r="R2386" s="11"/>
      <c r="T2386" s="11"/>
      <c r="X2386" s="13"/>
    </row>
    <row r="2387" spans="1:24" x14ac:dyDescent="0.3">
      <c r="A2387" s="13"/>
      <c r="B2387" s="11">
        <v>3405</v>
      </c>
      <c r="C2387" s="14">
        <f t="shared" si="533"/>
        <v>58.352400000000003</v>
      </c>
      <c r="D2387" s="13"/>
      <c r="E2387" s="14">
        <f t="shared" si="527"/>
        <v>58.3504</v>
      </c>
      <c r="F2387" s="21">
        <f t="shared" si="535"/>
        <v>19</v>
      </c>
      <c r="G2387" s="13"/>
      <c r="H2387" s="21">
        <f t="shared" si="534"/>
        <v>20</v>
      </c>
      <c r="I2387" s="13"/>
      <c r="J2387" s="11" t="str">
        <f t="shared" si="536"/>
        <v/>
      </c>
      <c r="K2387" s="11" t="str">
        <f t="shared" si="537"/>
        <v>U</v>
      </c>
      <c r="L2387" s="11" t="str">
        <f t="shared" si="538"/>
        <v/>
      </c>
      <c r="M2387" s="13"/>
      <c r="R2387" s="11"/>
      <c r="T2387" s="11"/>
      <c r="X2387" s="13"/>
    </row>
    <row r="2388" spans="1:24" x14ac:dyDescent="0.3">
      <c r="A2388" s="13"/>
      <c r="B2388" s="11">
        <v>3406</v>
      </c>
      <c r="C2388" s="14">
        <f t="shared" si="533"/>
        <v>58.360900000000001</v>
      </c>
      <c r="D2388" s="13"/>
      <c r="E2388" s="14">
        <f t="shared" si="527"/>
        <v>58.359000000000002</v>
      </c>
      <c r="F2388" s="21">
        <f t="shared" si="535"/>
        <v>19</v>
      </c>
      <c r="G2388" s="13"/>
      <c r="H2388" s="21">
        <f t="shared" si="534"/>
        <v>19</v>
      </c>
      <c r="I2388" s="13"/>
      <c r="J2388" s="11" t="str">
        <f t="shared" si="536"/>
        <v>X</v>
      </c>
      <c r="K2388" s="11" t="str">
        <f t="shared" si="537"/>
        <v/>
      </c>
      <c r="L2388" s="11" t="str">
        <f t="shared" si="538"/>
        <v/>
      </c>
      <c r="M2388" s="13"/>
      <c r="R2388" s="11"/>
      <c r="T2388" s="11"/>
      <c r="X2388" s="13"/>
    </row>
    <row r="2389" spans="1:24" x14ac:dyDescent="0.3">
      <c r="A2389" s="13"/>
      <c r="B2389" s="11">
        <v>3407</v>
      </c>
      <c r="C2389" s="14">
        <f t="shared" si="533"/>
        <v>58.369500000000002</v>
      </c>
      <c r="D2389" s="13"/>
      <c r="E2389" s="14">
        <f t="shared" si="527"/>
        <v>58.3675</v>
      </c>
      <c r="F2389" s="21">
        <f t="shared" si="535"/>
        <v>20</v>
      </c>
      <c r="G2389" s="13"/>
      <c r="H2389" s="21">
        <f t="shared" si="534"/>
        <v>20</v>
      </c>
      <c r="I2389" s="13"/>
      <c r="J2389" s="11" t="str">
        <f t="shared" si="536"/>
        <v>X</v>
      </c>
      <c r="K2389" s="11" t="str">
        <f t="shared" si="537"/>
        <v/>
      </c>
      <c r="L2389" s="11" t="str">
        <f t="shared" si="538"/>
        <v/>
      </c>
      <c r="M2389" s="13"/>
      <c r="R2389" s="11"/>
      <c r="T2389" s="11"/>
      <c r="X2389" s="13"/>
    </row>
    <row r="2390" spans="1:24" x14ac:dyDescent="0.3">
      <c r="A2390" s="13"/>
      <c r="B2390" s="11">
        <v>3408</v>
      </c>
      <c r="C2390" s="14">
        <f t="shared" si="533"/>
        <v>58.378100000000003</v>
      </c>
      <c r="D2390" s="13"/>
      <c r="E2390" s="14">
        <f t="shared" si="527"/>
        <v>58.376100000000001</v>
      </c>
      <c r="F2390" s="21">
        <f t="shared" si="535"/>
        <v>20</v>
      </c>
      <c r="G2390" s="13"/>
      <c r="H2390" s="21">
        <f t="shared" si="534"/>
        <v>20</v>
      </c>
      <c r="I2390" s="13"/>
      <c r="J2390" s="11" t="str">
        <f t="shared" si="536"/>
        <v>X</v>
      </c>
      <c r="K2390" s="11" t="str">
        <f t="shared" si="537"/>
        <v/>
      </c>
      <c r="L2390" s="11" t="str">
        <f t="shared" si="538"/>
        <v/>
      </c>
      <c r="M2390" s="13"/>
      <c r="R2390" s="11"/>
      <c r="T2390" s="11"/>
      <c r="X2390" s="13"/>
    </row>
    <row r="2391" spans="1:24" x14ac:dyDescent="0.3">
      <c r="A2391" s="13"/>
      <c r="B2391" s="11">
        <v>3409</v>
      </c>
      <c r="C2391" s="14">
        <f t="shared" si="533"/>
        <v>58.386600000000001</v>
      </c>
      <c r="D2391" s="13"/>
      <c r="E2391" s="14">
        <f t="shared" si="527"/>
        <v>58.384599999999999</v>
      </c>
      <c r="F2391" s="21">
        <f t="shared" si="535"/>
        <v>20</v>
      </c>
      <c r="G2391" s="13"/>
      <c r="H2391" s="21">
        <f t="shared" si="534"/>
        <v>20</v>
      </c>
      <c r="I2391" s="13"/>
      <c r="J2391" s="11" t="str">
        <f t="shared" si="536"/>
        <v>X</v>
      </c>
      <c r="K2391" s="11" t="str">
        <f t="shared" si="537"/>
        <v/>
      </c>
      <c r="L2391" s="11" t="str">
        <f t="shared" si="538"/>
        <v/>
      </c>
      <c r="M2391" s="13"/>
      <c r="R2391" s="11"/>
      <c r="T2391" s="11"/>
      <c r="X2391" s="13"/>
    </row>
    <row r="2392" spans="1:24" x14ac:dyDescent="0.3">
      <c r="A2392" s="13"/>
      <c r="B2392" s="11">
        <v>3410</v>
      </c>
      <c r="C2392" s="14">
        <f t="shared" si="533"/>
        <v>58.395200000000003</v>
      </c>
      <c r="D2392" s="13"/>
      <c r="E2392" s="14">
        <f t="shared" si="527"/>
        <v>58.3932</v>
      </c>
      <c r="F2392" s="21">
        <f t="shared" si="535"/>
        <v>20</v>
      </c>
      <c r="G2392" s="13"/>
      <c r="H2392" s="21">
        <f t="shared" si="534"/>
        <v>20</v>
      </c>
      <c r="I2392" s="13"/>
      <c r="J2392" s="11" t="str">
        <f t="shared" si="536"/>
        <v>X</v>
      </c>
      <c r="K2392" s="11" t="str">
        <f t="shared" si="537"/>
        <v/>
      </c>
      <c r="L2392" s="11" t="str">
        <f t="shared" si="538"/>
        <v/>
      </c>
      <c r="M2392" s="13"/>
      <c r="R2392" s="11"/>
      <c r="T2392" s="11"/>
      <c r="X2392" s="13"/>
    </row>
    <row r="2393" spans="1:24" x14ac:dyDescent="0.3">
      <c r="A2393" s="13"/>
      <c r="B2393" s="11">
        <v>3411</v>
      </c>
      <c r="C2393" s="14">
        <f t="shared" si="533"/>
        <v>58.403799999999997</v>
      </c>
      <c r="D2393" s="13"/>
      <c r="E2393" s="14">
        <f t="shared" si="527"/>
        <v>58.401699999999998</v>
      </c>
      <c r="F2393" s="21">
        <f t="shared" si="535"/>
        <v>21</v>
      </c>
      <c r="G2393" s="13"/>
      <c r="H2393" s="21">
        <f t="shared" si="534"/>
        <v>21</v>
      </c>
      <c r="I2393" s="13"/>
      <c r="J2393" s="11" t="str">
        <f t="shared" si="536"/>
        <v>X</v>
      </c>
      <c r="K2393" s="11" t="str">
        <f t="shared" si="537"/>
        <v/>
      </c>
      <c r="L2393" s="11" t="str">
        <f t="shared" si="538"/>
        <v/>
      </c>
      <c r="M2393" s="13"/>
      <c r="R2393" s="11"/>
      <c r="T2393" s="11"/>
      <c r="X2393" s="13"/>
    </row>
    <row r="2394" spans="1:24" x14ac:dyDescent="0.3">
      <c r="A2394" s="13"/>
      <c r="B2394" s="11">
        <v>3412</v>
      </c>
      <c r="C2394" s="14">
        <f t="shared" si="533"/>
        <v>58.412300000000002</v>
      </c>
      <c r="D2394" s="13"/>
      <c r="E2394" s="14">
        <f t="shared" si="527"/>
        <v>58.410299999999999</v>
      </c>
      <c r="F2394" s="21">
        <f t="shared" si="535"/>
        <v>21</v>
      </c>
      <c r="G2394" s="13"/>
      <c r="H2394" s="21">
        <f t="shared" si="534"/>
        <v>20</v>
      </c>
      <c r="I2394" s="13"/>
      <c r="J2394" s="11" t="str">
        <f t="shared" si="536"/>
        <v/>
      </c>
      <c r="K2394" s="11" t="str">
        <f t="shared" si="537"/>
        <v/>
      </c>
      <c r="L2394" s="11" t="str">
        <f t="shared" si="538"/>
        <v>O</v>
      </c>
      <c r="M2394" s="13"/>
      <c r="R2394" s="11"/>
      <c r="T2394" s="11"/>
      <c r="X2394" s="13"/>
    </row>
    <row r="2395" spans="1:24" x14ac:dyDescent="0.3">
      <c r="A2395" s="13"/>
      <c r="B2395" s="11">
        <v>3413</v>
      </c>
      <c r="C2395" s="14">
        <f t="shared" si="533"/>
        <v>58.420900000000003</v>
      </c>
      <c r="D2395" s="13"/>
      <c r="E2395" s="14">
        <f t="shared" si="527"/>
        <v>58.418799999999997</v>
      </c>
      <c r="F2395" s="21">
        <f t="shared" si="535"/>
        <v>21</v>
      </c>
      <c r="G2395" s="13"/>
      <c r="H2395" s="21">
        <f t="shared" si="534"/>
        <v>21</v>
      </c>
      <c r="I2395" s="13"/>
      <c r="J2395" s="11" t="str">
        <f t="shared" si="536"/>
        <v>X</v>
      </c>
      <c r="K2395" s="11" t="str">
        <f t="shared" si="537"/>
        <v/>
      </c>
      <c r="L2395" s="11" t="str">
        <f t="shared" si="538"/>
        <v/>
      </c>
      <c r="M2395" s="13"/>
      <c r="R2395" s="11"/>
      <c r="T2395" s="11"/>
      <c r="X2395" s="13"/>
    </row>
    <row r="2396" spans="1:24" x14ac:dyDescent="0.3">
      <c r="A2396" s="13"/>
      <c r="B2396" s="11">
        <v>3414</v>
      </c>
      <c r="C2396" s="14">
        <f t="shared" si="533"/>
        <v>58.429400000000001</v>
      </c>
      <c r="D2396" s="13"/>
      <c r="E2396" s="14">
        <f t="shared" si="527"/>
        <v>58.427399999999999</v>
      </c>
      <c r="F2396" s="21">
        <v>21</v>
      </c>
      <c r="G2396" s="13"/>
      <c r="H2396" s="21">
        <f t="shared" si="534"/>
        <v>20</v>
      </c>
      <c r="I2396" s="13"/>
      <c r="J2396" s="11" t="str">
        <f t="shared" si="536"/>
        <v/>
      </c>
      <c r="K2396" s="11" t="str">
        <f t="shared" si="537"/>
        <v/>
      </c>
      <c r="L2396" s="11" t="str">
        <f t="shared" si="538"/>
        <v>O</v>
      </c>
      <c r="M2396" s="13"/>
      <c r="R2396" s="11"/>
      <c r="T2396" s="11"/>
      <c r="X2396" s="13"/>
    </row>
    <row r="2397" spans="1:24" x14ac:dyDescent="0.3">
      <c r="A2397" s="13"/>
      <c r="B2397" s="11">
        <v>3415</v>
      </c>
      <c r="C2397" s="14">
        <f t="shared" si="533"/>
        <v>58.438000000000002</v>
      </c>
      <c r="D2397" s="13"/>
      <c r="E2397" s="14">
        <f t="shared" si="527"/>
        <v>58.435899999999997</v>
      </c>
      <c r="F2397" s="21">
        <v>21</v>
      </c>
      <c r="G2397" s="13"/>
      <c r="H2397" s="21">
        <f t="shared" si="534"/>
        <v>21</v>
      </c>
      <c r="I2397" s="13"/>
      <c r="J2397" s="11" t="str">
        <f t="shared" si="536"/>
        <v>X</v>
      </c>
      <c r="K2397" s="11" t="str">
        <f t="shared" si="537"/>
        <v/>
      </c>
      <c r="L2397" s="11" t="str">
        <f t="shared" si="538"/>
        <v/>
      </c>
      <c r="M2397" s="13"/>
      <c r="R2397" s="11"/>
      <c r="T2397" s="11"/>
      <c r="X2397" s="13"/>
    </row>
    <row r="2398" spans="1:24" x14ac:dyDescent="0.3">
      <c r="A2398" s="13"/>
      <c r="B2398" s="11">
        <v>3416</v>
      </c>
      <c r="C2398" s="14">
        <f t="shared" si="533"/>
        <v>58.446599999999997</v>
      </c>
      <c r="D2398" s="13"/>
      <c r="E2398" s="14">
        <f t="shared" si="527"/>
        <v>58.444400000000002</v>
      </c>
      <c r="F2398" s="21">
        <v>21</v>
      </c>
      <c r="G2398" s="13"/>
      <c r="H2398" s="21">
        <f t="shared" si="534"/>
        <v>22</v>
      </c>
      <c r="I2398" s="13"/>
      <c r="J2398" s="11" t="str">
        <f t="shared" si="536"/>
        <v/>
      </c>
      <c r="K2398" s="11" t="str">
        <f t="shared" si="537"/>
        <v>U</v>
      </c>
      <c r="L2398" s="11" t="str">
        <f t="shared" si="538"/>
        <v/>
      </c>
      <c r="M2398" s="13"/>
      <c r="R2398" s="11"/>
      <c r="T2398" s="11"/>
      <c r="X2398" s="13"/>
    </row>
    <row r="2399" spans="1:24" x14ac:dyDescent="0.3">
      <c r="A2399" s="13"/>
      <c r="B2399" s="11">
        <v>3417</v>
      </c>
      <c r="C2399" s="14">
        <f t="shared" si="533"/>
        <v>58.455100000000002</v>
      </c>
      <c r="D2399" s="13"/>
      <c r="E2399" s="14">
        <f t="shared" si="527"/>
        <v>58.453000000000003</v>
      </c>
      <c r="F2399" s="21">
        <v>21</v>
      </c>
      <c r="G2399" s="13"/>
      <c r="H2399" s="21">
        <f t="shared" si="534"/>
        <v>21</v>
      </c>
      <c r="I2399" s="13"/>
      <c r="J2399" s="11" t="str">
        <f t="shared" si="536"/>
        <v>X</v>
      </c>
      <c r="K2399" s="11" t="str">
        <f t="shared" si="537"/>
        <v/>
      </c>
      <c r="L2399" s="11" t="str">
        <f t="shared" si="538"/>
        <v/>
      </c>
      <c r="M2399" s="13"/>
      <c r="R2399" s="11"/>
      <c r="T2399" s="11"/>
      <c r="X2399" s="13"/>
    </row>
    <row r="2400" spans="1:24" x14ac:dyDescent="0.3">
      <c r="A2400" s="13"/>
      <c r="B2400" s="11">
        <v>3418</v>
      </c>
      <c r="C2400" s="14">
        <f t="shared" si="533"/>
        <v>58.463700000000003</v>
      </c>
      <c r="D2400" s="13"/>
      <c r="E2400" s="14">
        <f t="shared" si="527"/>
        <v>58.461500000000001</v>
      </c>
      <c r="F2400" s="21">
        <v>21</v>
      </c>
      <c r="G2400" s="13"/>
      <c r="H2400" s="21">
        <f t="shared" si="534"/>
        <v>22</v>
      </c>
      <c r="I2400" s="13"/>
      <c r="J2400" s="11" t="str">
        <f t="shared" si="536"/>
        <v/>
      </c>
      <c r="K2400" s="11" t="str">
        <f t="shared" si="537"/>
        <v>U</v>
      </c>
      <c r="L2400" s="11" t="str">
        <f t="shared" si="538"/>
        <v/>
      </c>
      <c r="M2400" s="13"/>
      <c r="R2400" s="11"/>
      <c r="T2400" s="11"/>
      <c r="X2400" s="13"/>
    </row>
    <row r="2401" spans="1:24" x14ac:dyDescent="0.3">
      <c r="A2401" s="13"/>
      <c r="B2401" s="11">
        <v>3419</v>
      </c>
      <c r="C2401" s="14">
        <f t="shared" si="533"/>
        <v>58.472200000000001</v>
      </c>
      <c r="D2401" s="13"/>
      <c r="E2401" s="14">
        <f t="shared" si="527"/>
        <v>58.470100000000002</v>
      </c>
      <c r="F2401" s="21">
        <v>21</v>
      </c>
      <c r="G2401" s="13"/>
      <c r="H2401" s="21">
        <f t="shared" si="534"/>
        <v>21</v>
      </c>
      <c r="I2401" s="13"/>
      <c r="J2401" s="11" t="str">
        <f t="shared" si="536"/>
        <v>X</v>
      </c>
      <c r="K2401" s="11" t="str">
        <f t="shared" si="537"/>
        <v/>
      </c>
      <c r="L2401" s="11" t="str">
        <f t="shared" si="538"/>
        <v/>
      </c>
      <c r="M2401" s="13"/>
      <c r="R2401" s="11"/>
      <c r="T2401" s="11"/>
      <c r="X2401" s="13"/>
    </row>
    <row r="2402" spans="1:24" x14ac:dyDescent="0.3">
      <c r="A2402" s="13"/>
      <c r="B2402" s="11">
        <v>3420</v>
      </c>
      <c r="C2402" s="14">
        <f t="shared" si="533"/>
        <v>58.480800000000002</v>
      </c>
      <c r="D2402" s="13"/>
      <c r="E2402" s="14">
        <f t="shared" si="527"/>
        <v>58.4786</v>
      </c>
      <c r="F2402" s="21">
        <v>21</v>
      </c>
      <c r="G2402" s="13"/>
      <c r="H2402" s="21">
        <f t="shared" si="534"/>
        <v>22</v>
      </c>
      <c r="I2402" s="13"/>
      <c r="J2402" s="11" t="str">
        <f t="shared" si="536"/>
        <v/>
      </c>
      <c r="K2402" s="11" t="str">
        <f t="shared" si="537"/>
        <v>U</v>
      </c>
      <c r="L2402" s="11" t="str">
        <f t="shared" si="538"/>
        <v/>
      </c>
      <c r="M2402" s="13"/>
      <c r="R2402" s="11"/>
      <c r="T2402" s="11"/>
      <c r="X2402" s="13"/>
    </row>
    <row r="2403" spans="1:24" x14ac:dyDescent="0.3">
      <c r="A2403" s="13"/>
      <c r="B2403" s="11">
        <v>3421</v>
      </c>
      <c r="C2403" s="14">
        <f t="shared" si="533"/>
        <v>58.4893</v>
      </c>
      <c r="D2403" s="13"/>
      <c r="E2403" s="14">
        <f t="shared" si="527"/>
        <v>58.487200000000001</v>
      </c>
      <c r="F2403" s="21">
        <v>21</v>
      </c>
      <c r="G2403" s="13"/>
      <c r="H2403" s="21">
        <f t="shared" si="534"/>
        <v>21</v>
      </c>
      <c r="I2403" s="13"/>
      <c r="J2403" s="11" t="str">
        <f t="shared" si="536"/>
        <v>X</v>
      </c>
      <c r="K2403" s="11" t="str">
        <f t="shared" si="537"/>
        <v/>
      </c>
      <c r="L2403" s="11" t="str">
        <f t="shared" si="538"/>
        <v/>
      </c>
      <c r="M2403" s="13"/>
      <c r="R2403" s="11"/>
      <c r="T2403" s="11"/>
      <c r="X2403" s="13"/>
    </row>
    <row r="2404" spans="1:24" x14ac:dyDescent="0.3">
      <c r="A2404" s="13"/>
      <c r="B2404" s="11">
        <v>3422</v>
      </c>
      <c r="C2404" s="14">
        <f t="shared" si="533"/>
        <v>58.497900000000001</v>
      </c>
      <c r="D2404" s="13"/>
      <c r="E2404" s="14">
        <f t="shared" si="527"/>
        <v>58.495699999999999</v>
      </c>
      <c r="F2404" s="21">
        <v>21</v>
      </c>
      <c r="G2404" s="13"/>
      <c r="H2404" s="21">
        <f t="shared" si="534"/>
        <v>22</v>
      </c>
      <c r="I2404" s="13"/>
      <c r="J2404" s="11" t="str">
        <f t="shared" si="536"/>
        <v/>
      </c>
      <c r="K2404" s="11" t="str">
        <f t="shared" si="537"/>
        <v>U</v>
      </c>
      <c r="L2404" s="11" t="str">
        <f t="shared" si="538"/>
        <v/>
      </c>
      <c r="M2404" s="13"/>
      <c r="R2404" s="11"/>
      <c r="T2404" s="11"/>
      <c r="X2404" s="13"/>
    </row>
    <row r="2405" spans="1:24" x14ac:dyDescent="0.3">
      <c r="A2405" s="13"/>
      <c r="B2405" s="11">
        <v>3423</v>
      </c>
      <c r="C2405" s="14">
        <f t="shared" si="533"/>
        <v>58.506399999999999</v>
      </c>
      <c r="D2405" s="13"/>
      <c r="E2405" s="14">
        <f t="shared" si="527"/>
        <v>58.504300000000001</v>
      </c>
      <c r="F2405" s="21">
        <v>21</v>
      </c>
      <c r="G2405" s="13"/>
      <c r="H2405" s="21">
        <f t="shared" si="534"/>
        <v>21</v>
      </c>
      <c r="I2405" s="13"/>
      <c r="J2405" s="11" t="str">
        <f t="shared" si="536"/>
        <v>X</v>
      </c>
      <c r="K2405" s="11" t="str">
        <f t="shared" si="537"/>
        <v/>
      </c>
      <c r="L2405" s="11" t="str">
        <f t="shared" si="538"/>
        <v/>
      </c>
      <c r="M2405" s="13"/>
      <c r="R2405" s="11"/>
      <c r="T2405" s="11"/>
      <c r="X2405" s="13"/>
    </row>
    <row r="2406" spans="1:24" x14ac:dyDescent="0.3">
      <c r="A2406" s="13"/>
      <c r="B2406" s="11">
        <v>3424</v>
      </c>
      <c r="C2406" s="14">
        <f t="shared" si="533"/>
        <v>58.515000000000001</v>
      </c>
      <c r="D2406" s="13"/>
      <c r="E2406" s="14">
        <f t="shared" si="527"/>
        <v>58.512799999999999</v>
      </c>
      <c r="F2406" s="21">
        <v>21</v>
      </c>
      <c r="G2406" s="13"/>
      <c r="H2406" s="21">
        <f t="shared" si="534"/>
        <v>22</v>
      </c>
      <c r="I2406" s="13"/>
      <c r="J2406" s="11" t="str">
        <f t="shared" si="536"/>
        <v/>
      </c>
      <c r="K2406" s="11" t="str">
        <f t="shared" si="537"/>
        <v>U</v>
      </c>
      <c r="L2406" s="11" t="str">
        <f t="shared" si="538"/>
        <v/>
      </c>
      <c r="M2406" s="13"/>
      <c r="R2406" s="11"/>
      <c r="T2406" s="11"/>
      <c r="X2406" s="13"/>
    </row>
    <row r="2407" spans="1:24" x14ac:dyDescent="0.3">
      <c r="A2407" s="13"/>
      <c r="B2407" s="11">
        <v>3425</v>
      </c>
      <c r="C2407" s="14">
        <f t="shared" si="533"/>
        <v>58.523499999999999</v>
      </c>
      <c r="D2407" s="13"/>
      <c r="E2407" s="14">
        <f t="shared" si="527"/>
        <v>58.5214</v>
      </c>
      <c r="F2407" s="21">
        <v>21</v>
      </c>
      <c r="G2407" s="13"/>
      <c r="H2407" s="21">
        <f t="shared" si="534"/>
        <v>21</v>
      </c>
      <c r="I2407" s="13"/>
      <c r="J2407" s="11" t="str">
        <f t="shared" si="536"/>
        <v>X</v>
      </c>
      <c r="K2407" s="11" t="str">
        <f t="shared" si="537"/>
        <v/>
      </c>
      <c r="L2407" s="11" t="str">
        <f t="shared" si="538"/>
        <v/>
      </c>
      <c r="M2407" s="13"/>
      <c r="R2407" s="11"/>
      <c r="T2407" s="11"/>
      <c r="X2407" s="13"/>
    </row>
    <row r="2408" spans="1:24" x14ac:dyDescent="0.3">
      <c r="A2408" s="13"/>
      <c r="B2408" s="11">
        <v>3426</v>
      </c>
      <c r="C2408" s="14">
        <f t="shared" si="533"/>
        <v>58.531999999999996</v>
      </c>
      <c r="D2408" s="13"/>
      <c r="E2408" s="14">
        <f t="shared" si="527"/>
        <v>58.529899999999998</v>
      </c>
      <c r="F2408" s="21">
        <v>21</v>
      </c>
      <c r="G2408" s="13"/>
      <c r="H2408" s="21">
        <f t="shared" si="534"/>
        <v>21</v>
      </c>
      <c r="I2408" s="13"/>
      <c r="J2408" s="11" t="str">
        <f t="shared" si="536"/>
        <v>X</v>
      </c>
      <c r="K2408" s="11" t="str">
        <f t="shared" si="537"/>
        <v/>
      </c>
      <c r="L2408" s="11" t="str">
        <f t="shared" si="538"/>
        <v/>
      </c>
      <c r="M2408" s="13"/>
      <c r="R2408" s="11"/>
      <c r="T2408" s="11"/>
      <c r="X2408" s="13"/>
    </row>
    <row r="2409" spans="1:24" x14ac:dyDescent="0.3">
      <c r="A2409" s="13"/>
      <c r="B2409" s="11">
        <v>3427</v>
      </c>
      <c r="C2409" s="14">
        <f t="shared" si="533"/>
        <v>58.540599999999998</v>
      </c>
      <c r="D2409" s="13"/>
      <c r="E2409" s="14">
        <f t="shared" si="527"/>
        <v>58.538499999999999</v>
      </c>
      <c r="F2409" s="21">
        <v>21</v>
      </c>
      <c r="G2409" s="13"/>
      <c r="H2409" s="21">
        <f t="shared" si="534"/>
        <v>21</v>
      </c>
      <c r="I2409" s="13"/>
      <c r="J2409" s="11" t="str">
        <f t="shared" si="536"/>
        <v>X</v>
      </c>
      <c r="K2409" s="11" t="str">
        <f t="shared" si="537"/>
        <v/>
      </c>
      <c r="L2409" s="11" t="str">
        <f t="shared" si="538"/>
        <v/>
      </c>
      <c r="M2409" s="13"/>
      <c r="R2409" s="11"/>
      <c r="T2409" s="11"/>
      <c r="X2409" s="13"/>
    </row>
    <row r="2410" spans="1:24" x14ac:dyDescent="0.3">
      <c r="A2410" s="13"/>
      <c r="B2410" s="11">
        <v>3428</v>
      </c>
      <c r="C2410" s="14">
        <f t="shared" si="533"/>
        <v>58.549100000000003</v>
      </c>
      <c r="D2410" s="13"/>
      <c r="E2410" s="14">
        <f t="shared" si="527"/>
        <v>58.546999999999997</v>
      </c>
      <c r="F2410" s="21">
        <v>21</v>
      </c>
      <c r="G2410" s="13"/>
      <c r="H2410" s="21">
        <f t="shared" si="534"/>
        <v>21</v>
      </c>
      <c r="I2410" s="13"/>
      <c r="J2410" s="11" t="str">
        <f t="shared" si="536"/>
        <v>X</v>
      </c>
      <c r="K2410" s="11" t="str">
        <f t="shared" si="537"/>
        <v/>
      </c>
      <c r="L2410" s="11" t="str">
        <f t="shared" si="538"/>
        <v/>
      </c>
      <c r="M2410" s="13"/>
      <c r="R2410" s="11"/>
      <c r="T2410" s="11"/>
      <c r="X2410" s="13"/>
    </row>
    <row r="2411" spans="1:24" x14ac:dyDescent="0.3">
      <c r="A2411" s="13"/>
      <c r="B2411" s="11">
        <v>3429</v>
      </c>
      <c r="C2411" s="14">
        <f t="shared" si="533"/>
        <v>58.557699999999997</v>
      </c>
      <c r="D2411" s="13"/>
      <c r="E2411" s="14">
        <f t="shared" ref="E2411:E2462" si="539">ROUND(58+(B2411-3364)/117,4)</f>
        <v>58.555599999999998</v>
      </c>
      <c r="F2411" s="21">
        <v>21</v>
      </c>
      <c r="G2411" s="13"/>
      <c r="H2411" s="21">
        <f t="shared" si="534"/>
        <v>21</v>
      </c>
      <c r="I2411" s="13"/>
      <c r="J2411" s="11" t="str">
        <f t="shared" ref="J2411:J2442" si="540">IF(H2411=F2411,"X","")</f>
        <v>X</v>
      </c>
      <c r="K2411" s="11" t="str">
        <f t="shared" ref="K2411:K2442" si="541">IF(H2411&gt;F2411,"U","")</f>
        <v/>
      </c>
      <c r="L2411" s="11" t="str">
        <f t="shared" ref="L2411:L2442" si="542">IF(H2411&lt;F2411,"O","")</f>
        <v/>
      </c>
      <c r="M2411" s="13"/>
      <c r="R2411" s="11"/>
      <c r="T2411" s="11"/>
      <c r="X2411" s="13"/>
    </row>
    <row r="2412" spans="1:24" x14ac:dyDescent="0.3">
      <c r="A2412" s="13"/>
      <c r="B2412" s="11">
        <v>3430</v>
      </c>
      <c r="C2412" s="14">
        <f t="shared" si="533"/>
        <v>58.566200000000002</v>
      </c>
      <c r="D2412" s="13"/>
      <c r="E2412" s="14">
        <f t="shared" si="539"/>
        <v>58.564100000000003</v>
      </c>
      <c r="F2412" s="21">
        <v>21</v>
      </c>
      <c r="G2412" s="13"/>
      <c r="H2412" s="21">
        <f t="shared" si="534"/>
        <v>21</v>
      </c>
      <c r="I2412" s="13"/>
      <c r="J2412" s="11" t="str">
        <f t="shared" si="540"/>
        <v>X</v>
      </c>
      <c r="K2412" s="11" t="str">
        <f t="shared" si="541"/>
        <v/>
      </c>
      <c r="L2412" s="11" t="str">
        <f t="shared" si="542"/>
        <v/>
      </c>
      <c r="M2412" s="13"/>
      <c r="R2412" s="11"/>
      <c r="T2412" s="11"/>
      <c r="X2412" s="13"/>
    </row>
    <row r="2413" spans="1:24" x14ac:dyDescent="0.3">
      <c r="A2413" s="13"/>
      <c r="B2413" s="11">
        <v>3431</v>
      </c>
      <c r="C2413" s="14">
        <f t="shared" si="533"/>
        <v>58.5747</v>
      </c>
      <c r="D2413" s="13"/>
      <c r="E2413" s="14">
        <f t="shared" si="539"/>
        <v>58.572600000000001</v>
      </c>
      <c r="F2413" s="21">
        <v>21</v>
      </c>
      <c r="G2413" s="13"/>
      <c r="H2413" s="21">
        <f t="shared" si="534"/>
        <v>21</v>
      </c>
      <c r="I2413" s="13"/>
      <c r="J2413" s="11" t="str">
        <f t="shared" si="540"/>
        <v>X</v>
      </c>
      <c r="K2413" s="11" t="str">
        <f t="shared" si="541"/>
        <v/>
      </c>
      <c r="L2413" s="11" t="str">
        <f t="shared" si="542"/>
        <v/>
      </c>
      <c r="M2413" s="13"/>
      <c r="R2413" s="11"/>
      <c r="T2413" s="11"/>
      <c r="X2413" s="13"/>
    </row>
    <row r="2414" spans="1:24" x14ac:dyDescent="0.3">
      <c r="A2414" s="13"/>
      <c r="B2414" s="11">
        <v>3432</v>
      </c>
      <c r="C2414" s="14">
        <f t="shared" si="533"/>
        <v>58.583300000000001</v>
      </c>
      <c r="D2414" s="13"/>
      <c r="E2414" s="14">
        <f t="shared" si="539"/>
        <v>58.581200000000003</v>
      </c>
      <c r="F2414" s="21">
        <f t="shared" ref="F2414:F2430" si="543">ROUND(21-(((E2414-58)-0.58)/0.14)*(21/6),0)</f>
        <v>21</v>
      </c>
      <c r="G2414" s="13"/>
      <c r="H2414" s="21">
        <f t="shared" si="534"/>
        <v>21</v>
      </c>
      <c r="I2414" s="13"/>
      <c r="J2414" s="11" t="str">
        <f t="shared" si="540"/>
        <v>X</v>
      </c>
      <c r="K2414" s="11" t="str">
        <f t="shared" si="541"/>
        <v/>
      </c>
      <c r="L2414" s="11" t="str">
        <f t="shared" si="542"/>
        <v/>
      </c>
      <c r="M2414" s="13"/>
      <c r="R2414" s="11"/>
      <c r="T2414" s="11"/>
      <c r="X2414" s="13"/>
    </row>
    <row r="2415" spans="1:24" x14ac:dyDescent="0.3">
      <c r="A2415" s="13"/>
      <c r="B2415" s="11">
        <v>3433</v>
      </c>
      <c r="C2415" s="14">
        <f t="shared" si="533"/>
        <v>58.591799999999999</v>
      </c>
      <c r="D2415" s="13"/>
      <c r="E2415" s="14">
        <f t="shared" si="539"/>
        <v>58.589700000000001</v>
      </c>
      <c r="F2415" s="21">
        <f t="shared" si="543"/>
        <v>21</v>
      </c>
      <c r="G2415" s="13"/>
      <c r="H2415" s="21">
        <f t="shared" si="534"/>
        <v>21</v>
      </c>
      <c r="I2415" s="13"/>
      <c r="J2415" s="11" t="str">
        <f t="shared" si="540"/>
        <v>X</v>
      </c>
      <c r="K2415" s="11" t="str">
        <f t="shared" si="541"/>
        <v/>
      </c>
      <c r="L2415" s="11" t="str">
        <f t="shared" si="542"/>
        <v/>
      </c>
      <c r="M2415" s="13"/>
      <c r="R2415" s="11"/>
      <c r="T2415" s="11"/>
      <c r="X2415" s="13"/>
    </row>
    <row r="2416" spans="1:24" x14ac:dyDescent="0.3">
      <c r="A2416" s="13"/>
      <c r="B2416" s="11">
        <v>3434</v>
      </c>
      <c r="C2416" s="14">
        <f t="shared" si="533"/>
        <v>58.600299999999997</v>
      </c>
      <c r="D2416" s="13"/>
      <c r="E2416" s="14">
        <f t="shared" si="539"/>
        <v>58.598300000000002</v>
      </c>
      <c r="F2416" s="21">
        <f t="shared" si="543"/>
        <v>21</v>
      </c>
      <c r="G2416" s="13"/>
      <c r="H2416" s="21">
        <f t="shared" si="534"/>
        <v>20</v>
      </c>
      <c r="I2416" s="13"/>
      <c r="J2416" s="11" t="str">
        <f t="shared" si="540"/>
        <v/>
      </c>
      <c r="K2416" s="11" t="str">
        <f t="shared" si="541"/>
        <v/>
      </c>
      <c r="L2416" s="11" t="str">
        <f t="shared" si="542"/>
        <v>O</v>
      </c>
      <c r="M2416" s="13"/>
      <c r="R2416" s="11"/>
      <c r="T2416" s="11"/>
      <c r="X2416" s="13"/>
    </row>
    <row r="2417" spans="1:24" x14ac:dyDescent="0.3">
      <c r="A2417" s="13"/>
      <c r="B2417" s="11">
        <v>3435</v>
      </c>
      <c r="C2417" s="14">
        <f t="shared" si="533"/>
        <v>58.608899999999998</v>
      </c>
      <c r="D2417" s="13"/>
      <c r="E2417" s="14">
        <f t="shared" si="539"/>
        <v>58.6068</v>
      </c>
      <c r="F2417" s="21">
        <f t="shared" si="543"/>
        <v>20</v>
      </c>
      <c r="G2417" s="13"/>
      <c r="H2417" s="21">
        <f t="shared" si="534"/>
        <v>21</v>
      </c>
      <c r="I2417" s="13"/>
      <c r="J2417" s="11" t="str">
        <f t="shared" si="540"/>
        <v/>
      </c>
      <c r="K2417" s="11" t="str">
        <f t="shared" si="541"/>
        <v>U</v>
      </c>
      <c r="L2417" s="11" t="str">
        <f t="shared" si="542"/>
        <v/>
      </c>
      <c r="M2417" s="13"/>
      <c r="R2417" s="11"/>
      <c r="T2417" s="11"/>
      <c r="X2417" s="13"/>
    </row>
    <row r="2418" spans="1:24" x14ac:dyDescent="0.3">
      <c r="A2418" s="13"/>
      <c r="B2418" s="11">
        <v>3436</v>
      </c>
      <c r="C2418" s="14">
        <f t="shared" si="533"/>
        <v>58.617400000000004</v>
      </c>
      <c r="D2418" s="13"/>
      <c r="E2418" s="14">
        <f t="shared" si="539"/>
        <v>58.615400000000001</v>
      </c>
      <c r="F2418" s="21">
        <f t="shared" si="543"/>
        <v>20</v>
      </c>
      <c r="G2418" s="13"/>
      <c r="H2418" s="21">
        <f t="shared" si="534"/>
        <v>20</v>
      </c>
      <c r="I2418" s="13"/>
      <c r="J2418" s="11" t="str">
        <f t="shared" si="540"/>
        <v>X</v>
      </c>
      <c r="K2418" s="11" t="str">
        <f t="shared" si="541"/>
        <v/>
      </c>
      <c r="L2418" s="11" t="str">
        <f t="shared" si="542"/>
        <v/>
      </c>
      <c r="M2418" s="13"/>
      <c r="R2418" s="11"/>
      <c r="T2418" s="11"/>
      <c r="X2418" s="13"/>
    </row>
    <row r="2419" spans="1:24" x14ac:dyDescent="0.3">
      <c r="A2419" s="13"/>
      <c r="B2419" s="11">
        <v>3437</v>
      </c>
      <c r="C2419" s="14">
        <f t="shared" si="533"/>
        <v>58.625900000000001</v>
      </c>
      <c r="D2419" s="13"/>
      <c r="E2419" s="14">
        <f t="shared" si="539"/>
        <v>58.623899999999999</v>
      </c>
      <c r="F2419" s="21">
        <f t="shared" si="543"/>
        <v>20</v>
      </c>
      <c r="G2419" s="13"/>
      <c r="H2419" s="21">
        <f t="shared" si="534"/>
        <v>20</v>
      </c>
      <c r="I2419" s="13"/>
      <c r="J2419" s="11" t="str">
        <f t="shared" si="540"/>
        <v>X</v>
      </c>
      <c r="K2419" s="11" t="str">
        <f t="shared" si="541"/>
        <v/>
      </c>
      <c r="L2419" s="11" t="str">
        <f t="shared" si="542"/>
        <v/>
      </c>
      <c r="M2419" s="13"/>
      <c r="R2419" s="11"/>
      <c r="T2419" s="11"/>
      <c r="X2419" s="13"/>
    </row>
    <row r="2420" spans="1:24" x14ac:dyDescent="0.3">
      <c r="A2420" s="13"/>
      <c r="B2420" s="11">
        <v>3438</v>
      </c>
      <c r="C2420" s="14">
        <f t="shared" si="533"/>
        <v>58.634500000000003</v>
      </c>
      <c r="D2420" s="13"/>
      <c r="E2420" s="14">
        <f t="shared" si="539"/>
        <v>58.6325</v>
      </c>
      <c r="F2420" s="21">
        <f t="shared" si="543"/>
        <v>20</v>
      </c>
      <c r="G2420" s="13"/>
      <c r="H2420" s="21">
        <f t="shared" si="534"/>
        <v>20</v>
      </c>
      <c r="I2420" s="13"/>
      <c r="J2420" s="11" t="str">
        <f t="shared" si="540"/>
        <v>X</v>
      </c>
      <c r="K2420" s="11" t="str">
        <f t="shared" si="541"/>
        <v/>
      </c>
      <c r="L2420" s="11" t="str">
        <f t="shared" si="542"/>
        <v/>
      </c>
      <c r="M2420" s="13"/>
      <c r="R2420" s="11"/>
      <c r="T2420" s="11"/>
      <c r="X2420" s="13"/>
    </row>
    <row r="2421" spans="1:24" x14ac:dyDescent="0.3">
      <c r="A2421" s="13"/>
      <c r="B2421" s="11">
        <v>3439</v>
      </c>
      <c r="C2421" s="14">
        <f t="shared" si="533"/>
        <v>58.643000000000001</v>
      </c>
      <c r="D2421" s="13"/>
      <c r="E2421" s="14">
        <f t="shared" si="539"/>
        <v>58.640999999999998</v>
      </c>
      <c r="F2421" s="21">
        <f t="shared" si="543"/>
        <v>19</v>
      </c>
      <c r="G2421" s="13"/>
      <c r="H2421" s="21">
        <f t="shared" si="534"/>
        <v>20</v>
      </c>
      <c r="I2421" s="13"/>
      <c r="J2421" s="11" t="str">
        <f t="shared" si="540"/>
        <v/>
      </c>
      <c r="K2421" s="11" t="str">
        <f t="shared" si="541"/>
        <v>U</v>
      </c>
      <c r="L2421" s="11" t="str">
        <f t="shared" si="542"/>
        <v/>
      </c>
      <c r="M2421" s="13"/>
      <c r="R2421" s="11"/>
      <c r="T2421" s="11"/>
      <c r="X2421" s="13"/>
    </row>
    <row r="2422" spans="1:24" x14ac:dyDescent="0.3">
      <c r="A2422" s="13"/>
      <c r="B2422" s="11">
        <v>3440</v>
      </c>
      <c r="C2422" s="14">
        <f t="shared" si="533"/>
        <v>58.651499999999999</v>
      </c>
      <c r="D2422" s="13"/>
      <c r="E2422" s="14">
        <f t="shared" si="539"/>
        <v>58.6496</v>
      </c>
      <c r="F2422" s="21">
        <f t="shared" si="543"/>
        <v>19</v>
      </c>
      <c r="G2422" s="13"/>
      <c r="H2422" s="21">
        <f t="shared" si="534"/>
        <v>19</v>
      </c>
      <c r="I2422" s="13"/>
      <c r="J2422" s="11" t="str">
        <f t="shared" si="540"/>
        <v>X</v>
      </c>
      <c r="K2422" s="11" t="str">
        <f t="shared" si="541"/>
        <v/>
      </c>
      <c r="L2422" s="11" t="str">
        <f t="shared" si="542"/>
        <v/>
      </c>
      <c r="M2422" s="13"/>
      <c r="R2422" s="11"/>
      <c r="T2422" s="11"/>
      <c r="X2422" s="13"/>
    </row>
    <row r="2423" spans="1:24" x14ac:dyDescent="0.3">
      <c r="A2423" s="13"/>
      <c r="B2423" s="11">
        <v>3441</v>
      </c>
      <c r="C2423" s="14">
        <f t="shared" si="533"/>
        <v>58.66</v>
      </c>
      <c r="D2423" s="13"/>
      <c r="E2423" s="14">
        <f t="shared" si="539"/>
        <v>58.658099999999997</v>
      </c>
      <c r="F2423" s="21">
        <f t="shared" si="543"/>
        <v>19</v>
      </c>
      <c r="G2423" s="13"/>
      <c r="H2423" s="21">
        <f t="shared" si="534"/>
        <v>19</v>
      </c>
      <c r="I2423" s="13"/>
      <c r="J2423" s="11" t="str">
        <f t="shared" si="540"/>
        <v>X</v>
      </c>
      <c r="K2423" s="11" t="str">
        <f t="shared" si="541"/>
        <v/>
      </c>
      <c r="L2423" s="11" t="str">
        <f t="shared" si="542"/>
        <v/>
      </c>
      <c r="M2423" s="13"/>
      <c r="R2423" s="11"/>
      <c r="T2423" s="11"/>
      <c r="X2423" s="13"/>
    </row>
    <row r="2424" spans="1:24" x14ac:dyDescent="0.3">
      <c r="A2424" s="13"/>
      <c r="B2424" s="11">
        <v>3442</v>
      </c>
      <c r="C2424" s="14">
        <f t="shared" si="533"/>
        <v>58.668599999999998</v>
      </c>
      <c r="D2424" s="13"/>
      <c r="E2424" s="14">
        <f t="shared" si="539"/>
        <v>58.666699999999999</v>
      </c>
      <c r="F2424" s="21">
        <f t="shared" si="543"/>
        <v>19</v>
      </c>
      <c r="G2424" s="13"/>
      <c r="H2424" s="21">
        <f t="shared" si="534"/>
        <v>19</v>
      </c>
      <c r="I2424" s="13"/>
      <c r="J2424" s="11" t="str">
        <f t="shared" si="540"/>
        <v>X</v>
      </c>
      <c r="K2424" s="11" t="str">
        <f t="shared" si="541"/>
        <v/>
      </c>
      <c r="L2424" s="11" t="str">
        <f t="shared" si="542"/>
        <v/>
      </c>
      <c r="M2424" s="13"/>
      <c r="R2424" s="11"/>
      <c r="T2424" s="11"/>
      <c r="X2424" s="13"/>
    </row>
    <row r="2425" spans="1:24" x14ac:dyDescent="0.3">
      <c r="A2425" s="13"/>
      <c r="B2425" s="11">
        <v>3443</v>
      </c>
      <c r="C2425" s="14">
        <f t="shared" si="533"/>
        <v>58.677100000000003</v>
      </c>
      <c r="D2425" s="13"/>
      <c r="E2425" s="14">
        <f t="shared" si="539"/>
        <v>58.675199999999997</v>
      </c>
      <c r="F2425" s="21">
        <f t="shared" si="543"/>
        <v>19</v>
      </c>
      <c r="G2425" s="13"/>
      <c r="H2425" s="21">
        <f t="shared" si="534"/>
        <v>19</v>
      </c>
      <c r="I2425" s="13"/>
      <c r="J2425" s="11" t="str">
        <f t="shared" si="540"/>
        <v>X</v>
      </c>
      <c r="K2425" s="11" t="str">
        <f t="shared" si="541"/>
        <v/>
      </c>
      <c r="L2425" s="11" t="str">
        <f t="shared" si="542"/>
        <v/>
      </c>
      <c r="M2425" s="13"/>
      <c r="R2425" s="11"/>
      <c r="T2425" s="11"/>
      <c r="X2425" s="13"/>
    </row>
    <row r="2426" spans="1:24" x14ac:dyDescent="0.3">
      <c r="A2426" s="13"/>
      <c r="B2426" s="11">
        <v>3444</v>
      </c>
      <c r="C2426" s="14">
        <f t="shared" si="533"/>
        <v>58.685600000000001</v>
      </c>
      <c r="D2426" s="13"/>
      <c r="E2426" s="14">
        <f t="shared" si="539"/>
        <v>58.683799999999998</v>
      </c>
      <c r="F2426" s="21">
        <f t="shared" si="543"/>
        <v>18</v>
      </c>
      <c r="G2426" s="13"/>
      <c r="H2426" s="21">
        <f t="shared" si="534"/>
        <v>18</v>
      </c>
      <c r="I2426" s="13"/>
      <c r="J2426" s="11" t="str">
        <f t="shared" si="540"/>
        <v>X</v>
      </c>
      <c r="K2426" s="11" t="str">
        <f t="shared" si="541"/>
        <v/>
      </c>
      <c r="L2426" s="11" t="str">
        <f t="shared" si="542"/>
        <v/>
      </c>
      <c r="M2426" s="13"/>
      <c r="R2426" s="11"/>
      <c r="T2426" s="11"/>
      <c r="X2426" s="13"/>
    </row>
    <row r="2427" spans="1:24" x14ac:dyDescent="0.3">
      <c r="A2427" s="13"/>
      <c r="B2427" s="11">
        <v>3445</v>
      </c>
      <c r="C2427" s="14">
        <f t="shared" si="533"/>
        <v>58.694099999999999</v>
      </c>
      <c r="D2427" s="13"/>
      <c r="E2427" s="14">
        <f t="shared" si="539"/>
        <v>58.692300000000003</v>
      </c>
      <c r="F2427" s="21">
        <f t="shared" si="543"/>
        <v>18</v>
      </c>
      <c r="G2427" s="13"/>
      <c r="H2427" s="21">
        <f t="shared" si="534"/>
        <v>18</v>
      </c>
      <c r="I2427" s="13"/>
      <c r="J2427" s="11" t="str">
        <f t="shared" si="540"/>
        <v>X</v>
      </c>
      <c r="K2427" s="11" t="str">
        <f t="shared" si="541"/>
        <v/>
      </c>
      <c r="L2427" s="11" t="str">
        <f t="shared" si="542"/>
        <v/>
      </c>
      <c r="M2427" s="13"/>
      <c r="R2427" s="11"/>
      <c r="T2427" s="11"/>
      <c r="X2427" s="13"/>
    </row>
    <row r="2428" spans="1:24" x14ac:dyDescent="0.3">
      <c r="A2428" s="13"/>
      <c r="B2428" s="11">
        <v>3446</v>
      </c>
      <c r="C2428" s="14">
        <f t="shared" si="533"/>
        <v>58.702599999999997</v>
      </c>
      <c r="D2428" s="13"/>
      <c r="E2428" s="14">
        <f t="shared" si="539"/>
        <v>58.700899999999997</v>
      </c>
      <c r="F2428" s="21">
        <f t="shared" si="543"/>
        <v>18</v>
      </c>
      <c r="G2428" s="13"/>
      <c r="H2428" s="21">
        <f t="shared" si="534"/>
        <v>17</v>
      </c>
      <c r="I2428" s="13"/>
      <c r="J2428" s="11" t="str">
        <f t="shared" si="540"/>
        <v/>
      </c>
      <c r="K2428" s="11" t="str">
        <f t="shared" si="541"/>
        <v/>
      </c>
      <c r="L2428" s="11" t="str">
        <f t="shared" si="542"/>
        <v>O</v>
      </c>
      <c r="M2428" s="13"/>
      <c r="R2428" s="11"/>
      <c r="T2428" s="11"/>
      <c r="X2428" s="13"/>
    </row>
    <row r="2429" spans="1:24" x14ac:dyDescent="0.3">
      <c r="A2429" s="13"/>
      <c r="B2429" s="11">
        <v>3447</v>
      </c>
      <c r="C2429" s="14">
        <f t="shared" si="533"/>
        <v>58.711199999999998</v>
      </c>
      <c r="D2429" s="13"/>
      <c r="E2429" s="14">
        <f t="shared" si="539"/>
        <v>58.709400000000002</v>
      </c>
      <c r="F2429" s="21">
        <f t="shared" si="543"/>
        <v>18</v>
      </c>
      <c r="G2429" s="13"/>
      <c r="H2429" s="21">
        <f t="shared" si="534"/>
        <v>18</v>
      </c>
      <c r="I2429" s="13"/>
      <c r="J2429" s="11" t="str">
        <f t="shared" si="540"/>
        <v>X</v>
      </c>
      <c r="K2429" s="11" t="str">
        <f t="shared" si="541"/>
        <v/>
      </c>
      <c r="L2429" s="11" t="str">
        <f t="shared" si="542"/>
        <v/>
      </c>
      <c r="M2429" s="13"/>
      <c r="R2429" s="11"/>
      <c r="T2429" s="11"/>
      <c r="X2429" s="13"/>
    </row>
    <row r="2430" spans="1:24" x14ac:dyDescent="0.3">
      <c r="A2430" s="13"/>
      <c r="B2430" s="11">
        <v>3448</v>
      </c>
      <c r="C2430" s="14">
        <f t="shared" si="533"/>
        <v>58.719700000000003</v>
      </c>
      <c r="D2430" s="13"/>
      <c r="E2430" s="14">
        <f t="shared" si="539"/>
        <v>58.7179</v>
      </c>
      <c r="F2430" s="21">
        <f t="shared" si="543"/>
        <v>18</v>
      </c>
      <c r="G2430" s="13"/>
      <c r="H2430" s="21">
        <f t="shared" si="534"/>
        <v>18</v>
      </c>
      <c r="I2430" s="13"/>
      <c r="J2430" s="11" t="str">
        <f t="shared" si="540"/>
        <v>X</v>
      </c>
      <c r="K2430" s="11" t="str">
        <f t="shared" si="541"/>
        <v/>
      </c>
      <c r="L2430" s="11" t="str">
        <f t="shared" si="542"/>
        <v/>
      </c>
      <c r="M2430" s="13"/>
      <c r="R2430" s="11"/>
      <c r="T2430" s="11"/>
      <c r="X2430" s="13"/>
    </row>
    <row r="2431" spans="1:24" x14ac:dyDescent="0.3">
      <c r="A2431" s="13"/>
      <c r="B2431" s="11">
        <v>3449</v>
      </c>
      <c r="C2431" s="14">
        <f t="shared" si="533"/>
        <v>58.728200000000001</v>
      </c>
      <c r="D2431" s="13"/>
      <c r="E2431" s="14">
        <f t="shared" si="539"/>
        <v>58.726500000000001</v>
      </c>
      <c r="F2431" s="21">
        <f t="shared" ref="F2431:F2446" si="544">ROUND((21/2)+((0.86-(E2431-58))/0.14)*(21/3),0)</f>
        <v>17</v>
      </c>
      <c r="G2431" s="13"/>
      <c r="H2431" s="21">
        <f t="shared" si="534"/>
        <v>17</v>
      </c>
      <c r="I2431" s="13"/>
      <c r="J2431" s="11" t="str">
        <f t="shared" si="540"/>
        <v>X</v>
      </c>
      <c r="K2431" s="11" t="str">
        <f t="shared" si="541"/>
        <v/>
      </c>
      <c r="L2431" s="11" t="str">
        <f t="shared" si="542"/>
        <v/>
      </c>
      <c r="M2431" s="13"/>
      <c r="R2431" s="11"/>
      <c r="T2431" s="11"/>
      <c r="X2431" s="13"/>
    </row>
    <row r="2432" spans="1:24" x14ac:dyDescent="0.3">
      <c r="A2432" s="13"/>
      <c r="B2432" s="11">
        <v>3450</v>
      </c>
      <c r="C2432" s="14">
        <f t="shared" si="533"/>
        <v>58.736699999999999</v>
      </c>
      <c r="D2432" s="13"/>
      <c r="E2432" s="14">
        <f t="shared" si="539"/>
        <v>58.734999999999999</v>
      </c>
      <c r="F2432" s="21">
        <f t="shared" si="544"/>
        <v>17</v>
      </c>
      <c r="G2432" s="13"/>
      <c r="H2432" s="21">
        <f t="shared" si="534"/>
        <v>17</v>
      </c>
      <c r="I2432" s="13"/>
      <c r="J2432" s="11" t="str">
        <f t="shared" si="540"/>
        <v>X</v>
      </c>
      <c r="K2432" s="11" t="str">
        <f t="shared" si="541"/>
        <v/>
      </c>
      <c r="L2432" s="11" t="str">
        <f t="shared" si="542"/>
        <v/>
      </c>
      <c r="M2432" s="13"/>
      <c r="R2432" s="11"/>
      <c r="T2432" s="11"/>
      <c r="X2432" s="13"/>
    </row>
    <row r="2433" spans="1:24" x14ac:dyDescent="0.3">
      <c r="A2433" s="13"/>
      <c r="B2433" s="11">
        <v>3451</v>
      </c>
      <c r="C2433" s="14">
        <f t="shared" si="533"/>
        <v>58.745199999999997</v>
      </c>
      <c r="D2433" s="13"/>
      <c r="E2433" s="14">
        <f t="shared" si="539"/>
        <v>58.743600000000001</v>
      </c>
      <c r="F2433" s="21">
        <f t="shared" si="544"/>
        <v>16</v>
      </c>
      <c r="G2433" s="13"/>
      <c r="H2433" s="21">
        <f t="shared" si="534"/>
        <v>16</v>
      </c>
      <c r="I2433" s="13"/>
      <c r="J2433" s="11" t="str">
        <f t="shared" si="540"/>
        <v>X</v>
      </c>
      <c r="K2433" s="11" t="str">
        <f t="shared" si="541"/>
        <v/>
      </c>
      <c r="L2433" s="11" t="str">
        <f t="shared" si="542"/>
        <v/>
      </c>
      <c r="M2433" s="13"/>
      <c r="R2433" s="11"/>
      <c r="T2433" s="11"/>
      <c r="X2433" s="13"/>
    </row>
    <row r="2434" spans="1:24" x14ac:dyDescent="0.3">
      <c r="A2434" s="13"/>
      <c r="B2434" s="11">
        <v>3452</v>
      </c>
      <c r="C2434" s="14">
        <f t="shared" si="533"/>
        <v>58.753700000000002</v>
      </c>
      <c r="D2434" s="13"/>
      <c r="E2434" s="14">
        <f t="shared" si="539"/>
        <v>58.752099999999999</v>
      </c>
      <c r="F2434" s="21">
        <f t="shared" si="544"/>
        <v>16</v>
      </c>
      <c r="G2434" s="13"/>
      <c r="H2434" s="21">
        <f t="shared" si="534"/>
        <v>16</v>
      </c>
      <c r="I2434" s="13"/>
      <c r="J2434" s="11" t="str">
        <f t="shared" si="540"/>
        <v>X</v>
      </c>
      <c r="K2434" s="11" t="str">
        <f t="shared" si="541"/>
        <v/>
      </c>
      <c r="L2434" s="11" t="str">
        <f t="shared" si="542"/>
        <v/>
      </c>
      <c r="M2434" s="13"/>
      <c r="R2434" s="11"/>
      <c r="T2434" s="11"/>
      <c r="X2434" s="13"/>
    </row>
    <row r="2435" spans="1:24" x14ac:dyDescent="0.3">
      <c r="A2435" s="13"/>
      <c r="B2435" s="11">
        <v>3453</v>
      </c>
      <c r="C2435" s="14">
        <f t="shared" si="533"/>
        <v>58.7622</v>
      </c>
      <c r="D2435" s="13"/>
      <c r="E2435" s="14">
        <f t="shared" si="539"/>
        <v>58.7607</v>
      </c>
      <c r="F2435" s="21">
        <f t="shared" si="544"/>
        <v>15</v>
      </c>
      <c r="G2435" s="13"/>
      <c r="H2435" s="21">
        <f t="shared" si="534"/>
        <v>15</v>
      </c>
      <c r="I2435" s="13"/>
      <c r="J2435" s="11" t="str">
        <f t="shared" si="540"/>
        <v>X</v>
      </c>
      <c r="K2435" s="11" t="str">
        <f t="shared" si="541"/>
        <v/>
      </c>
      <c r="L2435" s="11" t="str">
        <f t="shared" si="542"/>
        <v/>
      </c>
      <c r="M2435" s="13"/>
      <c r="R2435" s="11"/>
      <c r="T2435" s="11"/>
      <c r="X2435" s="13"/>
    </row>
    <row r="2436" spans="1:24" x14ac:dyDescent="0.3">
      <c r="A2436" s="13"/>
      <c r="B2436" s="11">
        <v>3454</v>
      </c>
      <c r="C2436" s="14">
        <f t="shared" si="533"/>
        <v>58.770699999999998</v>
      </c>
      <c r="D2436" s="13"/>
      <c r="E2436" s="14">
        <f t="shared" si="539"/>
        <v>58.769199999999998</v>
      </c>
      <c r="F2436" s="21">
        <f t="shared" si="544"/>
        <v>15</v>
      </c>
      <c r="G2436" s="13"/>
      <c r="H2436" s="21">
        <f t="shared" si="534"/>
        <v>15</v>
      </c>
      <c r="I2436" s="13"/>
      <c r="J2436" s="11" t="str">
        <f t="shared" si="540"/>
        <v>X</v>
      </c>
      <c r="K2436" s="11" t="str">
        <f t="shared" si="541"/>
        <v/>
      </c>
      <c r="L2436" s="11" t="str">
        <f t="shared" si="542"/>
        <v/>
      </c>
      <c r="M2436" s="13"/>
      <c r="R2436" s="11"/>
      <c r="T2436" s="11"/>
      <c r="X2436" s="13"/>
    </row>
    <row r="2437" spans="1:24" x14ac:dyDescent="0.3">
      <c r="A2437" s="13"/>
      <c r="B2437" s="11">
        <v>3455</v>
      </c>
      <c r="C2437" s="14">
        <f t="shared" si="533"/>
        <v>58.779200000000003</v>
      </c>
      <c r="D2437" s="13"/>
      <c r="E2437" s="14">
        <f t="shared" si="539"/>
        <v>58.777799999999999</v>
      </c>
      <c r="F2437" s="21">
        <f t="shared" si="544"/>
        <v>15</v>
      </c>
      <c r="G2437" s="13"/>
      <c r="H2437" s="21">
        <f t="shared" si="534"/>
        <v>14</v>
      </c>
      <c r="I2437" s="13"/>
      <c r="J2437" s="11" t="str">
        <f t="shared" si="540"/>
        <v/>
      </c>
      <c r="K2437" s="11" t="str">
        <f t="shared" si="541"/>
        <v/>
      </c>
      <c r="L2437" s="11" t="str">
        <f t="shared" si="542"/>
        <v>O</v>
      </c>
      <c r="M2437" s="13"/>
      <c r="R2437" s="11"/>
      <c r="T2437" s="11"/>
      <c r="X2437" s="13"/>
    </row>
    <row r="2438" spans="1:24" x14ac:dyDescent="0.3">
      <c r="A2438" s="13"/>
      <c r="B2438" s="11">
        <v>3456</v>
      </c>
      <c r="C2438" s="14">
        <f t="shared" ref="C2438:C2501" si="545">ROUND(SQRT(B2438),4)</f>
        <v>58.787799999999997</v>
      </c>
      <c r="D2438" s="13"/>
      <c r="E2438" s="14">
        <f t="shared" si="539"/>
        <v>58.786299999999997</v>
      </c>
      <c r="F2438" s="21">
        <f t="shared" si="544"/>
        <v>14</v>
      </c>
      <c r="G2438" s="13"/>
      <c r="H2438" s="21">
        <f t="shared" si="534"/>
        <v>15</v>
      </c>
      <c r="I2438" s="13"/>
      <c r="J2438" s="11" t="str">
        <f t="shared" si="540"/>
        <v/>
      </c>
      <c r="K2438" s="11" t="str">
        <f t="shared" si="541"/>
        <v>U</v>
      </c>
      <c r="L2438" s="11" t="str">
        <f t="shared" si="542"/>
        <v/>
      </c>
      <c r="M2438" s="13"/>
      <c r="R2438" s="11"/>
      <c r="T2438" s="11"/>
      <c r="X2438" s="13"/>
    </row>
    <row r="2439" spans="1:24" x14ac:dyDescent="0.3">
      <c r="A2439" s="13"/>
      <c r="B2439" s="11">
        <v>3457</v>
      </c>
      <c r="C2439" s="14">
        <f t="shared" si="545"/>
        <v>58.796300000000002</v>
      </c>
      <c r="D2439" s="13"/>
      <c r="E2439" s="14">
        <f t="shared" si="539"/>
        <v>58.794899999999998</v>
      </c>
      <c r="F2439" s="21">
        <f t="shared" si="544"/>
        <v>14</v>
      </c>
      <c r="G2439" s="13"/>
      <c r="H2439" s="21">
        <f t="shared" ref="H2439:H2502" si="546">ROUND(C2439-E2439,4)*10000</f>
        <v>14</v>
      </c>
      <c r="I2439" s="13"/>
      <c r="J2439" s="11" t="str">
        <f t="shared" si="540"/>
        <v>X</v>
      </c>
      <c r="K2439" s="11" t="str">
        <f t="shared" si="541"/>
        <v/>
      </c>
      <c r="L2439" s="11" t="str">
        <f t="shared" si="542"/>
        <v/>
      </c>
      <c r="M2439" s="13"/>
      <c r="R2439" s="11"/>
      <c r="T2439" s="11"/>
      <c r="X2439" s="13"/>
    </row>
    <row r="2440" spans="1:24" x14ac:dyDescent="0.3">
      <c r="A2440" s="13"/>
      <c r="B2440" s="11">
        <v>3458</v>
      </c>
      <c r="C2440" s="14">
        <f t="shared" si="545"/>
        <v>58.8048</v>
      </c>
      <c r="D2440" s="13"/>
      <c r="E2440" s="14">
        <f t="shared" si="539"/>
        <v>58.803400000000003</v>
      </c>
      <c r="F2440" s="21">
        <f t="shared" si="544"/>
        <v>13</v>
      </c>
      <c r="G2440" s="13"/>
      <c r="H2440" s="21">
        <f t="shared" si="546"/>
        <v>14</v>
      </c>
      <c r="I2440" s="13"/>
      <c r="J2440" s="11" t="str">
        <f t="shared" si="540"/>
        <v/>
      </c>
      <c r="K2440" s="11" t="str">
        <f t="shared" si="541"/>
        <v>U</v>
      </c>
      <c r="L2440" s="11" t="str">
        <f t="shared" si="542"/>
        <v/>
      </c>
      <c r="M2440" s="13"/>
      <c r="R2440" s="11"/>
      <c r="T2440" s="11"/>
      <c r="X2440" s="13"/>
    </row>
    <row r="2441" spans="1:24" x14ac:dyDescent="0.3">
      <c r="A2441" s="13"/>
      <c r="B2441" s="11">
        <v>3459</v>
      </c>
      <c r="C2441" s="14">
        <f t="shared" si="545"/>
        <v>58.813299999999998</v>
      </c>
      <c r="D2441" s="13"/>
      <c r="E2441" s="14">
        <f t="shared" si="539"/>
        <v>58.811999999999998</v>
      </c>
      <c r="F2441" s="21">
        <f t="shared" si="544"/>
        <v>13</v>
      </c>
      <c r="G2441" s="13"/>
      <c r="H2441" s="21">
        <f t="shared" si="546"/>
        <v>13</v>
      </c>
      <c r="I2441" s="13"/>
      <c r="J2441" s="11" t="str">
        <f t="shared" si="540"/>
        <v>X</v>
      </c>
      <c r="K2441" s="11" t="str">
        <f t="shared" si="541"/>
        <v/>
      </c>
      <c r="L2441" s="11" t="str">
        <f t="shared" si="542"/>
        <v/>
      </c>
      <c r="M2441" s="13"/>
      <c r="R2441" s="11"/>
      <c r="T2441" s="11"/>
      <c r="X2441" s="13"/>
    </row>
    <row r="2442" spans="1:24" x14ac:dyDescent="0.3">
      <c r="A2442" s="13"/>
      <c r="B2442" s="11">
        <v>3460</v>
      </c>
      <c r="C2442" s="14">
        <f t="shared" si="545"/>
        <v>58.821800000000003</v>
      </c>
      <c r="D2442" s="13"/>
      <c r="E2442" s="14">
        <f t="shared" si="539"/>
        <v>58.820500000000003</v>
      </c>
      <c r="F2442" s="21">
        <f t="shared" si="544"/>
        <v>12</v>
      </c>
      <c r="G2442" s="13"/>
      <c r="H2442" s="21">
        <f t="shared" si="546"/>
        <v>13</v>
      </c>
      <c r="I2442" s="13"/>
      <c r="J2442" s="11" t="str">
        <f t="shared" si="540"/>
        <v/>
      </c>
      <c r="K2442" s="11" t="str">
        <f t="shared" si="541"/>
        <v>U</v>
      </c>
      <c r="L2442" s="11" t="str">
        <f t="shared" si="542"/>
        <v/>
      </c>
      <c r="M2442" s="13"/>
      <c r="R2442" s="11"/>
      <c r="T2442" s="11"/>
      <c r="X2442" s="13"/>
    </row>
    <row r="2443" spans="1:24" x14ac:dyDescent="0.3">
      <c r="A2443" s="13"/>
      <c r="B2443" s="11">
        <v>3461</v>
      </c>
      <c r="C2443" s="14">
        <f t="shared" si="545"/>
        <v>58.830300000000001</v>
      </c>
      <c r="D2443" s="13"/>
      <c r="E2443" s="14">
        <f t="shared" si="539"/>
        <v>58.829099999999997</v>
      </c>
      <c r="F2443" s="21">
        <f t="shared" si="544"/>
        <v>12</v>
      </c>
      <c r="G2443" s="13"/>
      <c r="H2443" s="21">
        <f t="shared" si="546"/>
        <v>11.999999999999998</v>
      </c>
      <c r="I2443" s="13"/>
      <c r="J2443" s="11" t="str">
        <f t="shared" ref="J2443:J2462" si="547">IF(H2443=F2443,"X","")</f>
        <v>X</v>
      </c>
      <c r="K2443" s="11" t="str">
        <f t="shared" ref="K2443:K2462" si="548">IF(H2443&gt;F2443,"U","")</f>
        <v/>
      </c>
      <c r="L2443" s="11" t="str">
        <f t="shared" ref="L2443:L2462" si="549">IF(H2443&lt;F2443,"O","")</f>
        <v/>
      </c>
      <c r="M2443" s="13"/>
      <c r="R2443" s="11"/>
      <c r="T2443" s="11"/>
      <c r="X2443" s="13"/>
    </row>
    <row r="2444" spans="1:24" x14ac:dyDescent="0.3">
      <c r="A2444" s="13"/>
      <c r="B2444" s="11">
        <v>3462</v>
      </c>
      <c r="C2444" s="14">
        <f t="shared" si="545"/>
        <v>58.838799999999999</v>
      </c>
      <c r="D2444" s="13"/>
      <c r="E2444" s="14">
        <f t="shared" si="539"/>
        <v>58.837600000000002</v>
      </c>
      <c r="F2444" s="21">
        <f t="shared" si="544"/>
        <v>12</v>
      </c>
      <c r="G2444" s="13"/>
      <c r="H2444" s="21">
        <f t="shared" si="546"/>
        <v>11.999999999999998</v>
      </c>
      <c r="I2444" s="13"/>
      <c r="J2444" s="11" t="str">
        <f t="shared" si="547"/>
        <v>X</v>
      </c>
      <c r="K2444" s="11" t="str">
        <f t="shared" si="548"/>
        <v/>
      </c>
      <c r="L2444" s="11" t="str">
        <f t="shared" si="549"/>
        <v/>
      </c>
      <c r="M2444" s="13"/>
      <c r="R2444" s="11"/>
      <c r="T2444" s="11"/>
      <c r="X2444" s="13"/>
    </row>
    <row r="2445" spans="1:24" x14ac:dyDescent="0.3">
      <c r="A2445" s="13"/>
      <c r="B2445" s="11">
        <v>3463</v>
      </c>
      <c r="C2445" s="14">
        <f t="shared" si="545"/>
        <v>58.847299999999997</v>
      </c>
      <c r="D2445" s="13"/>
      <c r="E2445" s="14">
        <f t="shared" si="539"/>
        <v>58.846200000000003</v>
      </c>
      <c r="F2445" s="21">
        <f t="shared" si="544"/>
        <v>11</v>
      </c>
      <c r="G2445" s="13"/>
      <c r="H2445" s="21">
        <f t="shared" si="546"/>
        <v>11</v>
      </c>
      <c r="I2445" s="13"/>
      <c r="J2445" s="11" t="str">
        <f t="shared" si="547"/>
        <v>X</v>
      </c>
      <c r="K2445" s="11" t="str">
        <f t="shared" si="548"/>
        <v/>
      </c>
      <c r="L2445" s="11" t="str">
        <f t="shared" si="549"/>
        <v/>
      </c>
      <c r="M2445" s="13"/>
      <c r="R2445" s="11"/>
      <c r="T2445" s="11"/>
      <c r="X2445" s="13"/>
    </row>
    <row r="2446" spans="1:24" x14ac:dyDescent="0.3">
      <c r="A2446" s="13"/>
      <c r="B2446" s="11">
        <v>3464</v>
      </c>
      <c r="C2446" s="14">
        <f t="shared" si="545"/>
        <v>58.855800000000002</v>
      </c>
      <c r="D2446" s="13"/>
      <c r="E2446" s="14">
        <f t="shared" si="539"/>
        <v>58.854700000000001</v>
      </c>
      <c r="F2446" s="21">
        <f t="shared" si="544"/>
        <v>11</v>
      </c>
      <c r="G2446" s="13"/>
      <c r="H2446" s="21">
        <f t="shared" si="546"/>
        <v>11</v>
      </c>
      <c r="I2446" s="13"/>
      <c r="J2446" s="11" t="str">
        <f t="shared" si="547"/>
        <v>X</v>
      </c>
      <c r="K2446" s="11" t="str">
        <f t="shared" si="548"/>
        <v/>
      </c>
      <c r="L2446" s="11" t="str">
        <f t="shared" si="549"/>
        <v/>
      </c>
      <c r="M2446" s="13"/>
      <c r="R2446" s="11"/>
      <c r="T2446" s="11"/>
      <c r="X2446" s="13"/>
    </row>
    <row r="2447" spans="1:24" x14ac:dyDescent="0.3">
      <c r="A2447" s="13"/>
      <c r="B2447" s="11">
        <v>3465</v>
      </c>
      <c r="C2447" s="14">
        <f t="shared" si="545"/>
        <v>58.8643</v>
      </c>
      <c r="D2447" s="13"/>
      <c r="E2447" s="14">
        <f t="shared" si="539"/>
        <v>58.863199999999999</v>
      </c>
      <c r="F2447" s="21">
        <f t="shared" ref="F2447:F2462" si="550">ROUND(((1-(E2447-58))/0.14)*(21/2),0)</f>
        <v>10</v>
      </c>
      <c r="G2447" s="13"/>
      <c r="H2447" s="21">
        <f t="shared" si="546"/>
        <v>11</v>
      </c>
      <c r="I2447" s="13"/>
      <c r="J2447" s="11" t="str">
        <f t="shared" si="547"/>
        <v/>
      </c>
      <c r="K2447" s="11" t="str">
        <f t="shared" si="548"/>
        <v>U</v>
      </c>
      <c r="L2447" s="11" t="str">
        <f t="shared" si="549"/>
        <v/>
      </c>
      <c r="M2447" s="13"/>
      <c r="R2447" s="11"/>
      <c r="T2447" s="11"/>
      <c r="X2447" s="13"/>
    </row>
    <row r="2448" spans="1:24" x14ac:dyDescent="0.3">
      <c r="A2448" s="13"/>
      <c r="B2448" s="11">
        <v>3466</v>
      </c>
      <c r="C2448" s="14">
        <f t="shared" si="545"/>
        <v>58.872700000000002</v>
      </c>
      <c r="D2448" s="13"/>
      <c r="E2448" s="14">
        <f t="shared" si="539"/>
        <v>58.8718</v>
      </c>
      <c r="F2448" s="21">
        <f t="shared" si="550"/>
        <v>10</v>
      </c>
      <c r="G2448" s="13"/>
      <c r="H2448" s="21">
        <f t="shared" si="546"/>
        <v>9</v>
      </c>
      <c r="I2448" s="13"/>
      <c r="J2448" s="11" t="str">
        <f t="shared" si="547"/>
        <v/>
      </c>
      <c r="K2448" s="11" t="str">
        <f t="shared" si="548"/>
        <v/>
      </c>
      <c r="L2448" s="11" t="str">
        <f t="shared" si="549"/>
        <v>O</v>
      </c>
      <c r="M2448" s="13"/>
      <c r="R2448" s="11"/>
      <c r="T2448" s="11"/>
      <c r="X2448" s="13"/>
    </row>
    <row r="2449" spans="1:24" x14ac:dyDescent="0.3">
      <c r="A2449" s="13"/>
      <c r="B2449" s="11">
        <v>3467</v>
      </c>
      <c r="C2449" s="14">
        <f t="shared" si="545"/>
        <v>58.8812</v>
      </c>
      <c r="D2449" s="13"/>
      <c r="E2449" s="14">
        <f t="shared" si="539"/>
        <v>58.880299999999998</v>
      </c>
      <c r="F2449" s="21">
        <f t="shared" si="550"/>
        <v>9</v>
      </c>
      <c r="G2449" s="13"/>
      <c r="H2449" s="21">
        <f t="shared" si="546"/>
        <v>9</v>
      </c>
      <c r="I2449" s="13"/>
      <c r="J2449" s="11" t="str">
        <f t="shared" si="547"/>
        <v>X</v>
      </c>
      <c r="K2449" s="11" t="str">
        <f t="shared" si="548"/>
        <v/>
      </c>
      <c r="L2449" s="11" t="str">
        <f t="shared" si="549"/>
        <v/>
      </c>
      <c r="M2449" s="13"/>
      <c r="R2449" s="11"/>
      <c r="T2449" s="11"/>
      <c r="X2449" s="13"/>
    </row>
    <row r="2450" spans="1:24" x14ac:dyDescent="0.3">
      <c r="A2450" s="13"/>
      <c r="B2450" s="11">
        <v>3468</v>
      </c>
      <c r="C2450" s="14">
        <f t="shared" si="545"/>
        <v>58.889699999999998</v>
      </c>
      <c r="D2450" s="13"/>
      <c r="E2450" s="14">
        <f t="shared" si="539"/>
        <v>58.8889</v>
      </c>
      <c r="F2450" s="21">
        <f t="shared" si="550"/>
        <v>8</v>
      </c>
      <c r="G2450" s="13"/>
      <c r="H2450" s="21">
        <f t="shared" si="546"/>
        <v>8</v>
      </c>
      <c r="I2450" s="13"/>
      <c r="J2450" s="11" t="str">
        <f t="shared" si="547"/>
        <v>X</v>
      </c>
      <c r="K2450" s="11" t="str">
        <f t="shared" si="548"/>
        <v/>
      </c>
      <c r="L2450" s="11" t="str">
        <f t="shared" si="549"/>
        <v/>
      </c>
      <c r="M2450" s="13"/>
      <c r="R2450" s="11"/>
      <c r="T2450" s="11"/>
      <c r="X2450" s="13"/>
    </row>
    <row r="2451" spans="1:24" x14ac:dyDescent="0.3">
      <c r="A2451" s="13"/>
      <c r="B2451" s="11">
        <v>3469</v>
      </c>
      <c r="C2451" s="14">
        <f t="shared" si="545"/>
        <v>58.898200000000003</v>
      </c>
      <c r="D2451" s="13"/>
      <c r="E2451" s="14">
        <f t="shared" si="539"/>
        <v>58.897399999999998</v>
      </c>
      <c r="F2451" s="21">
        <f t="shared" si="550"/>
        <v>8</v>
      </c>
      <c r="G2451" s="13"/>
      <c r="H2451" s="21">
        <f t="shared" si="546"/>
        <v>8</v>
      </c>
      <c r="I2451" s="13"/>
      <c r="J2451" s="11" t="str">
        <f t="shared" si="547"/>
        <v>X</v>
      </c>
      <c r="K2451" s="11" t="str">
        <f t="shared" si="548"/>
        <v/>
      </c>
      <c r="L2451" s="11" t="str">
        <f t="shared" si="549"/>
        <v/>
      </c>
      <c r="M2451" s="13"/>
      <c r="R2451" s="11"/>
      <c r="T2451" s="11"/>
      <c r="X2451" s="13"/>
    </row>
    <row r="2452" spans="1:24" x14ac:dyDescent="0.3">
      <c r="A2452" s="13"/>
      <c r="B2452" s="11">
        <v>3470</v>
      </c>
      <c r="C2452" s="14">
        <f t="shared" si="545"/>
        <v>58.906700000000001</v>
      </c>
      <c r="D2452" s="13"/>
      <c r="E2452" s="14">
        <f t="shared" si="539"/>
        <v>58.905999999999999</v>
      </c>
      <c r="F2452" s="21">
        <f t="shared" si="550"/>
        <v>7</v>
      </c>
      <c r="G2452" s="13"/>
      <c r="H2452" s="21">
        <f t="shared" si="546"/>
        <v>7</v>
      </c>
      <c r="I2452" s="13"/>
      <c r="J2452" s="11" t="str">
        <f t="shared" si="547"/>
        <v>X</v>
      </c>
      <c r="K2452" s="11" t="str">
        <f t="shared" si="548"/>
        <v/>
      </c>
      <c r="L2452" s="11" t="str">
        <f t="shared" si="549"/>
        <v/>
      </c>
      <c r="M2452" s="13"/>
      <c r="R2452" s="11"/>
      <c r="T2452" s="11"/>
      <c r="X2452" s="13"/>
    </row>
    <row r="2453" spans="1:24" x14ac:dyDescent="0.3">
      <c r="A2453" s="13"/>
      <c r="B2453" s="11">
        <v>3471</v>
      </c>
      <c r="C2453" s="14">
        <f t="shared" si="545"/>
        <v>58.915199999999999</v>
      </c>
      <c r="D2453" s="13"/>
      <c r="E2453" s="14">
        <f t="shared" si="539"/>
        <v>58.914499999999997</v>
      </c>
      <c r="F2453" s="21">
        <f t="shared" si="550"/>
        <v>6</v>
      </c>
      <c r="G2453" s="13"/>
      <c r="H2453" s="21">
        <f t="shared" si="546"/>
        <v>7</v>
      </c>
      <c r="I2453" s="13"/>
      <c r="J2453" s="11" t="str">
        <f t="shared" si="547"/>
        <v/>
      </c>
      <c r="K2453" s="11" t="str">
        <f t="shared" si="548"/>
        <v>U</v>
      </c>
      <c r="L2453" s="11" t="str">
        <f t="shared" si="549"/>
        <v/>
      </c>
      <c r="M2453" s="13"/>
      <c r="R2453" s="11"/>
      <c r="T2453" s="11"/>
      <c r="X2453" s="13"/>
    </row>
    <row r="2454" spans="1:24" x14ac:dyDescent="0.3">
      <c r="A2454" s="13"/>
      <c r="B2454" s="11">
        <v>3472</v>
      </c>
      <c r="C2454" s="14">
        <f t="shared" si="545"/>
        <v>58.923699999999997</v>
      </c>
      <c r="D2454" s="13"/>
      <c r="E2454" s="14">
        <f t="shared" si="539"/>
        <v>58.923099999999998</v>
      </c>
      <c r="F2454" s="21">
        <f t="shared" si="550"/>
        <v>6</v>
      </c>
      <c r="G2454" s="13"/>
      <c r="H2454" s="21">
        <f t="shared" si="546"/>
        <v>5.9999999999999991</v>
      </c>
      <c r="I2454" s="13"/>
      <c r="J2454" s="11" t="str">
        <f t="shared" si="547"/>
        <v>X</v>
      </c>
      <c r="K2454" s="11" t="str">
        <f t="shared" si="548"/>
        <v/>
      </c>
      <c r="L2454" s="11" t="str">
        <f t="shared" si="549"/>
        <v/>
      </c>
      <c r="M2454" s="13"/>
      <c r="R2454" s="11"/>
      <c r="T2454" s="11"/>
      <c r="X2454" s="13"/>
    </row>
    <row r="2455" spans="1:24" x14ac:dyDescent="0.3">
      <c r="A2455" s="13"/>
      <c r="B2455" s="11">
        <v>3473</v>
      </c>
      <c r="C2455" s="14">
        <f t="shared" si="545"/>
        <v>58.932200000000002</v>
      </c>
      <c r="D2455" s="13"/>
      <c r="E2455" s="14">
        <f t="shared" si="539"/>
        <v>58.931600000000003</v>
      </c>
      <c r="F2455" s="21">
        <f t="shared" si="550"/>
        <v>5</v>
      </c>
      <c r="G2455" s="13"/>
      <c r="H2455" s="21">
        <f t="shared" si="546"/>
        <v>5.9999999999999991</v>
      </c>
      <c r="I2455" s="13"/>
      <c r="J2455" s="11" t="str">
        <f t="shared" si="547"/>
        <v/>
      </c>
      <c r="K2455" s="11" t="str">
        <f t="shared" si="548"/>
        <v>U</v>
      </c>
      <c r="L2455" s="11" t="str">
        <f t="shared" si="549"/>
        <v/>
      </c>
      <c r="M2455" s="13"/>
      <c r="R2455" s="11"/>
      <c r="T2455" s="11"/>
      <c r="X2455" s="13"/>
    </row>
    <row r="2456" spans="1:24" x14ac:dyDescent="0.3">
      <c r="A2456" s="13"/>
      <c r="B2456" s="11">
        <v>3474</v>
      </c>
      <c r="C2456" s="14">
        <f t="shared" si="545"/>
        <v>58.940600000000003</v>
      </c>
      <c r="D2456" s="13"/>
      <c r="E2456" s="14">
        <f t="shared" si="539"/>
        <v>58.940199999999997</v>
      </c>
      <c r="F2456" s="21">
        <f t="shared" si="550"/>
        <v>4</v>
      </c>
      <c r="G2456" s="13"/>
      <c r="H2456" s="21">
        <f t="shared" si="546"/>
        <v>4</v>
      </c>
      <c r="I2456" s="13"/>
      <c r="J2456" s="11" t="str">
        <f t="shared" si="547"/>
        <v>X</v>
      </c>
      <c r="K2456" s="11" t="str">
        <f t="shared" si="548"/>
        <v/>
      </c>
      <c r="L2456" s="11" t="str">
        <f t="shared" si="549"/>
        <v/>
      </c>
      <c r="M2456" s="13"/>
      <c r="R2456" s="11"/>
      <c r="T2456" s="11"/>
      <c r="X2456" s="13"/>
    </row>
    <row r="2457" spans="1:24" x14ac:dyDescent="0.3">
      <c r="A2457" s="13"/>
      <c r="B2457" s="11">
        <v>3475</v>
      </c>
      <c r="C2457" s="14">
        <f t="shared" si="545"/>
        <v>58.949100000000001</v>
      </c>
      <c r="D2457" s="13"/>
      <c r="E2457" s="14">
        <f t="shared" si="539"/>
        <v>58.948700000000002</v>
      </c>
      <c r="F2457" s="21">
        <f t="shared" si="550"/>
        <v>4</v>
      </c>
      <c r="G2457" s="13"/>
      <c r="H2457" s="21">
        <f t="shared" si="546"/>
        <v>4</v>
      </c>
      <c r="I2457" s="13"/>
      <c r="J2457" s="11" t="str">
        <f t="shared" si="547"/>
        <v>X</v>
      </c>
      <c r="K2457" s="11" t="str">
        <f t="shared" si="548"/>
        <v/>
      </c>
      <c r="L2457" s="11" t="str">
        <f t="shared" si="549"/>
        <v/>
      </c>
      <c r="M2457" s="13"/>
      <c r="R2457" s="11"/>
      <c r="T2457" s="11"/>
      <c r="X2457" s="13"/>
    </row>
    <row r="2458" spans="1:24" x14ac:dyDescent="0.3">
      <c r="A2458" s="13"/>
      <c r="B2458" s="11">
        <v>3476</v>
      </c>
      <c r="C2458" s="14">
        <f t="shared" si="545"/>
        <v>58.957599999999999</v>
      </c>
      <c r="D2458" s="13"/>
      <c r="E2458" s="14">
        <f t="shared" si="539"/>
        <v>58.957299999999996</v>
      </c>
      <c r="F2458" s="21">
        <f t="shared" si="550"/>
        <v>3</v>
      </c>
      <c r="G2458" s="13"/>
      <c r="H2458" s="21">
        <f t="shared" si="546"/>
        <v>2.9999999999999996</v>
      </c>
      <c r="I2458" s="13"/>
      <c r="J2458" s="11" t="str">
        <f t="shared" si="547"/>
        <v>X</v>
      </c>
      <c r="K2458" s="11" t="str">
        <f t="shared" si="548"/>
        <v/>
      </c>
      <c r="L2458" s="11" t="str">
        <f t="shared" si="549"/>
        <v/>
      </c>
      <c r="M2458" s="13"/>
      <c r="R2458" s="11"/>
      <c r="T2458" s="11"/>
      <c r="X2458" s="13"/>
    </row>
    <row r="2459" spans="1:24" x14ac:dyDescent="0.3">
      <c r="A2459" s="13"/>
      <c r="B2459" s="11">
        <v>3477</v>
      </c>
      <c r="C2459" s="14">
        <f t="shared" si="545"/>
        <v>58.966099999999997</v>
      </c>
      <c r="D2459" s="13"/>
      <c r="E2459" s="14">
        <f t="shared" si="539"/>
        <v>58.965800000000002</v>
      </c>
      <c r="F2459" s="21">
        <f t="shared" si="550"/>
        <v>3</v>
      </c>
      <c r="G2459" s="13"/>
      <c r="H2459" s="21">
        <f t="shared" si="546"/>
        <v>2.9999999999999996</v>
      </c>
      <c r="I2459" s="13"/>
      <c r="J2459" s="11" t="str">
        <f t="shared" si="547"/>
        <v>X</v>
      </c>
      <c r="K2459" s="11" t="str">
        <f t="shared" si="548"/>
        <v/>
      </c>
      <c r="L2459" s="11" t="str">
        <f t="shared" si="549"/>
        <v/>
      </c>
      <c r="M2459" s="13"/>
      <c r="R2459" s="11"/>
      <c r="T2459" s="11"/>
      <c r="X2459" s="13"/>
    </row>
    <row r="2460" spans="1:24" x14ac:dyDescent="0.3">
      <c r="A2460" s="13"/>
      <c r="B2460" s="11">
        <v>3478</v>
      </c>
      <c r="C2460" s="14">
        <f t="shared" si="545"/>
        <v>58.974600000000002</v>
      </c>
      <c r="D2460" s="13"/>
      <c r="E2460" s="14">
        <f t="shared" si="539"/>
        <v>58.974400000000003</v>
      </c>
      <c r="F2460" s="21">
        <f t="shared" si="550"/>
        <v>2</v>
      </c>
      <c r="G2460" s="13"/>
      <c r="H2460" s="21">
        <f t="shared" si="546"/>
        <v>2</v>
      </c>
      <c r="I2460" s="13"/>
      <c r="J2460" s="11" t="str">
        <f t="shared" si="547"/>
        <v>X</v>
      </c>
      <c r="K2460" s="11" t="str">
        <f t="shared" si="548"/>
        <v/>
      </c>
      <c r="L2460" s="11" t="str">
        <f t="shared" si="549"/>
        <v/>
      </c>
      <c r="M2460" s="13"/>
      <c r="R2460" s="11"/>
      <c r="T2460" s="11"/>
      <c r="X2460" s="13"/>
    </row>
    <row r="2461" spans="1:24" x14ac:dyDescent="0.3">
      <c r="A2461" s="13"/>
      <c r="B2461" s="11">
        <v>3479</v>
      </c>
      <c r="C2461" s="14">
        <f t="shared" si="545"/>
        <v>58.982999999999997</v>
      </c>
      <c r="D2461" s="13"/>
      <c r="E2461" s="14">
        <f t="shared" si="539"/>
        <v>58.982900000000001</v>
      </c>
      <c r="F2461" s="21">
        <f t="shared" si="550"/>
        <v>1</v>
      </c>
      <c r="G2461" s="13"/>
      <c r="H2461" s="21">
        <f t="shared" si="546"/>
        <v>1</v>
      </c>
      <c r="I2461" s="13"/>
      <c r="J2461" s="11" t="str">
        <f t="shared" si="547"/>
        <v>X</v>
      </c>
      <c r="K2461" s="11" t="str">
        <f t="shared" si="548"/>
        <v/>
      </c>
      <c r="L2461" s="11" t="str">
        <f t="shared" si="549"/>
        <v/>
      </c>
      <c r="M2461" s="13"/>
      <c r="R2461" s="11"/>
      <c r="T2461" s="11"/>
      <c r="X2461" s="13"/>
    </row>
    <row r="2462" spans="1:24" x14ac:dyDescent="0.3">
      <c r="A2462" s="13"/>
      <c r="B2462" s="11">
        <v>3480</v>
      </c>
      <c r="C2462" s="14">
        <f t="shared" si="545"/>
        <v>58.991500000000002</v>
      </c>
      <c r="D2462" s="13"/>
      <c r="E2462" s="14">
        <f t="shared" si="539"/>
        <v>58.991500000000002</v>
      </c>
      <c r="F2462" s="21">
        <f t="shared" si="550"/>
        <v>1</v>
      </c>
      <c r="G2462" s="13"/>
      <c r="H2462" s="21">
        <f t="shared" si="546"/>
        <v>0</v>
      </c>
      <c r="I2462" s="13"/>
      <c r="J2462" s="11" t="str">
        <f t="shared" si="547"/>
        <v/>
      </c>
      <c r="K2462" s="11" t="str">
        <f t="shared" si="548"/>
        <v/>
      </c>
      <c r="L2462" s="11" t="str">
        <f t="shared" si="549"/>
        <v>O</v>
      </c>
      <c r="M2462" s="13"/>
      <c r="R2462" s="11"/>
      <c r="T2462" s="11"/>
      <c r="X2462" s="13"/>
    </row>
    <row r="2463" spans="1:24" x14ac:dyDescent="0.3">
      <c r="A2463" s="13"/>
      <c r="B2463" s="11">
        <v>3481</v>
      </c>
      <c r="C2463" s="14">
        <f t="shared" si="545"/>
        <v>59</v>
      </c>
      <c r="D2463" s="13"/>
      <c r="E2463" s="14">
        <f>58+(B2463-3364)/117</f>
        <v>59</v>
      </c>
      <c r="F2463" s="21"/>
      <c r="G2463" s="13"/>
      <c r="H2463" s="21">
        <f t="shared" si="546"/>
        <v>0</v>
      </c>
      <c r="I2463" s="13"/>
      <c r="J2463" s="10">
        <f>COUNTIF(J2347:J2462,"X")</f>
        <v>83</v>
      </c>
      <c r="K2463" s="10">
        <f>COUNTIF(K2347:K2462,"U")</f>
        <v>24</v>
      </c>
      <c r="L2463" s="10">
        <f>COUNTIF(L2347:L2462,"O")</f>
        <v>9</v>
      </c>
      <c r="M2463" s="13"/>
      <c r="R2463" s="11"/>
      <c r="T2463" s="11"/>
      <c r="X2463" s="13"/>
    </row>
    <row r="2464" spans="1:24" x14ac:dyDescent="0.3">
      <c r="A2464" s="13"/>
      <c r="B2464" s="11">
        <v>3482</v>
      </c>
      <c r="C2464" s="14">
        <f t="shared" si="545"/>
        <v>59.008499999999998</v>
      </c>
      <c r="D2464" s="13"/>
      <c r="E2464" s="14">
        <f t="shared" ref="E2464:E2527" si="551">ROUND(59+(B2464-3481)/119,4)</f>
        <v>59.008400000000002</v>
      </c>
      <c r="F2464" s="21">
        <f t="shared" ref="F2464:F2479" si="552">ROUND(((E2464-59)/0.14)*(21/2),0)</f>
        <v>1</v>
      </c>
      <c r="G2464" s="13"/>
      <c r="H2464" s="21">
        <f t="shared" si="546"/>
        <v>1</v>
      </c>
      <c r="I2464" s="13"/>
      <c r="J2464" s="11" t="str">
        <f t="shared" ref="J2464:J2495" si="553">IF(H2464=F2464,"X","")</f>
        <v>X</v>
      </c>
      <c r="K2464" s="11" t="str">
        <f t="shared" ref="K2464:K2495" si="554">IF(H2464&gt;F2464,"U","")</f>
        <v/>
      </c>
      <c r="L2464" s="11" t="str">
        <f t="shared" ref="L2464:L2495" si="555">IF(H2464&lt;F2464,"O","")</f>
        <v/>
      </c>
      <c r="M2464" s="13"/>
      <c r="R2464" s="11"/>
      <c r="T2464" s="11"/>
      <c r="X2464" s="13"/>
    </row>
    <row r="2465" spans="1:24" x14ac:dyDescent="0.3">
      <c r="A2465" s="13"/>
      <c r="B2465" s="11">
        <v>3483</v>
      </c>
      <c r="C2465" s="14">
        <f t="shared" si="545"/>
        <v>59.0169</v>
      </c>
      <c r="D2465" s="13"/>
      <c r="E2465" s="14">
        <f t="shared" si="551"/>
        <v>59.016800000000003</v>
      </c>
      <c r="F2465" s="21">
        <f t="shared" si="552"/>
        <v>1</v>
      </c>
      <c r="G2465" s="13"/>
      <c r="H2465" s="21">
        <f t="shared" si="546"/>
        <v>1</v>
      </c>
      <c r="I2465" s="13"/>
      <c r="J2465" s="11" t="str">
        <f t="shared" si="553"/>
        <v>X</v>
      </c>
      <c r="K2465" s="11" t="str">
        <f t="shared" si="554"/>
        <v/>
      </c>
      <c r="L2465" s="11" t="str">
        <f t="shared" si="555"/>
        <v/>
      </c>
      <c r="M2465" s="13"/>
      <c r="R2465" s="11"/>
      <c r="T2465" s="11"/>
      <c r="X2465" s="13"/>
    </row>
    <row r="2466" spans="1:24" x14ac:dyDescent="0.3">
      <c r="A2466" s="13"/>
      <c r="B2466" s="11">
        <v>3484</v>
      </c>
      <c r="C2466" s="14">
        <f t="shared" si="545"/>
        <v>59.025399999999998</v>
      </c>
      <c r="D2466" s="13"/>
      <c r="E2466" s="14">
        <f t="shared" si="551"/>
        <v>59.025199999999998</v>
      </c>
      <c r="F2466" s="21">
        <f t="shared" si="552"/>
        <v>2</v>
      </c>
      <c r="G2466" s="13"/>
      <c r="H2466" s="21">
        <f t="shared" si="546"/>
        <v>2</v>
      </c>
      <c r="I2466" s="13"/>
      <c r="J2466" s="11" t="str">
        <f t="shared" si="553"/>
        <v>X</v>
      </c>
      <c r="K2466" s="11" t="str">
        <f t="shared" si="554"/>
        <v/>
      </c>
      <c r="L2466" s="11" t="str">
        <f t="shared" si="555"/>
        <v/>
      </c>
      <c r="M2466" s="13"/>
      <c r="R2466" s="11"/>
      <c r="T2466" s="11"/>
      <c r="X2466" s="13"/>
    </row>
    <row r="2467" spans="1:24" x14ac:dyDescent="0.3">
      <c r="A2467" s="13"/>
      <c r="B2467" s="11">
        <v>3485</v>
      </c>
      <c r="C2467" s="14">
        <f t="shared" si="545"/>
        <v>59.033900000000003</v>
      </c>
      <c r="D2467" s="13"/>
      <c r="E2467" s="14">
        <f t="shared" si="551"/>
        <v>59.0336</v>
      </c>
      <c r="F2467" s="21">
        <f t="shared" si="552"/>
        <v>3</v>
      </c>
      <c r="G2467" s="13"/>
      <c r="H2467" s="21">
        <f t="shared" si="546"/>
        <v>2.9999999999999996</v>
      </c>
      <c r="I2467" s="13"/>
      <c r="J2467" s="11" t="str">
        <f t="shared" si="553"/>
        <v>X</v>
      </c>
      <c r="K2467" s="11" t="str">
        <f t="shared" si="554"/>
        <v/>
      </c>
      <c r="L2467" s="11" t="str">
        <f t="shared" si="555"/>
        <v/>
      </c>
      <c r="M2467" s="13"/>
      <c r="R2467" s="11"/>
      <c r="T2467" s="11"/>
      <c r="X2467" s="13"/>
    </row>
    <row r="2468" spans="1:24" x14ac:dyDescent="0.3">
      <c r="A2468" s="13"/>
      <c r="B2468" s="11">
        <v>3486</v>
      </c>
      <c r="C2468" s="14">
        <f t="shared" si="545"/>
        <v>59.042400000000001</v>
      </c>
      <c r="D2468" s="13"/>
      <c r="E2468" s="14">
        <f t="shared" si="551"/>
        <v>59.042000000000002</v>
      </c>
      <c r="F2468" s="21">
        <f t="shared" si="552"/>
        <v>3</v>
      </c>
      <c r="G2468" s="13"/>
      <c r="H2468" s="21">
        <f t="shared" si="546"/>
        <v>4</v>
      </c>
      <c r="I2468" s="13"/>
      <c r="J2468" s="11" t="str">
        <f t="shared" si="553"/>
        <v/>
      </c>
      <c r="K2468" s="11" t="str">
        <f t="shared" si="554"/>
        <v>U</v>
      </c>
      <c r="L2468" s="11" t="str">
        <f t="shared" si="555"/>
        <v/>
      </c>
      <c r="M2468" s="13"/>
      <c r="R2468" s="11"/>
      <c r="T2468" s="11"/>
      <c r="X2468" s="13"/>
    </row>
    <row r="2469" spans="1:24" x14ac:dyDescent="0.3">
      <c r="A2469" s="13"/>
      <c r="B2469" s="11">
        <v>3487</v>
      </c>
      <c r="C2469" s="14">
        <f t="shared" si="545"/>
        <v>59.050800000000002</v>
      </c>
      <c r="D2469" s="13"/>
      <c r="E2469" s="14">
        <f t="shared" si="551"/>
        <v>59.050400000000003</v>
      </c>
      <c r="F2469" s="21">
        <f t="shared" si="552"/>
        <v>4</v>
      </c>
      <c r="G2469" s="13"/>
      <c r="H2469" s="21">
        <f t="shared" si="546"/>
        <v>4</v>
      </c>
      <c r="I2469" s="13"/>
      <c r="J2469" s="11" t="str">
        <f t="shared" si="553"/>
        <v>X</v>
      </c>
      <c r="K2469" s="11" t="str">
        <f t="shared" si="554"/>
        <v/>
      </c>
      <c r="L2469" s="11" t="str">
        <f t="shared" si="555"/>
        <v/>
      </c>
      <c r="M2469" s="13"/>
      <c r="R2469" s="11"/>
      <c r="T2469" s="11"/>
      <c r="X2469" s="13"/>
    </row>
    <row r="2470" spans="1:24" x14ac:dyDescent="0.3">
      <c r="A2470" s="13"/>
      <c r="B2470" s="11">
        <v>3488</v>
      </c>
      <c r="C2470" s="14">
        <f t="shared" si="545"/>
        <v>59.0593</v>
      </c>
      <c r="D2470" s="13"/>
      <c r="E2470" s="14">
        <f t="shared" si="551"/>
        <v>59.058799999999998</v>
      </c>
      <c r="F2470" s="21">
        <f t="shared" si="552"/>
        <v>4</v>
      </c>
      <c r="G2470" s="13"/>
      <c r="H2470" s="21">
        <f t="shared" si="546"/>
        <v>5</v>
      </c>
      <c r="I2470" s="13"/>
      <c r="J2470" s="11" t="str">
        <f t="shared" si="553"/>
        <v/>
      </c>
      <c r="K2470" s="11" t="str">
        <f t="shared" si="554"/>
        <v>U</v>
      </c>
      <c r="L2470" s="11" t="str">
        <f t="shared" si="555"/>
        <v/>
      </c>
      <c r="M2470" s="13"/>
      <c r="R2470" s="11"/>
      <c r="T2470" s="11"/>
      <c r="X2470" s="13"/>
    </row>
    <row r="2471" spans="1:24" x14ac:dyDescent="0.3">
      <c r="A2471" s="13"/>
      <c r="B2471" s="11">
        <v>3489</v>
      </c>
      <c r="C2471" s="14">
        <f t="shared" si="545"/>
        <v>59.067799999999998</v>
      </c>
      <c r="D2471" s="13"/>
      <c r="E2471" s="14">
        <f t="shared" si="551"/>
        <v>59.0672</v>
      </c>
      <c r="F2471" s="21">
        <f t="shared" si="552"/>
        <v>5</v>
      </c>
      <c r="G2471" s="13"/>
      <c r="H2471" s="21">
        <f t="shared" si="546"/>
        <v>5.9999999999999991</v>
      </c>
      <c r="I2471" s="13"/>
      <c r="J2471" s="11" t="str">
        <f t="shared" si="553"/>
        <v/>
      </c>
      <c r="K2471" s="11" t="str">
        <f t="shared" si="554"/>
        <v>U</v>
      </c>
      <c r="L2471" s="11" t="str">
        <f t="shared" si="555"/>
        <v/>
      </c>
      <c r="M2471" s="13"/>
      <c r="R2471" s="11"/>
      <c r="T2471" s="11"/>
      <c r="X2471" s="13"/>
    </row>
    <row r="2472" spans="1:24" x14ac:dyDescent="0.3">
      <c r="A2472" s="13"/>
      <c r="B2472" s="11">
        <v>3490</v>
      </c>
      <c r="C2472" s="14">
        <f t="shared" si="545"/>
        <v>59.0762</v>
      </c>
      <c r="D2472" s="13"/>
      <c r="E2472" s="14">
        <f t="shared" si="551"/>
        <v>59.075600000000001</v>
      </c>
      <c r="F2472" s="21">
        <f t="shared" si="552"/>
        <v>6</v>
      </c>
      <c r="G2472" s="13"/>
      <c r="H2472" s="21">
        <f t="shared" si="546"/>
        <v>5.9999999999999991</v>
      </c>
      <c r="I2472" s="13"/>
      <c r="J2472" s="11" t="str">
        <f t="shared" si="553"/>
        <v>X</v>
      </c>
      <c r="K2472" s="11" t="str">
        <f t="shared" si="554"/>
        <v/>
      </c>
      <c r="L2472" s="11" t="str">
        <f t="shared" si="555"/>
        <v/>
      </c>
      <c r="M2472" s="13"/>
      <c r="R2472" s="11"/>
      <c r="T2472" s="11"/>
      <c r="X2472" s="13"/>
    </row>
    <row r="2473" spans="1:24" x14ac:dyDescent="0.3">
      <c r="A2473" s="13"/>
      <c r="B2473" s="11">
        <v>3491</v>
      </c>
      <c r="C2473" s="14">
        <f t="shared" si="545"/>
        <v>59.084699999999998</v>
      </c>
      <c r="D2473" s="13"/>
      <c r="E2473" s="14">
        <f t="shared" si="551"/>
        <v>59.084000000000003</v>
      </c>
      <c r="F2473" s="21">
        <f t="shared" si="552"/>
        <v>6</v>
      </c>
      <c r="G2473" s="13"/>
      <c r="H2473" s="21">
        <f t="shared" si="546"/>
        <v>7</v>
      </c>
      <c r="I2473" s="13"/>
      <c r="J2473" s="11" t="str">
        <f t="shared" si="553"/>
        <v/>
      </c>
      <c r="K2473" s="11" t="str">
        <f t="shared" si="554"/>
        <v>U</v>
      </c>
      <c r="L2473" s="11" t="str">
        <f t="shared" si="555"/>
        <v/>
      </c>
      <c r="M2473" s="13"/>
      <c r="R2473" s="11"/>
      <c r="T2473" s="11"/>
      <c r="X2473" s="13"/>
    </row>
    <row r="2474" spans="1:24" x14ac:dyDescent="0.3">
      <c r="A2474" s="13"/>
      <c r="B2474" s="11">
        <v>3492</v>
      </c>
      <c r="C2474" s="14">
        <f t="shared" si="545"/>
        <v>59.0931</v>
      </c>
      <c r="D2474" s="13"/>
      <c r="E2474" s="14">
        <f t="shared" si="551"/>
        <v>59.092399999999998</v>
      </c>
      <c r="F2474" s="21">
        <f t="shared" si="552"/>
        <v>7</v>
      </c>
      <c r="G2474" s="13"/>
      <c r="H2474" s="21">
        <f t="shared" si="546"/>
        <v>7</v>
      </c>
      <c r="I2474" s="13"/>
      <c r="J2474" s="11" t="str">
        <f t="shared" si="553"/>
        <v>X</v>
      </c>
      <c r="K2474" s="11" t="str">
        <f t="shared" si="554"/>
        <v/>
      </c>
      <c r="L2474" s="11" t="str">
        <f t="shared" si="555"/>
        <v/>
      </c>
      <c r="M2474" s="13"/>
      <c r="R2474" s="11"/>
      <c r="T2474" s="11"/>
      <c r="X2474" s="13"/>
    </row>
    <row r="2475" spans="1:24" x14ac:dyDescent="0.3">
      <c r="A2475" s="13"/>
      <c r="B2475" s="11">
        <v>3493</v>
      </c>
      <c r="C2475" s="14">
        <f t="shared" si="545"/>
        <v>59.101599999999998</v>
      </c>
      <c r="D2475" s="13"/>
      <c r="E2475" s="14">
        <f t="shared" si="551"/>
        <v>59.1008</v>
      </c>
      <c r="F2475" s="21">
        <f t="shared" si="552"/>
        <v>8</v>
      </c>
      <c r="G2475" s="13"/>
      <c r="H2475" s="21">
        <f t="shared" si="546"/>
        <v>8</v>
      </c>
      <c r="I2475" s="13"/>
      <c r="J2475" s="11" t="str">
        <f t="shared" si="553"/>
        <v>X</v>
      </c>
      <c r="K2475" s="11" t="str">
        <f t="shared" si="554"/>
        <v/>
      </c>
      <c r="L2475" s="11" t="str">
        <f t="shared" si="555"/>
        <v/>
      </c>
      <c r="M2475" s="13"/>
      <c r="R2475" s="11"/>
      <c r="T2475" s="11"/>
      <c r="X2475" s="13"/>
    </row>
    <row r="2476" spans="1:24" x14ac:dyDescent="0.3">
      <c r="A2476" s="13"/>
      <c r="B2476" s="11">
        <v>3494</v>
      </c>
      <c r="C2476" s="14">
        <f t="shared" si="545"/>
        <v>59.110100000000003</v>
      </c>
      <c r="D2476" s="13"/>
      <c r="E2476" s="14">
        <f t="shared" si="551"/>
        <v>59.109200000000001</v>
      </c>
      <c r="F2476" s="21">
        <f t="shared" si="552"/>
        <v>8</v>
      </c>
      <c r="G2476" s="13"/>
      <c r="H2476" s="21">
        <f t="shared" si="546"/>
        <v>9</v>
      </c>
      <c r="I2476" s="13"/>
      <c r="J2476" s="11" t="str">
        <f t="shared" si="553"/>
        <v/>
      </c>
      <c r="K2476" s="11" t="str">
        <f t="shared" si="554"/>
        <v>U</v>
      </c>
      <c r="L2476" s="11" t="str">
        <f t="shared" si="555"/>
        <v/>
      </c>
      <c r="M2476" s="13"/>
      <c r="R2476" s="11"/>
      <c r="T2476" s="11"/>
      <c r="X2476" s="13"/>
    </row>
    <row r="2477" spans="1:24" x14ac:dyDescent="0.3">
      <c r="A2477" s="13"/>
      <c r="B2477" s="11">
        <v>3495</v>
      </c>
      <c r="C2477" s="14">
        <f t="shared" si="545"/>
        <v>59.118499999999997</v>
      </c>
      <c r="D2477" s="13"/>
      <c r="E2477" s="14">
        <f t="shared" si="551"/>
        <v>59.117600000000003</v>
      </c>
      <c r="F2477" s="21">
        <f t="shared" si="552"/>
        <v>9</v>
      </c>
      <c r="G2477" s="13"/>
      <c r="H2477" s="21">
        <f t="shared" si="546"/>
        <v>9</v>
      </c>
      <c r="I2477" s="13"/>
      <c r="J2477" s="11" t="str">
        <f t="shared" si="553"/>
        <v>X</v>
      </c>
      <c r="K2477" s="11" t="str">
        <f t="shared" si="554"/>
        <v/>
      </c>
      <c r="L2477" s="11" t="str">
        <f t="shared" si="555"/>
        <v/>
      </c>
      <c r="M2477" s="13"/>
      <c r="R2477" s="11"/>
      <c r="T2477" s="11"/>
      <c r="X2477" s="13"/>
    </row>
    <row r="2478" spans="1:24" x14ac:dyDescent="0.3">
      <c r="A2478" s="13"/>
      <c r="B2478" s="11">
        <v>3496</v>
      </c>
      <c r="C2478" s="14">
        <f t="shared" si="545"/>
        <v>59.127000000000002</v>
      </c>
      <c r="D2478" s="13"/>
      <c r="E2478" s="14">
        <f t="shared" si="551"/>
        <v>59.126100000000001</v>
      </c>
      <c r="F2478" s="21">
        <f t="shared" si="552"/>
        <v>9</v>
      </c>
      <c r="G2478" s="13"/>
      <c r="H2478" s="21">
        <f t="shared" si="546"/>
        <v>9</v>
      </c>
      <c r="I2478" s="13"/>
      <c r="J2478" s="11" t="str">
        <f t="shared" si="553"/>
        <v>X</v>
      </c>
      <c r="K2478" s="11" t="str">
        <f t="shared" si="554"/>
        <v/>
      </c>
      <c r="L2478" s="11" t="str">
        <f t="shared" si="555"/>
        <v/>
      </c>
      <c r="M2478" s="13"/>
      <c r="R2478" s="11"/>
      <c r="T2478" s="11"/>
      <c r="X2478" s="13"/>
    </row>
    <row r="2479" spans="1:24" x14ac:dyDescent="0.3">
      <c r="A2479" s="13"/>
      <c r="B2479" s="11">
        <v>3497</v>
      </c>
      <c r="C2479" s="14">
        <f t="shared" si="545"/>
        <v>59.135399999999997</v>
      </c>
      <c r="D2479" s="13"/>
      <c r="E2479" s="14">
        <f t="shared" si="551"/>
        <v>59.134500000000003</v>
      </c>
      <c r="F2479" s="21">
        <f t="shared" si="552"/>
        <v>10</v>
      </c>
      <c r="G2479" s="13"/>
      <c r="H2479" s="21">
        <f t="shared" si="546"/>
        <v>9</v>
      </c>
      <c r="I2479" s="13"/>
      <c r="J2479" s="11" t="str">
        <f t="shared" si="553"/>
        <v/>
      </c>
      <c r="K2479" s="11" t="str">
        <f t="shared" si="554"/>
        <v/>
      </c>
      <c r="L2479" s="11" t="str">
        <f t="shared" si="555"/>
        <v>O</v>
      </c>
      <c r="M2479" s="13"/>
      <c r="R2479" s="11"/>
      <c r="T2479" s="11"/>
      <c r="X2479" s="13"/>
    </row>
    <row r="2480" spans="1:24" x14ac:dyDescent="0.3">
      <c r="A2480" s="13"/>
      <c r="B2480" s="11">
        <v>3498</v>
      </c>
      <c r="C2480" s="14">
        <f t="shared" si="545"/>
        <v>59.143900000000002</v>
      </c>
      <c r="D2480" s="13"/>
      <c r="E2480" s="14">
        <f t="shared" si="551"/>
        <v>59.142899999999997</v>
      </c>
      <c r="F2480" s="21">
        <f t="shared" ref="F2480:F2496" si="556">ROUND((21/2)+(((E2480-59)-0.14)/0.14)*(21/3),0)</f>
        <v>11</v>
      </c>
      <c r="G2480" s="13"/>
      <c r="H2480" s="21">
        <f t="shared" si="546"/>
        <v>10</v>
      </c>
      <c r="I2480" s="13"/>
      <c r="J2480" s="11" t="str">
        <f t="shared" si="553"/>
        <v/>
      </c>
      <c r="K2480" s="11" t="str">
        <f t="shared" si="554"/>
        <v/>
      </c>
      <c r="L2480" s="11" t="str">
        <f t="shared" si="555"/>
        <v>O</v>
      </c>
      <c r="M2480" s="13"/>
      <c r="R2480" s="11"/>
      <c r="T2480" s="11"/>
      <c r="X2480" s="13"/>
    </row>
    <row r="2481" spans="1:24" x14ac:dyDescent="0.3">
      <c r="A2481" s="13"/>
      <c r="B2481" s="11">
        <v>3499</v>
      </c>
      <c r="C2481" s="14">
        <f t="shared" si="545"/>
        <v>59.152299999999997</v>
      </c>
      <c r="D2481" s="13"/>
      <c r="E2481" s="14">
        <f t="shared" si="551"/>
        <v>59.151299999999999</v>
      </c>
      <c r="F2481" s="21">
        <f t="shared" si="556"/>
        <v>11</v>
      </c>
      <c r="G2481" s="13"/>
      <c r="H2481" s="21">
        <f t="shared" si="546"/>
        <v>10</v>
      </c>
      <c r="I2481" s="13"/>
      <c r="J2481" s="11" t="str">
        <f t="shared" si="553"/>
        <v/>
      </c>
      <c r="K2481" s="11" t="str">
        <f t="shared" si="554"/>
        <v/>
      </c>
      <c r="L2481" s="11" t="str">
        <f t="shared" si="555"/>
        <v>O</v>
      </c>
      <c r="M2481" s="13"/>
      <c r="R2481" s="11"/>
      <c r="T2481" s="11"/>
      <c r="X2481" s="13"/>
    </row>
    <row r="2482" spans="1:24" x14ac:dyDescent="0.3">
      <c r="A2482" s="13"/>
      <c r="B2482" s="11">
        <v>3500</v>
      </c>
      <c r="C2482" s="14">
        <f t="shared" si="545"/>
        <v>59.160800000000002</v>
      </c>
      <c r="D2482" s="13"/>
      <c r="E2482" s="14">
        <f t="shared" si="551"/>
        <v>59.159700000000001</v>
      </c>
      <c r="F2482" s="21">
        <f t="shared" si="556"/>
        <v>11</v>
      </c>
      <c r="G2482" s="13"/>
      <c r="H2482" s="21">
        <f t="shared" si="546"/>
        <v>11</v>
      </c>
      <c r="I2482" s="13"/>
      <c r="J2482" s="11" t="str">
        <f t="shared" si="553"/>
        <v>X</v>
      </c>
      <c r="K2482" s="11" t="str">
        <f t="shared" si="554"/>
        <v/>
      </c>
      <c r="L2482" s="11" t="str">
        <f t="shared" si="555"/>
        <v/>
      </c>
      <c r="M2482" s="13"/>
      <c r="R2482" s="11"/>
      <c r="T2482" s="11"/>
      <c r="X2482" s="13"/>
    </row>
    <row r="2483" spans="1:24" x14ac:dyDescent="0.3">
      <c r="A2483" s="13"/>
      <c r="B2483" s="11">
        <v>3501</v>
      </c>
      <c r="C2483" s="14">
        <f t="shared" si="545"/>
        <v>59.169199999999996</v>
      </c>
      <c r="D2483" s="13"/>
      <c r="E2483" s="14">
        <f t="shared" si="551"/>
        <v>59.168100000000003</v>
      </c>
      <c r="F2483" s="21">
        <f t="shared" si="556"/>
        <v>12</v>
      </c>
      <c r="G2483" s="13"/>
      <c r="H2483" s="21">
        <f t="shared" si="546"/>
        <v>11</v>
      </c>
      <c r="I2483" s="13"/>
      <c r="J2483" s="11" t="str">
        <f t="shared" si="553"/>
        <v/>
      </c>
      <c r="K2483" s="11" t="str">
        <f t="shared" si="554"/>
        <v/>
      </c>
      <c r="L2483" s="11" t="str">
        <f t="shared" si="555"/>
        <v>O</v>
      </c>
      <c r="M2483" s="13"/>
      <c r="R2483" s="11"/>
      <c r="T2483" s="11"/>
      <c r="X2483" s="13"/>
    </row>
    <row r="2484" spans="1:24" x14ac:dyDescent="0.3">
      <c r="A2484" s="13"/>
      <c r="B2484" s="11">
        <v>3502</v>
      </c>
      <c r="C2484" s="14">
        <f t="shared" si="545"/>
        <v>59.177700000000002</v>
      </c>
      <c r="D2484" s="13"/>
      <c r="E2484" s="14">
        <f t="shared" si="551"/>
        <v>59.176499999999997</v>
      </c>
      <c r="F2484" s="21">
        <f t="shared" si="556"/>
        <v>12</v>
      </c>
      <c r="G2484" s="13"/>
      <c r="H2484" s="21">
        <f t="shared" si="546"/>
        <v>11.999999999999998</v>
      </c>
      <c r="I2484" s="13"/>
      <c r="J2484" s="11" t="str">
        <f t="shared" si="553"/>
        <v>X</v>
      </c>
      <c r="K2484" s="11" t="str">
        <f t="shared" si="554"/>
        <v/>
      </c>
      <c r="L2484" s="11" t="str">
        <f t="shared" si="555"/>
        <v/>
      </c>
      <c r="M2484" s="13"/>
      <c r="R2484" s="11"/>
      <c r="T2484" s="11"/>
      <c r="X2484" s="13"/>
    </row>
    <row r="2485" spans="1:24" x14ac:dyDescent="0.3">
      <c r="A2485" s="13"/>
      <c r="B2485" s="11">
        <v>3503</v>
      </c>
      <c r="C2485" s="14">
        <f t="shared" si="545"/>
        <v>59.186100000000003</v>
      </c>
      <c r="D2485" s="13"/>
      <c r="E2485" s="14">
        <f t="shared" si="551"/>
        <v>59.184899999999999</v>
      </c>
      <c r="F2485" s="21">
        <f t="shared" si="556"/>
        <v>13</v>
      </c>
      <c r="G2485" s="13"/>
      <c r="H2485" s="21">
        <f t="shared" si="546"/>
        <v>11.999999999999998</v>
      </c>
      <c r="I2485" s="13"/>
      <c r="J2485" s="11" t="str">
        <f t="shared" si="553"/>
        <v/>
      </c>
      <c r="K2485" s="11" t="str">
        <f t="shared" si="554"/>
        <v/>
      </c>
      <c r="L2485" s="11" t="str">
        <f t="shared" si="555"/>
        <v>O</v>
      </c>
      <c r="M2485" s="13"/>
      <c r="R2485" s="11"/>
      <c r="T2485" s="11"/>
      <c r="X2485" s="13"/>
    </row>
    <row r="2486" spans="1:24" x14ac:dyDescent="0.3">
      <c r="A2486" s="13"/>
      <c r="B2486" s="11">
        <v>3504</v>
      </c>
      <c r="C2486" s="14">
        <f t="shared" si="545"/>
        <v>59.194600000000001</v>
      </c>
      <c r="D2486" s="13"/>
      <c r="E2486" s="14">
        <f t="shared" si="551"/>
        <v>59.193300000000001</v>
      </c>
      <c r="F2486" s="21">
        <f t="shared" si="556"/>
        <v>13</v>
      </c>
      <c r="G2486" s="13"/>
      <c r="H2486" s="21">
        <f t="shared" si="546"/>
        <v>13</v>
      </c>
      <c r="I2486" s="13"/>
      <c r="J2486" s="11" t="str">
        <f t="shared" si="553"/>
        <v>X</v>
      </c>
      <c r="K2486" s="11" t="str">
        <f t="shared" si="554"/>
        <v/>
      </c>
      <c r="L2486" s="11" t="str">
        <f t="shared" si="555"/>
        <v/>
      </c>
      <c r="M2486" s="13"/>
      <c r="R2486" s="11"/>
      <c r="T2486" s="11"/>
      <c r="X2486" s="13"/>
    </row>
    <row r="2487" spans="1:24" x14ac:dyDescent="0.3">
      <c r="A2487" s="13"/>
      <c r="B2487" s="11">
        <v>3505</v>
      </c>
      <c r="C2487" s="14">
        <f t="shared" si="545"/>
        <v>59.203000000000003</v>
      </c>
      <c r="D2487" s="13"/>
      <c r="E2487" s="14">
        <f t="shared" si="551"/>
        <v>59.201700000000002</v>
      </c>
      <c r="F2487" s="21">
        <f t="shared" si="556"/>
        <v>14</v>
      </c>
      <c r="G2487" s="13"/>
      <c r="H2487" s="21">
        <f t="shared" si="546"/>
        <v>13</v>
      </c>
      <c r="I2487" s="13"/>
      <c r="J2487" s="11" t="str">
        <f t="shared" si="553"/>
        <v/>
      </c>
      <c r="K2487" s="11" t="str">
        <f t="shared" si="554"/>
        <v/>
      </c>
      <c r="L2487" s="11" t="str">
        <f t="shared" si="555"/>
        <v>O</v>
      </c>
      <c r="M2487" s="13"/>
      <c r="R2487" s="11"/>
      <c r="T2487" s="11"/>
      <c r="X2487" s="13"/>
    </row>
    <row r="2488" spans="1:24" x14ac:dyDescent="0.3">
      <c r="A2488" s="13"/>
      <c r="B2488" s="11">
        <v>3506</v>
      </c>
      <c r="C2488" s="14">
        <f t="shared" si="545"/>
        <v>59.211500000000001</v>
      </c>
      <c r="D2488" s="13"/>
      <c r="E2488" s="14">
        <f t="shared" si="551"/>
        <v>59.210099999999997</v>
      </c>
      <c r="F2488" s="21">
        <f t="shared" si="556"/>
        <v>14</v>
      </c>
      <c r="G2488" s="13"/>
      <c r="H2488" s="21">
        <f t="shared" si="546"/>
        <v>14</v>
      </c>
      <c r="I2488" s="13"/>
      <c r="J2488" s="11" t="str">
        <f t="shared" si="553"/>
        <v>X</v>
      </c>
      <c r="K2488" s="11" t="str">
        <f t="shared" si="554"/>
        <v/>
      </c>
      <c r="L2488" s="11" t="str">
        <f t="shared" si="555"/>
        <v/>
      </c>
      <c r="M2488" s="13"/>
      <c r="R2488" s="11"/>
      <c r="T2488" s="11"/>
      <c r="X2488" s="13"/>
    </row>
    <row r="2489" spans="1:24" x14ac:dyDescent="0.3">
      <c r="A2489" s="13"/>
      <c r="B2489" s="11">
        <v>3507</v>
      </c>
      <c r="C2489" s="14">
        <f t="shared" si="545"/>
        <v>59.219900000000003</v>
      </c>
      <c r="D2489" s="13"/>
      <c r="E2489" s="14">
        <f t="shared" si="551"/>
        <v>59.218499999999999</v>
      </c>
      <c r="F2489" s="21">
        <f t="shared" si="556"/>
        <v>14</v>
      </c>
      <c r="G2489" s="13"/>
      <c r="H2489" s="21">
        <f t="shared" si="546"/>
        <v>14</v>
      </c>
      <c r="I2489" s="13"/>
      <c r="J2489" s="11" t="str">
        <f t="shared" si="553"/>
        <v>X</v>
      </c>
      <c r="K2489" s="11" t="str">
        <f t="shared" si="554"/>
        <v/>
      </c>
      <c r="L2489" s="11" t="str">
        <f t="shared" si="555"/>
        <v/>
      </c>
      <c r="M2489" s="13"/>
      <c r="R2489" s="11"/>
      <c r="T2489" s="11"/>
      <c r="X2489" s="13"/>
    </row>
    <row r="2490" spans="1:24" x14ac:dyDescent="0.3">
      <c r="A2490" s="13"/>
      <c r="B2490" s="11">
        <v>3508</v>
      </c>
      <c r="C2490" s="14">
        <f t="shared" si="545"/>
        <v>59.228400000000001</v>
      </c>
      <c r="D2490" s="13"/>
      <c r="E2490" s="14">
        <f t="shared" si="551"/>
        <v>59.226900000000001</v>
      </c>
      <c r="F2490" s="21">
        <f t="shared" si="556"/>
        <v>15</v>
      </c>
      <c r="G2490" s="13"/>
      <c r="H2490" s="21">
        <f t="shared" si="546"/>
        <v>15</v>
      </c>
      <c r="I2490" s="13"/>
      <c r="J2490" s="11" t="str">
        <f t="shared" si="553"/>
        <v>X</v>
      </c>
      <c r="K2490" s="11" t="str">
        <f t="shared" si="554"/>
        <v/>
      </c>
      <c r="L2490" s="11" t="str">
        <f t="shared" si="555"/>
        <v/>
      </c>
      <c r="M2490" s="13"/>
      <c r="R2490" s="11"/>
      <c r="T2490" s="11"/>
      <c r="X2490" s="13"/>
    </row>
    <row r="2491" spans="1:24" x14ac:dyDescent="0.3">
      <c r="A2491" s="13"/>
      <c r="B2491" s="11">
        <v>3509</v>
      </c>
      <c r="C2491" s="14">
        <f t="shared" si="545"/>
        <v>59.236800000000002</v>
      </c>
      <c r="D2491" s="13"/>
      <c r="E2491" s="14">
        <f t="shared" si="551"/>
        <v>59.235300000000002</v>
      </c>
      <c r="F2491" s="21">
        <f t="shared" si="556"/>
        <v>15</v>
      </c>
      <c r="G2491" s="13"/>
      <c r="H2491" s="21">
        <f t="shared" si="546"/>
        <v>15</v>
      </c>
      <c r="I2491" s="13"/>
      <c r="J2491" s="11" t="str">
        <f t="shared" si="553"/>
        <v>X</v>
      </c>
      <c r="K2491" s="11" t="str">
        <f t="shared" si="554"/>
        <v/>
      </c>
      <c r="L2491" s="11" t="str">
        <f t="shared" si="555"/>
        <v/>
      </c>
      <c r="M2491" s="13"/>
      <c r="R2491" s="11"/>
      <c r="T2491" s="11"/>
      <c r="X2491" s="13"/>
    </row>
    <row r="2492" spans="1:24" x14ac:dyDescent="0.3">
      <c r="A2492" s="13"/>
      <c r="B2492" s="11">
        <v>3510</v>
      </c>
      <c r="C2492" s="14">
        <f t="shared" si="545"/>
        <v>59.2453</v>
      </c>
      <c r="D2492" s="13"/>
      <c r="E2492" s="14">
        <f t="shared" si="551"/>
        <v>59.243699999999997</v>
      </c>
      <c r="F2492" s="21">
        <f t="shared" si="556"/>
        <v>16</v>
      </c>
      <c r="G2492" s="13"/>
      <c r="H2492" s="21">
        <f t="shared" si="546"/>
        <v>16</v>
      </c>
      <c r="I2492" s="13"/>
      <c r="J2492" s="11" t="str">
        <f t="shared" si="553"/>
        <v>X</v>
      </c>
      <c r="K2492" s="11" t="str">
        <f t="shared" si="554"/>
        <v/>
      </c>
      <c r="L2492" s="11" t="str">
        <f t="shared" si="555"/>
        <v/>
      </c>
      <c r="M2492" s="13"/>
      <c r="R2492" s="11"/>
      <c r="T2492" s="11"/>
      <c r="X2492" s="13"/>
    </row>
    <row r="2493" spans="1:24" x14ac:dyDescent="0.3">
      <c r="A2493" s="13"/>
      <c r="B2493" s="11">
        <v>3511</v>
      </c>
      <c r="C2493" s="14">
        <f t="shared" si="545"/>
        <v>59.253700000000002</v>
      </c>
      <c r="D2493" s="13"/>
      <c r="E2493" s="14">
        <f t="shared" si="551"/>
        <v>59.252099999999999</v>
      </c>
      <c r="F2493" s="21">
        <f t="shared" si="556"/>
        <v>16</v>
      </c>
      <c r="G2493" s="13"/>
      <c r="H2493" s="21">
        <f t="shared" si="546"/>
        <v>16</v>
      </c>
      <c r="I2493" s="13"/>
      <c r="J2493" s="11" t="str">
        <f t="shared" si="553"/>
        <v>X</v>
      </c>
      <c r="K2493" s="11" t="str">
        <f t="shared" si="554"/>
        <v/>
      </c>
      <c r="L2493" s="11" t="str">
        <f t="shared" si="555"/>
        <v/>
      </c>
      <c r="M2493" s="13"/>
      <c r="R2493" s="11"/>
      <c r="T2493" s="11"/>
      <c r="X2493" s="13"/>
    </row>
    <row r="2494" spans="1:24" x14ac:dyDescent="0.3">
      <c r="A2494" s="13"/>
      <c r="B2494" s="11">
        <v>3512</v>
      </c>
      <c r="C2494" s="14">
        <f t="shared" si="545"/>
        <v>59.262099999999997</v>
      </c>
      <c r="D2494" s="13"/>
      <c r="E2494" s="14">
        <f t="shared" si="551"/>
        <v>59.2605</v>
      </c>
      <c r="F2494" s="21">
        <f t="shared" si="556"/>
        <v>17</v>
      </c>
      <c r="G2494" s="13"/>
      <c r="H2494" s="21">
        <f t="shared" si="546"/>
        <v>16</v>
      </c>
      <c r="I2494" s="13"/>
      <c r="J2494" s="11" t="str">
        <f t="shared" si="553"/>
        <v/>
      </c>
      <c r="K2494" s="11" t="str">
        <f t="shared" si="554"/>
        <v/>
      </c>
      <c r="L2494" s="11" t="str">
        <f t="shared" si="555"/>
        <v>O</v>
      </c>
      <c r="M2494" s="13"/>
      <c r="R2494" s="11"/>
      <c r="T2494" s="11"/>
      <c r="X2494" s="13"/>
    </row>
    <row r="2495" spans="1:24" x14ac:dyDescent="0.3">
      <c r="A2495" s="13"/>
      <c r="B2495" s="11">
        <v>3513</v>
      </c>
      <c r="C2495" s="14">
        <f t="shared" si="545"/>
        <v>59.270600000000002</v>
      </c>
      <c r="D2495" s="13"/>
      <c r="E2495" s="14">
        <f t="shared" si="551"/>
        <v>59.268900000000002</v>
      </c>
      <c r="F2495" s="21">
        <f t="shared" si="556"/>
        <v>17</v>
      </c>
      <c r="G2495" s="13"/>
      <c r="H2495" s="21">
        <f t="shared" si="546"/>
        <v>17</v>
      </c>
      <c r="I2495" s="13"/>
      <c r="J2495" s="11" t="str">
        <f t="shared" si="553"/>
        <v>X</v>
      </c>
      <c r="K2495" s="11" t="str">
        <f t="shared" si="554"/>
        <v/>
      </c>
      <c r="L2495" s="11" t="str">
        <f t="shared" si="555"/>
        <v/>
      </c>
      <c r="M2495" s="13"/>
      <c r="R2495" s="11"/>
      <c r="T2495" s="11"/>
      <c r="X2495" s="13"/>
    </row>
    <row r="2496" spans="1:24" x14ac:dyDescent="0.3">
      <c r="A2496" s="13"/>
      <c r="B2496" s="11">
        <v>3514</v>
      </c>
      <c r="C2496" s="14">
        <f t="shared" si="545"/>
        <v>59.279000000000003</v>
      </c>
      <c r="D2496" s="13"/>
      <c r="E2496" s="14">
        <f t="shared" si="551"/>
        <v>59.277299999999997</v>
      </c>
      <c r="F2496" s="21">
        <f t="shared" si="556"/>
        <v>17</v>
      </c>
      <c r="G2496" s="13"/>
      <c r="H2496" s="21">
        <f t="shared" si="546"/>
        <v>17</v>
      </c>
      <c r="I2496" s="13"/>
      <c r="J2496" s="11" t="str">
        <f t="shared" ref="J2496:J2527" si="557">IF(H2496=F2496,"X","")</f>
        <v>X</v>
      </c>
      <c r="K2496" s="11" t="str">
        <f t="shared" ref="K2496:K2527" si="558">IF(H2496&gt;F2496,"U","")</f>
        <v/>
      </c>
      <c r="L2496" s="11" t="str">
        <f t="shared" ref="L2496:L2527" si="559">IF(H2496&lt;F2496,"O","")</f>
        <v/>
      </c>
      <c r="M2496" s="13"/>
      <c r="R2496" s="11"/>
      <c r="T2496" s="11"/>
      <c r="X2496" s="13"/>
    </row>
    <row r="2497" spans="1:24" x14ac:dyDescent="0.3">
      <c r="A2497" s="13"/>
      <c r="B2497" s="11">
        <v>3515</v>
      </c>
      <c r="C2497" s="14">
        <f t="shared" si="545"/>
        <v>59.287399999999998</v>
      </c>
      <c r="D2497" s="13"/>
      <c r="E2497" s="14">
        <f t="shared" si="551"/>
        <v>59.285699999999999</v>
      </c>
      <c r="F2497" s="21">
        <f t="shared" ref="F2497:F2512" si="560">ROUND(21-((0.42-(E2497-59))/0.14)*(21/6),0)</f>
        <v>18</v>
      </c>
      <c r="G2497" s="13"/>
      <c r="H2497" s="21">
        <f t="shared" si="546"/>
        <v>17</v>
      </c>
      <c r="I2497" s="13"/>
      <c r="J2497" s="11" t="str">
        <f t="shared" si="557"/>
        <v/>
      </c>
      <c r="K2497" s="11" t="str">
        <f t="shared" si="558"/>
        <v/>
      </c>
      <c r="L2497" s="11" t="str">
        <f t="shared" si="559"/>
        <v>O</v>
      </c>
      <c r="M2497" s="13"/>
      <c r="R2497" s="11"/>
      <c r="T2497" s="11"/>
      <c r="X2497" s="13"/>
    </row>
    <row r="2498" spans="1:24" x14ac:dyDescent="0.3">
      <c r="A2498" s="13"/>
      <c r="B2498" s="11">
        <v>3516</v>
      </c>
      <c r="C2498" s="14">
        <f t="shared" si="545"/>
        <v>59.295900000000003</v>
      </c>
      <c r="D2498" s="13"/>
      <c r="E2498" s="14">
        <f t="shared" si="551"/>
        <v>59.2941</v>
      </c>
      <c r="F2498" s="21">
        <f t="shared" si="560"/>
        <v>18</v>
      </c>
      <c r="G2498" s="13"/>
      <c r="H2498" s="21">
        <f t="shared" si="546"/>
        <v>18</v>
      </c>
      <c r="I2498" s="13"/>
      <c r="J2498" s="11" t="str">
        <f t="shared" si="557"/>
        <v>X</v>
      </c>
      <c r="K2498" s="11" t="str">
        <f t="shared" si="558"/>
        <v/>
      </c>
      <c r="L2498" s="11" t="str">
        <f t="shared" si="559"/>
        <v/>
      </c>
      <c r="M2498" s="13"/>
      <c r="R2498" s="11"/>
      <c r="T2498" s="11"/>
      <c r="X2498" s="13"/>
    </row>
    <row r="2499" spans="1:24" x14ac:dyDescent="0.3">
      <c r="A2499" s="13"/>
      <c r="B2499" s="11">
        <v>3517</v>
      </c>
      <c r="C2499" s="14">
        <f t="shared" si="545"/>
        <v>59.304299999999998</v>
      </c>
      <c r="D2499" s="13"/>
      <c r="E2499" s="14">
        <f t="shared" si="551"/>
        <v>59.302500000000002</v>
      </c>
      <c r="F2499" s="21">
        <f t="shared" si="560"/>
        <v>18</v>
      </c>
      <c r="G2499" s="13"/>
      <c r="H2499" s="21">
        <f t="shared" si="546"/>
        <v>18</v>
      </c>
      <c r="I2499" s="13"/>
      <c r="J2499" s="11" t="str">
        <f t="shared" si="557"/>
        <v>X</v>
      </c>
      <c r="K2499" s="11" t="str">
        <f t="shared" si="558"/>
        <v/>
      </c>
      <c r="L2499" s="11" t="str">
        <f t="shared" si="559"/>
        <v/>
      </c>
      <c r="M2499" s="13"/>
      <c r="R2499" s="11"/>
      <c r="T2499" s="11"/>
      <c r="X2499" s="13"/>
    </row>
    <row r="2500" spans="1:24" x14ac:dyDescent="0.3">
      <c r="A2500" s="13"/>
      <c r="B2500" s="11">
        <v>3518</v>
      </c>
      <c r="C2500" s="14">
        <f t="shared" si="545"/>
        <v>59.3127</v>
      </c>
      <c r="D2500" s="13"/>
      <c r="E2500" s="14">
        <f t="shared" si="551"/>
        <v>59.310899999999997</v>
      </c>
      <c r="F2500" s="21">
        <f t="shared" si="560"/>
        <v>18</v>
      </c>
      <c r="G2500" s="13"/>
      <c r="H2500" s="21">
        <f t="shared" si="546"/>
        <v>18</v>
      </c>
      <c r="I2500" s="13"/>
      <c r="J2500" s="11" t="str">
        <f t="shared" si="557"/>
        <v>X</v>
      </c>
      <c r="K2500" s="11" t="str">
        <f t="shared" si="558"/>
        <v/>
      </c>
      <c r="L2500" s="11" t="str">
        <f t="shared" si="559"/>
        <v/>
      </c>
      <c r="M2500" s="13"/>
      <c r="R2500" s="11"/>
      <c r="T2500" s="11"/>
      <c r="X2500" s="13"/>
    </row>
    <row r="2501" spans="1:24" x14ac:dyDescent="0.3">
      <c r="A2501" s="13"/>
      <c r="B2501" s="11">
        <v>3519</v>
      </c>
      <c r="C2501" s="14">
        <f t="shared" si="545"/>
        <v>59.321199999999997</v>
      </c>
      <c r="D2501" s="13"/>
      <c r="E2501" s="14">
        <f t="shared" si="551"/>
        <v>59.319299999999998</v>
      </c>
      <c r="F2501" s="21">
        <f t="shared" si="560"/>
        <v>18</v>
      </c>
      <c r="G2501" s="13"/>
      <c r="H2501" s="21">
        <f t="shared" si="546"/>
        <v>19</v>
      </c>
      <c r="I2501" s="13"/>
      <c r="J2501" s="11" t="str">
        <f t="shared" si="557"/>
        <v/>
      </c>
      <c r="K2501" s="11" t="str">
        <f t="shared" si="558"/>
        <v>U</v>
      </c>
      <c r="L2501" s="11" t="str">
        <f t="shared" si="559"/>
        <v/>
      </c>
      <c r="M2501" s="13"/>
      <c r="R2501" s="11"/>
      <c r="T2501" s="11"/>
      <c r="X2501" s="13"/>
    </row>
    <row r="2502" spans="1:24" x14ac:dyDescent="0.3">
      <c r="A2502" s="13"/>
      <c r="B2502" s="11">
        <v>3520</v>
      </c>
      <c r="C2502" s="14">
        <f t="shared" ref="C2502:C2565" si="561">ROUND(SQRT(B2502),4)</f>
        <v>59.329599999999999</v>
      </c>
      <c r="D2502" s="13"/>
      <c r="E2502" s="14">
        <f t="shared" si="551"/>
        <v>59.3277</v>
      </c>
      <c r="F2502" s="21">
        <f t="shared" si="560"/>
        <v>19</v>
      </c>
      <c r="G2502" s="13"/>
      <c r="H2502" s="21">
        <f t="shared" si="546"/>
        <v>19</v>
      </c>
      <c r="I2502" s="13"/>
      <c r="J2502" s="11" t="str">
        <f t="shared" si="557"/>
        <v>X</v>
      </c>
      <c r="K2502" s="11" t="str">
        <f t="shared" si="558"/>
        <v/>
      </c>
      <c r="L2502" s="11" t="str">
        <f t="shared" si="559"/>
        <v/>
      </c>
      <c r="M2502" s="13"/>
      <c r="R2502" s="11"/>
      <c r="T2502" s="11"/>
      <c r="X2502" s="13"/>
    </row>
    <row r="2503" spans="1:24" x14ac:dyDescent="0.3">
      <c r="A2503" s="13"/>
      <c r="B2503" s="11">
        <v>3521</v>
      </c>
      <c r="C2503" s="14">
        <f t="shared" si="561"/>
        <v>59.338000000000001</v>
      </c>
      <c r="D2503" s="13"/>
      <c r="E2503" s="14">
        <f t="shared" si="551"/>
        <v>59.336100000000002</v>
      </c>
      <c r="F2503" s="21">
        <f t="shared" si="560"/>
        <v>19</v>
      </c>
      <c r="G2503" s="13"/>
      <c r="H2503" s="21">
        <f t="shared" ref="H2503:H2566" si="562">ROUND(C2503-E2503,4)*10000</f>
        <v>19</v>
      </c>
      <c r="I2503" s="13"/>
      <c r="J2503" s="11" t="str">
        <f t="shared" si="557"/>
        <v>X</v>
      </c>
      <c r="K2503" s="11" t="str">
        <f t="shared" si="558"/>
        <v/>
      </c>
      <c r="L2503" s="11" t="str">
        <f t="shared" si="559"/>
        <v/>
      </c>
      <c r="M2503" s="13"/>
      <c r="R2503" s="11"/>
      <c r="T2503" s="11"/>
      <c r="X2503" s="13"/>
    </row>
    <row r="2504" spans="1:24" x14ac:dyDescent="0.3">
      <c r="A2504" s="13"/>
      <c r="B2504" s="11">
        <v>3522</v>
      </c>
      <c r="C2504" s="14">
        <f t="shared" si="561"/>
        <v>59.346400000000003</v>
      </c>
      <c r="D2504" s="13"/>
      <c r="E2504" s="14">
        <f t="shared" si="551"/>
        <v>59.344499999999996</v>
      </c>
      <c r="F2504" s="21">
        <f t="shared" si="560"/>
        <v>19</v>
      </c>
      <c r="G2504" s="13"/>
      <c r="H2504" s="21">
        <f t="shared" si="562"/>
        <v>19</v>
      </c>
      <c r="I2504" s="13"/>
      <c r="J2504" s="11" t="str">
        <f t="shared" si="557"/>
        <v>X</v>
      </c>
      <c r="K2504" s="11" t="str">
        <f t="shared" si="558"/>
        <v/>
      </c>
      <c r="L2504" s="11" t="str">
        <f t="shared" si="559"/>
        <v/>
      </c>
      <c r="M2504" s="13"/>
      <c r="R2504" s="11"/>
      <c r="T2504" s="11"/>
      <c r="X2504" s="13"/>
    </row>
    <row r="2505" spans="1:24" x14ac:dyDescent="0.3">
      <c r="A2505" s="13"/>
      <c r="B2505" s="11">
        <v>3523</v>
      </c>
      <c r="C2505" s="14">
        <f t="shared" si="561"/>
        <v>59.354900000000001</v>
      </c>
      <c r="D2505" s="13"/>
      <c r="E2505" s="14">
        <f t="shared" si="551"/>
        <v>59.352899999999998</v>
      </c>
      <c r="F2505" s="21">
        <f t="shared" si="560"/>
        <v>19</v>
      </c>
      <c r="G2505" s="13"/>
      <c r="H2505" s="21">
        <f t="shared" si="562"/>
        <v>20</v>
      </c>
      <c r="I2505" s="13"/>
      <c r="J2505" s="11" t="str">
        <f t="shared" si="557"/>
        <v/>
      </c>
      <c r="K2505" s="11" t="str">
        <f t="shared" si="558"/>
        <v>U</v>
      </c>
      <c r="L2505" s="11" t="str">
        <f t="shared" si="559"/>
        <v/>
      </c>
      <c r="M2505" s="13"/>
      <c r="R2505" s="11"/>
      <c r="T2505" s="11"/>
      <c r="X2505" s="13"/>
    </row>
    <row r="2506" spans="1:24" x14ac:dyDescent="0.3">
      <c r="A2506" s="13"/>
      <c r="B2506" s="11">
        <v>3524</v>
      </c>
      <c r="C2506" s="14">
        <f t="shared" si="561"/>
        <v>59.363300000000002</v>
      </c>
      <c r="D2506" s="13"/>
      <c r="E2506" s="14">
        <f t="shared" si="551"/>
        <v>59.3613</v>
      </c>
      <c r="F2506" s="21">
        <f t="shared" si="560"/>
        <v>20</v>
      </c>
      <c r="G2506" s="13"/>
      <c r="H2506" s="21">
        <f t="shared" si="562"/>
        <v>20</v>
      </c>
      <c r="I2506" s="13"/>
      <c r="J2506" s="11" t="str">
        <f t="shared" si="557"/>
        <v>X</v>
      </c>
      <c r="K2506" s="11" t="str">
        <f t="shared" si="558"/>
        <v/>
      </c>
      <c r="L2506" s="11" t="str">
        <f t="shared" si="559"/>
        <v/>
      </c>
      <c r="M2506" s="13"/>
      <c r="R2506" s="11"/>
      <c r="T2506" s="11"/>
      <c r="X2506" s="13"/>
    </row>
    <row r="2507" spans="1:24" x14ac:dyDescent="0.3">
      <c r="A2507" s="13"/>
      <c r="B2507" s="11">
        <v>3525</v>
      </c>
      <c r="C2507" s="14">
        <f t="shared" si="561"/>
        <v>59.371699999999997</v>
      </c>
      <c r="D2507" s="13"/>
      <c r="E2507" s="14">
        <f t="shared" si="551"/>
        <v>59.369700000000002</v>
      </c>
      <c r="F2507" s="21">
        <f t="shared" si="560"/>
        <v>20</v>
      </c>
      <c r="G2507" s="13"/>
      <c r="H2507" s="21">
        <f t="shared" si="562"/>
        <v>20</v>
      </c>
      <c r="I2507" s="13"/>
      <c r="J2507" s="11" t="str">
        <f t="shared" si="557"/>
        <v>X</v>
      </c>
      <c r="K2507" s="11" t="str">
        <f t="shared" si="558"/>
        <v/>
      </c>
      <c r="L2507" s="11" t="str">
        <f t="shared" si="559"/>
        <v/>
      </c>
      <c r="M2507" s="13"/>
      <c r="R2507" s="11"/>
      <c r="T2507" s="11"/>
      <c r="X2507" s="13"/>
    </row>
    <row r="2508" spans="1:24" x14ac:dyDescent="0.3">
      <c r="A2508" s="13"/>
      <c r="B2508" s="11">
        <v>3526</v>
      </c>
      <c r="C2508" s="14">
        <f t="shared" si="561"/>
        <v>59.380099999999999</v>
      </c>
      <c r="D2508" s="13"/>
      <c r="E2508" s="14">
        <f t="shared" si="551"/>
        <v>59.3782</v>
      </c>
      <c r="F2508" s="21">
        <f t="shared" si="560"/>
        <v>20</v>
      </c>
      <c r="G2508" s="13"/>
      <c r="H2508" s="21">
        <f t="shared" si="562"/>
        <v>19</v>
      </c>
      <c r="I2508" s="13"/>
      <c r="J2508" s="11" t="str">
        <f t="shared" si="557"/>
        <v/>
      </c>
      <c r="K2508" s="11" t="str">
        <f t="shared" si="558"/>
        <v/>
      </c>
      <c r="L2508" s="11" t="str">
        <f t="shared" si="559"/>
        <v>O</v>
      </c>
      <c r="M2508" s="13"/>
      <c r="R2508" s="11"/>
      <c r="T2508" s="11"/>
      <c r="X2508" s="13"/>
    </row>
    <row r="2509" spans="1:24" x14ac:dyDescent="0.3">
      <c r="A2509" s="13"/>
      <c r="B2509" s="11">
        <v>3527</v>
      </c>
      <c r="C2509" s="14">
        <f t="shared" si="561"/>
        <v>59.388599999999997</v>
      </c>
      <c r="D2509" s="13"/>
      <c r="E2509" s="14">
        <f t="shared" si="551"/>
        <v>59.386600000000001</v>
      </c>
      <c r="F2509" s="21">
        <f t="shared" si="560"/>
        <v>20</v>
      </c>
      <c r="G2509" s="13"/>
      <c r="H2509" s="21">
        <f t="shared" si="562"/>
        <v>20</v>
      </c>
      <c r="I2509" s="13"/>
      <c r="J2509" s="11" t="str">
        <f t="shared" si="557"/>
        <v>X</v>
      </c>
      <c r="K2509" s="11" t="str">
        <f t="shared" si="558"/>
        <v/>
      </c>
      <c r="L2509" s="11" t="str">
        <f t="shared" si="559"/>
        <v/>
      </c>
      <c r="M2509" s="13"/>
      <c r="R2509" s="11"/>
      <c r="T2509" s="11"/>
      <c r="X2509" s="13"/>
    </row>
    <row r="2510" spans="1:24" x14ac:dyDescent="0.3">
      <c r="A2510" s="13"/>
      <c r="B2510" s="11">
        <v>3528</v>
      </c>
      <c r="C2510" s="14">
        <f t="shared" si="561"/>
        <v>59.396999999999998</v>
      </c>
      <c r="D2510" s="13"/>
      <c r="E2510" s="14">
        <f t="shared" si="551"/>
        <v>59.395000000000003</v>
      </c>
      <c r="F2510" s="21">
        <f t="shared" si="560"/>
        <v>20</v>
      </c>
      <c r="G2510" s="13"/>
      <c r="H2510" s="21">
        <f t="shared" si="562"/>
        <v>20</v>
      </c>
      <c r="I2510" s="13"/>
      <c r="J2510" s="11" t="str">
        <f t="shared" si="557"/>
        <v>X</v>
      </c>
      <c r="K2510" s="11" t="str">
        <f t="shared" si="558"/>
        <v/>
      </c>
      <c r="L2510" s="11" t="str">
        <f t="shared" si="559"/>
        <v/>
      </c>
      <c r="M2510" s="13"/>
      <c r="R2510" s="11"/>
      <c r="T2510" s="11"/>
      <c r="X2510" s="13"/>
    </row>
    <row r="2511" spans="1:24" x14ac:dyDescent="0.3">
      <c r="A2511" s="13"/>
      <c r="B2511" s="11">
        <v>3529</v>
      </c>
      <c r="C2511" s="14">
        <f t="shared" si="561"/>
        <v>59.4054</v>
      </c>
      <c r="D2511" s="13"/>
      <c r="E2511" s="14">
        <f t="shared" si="551"/>
        <v>59.403399999999998</v>
      </c>
      <c r="F2511" s="21">
        <f t="shared" si="560"/>
        <v>21</v>
      </c>
      <c r="G2511" s="13"/>
      <c r="H2511" s="21">
        <f t="shared" si="562"/>
        <v>20</v>
      </c>
      <c r="I2511" s="13"/>
      <c r="J2511" s="11" t="str">
        <f t="shared" si="557"/>
        <v/>
      </c>
      <c r="K2511" s="11" t="str">
        <f t="shared" si="558"/>
        <v/>
      </c>
      <c r="L2511" s="11" t="str">
        <f t="shared" si="559"/>
        <v>O</v>
      </c>
      <c r="M2511" s="13"/>
      <c r="R2511" s="11"/>
      <c r="T2511" s="11"/>
      <c r="X2511" s="13"/>
    </row>
    <row r="2512" spans="1:24" x14ac:dyDescent="0.3">
      <c r="A2512" s="13"/>
      <c r="B2512" s="11">
        <v>3530</v>
      </c>
      <c r="C2512" s="14">
        <f t="shared" si="561"/>
        <v>59.413800000000002</v>
      </c>
      <c r="D2512" s="13"/>
      <c r="E2512" s="14">
        <f t="shared" si="551"/>
        <v>59.411799999999999</v>
      </c>
      <c r="F2512" s="21">
        <f t="shared" si="560"/>
        <v>21</v>
      </c>
      <c r="G2512" s="13"/>
      <c r="H2512" s="21">
        <f t="shared" si="562"/>
        <v>20</v>
      </c>
      <c r="I2512" s="13"/>
      <c r="J2512" s="11" t="str">
        <f t="shared" si="557"/>
        <v/>
      </c>
      <c r="K2512" s="11" t="str">
        <f t="shared" si="558"/>
        <v/>
      </c>
      <c r="L2512" s="11" t="str">
        <f t="shared" si="559"/>
        <v>O</v>
      </c>
      <c r="M2512" s="13"/>
      <c r="R2512" s="11"/>
      <c r="T2512" s="11"/>
      <c r="X2512" s="13"/>
    </row>
    <row r="2513" spans="1:24" x14ac:dyDescent="0.3">
      <c r="A2513" s="13"/>
      <c r="B2513" s="11">
        <v>3531</v>
      </c>
      <c r="C2513" s="14">
        <f t="shared" si="561"/>
        <v>59.422199999999997</v>
      </c>
      <c r="D2513" s="13"/>
      <c r="E2513" s="14">
        <f t="shared" si="551"/>
        <v>59.420200000000001</v>
      </c>
      <c r="F2513" s="21">
        <v>21</v>
      </c>
      <c r="G2513" s="13"/>
      <c r="H2513" s="21">
        <f t="shared" si="562"/>
        <v>20</v>
      </c>
      <c r="I2513" s="13"/>
      <c r="J2513" s="11" t="str">
        <f t="shared" si="557"/>
        <v/>
      </c>
      <c r="K2513" s="11" t="str">
        <f t="shared" si="558"/>
        <v/>
      </c>
      <c r="L2513" s="11" t="str">
        <f t="shared" si="559"/>
        <v>O</v>
      </c>
      <c r="M2513" s="13"/>
      <c r="R2513" s="11"/>
      <c r="T2513" s="11"/>
      <c r="X2513" s="13"/>
    </row>
    <row r="2514" spans="1:24" x14ac:dyDescent="0.3">
      <c r="A2514" s="13"/>
      <c r="B2514" s="11">
        <v>3532</v>
      </c>
      <c r="C2514" s="14">
        <f t="shared" si="561"/>
        <v>59.430599999999998</v>
      </c>
      <c r="D2514" s="13"/>
      <c r="E2514" s="14">
        <f t="shared" si="551"/>
        <v>59.428600000000003</v>
      </c>
      <c r="F2514" s="21">
        <v>21</v>
      </c>
      <c r="G2514" s="13"/>
      <c r="H2514" s="21">
        <f t="shared" si="562"/>
        <v>20</v>
      </c>
      <c r="I2514" s="13"/>
      <c r="J2514" s="11" t="str">
        <f t="shared" si="557"/>
        <v/>
      </c>
      <c r="K2514" s="11" t="str">
        <f t="shared" si="558"/>
        <v/>
      </c>
      <c r="L2514" s="11" t="str">
        <f t="shared" si="559"/>
        <v>O</v>
      </c>
      <c r="M2514" s="13"/>
      <c r="R2514" s="11"/>
      <c r="T2514" s="11"/>
      <c r="X2514" s="13"/>
    </row>
    <row r="2515" spans="1:24" x14ac:dyDescent="0.3">
      <c r="A2515" s="13"/>
      <c r="B2515" s="11">
        <v>3533</v>
      </c>
      <c r="C2515" s="14">
        <f t="shared" si="561"/>
        <v>59.439</v>
      </c>
      <c r="D2515" s="13"/>
      <c r="E2515" s="14">
        <f t="shared" si="551"/>
        <v>59.436999999999998</v>
      </c>
      <c r="F2515" s="21">
        <v>21</v>
      </c>
      <c r="G2515" s="13"/>
      <c r="H2515" s="21">
        <f t="shared" si="562"/>
        <v>20</v>
      </c>
      <c r="I2515" s="13"/>
      <c r="J2515" s="11" t="str">
        <f t="shared" si="557"/>
        <v/>
      </c>
      <c r="K2515" s="11" t="str">
        <f t="shared" si="558"/>
        <v/>
      </c>
      <c r="L2515" s="11" t="str">
        <f t="shared" si="559"/>
        <v>O</v>
      </c>
      <c r="M2515" s="13"/>
      <c r="R2515" s="11"/>
      <c r="T2515" s="11"/>
      <c r="X2515" s="13"/>
    </row>
    <row r="2516" spans="1:24" x14ac:dyDescent="0.3">
      <c r="A2516" s="13"/>
      <c r="B2516" s="11">
        <v>3534</v>
      </c>
      <c r="C2516" s="14">
        <f t="shared" si="561"/>
        <v>59.447499999999998</v>
      </c>
      <c r="D2516" s="13"/>
      <c r="E2516" s="14">
        <f t="shared" si="551"/>
        <v>59.445399999999999</v>
      </c>
      <c r="F2516" s="21">
        <v>21</v>
      </c>
      <c r="G2516" s="13"/>
      <c r="H2516" s="21">
        <f t="shared" si="562"/>
        <v>21</v>
      </c>
      <c r="I2516" s="13"/>
      <c r="J2516" s="11" t="str">
        <f t="shared" si="557"/>
        <v>X</v>
      </c>
      <c r="K2516" s="11" t="str">
        <f t="shared" si="558"/>
        <v/>
      </c>
      <c r="L2516" s="11" t="str">
        <f t="shared" si="559"/>
        <v/>
      </c>
      <c r="M2516" s="13"/>
      <c r="R2516" s="11"/>
      <c r="T2516" s="11"/>
      <c r="X2516" s="13"/>
    </row>
    <row r="2517" spans="1:24" x14ac:dyDescent="0.3">
      <c r="A2517" s="13"/>
      <c r="B2517" s="11">
        <v>3535</v>
      </c>
      <c r="C2517" s="14">
        <f t="shared" si="561"/>
        <v>59.4559</v>
      </c>
      <c r="D2517" s="13"/>
      <c r="E2517" s="14">
        <f t="shared" si="551"/>
        <v>59.453800000000001</v>
      </c>
      <c r="F2517" s="21">
        <v>21</v>
      </c>
      <c r="G2517" s="13"/>
      <c r="H2517" s="21">
        <f t="shared" si="562"/>
        <v>21</v>
      </c>
      <c r="I2517" s="13"/>
      <c r="J2517" s="11" t="str">
        <f t="shared" si="557"/>
        <v>X</v>
      </c>
      <c r="K2517" s="11" t="str">
        <f t="shared" si="558"/>
        <v/>
      </c>
      <c r="L2517" s="11" t="str">
        <f t="shared" si="559"/>
        <v/>
      </c>
      <c r="M2517" s="13"/>
      <c r="R2517" s="11"/>
      <c r="T2517" s="11"/>
      <c r="X2517" s="13"/>
    </row>
    <row r="2518" spans="1:24" x14ac:dyDescent="0.3">
      <c r="A2518" s="13"/>
      <c r="B2518" s="11">
        <v>3536</v>
      </c>
      <c r="C2518" s="14">
        <f t="shared" si="561"/>
        <v>59.464300000000001</v>
      </c>
      <c r="D2518" s="13"/>
      <c r="E2518" s="14">
        <f t="shared" si="551"/>
        <v>59.462200000000003</v>
      </c>
      <c r="F2518" s="21">
        <v>21</v>
      </c>
      <c r="G2518" s="13"/>
      <c r="H2518" s="21">
        <f t="shared" si="562"/>
        <v>21</v>
      </c>
      <c r="I2518" s="13"/>
      <c r="J2518" s="11" t="str">
        <f t="shared" si="557"/>
        <v>X</v>
      </c>
      <c r="K2518" s="11" t="str">
        <f t="shared" si="558"/>
        <v/>
      </c>
      <c r="L2518" s="11" t="str">
        <f t="shared" si="559"/>
        <v/>
      </c>
      <c r="M2518" s="13"/>
      <c r="R2518" s="11"/>
      <c r="T2518" s="11"/>
      <c r="X2518" s="13"/>
    </row>
    <row r="2519" spans="1:24" x14ac:dyDescent="0.3">
      <c r="A2519" s="13"/>
      <c r="B2519" s="11">
        <v>3537</v>
      </c>
      <c r="C2519" s="14">
        <f t="shared" si="561"/>
        <v>59.472700000000003</v>
      </c>
      <c r="D2519" s="13"/>
      <c r="E2519" s="14">
        <f t="shared" si="551"/>
        <v>59.470599999999997</v>
      </c>
      <c r="F2519" s="21">
        <v>21</v>
      </c>
      <c r="G2519" s="13"/>
      <c r="H2519" s="21">
        <f t="shared" si="562"/>
        <v>21</v>
      </c>
      <c r="I2519" s="13"/>
      <c r="J2519" s="11" t="str">
        <f t="shared" si="557"/>
        <v>X</v>
      </c>
      <c r="K2519" s="11" t="str">
        <f t="shared" si="558"/>
        <v/>
      </c>
      <c r="L2519" s="11" t="str">
        <f t="shared" si="559"/>
        <v/>
      </c>
      <c r="M2519" s="13"/>
      <c r="R2519" s="11"/>
      <c r="T2519" s="11"/>
      <c r="X2519" s="13"/>
    </row>
    <row r="2520" spans="1:24" x14ac:dyDescent="0.3">
      <c r="A2520" s="13"/>
      <c r="B2520" s="11">
        <v>3538</v>
      </c>
      <c r="C2520" s="14">
        <f t="shared" si="561"/>
        <v>59.481099999999998</v>
      </c>
      <c r="D2520" s="13"/>
      <c r="E2520" s="14">
        <f t="shared" si="551"/>
        <v>59.478999999999999</v>
      </c>
      <c r="F2520" s="21">
        <v>21</v>
      </c>
      <c r="G2520" s="13"/>
      <c r="H2520" s="21">
        <f t="shared" si="562"/>
        <v>21</v>
      </c>
      <c r="I2520" s="13"/>
      <c r="J2520" s="11" t="str">
        <f t="shared" si="557"/>
        <v>X</v>
      </c>
      <c r="K2520" s="11" t="str">
        <f t="shared" si="558"/>
        <v/>
      </c>
      <c r="L2520" s="11" t="str">
        <f t="shared" si="559"/>
        <v/>
      </c>
      <c r="M2520" s="13"/>
      <c r="R2520" s="11"/>
      <c r="T2520" s="11"/>
      <c r="X2520" s="13"/>
    </row>
    <row r="2521" spans="1:24" x14ac:dyDescent="0.3">
      <c r="A2521" s="13"/>
      <c r="B2521" s="11">
        <v>3539</v>
      </c>
      <c r="C2521" s="14">
        <f t="shared" si="561"/>
        <v>59.4895</v>
      </c>
      <c r="D2521" s="13"/>
      <c r="E2521" s="14">
        <f t="shared" si="551"/>
        <v>59.487400000000001</v>
      </c>
      <c r="F2521" s="21">
        <v>21</v>
      </c>
      <c r="G2521" s="13"/>
      <c r="H2521" s="21">
        <f t="shared" si="562"/>
        <v>21</v>
      </c>
      <c r="I2521" s="13"/>
      <c r="J2521" s="11" t="str">
        <f t="shared" si="557"/>
        <v>X</v>
      </c>
      <c r="K2521" s="11" t="str">
        <f t="shared" si="558"/>
        <v/>
      </c>
      <c r="L2521" s="11" t="str">
        <f t="shared" si="559"/>
        <v/>
      </c>
      <c r="M2521" s="13"/>
      <c r="R2521" s="11"/>
      <c r="T2521" s="11"/>
      <c r="X2521" s="13"/>
    </row>
    <row r="2522" spans="1:24" x14ac:dyDescent="0.3">
      <c r="A2522" s="13"/>
      <c r="B2522" s="11">
        <v>3540</v>
      </c>
      <c r="C2522" s="14">
        <f t="shared" si="561"/>
        <v>59.497900000000001</v>
      </c>
      <c r="D2522" s="13"/>
      <c r="E2522" s="14">
        <f t="shared" si="551"/>
        <v>59.495800000000003</v>
      </c>
      <c r="F2522" s="21">
        <v>21</v>
      </c>
      <c r="G2522" s="13"/>
      <c r="H2522" s="21">
        <f t="shared" si="562"/>
        <v>21</v>
      </c>
      <c r="I2522" s="13"/>
      <c r="J2522" s="11" t="str">
        <f t="shared" si="557"/>
        <v>X</v>
      </c>
      <c r="K2522" s="11" t="str">
        <f t="shared" si="558"/>
        <v/>
      </c>
      <c r="L2522" s="11" t="str">
        <f t="shared" si="559"/>
        <v/>
      </c>
      <c r="M2522" s="13"/>
      <c r="R2522" s="11"/>
      <c r="T2522" s="11"/>
      <c r="X2522" s="13"/>
    </row>
    <row r="2523" spans="1:24" x14ac:dyDescent="0.3">
      <c r="A2523" s="13"/>
      <c r="B2523" s="11">
        <v>3541</v>
      </c>
      <c r="C2523" s="14">
        <f t="shared" si="561"/>
        <v>59.506300000000003</v>
      </c>
      <c r="D2523" s="13"/>
      <c r="E2523" s="14">
        <f t="shared" si="551"/>
        <v>59.504199999999997</v>
      </c>
      <c r="F2523" s="21">
        <v>21</v>
      </c>
      <c r="G2523" s="13"/>
      <c r="H2523" s="21">
        <f t="shared" si="562"/>
        <v>21</v>
      </c>
      <c r="I2523" s="13"/>
      <c r="J2523" s="11" t="str">
        <f t="shared" si="557"/>
        <v>X</v>
      </c>
      <c r="K2523" s="11" t="str">
        <f t="shared" si="558"/>
        <v/>
      </c>
      <c r="L2523" s="11" t="str">
        <f t="shared" si="559"/>
        <v/>
      </c>
      <c r="M2523" s="13"/>
      <c r="R2523" s="11"/>
      <c r="T2523" s="11"/>
      <c r="X2523" s="13"/>
    </row>
    <row r="2524" spans="1:24" x14ac:dyDescent="0.3">
      <c r="A2524" s="13"/>
      <c r="B2524" s="11">
        <v>3542</v>
      </c>
      <c r="C2524" s="14">
        <f t="shared" si="561"/>
        <v>59.514699999999998</v>
      </c>
      <c r="D2524" s="13"/>
      <c r="E2524" s="14">
        <f t="shared" si="551"/>
        <v>59.512599999999999</v>
      </c>
      <c r="F2524" s="21">
        <v>21</v>
      </c>
      <c r="G2524" s="13"/>
      <c r="H2524" s="21">
        <f t="shared" si="562"/>
        <v>21</v>
      </c>
      <c r="I2524" s="13"/>
      <c r="J2524" s="11" t="str">
        <f t="shared" si="557"/>
        <v>X</v>
      </c>
      <c r="K2524" s="11" t="str">
        <f t="shared" si="558"/>
        <v/>
      </c>
      <c r="L2524" s="11" t="str">
        <f t="shared" si="559"/>
        <v/>
      </c>
      <c r="M2524" s="13"/>
      <c r="R2524" s="11"/>
      <c r="T2524" s="11"/>
      <c r="X2524" s="13"/>
    </row>
    <row r="2525" spans="1:24" x14ac:dyDescent="0.3">
      <c r="A2525" s="13"/>
      <c r="B2525" s="11">
        <v>3543</v>
      </c>
      <c r="C2525" s="14">
        <f t="shared" si="561"/>
        <v>59.523099999999999</v>
      </c>
      <c r="D2525" s="13"/>
      <c r="E2525" s="14">
        <f t="shared" si="551"/>
        <v>59.521000000000001</v>
      </c>
      <c r="F2525" s="21">
        <v>21</v>
      </c>
      <c r="G2525" s="13"/>
      <c r="H2525" s="21">
        <f t="shared" si="562"/>
        <v>21</v>
      </c>
      <c r="I2525" s="13"/>
      <c r="J2525" s="11" t="str">
        <f t="shared" si="557"/>
        <v>X</v>
      </c>
      <c r="K2525" s="11" t="str">
        <f t="shared" si="558"/>
        <v/>
      </c>
      <c r="L2525" s="11" t="str">
        <f t="shared" si="559"/>
        <v/>
      </c>
      <c r="M2525" s="13"/>
      <c r="R2525" s="11"/>
      <c r="T2525" s="11"/>
      <c r="X2525" s="13"/>
    </row>
    <row r="2526" spans="1:24" x14ac:dyDescent="0.3">
      <c r="A2526" s="13"/>
      <c r="B2526" s="11">
        <v>3544</v>
      </c>
      <c r="C2526" s="14">
        <f t="shared" si="561"/>
        <v>59.531500000000001</v>
      </c>
      <c r="D2526" s="13"/>
      <c r="E2526" s="14">
        <f t="shared" si="551"/>
        <v>59.529400000000003</v>
      </c>
      <c r="F2526" s="21">
        <v>21</v>
      </c>
      <c r="G2526" s="13"/>
      <c r="H2526" s="21">
        <f t="shared" si="562"/>
        <v>21</v>
      </c>
      <c r="I2526" s="13"/>
      <c r="J2526" s="11" t="str">
        <f t="shared" si="557"/>
        <v>X</v>
      </c>
      <c r="K2526" s="11" t="str">
        <f t="shared" si="558"/>
        <v/>
      </c>
      <c r="L2526" s="11" t="str">
        <f t="shared" si="559"/>
        <v/>
      </c>
      <c r="M2526" s="13"/>
      <c r="R2526" s="11"/>
      <c r="T2526" s="11"/>
      <c r="X2526" s="13"/>
    </row>
    <row r="2527" spans="1:24" x14ac:dyDescent="0.3">
      <c r="A2527" s="13"/>
      <c r="B2527" s="11">
        <v>3545</v>
      </c>
      <c r="C2527" s="14">
        <f t="shared" si="561"/>
        <v>59.539900000000003</v>
      </c>
      <c r="D2527" s="13"/>
      <c r="E2527" s="14">
        <f t="shared" si="551"/>
        <v>59.537799999999997</v>
      </c>
      <c r="F2527" s="21">
        <v>21</v>
      </c>
      <c r="G2527" s="13"/>
      <c r="H2527" s="21">
        <f t="shared" si="562"/>
        <v>21</v>
      </c>
      <c r="I2527" s="13"/>
      <c r="J2527" s="11" t="str">
        <f t="shared" si="557"/>
        <v>X</v>
      </c>
      <c r="K2527" s="11" t="str">
        <f t="shared" si="558"/>
        <v/>
      </c>
      <c r="L2527" s="11" t="str">
        <f t="shared" si="559"/>
        <v/>
      </c>
      <c r="M2527" s="13"/>
      <c r="R2527" s="11"/>
      <c r="T2527" s="11"/>
      <c r="X2527" s="13"/>
    </row>
    <row r="2528" spans="1:24" x14ac:dyDescent="0.3">
      <c r="A2528" s="13"/>
      <c r="B2528" s="11">
        <v>3546</v>
      </c>
      <c r="C2528" s="14">
        <f t="shared" si="561"/>
        <v>59.548299999999998</v>
      </c>
      <c r="D2528" s="13"/>
      <c r="E2528" s="14">
        <f t="shared" ref="E2528:E2581" si="563">ROUND(59+(B2528-3481)/119,4)</f>
        <v>59.546199999999999</v>
      </c>
      <c r="F2528" s="21">
        <v>21</v>
      </c>
      <c r="G2528" s="13"/>
      <c r="H2528" s="21">
        <f t="shared" si="562"/>
        <v>21</v>
      </c>
      <c r="I2528" s="13"/>
      <c r="J2528" s="11" t="str">
        <f t="shared" ref="J2528:J2559" si="564">IF(H2528=F2528,"X","")</f>
        <v>X</v>
      </c>
      <c r="K2528" s="11" t="str">
        <f t="shared" ref="K2528:K2559" si="565">IF(H2528&gt;F2528,"U","")</f>
        <v/>
      </c>
      <c r="L2528" s="11" t="str">
        <f t="shared" ref="L2528:L2559" si="566">IF(H2528&lt;F2528,"O","")</f>
        <v/>
      </c>
      <c r="M2528" s="13"/>
      <c r="R2528" s="11"/>
      <c r="T2528" s="11"/>
      <c r="X2528" s="13"/>
    </row>
    <row r="2529" spans="1:24" x14ac:dyDescent="0.3">
      <c r="A2529" s="13"/>
      <c r="B2529" s="11">
        <v>3547</v>
      </c>
      <c r="C2529" s="14">
        <f t="shared" si="561"/>
        <v>59.556699999999999</v>
      </c>
      <c r="D2529" s="13"/>
      <c r="E2529" s="14">
        <f t="shared" si="563"/>
        <v>59.554600000000001</v>
      </c>
      <c r="F2529" s="21">
        <v>21</v>
      </c>
      <c r="G2529" s="13"/>
      <c r="H2529" s="21">
        <f t="shared" si="562"/>
        <v>21</v>
      </c>
      <c r="I2529" s="13"/>
      <c r="J2529" s="11" t="str">
        <f t="shared" si="564"/>
        <v>X</v>
      </c>
      <c r="K2529" s="11" t="str">
        <f t="shared" si="565"/>
        <v/>
      </c>
      <c r="L2529" s="11" t="str">
        <f t="shared" si="566"/>
        <v/>
      </c>
      <c r="M2529" s="13"/>
      <c r="R2529" s="11"/>
      <c r="T2529" s="11"/>
      <c r="X2529" s="13"/>
    </row>
    <row r="2530" spans="1:24" x14ac:dyDescent="0.3">
      <c r="A2530" s="13"/>
      <c r="B2530" s="11">
        <v>3548</v>
      </c>
      <c r="C2530" s="14">
        <f t="shared" si="561"/>
        <v>59.565100000000001</v>
      </c>
      <c r="D2530" s="13"/>
      <c r="E2530" s="14">
        <f t="shared" si="563"/>
        <v>59.563000000000002</v>
      </c>
      <c r="F2530" s="21">
        <v>21</v>
      </c>
      <c r="G2530" s="13"/>
      <c r="H2530" s="21">
        <f t="shared" si="562"/>
        <v>21</v>
      </c>
      <c r="I2530" s="13"/>
      <c r="J2530" s="11" t="str">
        <f t="shared" si="564"/>
        <v>X</v>
      </c>
      <c r="K2530" s="11" t="str">
        <f t="shared" si="565"/>
        <v/>
      </c>
      <c r="L2530" s="11" t="str">
        <f t="shared" si="566"/>
        <v/>
      </c>
      <c r="M2530" s="13"/>
      <c r="R2530" s="11"/>
      <c r="T2530" s="11"/>
      <c r="X2530" s="13"/>
    </row>
    <row r="2531" spans="1:24" x14ac:dyDescent="0.3">
      <c r="A2531" s="13"/>
      <c r="B2531" s="11">
        <v>3549</v>
      </c>
      <c r="C2531" s="14">
        <f t="shared" si="561"/>
        <v>59.573500000000003</v>
      </c>
      <c r="D2531" s="13"/>
      <c r="E2531" s="14">
        <f t="shared" si="563"/>
        <v>59.571399999999997</v>
      </c>
      <c r="F2531" s="21">
        <v>21</v>
      </c>
      <c r="G2531" s="13"/>
      <c r="H2531" s="21">
        <f t="shared" si="562"/>
        <v>21</v>
      </c>
      <c r="I2531" s="13"/>
      <c r="J2531" s="11" t="str">
        <f t="shared" si="564"/>
        <v>X</v>
      </c>
      <c r="K2531" s="11" t="str">
        <f t="shared" si="565"/>
        <v/>
      </c>
      <c r="L2531" s="11" t="str">
        <f t="shared" si="566"/>
        <v/>
      </c>
      <c r="M2531" s="13"/>
      <c r="R2531" s="11"/>
      <c r="T2531" s="11"/>
      <c r="X2531" s="13"/>
    </row>
    <row r="2532" spans="1:24" x14ac:dyDescent="0.3">
      <c r="A2532" s="13"/>
      <c r="B2532" s="11">
        <v>3550</v>
      </c>
      <c r="C2532" s="14">
        <f t="shared" si="561"/>
        <v>59.581899999999997</v>
      </c>
      <c r="D2532" s="13"/>
      <c r="E2532" s="14">
        <f t="shared" si="563"/>
        <v>59.579799999999999</v>
      </c>
      <c r="F2532" s="21">
        <v>21</v>
      </c>
      <c r="G2532" s="13"/>
      <c r="H2532" s="21">
        <f t="shared" si="562"/>
        <v>21</v>
      </c>
      <c r="I2532" s="13"/>
      <c r="J2532" s="11" t="str">
        <f t="shared" si="564"/>
        <v>X</v>
      </c>
      <c r="K2532" s="11" t="str">
        <f t="shared" si="565"/>
        <v/>
      </c>
      <c r="L2532" s="11" t="str">
        <f t="shared" si="566"/>
        <v/>
      </c>
      <c r="M2532" s="13"/>
      <c r="R2532" s="11"/>
      <c r="T2532" s="11"/>
      <c r="X2532" s="13"/>
    </row>
    <row r="2533" spans="1:24" x14ac:dyDescent="0.3">
      <c r="A2533" s="13"/>
      <c r="B2533" s="11">
        <v>3551</v>
      </c>
      <c r="C2533" s="14">
        <f t="shared" si="561"/>
        <v>59.590299999999999</v>
      </c>
      <c r="D2533" s="13"/>
      <c r="E2533" s="14">
        <f t="shared" si="563"/>
        <v>59.588200000000001</v>
      </c>
      <c r="F2533" s="21">
        <f t="shared" ref="F2533:F2548" si="567">ROUND(21-(((E2533-59)-0.58)/0.14)*(21/6),0)</f>
        <v>21</v>
      </c>
      <c r="G2533" s="13"/>
      <c r="H2533" s="21">
        <f t="shared" si="562"/>
        <v>21</v>
      </c>
      <c r="I2533" s="13"/>
      <c r="J2533" s="11" t="str">
        <f t="shared" si="564"/>
        <v>X</v>
      </c>
      <c r="K2533" s="11" t="str">
        <f t="shared" si="565"/>
        <v/>
      </c>
      <c r="L2533" s="11" t="str">
        <f t="shared" si="566"/>
        <v/>
      </c>
      <c r="M2533" s="13"/>
      <c r="R2533" s="11"/>
      <c r="T2533" s="11"/>
      <c r="X2533" s="13"/>
    </row>
    <row r="2534" spans="1:24" x14ac:dyDescent="0.3">
      <c r="A2534" s="13"/>
      <c r="B2534" s="11">
        <v>3552</v>
      </c>
      <c r="C2534" s="14">
        <f t="shared" si="561"/>
        <v>59.598700000000001</v>
      </c>
      <c r="D2534" s="13"/>
      <c r="E2534" s="14">
        <f t="shared" si="563"/>
        <v>59.596600000000002</v>
      </c>
      <c r="F2534" s="21">
        <f t="shared" si="567"/>
        <v>21</v>
      </c>
      <c r="G2534" s="13"/>
      <c r="H2534" s="21">
        <f t="shared" si="562"/>
        <v>21</v>
      </c>
      <c r="I2534" s="13"/>
      <c r="J2534" s="11" t="str">
        <f t="shared" si="564"/>
        <v>X</v>
      </c>
      <c r="K2534" s="11" t="str">
        <f t="shared" si="565"/>
        <v/>
      </c>
      <c r="L2534" s="11" t="str">
        <f t="shared" si="566"/>
        <v/>
      </c>
      <c r="M2534" s="13"/>
      <c r="R2534" s="11"/>
      <c r="T2534" s="11"/>
      <c r="X2534" s="13"/>
    </row>
    <row r="2535" spans="1:24" x14ac:dyDescent="0.3">
      <c r="A2535" s="13"/>
      <c r="B2535" s="11">
        <v>3553</v>
      </c>
      <c r="C2535" s="14">
        <f t="shared" si="561"/>
        <v>59.606999999999999</v>
      </c>
      <c r="D2535" s="13"/>
      <c r="E2535" s="14">
        <f t="shared" si="563"/>
        <v>59.604999999999997</v>
      </c>
      <c r="F2535" s="21">
        <f t="shared" si="567"/>
        <v>20</v>
      </c>
      <c r="G2535" s="13"/>
      <c r="H2535" s="21">
        <f t="shared" si="562"/>
        <v>20</v>
      </c>
      <c r="I2535" s="13"/>
      <c r="J2535" s="11" t="str">
        <f t="shared" si="564"/>
        <v>X</v>
      </c>
      <c r="K2535" s="11" t="str">
        <f t="shared" si="565"/>
        <v/>
      </c>
      <c r="L2535" s="11" t="str">
        <f t="shared" si="566"/>
        <v/>
      </c>
      <c r="M2535" s="13"/>
      <c r="R2535" s="11"/>
      <c r="T2535" s="11"/>
      <c r="X2535" s="13"/>
    </row>
    <row r="2536" spans="1:24" x14ac:dyDescent="0.3">
      <c r="A2536" s="13"/>
      <c r="B2536" s="11">
        <v>3554</v>
      </c>
      <c r="C2536" s="14">
        <f t="shared" si="561"/>
        <v>59.615400000000001</v>
      </c>
      <c r="D2536" s="13"/>
      <c r="E2536" s="14">
        <f t="shared" si="563"/>
        <v>59.613399999999999</v>
      </c>
      <c r="F2536" s="21">
        <f t="shared" si="567"/>
        <v>20</v>
      </c>
      <c r="G2536" s="13"/>
      <c r="H2536" s="21">
        <f t="shared" si="562"/>
        <v>20</v>
      </c>
      <c r="I2536" s="13"/>
      <c r="J2536" s="11" t="str">
        <f t="shared" si="564"/>
        <v>X</v>
      </c>
      <c r="K2536" s="11" t="str">
        <f t="shared" si="565"/>
        <v/>
      </c>
      <c r="L2536" s="11" t="str">
        <f t="shared" si="566"/>
        <v/>
      </c>
      <c r="M2536" s="13"/>
      <c r="R2536" s="11"/>
      <c r="T2536" s="11"/>
      <c r="X2536" s="13"/>
    </row>
    <row r="2537" spans="1:24" x14ac:dyDescent="0.3">
      <c r="A2537" s="13"/>
      <c r="B2537" s="11">
        <v>3555</v>
      </c>
      <c r="C2537" s="14">
        <f t="shared" si="561"/>
        <v>59.623800000000003</v>
      </c>
      <c r="D2537" s="13"/>
      <c r="E2537" s="14">
        <f t="shared" si="563"/>
        <v>59.6218</v>
      </c>
      <c r="F2537" s="21">
        <f t="shared" si="567"/>
        <v>20</v>
      </c>
      <c r="G2537" s="13"/>
      <c r="H2537" s="21">
        <f t="shared" si="562"/>
        <v>20</v>
      </c>
      <c r="I2537" s="13"/>
      <c r="J2537" s="11" t="str">
        <f t="shared" si="564"/>
        <v>X</v>
      </c>
      <c r="K2537" s="11" t="str">
        <f t="shared" si="565"/>
        <v/>
      </c>
      <c r="L2537" s="11" t="str">
        <f t="shared" si="566"/>
        <v/>
      </c>
      <c r="M2537" s="13"/>
      <c r="R2537" s="11"/>
      <c r="T2537" s="11"/>
      <c r="X2537" s="13"/>
    </row>
    <row r="2538" spans="1:24" x14ac:dyDescent="0.3">
      <c r="A2538" s="13"/>
      <c r="B2538" s="11">
        <v>3556</v>
      </c>
      <c r="C2538" s="14">
        <f t="shared" si="561"/>
        <v>59.632199999999997</v>
      </c>
      <c r="D2538" s="13"/>
      <c r="E2538" s="14">
        <f t="shared" si="563"/>
        <v>59.630299999999998</v>
      </c>
      <c r="F2538" s="21">
        <f t="shared" si="567"/>
        <v>20</v>
      </c>
      <c r="G2538" s="13"/>
      <c r="H2538" s="21">
        <f t="shared" si="562"/>
        <v>19</v>
      </c>
      <c r="I2538" s="13"/>
      <c r="J2538" s="11" t="str">
        <f t="shared" si="564"/>
        <v/>
      </c>
      <c r="K2538" s="11" t="str">
        <f t="shared" si="565"/>
        <v/>
      </c>
      <c r="L2538" s="11" t="str">
        <f t="shared" si="566"/>
        <v>O</v>
      </c>
      <c r="M2538" s="13"/>
      <c r="R2538" s="11"/>
      <c r="T2538" s="11"/>
      <c r="X2538" s="13"/>
    </row>
    <row r="2539" spans="1:24" x14ac:dyDescent="0.3">
      <c r="A2539" s="13"/>
      <c r="B2539" s="11">
        <v>3557</v>
      </c>
      <c r="C2539" s="14">
        <f t="shared" si="561"/>
        <v>59.640599999999999</v>
      </c>
      <c r="D2539" s="13"/>
      <c r="E2539" s="14">
        <f t="shared" si="563"/>
        <v>59.6387</v>
      </c>
      <c r="F2539" s="21">
        <f t="shared" si="567"/>
        <v>20</v>
      </c>
      <c r="G2539" s="13"/>
      <c r="H2539" s="21">
        <f t="shared" si="562"/>
        <v>19</v>
      </c>
      <c r="I2539" s="13"/>
      <c r="J2539" s="11" t="str">
        <f t="shared" si="564"/>
        <v/>
      </c>
      <c r="K2539" s="11" t="str">
        <f t="shared" si="565"/>
        <v/>
      </c>
      <c r="L2539" s="11" t="str">
        <f t="shared" si="566"/>
        <v>O</v>
      </c>
      <c r="M2539" s="13"/>
      <c r="R2539" s="11"/>
      <c r="T2539" s="11"/>
      <c r="X2539" s="13"/>
    </row>
    <row r="2540" spans="1:24" x14ac:dyDescent="0.3">
      <c r="A2540" s="13"/>
      <c r="B2540" s="11">
        <v>3558</v>
      </c>
      <c r="C2540" s="14">
        <f t="shared" si="561"/>
        <v>59.649000000000001</v>
      </c>
      <c r="D2540" s="13"/>
      <c r="E2540" s="14">
        <f t="shared" si="563"/>
        <v>59.647100000000002</v>
      </c>
      <c r="F2540" s="21">
        <f t="shared" si="567"/>
        <v>19</v>
      </c>
      <c r="G2540" s="13"/>
      <c r="H2540" s="21">
        <f t="shared" si="562"/>
        <v>19</v>
      </c>
      <c r="I2540" s="13"/>
      <c r="J2540" s="11" t="str">
        <f t="shared" si="564"/>
        <v>X</v>
      </c>
      <c r="K2540" s="11" t="str">
        <f t="shared" si="565"/>
        <v/>
      </c>
      <c r="L2540" s="11" t="str">
        <f t="shared" si="566"/>
        <v/>
      </c>
      <c r="M2540" s="13"/>
      <c r="R2540" s="11"/>
      <c r="T2540" s="11"/>
      <c r="X2540" s="13"/>
    </row>
    <row r="2541" spans="1:24" x14ac:dyDescent="0.3">
      <c r="A2541" s="13"/>
      <c r="B2541" s="11">
        <v>3559</v>
      </c>
      <c r="C2541" s="14">
        <f t="shared" si="561"/>
        <v>59.657400000000003</v>
      </c>
      <c r="D2541" s="13"/>
      <c r="E2541" s="14">
        <f t="shared" si="563"/>
        <v>59.655500000000004</v>
      </c>
      <c r="F2541" s="21">
        <f t="shared" si="567"/>
        <v>19</v>
      </c>
      <c r="G2541" s="13"/>
      <c r="H2541" s="21">
        <f t="shared" si="562"/>
        <v>19</v>
      </c>
      <c r="I2541" s="13"/>
      <c r="J2541" s="11" t="str">
        <f t="shared" si="564"/>
        <v>X</v>
      </c>
      <c r="K2541" s="11" t="str">
        <f t="shared" si="565"/>
        <v/>
      </c>
      <c r="L2541" s="11" t="str">
        <f t="shared" si="566"/>
        <v/>
      </c>
      <c r="M2541" s="13"/>
      <c r="R2541" s="11"/>
      <c r="T2541" s="11"/>
      <c r="X2541" s="13"/>
    </row>
    <row r="2542" spans="1:24" x14ac:dyDescent="0.3">
      <c r="A2542" s="13"/>
      <c r="B2542" s="11">
        <v>3560</v>
      </c>
      <c r="C2542" s="14">
        <f t="shared" si="561"/>
        <v>59.665700000000001</v>
      </c>
      <c r="D2542" s="13"/>
      <c r="E2542" s="14">
        <f t="shared" si="563"/>
        <v>59.663899999999998</v>
      </c>
      <c r="F2542" s="21">
        <f t="shared" si="567"/>
        <v>19</v>
      </c>
      <c r="G2542" s="13"/>
      <c r="H2542" s="21">
        <f t="shared" si="562"/>
        <v>18</v>
      </c>
      <c r="I2542" s="13"/>
      <c r="J2542" s="11" t="str">
        <f t="shared" si="564"/>
        <v/>
      </c>
      <c r="K2542" s="11" t="str">
        <f t="shared" si="565"/>
        <v/>
      </c>
      <c r="L2542" s="11" t="str">
        <f t="shared" si="566"/>
        <v>O</v>
      </c>
      <c r="M2542" s="13"/>
      <c r="R2542" s="11"/>
      <c r="T2542" s="11"/>
      <c r="X2542" s="13"/>
    </row>
    <row r="2543" spans="1:24" x14ac:dyDescent="0.3">
      <c r="A2543" s="13"/>
      <c r="B2543" s="11">
        <v>3561</v>
      </c>
      <c r="C2543" s="14">
        <f t="shared" si="561"/>
        <v>59.674100000000003</v>
      </c>
      <c r="D2543" s="13"/>
      <c r="E2543" s="14">
        <f t="shared" si="563"/>
        <v>59.6723</v>
      </c>
      <c r="F2543" s="21">
        <f t="shared" si="567"/>
        <v>19</v>
      </c>
      <c r="G2543" s="13"/>
      <c r="H2543" s="21">
        <f t="shared" si="562"/>
        <v>18</v>
      </c>
      <c r="I2543" s="13"/>
      <c r="J2543" s="11" t="str">
        <f t="shared" si="564"/>
        <v/>
      </c>
      <c r="K2543" s="11" t="str">
        <f t="shared" si="565"/>
        <v/>
      </c>
      <c r="L2543" s="11" t="str">
        <f t="shared" si="566"/>
        <v>O</v>
      </c>
      <c r="M2543" s="13"/>
      <c r="R2543" s="11"/>
      <c r="T2543" s="11"/>
      <c r="X2543" s="13"/>
    </row>
    <row r="2544" spans="1:24" x14ac:dyDescent="0.3">
      <c r="A2544" s="13"/>
      <c r="B2544" s="11">
        <v>3562</v>
      </c>
      <c r="C2544" s="14">
        <f t="shared" si="561"/>
        <v>59.682499999999997</v>
      </c>
      <c r="D2544" s="13"/>
      <c r="E2544" s="14">
        <f t="shared" si="563"/>
        <v>59.680700000000002</v>
      </c>
      <c r="F2544" s="21">
        <f t="shared" si="567"/>
        <v>18</v>
      </c>
      <c r="G2544" s="13"/>
      <c r="H2544" s="21">
        <f t="shared" si="562"/>
        <v>18</v>
      </c>
      <c r="I2544" s="13"/>
      <c r="J2544" s="11" t="str">
        <f t="shared" si="564"/>
        <v>X</v>
      </c>
      <c r="K2544" s="11" t="str">
        <f t="shared" si="565"/>
        <v/>
      </c>
      <c r="L2544" s="11" t="str">
        <f t="shared" si="566"/>
        <v/>
      </c>
      <c r="M2544" s="13"/>
      <c r="R2544" s="11"/>
      <c r="T2544" s="11"/>
      <c r="X2544" s="13"/>
    </row>
    <row r="2545" spans="1:24" x14ac:dyDescent="0.3">
      <c r="A2545" s="13"/>
      <c r="B2545" s="11">
        <v>3563</v>
      </c>
      <c r="C2545" s="14">
        <f t="shared" si="561"/>
        <v>59.690899999999999</v>
      </c>
      <c r="D2545" s="13"/>
      <c r="E2545" s="14">
        <f t="shared" si="563"/>
        <v>59.689100000000003</v>
      </c>
      <c r="F2545" s="21">
        <f t="shared" si="567"/>
        <v>18</v>
      </c>
      <c r="G2545" s="13"/>
      <c r="H2545" s="21">
        <f t="shared" si="562"/>
        <v>18</v>
      </c>
      <c r="I2545" s="13"/>
      <c r="J2545" s="11" t="str">
        <f t="shared" si="564"/>
        <v>X</v>
      </c>
      <c r="K2545" s="11" t="str">
        <f t="shared" si="565"/>
        <v/>
      </c>
      <c r="L2545" s="11" t="str">
        <f t="shared" si="566"/>
        <v/>
      </c>
      <c r="M2545" s="13"/>
      <c r="R2545" s="11"/>
      <c r="T2545" s="11"/>
      <c r="X2545" s="13"/>
    </row>
    <row r="2546" spans="1:24" x14ac:dyDescent="0.3">
      <c r="A2546" s="13"/>
      <c r="B2546" s="11">
        <v>3564</v>
      </c>
      <c r="C2546" s="14">
        <f t="shared" si="561"/>
        <v>59.699199999999998</v>
      </c>
      <c r="D2546" s="13"/>
      <c r="E2546" s="14">
        <f t="shared" si="563"/>
        <v>59.697499999999998</v>
      </c>
      <c r="F2546" s="21">
        <f t="shared" si="567"/>
        <v>18</v>
      </c>
      <c r="G2546" s="13"/>
      <c r="H2546" s="21">
        <f t="shared" si="562"/>
        <v>17</v>
      </c>
      <c r="I2546" s="13"/>
      <c r="J2546" s="11" t="str">
        <f t="shared" si="564"/>
        <v/>
      </c>
      <c r="K2546" s="11" t="str">
        <f t="shared" si="565"/>
        <v/>
      </c>
      <c r="L2546" s="11" t="str">
        <f t="shared" si="566"/>
        <v>O</v>
      </c>
      <c r="M2546" s="13"/>
      <c r="R2546" s="11"/>
      <c r="T2546" s="11"/>
      <c r="X2546" s="13"/>
    </row>
    <row r="2547" spans="1:24" x14ac:dyDescent="0.3">
      <c r="A2547" s="13"/>
      <c r="B2547" s="11">
        <v>3565</v>
      </c>
      <c r="C2547" s="14">
        <f t="shared" si="561"/>
        <v>59.707599999999999</v>
      </c>
      <c r="D2547" s="13"/>
      <c r="E2547" s="14">
        <f t="shared" si="563"/>
        <v>59.7059</v>
      </c>
      <c r="F2547" s="21">
        <f t="shared" si="567"/>
        <v>18</v>
      </c>
      <c r="G2547" s="13"/>
      <c r="H2547" s="21">
        <f t="shared" si="562"/>
        <v>17</v>
      </c>
      <c r="I2547" s="13"/>
      <c r="J2547" s="11" t="str">
        <f t="shared" si="564"/>
        <v/>
      </c>
      <c r="K2547" s="11" t="str">
        <f t="shared" si="565"/>
        <v/>
      </c>
      <c r="L2547" s="11" t="str">
        <f t="shared" si="566"/>
        <v>O</v>
      </c>
      <c r="M2547" s="13"/>
      <c r="R2547" s="11"/>
      <c r="T2547" s="11"/>
      <c r="X2547" s="13"/>
    </row>
    <row r="2548" spans="1:24" x14ac:dyDescent="0.3">
      <c r="A2548" s="13"/>
      <c r="B2548" s="11">
        <v>3566</v>
      </c>
      <c r="C2548" s="14">
        <f t="shared" si="561"/>
        <v>59.716000000000001</v>
      </c>
      <c r="D2548" s="13"/>
      <c r="E2548" s="14">
        <f t="shared" si="563"/>
        <v>59.714300000000001</v>
      </c>
      <c r="F2548" s="21">
        <f t="shared" si="567"/>
        <v>18</v>
      </c>
      <c r="G2548" s="13"/>
      <c r="H2548" s="21">
        <f t="shared" si="562"/>
        <v>17</v>
      </c>
      <c r="I2548" s="13"/>
      <c r="J2548" s="11" t="str">
        <f t="shared" si="564"/>
        <v/>
      </c>
      <c r="K2548" s="11" t="str">
        <f t="shared" si="565"/>
        <v/>
      </c>
      <c r="L2548" s="11" t="str">
        <f t="shared" si="566"/>
        <v>O</v>
      </c>
      <c r="M2548" s="13"/>
      <c r="R2548" s="11"/>
      <c r="T2548" s="11"/>
      <c r="X2548" s="13"/>
    </row>
    <row r="2549" spans="1:24" x14ac:dyDescent="0.3">
      <c r="A2549" s="13"/>
      <c r="B2549" s="11">
        <v>3567</v>
      </c>
      <c r="C2549" s="14">
        <f t="shared" si="561"/>
        <v>59.724400000000003</v>
      </c>
      <c r="D2549" s="13"/>
      <c r="E2549" s="14">
        <f t="shared" si="563"/>
        <v>59.722700000000003</v>
      </c>
      <c r="F2549" s="21">
        <f t="shared" ref="F2549:F2565" si="568">ROUND((21/2)+((0.86-(E2549-59))/0.14)*(21/3),0)</f>
        <v>17</v>
      </c>
      <c r="G2549" s="13"/>
      <c r="H2549" s="21">
        <f t="shared" si="562"/>
        <v>17</v>
      </c>
      <c r="I2549" s="13"/>
      <c r="J2549" s="11" t="str">
        <f t="shared" si="564"/>
        <v>X</v>
      </c>
      <c r="K2549" s="11" t="str">
        <f t="shared" si="565"/>
        <v/>
      </c>
      <c r="L2549" s="11" t="str">
        <f t="shared" si="566"/>
        <v/>
      </c>
      <c r="M2549" s="13"/>
      <c r="R2549" s="11"/>
      <c r="T2549" s="11"/>
      <c r="X2549" s="13"/>
    </row>
    <row r="2550" spans="1:24" x14ac:dyDescent="0.3">
      <c r="A2550" s="13"/>
      <c r="B2550" s="11">
        <v>3568</v>
      </c>
      <c r="C2550" s="14">
        <f t="shared" si="561"/>
        <v>59.732700000000001</v>
      </c>
      <c r="D2550" s="13"/>
      <c r="E2550" s="14">
        <f t="shared" si="563"/>
        <v>59.731099999999998</v>
      </c>
      <c r="F2550" s="21">
        <f t="shared" si="568"/>
        <v>17</v>
      </c>
      <c r="G2550" s="13"/>
      <c r="H2550" s="21">
        <f t="shared" si="562"/>
        <v>16</v>
      </c>
      <c r="I2550" s="13"/>
      <c r="J2550" s="11" t="str">
        <f t="shared" si="564"/>
        <v/>
      </c>
      <c r="K2550" s="11" t="str">
        <f t="shared" si="565"/>
        <v/>
      </c>
      <c r="L2550" s="11" t="str">
        <f t="shared" si="566"/>
        <v>O</v>
      </c>
      <c r="M2550" s="13"/>
      <c r="R2550" s="11"/>
      <c r="T2550" s="11"/>
      <c r="X2550" s="13"/>
    </row>
    <row r="2551" spans="1:24" x14ac:dyDescent="0.3">
      <c r="A2551" s="13"/>
      <c r="B2551" s="11">
        <v>3569</v>
      </c>
      <c r="C2551" s="14">
        <f t="shared" si="561"/>
        <v>59.741100000000003</v>
      </c>
      <c r="D2551" s="13"/>
      <c r="E2551" s="14">
        <f t="shared" si="563"/>
        <v>59.7395</v>
      </c>
      <c r="F2551" s="21">
        <f t="shared" si="568"/>
        <v>17</v>
      </c>
      <c r="G2551" s="13"/>
      <c r="H2551" s="21">
        <f t="shared" si="562"/>
        <v>16</v>
      </c>
      <c r="I2551" s="13"/>
      <c r="J2551" s="11" t="str">
        <f t="shared" si="564"/>
        <v/>
      </c>
      <c r="K2551" s="11" t="str">
        <f t="shared" si="565"/>
        <v/>
      </c>
      <c r="L2551" s="11" t="str">
        <f t="shared" si="566"/>
        <v>O</v>
      </c>
      <c r="M2551" s="13"/>
      <c r="R2551" s="11"/>
      <c r="T2551" s="11"/>
      <c r="X2551" s="13"/>
    </row>
    <row r="2552" spans="1:24" x14ac:dyDescent="0.3">
      <c r="A2552" s="13"/>
      <c r="B2552" s="11">
        <v>3570</v>
      </c>
      <c r="C2552" s="14">
        <f t="shared" si="561"/>
        <v>59.749499999999998</v>
      </c>
      <c r="D2552" s="13"/>
      <c r="E2552" s="14">
        <f t="shared" si="563"/>
        <v>59.747900000000001</v>
      </c>
      <c r="F2552" s="21">
        <f t="shared" si="568"/>
        <v>16</v>
      </c>
      <c r="G2552" s="13"/>
      <c r="H2552" s="21">
        <f t="shared" si="562"/>
        <v>16</v>
      </c>
      <c r="I2552" s="13"/>
      <c r="J2552" s="11" t="str">
        <f t="shared" si="564"/>
        <v>X</v>
      </c>
      <c r="K2552" s="11" t="str">
        <f t="shared" si="565"/>
        <v/>
      </c>
      <c r="L2552" s="11" t="str">
        <f t="shared" si="566"/>
        <v/>
      </c>
      <c r="M2552" s="13"/>
      <c r="R2552" s="11"/>
      <c r="T2552" s="11"/>
      <c r="X2552" s="13"/>
    </row>
    <row r="2553" spans="1:24" x14ac:dyDescent="0.3">
      <c r="A2553" s="13"/>
      <c r="B2553" s="11">
        <v>3571</v>
      </c>
      <c r="C2553" s="14">
        <f t="shared" si="561"/>
        <v>59.757800000000003</v>
      </c>
      <c r="D2553" s="13"/>
      <c r="E2553" s="14">
        <f t="shared" si="563"/>
        <v>59.756300000000003</v>
      </c>
      <c r="F2553" s="21">
        <f t="shared" si="568"/>
        <v>16</v>
      </c>
      <c r="G2553" s="13"/>
      <c r="H2553" s="21">
        <f t="shared" si="562"/>
        <v>15</v>
      </c>
      <c r="I2553" s="13"/>
      <c r="J2553" s="11" t="str">
        <f t="shared" si="564"/>
        <v/>
      </c>
      <c r="K2553" s="11" t="str">
        <f t="shared" si="565"/>
        <v/>
      </c>
      <c r="L2553" s="11" t="str">
        <f t="shared" si="566"/>
        <v>O</v>
      </c>
      <c r="M2553" s="13"/>
      <c r="R2553" s="11"/>
      <c r="T2553" s="11"/>
      <c r="X2553" s="13"/>
    </row>
    <row r="2554" spans="1:24" x14ac:dyDescent="0.3">
      <c r="A2554" s="13"/>
      <c r="B2554" s="11">
        <v>3572</v>
      </c>
      <c r="C2554" s="14">
        <f t="shared" si="561"/>
        <v>59.766199999999998</v>
      </c>
      <c r="D2554" s="13"/>
      <c r="E2554" s="14">
        <f t="shared" si="563"/>
        <v>59.764699999999998</v>
      </c>
      <c r="F2554" s="21">
        <f t="shared" si="568"/>
        <v>15</v>
      </c>
      <c r="G2554" s="13"/>
      <c r="H2554" s="21">
        <f t="shared" si="562"/>
        <v>15</v>
      </c>
      <c r="I2554" s="13"/>
      <c r="J2554" s="11" t="str">
        <f t="shared" si="564"/>
        <v>X</v>
      </c>
      <c r="K2554" s="11" t="str">
        <f t="shared" si="565"/>
        <v/>
      </c>
      <c r="L2554" s="11" t="str">
        <f t="shared" si="566"/>
        <v/>
      </c>
      <c r="M2554" s="13"/>
      <c r="R2554" s="11"/>
      <c r="T2554" s="11"/>
      <c r="X2554" s="13"/>
    </row>
    <row r="2555" spans="1:24" x14ac:dyDescent="0.3">
      <c r="A2555" s="13"/>
      <c r="B2555" s="11">
        <v>3573</v>
      </c>
      <c r="C2555" s="14">
        <f t="shared" si="561"/>
        <v>59.7746</v>
      </c>
      <c r="D2555" s="13"/>
      <c r="E2555" s="14">
        <f t="shared" si="563"/>
        <v>59.773099999999999</v>
      </c>
      <c r="F2555" s="21">
        <f t="shared" si="568"/>
        <v>15</v>
      </c>
      <c r="G2555" s="13"/>
      <c r="H2555" s="21">
        <f t="shared" si="562"/>
        <v>15</v>
      </c>
      <c r="I2555" s="13"/>
      <c r="J2555" s="11" t="str">
        <f t="shared" si="564"/>
        <v>X</v>
      </c>
      <c r="K2555" s="11" t="str">
        <f t="shared" si="565"/>
        <v/>
      </c>
      <c r="L2555" s="11" t="str">
        <f t="shared" si="566"/>
        <v/>
      </c>
      <c r="M2555" s="13"/>
      <c r="R2555" s="11"/>
      <c r="T2555" s="11"/>
      <c r="X2555" s="13"/>
    </row>
    <row r="2556" spans="1:24" x14ac:dyDescent="0.3">
      <c r="A2556" s="13"/>
      <c r="B2556" s="11">
        <v>3574</v>
      </c>
      <c r="C2556" s="14">
        <f t="shared" si="561"/>
        <v>59.782899999999998</v>
      </c>
      <c r="D2556" s="13"/>
      <c r="E2556" s="14">
        <f t="shared" si="563"/>
        <v>59.781500000000001</v>
      </c>
      <c r="F2556" s="21">
        <f t="shared" si="568"/>
        <v>14</v>
      </c>
      <c r="G2556" s="13"/>
      <c r="H2556" s="21">
        <f t="shared" si="562"/>
        <v>14</v>
      </c>
      <c r="I2556" s="13"/>
      <c r="J2556" s="11" t="str">
        <f t="shared" si="564"/>
        <v>X</v>
      </c>
      <c r="K2556" s="11" t="str">
        <f t="shared" si="565"/>
        <v/>
      </c>
      <c r="L2556" s="11" t="str">
        <f t="shared" si="566"/>
        <v/>
      </c>
      <c r="M2556" s="13"/>
      <c r="R2556" s="11"/>
      <c r="T2556" s="11"/>
      <c r="X2556" s="13"/>
    </row>
    <row r="2557" spans="1:24" x14ac:dyDescent="0.3">
      <c r="A2557" s="13"/>
      <c r="B2557" s="11">
        <v>3575</v>
      </c>
      <c r="C2557" s="14">
        <f t="shared" si="561"/>
        <v>59.7913</v>
      </c>
      <c r="D2557" s="13"/>
      <c r="E2557" s="14">
        <f t="shared" si="563"/>
        <v>59.789900000000003</v>
      </c>
      <c r="F2557" s="21">
        <f t="shared" si="568"/>
        <v>14</v>
      </c>
      <c r="G2557" s="13"/>
      <c r="H2557" s="21">
        <f t="shared" si="562"/>
        <v>14</v>
      </c>
      <c r="I2557" s="13"/>
      <c r="J2557" s="11" t="str">
        <f t="shared" si="564"/>
        <v>X</v>
      </c>
      <c r="K2557" s="11" t="str">
        <f t="shared" si="565"/>
        <v/>
      </c>
      <c r="L2557" s="11" t="str">
        <f t="shared" si="566"/>
        <v/>
      </c>
      <c r="M2557" s="13"/>
      <c r="R2557" s="11"/>
      <c r="T2557" s="11"/>
      <c r="X2557" s="13"/>
    </row>
    <row r="2558" spans="1:24" x14ac:dyDescent="0.3">
      <c r="A2558" s="13"/>
      <c r="B2558" s="11">
        <v>3576</v>
      </c>
      <c r="C2558" s="14">
        <f t="shared" si="561"/>
        <v>59.799700000000001</v>
      </c>
      <c r="D2558" s="13"/>
      <c r="E2558" s="14">
        <f t="shared" si="563"/>
        <v>59.798299999999998</v>
      </c>
      <c r="F2558" s="21">
        <f t="shared" si="568"/>
        <v>14</v>
      </c>
      <c r="G2558" s="13"/>
      <c r="H2558" s="21">
        <f t="shared" si="562"/>
        <v>14</v>
      </c>
      <c r="I2558" s="13"/>
      <c r="J2558" s="11" t="str">
        <f t="shared" si="564"/>
        <v>X</v>
      </c>
      <c r="K2558" s="11" t="str">
        <f t="shared" si="565"/>
        <v/>
      </c>
      <c r="L2558" s="11" t="str">
        <f t="shared" si="566"/>
        <v/>
      </c>
      <c r="M2558" s="13"/>
      <c r="R2558" s="11"/>
      <c r="T2558" s="11"/>
      <c r="X2558" s="13"/>
    </row>
    <row r="2559" spans="1:24" x14ac:dyDescent="0.3">
      <c r="A2559" s="13"/>
      <c r="B2559" s="11">
        <v>3577</v>
      </c>
      <c r="C2559" s="14">
        <f t="shared" si="561"/>
        <v>59.808</v>
      </c>
      <c r="D2559" s="13"/>
      <c r="E2559" s="14">
        <f t="shared" si="563"/>
        <v>59.806699999999999</v>
      </c>
      <c r="F2559" s="21">
        <f t="shared" si="568"/>
        <v>13</v>
      </c>
      <c r="G2559" s="13"/>
      <c r="H2559" s="21">
        <f t="shared" si="562"/>
        <v>13</v>
      </c>
      <c r="I2559" s="13"/>
      <c r="J2559" s="11" t="str">
        <f t="shared" si="564"/>
        <v>X</v>
      </c>
      <c r="K2559" s="11" t="str">
        <f t="shared" si="565"/>
        <v/>
      </c>
      <c r="L2559" s="11" t="str">
        <f t="shared" si="566"/>
        <v/>
      </c>
      <c r="M2559" s="13"/>
      <c r="R2559" s="11"/>
      <c r="T2559" s="11"/>
      <c r="X2559" s="13"/>
    </row>
    <row r="2560" spans="1:24" x14ac:dyDescent="0.3">
      <c r="A2560" s="13"/>
      <c r="B2560" s="11">
        <v>3578</v>
      </c>
      <c r="C2560" s="14">
        <f t="shared" si="561"/>
        <v>59.816400000000002</v>
      </c>
      <c r="D2560" s="13"/>
      <c r="E2560" s="14">
        <f t="shared" si="563"/>
        <v>59.815100000000001</v>
      </c>
      <c r="F2560" s="21">
        <f t="shared" si="568"/>
        <v>13</v>
      </c>
      <c r="G2560" s="13"/>
      <c r="H2560" s="21">
        <f t="shared" si="562"/>
        <v>13</v>
      </c>
      <c r="I2560" s="13"/>
      <c r="J2560" s="11" t="str">
        <f t="shared" ref="J2560:J2581" si="569">IF(H2560=F2560,"X","")</f>
        <v>X</v>
      </c>
      <c r="K2560" s="11" t="str">
        <f t="shared" ref="K2560:K2581" si="570">IF(H2560&gt;F2560,"U","")</f>
        <v/>
      </c>
      <c r="L2560" s="11" t="str">
        <f t="shared" ref="L2560:L2581" si="571">IF(H2560&lt;F2560,"O","")</f>
        <v/>
      </c>
      <c r="M2560" s="13"/>
      <c r="R2560" s="11"/>
      <c r="T2560" s="11"/>
      <c r="X2560" s="13"/>
    </row>
    <row r="2561" spans="1:24" x14ac:dyDescent="0.3">
      <c r="A2561" s="13"/>
      <c r="B2561" s="11">
        <v>3579</v>
      </c>
      <c r="C2561" s="14">
        <f t="shared" si="561"/>
        <v>59.8247</v>
      </c>
      <c r="D2561" s="13"/>
      <c r="E2561" s="14">
        <f t="shared" si="563"/>
        <v>59.823500000000003</v>
      </c>
      <c r="F2561" s="21">
        <f t="shared" si="568"/>
        <v>12</v>
      </c>
      <c r="G2561" s="13"/>
      <c r="H2561" s="21">
        <f t="shared" si="562"/>
        <v>11.999999999999998</v>
      </c>
      <c r="I2561" s="13"/>
      <c r="J2561" s="11" t="str">
        <f t="shared" si="569"/>
        <v>X</v>
      </c>
      <c r="K2561" s="11" t="str">
        <f t="shared" si="570"/>
        <v/>
      </c>
      <c r="L2561" s="11" t="str">
        <f t="shared" si="571"/>
        <v/>
      </c>
      <c r="M2561" s="13"/>
      <c r="R2561" s="11"/>
      <c r="T2561" s="11"/>
      <c r="X2561" s="13"/>
    </row>
    <row r="2562" spans="1:24" x14ac:dyDescent="0.3">
      <c r="A2562" s="13"/>
      <c r="B2562" s="11">
        <v>3580</v>
      </c>
      <c r="C2562" s="14">
        <f t="shared" si="561"/>
        <v>59.833100000000002</v>
      </c>
      <c r="D2562" s="13"/>
      <c r="E2562" s="14">
        <f t="shared" si="563"/>
        <v>59.831899999999997</v>
      </c>
      <c r="F2562" s="21">
        <f t="shared" si="568"/>
        <v>12</v>
      </c>
      <c r="G2562" s="13"/>
      <c r="H2562" s="21">
        <f t="shared" si="562"/>
        <v>11.999999999999998</v>
      </c>
      <c r="I2562" s="13"/>
      <c r="J2562" s="11" t="str">
        <f t="shared" si="569"/>
        <v>X</v>
      </c>
      <c r="K2562" s="11" t="str">
        <f t="shared" si="570"/>
        <v/>
      </c>
      <c r="L2562" s="11" t="str">
        <f t="shared" si="571"/>
        <v/>
      </c>
      <c r="M2562" s="13"/>
      <c r="R2562" s="11"/>
      <c r="T2562" s="11"/>
      <c r="X2562" s="13"/>
    </row>
    <row r="2563" spans="1:24" x14ac:dyDescent="0.3">
      <c r="A2563" s="13"/>
      <c r="B2563" s="11">
        <v>3581</v>
      </c>
      <c r="C2563" s="14">
        <f t="shared" si="561"/>
        <v>59.841500000000003</v>
      </c>
      <c r="D2563" s="13"/>
      <c r="E2563" s="14">
        <f t="shared" si="563"/>
        <v>59.840299999999999</v>
      </c>
      <c r="F2563" s="21">
        <f t="shared" si="568"/>
        <v>11</v>
      </c>
      <c r="G2563" s="13"/>
      <c r="H2563" s="21">
        <f t="shared" si="562"/>
        <v>11.999999999999998</v>
      </c>
      <c r="I2563" s="13"/>
      <c r="J2563" s="11" t="str">
        <f t="shared" si="569"/>
        <v/>
      </c>
      <c r="K2563" s="11" t="str">
        <f t="shared" si="570"/>
        <v>U</v>
      </c>
      <c r="L2563" s="11" t="str">
        <f t="shared" si="571"/>
        <v/>
      </c>
      <c r="M2563" s="13"/>
      <c r="R2563" s="11"/>
      <c r="T2563" s="11"/>
      <c r="X2563" s="13"/>
    </row>
    <row r="2564" spans="1:24" x14ac:dyDescent="0.3">
      <c r="A2564" s="13"/>
      <c r="B2564" s="11">
        <v>3582</v>
      </c>
      <c r="C2564" s="14">
        <f t="shared" si="561"/>
        <v>59.849800000000002</v>
      </c>
      <c r="D2564" s="13"/>
      <c r="E2564" s="14">
        <f t="shared" si="563"/>
        <v>59.848700000000001</v>
      </c>
      <c r="F2564" s="21">
        <f t="shared" si="568"/>
        <v>11</v>
      </c>
      <c r="G2564" s="13"/>
      <c r="H2564" s="21">
        <f t="shared" si="562"/>
        <v>11</v>
      </c>
      <c r="I2564" s="13"/>
      <c r="J2564" s="11" t="str">
        <f t="shared" si="569"/>
        <v>X</v>
      </c>
      <c r="K2564" s="11" t="str">
        <f t="shared" si="570"/>
        <v/>
      </c>
      <c r="L2564" s="11" t="str">
        <f t="shared" si="571"/>
        <v/>
      </c>
      <c r="M2564" s="13"/>
      <c r="R2564" s="11"/>
      <c r="T2564" s="11"/>
      <c r="X2564" s="13"/>
    </row>
    <row r="2565" spans="1:24" x14ac:dyDescent="0.3">
      <c r="A2565" s="13"/>
      <c r="B2565" s="11">
        <v>3583</v>
      </c>
      <c r="C2565" s="14">
        <f t="shared" si="561"/>
        <v>59.858199999999997</v>
      </c>
      <c r="D2565" s="13"/>
      <c r="E2565" s="14">
        <f t="shared" si="563"/>
        <v>59.857100000000003</v>
      </c>
      <c r="F2565" s="21">
        <f t="shared" si="568"/>
        <v>11</v>
      </c>
      <c r="G2565" s="13"/>
      <c r="H2565" s="21">
        <f t="shared" si="562"/>
        <v>11</v>
      </c>
      <c r="I2565" s="13"/>
      <c r="J2565" s="11" t="str">
        <f t="shared" si="569"/>
        <v>X</v>
      </c>
      <c r="K2565" s="11" t="str">
        <f t="shared" si="570"/>
        <v/>
      </c>
      <c r="L2565" s="11" t="str">
        <f t="shared" si="571"/>
        <v/>
      </c>
      <c r="M2565" s="13"/>
      <c r="R2565" s="11"/>
      <c r="T2565" s="11"/>
      <c r="X2565" s="13"/>
    </row>
    <row r="2566" spans="1:24" x14ac:dyDescent="0.3">
      <c r="A2566" s="13"/>
      <c r="B2566" s="11">
        <v>3584</v>
      </c>
      <c r="C2566" s="14">
        <f t="shared" ref="C2566:C2629" si="572">ROUND(SQRT(B2566),4)</f>
        <v>59.866500000000002</v>
      </c>
      <c r="D2566" s="13"/>
      <c r="E2566" s="14">
        <f t="shared" si="563"/>
        <v>59.865499999999997</v>
      </c>
      <c r="F2566" s="21">
        <f t="shared" ref="F2566:F2581" si="573">ROUND(((1-(E2566-59))/0.14)*(21/2),0)</f>
        <v>10</v>
      </c>
      <c r="G2566" s="13"/>
      <c r="H2566" s="21">
        <f t="shared" si="562"/>
        <v>10</v>
      </c>
      <c r="I2566" s="13"/>
      <c r="J2566" s="11" t="str">
        <f t="shared" si="569"/>
        <v>X</v>
      </c>
      <c r="K2566" s="11" t="str">
        <f t="shared" si="570"/>
        <v/>
      </c>
      <c r="L2566" s="11" t="str">
        <f t="shared" si="571"/>
        <v/>
      </c>
      <c r="M2566" s="13"/>
      <c r="R2566" s="11"/>
      <c r="T2566" s="11"/>
      <c r="X2566" s="13"/>
    </row>
    <row r="2567" spans="1:24" x14ac:dyDescent="0.3">
      <c r="A2567" s="13"/>
      <c r="B2567" s="11">
        <v>3585</v>
      </c>
      <c r="C2567" s="14">
        <f t="shared" si="572"/>
        <v>59.874899999999997</v>
      </c>
      <c r="D2567" s="13"/>
      <c r="E2567" s="14">
        <f t="shared" si="563"/>
        <v>59.873899999999999</v>
      </c>
      <c r="F2567" s="21">
        <f t="shared" si="573"/>
        <v>9</v>
      </c>
      <c r="G2567" s="13"/>
      <c r="H2567" s="21">
        <f t="shared" ref="H2567:H2630" si="574">ROUND(C2567-E2567,4)*10000</f>
        <v>10</v>
      </c>
      <c r="I2567" s="13"/>
      <c r="J2567" s="11" t="str">
        <f t="shared" si="569"/>
        <v/>
      </c>
      <c r="K2567" s="11" t="str">
        <f t="shared" si="570"/>
        <v>U</v>
      </c>
      <c r="L2567" s="11" t="str">
        <f t="shared" si="571"/>
        <v/>
      </c>
      <c r="M2567" s="13"/>
      <c r="R2567" s="11"/>
      <c r="T2567" s="11"/>
      <c r="X2567" s="13"/>
    </row>
    <row r="2568" spans="1:24" x14ac:dyDescent="0.3">
      <c r="A2568" s="13"/>
      <c r="B2568" s="11">
        <v>3586</v>
      </c>
      <c r="C2568" s="14">
        <f t="shared" si="572"/>
        <v>59.883200000000002</v>
      </c>
      <c r="D2568" s="13"/>
      <c r="E2568" s="14">
        <f t="shared" si="563"/>
        <v>59.882399999999997</v>
      </c>
      <c r="F2568" s="21">
        <f t="shared" si="573"/>
        <v>9</v>
      </c>
      <c r="G2568" s="13"/>
      <c r="H2568" s="21">
        <f t="shared" si="574"/>
        <v>8</v>
      </c>
      <c r="I2568" s="13"/>
      <c r="J2568" s="11" t="str">
        <f t="shared" si="569"/>
        <v/>
      </c>
      <c r="K2568" s="11" t="str">
        <f t="shared" si="570"/>
        <v/>
      </c>
      <c r="L2568" s="11" t="str">
        <f t="shared" si="571"/>
        <v>O</v>
      </c>
      <c r="M2568" s="13"/>
      <c r="R2568" s="11"/>
      <c r="T2568" s="11"/>
      <c r="X2568" s="13"/>
    </row>
    <row r="2569" spans="1:24" x14ac:dyDescent="0.3">
      <c r="A2569" s="13"/>
      <c r="B2569" s="11">
        <v>3587</v>
      </c>
      <c r="C2569" s="14">
        <f t="shared" si="572"/>
        <v>59.891599999999997</v>
      </c>
      <c r="D2569" s="13"/>
      <c r="E2569" s="14">
        <f t="shared" si="563"/>
        <v>59.890799999999999</v>
      </c>
      <c r="F2569" s="21">
        <f t="shared" si="573"/>
        <v>8</v>
      </c>
      <c r="G2569" s="13"/>
      <c r="H2569" s="21">
        <f t="shared" si="574"/>
        <v>8</v>
      </c>
      <c r="I2569" s="13"/>
      <c r="J2569" s="11" t="str">
        <f t="shared" si="569"/>
        <v>X</v>
      </c>
      <c r="K2569" s="11" t="str">
        <f t="shared" si="570"/>
        <v/>
      </c>
      <c r="L2569" s="11" t="str">
        <f t="shared" si="571"/>
        <v/>
      </c>
      <c r="M2569" s="13"/>
      <c r="R2569" s="11"/>
      <c r="T2569" s="11"/>
      <c r="X2569" s="13"/>
    </row>
    <row r="2570" spans="1:24" x14ac:dyDescent="0.3">
      <c r="A2570" s="13"/>
      <c r="B2570" s="11">
        <v>3588</v>
      </c>
      <c r="C2570" s="14">
        <f t="shared" si="572"/>
        <v>59.899900000000002</v>
      </c>
      <c r="D2570" s="13"/>
      <c r="E2570" s="14">
        <f t="shared" si="563"/>
        <v>59.8992</v>
      </c>
      <c r="F2570" s="21">
        <f t="shared" si="573"/>
        <v>8</v>
      </c>
      <c r="G2570" s="13"/>
      <c r="H2570" s="21">
        <f t="shared" si="574"/>
        <v>7</v>
      </c>
      <c r="I2570" s="13"/>
      <c r="J2570" s="11" t="str">
        <f t="shared" si="569"/>
        <v/>
      </c>
      <c r="K2570" s="11" t="str">
        <f t="shared" si="570"/>
        <v/>
      </c>
      <c r="L2570" s="11" t="str">
        <f t="shared" si="571"/>
        <v>O</v>
      </c>
      <c r="M2570" s="13"/>
      <c r="R2570" s="11"/>
      <c r="T2570" s="11"/>
      <c r="X2570" s="13"/>
    </row>
    <row r="2571" spans="1:24" x14ac:dyDescent="0.3">
      <c r="A2571" s="13"/>
      <c r="B2571" s="11">
        <v>3589</v>
      </c>
      <c r="C2571" s="14">
        <f t="shared" si="572"/>
        <v>59.908299999999997</v>
      </c>
      <c r="D2571" s="13"/>
      <c r="E2571" s="14">
        <f t="shared" si="563"/>
        <v>59.907600000000002</v>
      </c>
      <c r="F2571" s="21">
        <f t="shared" si="573"/>
        <v>7</v>
      </c>
      <c r="G2571" s="13"/>
      <c r="H2571" s="21">
        <f t="shared" si="574"/>
        <v>7</v>
      </c>
      <c r="I2571" s="13"/>
      <c r="J2571" s="11" t="str">
        <f t="shared" si="569"/>
        <v>X</v>
      </c>
      <c r="K2571" s="11" t="str">
        <f t="shared" si="570"/>
        <v/>
      </c>
      <c r="L2571" s="11" t="str">
        <f t="shared" si="571"/>
        <v/>
      </c>
      <c r="M2571" s="13"/>
      <c r="R2571" s="11"/>
      <c r="T2571" s="11"/>
      <c r="X2571" s="13"/>
    </row>
    <row r="2572" spans="1:24" x14ac:dyDescent="0.3">
      <c r="A2572" s="13"/>
      <c r="B2572" s="11">
        <v>3590</v>
      </c>
      <c r="C2572" s="14">
        <f t="shared" si="572"/>
        <v>59.916600000000003</v>
      </c>
      <c r="D2572" s="13"/>
      <c r="E2572" s="14">
        <f t="shared" si="563"/>
        <v>59.915999999999997</v>
      </c>
      <c r="F2572" s="21">
        <f t="shared" si="573"/>
        <v>6</v>
      </c>
      <c r="G2572" s="13"/>
      <c r="H2572" s="21">
        <f t="shared" si="574"/>
        <v>5.9999999999999991</v>
      </c>
      <c r="I2572" s="13"/>
      <c r="J2572" s="11" t="str">
        <f t="shared" si="569"/>
        <v>X</v>
      </c>
      <c r="K2572" s="11" t="str">
        <f t="shared" si="570"/>
        <v/>
      </c>
      <c r="L2572" s="11" t="str">
        <f t="shared" si="571"/>
        <v/>
      </c>
      <c r="M2572" s="13"/>
      <c r="R2572" s="11"/>
      <c r="T2572" s="11"/>
      <c r="X2572" s="13"/>
    </row>
    <row r="2573" spans="1:24" x14ac:dyDescent="0.3">
      <c r="A2573" s="13"/>
      <c r="B2573" s="11">
        <v>3591</v>
      </c>
      <c r="C2573" s="14">
        <f t="shared" si="572"/>
        <v>59.924999999999997</v>
      </c>
      <c r="D2573" s="13"/>
      <c r="E2573" s="14">
        <f t="shared" si="563"/>
        <v>59.924399999999999</v>
      </c>
      <c r="F2573" s="21">
        <f t="shared" si="573"/>
        <v>6</v>
      </c>
      <c r="G2573" s="13"/>
      <c r="H2573" s="21">
        <f t="shared" si="574"/>
        <v>5.9999999999999991</v>
      </c>
      <c r="I2573" s="13"/>
      <c r="J2573" s="11" t="str">
        <f t="shared" si="569"/>
        <v>X</v>
      </c>
      <c r="K2573" s="11" t="str">
        <f t="shared" si="570"/>
        <v/>
      </c>
      <c r="L2573" s="11" t="str">
        <f t="shared" si="571"/>
        <v/>
      </c>
      <c r="M2573" s="13"/>
      <c r="R2573" s="11"/>
      <c r="T2573" s="11"/>
      <c r="X2573" s="13"/>
    </row>
    <row r="2574" spans="1:24" x14ac:dyDescent="0.3">
      <c r="A2574" s="13"/>
      <c r="B2574" s="11">
        <v>3592</v>
      </c>
      <c r="C2574" s="14">
        <f t="shared" si="572"/>
        <v>59.933300000000003</v>
      </c>
      <c r="D2574" s="13"/>
      <c r="E2574" s="14">
        <f t="shared" si="563"/>
        <v>59.9328</v>
      </c>
      <c r="F2574" s="21">
        <f t="shared" si="573"/>
        <v>5</v>
      </c>
      <c r="G2574" s="13"/>
      <c r="H2574" s="21">
        <f t="shared" si="574"/>
        <v>5</v>
      </c>
      <c r="I2574" s="13"/>
      <c r="J2574" s="11" t="str">
        <f t="shared" si="569"/>
        <v>X</v>
      </c>
      <c r="K2574" s="11" t="str">
        <f t="shared" si="570"/>
        <v/>
      </c>
      <c r="L2574" s="11" t="str">
        <f t="shared" si="571"/>
        <v/>
      </c>
      <c r="M2574" s="13"/>
      <c r="R2574" s="11"/>
      <c r="T2574" s="11"/>
      <c r="X2574" s="13"/>
    </row>
    <row r="2575" spans="1:24" x14ac:dyDescent="0.3">
      <c r="A2575" s="13"/>
      <c r="B2575" s="11">
        <v>3593</v>
      </c>
      <c r="C2575" s="14">
        <f t="shared" si="572"/>
        <v>59.941600000000001</v>
      </c>
      <c r="D2575" s="13"/>
      <c r="E2575" s="14">
        <f t="shared" si="563"/>
        <v>59.941200000000002</v>
      </c>
      <c r="F2575" s="21">
        <f t="shared" si="573"/>
        <v>4</v>
      </c>
      <c r="G2575" s="13"/>
      <c r="H2575" s="21">
        <f t="shared" si="574"/>
        <v>4</v>
      </c>
      <c r="I2575" s="13"/>
      <c r="J2575" s="11" t="str">
        <f t="shared" si="569"/>
        <v>X</v>
      </c>
      <c r="K2575" s="11" t="str">
        <f t="shared" si="570"/>
        <v/>
      </c>
      <c r="L2575" s="11" t="str">
        <f t="shared" si="571"/>
        <v/>
      </c>
      <c r="M2575" s="13"/>
      <c r="R2575" s="11"/>
      <c r="T2575" s="11"/>
      <c r="X2575" s="13"/>
    </row>
    <row r="2576" spans="1:24" x14ac:dyDescent="0.3">
      <c r="A2576" s="13"/>
      <c r="B2576" s="11">
        <v>3594</v>
      </c>
      <c r="C2576" s="14">
        <f t="shared" si="572"/>
        <v>59.95</v>
      </c>
      <c r="D2576" s="13"/>
      <c r="E2576" s="14">
        <f t="shared" si="563"/>
        <v>59.949599999999997</v>
      </c>
      <c r="F2576" s="21">
        <f t="shared" si="573"/>
        <v>4</v>
      </c>
      <c r="G2576" s="13"/>
      <c r="H2576" s="21">
        <f t="shared" si="574"/>
        <v>4</v>
      </c>
      <c r="I2576" s="13"/>
      <c r="J2576" s="11" t="str">
        <f t="shared" si="569"/>
        <v>X</v>
      </c>
      <c r="K2576" s="11" t="str">
        <f t="shared" si="570"/>
        <v/>
      </c>
      <c r="L2576" s="11" t="str">
        <f t="shared" si="571"/>
        <v/>
      </c>
      <c r="M2576" s="13"/>
      <c r="R2576" s="11"/>
      <c r="T2576" s="11"/>
      <c r="X2576" s="13"/>
    </row>
    <row r="2577" spans="1:24" x14ac:dyDescent="0.3">
      <c r="A2577" s="13"/>
      <c r="B2577" s="11">
        <v>3595</v>
      </c>
      <c r="C2577" s="14">
        <f t="shared" si="572"/>
        <v>59.958300000000001</v>
      </c>
      <c r="D2577" s="13"/>
      <c r="E2577" s="14">
        <f t="shared" si="563"/>
        <v>59.957999999999998</v>
      </c>
      <c r="F2577" s="21">
        <f t="shared" si="573"/>
        <v>3</v>
      </c>
      <c r="G2577" s="13"/>
      <c r="H2577" s="21">
        <f t="shared" si="574"/>
        <v>2.9999999999999996</v>
      </c>
      <c r="I2577" s="13"/>
      <c r="J2577" s="11" t="str">
        <f t="shared" si="569"/>
        <v>X</v>
      </c>
      <c r="K2577" s="11" t="str">
        <f t="shared" si="570"/>
        <v/>
      </c>
      <c r="L2577" s="11" t="str">
        <f t="shared" si="571"/>
        <v/>
      </c>
      <c r="M2577" s="13"/>
      <c r="R2577" s="11"/>
      <c r="T2577" s="11"/>
      <c r="X2577" s="13"/>
    </row>
    <row r="2578" spans="1:24" x14ac:dyDescent="0.3">
      <c r="A2578" s="13"/>
      <c r="B2578" s="11">
        <v>3596</v>
      </c>
      <c r="C2578" s="14">
        <f t="shared" si="572"/>
        <v>59.966700000000003</v>
      </c>
      <c r="D2578" s="13"/>
      <c r="E2578" s="14">
        <f t="shared" si="563"/>
        <v>59.9664</v>
      </c>
      <c r="F2578" s="21">
        <f t="shared" si="573"/>
        <v>3</v>
      </c>
      <c r="G2578" s="13"/>
      <c r="H2578" s="21">
        <f t="shared" si="574"/>
        <v>2.9999999999999996</v>
      </c>
      <c r="I2578" s="13"/>
      <c r="J2578" s="11" t="str">
        <f t="shared" si="569"/>
        <v>X</v>
      </c>
      <c r="K2578" s="11" t="str">
        <f t="shared" si="570"/>
        <v/>
      </c>
      <c r="L2578" s="11" t="str">
        <f t="shared" si="571"/>
        <v/>
      </c>
      <c r="M2578" s="13"/>
      <c r="R2578" s="11"/>
      <c r="T2578" s="11"/>
      <c r="X2578" s="13"/>
    </row>
    <row r="2579" spans="1:24" x14ac:dyDescent="0.3">
      <c r="A2579" s="13"/>
      <c r="B2579" s="11">
        <v>3597</v>
      </c>
      <c r="C2579" s="14">
        <f t="shared" si="572"/>
        <v>59.975000000000001</v>
      </c>
      <c r="D2579" s="13"/>
      <c r="E2579" s="14">
        <f t="shared" si="563"/>
        <v>59.974800000000002</v>
      </c>
      <c r="F2579" s="21">
        <f t="shared" si="573"/>
        <v>2</v>
      </c>
      <c r="G2579" s="13"/>
      <c r="H2579" s="21">
        <f t="shared" si="574"/>
        <v>2</v>
      </c>
      <c r="I2579" s="13"/>
      <c r="J2579" s="11" t="str">
        <f t="shared" si="569"/>
        <v>X</v>
      </c>
      <c r="K2579" s="11" t="str">
        <f t="shared" si="570"/>
        <v/>
      </c>
      <c r="L2579" s="11" t="str">
        <f t="shared" si="571"/>
        <v/>
      </c>
      <c r="M2579" s="13"/>
      <c r="R2579" s="11"/>
      <c r="T2579" s="11"/>
      <c r="X2579" s="13"/>
    </row>
    <row r="2580" spans="1:24" x14ac:dyDescent="0.3">
      <c r="A2580" s="13"/>
      <c r="B2580" s="11">
        <v>3598</v>
      </c>
      <c r="C2580" s="14">
        <f t="shared" si="572"/>
        <v>59.9833</v>
      </c>
      <c r="D2580" s="13"/>
      <c r="E2580" s="14">
        <f t="shared" si="563"/>
        <v>59.983199999999997</v>
      </c>
      <c r="F2580" s="21">
        <f t="shared" si="573"/>
        <v>1</v>
      </c>
      <c r="G2580" s="13"/>
      <c r="H2580" s="21">
        <f t="shared" si="574"/>
        <v>1</v>
      </c>
      <c r="I2580" s="13"/>
      <c r="J2580" s="11" t="str">
        <f t="shared" si="569"/>
        <v>X</v>
      </c>
      <c r="K2580" s="11" t="str">
        <f t="shared" si="570"/>
        <v/>
      </c>
      <c r="L2580" s="11" t="str">
        <f t="shared" si="571"/>
        <v/>
      </c>
      <c r="M2580" s="13"/>
      <c r="R2580" s="11"/>
      <c r="T2580" s="11"/>
      <c r="X2580" s="13"/>
    </row>
    <row r="2581" spans="1:24" x14ac:dyDescent="0.3">
      <c r="A2581" s="13"/>
      <c r="B2581" s="11">
        <v>3599</v>
      </c>
      <c r="C2581" s="14">
        <f t="shared" si="572"/>
        <v>59.991700000000002</v>
      </c>
      <c r="D2581" s="13"/>
      <c r="E2581" s="14">
        <f t="shared" si="563"/>
        <v>59.991599999999998</v>
      </c>
      <c r="F2581" s="21">
        <f t="shared" si="573"/>
        <v>1</v>
      </c>
      <c r="G2581" s="13"/>
      <c r="H2581" s="21">
        <f t="shared" si="574"/>
        <v>1</v>
      </c>
      <c r="I2581" s="13"/>
      <c r="J2581" s="11" t="str">
        <f t="shared" si="569"/>
        <v>X</v>
      </c>
      <c r="K2581" s="11" t="str">
        <f t="shared" si="570"/>
        <v/>
      </c>
      <c r="L2581" s="11" t="str">
        <f t="shared" si="571"/>
        <v/>
      </c>
      <c r="M2581" s="13"/>
      <c r="R2581" s="11"/>
      <c r="T2581" s="11"/>
      <c r="X2581" s="13"/>
    </row>
    <row r="2582" spans="1:24" x14ac:dyDescent="0.3">
      <c r="A2582" s="13"/>
      <c r="B2582" s="11">
        <v>3600</v>
      </c>
      <c r="C2582" s="14">
        <f t="shared" si="572"/>
        <v>60</v>
      </c>
      <c r="D2582" s="13"/>
      <c r="E2582" s="14">
        <f>59+(B2582-3481)/119</f>
        <v>60</v>
      </c>
      <c r="F2582" s="21"/>
      <c r="G2582" s="13"/>
      <c r="H2582" s="21">
        <f t="shared" si="574"/>
        <v>0</v>
      </c>
      <c r="I2582" s="13"/>
      <c r="J2582" s="10">
        <f>COUNTIF(J2464:J2581,"X")</f>
        <v>83</v>
      </c>
      <c r="K2582" s="10">
        <f>COUNTIF(K2464:K2581,"U")</f>
        <v>9</v>
      </c>
      <c r="L2582" s="10">
        <f>COUNTIF(L2464:L2581,"O")</f>
        <v>26</v>
      </c>
      <c r="M2582" s="13"/>
      <c r="R2582" s="11"/>
      <c r="T2582" s="11"/>
      <c r="X2582" s="13"/>
    </row>
    <row r="2583" spans="1:24" x14ac:dyDescent="0.3">
      <c r="A2583" s="13"/>
      <c r="B2583" s="11">
        <v>3601</v>
      </c>
      <c r="C2583" s="14">
        <f t="shared" si="572"/>
        <v>60.008299999999998</v>
      </c>
      <c r="D2583" s="13"/>
      <c r="E2583" s="14">
        <f t="shared" ref="E2583:E2646" si="575">ROUND(60+(B2583-3600)/121,4)</f>
        <v>60.008299999999998</v>
      </c>
      <c r="F2583" s="21">
        <f t="shared" ref="F2583:F2598" si="576">ROUND(((E2583-60)/0.14)*(21/2),0)</f>
        <v>1</v>
      </c>
      <c r="G2583" s="13"/>
      <c r="H2583" s="21">
        <f t="shared" si="574"/>
        <v>0</v>
      </c>
      <c r="I2583" s="13"/>
      <c r="J2583" s="11" t="str">
        <f t="shared" ref="J2583:J2614" si="577">IF(H2583=F2583,"X","")</f>
        <v/>
      </c>
      <c r="K2583" s="11" t="str">
        <f t="shared" ref="K2583:K2614" si="578">IF(H2583&gt;F2583,"U","")</f>
        <v/>
      </c>
      <c r="L2583" s="11" t="str">
        <f t="shared" ref="L2583:L2614" si="579">IF(H2583&lt;F2583,"O","")</f>
        <v>O</v>
      </c>
      <c r="M2583" s="13"/>
      <c r="R2583" s="11"/>
      <c r="T2583" s="11"/>
      <c r="X2583" s="13"/>
    </row>
    <row r="2584" spans="1:24" x14ac:dyDescent="0.3">
      <c r="A2584" s="13"/>
      <c r="B2584" s="11">
        <v>3602</v>
      </c>
      <c r="C2584" s="14">
        <f t="shared" si="572"/>
        <v>60.0167</v>
      </c>
      <c r="D2584" s="13"/>
      <c r="E2584" s="14">
        <f t="shared" si="575"/>
        <v>60.016500000000001</v>
      </c>
      <c r="F2584" s="21">
        <f t="shared" si="576"/>
        <v>1</v>
      </c>
      <c r="G2584" s="13"/>
      <c r="H2584" s="21">
        <f t="shared" si="574"/>
        <v>2</v>
      </c>
      <c r="I2584" s="13"/>
      <c r="J2584" s="11" t="str">
        <f t="shared" si="577"/>
        <v/>
      </c>
      <c r="K2584" s="11" t="str">
        <f t="shared" si="578"/>
        <v>U</v>
      </c>
      <c r="L2584" s="11" t="str">
        <f t="shared" si="579"/>
        <v/>
      </c>
      <c r="M2584" s="13"/>
      <c r="R2584" s="11"/>
      <c r="T2584" s="11"/>
      <c r="X2584" s="13"/>
    </row>
    <row r="2585" spans="1:24" x14ac:dyDescent="0.3">
      <c r="A2585" s="13"/>
      <c r="B2585" s="11">
        <v>3603</v>
      </c>
      <c r="C2585" s="14">
        <f t="shared" si="572"/>
        <v>60.024999999999999</v>
      </c>
      <c r="D2585" s="13"/>
      <c r="E2585" s="14">
        <f t="shared" si="575"/>
        <v>60.024799999999999</v>
      </c>
      <c r="F2585" s="21">
        <f t="shared" si="576"/>
        <v>2</v>
      </c>
      <c r="G2585" s="13"/>
      <c r="H2585" s="21">
        <f t="shared" si="574"/>
        <v>2</v>
      </c>
      <c r="I2585" s="13"/>
      <c r="J2585" s="11" t="str">
        <f t="shared" si="577"/>
        <v>X</v>
      </c>
      <c r="K2585" s="11" t="str">
        <f t="shared" si="578"/>
        <v/>
      </c>
      <c r="L2585" s="11" t="str">
        <f t="shared" si="579"/>
        <v/>
      </c>
      <c r="M2585" s="13"/>
      <c r="R2585" s="11"/>
      <c r="T2585" s="11"/>
      <c r="X2585" s="13"/>
    </row>
    <row r="2586" spans="1:24" x14ac:dyDescent="0.3">
      <c r="A2586" s="13"/>
      <c r="B2586" s="11">
        <v>3604</v>
      </c>
      <c r="C2586" s="14">
        <f t="shared" si="572"/>
        <v>60.033299999999997</v>
      </c>
      <c r="D2586" s="13"/>
      <c r="E2586" s="14">
        <f t="shared" si="575"/>
        <v>60.033099999999997</v>
      </c>
      <c r="F2586" s="21">
        <f t="shared" si="576"/>
        <v>2</v>
      </c>
      <c r="G2586" s="13"/>
      <c r="H2586" s="21">
        <f t="shared" si="574"/>
        <v>2</v>
      </c>
      <c r="I2586" s="13"/>
      <c r="J2586" s="11" t="str">
        <f t="shared" si="577"/>
        <v>X</v>
      </c>
      <c r="K2586" s="11" t="str">
        <f t="shared" si="578"/>
        <v/>
      </c>
      <c r="L2586" s="11" t="str">
        <f t="shared" si="579"/>
        <v/>
      </c>
      <c r="M2586" s="13"/>
      <c r="R2586" s="11"/>
      <c r="T2586" s="11"/>
      <c r="X2586" s="13"/>
    </row>
    <row r="2587" spans="1:24" x14ac:dyDescent="0.3">
      <c r="A2587" s="13"/>
      <c r="B2587" s="11">
        <v>3605</v>
      </c>
      <c r="C2587" s="14">
        <f t="shared" si="572"/>
        <v>60.041699999999999</v>
      </c>
      <c r="D2587" s="13"/>
      <c r="E2587" s="14">
        <f t="shared" si="575"/>
        <v>60.0413</v>
      </c>
      <c r="F2587" s="21">
        <f t="shared" si="576"/>
        <v>3</v>
      </c>
      <c r="G2587" s="13"/>
      <c r="H2587" s="21">
        <f t="shared" si="574"/>
        <v>4</v>
      </c>
      <c r="I2587" s="13"/>
      <c r="J2587" s="11" t="str">
        <f t="shared" si="577"/>
        <v/>
      </c>
      <c r="K2587" s="11" t="str">
        <f t="shared" si="578"/>
        <v>U</v>
      </c>
      <c r="L2587" s="11" t="str">
        <f t="shared" si="579"/>
        <v/>
      </c>
      <c r="M2587" s="13"/>
      <c r="R2587" s="11"/>
      <c r="T2587" s="11"/>
      <c r="X2587" s="13"/>
    </row>
    <row r="2588" spans="1:24" x14ac:dyDescent="0.3">
      <c r="A2588" s="13"/>
      <c r="B2588" s="11">
        <v>3606</v>
      </c>
      <c r="C2588" s="14">
        <f t="shared" si="572"/>
        <v>60.05</v>
      </c>
      <c r="D2588" s="13"/>
      <c r="E2588" s="14">
        <f t="shared" si="575"/>
        <v>60.049599999999998</v>
      </c>
      <c r="F2588" s="21">
        <f t="shared" si="576"/>
        <v>4</v>
      </c>
      <c r="G2588" s="13"/>
      <c r="H2588" s="21">
        <f t="shared" si="574"/>
        <v>4</v>
      </c>
      <c r="I2588" s="13"/>
      <c r="J2588" s="11" t="str">
        <f t="shared" si="577"/>
        <v>X</v>
      </c>
      <c r="K2588" s="11" t="str">
        <f t="shared" si="578"/>
        <v/>
      </c>
      <c r="L2588" s="11" t="str">
        <f t="shared" si="579"/>
        <v/>
      </c>
      <c r="M2588" s="13"/>
      <c r="R2588" s="11"/>
      <c r="T2588" s="11"/>
      <c r="X2588" s="13"/>
    </row>
    <row r="2589" spans="1:24" x14ac:dyDescent="0.3">
      <c r="A2589" s="13"/>
      <c r="B2589" s="11">
        <v>3607</v>
      </c>
      <c r="C2589" s="14">
        <f t="shared" si="572"/>
        <v>60.058300000000003</v>
      </c>
      <c r="D2589" s="13"/>
      <c r="E2589" s="14">
        <f t="shared" si="575"/>
        <v>60.057899999999997</v>
      </c>
      <c r="F2589" s="21">
        <f t="shared" si="576"/>
        <v>4</v>
      </c>
      <c r="G2589" s="13"/>
      <c r="H2589" s="21">
        <f t="shared" si="574"/>
        <v>4</v>
      </c>
      <c r="I2589" s="13"/>
      <c r="J2589" s="11" t="str">
        <f t="shared" si="577"/>
        <v>X</v>
      </c>
      <c r="K2589" s="11" t="str">
        <f t="shared" si="578"/>
        <v/>
      </c>
      <c r="L2589" s="11" t="str">
        <f t="shared" si="579"/>
        <v/>
      </c>
      <c r="M2589" s="13"/>
      <c r="R2589" s="11"/>
      <c r="T2589" s="11"/>
      <c r="X2589" s="13"/>
    </row>
    <row r="2590" spans="1:24" x14ac:dyDescent="0.3">
      <c r="A2590" s="13"/>
      <c r="B2590" s="11">
        <v>3608</v>
      </c>
      <c r="C2590" s="14">
        <f t="shared" si="572"/>
        <v>60.066600000000001</v>
      </c>
      <c r="D2590" s="13"/>
      <c r="E2590" s="14">
        <f t="shared" si="575"/>
        <v>60.066099999999999</v>
      </c>
      <c r="F2590" s="21">
        <f t="shared" si="576"/>
        <v>5</v>
      </c>
      <c r="G2590" s="13"/>
      <c r="H2590" s="21">
        <f t="shared" si="574"/>
        <v>5</v>
      </c>
      <c r="I2590" s="13"/>
      <c r="J2590" s="11" t="str">
        <f t="shared" si="577"/>
        <v>X</v>
      </c>
      <c r="K2590" s="11" t="str">
        <f t="shared" si="578"/>
        <v/>
      </c>
      <c r="L2590" s="11" t="str">
        <f t="shared" si="579"/>
        <v/>
      </c>
      <c r="M2590" s="13"/>
      <c r="R2590" s="11"/>
      <c r="T2590" s="11"/>
      <c r="X2590" s="13"/>
    </row>
    <row r="2591" spans="1:24" x14ac:dyDescent="0.3">
      <c r="A2591" s="13"/>
      <c r="B2591" s="11">
        <v>3609</v>
      </c>
      <c r="C2591" s="14">
        <f t="shared" si="572"/>
        <v>60.075000000000003</v>
      </c>
      <c r="D2591" s="13"/>
      <c r="E2591" s="14">
        <f t="shared" si="575"/>
        <v>60.074399999999997</v>
      </c>
      <c r="F2591" s="21">
        <f t="shared" si="576"/>
        <v>6</v>
      </c>
      <c r="G2591" s="13"/>
      <c r="H2591" s="21">
        <f t="shared" si="574"/>
        <v>5.9999999999999991</v>
      </c>
      <c r="I2591" s="13"/>
      <c r="J2591" s="11" t="str">
        <f t="shared" si="577"/>
        <v>X</v>
      </c>
      <c r="K2591" s="11" t="str">
        <f t="shared" si="578"/>
        <v/>
      </c>
      <c r="L2591" s="11" t="str">
        <f t="shared" si="579"/>
        <v/>
      </c>
      <c r="M2591" s="13"/>
      <c r="R2591" s="11"/>
      <c r="T2591" s="11"/>
      <c r="X2591" s="13"/>
    </row>
    <row r="2592" spans="1:24" x14ac:dyDescent="0.3">
      <c r="A2592" s="13"/>
      <c r="B2592" s="11">
        <v>3610</v>
      </c>
      <c r="C2592" s="14">
        <f t="shared" si="572"/>
        <v>60.083300000000001</v>
      </c>
      <c r="D2592" s="13"/>
      <c r="E2592" s="14">
        <f t="shared" si="575"/>
        <v>60.082599999999999</v>
      </c>
      <c r="F2592" s="21">
        <f t="shared" si="576"/>
        <v>6</v>
      </c>
      <c r="G2592" s="13"/>
      <c r="H2592" s="21">
        <f t="shared" si="574"/>
        <v>7</v>
      </c>
      <c r="I2592" s="13"/>
      <c r="J2592" s="11" t="str">
        <f t="shared" si="577"/>
        <v/>
      </c>
      <c r="K2592" s="11" t="str">
        <f t="shared" si="578"/>
        <v>U</v>
      </c>
      <c r="L2592" s="11" t="str">
        <f t="shared" si="579"/>
        <v/>
      </c>
      <c r="M2592" s="13"/>
      <c r="R2592" s="11"/>
      <c r="T2592" s="11"/>
      <c r="X2592" s="13"/>
    </row>
    <row r="2593" spans="1:24" x14ac:dyDescent="0.3">
      <c r="A2593" s="13"/>
      <c r="B2593" s="11">
        <v>3611</v>
      </c>
      <c r="C2593" s="14">
        <f t="shared" si="572"/>
        <v>60.0916</v>
      </c>
      <c r="D2593" s="13"/>
      <c r="E2593" s="14">
        <f t="shared" si="575"/>
        <v>60.090899999999998</v>
      </c>
      <c r="F2593" s="21">
        <f t="shared" si="576"/>
        <v>7</v>
      </c>
      <c r="G2593" s="13"/>
      <c r="H2593" s="21">
        <f t="shared" si="574"/>
        <v>7</v>
      </c>
      <c r="I2593" s="13"/>
      <c r="J2593" s="11" t="str">
        <f t="shared" si="577"/>
        <v>X</v>
      </c>
      <c r="K2593" s="11" t="str">
        <f t="shared" si="578"/>
        <v/>
      </c>
      <c r="L2593" s="11" t="str">
        <f t="shared" si="579"/>
        <v/>
      </c>
      <c r="M2593" s="13"/>
      <c r="R2593" s="11"/>
      <c r="T2593" s="11"/>
      <c r="X2593" s="13"/>
    </row>
    <row r="2594" spans="1:24" x14ac:dyDescent="0.3">
      <c r="A2594" s="13"/>
      <c r="B2594" s="11">
        <v>3612</v>
      </c>
      <c r="C2594" s="14">
        <f t="shared" si="572"/>
        <v>60.099899999999998</v>
      </c>
      <c r="D2594" s="13"/>
      <c r="E2594" s="14">
        <f t="shared" si="575"/>
        <v>60.099200000000003</v>
      </c>
      <c r="F2594" s="21">
        <f t="shared" si="576"/>
        <v>7</v>
      </c>
      <c r="G2594" s="13"/>
      <c r="H2594" s="21">
        <f t="shared" si="574"/>
        <v>7</v>
      </c>
      <c r="I2594" s="13"/>
      <c r="J2594" s="11" t="str">
        <f t="shared" si="577"/>
        <v>X</v>
      </c>
      <c r="K2594" s="11" t="str">
        <f t="shared" si="578"/>
        <v/>
      </c>
      <c r="L2594" s="11" t="str">
        <f t="shared" si="579"/>
        <v/>
      </c>
      <c r="M2594" s="13"/>
      <c r="R2594" s="11"/>
      <c r="T2594" s="11"/>
      <c r="X2594" s="13"/>
    </row>
    <row r="2595" spans="1:24" x14ac:dyDescent="0.3">
      <c r="A2595" s="13"/>
      <c r="B2595" s="11">
        <v>3613</v>
      </c>
      <c r="C2595" s="14">
        <f t="shared" si="572"/>
        <v>60.108199999999997</v>
      </c>
      <c r="D2595" s="13"/>
      <c r="E2595" s="14">
        <f t="shared" si="575"/>
        <v>60.107399999999998</v>
      </c>
      <c r="F2595" s="21">
        <f t="shared" si="576"/>
        <v>8</v>
      </c>
      <c r="G2595" s="13"/>
      <c r="H2595" s="21">
        <f t="shared" si="574"/>
        <v>8</v>
      </c>
      <c r="I2595" s="13"/>
      <c r="J2595" s="11" t="str">
        <f t="shared" si="577"/>
        <v>X</v>
      </c>
      <c r="K2595" s="11" t="str">
        <f t="shared" si="578"/>
        <v/>
      </c>
      <c r="L2595" s="11" t="str">
        <f t="shared" si="579"/>
        <v/>
      </c>
      <c r="M2595" s="13"/>
      <c r="R2595" s="11"/>
      <c r="T2595" s="11"/>
      <c r="X2595" s="13"/>
    </row>
    <row r="2596" spans="1:24" x14ac:dyDescent="0.3">
      <c r="A2596" s="13"/>
      <c r="B2596" s="11">
        <v>3614</v>
      </c>
      <c r="C2596" s="14">
        <f t="shared" si="572"/>
        <v>60.116599999999998</v>
      </c>
      <c r="D2596" s="13"/>
      <c r="E2596" s="14">
        <f t="shared" si="575"/>
        <v>60.115699999999997</v>
      </c>
      <c r="F2596" s="21">
        <f t="shared" si="576"/>
        <v>9</v>
      </c>
      <c r="G2596" s="13"/>
      <c r="H2596" s="21">
        <f t="shared" si="574"/>
        <v>9</v>
      </c>
      <c r="I2596" s="13"/>
      <c r="J2596" s="11" t="str">
        <f t="shared" si="577"/>
        <v>X</v>
      </c>
      <c r="K2596" s="11" t="str">
        <f t="shared" si="578"/>
        <v/>
      </c>
      <c r="L2596" s="11" t="str">
        <f t="shared" si="579"/>
        <v/>
      </c>
      <c r="M2596" s="13"/>
      <c r="R2596" s="11"/>
      <c r="T2596" s="11"/>
      <c r="X2596" s="13"/>
    </row>
    <row r="2597" spans="1:24" x14ac:dyDescent="0.3">
      <c r="A2597" s="13"/>
      <c r="B2597" s="11">
        <v>3615</v>
      </c>
      <c r="C2597" s="14">
        <f t="shared" si="572"/>
        <v>60.124899999999997</v>
      </c>
      <c r="D2597" s="13"/>
      <c r="E2597" s="14">
        <f t="shared" si="575"/>
        <v>60.124000000000002</v>
      </c>
      <c r="F2597" s="21">
        <f t="shared" si="576"/>
        <v>9</v>
      </c>
      <c r="G2597" s="13"/>
      <c r="H2597" s="21">
        <f t="shared" si="574"/>
        <v>9</v>
      </c>
      <c r="I2597" s="13"/>
      <c r="J2597" s="11" t="str">
        <f t="shared" si="577"/>
        <v>X</v>
      </c>
      <c r="K2597" s="11" t="str">
        <f t="shared" si="578"/>
        <v/>
      </c>
      <c r="L2597" s="11" t="str">
        <f t="shared" si="579"/>
        <v/>
      </c>
      <c r="M2597" s="13"/>
      <c r="R2597" s="11"/>
      <c r="T2597" s="11"/>
      <c r="X2597" s="13"/>
    </row>
    <row r="2598" spans="1:24" x14ac:dyDescent="0.3">
      <c r="A2598" s="13"/>
      <c r="B2598" s="11">
        <v>3616</v>
      </c>
      <c r="C2598" s="14">
        <f t="shared" si="572"/>
        <v>60.133200000000002</v>
      </c>
      <c r="D2598" s="13"/>
      <c r="E2598" s="14">
        <f t="shared" si="575"/>
        <v>60.132199999999997</v>
      </c>
      <c r="F2598" s="21">
        <f t="shared" si="576"/>
        <v>10</v>
      </c>
      <c r="G2598" s="13"/>
      <c r="H2598" s="21">
        <f t="shared" si="574"/>
        <v>10</v>
      </c>
      <c r="I2598" s="13"/>
      <c r="J2598" s="11" t="str">
        <f t="shared" si="577"/>
        <v>X</v>
      </c>
      <c r="K2598" s="11" t="str">
        <f t="shared" si="578"/>
        <v/>
      </c>
      <c r="L2598" s="11" t="str">
        <f t="shared" si="579"/>
        <v/>
      </c>
      <c r="M2598" s="13"/>
      <c r="R2598" s="11"/>
      <c r="T2598" s="11"/>
      <c r="X2598" s="13"/>
    </row>
    <row r="2599" spans="1:24" x14ac:dyDescent="0.3">
      <c r="A2599" s="13"/>
      <c r="B2599" s="11">
        <v>3617</v>
      </c>
      <c r="C2599" s="14">
        <f t="shared" si="572"/>
        <v>60.141500000000001</v>
      </c>
      <c r="D2599" s="13"/>
      <c r="E2599" s="14">
        <f t="shared" si="575"/>
        <v>60.140500000000003</v>
      </c>
      <c r="F2599" s="21">
        <f t="shared" ref="F2599:F2615" si="580">ROUND((21/2)+(((E2599-60)-0.14)/0.14)*(21/3),0)</f>
        <v>11</v>
      </c>
      <c r="G2599" s="13"/>
      <c r="H2599" s="21">
        <f t="shared" si="574"/>
        <v>10</v>
      </c>
      <c r="I2599" s="13"/>
      <c r="J2599" s="11" t="str">
        <f t="shared" si="577"/>
        <v/>
      </c>
      <c r="K2599" s="11" t="str">
        <f t="shared" si="578"/>
        <v/>
      </c>
      <c r="L2599" s="11" t="str">
        <f t="shared" si="579"/>
        <v>O</v>
      </c>
      <c r="M2599" s="13"/>
      <c r="R2599" s="11"/>
      <c r="T2599" s="11"/>
      <c r="X2599" s="13"/>
    </row>
    <row r="2600" spans="1:24" x14ac:dyDescent="0.3">
      <c r="A2600" s="13"/>
      <c r="B2600" s="11">
        <v>3618</v>
      </c>
      <c r="C2600" s="14">
        <f t="shared" si="572"/>
        <v>60.149799999999999</v>
      </c>
      <c r="D2600" s="13"/>
      <c r="E2600" s="14">
        <f t="shared" si="575"/>
        <v>60.148800000000001</v>
      </c>
      <c r="F2600" s="21">
        <f t="shared" si="580"/>
        <v>11</v>
      </c>
      <c r="G2600" s="13"/>
      <c r="H2600" s="21">
        <f t="shared" si="574"/>
        <v>10</v>
      </c>
      <c r="I2600" s="13"/>
      <c r="J2600" s="11" t="str">
        <f t="shared" si="577"/>
        <v/>
      </c>
      <c r="K2600" s="11" t="str">
        <f t="shared" si="578"/>
        <v/>
      </c>
      <c r="L2600" s="11" t="str">
        <f t="shared" si="579"/>
        <v>O</v>
      </c>
      <c r="M2600" s="13"/>
      <c r="R2600" s="11"/>
      <c r="T2600" s="11"/>
      <c r="X2600" s="13"/>
    </row>
    <row r="2601" spans="1:24" x14ac:dyDescent="0.3">
      <c r="A2601" s="13"/>
      <c r="B2601" s="11">
        <v>3619</v>
      </c>
      <c r="C2601" s="14">
        <f t="shared" si="572"/>
        <v>60.158099999999997</v>
      </c>
      <c r="D2601" s="13"/>
      <c r="E2601" s="14">
        <f t="shared" si="575"/>
        <v>60.156999999999996</v>
      </c>
      <c r="F2601" s="21">
        <f t="shared" si="580"/>
        <v>11</v>
      </c>
      <c r="G2601" s="13"/>
      <c r="H2601" s="21">
        <f t="shared" si="574"/>
        <v>11</v>
      </c>
      <c r="I2601" s="13"/>
      <c r="J2601" s="11" t="str">
        <f t="shared" si="577"/>
        <v>X</v>
      </c>
      <c r="K2601" s="11" t="str">
        <f t="shared" si="578"/>
        <v/>
      </c>
      <c r="L2601" s="11" t="str">
        <f t="shared" si="579"/>
        <v/>
      </c>
      <c r="M2601" s="13"/>
      <c r="R2601" s="11"/>
      <c r="T2601" s="11"/>
      <c r="X2601" s="13"/>
    </row>
    <row r="2602" spans="1:24" x14ac:dyDescent="0.3">
      <c r="A2602" s="13"/>
      <c r="B2602" s="11">
        <v>3620</v>
      </c>
      <c r="C2602" s="14">
        <f t="shared" si="572"/>
        <v>60.166400000000003</v>
      </c>
      <c r="D2602" s="13"/>
      <c r="E2602" s="14">
        <f t="shared" si="575"/>
        <v>60.165300000000002</v>
      </c>
      <c r="F2602" s="21">
        <f t="shared" si="580"/>
        <v>12</v>
      </c>
      <c r="G2602" s="13"/>
      <c r="H2602" s="21">
        <f t="shared" si="574"/>
        <v>11</v>
      </c>
      <c r="I2602" s="13"/>
      <c r="J2602" s="11" t="str">
        <f t="shared" si="577"/>
        <v/>
      </c>
      <c r="K2602" s="11" t="str">
        <f t="shared" si="578"/>
        <v/>
      </c>
      <c r="L2602" s="11" t="str">
        <f t="shared" si="579"/>
        <v>O</v>
      </c>
      <c r="M2602" s="13"/>
      <c r="R2602" s="11"/>
      <c r="T2602" s="11"/>
      <c r="X2602" s="13"/>
    </row>
    <row r="2603" spans="1:24" x14ac:dyDescent="0.3">
      <c r="A2603" s="13"/>
      <c r="B2603" s="11">
        <v>3621</v>
      </c>
      <c r="C2603" s="14">
        <f t="shared" si="572"/>
        <v>60.174700000000001</v>
      </c>
      <c r="D2603" s="13"/>
      <c r="E2603" s="14">
        <f t="shared" si="575"/>
        <v>60.1736</v>
      </c>
      <c r="F2603" s="21">
        <f t="shared" si="580"/>
        <v>12</v>
      </c>
      <c r="G2603" s="13"/>
      <c r="H2603" s="21">
        <f t="shared" si="574"/>
        <v>11</v>
      </c>
      <c r="I2603" s="13"/>
      <c r="J2603" s="11" t="str">
        <f t="shared" si="577"/>
        <v/>
      </c>
      <c r="K2603" s="11" t="str">
        <f t="shared" si="578"/>
        <v/>
      </c>
      <c r="L2603" s="11" t="str">
        <f t="shared" si="579"/>
        <v>O</v>
      </c>
      <c r="M2603" s="13"/>
      <c r="R2603" s="11"/>
      <c r="T2603" s="11"/>
      <c r="X2603" s="13"/>
    </row>
    <row r="2604" spans="1:24" x14ac:dyDescent="0.3">
      <c r="A2604" s="13"/>
      <c r="B2604" s="11">
        <v>3622</v>
      </c>
      <c r="C2604" s="14">
        <f t="shared" si="572"/>
        <v>60.183100000000003</v>
      </c>
      <c r="D2604" s="13"/>
      <c r="E2604" s="14">
        <f t="shared" si="575"/>
        <v>60.181800000000003</v>
      </c>
      <c r="F2604" s="21">
        <f t="shared" si="580"/>
        <v>13</v>
      </c>
      <c r="G2604" s="13"/>
      <c r="H2604" s="21">
        <f t="shared" si="574"/>
        <v>13</v>
      </c>
      <c r="I2604" s="13"/>
      <c r="J2604" s="11" t="str">
        <f t="shared" si="577"/>
        <v>X</v>
      </c>
      <c r="K2604" s="11" t="str">
        <f t="shared" si="578"/>
        <v/>
      </c>
      <c r="L2604" s="11" t="str">
        <f t="shared" si="579"/>
        <v/>
      </c>
      <c r="M2604" s="13"/>
      <c r="R2604" s="11"/>
      <c r="T2604" s="11"/>
      <c r="X2604" s="13"/>
    </row>
    <row r="2605" spans="1:24" x14ac:dyDescent="0.3">
      <c r="A2605" s="13"/>
      <c r="B2605" s="11">
        <v>3623</v>
      </c>
      <c r="C2605" s="14">
        <f t="shared" si="572"/>
        <v>60.191400000000002</v>
      </c>
      <c r="D2605" s="13"/>
      <c r="E2605" s="14">
        <f t="shared" si="575"/>
        <v>60.190100000000001</v>
      </c>
      <c r="F2605" s="21">
        <f t="shared" si="580"/>
        <v>13</v>
      </c>
      <c r="G2605" s="13"/>
      <c r="H2605" s="21">
        <f t="shared" si="574"/>
        <v>13</v>
      </c>
      <c r="I2605" s="13"/>
      <c r="J2605" s="11" t="str">
        <f t="shared" si="577"/>
        <v>X</v>
      </c>
      <c r="K2605" s="11" t="str">
        <f t="shared" si="578"/>
        <v/>
      </c>
      <c r="L2605" s="11" t="str">
        <f t="shared" si="579"/>
        <v/>
      </c>
      <c r="M2605" s="13"/>
      <c r="R2605" s="11"/>
      <c r="T2605" s="11"/>
      <c r="X2605" s="13"/>
    </row>
    <row r="2606" spans="1:24" x14ac:dyDescent="0.3">
      <c r="A2606" s="13"/>
      <c r="B2606" s="11">
        <v>3624</v>
      </c>
      <c r="C2606" s="14">
        <f t="shared" si="572"/>
        <v>60.1997</v>
      </c>
      <c r="D2606" s="13"/>
      <c r="E2606" s="14">
        <f t="shared" si="575"/>
        <v>60.198300000000003</v>
      </c>
      <c r="F2606" s="21">
        <f t="shared" si="580"/>
        <v>13</v>
      </c>
      <c r="G2606" s="13"/>
      <c r="H2606" s="21">
        <f t="shared" si="574"/>
        <v>14</v>
      </c>
      <c r="I2606" s="13"/>
      <c r="J2606" s="11" t="str">
        <f t="shared" si="577"/>
        <v/>
      </c>
      <c r="K2606" s="11" t="str">
        <f t="shared" si="578"/>
        <v>U</v>
      </c>
      <c r="L2606" s="11" t="str">
        <f t="shared" si="579"/>
        <v/>
      </c>
      <c r="M2606" s="13"/>
      <c r="R2606" s="11"/>
      <c r="T2606" s="11"/>
      <c r="X2606" s="13"/>
    </row>
    <row r="2607" spans="1:24" x14ac:dyDescent="0.3">
      <c r="A2607" s="13"/>
      <c r="B2607" s="11">
        <v>3625</v>
      </c>
      <c r="C2607" s="14">
        <f t="shared" si="572"/>
        <v>60.207999999999998</v>
      </c>
      <c r="D2607" s="13"/>
      <c r="E2607" s="14">
        <f t="shared" si="575"/>
        <v>60.206600000000002</v>
      </c>
      <c r="F2607" s="21">
        <f t="shared" si="580"/>
        <v>14</v>
      </c>
      <c r="G2607" s="13"/>
      <c r="H2607" s="21">
        <f t="shared" si="574"/>
        <v>14</v>
      </c>
      <c r="I2607" s="13"/>
      <c r="J2607" s="11" t="str">
        <f t="shared" si="577"/>
        <v>X</v>
      </c>
      <c r="K2607" s="11" t="str">
        <f t="shared" si="578"/>
        <v/>
      </c>
      <c r="L2607" s="11" t="str">
        <f t="shared" si="579"/>
        <v/>
      </c>
      <c r="M2607" s="13"/>
      <c r="R2607" s="11"/>
      <c r="T2607" s="11"/>
      <c r="X2607" s="13"/>
    </row>
    <row r="2608" spans="1:24" x14ac:dyDescent="0.3">
      <c r="A2608" s="13"/>
      <c r="B2608" s="11">
        <v>3626</v>
      </c>
      <c r="C2608" s="14">
        <f t="shared" si="572"/>
        <v>60.216299999999997</v>
      </c>
      <c r="D2608" s="13"/>
      <c r="E2608" s="14">
        <f t="shared" si="575"/>
        <v>60.2149</v>
      </c>
      <c r="F2608" s="21">
        <f t="shared" si="580"/>
        <v>14</v>
      </c>
      <c r="G2608" s="13"/>
      <c r="H2608" s="21">
        <f t="shared" si="574"/>
        <v>14</v>
      </c>
      <c r="I2608" s="13"/>
      <c r="J2608" s="11" t="str">
        <f t="shared" si="577"/>
        <v>X</v>
      </c>
      <c r="K2608" s="11" t="str">
        <f t="shared" si="578"/>
        <v/>
      </c>
      <c r="L2608" s="11" t="str">
        <f t="shared" si="579"/>
        <v/>
      </c>
      <c r="M2608" s="13"/>
      <c r="R2608" s="11"/>
      <c r="T2608" s="11"/>
      <c r="X2608" s="13"/>
    </row>
    <row r="2609" spans="1:24" x14ac:dyDescent="0.3">
      <c r="A2609" s="13"/>
      <c r="B2609" s="11">
        <v>3627</v>
      </c>
      <c r="C2609" s="14">
        <f t="shared" si="572"/>
        <v>60.224600000000002</v>
      </c>
      <c r="D2609" s="13"/>
      <c r="E2609" s="14">
        <f t="shared" si="575"/>
        <v>60.223100000000002</v>
      </c>
      <c r="F2609" s="21">
        <f t="shared" si="580"/>
        <v>15</v>
      </c>
      <c r="G2609" s="13"/>
      <c r="H2609" s="21">
        <f t="shared" si="574"/>
        <v>15</v>
      </c>
      <c r="I2609" s="13"/>
      <c r="J2609" s="11" t="str">
        <f t="shared" si="577"/>
        <v>X</v>
      </c>
      <c r="K2609" s="11" t="str">
        <f t="shared" si="578"/>
        <v/>
      </c>
      <c r="L2609" s="11" t="str">
        <f t="shared" si="579"/>
        <v/>
      </c>
      <c r="M2609" s="13"/>
      <c r="R2609" s="11"/>
      <c r="T2609" s="11"/>
      <c r="X2609" s="13"/>
    </row>
    <row r="2610" spans="1:24" x14ac:dyDescent="0.3">
      <c r="A2610" s="13"/>
      <c r="B2610" s="11">
        <v>3628</v>
      </c>
      <c r="C2610" s="14">
        <f t="shared" si="572"/>
        <v>60.232900000000001</v>
      </c>
      <c r="D2610" s="13"/>
      <c r="E2610" s="14">
        <f t="shared" si="575"/>
        <v>60.231400000000001</v>
      </c>
      <c r="F2610" s="21">
        <f t="shared" si="580"/>
        <v>15</v>
      </c>
      <c r="G2610" s="13"/>
      <c r="H2610" s="21">
        <f t="shared" si="574"/>
        <v>15</v>
      </c>
      <c r="I2610" s="13"/>
      <c r="J2610" s="11" t="str">
        <f t="shared" si="577"/>
        <v>X</v>
      </c>
      <c r="K2610" s="11" t="str">
        <f t="shared" si="578"/>
        <v/>
      </c>
      <c r="L2610" s="11" t="str">
        <f t="shared" si="579"/>
        <v/>
      </c>
      <c r="M2610" s="13"/>
      <c r="R2610" s="11"/>
      <c r="T2610" s="11"/>
      <c r="X2610" s="13"/>
    </row>
    <row r="2611" spans="1:24" x14ac:dyDescent="0.3">
      <c r="A2611" s="13"/>
      <c r="B2611" s="11">
        <v>3629</v>
      </c>
      <c r="C2611" s="14">
        <f t="shared" si="572"/>
        <v>60.241199999999999</v>
      </c>
      <c r="D2611" s="13"/>
      <c r="E2611" s="14">
        <f t="shared" si="575"/>
        <v>60.239699999999999</v>
      </c>
      <c r="F2611" s="21">
        <f t="shared" si="580"/>
        <v>15</v>
      </c>
      <c r="G2611" s="13"/>
      <c r="H2611" s="21">
        <f t="shared" si="574"/>
        <v>15</v>
      </c>
      <c r="I2611" s="13"/>
      <c r="J2611" s="11" t="str">
        <f t="shared" si="577"/>
        <v>X</v>
      </c>
      <c r="K2611" s="11" t="str">
        <f t="shared" si="578"/>
        <v/>
      </c>
      <c r="L2611" s="11" t="str">
        <f t="shared" si="579"/>
        <v/>
      </c>
      <c r="M2611" s="13"/>
      <c r="R2611" s="11"/>
      <c r="T2611" s="11"/>
      <c r="X2611" s="13"/>
    </row>
    <row r="2612" spans="1:24" x14ac:dyDescent="0.3">
      <c r="A2612" s="13"/>
      <c r="B2612" s="11">
        <v>3630</v>
      </c>
      <c r="C2612" s="14">
        <f t="shared" si="572"/>
        <v>60.249499999999998</v>
      </c>
      <c r="D2612" s="13"/>
      <c r="E2612" s="14">
        <f t="shared" si="575"/>
        <v>60.247900000000001</v>
      </c>
      <c r="F2612" s="21">
        <f t="shared" si="580"/>
        <v>16</v>
      </c>
      <c r="G2612" s="13"/>
      <c r="H2612" s="21">
        <f t="shared" si="574"/>
        <v>16</v>
      </c>
      <c r="I2612" s="13"/>
      <c r="J2612" s="11" t="str">
        <f t="shared" si="577"/>
        <v>X</v>
      </c>
      <c r="K2612" s="11" t="str">
        <f t="shared" si="578"/>
        <v/>
      </c>
      <c r="L2612" s="11" t="str">
        <f t="shared" si="579"/>
        <v/>
      </c>
      <c r="M2612" s="13"/>
      <c r="R2612" s="11"/>
      <c r="T2612" s="11"/>
      <c r="X2612" s="13"/>
    </row>
    <row r="2613" spans="1:24" x14ac:dyDescent="0.3">
      <c r="A2613" s="13"/>
      <c r="B2613" s="11">
        <v>3631</v>
      </c>
      <c r="C2613" s="14">
        <f t="shared" si="572"/>
        <v>60.257800000000003</v>
      </c>
      <c r="D2613" s="13"/>
      <c r="E2613" s="14">
        <f t="shared" si="575"/>
        <v>60.2562</v>
      </c>
      <c r="F2613" s="21">
        <f t="shared" si="580"/>
        <v>16</v>
      </c>
      <c r="G2613" s="13"/>
      <c r="H2613" s="21">
        <f t="shared" si="574"/>
        <v>16</v>
      </c>
      <c r="I2613" s="13"/>
      <c r="J2613" s="11" t="str">
        <f t="shared" si="577"/>
        <v>X</v>
      </c>
      <c r="K2613" s="11" t="str">
        <f t="shared" si="578"/>
        <v/>
      </c>
      <c r="L2613" s="11" t="str">
        <f t="shared" si="579"/>
        <v/>
      </c>
      <c r="M2613" s="13"/>
      <c r="R2613" s="11"/>
      <c r="T2613" s="11"/>
      <c r="X2613" s="13"/>
    </row>
    <row r="2614" spans="1:24" x14ac:dyDescent="0.3">
      <c r="A2614" s="13"/>
      <c r="B2614" s="11">
        <v>3632</v>
      </c>
      <c r="C2614" s="14">
        <f t="shared" si="572"/>
        <v>60.266100000000002</v>
      </c>
      <c r="D2614" s="13"/>
      <c r="E2614" s="14">
        <f t="shared" si="575"/>
        <v>60.264499999999998</v>
      </c>
      <c r="F2614" s="21">
        <f t="shared" si="580"/>
        <v>17</v>
      </c>
      <c r="G2614" s="13"/>
      <c r="H2614" s="21">
        <f t="shared" si="574"/>
        <v>16</v>
      </c>
      <c r="I2614" s="13"/>
      <c r="J2614" s="11" t="str">
        <f t="shared" si="577"/>
        <v/>
      </c>
      <c r="K2614" s="11" t="str">
        <f t="shared" si="578"/>
        <v/>
      </c>
      <c r="L2614" s="11" t="str">
        <f t="shared" si="579"/>
        <v>O</v>
      </c>
      <c r="M2614" s="13"/>
      <c r="R2614" s="11"/>
      <c r="T2614" s="11"/>
      <c r="X2614" s="13"/>
    </row>
    <row r="2615" spans="1:24" x14ac:dyDescent="0.3">
      <c r="A2615" s="13"/>
      <c r="B2615" s="11">
        <v>3633</v>
      </c>
      <c r="C2615" s="14">
        <f t="shared" si="572"/>
        <v>60.2744</v>
      </c>
      <c r="D2615" s="13"/>
      <c r="E2615" s="14">
        <f t="shared" si="575"/>
        <v>60.2727</v>
      </c>
      <c r="F2615" s="21">
        <f t="shared" si="580"/>
        <v>17</v>
      </c>
      <c r="G2615" s="13"/>
      <c r="H2615" s="21">
        <f t="shared" si="574"/>
        <v>17</v>
      </c>
      <c r="I2615" s="13"/>
      <c r="J2615" s="11" t="str">
        <f t="shared" ref="J2615:J2646" si="581">IF(H2615=F2615,"X","")</f>
        <v>X</v>
      </c>
      <c r="K2615" s="11" t="str">
        <f t="shared" ref="K2615:K2646" si="582">IF(H2615&gt;F2615,"U","")</f>
        <v/>
      </c>
      <c r="L2615" s="11" t="str">
        <f t="shared" ref="L2615:L2646" si="583">IF(H2615&lt;F2615,"O","")</f>
        <v/>
      </c>
      <c r="M2615" s="13"/>
      <c r="R2615" s="11"/>
      <c r="T2615" s="11"/>
      <c r="X2615" s="13"/>
    </row>
    <row r="2616" spans="1:24" x14ac:dyDescent="0.3">
      <c r="A2616" s="13"/>
      <c r="B2616" s="11">
        <v>3634</v>
      </c>
      <c r="C2616" s="14">
        <f t="shared" si="572"/>
        <v>60.282699999999998</v>
      </c>
      <c r="D2616" s="13"/>
      <c r="E2616" s="14">
        <f t="shared" si="575"/>
        <v>60.280999999999999</v>
      </c>
      <c r="F2616" s="21">
        <f t="shared" ref="F2616:F2632" si="584">ROUND(21-((0.42-(E2616-60))/0.14)*(21/6),0)</f>
        <v>18</v>
      </c>
      <c r="G2616" s="13"/>
      <c r="H2616" s="21">
        <f t="shared" si="574"/>
        <v>17</v>
      </c>
      <c r="I2616" s="13"/>
      <c r="J2616" s="11" t="str">
        <f t="shared" si="581"/>
        <v/>
      </c>
      <c r="K2616" s="11" t="str">
        <f t="shared" si="582"/>
        <v/>
      </c>
      <c r="L2616" s="11" t="str">
        <f t="shared" si="583"/>
        <v>O</v>
      </c>
      <c r="M2616" s="13"/>
      <c r="R2616" s="11"/>
      <c r="T2616" s="11"/>
      <c r="X2616" s="13"/>
    </row>
    <row r="2617" spans="1:24" x14ac:dyDescent="0.3">
      <c r="A2617" s="13"/>
      <c r="B2617" s="11">
        <v>3635</v>
      </c>
      <c r="C2617" s="14">
        <f t="shared" si="572"/>
        <v>60.290999999999997</v>
      </c>
      <c r="D2617" s="13"/>
      <c r="E2617" s="14">
        <f t="shared" si="575"/>
        <v>60.289299999999997</v>
      </c>
      <c r="F2617" s="21">
        <f t="shared" si="584"/>
        <v>18</v>
      </c>
      <c r="G2617" s="13"/>
      <c r="H2617" s="21">
        <f t="shared" si="574"/>
        <v>17</v>
      </c>
      <c r="I2617" s="13"/>
      <c r="J2617" s="11" t="str">
        <f t="shared" si="581"/>
        <v/>
      </c>
      <c r="K2617" s="11" t="str">
        <f t="shared" si="582"/>
        <v/>
      </c>
      <c r="L2617" s="11" t="str">
        <f t="shared" si="583"/>
        <v>O</v>
      </c>
      <c r="M2617" s="13"/>
      <c r="R2617" s="11"/>
      <c r="T2617" s="11"/>
      <c r="X2617" s="13"/>
    </row>
    <row r="2618" spans="1:24" x14ac:dyDescent="0.3">
      <c r="A2618" s="13"/>
      <c r="B2618" s="11">
        <v>3636</v>
      </c>
      <c r="C2618" s="14">
        <f t="shared" si="572"/>
        <v>60.299300000000002</v>
      </c>
      <c r="D2618" s="13"/>
      <c r="E2618" s="14">
        <f t="shared" si="575"/>
        <v>60.297499999999999</v>
      </c>
      <c r="F2618" s="21">
        <f t="shared" si="584"/>
        <v>18</v>
      </c>
      <c r="G2618" s="13"/>
      <c r="H2618" s="21">
        <f t="shared" si="574"/>
        <v>18</v>
      </c>
      <c r="I2618" s="13"/>
      <c r="J2618" s="11" t="str">
        <f t="shared" si="581"/>
        <v>X</v>
      </c>
      <c r="K2618" s="11" t="str">
        <f t="shared" si="582"/>
        <v/>
      </c>
      <c r="L2618" s="11" t="str">
        <f t="shared" si="583"/>
        <v/>
      </c>
      <c r="M2618" s="13"/>
      <c r="R2618" s="11"/>
      <c r="T2618" s="11"/>
      <c r="X2618" s="13"/>
    </row>
    <row r="2619" spans="1:24" x14ac:dyDescent="0.3">
      <c r="A2619" s="13"/>
      <c r="B2619" s="11">
        <v>3637</v>
      </c>
      <c r="C2619" s="14">
        <f t="shared" si="572"/>
        <v>60.307499999999997</v>
      </c>
      <c r="D2619" s="13"/>
      <c r="E2619" s="14">
        <f t="shared" si="575"/>
        <v>60.305799999999998</v>
      </c>
      <c r="F2619" s="21">
        <f t="shared" si="584"/>
        <v>18</v>
      </c>
      <c r="G2619" s="13"/>
      <c r="H2619" s="21">
        <f t="shared" si="574"/>
        <v>17</v>
      </c>
      <c r="I2619" s="13"/>
      <c r="J2619" s="11" t="str">
        <f t="shared" si="581"/>
        <v/>
      </c>
      <c r="K2619" s="11" t="str">
        <f t="shared" si="582"/>
        <v/>
      </c>
      <c r="L2619" s="11" t="str">
        <f t="shared" si="583"/>
        <v>O</v>
      </c>
      <c r="M2619" s="13"/>
      <c r="R2619" s="11"/>
      <c r="T2619" s="11"/>
      <c r="X2619" s="13"/>
    </row>
    <row r="2620" spans="1:24" x14ac:dyDescent="0.3">
      <c r="A2620" s="13"/>
      <c r="B2620" s="11">
        <v>3638</v>
      </c>
      <c r="C2620" s="14">
        <f t="shared" si="572"/>
        <v>60.315800000000003</v>
      </c>
      <c r="D2620" s="13"/>
      <c r="E2620" s="14">
        <f t="shared" si="575"/>
        <v>60.314</v>
      </c>
      <c r="F2620" s="21">
        <f t="shared" si="584"/>
        <v>18</v>
      </c>
      <c r="G2620" s="13"/>
      <c r="H2620" s="21">
        <f t="shared" si="574"/>
        <v>18</v>
      </c>
      <c r="I2620" s="13"/>
      <c r="J2620" s="11" t="str">
        <f t="shared" si="581"/>
        <v>X</v>
      </c>
      <c r="K2620" s="11" t="str">
        <f t="shared" si="582"/>
        <v/>
      </c>
      <c r="L2620" s="11" t="str">
        <f t="shared" si="583"/>
        <v/>
      </c>
      <c r="M2620" s="13"/>
      <c r="R2620" s="11"/>
      <c r="T2620" s="11"/>
      <c r="X2620" s="13"/>
    </row>
    <row r="2621" spans="1:24" x14ac:dyDescent="0.3">
      <c r="A2621" s="13"/>
      <c r="B2621" s="11">
        <v>3639</v>
      </c>
      <c r="C2621" s="14">
        <f t="shared" si="572"/>
        <v>60.324100000000001</v>
      </c>
      <c r="D2621" s="13"/>
      <c r="E2621" s="14">
        <f t="shared" si="575"/>
        <v>60.322299999999998</v>
      </c>
      <c r="F2621" s="21">
        <f t="shared" si="584"/>
        <v>19</v>
      </c>
      <c r="G2621" s="13"/>
      <c r="H2621" s="21">
        <f t="shared" si="574"/>
        <v>18</v>
      </c>
      <c r="I2621" s="13"/>
      <c r="J2621" s="11" t="str">
        <f t="shared" si="581"/>
        <v/>
      </c>
      <c r="K2621" s="11" t="str">
        <f t="shared" si="582"/>
        <v/>
      </c>
      <c r="L2621" s="11" t="str">
        <f t="shared" si="583"/>
        <v>O</v>
      </c>
      <c r="M2621" s="13"/>
      <c r="R2621" s="11"/>
      <c r="T2621" s="11"/>
      <c r="X2621" s="13"/>
    </row>
    <row r="2622" spans="1:24" x14ac:dyDescent="0.3">
      <c r="A2622" s="13"/>
      <c r="B2622" s="11">
        <v>3640</v>
      </c>
      <c r="C2622" s="14">
        <f t="shared" si="572"/>
        <v>60.3324</v>
      </c>
      <c r="D2622" s="13"/>
      <c r="E2622" s="14">
        <f t="shared" si="575"/>
        <v>60.330599999999997</v>
      </c>
      <c r="F2622" s="21">
        <f t="shared" si="584"/>
        <v>19</v>
      </c>
      <c r="G2622" s="13"/>
      <c r="H2622" s="21">
        <f t="shared" si="574"/>
        <v>18</v>
      </c>
      <c r="I2622" s="13"/>
      <c r="J2622" s="11" t="str">
        <f t="shared" si="581"/>
        <v/>
      </c>
      <c r="K2622" s="11" t="str">
        <f t="shared" si="582"/>
        <v/>
      </c>
      <c r="L2622" s="11" t="str">
        <f t="shared" si="583"/>
        <v>O</v>
      </c>
      <c r="M2622" s="13"/>
      <c r="R2622" s="11"/>
      <c r="T2622" s="11"/>
      <c r="X2622" s="13"/>
    </row>
    <row r="2623" spans="1:24" x14ac:dyDescent="0.3">
      <c r="A2623" s="13"/>
      <c r="B2623" s="11">
        <v>3641</v>
      </c>
      <c r="C2623" s="14">
        <f t="shared" si="572"/>
        <v>60.340699999999998</v>
      </c>
      <c r="D2623" s="13"/>
      <c r="E2623" s="14">
        <f t="shared" si="575"/>
        <v>60.338799999999999</v>
      </c>
      <c r="F2623" s="21">
        <f t="shared" si="584"/>
        <v>19</v>
      </c>
      <c r="G2623" s="13"/>
      <c r="H2623" s="21">
        <f t="shared" si="574"/>
        <v>19</v>
      </c>
      <c r="I2623" s="13"/>
      <c r="J2623" s="11" t="str">
        <f t="shared" si="581"/>
        <v>X</v>
      </c>
      <c r="K2623" s="11" t="str">
        <f t="shared" si="582"/>
        <v/>
      </c>
      <c r="L2623" s="11" t="str">
        <f t="shared" si="583"/>
        <v/>
      </c>
      <c r="M2623" s="13"/>
      <c r="R2623" s="11"/>
      <c r="T2623" s="11"/>
      <c r="X2623" s="13"/>
    </row>
    <row r="2624" spans="1:24" x14ac:dyDescent="0.3">
      <c r="A2624" s="13"/>
      <c r="B2624" s="11">
        <v>3642</v>
      </c>
      <c r="C2624" s="14">
        <f t="shared" si="572"/>
        <v>60.348999999999997</v>
      </c>
      <c r="D2624" s="13"/>
      <c r="E2624" s="14">
        <f t="shared" si="575"/>
        <v>60.347099999999998</v>
      </c>
      <c r="F2624" s="21">
        <f t="shared" si="584"/>
        <v>19</v>
      </c>
      <c r="G2624" s="13"/>
      <c r="H2624" s="21">
        <f t="shared" si="574"/>
        <v>19</v>
      </c>
      <c r="I2624" s="13"/>
      <c r="J2624" s="11" t="str">
        <f t="shared" si="581"/>
        <v>X</v>
      </c>
      <c r="K2624" s="11" t="str">
        <f t="shared" si="582"/>
        <v/>
      </c>
      <c r="L2624" s="11" t="str">
        <f t="shared" si="583"/>
        <v/>
      </c>
      <c r="M2624" s="13"/>
      <c r="R2624" s="11"/>
      <c r="T2624" s="11"/>
      <c r="X2624" s="13"/>
    </row>
    <row r="2625" spans="1:24" x14ac:dyDescent="0.3">
      <c r="A2625" s="13"/>
      <c r="B2625" s="11">
        <v>3643</v>
      </c>
      <c r="C2625" s="14">
        <f t="shared" si="572"/>
        <v>60.357300000000002</v>
      </c>
      <c r="D2625" s="13"/>
      <c r="E2625" s="14">
        <f t="shared" si="575"/>
        <v>60.355400000000003</v>
      </c>
      <c r="F2625" s="21">
        <f t="shared" si="584"/>
        <v>19</v>
      </c>
      <c r="G2625" s="13"/>
      <c r="H2625" s="21">
        <f t="shared" si="574"/>
        <v>19</v>
      </c>
      <c r="I2625" s="13"/>
      <c r="J2625" s="11" t="str">
        <f t="shared" si="581"/>
        <v>X</v>
      </c>
      <c r="K2625" s="11" t="str">
        <f t="shared" si="582"/>
        <v/>
      </c>
      <c r="L2625" s="11" t="str">
        <f t="shared" si="583"/>
        <v/>
      </c>
      <c r="M2625" s="13"/>
      <c r="R2625" s="11"/>
      <c r="T2625" s="11"/>
      <c r="X2625" s="13"/>
    </row>
    <row r="2626" spans="1:24" x14ac:dyDescent="0.3">
      <c r="A2626" s="13"/>
      <c r="B2626" s="11">
        <v>3644</v>
      </c>
      <c r="C2626" s="14">
        <f t="shared" si="572"/>
        <v>60.365600000000001</v>
      </c>
      <c r="D2626" s="13"/>
      <c r="E2626" s="14">
        <f t="shared" si="575"/>
        <v>60.363599999999998</v>
      </c>
      <c r="F2626" s="21">
        <f t="shared" si="584"/>
        <v>20</v>
      </c>
      <c r="G2626" s="13"/>
      <c r="H2626" s="21">
        <f t="shared" si="574"/>
        <v>20</v>
      </c>
      <c r="I2626" s="13"/>
      <c r="J2626" s="11" t="str">
        <f t="shared" si="581"/>
        <v>X</v>
      </c>
      <c r="K2626" s="11" t="str">
        <f t="shared" si="582"/>
        <v/>
      </c>
      <c r="L2626" s="11" t="str">
        <f t="shared" si="583"/>
        <v/>
      </c>
      <c r="M2626" s="13"/>
      <c r="R2626" s="11"/>
      <c r="T2626" s="11"/>
      <c r="X2626" s="13"/>
    </row>
    <row r="2627" spans="1:24" x14ac:dyDescent="0.3">
      <c r="A2627" s="13"/>
      <c r="B2627" s="11">
        <v>3645</v>
      </c>
      <c r="C2627" s="14">
        <f t="shared" si="572"/>
        <v>60.373800000000003</v>
      </c>
      <c r="D2627" s="13"/>
      <c r="E2627" s="14">
        <f t="shared" si="575"/>
        <v>60.371899999999997</v>
      </c>
      <c r="F2627" s="21">
        <f t="shared" si="584"/>
        <v>20</v>
      </c>
      <c r="G2627" s="13"/>
      <c r="H2627" s="21">
        <f t="shared" si="574"/>
        <v>19</v>
      </c>
      <c r="I2627" s="13"/>
      <c r="J2627" s="11" t="str">
        <f t="shared" si="581"/>
        <v/>
      </c>
      <c r="K2627" s="11" t="str">
        <f t="shared" si="582"/>
        <v/>
      </c>
      <c r="L2627" s="11" t="str">
        <f t="shared" si="583"/>
        <v>O</v>
      </c>
      <c r="M2627" s="13"/>
      <c r="R2627" s="11"/>
      <c r="T2627" s="11"/>
      <c r="X2627" s="13"/>
    </row>
    <row r="2628" spans="1:24" x14ac:dyDescent="0.3">
      <c r="A2628" s="13"/>
      <c r="B2628" s="11">
        <v>3646</v>
      </c>
      <c r="C2628" s="14">
        <f t="shared" si="572"/>
        <v>60.382100000000001</v>
      </c>
      <c r="D2628" s="13"/>
      <c r="E2628" s="14">
        <f t="shared" si="575"/>
        <v>60.380200000000002</v>
      </c>
      <c r="F2628" s="21">
        <f t="shared" si="584"/>
        <v>20</v>
      </c>
      <c r="G2628" s="13"/>
      <c r="H2628" s="21">
        <f t="shared" si="574"/>
        <v>19</v>
      </c>
      <c r="I2628" s="13"/>
      <c r="J2628" s="11" t="str">
        <f t="shared" si="581"/>
        <v/>
      </c>
      <c r="K2628" s="11" t="str">
        <f t="shared" si="582"/>
        <v/>
      </c>
      <c r="L2628" s="11" t="str">
        <f t="shared" si="583"/>
        <v>O</v>
      </c>
      <c r="M2628" s="13"/>
      <c r="R2628" s="11"/>
      <c r="T2628" s="11"/>
      <c r="X2628" s="13"/>
    </row>
    <row r="2629" spans="1:24" x14ac:dyDescent="0.3">
      <c r="A2629" s="13"/>
      <c r="B2629" s="11">
        <v>3647</v>
      </c>
      <c r="C2629" s="14">
        <f t="shared" si="572"/>
        <v>60.3904</v>
      </c>
      <c r="D2629" s="13"/>
      <c r="E2629" s="14">
        <f t="shared" si="575"/>
        <v>60.388399999999997</v>
      </c>
      <c r="F2629" s="21">
        <f t="shared" si="584"/>
        <v>20</v>
      </c>
      <c r="G2629" s="13"/>
      <c r="H2629" s="21">
        <f t="shared" si="574"/>
        <v>20</v>
      </c>
      <c r="I2629" s="13"/>
      <c r="J2629" s="11" t="str">
        <f t="shared" si="581"/>
        <v>X</v>
      </c>
      <c r="K2629" s="11" t="str">
        <f t="shared" si="582"/>
        <v/>
      </c>
      <c r="L2629" s="11" t="str">
        <f t="shared" si="583"/>
        <v/>
      </c>
      <c r="M2629" s="13"/>
      <c r="R2629" s="11"/>
      <c r="T2629" s="11"/>
      <c r="X2629" s="13"/>
    </row>
    <row r="2630" spans="1:24" x14ac:dyDescent="0.3">
      <c r="A2630" s="13"/>
      <c r="B2630" s="11">
        <v>3648</v>
      </c>
      <c r="C2630" s="14">
        <f t="shared" ref="C2630:C2693" si="585">ROUND(SQRT(B2630),4)</f>
        <v>60.398699999999998</v>
      </c>
      <c r="D2630" s="13"/>
      <c r="E2630" s="14">
        <f t="shared" si="575"/>
        <v>60.396700000000003</v>
      </c>
      <c r="F2630" s="21">
        <f t="shared" si="584"/>
        <v>20</v>
      </c>
      <c r="G2630" s="13"/>
      <c r="H2630" s="21">
        <f t="shared" si="574"/>
        <v>20</v>
      </c>
      <c r="I2630" s="13"/>
      <c r="J2630" s="11" t="str">
        <f t="shared" si="581"/>
        <v>X</v>
      </c>
      <c r="K2630" s="11" t="str">
        <f t="shared" si="582"/>
        <v/>
      </c>
      <c r="L2630" s="11" t="str">
        <f t="shared" si="583"/>
        <v/>
      </c>
      <c r="M2630" s="13"/>
      <c r="R2630" s="11"/>
      <c r="T2630" s="11"/>
      <c r="X2630" s="13"/>
    </row>
    <row r="2631" spans="1:24" x14ac:dyDescent="0.3">
      <c r="A2631" s="13"/>
      <c r="B2631" s="11">
        <v>3649</v>
      </c>
      <c r="C2631" s="14">
        <f t="shared" si="585"/>
        <v>60.406999999999996</v>
      </c>
      <c r="D2631" s="13"/>
      <c r="E2631" s="14">
        <f t="shared" si="575"/>
        <v>60.405000000000001</v>
      </c>
      <c r="F2631" s="21">
        <f t="shared" si="584"/>
        <v>21</v>
      </c>
      <c r="G2631" s="13"/>
      <c r="H2631" s="21">
        <f t="shared" ref="H2631:H2694" si="586">ROUND(C2631-E2631,4)*10000</f>
        <v>20</v>
      </c>
      <c r="I2631" s="13"/>
      <c r="J2631" s="11" t="str">
        <f t="shared" si="581"/>
        <v/>
      </c>
      <c r="K2631" s="11" t="str">
        <f t="shared" si="582"/>
        <v/>
      </c>
      <c r="L2631" s="11" t="str">
        <f t="shared" si="583"/>
        <v>O</v>
      </c>
      <c r="M2631" s="13"/>
      <c r="R2631" s="11"/>
      <c r="T2631" s="11"/>
      <c r="X2631" s="13"/>
    </row>
    <row r="2632" spans="1:24" x14ac:dyDescent="0.3">
      <c r="A2632" s="13"/>
      <c r="B2632" s="11">
        <v>3650</v>
      </c>
      <c r="C2632" s="14">
        <f t="shared" si="585"/>
        <v>60.415199999999999</v>
      </c>
      <c r="D2632" s="13"/>
      <c r="E2632" s="14">
        <f t="shared" si="575"/>
        <v>60.413200000000003</v>
      </c>
      <c r="F2632" s="21">
        <f t="shared" si="584"/>
        <v>21</v>
      </c>
      <c r="G2632" s="13"/>
      <c r="H2632" s="21">
        <f t="shared" si="586"/>
        <v>20</v>
      </c>
      <c r="I2632" s="13"/>
      <c r="J2632" s="11" t="str">
        <f t="shared" si="581"/>
        <v/>
      </c>
      <c r="K2632" s="11" t="str">
        <f t="shared" si="582"/>
        <v/>
      </c>
      <c r="L2632" s="11" t="str">
        <f t="shared" si="583"/>
        <v>O</v>
      </c>
      <c r="M2632" s="13"/>
      <c r="R2632" s="11"/>
      <c r="T2632" s="11"/>
      <c r="X2632" s="13"/>
    </row>
    <row r="2633" spans="1:24" x14ac:dyDescent="0.3">
      <c r="A2633" s="13"/>
      <c r="B2633" s="11">
        <v>3651</v>
      </c>
      <c r="C2633" s="14">
        <f t="shared" si="585"/>
        <v>60.423499999999997</v>
      </c>
      <c r="D2633" s="13"/>
      <c r="E2633" s="14">
        <f t="shared" si="575"/>
        <v>60.421500000000002</v>
      </c>
      <c r="F2633" s="21">
        <v>21</v>
      </c>
      <c r="G2633" s="13"/>
      <c r="H2633" s="21">
        <f t="shared" si="586"/>
        <v>20</v>
      </c>
      <c r="I2633" s="13"/>
      <c r="J2633" s="11" t="str">
        <f t="shared" si="581"/>
        <v/>
      </c>
      <c r="K2633" s="11" t="str">
        <f t="shared" si="582"/>
        <v/>
      </c>
      <c r="L2633" s="11" t="str">
        <f t="shared" si="583"/>
        <v>O</v>
      </c>
      <c r="M2633" s="13"/>
      <c r="R2633" s="11"/>
      <c r="T2633" s="11"/>
      <c r="X2633" s="13"/>
    </row>
    <row r="2634" spans="1:24" x14ac:dyDescent="0.3">
      <c r="A2634" s="13"/>
      <c r="B2634" s="11">
        <v>3652</v>
      </c>
      <c r="C2634" s="14">
        <f t="shared" si="585"/>
        <v>60.431800000000003</v>
      </c>
      <c r="D2634" s="13"/>
      <c r="E2634" s="14">
        <f t="shared" si="575"/>
        <v>60.4298</v>
      </c>
      <c r="F2634" s="21">
        <v>21</v>
      </c>
      <c r="G2634" s="13"/>
      <c r="H2634" s="21">
        <f t="shared" si="586"/>
        <v>20</v>
      </c>
      <c r="I2634" s="13"/>
      <c r="J2634" s="11" t="str">
        <f t="shared" si="581"/>
        <v/>
      </c>
      <c r="K2634" s="11" t="str">
        <f t="shared" si="582"/>
        <v/>
      </c>
      <c r="L2634" s="11" t="str">
        <f t="shared" si="583"/>
        <v>O</v>
      </c>
      <c r="M2634" s="13"/>
      <c r="R2634" s="11"/>
      <c r="T2634" s="11"/>
      <c r="X2634" s="13"/>
    </row>
    <row r="2635" spans="1:24" x14ac:dyDescent="0.3">
      <c r="A2635" s="13"/>
      <c r="B2635" s="11">
        <v>3653</v>
      </c>
      <c r="C2635" s="14">
        <f t="shared" si="585"/>
        <v>60.440100000000001</v>
      </c>
      <c r="D2635" s="13"/>
      <c r="E2635" s="14">
        <f t="shared" si="575"/>
        <v>60.438000000000002</v>
      </c>
      <c r="F2635" s="21">
        <v>21</v>
      </c>
      <c r="G2635" s="13"/>
      <c r="H2635" s="21">
        <f t="shared" si="586"/>
        <v>21</v>
      </c>
      <c r="I2635" s="13"/>
      <c r="J2635" s="11" t="str">
        <f t="shared" si="581"/>
        <v>X</v>
      </c>
      <c r="K2635" s="11" t="str">
        <f t="shared" si="582"/>
        <v/>
      </c>
      <c r="L2635" s="11" t="str">
        <f t="shared" si="583"/>
        <v/>
      </c>
      <c r="M2635" s="13"/>
      <c r="R2635" s="11"/>
      <c r="T2635" s="11"/>
      <c r="X2635" s="13"/>
    </row>
    <row r="2636" spans="1:24" x14ac:dyDescent="0.3">
      <c r="A2636" s="13"/>
      <c r="B2636" s="11">
        <v>3654</v>
      </c>
      <c r="C2636" s="14">
        <f t="shared" si="585"/>
        <v>60.448300000000003</v>
      </c>
      <c r="D2636" s="13"/>
      <c r="E2636" s="14">
        <f t="shared" si="575"/>
        <v>60.446300000000001</v>
      </c>
      <c r="F2636" s="21">
        <v>21</v>
      </c>
      <c r="G2636" s="13"/>
      <c r="H2636" s="21">
        <f t="shared" si="586"/>
        <v>20</v>
      </c>
      <c r="I2636" s="13"/>
      <c r="J2636" s="11" t="str">
        <f t="shared" si="581"/>
        <v/>
      </c>
      <c r="K2636" s="11" t="str">
        <f t="shared" si="582"/>
        <v/>
      </c>
      <c r="L2636" s="11" t="str">
        <f t="shared" si="583"/>
        <v>O</v>
      </c>
      <c r="M2636" s="13"/>
      <c r="R2636" s="11"/>
      <c r="T2636" s="11"/>
      <c r="X2636" s="13"/>
    </row>
    <row r="2637" spans="1:24" x14ac:dyDescent="0.3">
      <c r="A2637" s="13"/>
      <c r="B2637" s="11">
        <v>3655</v>
      </c>
      <c r="C2637" s="14">
        <f t="shared" si="585"/>
        <v>60.456600000000002</v>
      </c>
      <c r="D2637" s="13"/>
      <c r="E2637" s="14">
        <f t="shared" si="575"/>
        <v>60.454500000000003</v>
      </c>
      <c r="F2637" s="21">
        <v>21</v>
      </c>
      <c r="G2637" s="13"/>
      <c r="H2637" s="21">
        <f t="shared" si="586"/>
        <v>21</v>
      </c>
      <c r="I2637" s="13"/>
      <c r="J2637" s="11" t="str">
        <f t="shared" si="581"/>
        <v>X</v>
      </c>
      <c r="K2637" s="11" t="str">
        <f t="shared" si="582"/>
        <v/>
      </c>
      <c r="L2637" s="11" t="str">
        <f t="shared" si="583"/>
        <v/>
      </c>
      <c r="M2637" s="13"/>
      <c r="R2637" s="11"/>
      <c r="T2637" s="11"/>
      <c r="X2637" s="13"/>
    </row>
    <row r="2638" spans="1:24" x14ac:dyDescent="0.3">
      <c r="A2638" s="13"/>
      <c r="B2638" s="11">
        <v>3656</v>
      </c>
      <c r="C2638" s="14">
        <f t="shared" si="585"/>
        <v>60.4649</v>
      </c>
      <c r="D2638" s="13"/>
      <c r="E2638" s="14">
        <f t="shared" si="575"/>
        <v>60.462800000000001</v>
      </c>
      <c r="F2638" s="21">
        <v>21</v>
      </c>
      <c r="G2638" s="13"/>
      <c r="H2638" s="21">
        <f t="shared" si="586"/>
        <v>21</v>
      </c>
      <c r="I2638" s="13"/>
      <c r="J2638" s="11" t="str">
        <f t="shared" si="581"/>
        <v>X</v>
      </c>
      <c r="K2638" s="11" t="str">
        <f t="shared" si="582"/>
        <v/>
      </c>
      <c r="L2638" s="11" t="str">
        <f t="shared" si="583"/>
        <v/>
      </c>
      <c r="M2638" s="13"/>
      <c r="R2638" s="11"/>
      <c r="T2638" s="11"/>
      <c r="X2638" s="13"/>
    </row>
    <row r="2639" spans="1:24" x14ac:dyDescent="0.3">
      <c r="A2639" s="13"/>
      <c r="B2639" s="11">
        <v>3657</v>
      </c>
      <c r="C2639" s="14">
        <f t="shared" si="585"/>
        <v>60.473100000000002</v>
      </c>
      <c r="D2639" s="13"/>
      <c r="E2639" s="14">
        <f t="shared" si="575"/>
        <v>60.4711</v>
      </c>
      <c r="F2639" s="21">
        <v>21</v>
      </c>
      <c r="G2639" s="13"/>
      <c r="H2639" s="21">
        <f t="shared" si="586"/>
        <v>20</v>
      </c>
      <c r="I2639" s="13"/>
      <c r="J2639" s="11" t="str">
        <f t="shared" si="581"/>
        <v/>
      </c>
      <c r="K2639" s="11" t="str">
        <f t="shared" si="582"/>
        <v/>
      </c>
      <c r="L2639" s="11" t="str">
        <f t="shared" si="583"/>
        <v>O</v>
      </c>
      <c r="M2639" s="13"/>
      <c r="R2639" s="11"/>
      <c r="T2639" s="11"/>
      <c r="X2639" s="13"/>
    </row>
    <row r="2640" spans="1:24" x14ac:dyDescent="0.3">
      <c r="A2640" s="13"/>
      <c r="B2640" s="11">
        <v>3658</v>
      </c>
      <c r="C2640" s="14">
        <f t="shared" si="585"/>
        <v>60.481400000000001</v>
      </c>
      <c r="D2640" s="13"/>
      <c r="E2640" s="14">
        <f t="shared" si="575"/>
        <v>60.479300000000002</v>
      </c>
      <c r="F2640" s="21">
        <v>21</v>
      </c>
      <c r="G2640" s="13"/>
      <c r="H2640" s="21">
        <f t="shared" si="586"/>
        <v>21</v>
      </c>
      <c r="I2640" s="13"/>
      <c r="J2640" s="11" t="str">
        <f t="shared" si="581"/>
        <v>X</v>
      </c>
      <c r="K2640" s="11" t="str">
        <f t="shared" si="582"/>
        <v/>
      </c>
      <c r="L2640" s="11" t="str">
        <f t="shared" si="583"/>
        <v/>
      </c>
      <c r="M2640" s="13"/>
      <c r="R2640" s="11"/>
      <c r="T2640" s="11"/>
      <c r="X2640" s="13"/>
    </row>
    <row r="2641" spans="1:24" x14ac:dyDescent="0.3">
      <c r="A2641" s="13"/>
      <c r="B2641" s="11">
        <v>3659</v>
      </c>
      <c r="C2641" s="14">
        <f t="shared" si="585"/>
        <v>60.489699999999999</v>
      </c>
      <c r="D2641" s="13"/>
      <c r="E2641" s="14">
        <f t="shared" si="575"/>
        <v>60.4876</v>
      </c>
      <c r="F2641" s="21">
        <v>21</v>
      </c>
      <c r="G2641" s="13"/>
      <c r="H2641" s="21">
        <f t="shared" si="586"/>
        <v>21</v>
      </c>
      <c r="I2641" s="13"/>
      <c r="J2641" s="11" t="str">
        <f t="shared" si="581"/>
        <v>X</v>
      </c>
      <c r="K2641" s="11" t="str">
        <f t="shared" si="582"/>
        <v/>
      </c>
      <c r="L2641" s="11" t="str">
        <f t="shared" si="583"/>
        <v/>
      </c>
      <c r="M2641" s="13"/>
      <c r="R2641" s="11"/>
      <c r="T2641" s="11"/>
      <c r="X2641" s="13"/>
    </row>
    <row r="2642" spans="1:24" x14ac:dyDescent="0.3">
      <c r="A2642" s="13"/>
      <c r="B2642" s="11">
        <v>3660</v>
      </c>
      <c r="C2642" s="14">
        <f t="shared" si="585"/>
        <v>60.497900000000001</v>
      </c>
      <c r="D2642" s="13"/>
      <c r="E2642" s="14">
        <f t="shared" si="575"/>
        <v>60.495899999999999</v>
      </c>
      <c r="F2642" s="21">
        <v>21</v>
      </c>
      <c r="G2642" s="13"/>
      <c r="H2642" s="21">
        <f t="shared" si="586"/>
        <v>20</v>
      </c>
      <c r="I2642" s="13"/>
      <c r="J2642" s="11" t="str">
        <f t="shared" si="581"/>
        <v/>
      </c>
      <c r="K2642" s="11" t="str">
        <f t="shared" si="582"/>
        <v/>
      </c>
      <c r="L2642" s="11" t="str">
        <f t="shared" si="583"/>
        <v>O</v>
      </c>
      <c r="M2642" s="13"/>
      <c r="R2642" s="11"/>
      <c r="T2642" s="11"/>
      <c r="X2642" s="13"/>
    </row>
    <row r="2643" spans="1:24" x14ac:dyDescent="0.3">
      <c r="A2643" s="13"/>
      <c r="B2643" s="11">
        <v>3661</v>
      </c>
      <c r="C2643" s="14">
        <f t="shared" si="585"/>
        <v>60.5062</v>
      </c>
      <c r="D2643" s="13"/>
      <c r="E2643" s="14">
        <f t="shared" si="575"/>
        <v>60.504100000000001</v>
      </c>
      <c r="F2643" s="21">
        <v>21</v>
      </c>
      <c r="G2643" s="13"/>
      <c r="H2643" s="21">
        <f t="shared" si="586"/>
        <v>21</v>
      </c>
      <c r="I2643" s="13"/>
      <c r="J2643" s="11" t="str">
        <f t="shared" si="581"/>
        <v>X</v>
      </c>
      <c r="K2643" s="11" t="str">
        <f t="shared" si="582"/>
        <v/>
      </c>
      <c r="L2643" s="11" t="str">
        <f t="shared" si="583"/>
        <v/>
      </c>
      <c r="M2643" s="13"/>
      <c r="R2643" s="11"/>
      <c r="T2643" s="11"/>
      <c r="X2643" s="13"/>
    </row>
    <row r="2644" spans="1:24" x14ac:dyDescent="0.3">
      <c r="A2644" s="13"/>
      <c r="B2644" s="11">
        <v>3662</v>
      </c>
      <c r="C2644" s="14">
        <f t="shared" si="585"/>
        <v>60.514499999999998</v>
      </c>
      <c r="D2644" s="13"/>
      <c r="E2644" s="14">
        <f t="shared" si="575"/>
        <v>60.5124</v>
      </c>
      <c r="F2644" s="21">
        <v>21</v>
      </c>
      <c r="G2644" s="13"/>
      <c r="H2644" s="21">
        <f t="shared" si="586"/>
        <v>21</v>
      </c>
      <c r="I2644" s="13"/>
      <c r="J2644" s="11" t="str">
        <f t="shared" si="581"/>
        <v>X</v>
      </c>
      <c r="K2644" s="11" t="str">
        <f t="shared" si="582"/>
        <v/>
      </c>
      <c r="L2644" s="11" t="str">
        <f t="shared" si="583"/>
        <v/>
      </c>
      <c r="M2644" s="13"/>
      <c r="R2644" s="11"/>
      <c r="T2644" s="11"/>
      <c r="X2644" s="13"/>
    </row>
    <row r="2645" spans="1:24" x14ac:dyDescent="0.3">
      <c r="A2645" s="13"/>
      <c r="B2645" s="11">
        <v>3663</v>
      </c>
      <c r="C2645" s="14">
        <f t="shared" si="585"/>
        <v>60.5227</v>
      </c>
      <c r="D2645" s="13"/>
      <c r="E2645" s="14">
        <f t="shared" si="575"/>
        <v>60.520699999999998</v>
      </c>
      <c r="F2645" s="21">
        <v>21</v>
      </c>
      <c r="G2645" s="13"/>
      <c r="H2645" s="21">
        <f t="shared" si="586"/>
        <v>20</v>
      </c>
      <c r="I2645" s="13"/>
      <c r="J2645" s="11" t="str">
        <f t="shared" si="581"/>
        <v/>
      </c>
      <c r="K2645" s="11" t="str">
        <f t="shared" si="582"/>
        <v/>
      </c>
      <c r="L2645" s="11" t="str">
        <f t="shared" si="583"/>
        <v>O</v>
      </c>
      <c r="M2645" s="13"/>
      <c r="R2645" s="11"/>
      <c r="T2645" s="11"/>
      <c r="X2645" s="13"/>
    </row>
    <row r="2646" spans="1:24" x14ac:dyDescent="0.3">
      <c r="A2646" s="13"/>
      <c r="B2646" s="11">
        <v>3664</v>
      </c>
      <c r="C2646" s="14">
        <f t="shared" si="585"/>
        <v>60.530999999999999</v>
      </c>
      <c r="D2646" s="13"/>
      <c r="E2646" s="14">
        <f t="shared" si="575"/>
        <v>60.5289</v>
      </c>
      <c r="F2646" s="21">
        <v>21</v>
      </c>
      <c r="G2646" s="13"/>
      <c r="H2646" s="21">
        <f t="shared" si="586"/>
        <v>21</v>
      </c>
      <c r="I2646" s="13"/>
      <c r="J2646" s="11" t="str">
        <f t="shared" si="581"/>
        <v>X</v>
      </c>
      <c r="K2646" s="11" t="str">
        <f t="shared" si="582"/>
        <v/>
      </c>
      <c r="L2646" s="11" t="str">
        <f t="shared" si="583"/>
        <v/>
      </c>
      <c r="M2646" s="13"/>
      <c r="R2646" s="11"/>
      <c r="T2646" s="11"/>
      <c r="X2646" s="13"/>
    </row>
    <row r="2647" spans="1:24" x14ac:dyDescent="0.3">
      <c r="A2647" s="13"/>
      <c r="B2647" s="11">
        <v>3665</v>
      </c>
      <c r="C2647" s="14">
        <f t="shared" si="585"/>
        <v>60.539200000000001</v>
      </c>
      <c r="D2647" s="13"/>
      <c r="E2647" s="14">
        <f t="shared" ref="E2647:E2702" si="587">ROUND(60+(B2647-3600)/121,4)</f>
        <v>60.537199999999999</v>
      </c>
      <c r="F2647" s="21">
        <v>21</v>
      </c>
      <c r="G2647" s="13"/>
      <c r="H2647" s="21">
        <f t="shared" si="586"/>
        <v>20</v>
      </c>
      <c r="I2647" s="13"/>
      <c r="J2647" s="11" t="str">
        <f t="shared" ref="J2647:J2678" si="588">IF(H2647=F2647,"X","")</f>
        <v/>
      </c>
      <c r="K2647" s="11" t="str">
        <f t="shared" ref="K2647:K2678" si="589">IF(H2647&gt;F2647,"U","")</f>
        <v/>
      </c>
      <c r="L2647" s="11" t="str">
        <f t="shared" ref="L2647:L2678" si="590">IF(H2647&lt;F2647,"O","")</f>
        <v>O</v>
      </c>
      <c r="M2647" s="13"/>
      <c r="R2647" s="11"/>
      <c r="T2647" s="11"/>
      <c r="X2647" s="13"/>
    </row>
    <row r="2648" spans="1:24" x14ac:dyDescent="0.3">
      <c r="A2648" s="13"/>
      <c r="B2648" s="11">
        <v>3666</v>
      </c>
      <c r="C2648" s="14">
        <f t="shared" si="585"/>
        <v>60.547499999999999</v>
      </c>
      <c r="D2648" s="13"/>
      <c r="E2648" s="14">
        <f t="shared" si="587"/>
        <v>60.545499999999997</v>
      </c>
      <c r="F2648" s="21">
        <v>21</v>
      </c>
      <c r="G2648" s="13"/>
      <c r="H2648" s="21">
        <f t="shared" si="586"/>
        <v>20</v>
      </c>
      <c r="I2648" s="13"/>
      <c r="J2648" s="11" t="str">
        <f t="shared" si="588"/>
        <v/>
      </c>
      <c r="K2648" s="11" t="str">
        <f t="shared" si="589"/>
        <v/>
      </c>
      <c r="L2648" s="11" t="str">
        <f t="shared" si="590"/>
        <v>O</v>
      </c>
      <c r="M2648" s="13"/>
      <c r="R2648" s="11"/>
      <c r="T2648" s="11"/>
      <c r="X2648" s="13"/>
    </row>
    <row r="2649" spans="1:24" x14ac:dyDescent="0.3">
      <c r="A2649" s="13"/>
      <c r="B2649" s="11">
        <v>3667</v>
      </c>
      <c r="C2649" s="14">
        <f t="shared" si="585"/>
        <v>60.555799999999998</v>
      </c>
      <c r="D2649" s="13"/>
      <c r="E2649" s="14">
        <f t="shared" si="587"/>
        <v>60.553699999999999</v>
      </c>
      <c r="F2649" s="21">
        <v>21</v>
      </c>
      <c r="G2649" s="13"/>
      <c r="H2649" s="21">
        <f t="shared" si="586"/>
        <v>21</v>
      </c>
      <c r="I2649" s="13"/>
      <c r="J2649" s="11" t="str">
        <f t="shared" si="588"/>
        <v>X</v>
      </c>
      <c r="K2649" s="11" t="str">
        <f t="shared" si="589"/>
        <v/>
      </c>
      <c r="L2649" s="11" t="str">
        <f t="shared" si="590"/>
        <v/>
      </c>
      <c r="M2649" s="13"/>
      <c r="R2649" s="11"/>
      <c r="T2649" s="11"/>
      <c r="X2649" s="13"/>
    </row>
    <row r="2650" spans="1:24" x14ac:dyDescent="0.3">
      <c r="A2650" s="13"/>
      <c r="B2650" s="11">
        <v>3668</v>
      </c>
      <c r="C2650" s="14">
        <f t="shared" si="585"/>
        <v>60.564</v>
      </c>
      <c r="D2650" s="13"/>
      <c r="E2650" s="14">
        <f t="shared" si="587"/>
        <v>60.561999999999998</v>
      </c>
      <c r="F2650" s="21">
        <v>21</v>
      </c>
      <c r="G2650" s="13"/>
      <c r="H2650" s="21">
        <f t="shared" si="586"/>
        <v>20</v>
      </c>
      <c r="I2650" s="13"/>
      <c r="J2650" s="11" t="str">
        <f t="shared" si="588"/>
        <v/>
      </c>
      <c r="K2650" s="11" t="str">
        <f t="shared" si="589"/>
        <v/>
      </c>
      <c r="L2650" s="11" t="str">
        <f t="shared" si="590"/>
        <v>O</v>
      </c>
      <c r="M2650" s="13"/>
      <c r="R2650" s="11"/>
      <c r="T2650" s="11"/>
      <c r="X2650" s="13"/>
    </row>
    <row r="2651" spans="1:24" x14ac:dyDescent="0.3">
      <c r="A2651" s="13"/>
      <c r="B2651" s="11">
        <v>3669</v>
      </c>
      <c r="C2651" s="14">
        <f t="shared" si="585"/>
        <v>60.572299999999998</v>
      </c>
      <c r="D2651" s="13"/>
      <c r="E2651" s="14">
        <f t="shared" si="587"/>
        <v>60.5702</v>
      </c>
      <c r="F2651" s="21">
        <v>21</v>
      </c>
      <c r="G2651" s="13"/>
      <c r="H2651" s="21">
        <f t="shared" si="586"/>
        <v>21</v>
      </c>
      <c r="I2651" s="13"/>
      <c r="J2651" s="11" t="str">
        <f t="shared" si="588"/>
        <v>X</v>
      </c>
      <c r="K2651" s="11" t="str">
        <f t="shared" si="589"/>
        <v/>
      </c>
      <c r="L2651" s="11" t="str">
        <f t="shared" si="590"/>
        <v/>
      </c>
      <c r="M2651" s="13"/>
      <c r="R2651" s="11"/>
      <c r="T2651" s="11"/>
      <c r="X2651" s="13"/>
    </row>
    <row r="2652" spans="1:24" x14ac:dyDescent="0.3">
      <c r="A2652" s="13"/>
      <c r="B2652" s="11">
        <v>3670</v>
      </c>
      <c r="C2652" s="14">
        <f t="shared" si="585"/>
        <v>60.580500000000001</v>
      </c>
      <c r="D2652" s="13"/>
      <c r="E2652" s="14">
        <f t="shared" si="587"/>
        <v>60.578499999999998</v>
      </c>
      <c r="F2652" s="21">
        <v>21</v>
      </c>
      <c r="G2652" s="13"/>
      <c r="H2652" s="21">
        <f t="shared" si="586"/>
        <v>20</v>
      </c>
      <c r="I2652" s="13"/>
      <c r="J2652" s="11" t="str">
        <f t="shared" si="588"/>
        <v/>
      </c>
      <c r="K2652" s="11" t="str">
        <f t="shared" si="589"/>
        <v/>
      </c>
      <c r="L2652" s="11" t="str">
        <f t="shared" si="590"/>
        <v>O</v>
      </c>
      <c r="M2652" s="13"/>
      <c r="R2652" s="11"/>
      <c r="T2652" s="11"/>
      <c r="X2652" s="13"/>
    </row>
    <row r="2653" spans="1:24" x14ac:dyDescent="0.3">
      <c r="A2653" s="13"/>
      <c r="B2653" s="11">
        <v>3671</v>
      </c>
      <c r="C2653" s="14">
        <f t="shared" si="585"/>
        <v>60.588799999999999</v>
      </c>
      <c r="D2653" s="13"/>
      <c r="E2653" s="14">
        <f t="shared" si="587"/>
        <v>60.586799999999997</v>
      </c>
      <c r="F2653" s="21">
        <f t="shared" ref="F2653:F2669" si="591">ROUND(21-(((E2653-60)-0.58)/0.14)*(21/6),0)</f>
        <v>21</v>
      </c>
      <c r="G2653" s="13"/>
      <c r="H2653" s="21">
        <f t="shared" si="586"/>
        <v>20</v>
      </c>
      <c r="I2653" s="13"/>
      <c r="J2653" s="11" t="str">
        <f t="shared" si="588"/>
        <v/>
      </c>
      <c r="K2653" s="11" t="str">
        <f t="shared" si="589"/>
        <v/>
      </c>
      <c r="L2653" s="11" t="str">
        <f t="shared" si="590"/>
        <v>O</v>
      </c>
      <c r="M2653" s="13"/>
      <c r="R2653" s="11"/>
      <c r="T2653" s="11"/>
      <c r="X2653" s="13"/>
    </row>
    <row r="2654" spans="1:24" x14ac:dyDescent="0.3">
      <c r="A2654" s="13"/>
      <c r="B2654" s="11">
        <v>3672</v>
      </c>
      <c r="C2654" s="14">
        <f t="shared" si="585"/>
        <v>60.597000000000001</v>
      </c>
      <c r="D2654" s="13"/>
      <c r="E2654" s="14">
        <f t="shared" si="587"/>
        <v>60.594999999999999</v>
      </c>
      <c r="F2654" s="21">
        <f t="shared" si="591"/>
        <v>21</v>
      </c>
      <c r="G2654" s="13"/>
      <c r="H2654" s="21">
        <f t="shared" si="586"/>
        <v>20</v>
      </c>
      <c r="I2654" s="13"/>
      <c r="J2654" s="11" t="str">
        <f t="shared" si="588"/>
        <v/>
      </c>
      <c r="K2654" s="11" t="str">
        <f t="shared" si="589"/>
        <v/>
      </c>
      <c r="L2654" s="11" t="str">
        <f t="shared" si="590"/>
        <v>O</v>
      </c>
      <c r="M2654" s="13"/>
      <c r="R2654" s="11"/>
      <c r="T2654" s="11"/>
      <c r="X2654" s="13"/>
    </row>
    <row r="2655" spans="1:24" x14ac:dyDescent="0.3">
      <c r="A2655" s="13"/>
      <c r="B2655" s="11">
        <v>3673</v>
      </c>
      <c r="C2655" s="14">
        <f t="shared" si="585"/>
        <v>60.6053</v>
      </c>
      <c r="D2655" s="13"/>
      <c r="E2655" s="14">
        <f t="shared" si="587"/>
        <v>60.603299999999997</v>
      </c>
      <c r="F2655" s="21">
        <f t="shared" si="591"/>
        <v>20</v>
      </c>
      <c r="G2655" s="13"/>
      <c r="H2655" s="21">
        <f t="shared" si="586"/>
        <v>20</v>
      </c>
      <c r="I2655" s="13"/>
      <c r="J2655" s="11" t="str">
        <f t="shared" si="588"/>
        <v>X</v>
      </c>
      <c r="K2655" s="11" t="str">
        <f t="shared" si="589"/>
        <v/>
      </c>
      <c r="L2655" s="11" t="str">
        <f t="shared" si="590"/>
        <v/>
      </c>
      <c r="M2655" s="13"/>
      <c r="R2655" s="11"/>
      <c r="T2655" s="11"/>
      <c r="X2655" s="13"/>
    </row>
    <row r="2656" spans="1:24" x14ac:dyDescent="0.3">
      <c r="A2656" s="13"/>
      <c r="B2656" s="11">
        <v>3674</v>
      </c>
      <c r="C2656" s="14">
        <f t="shared" si="585"/>
        <v>60.613500000000002</v>
      </c>
      <c r="D2656" s="13"/>
      <c r="E2656" s="14">
        <f t="shared" si="587"/>
        <v>60.611600000000003</v>
      </c>
      <c r="F2656" s="21">
        <f t="shared" si="591"/>
        <v>20</v>
      </c>
      <c r="G2656" s="13"/>
      <c r="H2656" s="21">
        <f t="shared" si="586"/>
        <v>19</v>
      </c>
      <c r="I2656" s="13"/>
      <c r="J2656" s="11" t="str">
        <f t="shared" si="588"/>
        <v/>
      </c>
      <c r="K2656" s="11" t="str">
        <f t="shared" si="589"/>
        <v/>
      </c>
      <c r="L2656" s="11" t="str">
        <f t="shared" si="590"/>
        <v>O</v>
      </c>
      <c r="M2656" s="13"/>
      <c r="R2656" s="11"/>
      <c r="T2656" s="11"/>
      <c r="X2656" s="13"/>
    </row>
    <row r="2657" spans="1:24" x14ac:dyDescent="0.3">
      <c r="A2657" s="13"/>
      <c r="B2657" s="11">
        <v>3675</v>
      </c>
      <c r="C2657" s="14">
        <f t="shared" si="585"/>
        <v>60.6218</v>
      </c>
      <c r="D2657" s="13"/>
      <c r="E2657" s="14">
        <f t="shared" si="587"/>
        <v>60.619799999999998</v>
      </c>
      <c r="F2657" s="21">
        <f t="shared" si="591"/>
        <v>20</v>
      </c>
      <c r="G2657" s="13"/>
      <c r="H2657" s="21">
        <f t="shared" si="586"/>
        <v>20</v>
      </c>
      <c r="I2657" s="13"/>
      <c r="J2657" s="11" t="str">
        <f t="shared" si="588"/>
        <v>X</v>
      </c>
      <c r="K2657" s="11" t="str">
        <f t="shared" si="589"/>
        <v/>
      </c>
      <c r="L2657" s="11" t="str">
        <f t="shared" si="590"/>
        <v/>
      </c>
      <c r="M2657" s="13"/>
      <c r="R2657" s="11"/>
      <c r="T2657" s="11"/>
      <c r="X2657" s="13"/>
    </row>
    <row r="2658" spans="1:24" x14ac:dyDescent="0.3">
      <c r="A2658" s="13"/>
      <c r="B2658" s="11">
        <v>3676</v>
      </c>
      <c r="C2658" s="14">
        <f t="shared" si="585"/>
        <v>60.63</v>
      </c>
      <c r="D2658" s="13"/>
      <c r="E2658" s="14">
        <f t="shared" si="587"/>
        <v>60.628100000000003</v>
      </c>
      <c r="F2658" s="21">
        <f t="shared" si="591"/>
        <v>20</v>
      </c>
      <c r="G2658" s="13"/>
      <c r="H2658" s="21">
        <f t="shared" si="586"/>
        <v>19</v>
      </c>
      <c r="I2658" s="13"/>
      <c r="J2658" s="11" t="str">
        <f t="shared" si="588"/>
        <v/>
      </c>
      <c r="K2658" s="11" t="str">
        <f t="shared" si="589"/>
        <v/>
      </c>
      <c r="L2658" s="11" t="str">
        <f t="shared" si="590"/>
        <v>O</v>
      </c>
      <c r="M2658" s="13"/>
      <c r="R2658" s="11"/>
      <c r="T2658" s="11"/>
      <c r="X2658" s="13"/>
    </row>
    <row r="2659" spans="1:24" x14ac:dyDescent="0.3">
      <c r="A2659" s="13"/>
      <c r="B2659" s="11">
        <v>3677</v>
      </c>
      <c r="C2659" s="14">
        <f t="shared" si="585"/>
        <v>60.638300000000001</v>
      </c>
      <c r="D2659" s="13"/>
      <c r="E2659" s="14">
        <f t="shared" si="587"/>
        <v>60.636400000000002</v>
      </c>
      <c r="F2659" s="21">
        <f t="shared" si="591"/>
        <v>20</v>
      </c>
      <c r="G2659" s="13"/>
      <c r="H2659" s="21">
        <f t="shared" si="586"/>
        <v>19</v>
      </c>
      <c r="I2659" s="13"/>
      <c r="J2659" s="11" t="str">
        <f t="shared" si="588"/>
        <v/>
      </c>
      <c r="K2659" s="11" t="str">
        <f t="shared" si="589"/>
        <v/>
      </c>
      <c r="L2659" s="11" t="str">
        <f t="shared" si="590"/>
        <v>O</v>
      </c>
      <c r="M2659" s="13"/>
      <c r="R2659" s="11"/>
      <c r="T2659" s="11"/>
      <c r="X2659" s="13"/>
    </row>
    <row r="2660" spans="1:24" x14ac:dyDescent="0.3">
      <c r="A2660" s="13"/>
      <c r="B2660" s="11">
        <v>3678</v>
      </c>
      <c r="C2660" s="14">
        <f t="shared" si="585"/>
        <v>60.646500000000003</v>
      </c>
      <c r="D2660" s="13"/>
      <c r="E2660" s="14">
        <f t="shared" si="587"/>
        <v>60.644599999999997</v>
      </c>
      <c r="F2660" s="21">
        <f t="shared" si="591"/>
        <v>19</v>
      </c>
      <c r="G2660" s="13"/>
      <c r="H2660" s="21">
        <f t="shared" si="586"/>
        <v>19</v>
      </c>
      <c r="I2660" s="13"/>
      <c r="J2660" s="11" t="str">
        <f t="shared" si="588"/>
        <v>X</v>
      </c>
      <c r="K2660" s="11" t="str">
        <f t="shared" si="589"/>
        <v/>
      </c>
      <c r="L2660" s="11" t="str">
        <f t="shared" si="590"/>
        <v/>
      </c>
      <c r="M2660" s="13"/>
      <c r="R2660" s="11"/>
      <c r="T2660" s="11"/>
      <c r="X2660" s="13"/>
    </row>
    <row r="2661" spans="1:24" x14ac:dyDescent="0.3">
      <c r="A2661" s="13"/>
      <c r="B2661" s="11">
        <v>3679</v>
      </c>
      <c r="C2661" s="14">
        <f t="shared" si="585"/>
        <v>60.654800000000002</v>
      </c>
      <c r="D2661" s="13"/>
      <c r="E2661" s="14">
        <f t="shared" si="587"/>
        <v>60.652900000000002</v>
      </c>
      <c r="F2661" s="21">
        <f t="shared" si="591"/>
        <v>19</v>
      </c>
      <c r="G2661" s="13"/>
      <c r="H2661" s="21">
        <f t="shared" si="586"/>
        <v>19</v>
      </c>
      <c r="I2661" s="13"/>
      <c r="J2661" s="11" t="str">
        <f t="shared" si="588"/>
        <v>X</v>
      </c>
      <c r="K2661" s="11" t="str">
        <f t="shared" si="589"/>
        <v/>
      </c>
      <c r="L2661" s="11" t="str">
        <f t="shared" si="590"/>
        <v/>
      </c>
      <c r="M2661" s="13"/>
      <c r="R2661" s="11"/>
      <c r="T2661" s="11"/>
      <c r="X2661" s="13"/>
    </row>
    <row r="2662" spans="1:24" x14ac:dyDescent="0.3">
      <c r="A2662" s="13"/>
      <c r="B2662" s="11">
        <v>3680</v>
      </c>
      <c r="C2662" s="14">
        <f t="shared" si="585"/>
        <v>60.662999999999997</v>
      </c>
      <c r="D2662" s="13"/>
      <c r="E2662" s="14">
        <f t="shared" si="587"/>
        <v>60.661200000000001</v>
      </c>
      <c r="F2662" s="21">
        <f t="shared" si="591"/>
        <v>19</v>
      </c>
      <c r="G2662" s="13"/>
      <c r="H2662" s="21">
        <f t="shared" si="586"/>
        <v>18</v>
      </c>
      <c r="I2662" s="13"/>
      <c r="J2662" s="11" t="str">
        <f t="shared" si="588"/>
        <v/>
      </c>
      <c r="K2662" s="11" t="str">
        <f t="shared" si="589"/>
        <v/>
      </c>
      <c r="L2662" s="11" t="str">
        <f t="shared" si="590"/>
        <v>O</v>
      </c>
      <c r="M2662" s="13"/>
      <c r="R2662" s="11"/>
      <c r="T2662" s="11"/>
      <c r="X2662" s="13"/>
    </row>
    <row r="2663" spans="1:24" x14ac:dyDescent="0.3">
      <c r="A2663" s="13"/>
      <c r="B2663" s="11">
        <v>3681</v>
      </c>
      <c r="C2663" s="14">
        <f t="shared" si="585"/>
        <v>60.671199999999999</v>
      </c>
      <c r="D2663" s="13"/>
      <c r="E2663" s="14">
        <f t="shared" si="587"/>
        <v>60.669400000000003</v>
      </c>
      <c r="F2663" s="21">
        <f t="shared" si="591"/>
        <v>19</v>
      </c>
      <c r="G2663" s="13"/>
      <c r="H2663" s="21">
        <f t="shared" si="586"/>
        <v>18</v>
      </c>
      <c r="I2663" s="13"/>
      <c r="J2663" s="11" t="str">
        <f t="shared" si="588"/>
        <v/>
      </c>
      <c r="K2663" s="11" t="str">
        <f t="shared" si="589"/>
        <v/>
      </c>
      <c r="L2663" s="11" t="str">
        <f t="shared" si="590"/>
        <v>O</v>
      </c>
      <c r="M2663" s="13"/>
      <c r="R2663" s="11"/>
      <c r="T2663" s="11"/>
      <c r="X2663" s="13"/>
    </row>
    <row r="2664" spans="1:24" x14ac:dyDescent="0.3">
      <c r="A2664" s="13"/>
      <c r="B2664" s="11">
        <v>3682</v>
      </c>
      <c r="C2664" s="14">
        <f t="shared" si="585"/>
        <v>60.679499999999997</v>
      </c>
      <c r="D2664" s="13"/>
      <c r="E2664" s="14">
        <f t="shared" si="587"/>
        <v>60.677700000000002</v>
      </c>
      <c r="F2664" s="21">
        <f t="shared" si="591"/>
        <v>19</v>
      </c>
      <c r="G2664" s="13"/>
      <c r="H2664" s="21">
        <f t="shared" si="586"/>
        <v>18</v>
      </c>
      <c r="I2664" s="13"/>
      <c r="J2664" s="11" t="str">
        <f t="shared" si="588"/>
        <v/>
      </c>
      <c r="K2664" s="11" t="str">
        <f t="shared" si="589"/>
        <v/>
      </c>
      <c r="L2664" s="11" t="str">
        <f t="shared" si="590"/>
        <v>O</v>
      </c>
      <c r="M2664" s="13"/>
      <c r="R2664" s="11"/>
      <c r="T2664" s="11"/>
      <c r="X2664" s="13"/>
    </row>
    <row r="2665" spans="1:24" x14ac:dyDescent="0.3">
      <c r="A2665" s="13"/>
      <c r="B2665" s="11">
        <v>3683</v>
      </c>
      <c r="C2665" s="14">
        <f t="shared" si="585"/>
        <v>60.6877</v>
      </c>
      <c r="D2665" s="13"/>
      <c r="E2665" s="14">
        <f t="shared" si="587"/>
        <v>60.686</v>
      </c>
      <c r="F2665" s="21">
        <f t="shared" si="591"/>
        <v>18</v>
      </c>
      <c r="G2665" s="13"/>
      <c r="H2665" s="21">
        <f t="shared" si="586"/>
        <v>17</v>
      </c>
      <c r="I2665" s="13"/>
      <c r="J2665" s="11" t="str">
        <f t="shared" si="588"/>
        <v/>
      </c>
      <c r="K2665" s="11" t="str">
        <f t="shared" si="589"/>
        <v/>
      </c>
      <c r="L2665" s="11" t="str">
        <f t="shared" si="590"/>
        <v>O</v>
      </c>
      <c r="M2665" s="13"/>
      <c r="R2665" s="11"/>
      <c r="T2665" s="11"/>
      <c r="X2665" s="13"/>
    </row>
    <row r="2666" spans="1:24" x14ac:dyDescent="0.3">
      <c r="A2666" s="13"/>
      <c r="B2666" s="11">
        <v>3684</v>
      </c>
      <c r="C2666" s="14">
        <f t="shared" si="585"/>
        <v>60.695999999999998</v>
      </c>
      <c r="D2666" s="13"/>
      <c r="E2666" s="14">
        <f t="shared" si="587"/>
        <v>60.694200000000002</v>
      </c>
      <c r="F2666" s="21">
        <f t="shared" si="591"/>
        <v>18</v>
      </c>
      <c r="G2666" s="13"/>
      <c r="H2666" s="21">
        <f t="shared" si="586"/>
        <v>18</v>
      </c>
      <c r="I2666" s="13"/>
      <c r="J2666" s="11" t="str">
        <f t="shared" si="588"/>
        <v>X</v>
      </c>
      <c r="K2666" s="11" t="str">
        <f t="shared" si="589"/>
        <v/>
      </c>
      <c r="L2666" s="11" t="str">
        <f t="shared" si="590"/>
        <v/>
      </c>
      <c r="M2666" s="13"/>
      <c r="R2666" s="11"/>
      <c r="T2666" s="11"/>
      <c r="X2666" s="13"/>
    </row>
    <row r="2667" spans="1:24" x14ac:dyDescent="0.3">
      <c r="A2667" s="13"/>
      <c r="B2667" s="11">
        <v>3685</v>
      </c>
      <c r="C2667" s="14">
        <f t="shared" si="585"/>
        <v>60.7042</v>
      </c>
      <c r="D2667" s="13"/>
      <c r="E2667" s="14">
        <f t="shared" si="587"/>
        <v>60.702500000000001</v>
      </c>
      <c r="F2667" s="21">
        <f t="shared" si="591"/>
        <v>18</v>
      </c>
      <c r="G2667" s="13"/>
      <c r="H2667" s="21">
        <f t="shared" si="586"/>
        <v>17</v>
      </c>
      <c r="I2667" s="13"/>
      <c r="J2667" s="11" t="str">
        <f t="shared" si="588"/>
        <v/>
      </c>
      <c r="K2667" s="11" t="str">
        <f t="shared" si="589"/>
        <v/>
      </c>
      <c r="L2667" s="11" t="str">
        <f t="shared" si="590"/>
        <v>O</v>
      </c>
      <c r="M2667" s="13"/>
      <c r="R2667" s="11"/>
      <c r="T2667" s="11"/>
      <c r="X2667" s="13"/>
    </row>
    <row r="2668" spans="1:24" x14ac:dyDescent="0.3">
      <c r="A2668" s="13"/>
      <c r="B2668" s="11">
        <v>3686</v>
      </c>
      <c r="C2668" s="14">
        <f t="shared" si="585"/>
        <v>60.712400000000002</v>
      </c>
      <c r="D2668" s="13"/>
      <c r="E2668" s="14">
        <f t="shared" si="587"/>
        <v>60.710700000000003</v>
      </c>
      <c r="F2668" s="21">
        <f t="shared" si="591"/>
        <v>18</v>
      </c>
      <c r="G2668" s="13"/>
      <c r="H2668" s="21">
        <f t="shared" si="586"/>
        <v>17</v>
      </c>
      <c r="I2668" s="13"/>
      <c r="J2668" s="11" t="str">
        <f t="shared" si="588"/>
        <v/>
      </c>
      <c r="K2668" s="11" t="str">
        <f t="shared" si="589"/>
        <v/>
      </c>
      <c r="L2668" s="11" t="str">
        <f t="shared" si="590"/>
        <v>O</v>
      </c>
      <c r="M2668" s="13"/>
      <c r="R2668" s="11"/>
      <c r="T2668" s="11"/>
      <c r="X2668" s="13"/>
    </row>
    <row r="2669" spans="1:24" x14ac:dyDescent="0.3">
      <c r="A2669" s="13"/>
      <c r="B2669" s="11">
        <v>3687</v>
      </c>
      <c r="C2669" s="14">
        <f t="shared" si="585"/>
        <v>60.720700000000001</v>
      </c>
      <c r="D2669" s="13"/>
      <c r="E2669" s="14">
        <f t="shared" si="587"/>
        <v>60.719000000000001</v>
      </c>
      <c r="F2669" s="21">
        <f t="shared" si="591"/>
        <v>18</v>
      </c>
      <c r="G2669" s="13"/>
      <c r="H2669" s="21">
        <f t="shared" si="586"/>
        <v>17</v>
      </c>
      <c r="I2669" s="13"/>
      <c r="J2669" s="11" t="str">
        <f t="shared" si="588"/>
        <v/>
      </c>
      <c r="K2669" s="11" t="str">
        <f t="shared" si="589"/>
        <v/>
      </c>
      <c r="L2669" s="11" t="str">
        <f t="shared" si="590"/>
        <v>O</v>
      </c>
      <c r="M2669" s="13"/>
      <c r="R2669" s="11"/>
      <c r="T2669" s="11"/>
      <c r="X2669" s="13"/>
    </row>
    <row r="2670" spans="1:24" x14ac:dyDescent="0.3">
      <c r="A2670" s="13"/>
      <c r="B2670" s="11">
        <v>3688</v>
      </c>
      <c r="C2670" s="14">
        <f t="shared" si="585"/>
        <v>60.728900000000003</v>
      </c>
      <c r="D2670" s="13"/>
      <c r="E2670" s="14">
        <f t="shared" si="587"/>
        <v>60.7273</v>
      </c>
      <c r="F2670" s="21">
        <f t="shared" ref="F2670:F2686" si="592">ROUND((21/2)+((0.86-(E2670-60))/0.14)*(21/3),0)</f>
        <v>17</v>
      </c>
      <c r="G2670" s="13"/>
      <c r="H2670" s="21">
        <f t="shared" si="586"/>
        <v>16</v>
      </c>
      <c r="I2670" s="13"/>
      <c r="J2670" s="11" t="str">
        <f t="shared" si="588"/>
        <v/>
      </c>
      <c r="K2670" s="11" t="str">
        <f t="shared" si="589"/>
        <v/>
      </c>
      <c r="L2670" s="11" t="str">
        <f t="shared" si="590"/>
        <v>O</v>
      </c>
      <c r="M2670" s="13"/>
      <c r="R2670" s="11"/>
      <c r="T2670" s="11"/>
      <c r="X2670" s="13"/>
    </row>
    <row r="2671" spans="1:24" x14ac:dyDescent="0.3">
      <c r="A2671" s="13"/>
      <c r="B2671" s="11">
        <v>3689</v>
      </c>
      <c r="C2671" s="14">
        <f t="shared" si="585"/>
        <v>60.737099999999998</v>
      </c>
      <c r="D2671" s="13"/>
      <c r="E2671" s="14">
        <f t="shared" si="587"/>
        <v>60.735500000000002</v>
      </c>
      <c r="F2671" s="21">
        <f t="shared" si="592"/>
        <v>17</v>
      </c>
      <c r="G2671" s="13"/>
      <c r="H2671" s="21">
        <f t="shared" si="586"/>
        <v>16</v>
      </c>
      <c r="I2671" s="13"/>
      <c r="J2671" s="11" t="str">
        <f t="shared" si="588"/>
        <v/>
      </c>
      <c r="K2671" s="11" t="str">
        <f t="shared" si="589"/>
        <v/>
      </c>
      <c r="L2671" s="11" t="str">
        <f t="shared" si="590"/>
        <v>O</v>
      </c>
      <c r="M2671" s="13"/>
      <c r="R2671" s="11"/>
      <c r="T2671" s="11"/>
      <c r="X2671" s="13"/>
    </row>
    <row r="2672" spans="1:24" x14ac:dyDescent="0.3">
      <c r="A2672" s="13"/>
      <c r="B2672" s="11">
        <v>3690</v>
      </c>
      <c r="C2672" s="14">
        <f t="shared" si="585"/>
        <v>60.745399999999997</v>
      </c>
      <c r="D2672" s="13"/>
      <c r="E2672" s="14">
        <f t="shared" si="587"/>
        <v>60.7438</v>
      </c>
      <c r="F2672" s="21">
        <f t="shared" si="592"/>
        <v>16</v>
      </c>
      <c r="G2672" s="13"/>
      <c r="H2672" s="21">
        <f t="shared" si="586"/>
        <v>16</v>
      </c>
      <c r="I2672" s="13"/>
      <c r="J2672" s="11" t="str">
        <f t="shared" si="588"/>
        <v>X</v>
      </c>
      <c r="K2672" s="11" t="str">
        <f t="shared" si="589"/>
        <v/>
      </c>
      <c r="L2672" s="11" t="str">
        <f t="shared" si="590"/>
        <v/>
      </c>
      <c r="M2672" s="13"/>
      <c r="R2672" s="11"/>
      <c r="T2672" s="11"/>
      <c r="X2672" s="13"/>
    </row>
    <row r="2673" spans="1:24" x14ac:dyDescent="0.3">
      <c r="A2673" s="13"/>
      <c r="B2673" s="11">
        <v>3691</v>
      </c>
      <c r="C2673" s="14">
        <f t="shared" si="585"/>
        <v>60.753599999999999</v>
      </c>
      <c r="D2673" s="13"/>
      <c r="E2673" s="14">
        <f t="shared" si="587"/>
        <v>60.752099999999999</v>
      </c>
      <c r="F2673" s="21">
        <f t="shared" si="592"/>
        <v>16</v>
      </c>
      <c r="G2673" s="13"/>
      <c r="H2673" s="21">
        <f t="shared" si="586"/>
        <v>15</v>
      </c>
      <c r="I2673" s="13"/>
      <c r="J2673" s="11" t="str">
        <f t="shared" si="588"/>
        <v/>
      </c>
      <c r="K2673" s="11" t="str">
        <f t="shared" si="589"/>
        <v/>
      </c>
      <c r="L2673" s="11" t="str">
        <f t="shared" si="590"/>
        <v>O</v>
      </c>
      <c r="M2673" s="13"/>
      <c r="R2673" s="11"/>
      <c r="T2673" s="11"/>
      <c r="X2673" s="13"/>
    </row>
    <row r="2674" spans="1:24" x14ac:dyDescent="0.3">
      <c r="A2674" s="13"/>
      <c r="B2674" s="11">
        <v>3692</v>
      </c>
      <c r="C2674" s="14">
        <f t="shared" si="585"/>
        <v>60.761800000000001</v>
      </c>
      <c r="D2674" s="13"/>
      <c r="E2674" s="14">
        <f t="shared" si="587"/>
        <v>60.760300000000001</v>
      </c>
      <c r="F2674" s="21">
        <f t="shared" si="592"/>
        <v>15</v>
      </c>
      <c r="G2674" s="13"/>
      <c r="H2674" s="21">
        <f t="shared" si="586"/>
        <v>15</v>
      </c>
      <c r="I2674" s="13"/>
      <c r="J2674" s="11" t="str">
        <f t="shared" si="588"/>
        <v>X</v>
      </c>
      <c r="K2674" s="11" t="str">
        <f t="shared" si="589"/>
        <v/>
      </c>
      <c r="L2674" s="11" t="str">
        <f t="shared" si="590"/>
        <v/>
      </c>
      <c r="M2674" s="13"/>
      <c r="R2674" s="11"/>
      <c r="T2674" s="11"/>
      <c r="X2674" s="13"/>
    </row>
    <row r="2675" spans="1:24" x14ac:dyDescent="0.3">
      <c r="A2675" s="13"/>
      <c r="B2675" s="11">
        <v>3693</v>
      </c>
      <c r="C2675" s="14">
        <f t="shared" si="585"/>
        <v>60.770099999999999</v>
      </c>
      <c r="D2675" s="13"/>
      <c r="E2675" s="14">
        <f t="shared" si="587"/>
        <v>60.768599999999999</v>
      </c>
      <c r="F2675" s="21">
        <f t="shared" si="592"/>
        <v>15</v>
      </c>
      <c r="G2675" s="13"/>
      <c r="H2675" s="21">
        <f t="shared" si="586"/>
        <v>15</v>
      </c>
      <c r="I2675" s="13"/>
      <c r="J2675" s="11" t="str">
        <f t="shared" si="588"/>
        <v>X</v>
      </c>
      <c r="K2675" s="11" t="str">
        <f t="shared" si="589"/>
        <v/>
      </c>
      <c r="L2675" s="11" t="str">
        <f t="shared" si="590"/>
        <v/>
      </c>
      <c r="M2675" s="13"/>
      <c r="R2675" s="11"/>
      <c r="T2675" s="11"/>
      <c r="X2675" s="13"/>
    </row>
    <row r="2676" spans="1:24" x14ac:dyDescent="0.3">
      <c r="A2676" s="13"/>
      <c r="B2676" s="11">
        <v>3694</v>
      </c>
      <c r="C2676" s="14">
        <f t="shared" si="585"/>
        <v>60.778300000000002</v>
      </c>
      <c r="D2676" s="13"/>
      <c r="E2676" s="14">
        <f t="shared" si="587"/>
        <v>60.776899999999998</v>
      </c>
      <c r="F2676" s="21">
        <f t="shared" si="592"/>
        <v>15</v>
      </c>
      <c r="G2676" s="13"/>
      <c r="H2676" s="21">
        <f t="shared" si="586"/>
        <v>14</v>
      </c>
      <c r="I2676" s="13"/>
      <c r="J2676" s="11" t="str">
        <f t="shared" si="588"/>
        <v/>
      </c>
      <c r="K2676" s="11" t="str">
        <f t="shared" si="589"/>
        <v/>
      </c>
      <c r="L2676" s="11" t="str">
        <f t="shared" si="590"/>
        <v>O</v>
      </c>
      <c r="M2676" s="13"/>
      <c r="R2676" s="11"/>
      <c r="T2676" s="11"/>
      <c r="X2676" s="13"/>
    </row>
    <row r="2677" spans="1:24" x14ac:dyDescent="0.3">
      <c r="A2677" s="13"/>
      <c r="B2677" s="11">
        <v>3695</v>
      </c>
      <c r="C2677" s="14">
        <f t="shared" si="585"/>
        <v>60.786499999999997</v>
      </c>
      <c r="D2677" s="13"/>
      <c r="E2677" s="14">
        <f t="shared" si="587"/>
        <v>60.7851</v>
      </c>
      <c r="F2677" s="21">
        <f t="shared" si="592"/>
        <v>14</v>
      </c>
      <c r="G2677" s="13"/>
      <c r="H2677" s="21">
        <f t="shared" si="586"/>
        <v>14</v>
      </c>
      <c r="I2677" s="13"/>
      <c r="J2677" s="11" t="str">
        <f t="shared" si="588"/>
        <v>X</v>
      </c>
      <c r="K2677" s="11" t="str">
        <f t="shared" si="589"/>
        <v/>
      </c>
      <c r="L2677" s="11" t="str">
        <f t="shared" si="590"/>
        <v/>
      </c>
      <c r="M2677" s="13"/>
      <c r="R2677" s="11"/>
      <c r="T2677" s="11"/>
      <c r="X2677" s="13"/>
    </row>
    <row r="2678" spans="1:24" x14ac:dyDescent="0.3">
      <c r="A2678" s="13"/>
      <c r="B2678" s="11">
        <v>3696</v>
      </c>
      <c r="C2678" s="14">
        <f t="shared" si="585"/>
        <v>60.794699999999999</v>
      </c>
      <c r="D2678" s="13"/>
      <c r="E2678" s="14">
        <f t="shared" si="587"/>
        <v>60.793399999999998</v>
      </c>
      <c r="F2678" s="21">
        <f t="shared" si="592"/>
        <v>14</v>
      </c>
      <c r="G2678" s="13"/>
      <c r="H2678" s="21">
        <f t="shared" si="586"/>
        <v>13</v>
      </c>
      <c r="I2678" s="13"/>
      <c r="J2678" s="11" t="str">
        <f t="shared" si="588"/>
        <v/>
      </c>
      <c r="K2678" s="11" t="str">
        <f t="shared" si="589"/>
        <v/>
      </c>
      <c r="L2678" s="11" t="str">
        <f t="shared" si="590"/>
        <v>O</v>
      </c>
      <c r="M2678" s="13"/>
      <c r="R2678" s="11"/>
      <c r="T2678" s="11"/>
      <c r="X2678" s="13"/>
    </row>
    <row r="2679" spans="1:24" x14ac:dyDescent="0.3">
      <c r="A2679" s="13"/>
      <c r="B2679" s="11">
        <v>3697</v>
      </c>
      <c r="C2679" s="14">
        <f t="shared" si="585"/>
        <v>60.802999999999997</v>
      </c>
      <c r="D2679" s="13"/>
      <c r="E2679" s="14">
        <f t="shared" si="587"/>
        <v>60.801699999999997</v>
      </c>
      <c r="F2679" s="21">
        <f t="shared" si="592"/>
        <v>13</v>
      </c>
      <c r="G2679" s="13"/>
      <c r="H2679" s="21">
        <f t="shared" si="586"/>
        <v>13</v>
      </c>
      <c r="I2679" s="13"/>
      <c r="J2679" s="11" t="str">
        <f t="shared" ref="J2679:J2702" si="593">IF(H2679=F2679,"X","")</f>
        <v>X</v>
      </c>
      <c r="K2679" s="11" t="str">
        <f t="shared" ref="K2679:K2702" si="594">IF(H2679&gt;F2679,"U","")</f>
        <v/>
      </c>
      <c r="L2679" s="11" t="str">
        <f t="shared" ref="L2679:L2702" si="595">IF(H2679&lt;F2679,"O","")</f>
        <v/>
      </c>
      <c r="M2679" s="13"/>
      <c r="R2679" s="11"/>
      <c r="T2679" s="11"/>
      <c r="X2679" s="13"/>
    </row>
    <row r="2680" spans="1:24" x14ac:dyDescent="0.3">
      <c r="A2680" s="13"/>
      <c r="B2680" s="11">
        <v>3698</v>
      </c>
      <c r="C2680" s="14">
        <f t="shared" si="585"/>
        <v>60.811199999999999</v>
      </c>
      <c r="D2680" s="13"/>
      <c r="E2680" s="14">
        <f t="shared" si="587"/>
        <v>60.809899999999999</v>
      </c>
      <c r="F2680" s="21">
        <f t="shared" si="592"/>
        <v>13</v>
      </c>
      <c r="G2680" s="13"/>
      <c r="H2680" s="21">
        <f t="shared" si="586"/>
        <v>13</v>
      </c>
      <c r="I2680" s="13"/>
      <c r="J2680" s="11" t="str">
        <f t="shared" si="593"/>
        <v>X</v>
      </c>
      <c r="K2680" s="11" t="str">
        <f t="shared" si="594"/>
        <v/>
      </c>
      <c r="L2680" s="11" t="str">
        <f t="shared" si="595"/>
        <v/>
      </c>
      <c r="M2680" s="13"/>
      <c r="R2680" s="11"/>
      <c r="T2680" s="11"/>
      <c r="X2680" s="13"/>
    </row>
    <row r="2681" spans="1:24" x14ac:dyDescent="0.3">
      <c r="A2681" s="13"/>
      <c r="B2681" s="11">
        <v>3699</v>
      </c>
      <c r="C2681" s="14">
        <f t="shared" si="585"/>
        <v>60.819400000000002</v>
      </c>
      <c r="D2681" s="13"/>
      <c r="E2681" s="14">
        <f t="shared" si="587"/>
        <v>60.818199999999997</v>
      </c>
      <c r="F2681" s="21">
        <f t="shared" si="592"/>
        <v>13</v>
      </c>
      <c r="G2681" s="13"/>
      <c r="H2681" s="21">
        <f t="shared" si="586"/>
        <v>11.999999999999998</v>
      </c>
      <c r="I2681" s="13"/>
      <c r="J2681" s="11" t="str">
        <f t="shared" si="593"/>
        <v/>
      </c>
      <c r="K2681" s="11" t="str">
        <f t="shared" si="594"/>
        <v/>
      </c>
      <c r="L2681" s="11" t="str">
        <f t="shared" si="595"/>
        <v>O</v>
      </c>
      <c r="M2681" s="13"/>
      <c r="R2681" s="11"/>
      <c r="T2681" s="11"/>
      <c r="X2681" s="13"/>
    </row>
    <row r="2682" spans="1:24" x14ac:dyDescent="0.3">
      <c r="A2682" s="13"/>
      <c r="B2682" s="11">
        <v>3700</v>
      </c>
      <c r="C2682" s="14">
        <f t="shared" si="585"/>
        <v>60.827599999999997</v>
      </c>
      <c r="D2682" s="13"/>
      <c r="E2682" s="14">
        <f t="shared" si="587"/>
        <v>60.8264</v>
      </c>
      <c r="F2682" s="21">
        <f t="shared" si="592"/>
        <v>12</v>
      </c>
      <c r="G2682" s="13"/>
      <c r="H2682" s="21">
        <f t="shared" si="586"/>
        <v>11.999999999999998</v>
      </c>
      <c r="I2682" s="13"/>
      <c r="J2682" s="11" t="str">
        <f t="shared" si="593"/>
        <v>X</v>
      </c>
      <c r="K2682" s="11" t="str">
        <f t="shared" si="594"/>
        <v/>
      </c>
      <c r="L2682" s="11" t="str">
        <f t="shared" si="595"/>
        <v/>
      </c>
      <c r="M2682" s="13"/>
      <c r="R2682" s="11"/>
      <c r="T2682" s="11"/>
      <c r="X2682" s="13"/>
    </row>
    <row r="2683" spans="1:24" x14ac:dyDescent="0.3">
      <c r="A2683" s="13"/>
      <c r="B2683" s="11">
        <v>3701</v>
      </c>
      <c r="C2683" s="14">
        <f t="shared" si="585"/>
        <v>60.835799999999999</v>
      </c>
      <c r="D2683" s="13"/>
      <c r="E2683" s="14">
        <f t="shared" si="587"/>
        <v>60.834699999999998</v>
      </c>
      <c r="F2683" s="21">
        <f t="shared" si="592"/>
        <v>12</v>
      </c>
      <c r="G2683" s="13"/>
      <c r="H2683" s="21">
        <f t="shared" si="586"/>
        <v>11</v>
      </c>
      <c r="I2683" s="13"/>
      <c r="J2683" s="11" t="str">
        <f t="shared" si="593"/>
        <v/>
      </c>
      <c r="K2683" s="11" t="str">
        <f t="shared" si="594"/>
        <v/>
      </c>
      <c r="L2683" s="11" t="str">
        <f t="shared" si="595"/>
        <v>O</v>
      </c>
      <c r="M2683" s="13"/>
      <c r="R2683" s="11"/>
      <c r="T2683" s="11"/>
      <c r="X2683" s="13"/>
    </row>
    <row r="2684" spans="1:24" x14ac:dyDescent="0.3">
      <c r="A2684" s="13"/>
      <c r="B2684" s="11">
        <v>3702</v>
      </c>
      <c r="C2684" s="14">
        <f t="shared" si="585"/>
        <v>60.844099999999997</v>
      </c>
      <c r="D2684" s="13"/>
      <c r="E2684" s="14">
        <f t="shared" si="587"/>
        <v>60.843000000000004</v>
      </c>
      <c r="F2684" s="21">
        <f t="shared" si="592"/>
        <v>11</v>
      </c>
      <c r="G2684" s="13"/>
      <c r="H2684" s="21">
        <f t="shared" si="586"/>
        <v>11</v>
      </c>
      <c r="I2684" s="13"/>
      <c r="J2684" s="11" t="str">
        <f t="shared" si="593"/>
        <v>X</v>
      </c>
      <c r="K2684" s="11" t="str">
        <f t="shared" si="594"/>
        <v/>
      </c>
      <c r="L2684" s="11" t="str">
        <f t="shared" si="595"/>
        <v/>
      </c>
      <c r="M2684" s="13"/>
      <c r="R2684" s="11"/>
      <c r="T2684" s="11"/>
      <c r="X2684" s="13"/>
    </row>
    <row r="2685" spans="1:24" x14ac:dyDescent="0.3">
      <c r="A2685" s="13"/>
      <c r="B2685" s="11">
        <v>3703</v>
      </c>
      <c r="C2685" s="14">
        <f t="shared" si="585"/>
        <v>60.8523</v>
      </c>
      <c r="D2685" s="13"/>
      <c r="E2685" s="14">
        <f t="shared" si="587"/>
        <v>60.851199999999999</v>
      </c>
      <c r="F2685" s="21">
        <f t="shared" si="592"/>
        <v>11</v>
      </c>
      <c r="G2685" s="13"/>
      <c r="H2685" s="21">
        <f t="shared" si="586"/>
        <v>11</v>
      </c>
      <c r="I2685" s="13"/>
      <c r="J2685" s="11" t="str">
        <f t="shared" si="593"/>
        <v>X</v>
      </c>
      <c r="K2685" s="11" t="str">
        <f t="shared" si="594"/>
        <v/>
      </c>
      <c r="L2685" s="11" t="str">
        <f t="shared" si="595"/>
        <v/>
      </c>
      <c r="M2685" s="13"/>
      <c r="R2685" s="11"/>
      <c r="T2685" s="11"/>
      <c r="X2685" s="13"/>
    </row>
    <row r="2686" spans="1:24" x14ac:dyDescent="0.3">
      <c r="A2686" s="13"/>
      <c r="B2686" s="11">
        <v>3704</v>
      </c>
      <c r="C2686" s="14">
        <f t="shared" si="585"/>
        <v>60.860500000000002</v>
      </c>
      <c r="D2686" s="13"/>
      <c r="E2686" s="14">
        <f t="shared" si="587"/>
        <v>60.859499999999997</v>
      </c>
      <c r="F2686" s="21">
        <f t="shared" si="592"/>
        <v>11</v>
      </c>
      <c r="G2686" s="13"/>
      <c r="H2686" s="21">
        <f t="shared" si="586"/>
        <v>10</v>
      </c>
      <c r="I2686" s="13"/>
      <c r="J2686" s="11" t="str">
        <f t="shared" si="593"/>
        <v/>
      </c>
      <c r="K2686" s="11" t="str">
        <f t="shared" si="594"/>
        <v/>
      </c>
      <c r="L2686" s="11" t="str">
        <f t="shared" si="595"/>
        <v>O</v>
      </c>
      <c r="M2686" s="13"/>
      <c r="R2686" s="11"/>
      <c r="T2686" s="11"/>
      <c r="X2686" s="13"/>
    </row>
    <row r="2687" spans="1:24" x14ac:dyDescent="0.3">
      <c r="A2687" s="13"/>
      <c r="B2687" s="11">
        <v>3705</v>
      </c>
      <c r="C2687" s="14">
        <f t="shared" si="585"/>
        <v>60.868699999999997</v>
      </c>
      <c r="D2687" s="13"/>
      <c r="E2687" s="14">
        <f t="shared" si="587"/>
        <v>60.867800000000003</v>
      </c>
      <c r="F2687" s="21">
        <f t="shared" ref="F2687:F2702" si="596">ROUND(((1-(E2687-60))/0.14)*(21/2),0)</f>
        <v>10</v>
      </c>
      <c r="G2687" s="13"/>
      <c r="H2687" s="21">
        <f t="shared" si="586"/>
        <v>9</v>
      </c>
      <c r="I2687" s="13"/>
      <c r="J2687" s="11" t="str">
        <f t="shared" si="593"/>
        <v/>
      </c>
      <c r="K2687" s="11" t="str">
        <f t="shared" si="594"/>
        <v/>
      </c>
      <c r="L2687" s="11" t="str">
        <f t="shared" si="595"/>
        <v>O</v>
      </c>
      <c r="M2687" s="13"/>
      <c r="R2687" s="11"/>
      <c r="T2687" s="11"/>
      <c r="X2687" s="13"/>
    </row>
    <row r="2688" spans="1:24" x14ac:dyDescent="0.3">
      <c r="A2688" s="13"/>
      <c r="B2688" s="11">
        <v>3706</v>
      </c>
      <c r="C2688" s="14">
        <f t="shared" si="585"/>
        <v>60.876899999999999</v>
      </c>
      <c r="D2688" s="13"/>
      <c r="E2688" s="14">
        <f t="shared" si="587"/>
        <v>60.875999999999998</v>
      </c>
      <c r="F2688" s="21">
        <f t="shared" si="596"/>
        <v>9</v>
      </c>
      <c r="G2688" s="13"/>
      <c r="H2688" s="21">
        <f t="shared" si="586"/>
        <v>9</v>
      </c>
      <c r="I2688" s="13"/>
      <c r="J2688" s="11" t="str">
        <f t="shared" si="593"/>
        <v>X</v>
      </c>
      <c r="K2688" s="11" t="str">
        <f t="shared" si="594"/>
        <v/>
      </c>
      <c r="L2688" s="11" t="str">
        <f t="shared" si="595"/>
        <v/>
      </c>
      <c r="M2688" s="13"/>
      <c r="R2688" s="11"/>
      <c r="T2688" s="11"/>
      <c r="X2688" s="13"/>
    </row>
    <row r="2689" spans="1:24" x14ac:dyDescent="0.3">
      <c r="A2689" s="13"/>
      <c r="B2689" s="11">
        <v>3707</v>
      </c>
      <c r="C2689" s="14">
        <f t="shared" si="585"/>
        <v>60.885100000000001</v>
      </c>
      <c r="D2689" s="13"/>
      <c r="E2689" s="14">
        <f t="shared" si="587"/>
        <v>60.884300000000003</v>
      </c>
      <c r="F2689" s="21">
        <f t="shared" si="596"/>
        <v>9</v>
      </c>
      <c r="G2689" s="13"/>
      <c r="H2689" s="21">
        <f t="shared" si="586"/>
        <v>8</v>
      </c>
      <c r="I2689" s="13"/>
      <c r="J2689" s="11" t="str">
        <f t="shared" si="593"/>
        <v/>
      </c>
      <c r="K2689" s="11" t="str">
        <f t="shared" si="594"/>
        <v/>
      </c>
      <c r="L2689" s="11" t="str">
        <f t="shared" si="595"/>
        <v>O</v>
      </c>
      <c r="M2689" s="13"/>
      <c r="R2689" s="11"/>
      <c r="T2689" s="11"/>
      <c r="X2689" s="13"/>
    </row>
    <row r="2690" spans="1:24" x14ac:dyDescent="0.3">
      <c r="A2690" s="13"/>
      <c r="B2690" s="11">
        <v>3708</v>
      </c>
      <c r="C2690" s="14">
        <f t="shared" si="585"/>
        <v>60.893300000000004</v>
      </c>
      <c r="D2690" s="13"/>
      <c r="E2690" s="14">
        <f t="shared" si="587"/>
        <v>60.892600000000002</v>
      </c>
      <c r="F2690" s="21">
        <f t="shared" si="596"/>
        <v>8</v>
      </c>
      <c r="G2690" s="13"/>
      <c r="H2690" s="21">
        <f t="shared" si="586"/>
        <v>7</v>
      </c>
      <c r="I2690" s="13"/>
      <c r="J2690" s="11" t="str">
        <f t="shared" si="593"/>
        <v/>
      </c>
      <c r="K2690" s="11" t="str">
        <f t="shared" si="594"/>
        <v/>
      </c>
      <c r="L2690" s="11" t="str">
        <f t="shared" si="595"/>
        <v>O</v>
      </c>
      <c r="M2690" s="13"/>
      <c r="R2690" s="11"/>
      <c r="T2690" s="11"/>
      <c r="X2690" s="13"/>
    </row>
    <row r="2691" spans="1:24" x14ac:dyDescent="0.3">
      <c r="A2691" s="13"/>
      <c r="B2691" s="11">
        <v>3709</v>
      </c>
      <c r="C2691" s="14">
        <f t="shared" si="585"/>
        <v>60.901600000000002</v>
      </c>
      <c r="D2691" s="13"/>
      <c r="E2691" s="14">
        <f t="shared" si="587"/>
        <v>60.900799999999997</v>
      </c>
      <c r="F2691" s="21">
        <f t="shared" si="596"/>
        <v>7</v>
      </c>
      <c r="G2691" s="13"/>
      <c r="H2691" s="21">
        <f t="shared" si="586"/>
        <v>8</v>
      </c>
      <c r="I2691" s="13"/>
      <c r="J2691" s="11" t="str">
        <f t="shared" si="593"/>
        <v/>
      </c>
      <c r="K2691" s="11" t="str">
        <f t="shared" si="594"/>
        <v>U</v>
      </c>
      <c r="L2691" s="11" t="str">
        <f t="shared" si="595"/>
        <v/>
      </c>
      <c r="M2691" s="13"/>
      <c r="R2691" s="11"/>
      <c r="T2691" s="11"/>
      <c r="X2691" s="13"/>
    </row>
    <row r="2692" spans="1:24" x14ac:dyDescent="0.3">
      <c r="A2692" s="13"/>
      <c r="B2692" s="11">
        <v>3710</v>
      </c>
      <c r="C2692" s="14">
        <f t="shared" si="585"/>
        <v>60.909799999999997</v>
      </c>
      <c r="D2692" s="13"/>
      <c r="E2692" s="14">
        <f t="shared" si="587"/>
        <v>60.909100000000002</v>
      </c>
      <c r="F2692" s="21">
        <f t="shared" si="596"/>
        <v>7</v>
      </c>
      <c r="G2692" s="13"/>
      <c r="H2692" s="21">
        <f t="shared" si="586"/>
        <v>7</v>
      </c>
      <c r="I2692" s="13"/>
      <c r="J2692" s="11" t="str">
        <f t="shared" si="593"/>
        <v>X</v>
      </c>
      <c r="K2692" s="11" t="str">
        <f t="shared" si="594"/>
        <v/>
      </c>
      <c r="L2692" s="11" t="str">
        <f t="shared" si="595"/>
        <v/>
      </c>
      <c r="M2692" s="13"/>
      <c r="R2692" s="11"/>
      <c r="T2692" s="11"/>
      <c r="X2692" s="13"/>
    </row>
    <row r="2693" spans="1:24" x14ac:dyDescent="0.3">
      <c r="A2693" s="13"/>
      <c r="B2693" s="11">
        <v>3711</v>
      </c>
      <c r="C2693" s="14">
        <f t="shared" si="585"/>
        <v>60.917999999999999</v>
      </c>
      <c r="D2693" s="13"/>
      <c r="E2693" s="14">
        <f t="shared" si="587"/>
        <v>60.917400000000001</v>
      </c>
      <c r="F2693" s="21">
        <f t="shared" si="596"/>
        <v>6</v>
      </c>
      <c r="G2693" s="13"/>
      <c r="H2693" s="21">
        <f t="shared" si="586"/>
        <v>5.9999999999999991</v>
      </c>
      <c r="I2693" s="13"/>
      <c r="J2693" s="11" t="str">
        <f t="shared" si="593"/>
        <v>X</v>
      </c>
      <c r="K2693" s="11" t="str">
        <f t="shared" si="594"/>
        <v/>
      </c>
      <c r="L2693" s="11" t="str">
        <f t="shared" si="595"/>
        <v/>
      </c>
      <c r="M2693" s="13"/>
      <c r="R2693" s="11"/>
      <c r="T2693" s="11"/>
      <c r="X2693" s="13"/>
    </row>
    <row r="2694" spans="1:24" x14ac:dyDescent="0.3">
      <c r="A2694" s="13"/>
      <c r="B2694" s="11">
        <v>3712</v>
      </c>
      <c r="C2694" s="14">
        <f t="shared" ref="C2694:C2757" si="597">ROUND(SQRT(B2694),4)</f>
        <v>60.926200000000001</v>
      </c>
      <c r="D2694" s="13"/>
      <c r="E2694" s="14">
        <f t="shared" si="587"/>
        <v>60.925600000000003</v>
      </c>
      <c r="F2694" s="21">
        <f t="shared" si="596"/>
        <v>6</v>
      </c>
      <c r="G2694" s="13"/>
      <c r="H2694" s="21">
        <f t="shared" si="586"/>
        <v>5.9999999999999991</v>
      </c>
      <c r="I2694" s="13"/>
      <c r="J2694" s="11" t="str">
        <f t="shared" si="593"/>
        <v>X</v>
      </c>
      <c r="K2694" s="11" t="str">
        <f t="shared" si="594"/>
        <v/>
      </c>
      <c r="L2694" s="11" t="str">
        <f t="shared" si="595"/>
        <v/>
      </c>
      <c r="M2694" s="13"/>
      <c r="R2694" s="11"/>
      <c r="T2694" s="11"/>
      <c r="X2694" s="13"/>
    </row>
    <row r="2695" spans="1:24" x14ac:dyDescent="0.3">
      <c r="A2695" s="13"/>
      <c r="B2695" s="11">
        <v>3713</v>
      </c>
      <c r="C2695" s="14">
        <f t="shared" si="597"/>
        <v>60.934399999999997</v>
      </c>
      <c r="D2695" s="13"/>
      <c r="E2695" s="14">
        <f t="shared" si="587"/>
        <v>60.933900000000001</v>
      </c>
      <c r="F2695" s="21">
        <f t="shared" si="596"/>
        <v>5</v>
      </c>
      <c r="G2695" s="13"/>
      <c r="H2695" s="21">
        <f t="shared" ref="H2695:H2758" si="598">ROUND(C2695-E2695,4)*10000</f>
        <v>5</v>
      </c>
      <c r="I2695" s="13"/>
      <c r="J2695" s="11" t="str">
        <f t="shared" si="593"/>
        <v>X</v>
      </c>
      <c r="K2695" s="11" t="str">
        <f t="shared" si="594"/>
        <v/>
      </c>
      <c r="L2695" s="11" t="str">
        <f t="shared" si="595"/>
        <v/>
      </c>
      <c r="M2695" s="13"/>
      <c r="R2695" s="11"/>
      <c r="T2695" s="11"/>
      <c r="X2695" s="13"/>
    </row>
    <row r="2696" spans="1:24" x14ac:dyDescent="0.3">
      <c r="A2696" s="13"/>
      <c r="B2696" s="11">
        <v>3714</v>
      </c>
      <c r="C2696" s="14">
        <f t="shared" si="597"/>
        <v>60.942599999999999</v>
      </c>
      <c r="D2696" s="13"/>
      <c r="E2696" s="14">
        <f t="shared" si="587"/>
        <v>60.942100000000003</v>
      </c>
      <c r="F2696" s="21">
        <f t="shared" si="596"/>
        <v>4</v>
      </c>
      <c r="G2696" s="13"/>
      <c r="H2696" s="21">
        <f t="shared" si="598"/>
        <v>5</v>
      </c>
      <c r="I2696" s="13"/>
      <c r="J2696" s="11" t="str">
        <f t="shared" si="593"/>
        <v/>
      </c>
      <c r="K2696" s="11" t="str">
        <f t="shared" si="594"/>
        <v>U</v>
      </c>
      <c r="L2696" s="11" t="str">
        <f t="shared" si="595"/>
        <v/>
      </c>
      <c r="M2696" s="13"/>
      <c r="R2696" s="11"/>
      <c r="T2696" s="11"/>
      <c r="X2696" s="13"/>
    </row>
    <row r="2697" spans="1:24" x14ac:dyDescent="0.3">
      <c r="A2697" s="13"/>
      <c r="B2697" s="11">
        <v>3715</v>
      </c>
      <c r="C2697" s="14">
        <f t="shared" si="597"/>
        <v>60.950800000000001</v>
      </c>
      <c r="D2697" s="13"/>
      <c r="E2697" s="14">
        <f t="shared" si="587"/>
        <v>60.950400000000002</v>
      </c>
      <c r="F2697" s="21">
        <f t="shared" si="596"/>
        <v>4</v>
      </c>
      <c r="G2697" s="13"/>
      <c r="H2697" s="21">
        <f t="shared" si="598"/>
        <v>4</v>
      </c>
      <c r="I2697" s="13"/>
      <c r="J2697" s="11" t="str">
        <f t="shared" si="593"/>
        <v>X</v>
      </c>
      <c r="K2697" s="11" t="str">
        <f t="shared" si="594"/>
        <v/>
      </c>
      <c r="L2697" s="11" t="str">
        <f t="shared" si="595"/>
        <v/>
      </c>
      <c r="M2697" s="13"/>
      <c r="R2697" s="11"/>
      <c r="T2697" s="11"/>
      <c r="X2697" s="13"/>
    </row>
    <row r="2698" spans="1:24" x14ac:dyDescent="0.3">
      <c r="A2698" s="13"/>
      <c r="B2698" s="11">
        <v>3716</v>
      </c>
      <c r="C2698" s="14">
        <f t="shared" si="597"/>
        <v>60.959000000000003</v>
      </c>
      <c r="D2698" s="13"/>
      <c r="E2698" s="14">
        <f t="shared" si="587"/>
        <v>60.9587</v>
      </c>
      <c r="F2698" s="21">
        <f t="shared" si="596"/>
        <v>3</v>
      </c>
      <c r="G2698" s="13"/>
      <c r="H2698" s="21">
        <f t="shared" si="598"/>
        <v>2.9999999999999996</v>
      </c>
      <c r="I2698" s="13"/>
      <c r="J2698" s="11" t="str">
        <f t="shared" si="593"/>
        <v>X</v>
      </c>
      <c r="K2698" s="11" t="str">
        <f t="shared" si="594"/>
        <v/>
      </c>
      <c r="L2698" s="11" t="str">
        <f t="shared" si="595"/>
        <v/>
      </c>
      <c r="M2698" s="13"/>
      <c r="R2698" s="11"/>
      <c r="T2698" s="11"/>
      <c r="X2698" s="13"/>
    </row>
    <row r="2699" spans="1:24" x14ac:dyDescent="0.3">
      <c r="A2699" s="13"/>
      <c r="B2699" s="11">
        <v>3717</v>
      </c>
      <c r="C2699" s="14">
        <f t="shared" si="597"/>
        <v>60.967199999999998</v>
      </c>
      <c r="D2699" s="13"/>
      <c r="E2699" s="14">
        <f t="shared" si="587"/>
        <v>60.966900000000003</v>
      </c>
      <c r="F2699" s="21">
        <f t="shared" si="596"/>
        <v>2</v>
      </c>
      <c r="G2699" s="13"/>
      <c r="H2699" s="21">
        <f t="shared" si="598"/>
        <v>2.9999999999999996</v>
      </c>
      <c r="I2699" s="13"/>
      <c r="J2699" s="11" t="str">
        <f t="shared" si="593"/>
        <v/>
      </c>
      <c r="K2699" s="11" t="str">
        <f t="shared" si="594"/>
        <v>U</v>
      </c>
      <c r="L2699" s="11" t="str">
        <f t="shared" si="595"/>
        <v/>
      </c>
      <c r="M2699" s="13"/>
      <c r="R2699" s="11"/>
      <c r="T2699" s="11"/>
      <c r="X2699" s="13"/>
    </row>
    <row r="2700" spans="1:24" x14ac:dyDescent="0.3">
      <c r="A2700" s="13"/>
      <c r="B2700" s="11">
        <v>3718</v>
      </c>
      <c r="C2700" s="14">
        <f t="shared" si="597"/>
        <v>60.9754</v>
      </c>
      <c r="D2700" s="13"/>
      <c r="E2700" s="14">
        <f t="shared" si="587"/>
        <v>60.975200000000001</v>
      </c>
      <c r="F2700" s="21">
        <f t="shared" si="596"/>
        <v>2</v>
      </c>
      <c r="G2700" s="13"/>
      <c r="H2700" s="21">
        <f t="shared" si="598"/>
        <v>2</v>
      </c>
      <c r="I2700" s="13"/>
      <c r="J2700" s="11" t="str">
        <f t="shared" si="593"/>
        <v>X</v>
      </c>
      <c r="K2700" s="11" t="str">
        <f t="shared" si="594"/>
        <v/>
      </c>
      <c r="L2700" s="11" t="str">
        <f t="shared" si="595"/>
        <v/>
      </c>
      <c r="M2700" s="13"/>
      <c r="R2700" s="11"/>
      <c r="T2700" s="11"/>
      <c r="X2700" s="13"/>
    </row>
    <row r="2701" spans="1:24" x14ac:dyDescent="0.3">
      <c r="A2701" s="13"/>
      <c r="B2701" s="11">
        <v>3719</v>
      </c>
      <c r="C2701" s="14">
        <f t="shared" si="597"/>
        <v>60.983600000000003</v>
      </c>
      <c r="D2701" s="13"/>
      <c r="E2701" s="14">
        <f t="shared" si="587"/>
        <v>60.983499999999999</v>
      </c>
      <c r="F2701" s="21">
        <f t="shared" si="596"/>
        <v>1</v>
      </c>
      <c r="G2701" s="13"/>
      <c r="H2701" s="21">
        <f t="shared" si="598"/>
        <v>1</v>
      </c>
      <c r="I2701" s="13"/>
      <c r="J2701" s="11" t="str">
        <f t="shared" si="593"/>
        <v>X</v>
      </c>
      <c r="K2701" s="11" t="str">
        <f t="shared" si="594"/>
        <v/>
      </c>
      <c r="L2701" s="11" t="str">
        <f t="shared" si="595"/>
        <v/>
      </c>
      <c r="M2701" s="13"/>
      <c r="R2701" s="11"/>
      <c r="T2701" s="11"/>
      <c r="X2701" s="13"/>
    </row>
    <row r="2702" spans="1:24" x14ac:dyDescent="0.3">
      <c r="A2702" s="13"/>
      <c r="B2702" s="11">
        <v>3720</v>
      </c>
      <c r="C2702" s="14">
        <f t="shared" si="597"/>
        <v>60.991799999999998</v>
      </c>
      <c r="D2702" s="13"/>
      <c r="E2702" s="14">
        <f t="shared" si="587"/>
        <v>60.991700000000002</v>
      </c>
      <c r="F2702" s="21">
        <f t="shared" si="596"/>
        <v>1</v>
      </c>
      <c r="G2702" s="13"/>
      <c r="H2702" s="21">
        <f t="shared" si="598"/>
        <v>1</v>
      </c>
      <c r="I2702" s="13"/>
      <c r="J2702" s="11" t="str">
        <f t="shared" si="593"/>
        <v>X</v>
      </c>
      <c r="K2702" s="11" t="str">
        <f t="shared" si="594"/>
        <v/>
      </c>
      <c r="L2702" s="11" t="str">
        <f t="shared" si="595"/>
        <v/>
      </c>
      <c r="M2702" s="13"/>
      <c r="R2702" s="11"/>
      <c r="T2702" s="11"/>
      <c r="X2702" s="13"/>
    </row>
    <row r="2703" spans="1:24" x14ac:dyDescent="0.3">
      <c r="A2703" s="13"/>
      <c r="B2703" s="11">
        <v>3721</v>
      </c>
      <c r="C2703" s="14">
        <f t="shared" si="597"/>
        <v>61</v>
      </c>
      <c r="D2703" s="13"/>
      <c r="E2703" s="14">
        <f>60+(B2703-3600)/121</f>
        <v>61</v>
      </c>
      <c r="F2703" s="21"/>
      <c r="G2703" s="13"/>
      <c r="H2703" s="21">
        <f t="shared" si="598"/>
        <v>0</v>
      </c>
      <c r="I2703" s="13"/>
      <c r="J2703" s="10">
        <f>COUNTIF(J2583:J2702,"X")</f>
        <v>65</v>
      </c>
      <c r="K2703" s="10">
        <f>COUNTIF(K2583:K2702,"U")</f>
        <v>7</v>
      </c>
      <c r="L2703" s="10">
        <f>COUNTIF(L2583:L2702,"O")</f>
        <v>48</v>
      </c>
      <c r="M2703" s="13"/>
      <c r="R2703" s="11"/>
      <c r="T2703" s="11"/>
      <c r="X2703" s="13"/>
    </row>
    <row r="2704" spans="1:24" x14ac:dyDescent="0.3">
      <c r="A2704" s="13"/>
      <c r="B2704" s="11">
        <v>3722</v>
      </c>
      <c r="C2704" s="14">
        <f t="shared" si="597"/>
        <v>61.008200000000002</v>
      </c>
      <c r="D2704" s="13"/>
      <c r="E2704" s="14">
        <f t="shared" ref="E2704:E2767" si="599">ROUND(61+(B2704-3721)/123,4)</f>
        <v>61.008099999999999</v>
      </c>
      <c r="F2704" s="21">
        <f t="shared" ref="F2704:F2720" si="600">ROUND(((E2704-61)/0.14)*(20/2),0)</f>
        <v>1</v>
      </c>
      <c r="G2704" s="13"/>
      <c r="H2704" s="21">
        <f t="shared" si="598"/>
        <v>1</v>
      </c>
      <c r="I2704" s="13"/>
      <c r="J2704" s="11" t="str">
        <f t="shared" ref="J2704:J2735" si="601">IF(H2704=F2704,"X","")</f>
        <v>X</v>
      </c>
      <c r="K2704" s="11" t="str">
        <f t="shared" ref="K2704:K2735" si="602">IF(H2704&gt;F2704,"U","")</f>
        <v/>
      </c>
      <c r="L2704" s="11" t="str">
        <f t="shared" ref="L2704:L2735" si="603">IF(H2704&lt;F2704,"O","")</f>
        <v/>
      </c>
      <c r="M2704" s="13"/>
      <c r="R2704" s="11"/>
      <c r="T2704" s="11"/>
      <c r="X2704" s="13"/>
    </row>
    <row r="2705" spans="1:24" x14ac:dyDescent="0.3">
      <c r="A2705" s="13"/>
      <c r="B2705" s="11">
        <v>3723</v>
      </c>
      <c r="C2705" s="14">
        <f t="shared" si="597"/>
        <v>61.016399999999997</v>
      </c>
      <c r="D2705" s="13"/>
      <c r="E2705" s="14">
        <f t="shared" si="599"/>
        <v>61.016300000000001</v>
      </c>
      <c r="F2705" s="21">
        <f t="shared" si="600"/>
        <v>1</v>
      </c>
      <c r="G2705" s="13"/>
      <c r="H2705" s="21">
        <f t="shared" si="598"/>
        <v>1</v>
      </c>
      <c r="I2705" s="13"/>
      <c r="J2705" s="11" t="str">
        <f t="shared" si="601"/>
        <v>X</v>
      </c>
      <c r="K2705" s="11" t="str">
        <f t="shared" si="602"/>
        <v/>
      </c>
      <c r="L2705" s="11" t="str">
        <f t="shared" si="603"/>
        <v/>
      </c>
      <c r="M2705" s="13"/>
      <c r="R2705" s="11"/>
      <c r="T2705" s="11"/>
      <c r="X2705" s="13"/>
    </row>
    <row r="2706" spans="1:24" x14ac:dyDescent="0.3">
      <c r="A2706" s="13"/>
      <c r="B2706" s="11">
        <v>3724</v>
      </c>
      <c r="C2706" s="14">
        <f t="shared" si="597"/>
        <v>61.0246</v>
      </c>
      <c r="D2706" s="13"/>
      <c r="E2706" s="14">
        <f t="shared" si="599"/>
        <v>61.0244</v>
      </c>
      <c r="F2706" s="21">
        <f t="shared" si="600"/>
        <v>2</v>
      </c>
      <c r="G2706" s="13"/>
      <c r="H2706" s="21">
        <f t="shared" si="598"/>
        <v>2</v>
      </c>
      <c r="I2706" s="13"/>
      <c r="J2706" s="11" t="str">
        <f t="shared" si="601"/>
        <v>X</v>
      </c>
      <c r="K2706" s="11" t="str">
        <f t="shared" si="602"/>
        <v/>
      </c>
      <c r="L2706" s="11" t="str">
        <f t="shared" si="603"/>
        <v/>
      </c>
      <c r="M2706" s="13"/>
      <c r="R2706" s="11"/>
      <c r="T2706" s="11"/>
      <c r="X2706" s="13"/>
    </row>
    <row r="2707" spans="1:24" x14ac:dyDescent="0.3">
      <c r="A2707" s="13"/>
      <c r="B2707" s="11">
        <v>3725</v>
      </c>
      <c r="C2707" s="14">
        <f t="shared" si="597"/>
        <v>61.032800000000002</v>
      </c>
      <c r="D2707" s="13"/>
      <c r="E2707" s="14">
        <f t="shared" si="599"/>
        <v>61.032499999999999</v>
      </c>
      <c r="F2707" s="21">
        <f t="shared" si="600"/>
        <v>2</v>
      </c>
      <c r="G2707" s="13"/>
      <c r="H2707" s="21">
        <f t="shared" si="598"/>
        <v>2.9999999999999996</v>
      </c>
      <c r="I2707" s="13"/>
      <c r="J2707" s="11" t="str">
        <f t="shared" si="601"/>
        <v/>
      </c>
      <c r="K2707" s="11" t="str">
        <f t="shared" si="602"/>
        <v>U</v>
      </c>
      <c r="L2707" s="11" t="str">
        <f t="shared" si="603"/>
        <v/>
      </c>
      <c r="M2707" s="13"/>
      <c r="R2707" s="11"/>
      <c r="T2707" s="11"/>
      <c r="X2707" s="13"/>
    </row>
    <row r="2708" spans="1:24" x14ac:dyDescent="0.3">
      <c r="A2708" s="13"/>
      <c r="B2708" s="11">
        <v>3726</v>
      </c>
      <c r="C2708" s="14">
        <f t="shared" si="597"/>
        <v>61.040999999999997</v>
      </c>
      <c r="D2708" s="13"/>
      <c r="E2708" s="14">
        <f t="shared" si="599"/>
        <v>61.040700000000001</v>
      </c>
      <c r="F2708" s="21">
        <f t="shared" si="600"/>
        <v>3</v>
      </c>
      <c r="G2708" s="13"/>
      <c r="H2708" s="21">
        <f t="shared" si="598"/>
        <v>2.9999999999999996</v>
      </c>
      <c r="I2708" s="13"/>
      <c r="J2708" s="11" t="str">
        <f t="shared" si="601"/>
        <v>X</v>
      </c>
      <c r="K2708" s="11" t="str">
        <f t="shared" si="602"/>
        <v/>
      </c>
      <c r="L2708" s="11" t="str">
        <f t="shared" si="603"/>
        <v/>
      </c>
      <c r="M2708" s="13"/>
      <c r="R2708" s="11"/>
      <c r="T2708" s="11"/>
      <c r="X2708" s="13"/>
    </row>
    <row r="2709" spans="1:24" x14ac:dyDescent="0.3">
      <c r="A2709" s="13"/>
      <c r="B2709" s="11">
        <v>3727</v>
      </c>
      <c r="C2709" s="14">
        <f t="shared" si="597"/>
        <v>61.049199999999999</v>
      </c>
      <c r="D2709" s="13"/>
      <c r="E2709" s="14">
        <f t="shared" si="599"/>
        <v>61.0488</v>
      </c>
      <c r="F2709" s="21">
        <f t="shared" si="600"/>
        <v>3</v>
      </c>
      <c r="G2709" s="13"/>
      <c r="H2709" s="21">
        <f t="shared" si="598"/>
        <v>4</v>
      </c>
      <c r="I2709" s="13"/>
      <c r="J2709" s="11" t="str">
        <f t="shared" si="601"/>
        <v/>
      </c>
      <c r="K2709" s="11" t="str">
        <f t="shared" si="602"/>
        <v>U</v>
      </c>
      <c r="L2709" s="11" t="str">
        <f t="shared" si="603"/>
        <v/>
      </c>
      <c r="M2709" s="13"/>
      <c r="R2709" s="11"/>
      <c r="T2709" s="11"/>
      <c r="X2709" s="13"/>
    </row>
    <row r="2710" spans="1:24" x14ac:dyDescent="0.3">
      <c r="A2710" s="13"/>
      <c r="B2710" s="11">
        <v>3728</v>
      </c>
      <c r="C2710" s="14">
        <f t="shared" si="597"/>
        <v>61.057400000000001</v>
      </c>
      <c r="D2710" s="13"/>
      <c r="E2710" s="14">
        <f t="shared" si="599"/>
        <v>61.056899999999999</v>
      </c>
      <c r="F2710" s="21">
        <f t="shared" si="600"/>
        <v>4</v>
      </c>
      <c r="G2710" s="13"/>
      <c r="H2710" s="21">
        <f t="shared" si="598"/>
        <v>5</v>
      </c>
      <c r="I2710" s="13"/>
      <c r="J2710" s="11" t="str">
        <f t="shared" si="601"/>
        <v/>
      </c>
      <c r="K2710" s="11" t="str">
        <f t="shared" si="602"/>
        <v>U</v>
      </c>
      <c r="L2710" s="11" t="str">
        <f t="shared" si="603"/>
        <v/>
      </c>
      <c r="M2710" s="13"/>
      <c r="R2710" s="11"/>
      <c r="T2710" s="11"/>
      <c r="X2710" s="13"/>
    </row>
    <row r="2711" spans="1:24" x14ac:dyDescent="0.3">
      <c r="A2711" s="13"/>
      <c r="B2711" s="11">
        <v>3729</v>
      </c>
      <c r="C2711" s="14">
        <f t="shared" si="597"/>
        <v>61.0655</v>
      </c>
      <c r="D2711" s="13"/>
      <c r="E2711" s="14">
        <f t="shared" si="599"/>
        <v>61.064999999999998</v>
      </c>
      <c r="F2711" s="21">
        <f t="shared" si="600"/>
        <v>5</v>
      </c>
      <c r="G2711" s="13"/>
      <c r="H2711" s="21">
        <f t="shared" si="598"/>
        <v>5</v>
      </c>
      <c r="I2711" s="13"/>
      <c r="J2711" s="11" t="str">
        <f t="shared" si="601"/>
        <v>X</v>
      </c>
      <c r="K2711" s="11" t="str">
        <f t="shared" si="602"/>
        <v/>
      </c>
      <c r="L2711" s="11" t="str">
        <f t="shared" si="603"/>
        <v/>
      </c>
      <c r="M2711" s="13"/>
      <c r="R2711" s="11"/>
      <c r="T2711" s="11"/>
      <c r="X2711" s="13"/>
    </row>
    <row r="2712" spans="1:24" x14ac:dyDescent="0.3">
      <c r="A2712" s="13"/>
      <c r="B2712" s="11">
        <v>3730</v>
      </c>
      <c r="C2712" s="14">
        <f t="shared" si="597"/>
        <v>61.073700000000002</v>
      </c>
      <c r="D2712" s="13"/>
      <c r="E2712" s="14">
        <f t="shared" si="599"/>
        <v>61.0732</v>
      </c>
      <c r="F2712" s="21">
        <f t="shared" si="600"/>
        <v>5</v>
      </c>
      <c r="G2712" s="13"/>
      <c r="H2712" s="21">
        <f t="shared" si="598"/>
        <v>5</v>
      </c>
      <c r="I2712" s="13"/>
      <c r="J2712" s="11" t="str">
        <f t="shared" si="601"/>
        <v>X</v>
      </c>
      <c r="K2712" s="11" t="str">
        <f t="shared" si="602"/>
        <v/>
      </c>
      <c r="L2712" s="11" t="str">
        <f t="shared" si="603"/>
        <v/>
      </c>
      <c r="M2712" s="13"/>
      <c r="R2712" s="11"/>
      <c r="T2712" s="11"/>
      <c r="X2712" s="13"/>
    </row>
    <row r="2713" spans="1:24" x14ac:dyDescent="0.3">
      <c r="A2713" s="13"/>
      <c r="B2713" s="11">
        <v>3731</v>
      </c>
      <c r="C2713" s="14">
        <f t="shared" si="597"/>
        <v>61.081899999999997</v>
      </c>
      <c r="D2713" s="13"/>
      <c r="E2713" s="14">
        <f t="shared" si="599"/>
        <v>61.081299999999999</v>
      </c>
      <c r="F2713" s="21">
        <f t="shared" si="600"/>
        <v>6</v>
      </c>
      <c r="G2713" s="13"/>
      <c r="H2713" s="21">
        <f t="shared" si="598"/>
        <v>5.9999999999999991</v>
      </c>
      <c r="I2713" s="13"/>
      <c r="J2713" s="11" t="str">
        <f t="shared" si="601"/>
        <v>X</v>
      </c>
      <c r="K2713" s="11" t="str">
        <f t="shared" si="602"/>
        <v/>
      </c>
      <c r="L2713" s="11" t="str">
        <f t="shared" si="603"/>
        <v/>
      </c>
      <c r="M2713" s="13"/>
      <c r="R2713" s="11"/>
      <c r="T2713" s="11"/>
      <c r="X2713" s="13"/>
    </row>
    <row r="2714" spans="1:24" x14ac:dyDescent="0.3">
      <c r="A2714" s="13"/>
      <c r="B2714" s="11">
        <v>3732</v>
      </c>
      <c r="C2714" s="14">
        <f t="shared" si="597"/>
        <v>61.0901</v>
      </c>
      <c r="D2714" s="13"/>
      <c r="E2714" s="14">
        <f t="shared" si="599"/>
        <v>61.089399999999998</v>
      </c>
      <c r="F2714" s="21">
        <f t="shared" si="600"/>
        <v>6</v>
      </c>
      <c r="G2714" s="13"/>
      <c r="H2714" s="21">
        <f t="shared" si="598"/>
        <v>7</v>
      </c>
      <c r="I2714" s="13"/>
      <c r="J2714" s="11" t="str">
        <f t="shared" si="601"/>
        <v/>
      </c>
      <c r="K2714" s="11" t="str">
        <f t="shared" si="602"/>
        <v>U</v>
      </c>
      <c r="L2714" s="11" t="str">
        <f t="shared" si="603"/>
        <v/>
      </c>
      <c r="M2714" s="13"/>
      <c r="R2714" s="11"/>
      <c r="T2714" s="11"/>
      <c r="X2714" s="13"/>
    </row>
    <row r="2715" spans="1:24" x14ac:dyDescent="0.3">
      <c r="A2715" s="13"/>
      <c r="B2715" s="11">
        <v>3733</v>
      </c>
      <c r="C2715" s="14">
        <f t="shared" si="597"/>
        <v>61.098300000000002</v>
      </c>
      <c r="D2715" s="13"/>
      <c r="E2715" s="14">
        <f t="shared" si="599"/>
        <v>61.0976</v>
      </c>
      <c r="F2715" s="21">
        <f t="shared" si="600"/>
        <v>7</v>
      </c>
      <c r="G2715" s="13"/>
      <c r="H2715" s="21">
        <f t="shared" si="598"/>
        <v>7</v>
      </c>
      <c r="I2715" s="13"/>
      <c r="J2715" s="11" t="str">
        <f t="shared" si="601"/>
        <v>X</v>
      </c>
      <c r="K2715" s="11" t="str">
        <f t="shared" si="602"/>
        <v/>
      </c>
      <c r="L2715" s="11" t="str">
        <f t="shared" si="603"/>
        <v/>
      </c>
      <c r="M2715" s="13"/>
      <c r="R2715" s="11"/>
      <c r="T2715" s="11"/>
      <c r="X2715" s="13"/>
    </row>
    <row r="2716" spans="1:24" x14ac:dyDescent="0.3">
      <c r="A2716" s="13"/>
      <c r="B2716" s="11">
        <v>3734</v>
      </c>
      <c r="C2716" s="14">
        <f t="shared" si="597"/>
        <v>61.106499999999997</v>
      </c>
      <c r="D2716" s="13"/>
      <c r="E2716" s="14">
        <f t="shared" si="599"/>
        <v>61.105699999999999</v>
      </c>
      <c r="F2716" s="21">
        <f t="shared" si="600"/>
        <v>8</v>
      </c>
      <c r="G2716" s="13"/>
      <c r="H2716" s="21">
        <f t="shared" si="598"/>
        <v>8</v>
      </c>
      <c r="I2716" s="13"/>
      <c r="J2716" s="11" t="str">
        <f t="shared" si="601"/>
        <v>X</v>
      </c>
      <c r="K2716" s="11" t="str">
        <f t="shared" si="602"/>
        <v/>
      </c>
      <c r="L2716" s="11" t="str">
        <f t="shared" si="603"/>
        <v/>
      </c>
      <c r="M2716" s="13"/>
      <c r="R2716" s="11"/>
      <c r="T2716" s="11"/>
      <c r="X2716" s="13"/>
    </row>
    <row r="2717" spans="1:24" x14ac:dyDescent="0.3">
      <c r="A2717" s="13"/>
      <c r="B2717" s="11">
        <v>3735</v>
      </c>
      <c r="C2717" s="14">
        <f t="shared" si="597"/>
        <v>61.114600000000003</v>
      </c>
      <c r="D2717" s="13"/>
      <c r="E2717" s="14">
        <f t="shared" si="599"/>
        <v>61.113799999999998</v>
      </c>
      <c r="F2717" s="21">
        <f t="shared" si="600"/>
        <v>8</v>
      </c>
      <c r="G2717" s="13"/>
      <c r="H2717" s="21">
        <f t="shared" si="598"/>
        <v>8</v>
      </c>
      <c r="I2717" s="13"/>
      <c r="J2717" s="11" t="str">
        <f t="shared" si="601"/>
        <v>X</v>
      </c>
      <c r="K2717" s="11" t="str">
        <f t="shared" si="602"/>
        <v/>
      </c>
      <c r="L2717" s="11" t="str">
        <f t="shared" si="603"/>
        <v/>
      </c>
      <c r="M2717" s="13"/>
      <c r="R2717" s="11"/>
      <c r="T2717" s="11"/>
      <c r="X2717" s="13"/>
    </row>
    <row r="2718" spans="1:24" x14ac:dyDescent="0.3">
      <c r="A2718" s="13"/>
      <c r="B2718" s="11">
        <v>3736</v>
      </c>
      <c r="C2718" s="14">
        <f t="shared" si="597"/>
        <v>61.122799999999998</v>
      </c>
      <c r="D2718" s="13"/>
      <c r="E2718" s="14">
        <f t="shared" si="599"/>
        <v>61.122</v>
      </c>
      <c r="F2718" s="21">
        <f t="shared" si="600"/>
        <v>9</v>
      </c>
      <c r="G2718" s="13"/>
      <c r="H2718" s="21">
        <f t="shared" si="598"/>
        <v>8</v>
      </c>
      <c r="I2718" s="13"/>
      <c r="J2718" s="11" t="str">
        <f t="shared" si="601"/>
        <v/>
      </c>
      <c r="K2718" s="11" t="str">
        <f t="shared" si="602"/>
        <v/>
      </c>
      <c r="L2718" s="11" t="str">
        <f t="shared" si="603"/>
        <v>O</v>
      </c>
      <c r="M2718" s="13"/>
      <c r="R2718" s="11"/>
      <c r="T2718" s="11"/>
      <c r="X2718" s="13"/>
    </row>
    <row r="2719" spans="1:24" x14ac:dyDescent="0.3">
      <c r="A2719" s="13"/>
      <c r="B2719" s="11">
        <v>3737</v>
      </c>
      <c r="C2719" s="14">
        <f t="shared" si="597"/>
        <v>61.131</v>
      </c>
      <c r="D2719" s="13"/>
      <c r="E2719" s="14">
        <f t="shared" si="599"/>
        <v>61.130099999999999</v>
      </c>
      <c r="F2719" s="21">
        <f t="shared" si="600"/>
        <v>9</v>
      </c>
      <c r="G2719" s="13"/>
      <c r="H2719" s="21">
        <f t="shared" si="598"/>
        <v>9</v>
      </c>
      <c r="I2719" s="13"/>
      <c r="J2719" s="11" t="str">
        <f t="shared" si="601"/>
        <v>X</v>
      </c>
      <c r="K2719" s="11" t="str">
        <f t="shared" si="602"/>
        <v/>
      </c>
      <c r="L2719" s="11" t="str">
        <f t="shared" si="603"/>
        <v/>
      </c>
      <c r="M2719" s="13"/>
      <c r="R2719" s="11"/>
      <c r="T2719" s="11"/>
      <c r="X2719" s="13"/>
    </row>
    <row r="2720" spans="1:24" x14ac:dyDescent="0.3">
      <c r="A2720" s="13"/>
      <c r="B2720" s="11">
        <v>3738</v>
      </c>
      <c r="C2720" s="14">
        <f t="shared" si="597"/>
        <v>61.139200000000002</v>
      </c>
      <c r="D2720" s="13"/>
      <c r="E2720" s="14">
        <f t="shared" si="599"/>
        <v>61.138199999999998</v>
      </c>
      <c r="F2720" s="21">
        <f t="shared" si="600"/>
        <v>10</v>
      </c>
      <c r="G2720" s="13"/>
      <c r="H2720" s="21">
        <f t="shared" si="598"/>
        <v>10</v>
      </c>
      <c r="I2720" s="13"/>
      <c r="J2720" s="11" t="str">
        <f t="shared" si="601"/>
        <v>X</v>
      </c>
      <c r="K2720" s="11" t="str">
        <f t="shared" si="602"/>
        <v/>
      </c>
      <c r="L2720" s="11" t="str">
        <f t="shared" si="603"/>
        <v/>
      </c>
      <c r="M2720" s="13"/>
      <c r="R2720" s="11"/>
      <c r="T2720" s="11"/>
      <c r="X2720" s="13"/>
    </row>
    <row r="2721" spans="1:24" x14ac:dyDescent="0.3">
      <c r="A2721" s="13"/>
      <c r="B2721" s="11">
        <v>3739</v>
      </c>
      <c r="C2721" s="14">
        <f t="shared" si="597"/>
        <v>61.147399999999998</v>
      </c>
      <c r="D2721" s="13"/>
      <c r="E2721" s="14">
        <f t="shared" si="599"/>
        <v>61.146299999999997</v>
      </c>
      <c r="F2721" s="21">
        <f t="shared" ref="F2721:F2737" si="604">ROUND((20/2)+(((E2721-61)-0.14)/0.14)*(20/3),0)</f>
        <v>10</v>
      </c>
      <c r="G2721" s="13"/>
      <c r="H2721" s="21">
        <f t="shared" si="598"/>
        <v>11</v>
      </c>
      <c r="I2721" s="13"/>
      <c r="J2721" s="11" t="str">
        <f t="shared" si="601"/>
        <v/>
      </c>
      <c r="K2721" s="11" t="str">
        <f t="shared" si="602"/>
        <v>U</v>
      </c>
      <c r="L2721" s="11" t="str">
        <f t="shared" si="603"/>
        <v/>
      </c>
      <c r="M2721" s="13"/>
      <c r="R2721" s="11"/>
      <c r="T2721" s="11"/>
      <c r="X2721" s="13"/>
    </row>
    <row r="2722" spans="1:24" x14ac:dyDescent="0.3">
      <c r="A2722" s="13"/>
      <c r="B2722" s="11">
        <v>3740</v>
      </c>
      <c r="C2722" s="14">
        <f t="shared" si="597"/>
        <v>61.155500000000004</v>
      </c>
      <c r="D2722" s="13"/>
      <c r="E2722" s="14">
        <f t="shared" si="599"/>
        <v>61.154499999999999</v>
      </c>
      <c r="F2722" s="21">
        <f t="shared" si="604"/>
        <v>11</v>
      </c>
      <c r="G2722" s="13"/>
      <c r="H2722" s="21">
        <f t="shared" si="598"/>
        <v>10</v>
      </c>
      <c r="I2722" s="13"/>
      <c r="J2722" s="11" t="str">
        <f t="shared" si="601"/>
        <v/>
      </c>
      <c r="K2722" s="11" t="str">
        <f t="shared" si="602"/>
        <v/>
      </c>
      <c r="L2722" s="11" t="str">
        <f t="shared" si="603"/>
        <v>O</v>
      </c>
      <c r="M2722" s="13"/>
      <c r="R2722" s="11"/>
      <c r="T2722" s="11"/>
      <c r="X2722" s="13"/>
    </row>
    <row r="2723" spans="1:24" x14ac:dyDescent="0.3">
      <c r="A2723" s="13"/>
      <c r="B2723" s="11">
        <v>3741</v>
      </c>
      <c r="C2723" s="14">
        <f t="shared" si="597"/>
        <v>61.163699999999999</v>
      </c>
      <c r="D2723" s="13"/>
      <c r="E2723" s="14">
        <f t="shared" si="599"/>
        <v>61.162599999999998</v>
      </c>
      <c r="F2723" s="21">
        <f t="shared" si="604"/>
        <v>11</v>
      </c>
      <c r="G2723" s="13"/>
      <c r="H2723" s="21">
        <f t="shared" si="598"/>
        <v>11</v>
      </c>
      <c r="I2723" s="13"/>
      <c r="J2723" s="11" t="str">
        <f t="shared" si="601"/>
        <v>X</v>
      </c>
      <c r="K2723" s="11" t="str">
        <f t="shared" si="602"/>
        <v/>
      </c>
      <c r="L2723" s="11" t="str">
        <f t="shared" si="603"/>
        <v/>
      </c>
      <c r="M2723" s="13"/>
      <c r="R2723" s="11"/>
      <c r="T2723" s="11"/>
      <c r="X2723" s="13"/>
    </row>
    <row r="2724" spans="1:24" x14ac:dyDescent="0.3">
      <c r="A2724" s="13"/>
      <c r="B2724" s="11">
        <v>3742</v>
      </c>
      <c r="C2724" s="14">
        <f t="shared" si="597"/>
        <v>61.171900000000001</v>
      </c>
      <c r="D2724" s="13"/>
      <c r="E2724" s="14">
        <f t="shared" si="599"/>
        <v>61.170699999999997</v>
      </c>
      <c r="F2724" s="21">
        <f t="shared" si="604"/>
        <v>11</v>
      </c>
      <c r="G2724" s="13"/>
      <c r="H2724" s="21">
        <f t="shared" si="598"/>
        <v>11.999999999999998</v>
      </c>
      <c r="I2724" s="13"/>
      <c r="J2724" s="11" t="str">
        <f t="shared" si="601"/>
        <v/>
      </c>
      <c r="K2724" s="11" t="str">
        <f t="shared" si="602"/>
        <v>U</v>
      </c>
      <c r="L2724" s="11" t="str">
        <f t="shared" si="603"/>
        <v/>
      </c>
      <c r="M2724" s="13"/>
      <c r="R2724" s="11"/>
      <c r="T2724" s="11"/>
      <c r="X2724" s="13"/>
    </row>
    <row r="2725" spans="1:24" x14ac:dyDescent="0.3">
      <c r="A2725" s="13"/>
      <c r="B2725" s="11">
        <v>3743</v>
      </c>
      <c r="C2725" s="14">
        <f t="shared" si="597"/>
        <v>61.180100000000003</v>
      </c>
      <c r="D2725" s="13"/>
      <c r="E2725" s="14">
        <f t="shared" si="599"/>
        <v>61.178899999999999</v>
      </c>
      <c r="F2725" s="21">
        <f t="shared" si="604"/>
        <v>12</v>
      </c>
      <c r="G2725" s="13"/>
      <c r="H2725" s="21">
        <f t="shared" si="598"/>
        <v>11.999999999999998</v>
      </c>
      <c r="I2725" s="13"/>
      <c r="J2725" s="11" t="str">
        <f t="shared" si="601"/>
        <v>X</v>
      </c>
      <c r="K2725" s="11" t="str">
        <f t="shared" si="602"/>
        <v/>
      </c>
      <c r="L2725" s="11" t="str">
        <f t="shared" si="603"/>
        <v/>
      </c>
      <c r="M2725" s="13"/>
      <c r="R2725" s="11"/>
      <c r="T2725" s="11"/>
      <c r="X2725" s="13"/>
    </row>
    <row r="2726" spans="1:24" x14ac:dyDescent="0.3">
      <c r="A2726" s="13"/>
      <c r="B2726" s="11">
        <v>3744</v>
      </c>
      <c r="C2726" s="14">
        <f t="shared" si="597"/>
        <v>61.188200000000002</v>
      </c>
      <c r="D2726" s="13"/>
      <c r="E2726" s="14">
        <f t="shared" si="599"/>
        <v>61.186999999999998</v>
      </c>
      <c r="F2726" s="21">
        <f t="shared" si="604"/>
        <v>12</v>
      </c>
      <c r="G2726" s="13"/>
      <c r="H2726" s="21">
        <f t="shared" si="598"/>
        <v>11.999999999999998</v>
      </c>
      <c r="I2726" s="13"/>
      <c r="J2726" s="11" t="str">
        <f t="shared" si="601"/>
        <v>X</v>
      </c>
      <c r="K2726" s="11" t="str">
        <f t="shared" si="602"/>
        <v/>
      </c>
      <c r="L2726" s="11" t="str">
        <f t="shared" si="603"/>
        <v/>
      </c>
      <c r="M2726" s="13"/>
      <c r="R2726" s="11"/>
      <c r="T2726" s="11"/>
      <c r="X2726" s="13"/>
    </row>
    <row r="2727" spans="1:24" x14ac:dyDescent="0.3">
      <c r="A2727" s="13"/>
      <c r="B2727" s="11">
        <v>3745</v>
      </c>
      <c r="C2727" s="14">
        <f t="shared" si="597"/>
        <v>61.196399999999997</v>
      </c>
      <c r="D2727" s="13"/>
      <c r="E2727" s="14">
        <f t="shared" si="599"/>
        <v>61.195099999999996</v>
      </c>
      <c r="F2727" s="21">
        <f t="shared" si="604"/>
        <v>13</v>
      </c>
      <c r="G2727" s="13"/>
      <c r="H2727" s="21">
        <f t="shared" si="598"/>
        <v>13</v>
      </c>
      <c r="I2727" s="13"/>
      <c r="J2727" s="11" t="str">
        <f t="shared" si="601"/>
        <v>X</v>
      </c>
      <c r="K2727" s="11" t="str">
        <f t="shared" si="602"/>
        <v/>
      </c>
      <c r="L2727" s="11" t="str">
        <f t="shared" si="603"/>
        <v/>
      </c>
      <c r="M2727" s="13"/>
      <c r="R2727" s="11"/>
      <c r="T2727" s="11"/>
      <c r="X2727" s="13"/>
    </row>
    <row r="2728" spans="1:24" x14ac:dyDescent="0.3">
      <c r="A2728" s="13"/>
      <c r="B2728" s="11">
        <v>3746</v>
      </c>
      <c r="C2728" s="14">
        <f t="shared" si="597"/>
        <v>61.204599999999999</v>
      </c>
      <c r="D2728" s="13"/>
      <c r="E2728" s="14">
        <f t="shared" si="599"/>
        <v>61.203299999999999</v>
      </c>
      <c r="F2728" s="21">
        <f t="shared" si="604"/>
        <v>13</v>
      </c>
      <c r="G2728" s="13"/>
      <c r="H2728" s="21">
        <f t="shared" si="598"/>
        <v>13</v>
      </c>
      <c r="I2728" s="13"/>
      <c r="J2728" s="11" t="str">
        <f t="shared" si="601"/>
        <v>X</v>
      </c>
      <c r="K2728" s="11" t="str">
        <f t="shared" si="602"/>
        <v/>
      </c>
      <c r="L2728" s="11" t="str">
        <f t="shared" si="603"/>
        <v/>
      </c>
      <c r="M2728" s="13"/>
      <c r="R2728" s="11"/>
      <c r="T2728" s="11"/>
      <c r="X2728" s="13"/>
    </row>
    <row r="2729" spans="1:24" x14ac:dyDescent="0.3">
      <c r="A2729" s="13"/>
      <c r="B2729" s="11">
        <v>3747</v>
      </c>
      <c r="C2729" s="14">
        <f t="shared" si="597"/>
        <v>61.212699999999998</v>
      </c>
      <c r="D2729" s="13"/>
      <c r="E2729" s="14">
        <f t="shared" si="599"/>
        <v>61.211399999999998</v>
      </c>
      <c r="F2729" s="21">
        <f t="shared" si="604"/>
        <v>13</v>
      </c>
      <c r="G2729" s="13"/>
      <c r="H2729" s="21">
        <f t="shared" si="598"/>
        <v>13</v>
      </c>
      <c r="I2729" s="13"/>
      <c r="J2729" s="11" t="str">
        <f t="shared" si="601"/>
        <v>X</v>
      </c>
      <c r="K2729" s="11" t="str">
        <f t="shared" si="602"/>
        <v/>
      </c>
      <c r="L2729" s="11" t="str">
        <f t="shared" si="603"/>
        <v/>
      </c>
      <c r="M2729" s="13"/>
      <c r="R2729" s="11"/>
      <c r="T2729" s="11"/>
      <c r="X2729" s="13"/>
    </row>
    <row r="2730" spans="1:24" x14ac:dyDescent="0.3">
      <c r="A2730" s="13"/>
      <c r="B2730" s="11">
        <v>3748</v>
      </c>
      <c r="C2730" s="14">
        <f t="shared" si="597"/>
        <v>61.2209</v>
      </c>
      <c r="D2730" s="13"/>
      <c r="E2730" s="14">
        <f t="shared" si="599"/>
        <v>61.219499999999996</v>
      </c>
      <c r="F2730" s="21">
        <f t="shared" si="604"/>
        <v>14</v>
      </c>
      <c r="G2730" s="13"/>
      <c r="H2730" s="21">
        <f t="shared" si="598"/>
        <v>14</v>
      </c>
      <c r="I2730" s="13"/>
      <c r="J2730" s="11" t="str">
        <f t="shared" si="601"/>
        <v>X</v>
      </c>
      <c r="K2730" s="11" t="str">
        <f t="shared" si="602"/>
        <v/>
      </c>
      <c r="L2730" s="11" t="str">
        <f t="shared" si="603"/>
        <v/>
      </c>
      <c r="M2730" s="13"/>
      <c r="R2730" s="11"/>
      <c r="T2730" s="11"/>
      <c r="X2730" s="13"/>
    </row>
    <row r="2731" spans="1:24" x14ac:dyDescent="0.3">
      <c r="A2731" s="13"/>
      <c r="B2731" s="11">
        <v>3749</v>
      </c>
      <c r="C2731" s="14">
        <f t="shared" si="597"/>
        <v>61.229100000000003</v>
      </c>
      <c r="D2731" s="13"/>
      <c r="E2731" s="14">
        <f t="shared" si="599"/>
        <v>61.227600000000002</v>
      </c>
      <c r="F2731" s="21">
        <f t="shared" si="604"/>
        <v>14</v>
      </c>
      <c r="G2731" s="13"/>
      <c r="H2731" s="21">
        <f t="shared" si="598"/>
        <v>15</v>
      </c>
      <c r="I2731" s="13"/>
      <c r="J2731" s="11" t="str">
        <f t="shared" si="601"/>
        <v/>
      </c>
      <c r="K2731" s="11" t="str">
        <f t="shared" si="602"/>
        <v>U</v>
      </c>
      <c r="L2731" s="11" t="str">
        <f t="shared" si="603"/>
        <v/>
      </c>
      <c r="M2731" s="13"/>
      <c r="R2731" s="11"/>
      <c r="T2731" s="11"/>
      <c r="X2731" s="13"/>
    </row>
    <row r="2732" spans="1:24" x14ac:dyDescent="0.3">
      <c r="A2732" s="13"/>
      <c r="B2732" s="11">
        <v>3750</v>
      </c>
      <c r="C2732" s="14">
        <f t="shared" si="597"/>
        <v>61.237200000000001</v>
      </c>
      <c r="D2732" s="13"/>
      <c r="E2732" s="14">
        <f t="shared" si="599"/>
        <v>61.235799999999998</v>
      </c>
      <c r="F2732" s="21">
        <f t="shared" si="604"/>
        <v>15</v>
      </c>
      <c r="G2732" s="13"/>
      <c r="H2732" s="21">
        <f t="shared" si="598"/>
        <v>14</v>
      </c>
      <c r="I2732" s="13"/>
      <c r="J2732" s="11" t="str">
        <f t="shared" si="601"/>
        <v/>
      </c>
      <c r="K2732" s="11" t="str">
        <f t="shared" si="602"/>
        <v/>
      </c>
      <c r="L2732" s="11" t="str">
        <f t="shared" si="603"/>
        <v>O</v>
      </c>
      <c r="M2732" s="13"/>
      <c r="R2732" s="11"/>
      <c r="T2732" s="11"/>
      <c r="X2732" s="13"/>
    </row>
    <row r="2733" spans="1:24" x14ac:dyDescent="0.3">
      <c r="A2733" s="13"/>
      <c r="B2733" s="11">
        <v>3751</v>
      </c>
      <c r="C2733" s="14">
        <f t="shared" si="597"/>
        <v>61.245399999999997</v>
      </c>
      <c r="D2733" s="13"/>
      <c r="E2733" s="14">
        <f t="shared" si="599"/>
        <v>61.243899999999996</v>
      </c>
      <c r="F2733" s="21">
        <f t="shared" si="604"/>
        <v>15</v>
      </c>
      <c r="G2733" s="13"/>
      <c r="H2733" s="21">
        <f t="shared" si="598"/>
        <v>15</v>
      </c>
      <c r="I2733" s="13"/>
      <c r="J2733" s="11" t="str">
        <f t="shared" si="601"/>
        <v>X</v>
      </c>
      <c r="K2733" s="11" t="str">
        <f t="shared" si="602"/>
        <v/>
      </c>
      <c r="L2733" s="11" t="str">
        <f t="shared" si="603"/>
        <v/>
      </c>
      <c r="M2733" s="13"/>
      <c r="R2733" s="11"/>
      <c r="T2733" s="11"/>
      <c r="X2733" s="13"/>
    </row>
    <row r="2734" spans="1:24" x14ac:dyDescent="0.3">
      <c r="A2734" s="13"/>
      <c r="B2734" s="11">
        <v>3752</v>
      </c>
      <c r="C2734" s="14">
        <f t="shared" si="597"/>
        <v>61.253599999999999</v>
      </c>
      <c r="D2734" s="13"/>
      <c r="E2734" s="14">
        <f t="shared" si="599"/>
        <v>61.252000000000002</v>
      </c>
      <c r="F2734" s="21">
        <f t="shared" si="604"/>
        <v>15</v>
      </c>
      <c r="G2734" s="13"/>
      <c r="H2734" s="21">
        <f t="shared" si="598"/>
        <v>16</v>
      </c>
      <c r="I2734" s="13"/>
      <c r="J2734" s="11" t="str">
        <f t="shared" si="601"/>
        <v/>
      </c>
      <c r="K2734" s="11" t="str">
        <f t="shared" si="602"/>
        <v>U</v>
      </c>
      <c r="L2734" s="11" t="str">
        <f t="shared" si="603"/>
        <v/>
      </c>
      <c r="M2734" s="13"/>
      <c r="R2734" s="11"/>
      <c r="T2734" s="11"/>
      <c r="X2734" s="13"/>
    </row>
    <row r="2735" spans="1:24" x14ac:dyDescent="0.3">
      <c r="A2735" s="13"/>
      <c r="B2735" s="11">
        <v>3753</v>
      </c>
      <c r="C2735" s="14">
        <f t="shared" si="597"/>
        <v>61.261699999999998</v>
      </c>
      <c r="D2735" s="13"/>
      <c r="E2735" s="14">
        <f t="shared" si="599"/>
        <v>61.260199999999998</v>
      </c>
      <c r="F2735" s="21">
        <f t="shared" si="604"/>
        <v>16</v>
      </c>
      <c r="G2735" s="13"/>
      <c r="H2735" s="21">
        <f t="shared" si="598"/>
        <v>15</v>
      </c>
      <c r="I2735" s="13"/>
      <c r="J2735" s="11" t="str">
        <f t="shared" si="601"/>
        <v/>
      </c>
      <c r="K2735" s="11" t="str">
        <f t="shared" si="602"/>
        <v/>
      </c>
      <c r="L2735" s="11" t="str">
        <f t="shared" si="603"/>
        <v>O</v>
      </c>
      <c r="M2735" s="13"/>
      <c r="R2735" s="11"/>
      <c r="T2735" s="11"/>
      <c r="X2735" s="13"/>
    </row>
    <row r="2736" spans="1:24" x14ac:dyDescent="0.3">
      <c r="A2736" s="13"/>
      <c r="B2736" s="11">
        <v>3754</v>
      </c>
      <c r="C2736" s="14">
        <f t="shared" si="597"/>
        <v>61.2699</v>
      </c>
      <c r="D2736" s="13"/>
      <c r="E2736" s="14">
        <f t="shared" si="599"/>
        <v>61.268300000000004</v>
      </c>
      <c r="F2736" s="21">
        <f t="shared" si="604"/>
        <v>16</v>
      </c>
      <c r="G2736" s="13"/>
      <c r="H2736" s="21">
        <f t="shared" si="598"/>
        <v>16</v>
      </c>
      <c r="I2736" s="13"/>
      <c r="J2736" s="11" t="str">
        <f t="shared" ref="J2736:J2767" si="605">IF(H2736=F2736,"X","")</f>
        <v>X</v>
      </c>
      <c r="K2736" s="11" t="str">
        <f t="shared" ref="K2736:K2767" si="606">IF(H2736&gt;F2736,"U","")</f>
        <v/>
      </c>
      <c r="L2736" s="11" t="str">
        <f t="shared" ref="L2736:L2767" si="607">IF(H2736&lt;F2736,"O","")</f>
        <v/>
      </c>
      <c r="M2736" s="13"/>
      <c r="R2736" s="11"/>
      <c r="T2736" s="11"/>
      <c r="X2736" s="13"/>
    </row>
    <row r="2737" spans="1:24" x14ac:dyDescent="0.3">
      <c r="A2737" s="13"/>
      <c r="B2737" s="11">
        <v>3755</v>
      </c>
      <c r="C2737" s="14">
        <f t="shared" si="597"/>
        <v>61.278100000000002</v>
      </c>
      <c r="D2737" s="13"/>
      <c r="E2737" s="14">
        <f t="shared" si="599"/>
        <v>61.276400000000002</v>
      </c>
      <c r="F2737" s="21">
        <f t="shared" si="604"/>
        <v>16</v>
      </c>
      <c r="G2737" s="13"/>
      <c r="H2737" s="21">
        <f t="shared" si="598"/>
        <v>17</v>
      </c>
      <c r="I2737" s="13"/>
      <c r="J2737" s="11" t="str">
        <f t="shared" si="605"/>
        <v/>
      </c>
      <c r="K2737" s="11" t="str">
        <f t="shared" si="606"/>
        <v>U</v>
      </c>
      <c r="L2737" s="11" t="str">
        <f t="shared" si="607"/>
        <v/>
      </c>
      <c r="M2737" s="13"/>
      <c r="R2737" s="11"/>
      <c r="T2737" s="11"/>
      <c r="X2737" s="13"/>
    </row>
    <row r="2738" spans="1:24" x14ac:dyDescent="0.3">
      <c r="A2738" s="13"/>
      <c r="B2738" s="11">
        <v>3756</v>
      </c>
      <c r="C2738" s="14">
        <f t="shared" si="597"/>
        <v>61.286200000000001</v>
      </c>
      <c r="D2738" s="13"/>
      <c r="E2738" s="14">
        <f t="shared" si="599"/>
        <v>61.284599999999998</v>
      </c>
      <c r="F2738" s="21">
        <f t="shared" ref="F2738:F2754" si="608">ROUND(20-((0.42-(E2738-61))/0.14)*(20/6),0)</f>
        <v>17</v>
      </c>
      <c r="G2738" s="13"/>
      <c r="H2738" s="21">
        <f t="shared" si="598"/>
        <v>16</v>
      </c>
      <c r="I2738" s="13"/>
      <c r="J2738" s="11" t="str">
        <f t="shared" si="605"/>
        <v/>
      </c>
      <c r="K2738" s="11" t="str">
        <f t="shared" si="606"/>
        <v/>
      </c>
      <c r="L2738" s="11" t="str">
        <f t="shared" si="607"/>
        <v>O</v>
      </c>
      <c r="M2738" s="13"/>
      <c r="R2738" s="11"/>
      <c r="T2738" s="11"/>
      <c r="X2738" s="13"/>
    </row>
    <row r="2739" spans="1:24" x14ac:dyDescent="0.3">
      <c r="A2739" s="13"/>
      <c r="B2739" s="11">
        <v>3757</v>
      </c>
      <c r="C2739" s="14">
        <f t="shared" si="597"/>
        <v>61.294400000000003</v>
      </c>
      <c r="D2739" s="13"/>
      <c r="E2739" s="14">
        <f t="shared" si="599"/>
        <v>61.292700000000004</v>
      </c>
      <c r="F2739" s="21">
        <f t="shared" si="608"/>
        <v>17</v>
      </c>
      <c r="G2739" s="13"/>
      <c r="H2739" s="21">
        <f t="shared" si="598"/>
        <v>17</v>
      </c>
      <c r="I2739" s="13"/>
      <c r="J2739" s="11" t="str">
        <f t="shared" si="605"/>
        <v>X</v>
      </c>
      <c r="K2739" s="11" t="str">
        <f t="shared" si="606"/>
        <v/>
      </c>
      <c r="L2739" s="11" t="str">
        <f t="shared" si="607"/>
        <v/>
      </c>
      <c r="M2739" s="13"/>
      <c r="R2739" s="11"/>
      <c r="T2739" s="11"/>
      <c r="X2739" s="13"/>
    </row>
    <row r="2740" spans="1:24" x14ac:dyDescent="0.3">
      <c r="A2740" s="13"/>
      <c r="B2740" s="11">
        <v>3758</v>
      </c>
      <c r="C2740" s="14">
        <f t="shared" si="597"/>
        <v>61.302500000000002</v>
      </c>
      <c r="D2740" s="13"/>
      <c r="E2740" s="14">
        <f t="shared" si="599"/>
        <v>61.300800000000002</v>
      </c>
      <c r="F2740" s="21">
        <f t="shared" si="608"/>
        <v>17</v>
      </c>
      <c r="G2740" s="13"/>
      <c r="H2740" s="21">
        <f t="shared" si="598"/>
        <v>17</v>
      </c>
      <c r="I2740" s="13"/>
      <c r="J2740" s="11" t="str">
        <f t="shared" si="605"/>
        <v>X</v>
      </c>
      <c r="K2740" s="11" t="str">
        <f t="shared" si="606"/>
        <v/>
      </c>
      <c r="L2740" s="11" t="str">
        <f t="shared" si="607"/>
        <v/>
      </c>
      <c r="M2740" s="13"/>
      <c r="R2740" s="11"/>
      <c r="T2740" s="11"/>
      <c r="X2740" s="13"/>
    </row>
    <row r="2741" spans="1:24" x14ac:dyDescent="0.3">
      <c r="A2741" s="13"/>
      <c r="B2741" s="11">
        <v>3759</v>
      </c>
      <c r="C2741" s="14">
        <f t="shared" si="597"/>
        <v>61.310699999999997</v>
      </c>
      <c r="D2741" s="13"/>
      <c r="E2741" s="14">
        <f t="shared" si="599"/>
        <v>61.308900000000001</v>
      </c>
      <c r="F2741" s="21">
        <f t="shared" si="608"/>
        <v>17</v>
      </c>
      <c r="G2741" s="13"/>
      <c r="H2741" s="21">
        <f t="shared" si="598"/>
        <v>18</v>
      </c>
      <c r="I2741" s="13"/>
      <c r="J2741" s="11" t="str">
        <f t="shared" si="605"/>
        <v/>
      </c>
      <c r="K2741" s="11" t="str">
        <f t="shared" si="606"/>
        <v>U</v>
      </c>
      <c r="L2741" s="11" t="str">
        <f t="shared" si="607"/>
        <v/>
      </c>
      <c r="M2741" s="13"/>
      <c r="R2741" s="11"/>
      <c r="T2741" s="11"/>
      <c r="X2741" s="13"/>
    </row>
    <row r="2742" spans="1:24" x14ac:dyDescent="0.3">
      <c r="A2742" s="13"/>
      <c r="B2742" s="11">
        <v>3760</v>
      </c>
      <c r="C2742" s="14">
        <f t="shared" si="597"/>
        <v>61.318800000000003</v>
      </c>
      <c r="D2742" s="13"/>
      <c r="E2742" s="14">
        <f t="shared" si="599"/>
        <v>61.317100000000003</v>
      </c>
      <c r="F2742" s="21">
        <f t="shared" si="608"/>
        <v>18</v>
      </c>
      <c r="G2742" s="13"/>
      <c r="H2742" s="21">
        <f t="shared" si="598"/>
        <v>17</v>
      </c>
      <c r="I2742" s="13"/>
      <c r="J2742" s="11" t="str">
        <f t="shared" si="605"/>
        <v/>
      </c>
      <c r="K2742" s="11" t="str">
        <f t="shared" si="606"/>
        <v/>
      </c>
      <c r="L2742" s="11" t="str">
        <f t="shared" si="607"/>
        <v>O</v>
      </c>
      <c r="M2742" s="13"/>
      <c r="R2742" s="11"/>
      <c r="T2742" s="11"/>
      <c r="X2742" s="13"/>
    </row>
    <row r="2743" spans="1:24" x14ac:dyDescent="0.3">
      <c r="A2743" s="13"/>
      <c r="B2743" s="11">
        <v>3761</v>
      </c>
      <c r="C2743" s="14">
        <f t="shared" si="597"/>
        <v>61.326999999999998</v>
      </c>
      <c r="D2743" s="13"/>
      <c r="E2743" s="14">
        <f t="shared" si="599"/>
        <v>61.325200000000002</v>
      </c>
      <c r="F2743" s="21">
        <f t="shared" si="608"/>
        <v>18</v>
      </c>
      <c r="G2743" s="13"/>
      <c r="H2743" s="21">
        <f t="shared" si="598"/>
        <v>18</v>
      </c>
      <c r="I2743" s="13"/>
      <c r="J2743" s="11" t="str">
        <f t="shared" si="605"/>
        <v>X</v>
      </c>
      <c r="K2743" s="11" t="str">
        <f t="shared" si="606"/>
        <v/>
      </c>
      <c r="L2743" s="11" t="str">
        <f t="shared" si="607"/>
        <v/>
      </c>
      <c r="M2743" s="13"/>
      <c r="R2743" s="11"/>
      <c r="T2743" s="11"/>
      <c r="X2743" s="13"/>
    </row>
    <row r="2744" spans="1:24" x14ac:dyDescent="0.3">
      <c r="A2744" s="13"/>
      <c r="B2744" s="11">
        <v>3762</v>
      </c>
      <c r="C2744" s="14">
        <f t="shared" si="597"/>
        <v>61.335099999999997</v>
      </c>
      <c r="D2744" s="13"/>
      <c r="E2744" s="14">
        <f t="shared" si="599"/>
        <v>61.333300000000001</v>
      </c>
      <c r="F2744" s="21">
        <f t="shared" si="608"/>
        <v>18</v>
      </c>
      <c r="G2744" s="13"/>
      <c r="H2744" s="21">
        <f t="shared" si="598"/>
        <v>18</v>
      </c>
      <c r="I2744" s="13"/>
      <c r="J2744" s="11" t="str">
        <f t="shared" si="605"/>
        <v>X</v>
      </c>
      <c r="K2744" s="11" t="str">
        <f t="shared" si="606"/>
        <v/>
      </c>
      <c r="L2744" s="11" t="str">
        <f t="shared" si="607"/>
        <v/>
      </c>
      <c r="M2744" s="13"/>
      <c r="R2744" s="11"/>
      <c r="T2744" s="11"/>
      <c r="X2744" s="13"/>
    </row>
    <row r="2745" spans="1:24" x14ac:dyDescent="0.3">
      <c r="A2745" s="13"/>
      <c r="B2745" s="11">
        <v>3763</v>
      </c>
      <c r="C2745" s="14">
        <f t="shared" si="597"/>
        <v>61.343299999999999</v>
      </c>
      <c r="D2745" s="13"/>
      <c r="E2745" s="14">
        <f t="shared" si="599"/>
        <v>61.341500000000003</v>
      </c>
      <c r="F2745" s="21">
        <f t="shared" si="608"/>
        <v>18</v>
      </c>
      <c r="G2745" s="13"/>
      <c r="H2745" s="21">
        <f t="shared" si="598"/>
        <v>18</v>
      </c>
      <c r="I2745" s="13"/>
      <c r="J2745" s="11" t="str">
        <f t="shared" si="605"/>
        <v>X</v>
      </c>
      <c r="K2745" s="11" t="str">
        <f t="shared" si="606"/>
        <v/>
      </c>
      <c r="L2745" s="11" t="str">
        <f t="shared" si="607"/>
        <v/>
      </c>
      <c r="M2745" s="13"/>
      <c r="R2745" s="11"/>
      <c r="T2745" s="11"/>
      <c r="X2745" s="13"/>
    </row>
    <row r="2746" spans="1:24" x14ac:dyDescent="0.3">
      <c r="A2746" s="13"/>
      <c r="B2746" s="11">
        <v>3764</v>
      </c>
      <c r="C2746" s="14">
        <f t="shared" si="597"/>
        <v>61.351399999999998</v>
      </c>
      <c r="D2746" s="13"/>
      <c r="E2746" s="14">
        <f t="shared" si="599"/>
        <v>61.349600000000002</v>
      </c>
      <c r="F2746" s="21">
        <f t="shared" si="608"/>
        <v>18</v>
      </c>
      <c r="G2746" s="13"/>
      <c r="H2746" s="21">
        <f t="shared" si="598"/>
        <v>18</v>
      </c>
      <c r="I2746" s="13"/>
      <c r="J2746" s="11" t="str">
        <f t="shared" si="605"/>
        <v>X</v>
      </c>
      <c r="K2746" s="11" t="str">
        <f t="shared" si="606"/>
        <v/>
      </c>
      <c r="L2746" s="11" t="str">
        <f t="shared" si="607"/>
        <v/>
      </c>
      <c r="M2746" s="13"/>
      <c r="R2746" s="11"/>
      <c r="T2746" s="11"/>
      <c r="X2746" s="13"/>
    </row>
    <row r="2747" spans="1:24" x14ac:dyDescent="0.3">
      <c r="A2747" s="13"/>
      <c r="B2747" s="11">
        <v>3765</v>
      </c>
      <c r="C2747" s="14">
        <f t="shared" si="597"/>
        <v>61.3596</v>
      </c>
      <c r="D2747" s="13"/>
      <c r="E2747" s="14">
        <f t="shared" si="599"/>
        <v>61.357700000000001</v>
      </c>
      <c r="F2747" s="21">
        <f t="shared" si="608"/>
        <v>19</v>
      </c>
      <c r="G2747" s="13"/>
      <c r="H2747" s="21">
        <f t="shared" si="598"/>
        <v>19</v>
      </c>
      <c r="I2747" s="13"/>
      <c r="J2747" s="11" t="str">
        <f t="shared" si="605"/>
        <v>X</v>
      </c>
      <c r="K2747" s="11" t="str">
        <f t="shared" si="606"/>
        <v/>
      </c>
      <c r="L2747" s="11" t="str">
        <f t="shared" si="607"/>
        <v/>
      </c>
      <c r="M2747" s="13"/>
      <c r="R2747" s="11"/>
      <c r="T2747" s="11"/>
      <c r="X2747" s="13"/>
    </row>
    <row r="2748" spans="1:24" x14ac:dyDescent="0.3">
      <c r="A2748" s="13"/>
      <c r="B2748" s="11">
        <v>3766</v>
      </c>
      <c r="C2748" s="14">
        <f t="shared" si="597"/>
        <v>61.367699999999999</v>
      </c>
      <c r="D2748" s="13"/>
      <c r="E2748" s="14">
        <f t="shared" si="599"/>
        <v>61.365900000000003</v>
      </c>
      <c r="F2748" s="21">
        <f t="shared" si="608"/>
        <v>19</v>
      </c>
      <c r="G2748" s="13"/>
      <c r="H2748" s="21">
        <f t="shared" si="598"/>
        <v>18</v>
      </c>
      <c r="I2748" s="13"/>
      <c r="J2748" s="11" t="str">
        <f t="shared" si="605"/>
        <v/>
      </c>
      <c r="K2748" s="11" t="str">
        <f t="shared" si="606"/>
        <v/>
      </c>
      <c r="L2748" s="11" t="str">
        <f t="shared" si="607"/>
        <v>O</v>
      </c>
      <c r="M2748" s="13"/>
      <c r="R2748" s="11"/>
      <c r="T2748" s="11"/>
      <c r="X2748" s="13"/>
    </row>
    <row r="2749" spans="1:24" x14ac:dyDescent="0.3">
      <c r="A2749" s="13"/>
      <c r="B2749" s="11">
        <v>3767</v>
      </c>
      <c r="C2749" s="14">
        <f t="shared" si="597"/>
        <v>61.375900000000001</v>
      </c>
      <c r="D2749" s="13"/>
      <c r="E2749" s="14">
        <f t="shared" si="599"/>
        <v>61.374000000000002</v>
      </c>
      <c r="F2749" s="21">
        <f t="shared" si="608"/>
        <v>19</v>
      </c>
      <c r="G2749" s="13"/>
      <c r="H2749" s="21">
        <f t="shared" si="598"/>
        <v>19</v>
      </c>
      <c r="I2749" s="13"/>
      <c r="J2749" s="11" t="str">
        <f t="shared" si="605"/>
        <v>X</v>
      </c>
      <c r="K2749" s="11" t="str">
        <f t="shared" si="606"/>
        <v/>
      </c>
      <c r="L2749" s="11" t="str">
        <f t="shared" si="607"/>
        <v/>
      </c>
      <c r="M2749" s="13"/>
      <c r="R2749" s="11"/>
      <c r="T2749" s="11"/>
      <c r="X2749" s="13"/>
    </row>
    <row r="2750" spans="1:24" x14ac:dyDescent="0.3">
      <c r="A2750" s="13"/>
      <c r="B2750" s="11">
        <v>3768</v>
      </c>
      <c r="C2750" s="14">
        <f t="shared" si="597"/>
        <v>61.384</v>
      </c>
      <c r="D2750" s="13"/>
      <c r="E2750" s="14">
        <f t="shared" si="599"/>
        <v>61.382100000000001</v>
      </c>
      <c r="F2750" s="21">
        <f t="shared" si="608"/>
        <v>19</v>
      </c>
      <c r="G2750" s="13"/>
      <c r="H2750" s="21">
        <f t="shared" si="598"/>
        <v>19</v>
      </c>
      <c r="I2750" s="13"/>
      <c r="J2750" s="11" t="str">
        <f t="shared" si="605"/>
        <v>X</v>
      </c>
      <c r="K2750" s="11" t="str">
        <f t="shared" si="606"/>
        <v/>
      </c>
      <c r="L2750" s="11" t="str">
        <f t="shared" si="607"/>
        <v/>
      </c>
      <c r="M2750" s="13"/>
      <c r="R2750" s="11"/>
      <c r="T2750" s="11"/>
      <c r="X2750" s="13"/>
    </row>
    <row r="2751" spans="1:24" x14ac:dyDescent="0.3">
      <c r="A2751" s="13"/>
      <c r="B2751" s="11">
        <v>3769</v>
      </c>
      <c r="C2751" s="14">
        <f t="shared" si="597"/>
        <v>61.392200000000003</v>
      </c>
      <c r="D2751" s="13"/>
      <c r="E2751" s="14">
        <f t="shared" si="599"/>
        <v>61.3902</v>
      </c>
      <c r="F2751" s="21">
        <f t="shared" si="608"/>
        <v>19</v>
      </c>
      <c r="G2751" s="13"/>
      <c r="H2751" s="21">
        <f t="shared" si="598"/>
        <v>20</v>
      </c>
      <c r="I2751" s="13"/>
      <c r="J2751" s="11" t="str">
        <f t="shared" si="605"/>
        <v/>
      </c>
      <c r="K2751" s="11" t="str">
        <f t="shared" si="606"/>
        <v>U</v>
      </c>
      <c r="L2751" s="11" t="str">
        <f t="shared" si="607"/>
        <v/>
      </c>
      <c r="M2751" s="13"/>
      <c r="R2751" s="11"/>
      <c r="T2751" s="11"/>
      <c r="X2751" s="13"/>
    </row>
    <row r="2752" spans="1:24" x14ac:dyDescent="0.3">
      <c r="A2752" s="13"/>
      <c r="B2752" s="11">
        <v>3770</v>
      </c>
      <c r="C2752" s="14">
        <f t="shared" si="597"/>
        <v>61.400300000000001</v>
      </c>
      <c r="D2752" s="13"/>
      <c r="E2752" s="14">
        <f t="shared" si="599"/>
        <v>61.398400000000002</v>
      </c>
      <c r="F2752" s="21">
        <f t="shared" si="608"/>
        <v>19</v>
      </c>
      <c r="G2752" s="13"/>
      <c r="H2752" s="21">
        <f t="shared" si="598"/>
        <v>19</v>
      </c>
      <c r="I2752" s="13"/>
      <c r="J2752" s="11" t="str">
        <f t="shared" si="605"/>
        <v>X</v>
      </c>
      <c r="K2752" s="11" t="str">
        <f t="shared" si="606"/>
        <v/>
      </c>
      <c r="L2752" s="11" t="str">
        <f t="shared" si="607"/>
        <v/>
      </c>
      <c r="M2752" s="13"/>
      <c r="R2752" s="11"/>
      <c r="T2752" s="11"/>
      <c r="X2752" s="13"/>
    </row>
    <row r="2753" spans="1:24" x14ac:dyDescent="0.3">
      <c r="A2753" s="13"/>
      <c r="B2753" s="11">
        <v>3771</v>
      </c>
      <c r="C2753" s="14">
        <f t="shared" si="597"/>
        <v>61.408499999999997</v>
      </c>
      <c r="D2753" s="13"/>
      <c r="E2753" s="14">
        <f t="shared" si="599"/>
        <v>61.406500000000001</v>
      </c>
      <c r="F2753" s="21">
        <f t="shared" si="608"/>
        <v>20</v>
      </c>
      <c r="G2753" s="13"/>
      <c r="H2753" s="21">
        <f t="shared" si="598"/>
        <v>20</v>
      </c>
      <c r="I2753" s="13"/>
      <c r="J2753" s="11" t="str">
        <f t="shared" si="605"/>
        <v>X</v>
      </c>
      <c r="K2753" s="11" t="str">
        <f t="shared" si="606"/>
        <v/>
      </c>
      <c r="L2753" s="11" t="str">
        <f t="shared" si="607"/>
        <v/>
      </c>
      <c r="M2753" s="13"/>
      <c r="R2753" s="11"/>
      <c r="T2753" s="11"/>
      <c r="X2753" s="13"/>
    </row>
    <row r="2754" spans="1:24" x14ac:dyDescent="0.3">
      <c r="A2754" s="13"/>
      <c r="B2754" s="11">
        <v>3772</v>
      </c>
      <c r="C2754" s="14">
        <f t="shared" si="597"/>
        <v>61.416600000000003</v>
      </c>
      <c r="D2754" s="13"/>
      <c r="E2754" s="14">
        <f t="shared" si="599"/>
        <v>61.4146</v>
      </c>
      <c r="F2754" s="21">
        <f t="shared" si="608"/>
        <v>20</v>
      </c>
      <c r="G2754" s="13"/>
      <c r="H2754" s="21">
        <f t="shared" si="598"/>
        <v>20</v>
      </c>
      <c r="I2754" s="13"/>
      <c r="J2754" s="11" t="str">
        <f t="shared" si="605"/>
        <v>X</v>
      </c>
      <c r="K2754" s="11" t="str">
        <f t="shared" si="606"/>
        <v/>
      </c>
      <c r="L2754" s="11" t="str">
        <f t="shared" si="607"/>
        <v/>
      </c>
      <c r="M2754" s="13"/>
      <c r="R2754" s="11"/>
      <c r="T2754" s="11"/>
      <c r="X2754" s="13"/>
    </row>
    <row r="2755" spans="1:24" x14ac:dyDescent="0.3">
      <c r="A2755" s="13"/>
      <c r="B2755" s="11">
        <v>3773</v>
      </c>
      <c r="C2755" s="14">
        <f t="shared" si="597"/>
        <v>61.424799999999998</v>
      </c>
      <c r="D2755" s="13"/>
      <c r="E2755" s="14">
        <f t="shared" si="599"/>
        <v>61.422800000000002</v>
      </c>
      <c r="F2755" s="21">
        <v>20</v>
      </c>
      <c r="G2755" s="13"/>
      <c r="H2755" s="21">
        <f t="shared" si="598"/>
        <v>20</v>
      </c>
      <c r="I2755" s="13"/>
      <c r="J2755" s="11" t="str">
        <f t="shared" si="605"/>
        <v>X</v>
      </c>
      <c r="K2755" s="11" t="str">
        <f t="shared" si="606"/>
        <v/>
      </c>
      <c r="L2755" s="11" t="str">
        <f t="shared" si="607"/>
        <v/>
      </c>
      <c r="M2755" s="13"/>
      <c r="R2755" s="11"/>
      <c r="T2755" s="11"/>
      <c r="X2755" s="13"/>
    </row>
    <row r="2756" spans="1:24" x14ac:dyDescent="0.3">
      <c r="A2756" s="13"/>
      <c r="B2756" s="11">
        <v>3774</v>
      </c>
      <c r="C2756" s="14">
        <f t="shared" si="597"/>
        <v>61.432899999999997</v>
      </c>
      <c r="D2756" s="13"/>
      <c r="E2756" s="14">
        <f t="shared" si="599"/>
        <v>61.430900000000001</v>
      </c>
      <c r="F2756" s="21">
        <v>20</v>
      </c>
      <c r="G2756" s="13"/>
      <c r="H2756" s="21">
        <f t="shared" si="598"/>
        <v>20</v>
      </c>
      <c r="I2756" s="13"/>
      <c r="J2756" s="11" t="str">
        <f t="shared" si="605"/>
        <v>X</v>
      </c>
      <c r="K2756" s="11" t="str">
        <f t="shared" si="606"/>
        <v/>
      </c>
      <c r="L2756" s="11" t="str">
        <f t="shared" si="607"/>
        <v/>
      </c>
      <c r="M2756" s="13"/>
      <c r="R2756" s="11"/>
      <c r="T2756" s="11"/>
      <c r="X2756" s="13"/>
    </row>
    <row r="2757" spans="1:24" x14ac:dyDescent="0.3">
      <c r="A2757" s="13"/>
      <c r="B2757" s="11">
        <v>3775</v>
      </c>
      <c r="C2757" s="14">
        <f t="shared" si="597"/>
        <v>61.441000000000003</v>
      </c>
      <c r="D2757" s="13"/>
      <c r="E2757" s="14">
        <f t="shared" si="599"/>
        <v>61.439</v>
      </c>
      <c r="F2757" s="21">
        <v>20</v>
      </c>
      <c r="G2757" s="13"/>
      <c r="H2757" s="21">
        <f t="shared" si="598"/>
        <v>20</v>
      </c>
      <c r="I2757" s="13"/>
      <c r="J2757" s="11" t="str">
        <f t="shared" si="605"/>
        <v>X</v>
      </c>
      <c r="K2757" s="11" t="str">
        <f t="shared" si="606"/>
        <v/>
      </c>
      <c r="L2757" s="11" t="str">
        <f t="shared" si="607"/>
        <v/>
      </c>
      <c r="M2757" s="13"/>
      <c r="R2757" s="11"/>
      <c r="T2757" s="11"/>
      <c r="X2757" s="13"/>
    </row>
    <row r="2758" spans="1:24" x14ac:dyDescent="0.3">
      <c r="A2758" s="13"/>
      <c r="B2758" s="11">
        <v>3776</v>
      </c>
      <c r="C2758" s="14">
        <f t="shared" ref="C2758:C2821" si="609">ROUND(SQRT(B2758),4)</f>
        <v>61.449199999999998</v>
      </c>
      <c r="D2758" s="13"/>
      <c r="E2758" s="14">
        <f t="shared" si="599"/>
        <v>61.447200000000002</v>
      </c>
      <c r="F2758" s="21">
        <v>20</v>
      </c>
      <c r="G2758" s="13"/>
      <c r="H2758" s="21">
        <f t="shared" si="598"/>
        <v>20</v>
      </c>
      <c r="I2758" s="13"/>
      <c r="J2758" s="11" t="str">
        <f t="shared" si="605"/>
        <v>X</v>
      </c>
      <c r="K2758" s="11" t="str">
        <f t="shared" si="606"/>
        <v/>
      </c>
      <c r="L2758" s="11" t="str">
        <f t="shared" si="607"/>
        <v/>
      </c>
      <c r="M2758" s="13"/>
      <c r="R2758" s="11"/>
      <c r="T2758" s="11"/>
      <c r="X2758" s="13"/>
    </row>
    <row r="2759" spans="1:24" x14ac:dyDescent="0.3">
      <c r="A2759" s="13"/>
      <c r="B2759" s="11">
        <v>3777</v>
      </c>
      <c r="C2759" s="14">
        <f t="shared" si="609"/>
        <v>61.457299999999996</v>
      </c>
      <c r="D2759" s="13"/>
      <c r="E2759" s="14">
        <f t="shared" si="599"/>
        <v>61.455300000000001</v>
      </c>
      <c r="F2759" s="21">
        <v>20</v>
      </c>
      <c r="G2759" s="13"/>
      <c r="H2759" s="21">
        <f t="shared" ref="H2759:H2822" si="610">ROUND(C2759-E2759,4)*10000</f>
        <v>20</v>
      </c>
      <c r="I2759" s="13"/>
      <c r="J2759" s="11" t="str">
        <f t="shared" si="605"/>
        <v>X</v>
      </c>
      <c r="K2759" s="11" t="str">
        <f t="shared" si="606"/>
        <v/>
      </c>
      <c r="L2759" s="11" t="str">
        <f t="shared" si="607"/>
        <v/>
      </c>
      <c r="M2759" s="13"/>
      <c r="R2759" s="11"/>
      <c r="T2759" s="11"/>
      <c r="X2759" s="13"/>
    </row>
    <row r="2760" spans="1:24" x14ac:dyDescent="0.3">
      <c r="A2760" s="13"/>
      <c r="B2760" s="11">
        <v>3778</v>
      </c>
      <c r="C2760" s="14">
        <f t="shared" si="609"/>
        <v>61.465400000000002</v>
      </c>
      <c r="D2760" s="13"/>
      <c r="E2760" s="14">
        <f t="shared" si="599"/>
        <v>61.4634</v>
      </c>
      <c r="F2760" s="21">
        <v>20</v>
      </c>
      <c r="G2760" s="13"/>
      <c r="H2760" s="21">
        <f t="shared" si="610"/>
        <v>20</v>
      </c>
      <c r="I2760" s="13"/>
      <c r="J2760" s="11" t="str">
        <f t="shared" si="605"/>
        <v>X</v>
      </c>
      <c r="K2760" s="11" t="str">
        <f t="shared" si="606"/>
        <v/>
      </c>
      <c r="L2760" s="11" t="str">
        <f t="shared" si="607"/>
        <v/>
      </c>
      <c r="M2760" s="13"/>
      <c r="R2760" s="11"/>
      <c r="T2760" s="11"/>
      <c r="X2760" s="13"/>
    </row>
    <row r="2761" spans="1:24" x14ac:dyDescent="0.3">
      <c r="A2761" s="13"/>
      <c r="B2761" s="11">
        <v>3779</v>
      </c>
      <c r="C2761" s="14">
        <f t="shared" si="609"/>
        <v>61.473599999999998</v>
      </c>
      <c r="D2761" s="13"/>
      <c r="E2761" s="14">
        <f t="shared" si="599"/>
        <v>61.471499999999999</v>
      </c>
      <c r="F2761" s="21">
        <v>20</v>
      </c>
      <c r="G2761" s="13"/>
      <c r="H2761" s="21">
        <f t="shared" si="610"/>
        <v>21</v>
      </c>
      <c r="I2761" s="13"/>
      <c r="J2761" s="11" t="str">
        <f t="shared" si="605"/>
        <v/>
      </c>
      <c r="K2761" s="11" t="str">
        <f t="shared" si="606"/>
        <v>U</v>
      </c>
      <c r="L2761" s="11" t="str">
        <f t="shared" si="607"/>
        <v/>
      </c>
      <c r="M2761" s="13"/>
      <c r="R2761" s="11"/>
      <c r="T2761" s="11"/>
      <c r="X2761" s="13"/>
    </row>
    <row r="2762" spans="1:24" x14ac:dyDescent="0.3">
      <c r="A2762" s="13"/>
      <c r="B2762" s="11">
        <v>3780</v>
      </c>
      <c r="C2762" s="14">
        <f t="shared" si="609"/>
        <v>61.481699999999996</v>
      </c>
      <c r="D2762" s="13"/>
      <c r="E2762" s="14">
        <f t="shared" si="599"/>
        <v>61.479700000000001</v>
      </c>
      <c r="F2762" s="21">
        <v>20</v>
      </c>
      <c r="G2762" s="13"/>
      <c r="H2762" s="21">
        <f t="shared" si="610"/>
        <v>20</v>
      </c>
      <c r="I2762" s="13"/>
      <c r="J2762" s="11" t="str">
        <f t="shared" si="605"/>
        <v>X</v>
      </c>
      <c r="K2762" s="11" t="str">
        <f t="shared" si="606"/>
        <v/>
      </c>
      <c r="L2762" s="11" t="str">
        <f t="shared" si="607"/>
        <v/>
      </c>
      <c r="M2762" s="13"/>
      <c r="R2762" s="11"/>
      <c r="T2762" s="11"/>
      <c r="X2762" s="13"/>
    </row>
    <row r="2763" spans="1:24" x14ac:dyDescent="0.3">
      <c r="A2763" s="13"/>
      <c r="B2763" s="11">
        <v>3781</v>
      </c>
      <c r="C2763" s="14">
        <f t="shared" si="609"/>
        <v>61.489800000000002</v>
      </c>
      <c r="D2763" s="13"/>
      <c r="E2763" s="14">
        <f t="shared" si="599"/>
        <v>61.4878</v>
      </c>
      <c r="F2763" s="21">
        <v>20</v>
      </c>
      <c r="G2763" s="13"/>
      <c r="H2763" s="21">
        <f t="shared" si="610"/>
        <v>20</v>
      </c>
      <c r="I2763" s="13"/>
      <c r="J2763" s="11" t="str">
        <f t="shared" si="605"/>
        <v>X</v>
      </c>
      <c r="K2763" s="11" t="str">
        <f t="shared" si="606"/>
        <v/>
      </c>
      <c r="L2763" s="11" t="str">
        <f t="shared" si="607"/>
        <v/>
      </c>
      <c r="M2763" s="13"/>
      <c r="R2763" s="11"/>
      <c r="T2763" s="11"/>
      <c r="X2763" s="13"/>
    </row>
    <row r="2764" spans="1:24" x14ac:dyDescent="0.3">
      <c r="A2764" s="13"/>
      <c r="B2764" s="11">
        <v>3782</v>
      </c>
      <c r="C2764" s="14">
        <f t="shared" si="609"/>
        <v>61.497999999999998</v>
      </c>
      <c r="D2764" s="13"/>
      <c r="E2764" s="14">
        <f t="shared" si="599"/>
        <v>61.495899999999999</v>
      </c>
      <c r="F2764" s="21">
        <v>20</v>
      </c>
      <c r="G2764" s="13"/>
      <c r="H2764" s="21">
        <f t="shared" si="610"/>
        <v>21</v>
      </c>
      <c r="I2764" s="13"/>
      <c r="J2764" s="11" t="str">
        <f t="shared" si="605"/>
        <v/>
      </c>
      <c r="K2764" s="11" t="str">
        <f t="shared" si="606"/>
        <v>U</v>
      </c>
      <c r="L2764" s="11" t="str">
        <f t="shared" si="607"/>
        <v/>
      </c>
      <c r="M2764" s="13"/>
      <c r="R2764" s="11"/>
      <c r="T2764" s="11"/>
      <c r="X2764" s="13"/>
    </row>
    <row r="2765" spans="1:24" x14ac:dyDescent="0.3">
      <c r="A2765" s="13"/>
      <c r="B2765" s="11">
        <v>3783</v>
      </c>
      <c r="C2765" s="14">
        <f t="shared" si="609"/>
        <v>61.506100000000004</v>
      </c>
      <c r="D2765" s="13"/>
      <c r="E2765" s="14">
        <f t="shared" si="599"/>
        <v>61.504100000000001</v>
      </c>
      <c r="F2765" s="21">
        <v>20</v>
      </c>
      <c r="G2765" s="13"/>
      <c r="H2765" s="21">
        <f t="shared" si="610"/>
        <v>20</v>
      </c>
      <c r="I2765" s="13"/>
      <c r="J2765" s="11" t="str">
        <f t="shared" si="605"/>
        <v>X</v>
      </c>
      <c r="K2765" s="11" t="str">
        <f t="shared" si="606"/>
        <v/>
      </c>
      <c r="L2765" s="11" t="str">
        <f t="shared" si="607"/>
        <v/>
      </c>
      <c r="M2765" s="13"/>
      <c r="R2765" s="11"/>
      <c r="T2765" s="11"/>
      <c r="X2765" s="13"/>
    </row>
    <row r="2766" spans="1:24" x14ac:dyDescent="0.3">
      <c r="A2766" s="13"/>
      <c r="B2766" s="11">
        <v>3784</v>
      </c>
      <c r="C2766" s="14">
        <f t="shared" si="609"/>
        <v>61.514200000000002</v>
      </c>
      <c r="D2766" s="13"/>
      <c r="E2766" s="14">
        <f t="shared" si="599"/>
        <v>61.5122</v>
      </c>
      <c r="F2766" s="21">
        <v>20</v>
      </c>
      <c r="G2766" s="13"/>
      <c r="H2766" s="21">
        <f t="shared" si="610"/>
        <v>20</v>
      </c>
      <c r="I2766" s="13"/>
      <c r="J2766" s="11" t="str">
        <f t="shared" si="605"/>
        <v>X</v>
      </c>
      <c r="K2766" s="11" t="str">
        <f t="shared" si="606"/>
        <v/>
      </c>
      <c r="L2766" s="11" t="str">
        <f t="shared" si="607"/>
        <v/>
      </c>
      <c r="M2766" s="13"/>
      <c r="R2766" s="11"/>
      <c r="T2766" s="11"/>
      <c r="X2766" s="13"/>
    </row>
    <row r="2767" spans="1:24" x14ac:dyDescent="0.3">
      <c r="A2767" s="13"/>
      <c r="B2767" s="11">
        <v>3785</v>
      </c>
      <c r="C2767" s="14">
        <f t="shared" si="609"/>
        <v>61.522399999999998</v>
      </c>
      <c r="D2767" s="13"/>
      <c r="E2767" s="14">
        <f t="shared" si="599"/>
        <v>61.520299999999999</v>
      </c>
      <c r="F2767" s="21">
        <v>20</v>
      </c>
      <c r="G2767" s="13"/>
      <c r="H2767" s="21">
        <f t="shared" si="610"/>
        <v>21</v>
      </c>
      <c r="I2767" s="13"/>
      <c r="J2767" s="11" t="str">
        <f t="shared" si="605"/>
        <v/>
      </c>
      <c r="K2767" s="11" t="str">
        <f t="shared" si="606"/>
        <v>U</v>
      </c>
      <c r="L2767" s="11" t="str">
        <f t="shared" si="607"/>
        <v/>
      </c>
      <c r="M2767" s="13"/>
      <c r="R2767" s="11"/>
      <c r="T2767" s="11"/>
      <c r="X2767" s="13"/>
    </row>
    <row r="2768" spans="1:24" x14ac:dyDescent="0.3">
      <c r="A2768" s="13"/>
      <c r="B2768" s="11">
        <v>3786</v>
      </c>
      <c r="C2768" s="14">
        <f t="shared" si="609"/>
        <v>61.530500000000004</v>
      </c>
      <c r="D2768" s="13"/>
      <c r="E2768" s="14">
        <f t="shared" ref="E2768:E2825" si="611">ROUND(61+(B2768-3721)/123,4)</f>
        <v>61.528500000000001</v>
      </c>
      <c r="F2768" s="21">
        <v>20</v>
      </c>
      <c r="G2768" s="13"/>
      <c r="H2768" s="21">
        <f t="shared" si="610"/>
        <v>20</v>
      </c>
      <c r="I2768" s="13"/>
      <c r="J2768" s="11" t="str">
        <f t="shared" ref="J2768:J2799" si="612">IF(H2768=F2768,"X","")</f>
        <v>X</v>
      </c>
      <c r="K2768" s="11" t="str">
        <f t="shared" ref="K2768:K2799" si="613">IF(H2768&gt;F2768,"U","")</f>
        <v/>
      </c>
      <c r="L2768" s="11" t="str">
        <f t="shared" ref="L2768:L2799" si="614">IF(H2768&lt;F2768,"O","")</f>
        <v/>
      </c>
      <c r="M2768" s="13"/>
      <c r="R2768" s="11"/>
      <c r="T2768" s="11"/>
      <c r="X2768" s="13"/>
    </row>
    <row r="2769" spans="1:24" x14ac:dyDescent="0.3">
      <c r="A2769" s="13"/>
      <c r="B2769" s="11">
        <v>3787</v>
      </c>
      <c r="C2769" s="14">
        <f t="shared" si="609"/>
        <v>61.538600000000002</v>
      </c>
      <c r="D2769" s="13"/>
      <c r="E2769" s="14">
        <f t="shared" si="611"/>
        <v>61.5366</v>
      </c>
      <c r="F2769" s="21">
        <v>20</v>
      </c>
      <c r="G2769" s="13"/>
      <c r="H2769" s="21">
        <f t="shared" si="610"/>
        <v>20</v>
      </c>
      <c r="I2769" s="13"/>
      <c r="J2769" s="11" t="str">
        <f t="shared" si="612"/>
        <v>X</v>
      </c>
      <c r="K2769" s="11" t="str">
        <f t="shared" si="613"/>
        <v/>
      </c>
      <c r="L2769" s="11" t="str">
        <f t="shared" si="614"/>
        <v/>
      </c>
      <c r="M2769" s="13"/>
      <c r="R2769" s="11"/>
      <c r="T2769" s="11"/>
      <c r="X2769" s="13"/>
    </row>
    <row r="2770" spans="1:24" x14ac:dyDescent="0.3">
      <c r="A2770" s="13"/>
      <c r="B2770" s="11">
        <v>3788</v>
      </c>
      <c r="C2770" s="14">
        <f t="shared" si="609"/>
        <v>61.546700000000001</v>
      </c>
      <c r="D2770" s="13"/>
      <c r="E2770" s="14">
        <f t="shared" si="611"/>
        <v>61.544699999999999</v>
      </c>
      <c r="F2770" s="21">
        <v>20</v>
      </c>
      <c r="G2770" s="13"/>
      <c r="H2770" s="21">
        <f t="shared" si="610"/>
        <v>20</v>
      </c>
      <c r="I2770" s="13"/>
      <c r="J2770" s="11" t="str">
        <f t="shared" si="612"/>
        <v>X</v>
      </c>
      <c r="K2770" s="11" t="str">
        <f t="shared" si="613"/>
        <v/>
      </c>
      <c r="L2770" s="11" t="str">
        <f t="shared" si="614"/>
        <v/>
      </c>
      <c r="M2770" s="13"/>
      <c r="R2770" s="11"/>
      <c r="T2770" s="11"/>
      <c r="X2770" s="13"/>
    </row>
    <row r="2771" spans="1:24" x14ac:dyDescent="0.3">
      <c r="A2771" s="13"/>
      <c r="B2771" s="11">
        <v>3789</v>
      </c>
      <c r="C2771" s="14">
        <f t="shared" si="609"/>
        <v>61.554900000000004</v>
      </c>
      <c r="D2771" s="13"/>
      <c r="E2771" s="14">
        <f t="shared" si="611"/>
        <v>61.552799999999998</v>
      </c>
      <c r="F2771" s="21">
        <v>20</v>
      </c>
      <c r="G2771" s="13"/>
      <c r="H2771" s="21">
        <f t="shared" si="610"/>
        <v>21</v>
      </c>
      <c r="I2771" s="13"/>
      <c r="J2771" s="11" t="str">
        <f t="shared" si="612"/>
        <v/>
      </c>
      <c r="K2771" s="11" t="str">
        <f t="shared" si="613"/>
        <v>U</v>
      </c>
      <c r="L2771" s="11" t="str">
        <f t="shared" si="614"/>
        <v/>
      </c>
      <c r="M2771" s="13"/>
      <c r="R2771" s="11"/>
      <c r="T2771" s="11"/>
      <c r="X2771" s="13"/>
    </row>
    <row r="2772" spans="1:24" x14ac:dyDescent="0.3">
      <c r="A2772" s="13"/>
      <c r="B2772" s="11">
        <v>3790</v>
      </c>
      <c r="C2772" s="14">
        <f t="shared" si="609"/>
        <v>61.563000000000002</v>
      </c>
      <c r="D2772" s="13"/>
      <c r="E2772" s="14">
        <f t="shared" si="611"/>
        <v>61.561</v>
      </c>
      <c r="F2772" s="21">
        <v>20</v>
      </c>
      <c r="G2772" s="13"/>
      <c r="H2772" s="21">
        <f t="shared" si="610"/>
        <v>20</v>
      </c>
      <c r="I2772" s="13"/>
      <c r="J2772" s="11" t="str">
        <f t="shared" si="612"/>
        <v>X</v>
      </c>
      <c r="K2772" s="11" t="str">
        <f t="shared" si="613"/>
        <v/>
      </c>
      <c r="L2772" s="11" t="str">
        <f t="shared" si="614"/>
        <v/>
      </c>
      <c r="M2772" s="13"/>
      <c r="R2772" s="11"/>
      <c r="T2772" s="11"/>
      <c r="X2772" s="13"/>
    </row>
    <row r="2773" spans="1:24" x14ac:dyDescent="0.3">
      <c r="A2773" s="13"/>
      <c r="B2773" s="11">
        <v>3791</v>
      </c>
      <c r="C2773" s="14">
        <f t="shared" si="609"/>
        <v>61.571100000000001</v>
      </c>
      <c r="D2773" s="13"/>
      <c r="E2773" s="14">
        <f t="shared" si="611"/>
        <v>61.569099999999999</v>
      </c>
      <c r="F2773" s="21">
        <v>20</v>
      </c>
      <c r="G2773" s="13"/>
      <c r="H2773" s="21">
        <f t="shared" si="610"/>
        <v>20</v>
      </c>
      <c r="I2773" s="13"/>
      <c r="J2773" s="11" t="str">
        <f t="shared" si="612"/>
        <v>X</v>
      </c>
      <c r="K2773" s="11" t="str">
        <f t="shared" si="613"/>
        <v/>
      </c>
      <c r="L2773" s="11" t="str">
        <f t="shared" si="614"/>
        <v/>
      </c>
      <c r="M2773" s="13"/>
      <c r="R2773" s="11"/>
      <c r="T2773" s="11"/>
      <c r="X2773" s="13"/>
    </row>
    <row r="2774" spans="1:24" x14ac:dyDescent="0.3">
      <c r="A2774" s="13"/>
      <c r="B2774" s="11">
        <v>3792</v>
      </c>
      <c r="C2774" s="14">
        <f t="shared" si="609"/>
        <v>61.5792</v>
      </c>
      <c r="D2774" s="13"/>
      <c r="E2774" s="14">
        <f t="shared" si="611"/>
        <v>61.577199999999998</v>
      </c>
      <c r="F2774" s="21">
        <v>20</v>
      </c>
      <c r="G2774" s="13"/>
      <c r="H2774" s="21">
        <f t="shared" si="610"/>
        <v>20</v>
      </c>
      <c r="I2774" s="13"/>
      <c r="J2774" s="11" t="str">
        <f t="shared" si="612"/>
        <v>X</v>
      </c>
      <c r="K2774" s="11" t="str">
        <f t="shared" si="613"/>
        <v/>
      </c>
      <c r="L2774" s="11" t="str">
        <f t="shared" si="614"/>
        <v/>
      </c>
      <c r="M2774" s="13"/>
      <c r="R2774" s="11"/>
      <c r="T2774" s="11"/>
      <c r="X2774" s="13"/>
    </row>
    <row r="2775" spans="1:24" x14ac:dyDescent="0.3">
      <c r="A2775" s="13"/>
      <c r="B2775" s="11">
        <v>3793</v>
      </c>
      <c r="C2775" s="14">
        <f t="shared" si="609"/>
        <v>61.587299999999999</v>
      </c>
      <c r="D2775" s="13"/>
      <c r="E2775" s="14">
        <f t="shared" si="611"/>
        <v>61.5854</v>
      </c>
      <c r="F2775" s="21">
        <f t="shared" ref="F2775:F2791" si="615">ROUND(20-(((E2775-61)-0.58)/0.14)*(20/6),0)</f>
        <v>20</v>
      </c>
      <c r="G2775" s="13"/>
      <c r="H2775" s="21">
        <f t="shared" si="610"/>
        <v>19</v>
      </c>
      <c r="I2775" s="13"/>
      <c r="J2775" s="11" t="str">
        <f t="shared" si="612"/>
        <v/>
      </c>
      <c r="K2775" s="11" t="str">
        <f t="shared" si="613"/>
        <v/>
      </c>
      <c r="L2775" s="11" t="str">
        <f t="shared" si="614"/>
        <v>O</v>
      </c>
      <c r="M2775" s="13"/>
      <c r="R2775" s="11"/>
      <c r="T2775" s="11"/>
      <c r="X2775" s="13"/>
    </row>
    <row r="2776" spans="1:24" x14ac:dyDescent="0.3">
      <c r="A2776" s="13"/>
      <c r="B2776" s="11">
        <v>3794</v>
      </c>
      <c r="C2776" s="14">
        <f t="shared" si="609"/>
        <v>61.595500000000001</v>
      </c>
      <c r="D2776" s="13"/>
      <c r="E2776" s="14">
        <f t="shared" si="611"/>
        <v>61.593499999999999</v>
      </c>
      <c r="F2776" s="21">
        <f t="shared" si="615"/>
        <v>20</v>
      </c>
      <c r="G2776" s="13"/>
      <c r="H2776" s="21">
        <f t="shared" si="610"/>
        <v>20</v>
      </c>
      <c r="I2776" s="13"/>
      <c r="J2776" s="11" t="str">
        <f t="shared" si="612"/>
        <v>X</v>
      </c>
      <c r="K2776" s="11" t="str">
        <f t="shared" si="613"/>
        <v/>
      </c>
      <c r="L2776" s="11" t="str">
        <f t="shared" si="614"/>
        <v/>
      </c>
      <c r="M2776" s="13"/>
      <c r="R2776" s="11"/>
      <c r="T2776" s="11"/>
      <c r="X2776" s="13"/>
    </row>
    <row r="2777" spans="1:24" x14ac:dyDescent="0.3">
      <c r="A2777" s="13"/>
      <c r="B2777" s="11">
        <v>3795</v>
      </c>
      <c r="C2777" s="14">
        <f t="shared" si="609"/>
        <v>61.6036</v>
      </c>
      <c r="D2777" s="13"/>
      <c r="E2777" s="14">
        <f t="shared" si="611"/>
        <v>61.601599999999998</v>
      </c>
      <c r="F2777" s="21">
        <f t="shared" si="615"/>
        <v>19</v>
      </c>
      <c r="G2777" s="13"/>
      <c r="H2777" s="21">
        <f t="shared" si="610"/>
        <v>20</v>
      </c>
      <c r="I2777" s="13"/>
      <c r="J2777" s="11" t="str">
        <f t="shared" si="612"/>
        <v/>
      </c>
      <c r="K2777" s="11" t="str">
        <f t="shared" si="613"/>
        <v>U</v>
      </c>
      <c r="L2777" s="11" t="str">
        <f t="shared" si="614"/>
        <v/>
      </c>
      <c r="M2777" s="13"/>
      <c r="R2777" s="11"/>
      <c r="T2777" s="11"/>
      <c r="X2777" s="13"/>
    </row>
    <row r="2778" spans="1:24" x14ac:dyDescent="0.3">
      <c r="A2778" s="13"/>
      <c r="B2778" s="11">
        <v>3796</v>
      </c>
      <c r="C2778" s="14">
        <f t="shared" si="609"/>
        <v>61.611699999999999</v>
      </c>
      <c r="D2778" s="13"/>
      <c r="E2778" s="14">
        <f t="shared" si="611"/>
        <v>61.6098</v>
      </c>
      <c r="F2778" s="21">
        <f t="shared" si="615"/>
        <v>19</v>
      </c>
      <c r="G2778" s="13"/>
      <c r="H2778" s="21">
        <f t="shared" si="610"/>
        <v>19</v>
      </c>
      <c r="I2778" s="13"/>
      <c r="J2778" s="11" t="str">
        <f t="shared" si="612"/>
        <v>X</v>
      </c>
      <c r="K2778" s="11" t="str">
        <f t="shared" si="613"/>
        <v/>
      </c>
      <c r="L2778" s="11" t="str">
        <f t="shared" si="614"/>
        <v/>
      </c>
      <c r="M2778" s="13"/>
      <c r="R2778" s="11"/>
      <c r="T2778" s="11"/>
      <c r="X2778" s="13"/>
    </row>
    <row r="2779" spans="1:24" x14ac:dyDescent="0.3">
      <c r="A2779" s="13"/>
      <c r="B2779" s="11">
        <v>3797</v>
      </c>
      <c r="C2779" s="14">
        <f t="shared" si="609"/>
        <v>61.619799999999998</v>
      </c>
      <c r="D2779" s="13"/>
      <c r="E2779" s="14">
        <f t="shared" si="611"/>
        <v>61.617899999999999</v>
      </c>
      <c r="F2779" s="21">
        <f t="shared" si="615"/>
        <v>19</v>
      </c>
      <c r="G2779" s="13"/>
      <c r="H2779" s="21">
        <f t="shared" si="610"/>
        <v>19</v>
      </c>
      <c r="I2779" s="13"/>
      <c r="J2779" s="11" t="str">
        <f t="shared" si="612"/>
        <v>X</v>
      </c>
      <c r="K2779" s="11" t="str">
        <f t="shared" si="613"/>
        <v/>
      </c>
      <c r="L2779" s="11" t="str">
        <f t="shared" si="614"/>
        <v/>
      </c>
      <c r="M2779" s="13"/>
      <c r="R2779" s="11"/>
      <c r="T2779" s="11"/>
      <c r="X2779" s="13"/>
    </row>
    <row r="2780" spans="1:24" x14ac:dyDescent="0.3">
      <c r="A2780" s="13"/>
      <c r="B2780" s="11">
        <v>3798</v>
      </c>
      <c r="C2780" s="14">
        <f t="shared" si="609"/>
        <v>61.627899999999997</v>
      </c>
      <c r="D2780" s="13"/>
      <c r="E2780" s="14">
        <f t="shared" si="611"/>
        <v>61.625999999999998</v>
      </c>
      <c r="F2780" s="21">
        <f t="shared" si="615"/>
        <v>19</v>
      </c>
      <c r="G2780" s="13"/>
      <c r="H2780" s="21">
        <f t="shared" si="610"/>
        <v>19</v>
      </c>
      <c r="I2780" s="13"/>
      <c r="J2780" s="11" t="str">
        <f t="shared" si="612"/>
        <v>X</v>
      </c>
      <c r="K2780" s="11" t="str">
        <f t="shared" si="613"/>
        <v/>
      </c>
      <c r="L2780" s="11" t="str">
        <f t="shared" si="614"/>
        <v/>
      </c>
      <c r="M2780" s="13"/>
      <c r="R2780" s="11"/>
      <c r="T2780" s="11"/>
      <c r="X2780" s="13"/>
    </row>
    <row r="2781" spans="1:24" x14ac:dyDescent="0.3">
      <c r="A2781" s="13"/>
      <c r="B2781" s="11">
        <v>3799</v>
      </c>
      <c r="C2781" s="14">
        <f t="shared" si="609"/>
        <v>61.636000000000003</v>
      </c>
      <c r="D2781" s="13"/>
      <c r="E2781" s="14">
        <f t="shared" si="611"/>
        <v>61.634099999999997</v>
      </c>
      <c r="F2781" s="21">
        <f t="shared" si="615"/>
        <v>19</v>
      </c>
      <c r="G2781" s="13"/>
      <c r="H2781" s="21">
        <f t="shared" si="610"/>
        <v>19</v>
      </c>
      <c r="I2781" s="13"/>
      <c r="J2781" s="11" t="str">
        <f t="shared" si="612"/>
        <v>X</v>
      </c>
      <c r="K2781" s="11" t="str">
        <f t="shared" si="613"/>
        <v/>
      </c>
      <c r="L2781" s="11" t="str">
        <f t="shared" si="614"/>
        <v/>
      </c>
      <c r="M2781" s="13"/>
      <c r="R2781" s="11"/>
      <c r="T2781" s="11"/>
      <c r="X2781" s="13"/>
    </row>
    <row r="2782" spans="1:24" x14ac:dyDescent="0.3">
      <c r="A2782" s="13"/>
      <c r="B2782" s="11">
        <v>3800</v>
      </c>
      <c r="C2782" s="14">
        <f t="shared" si="609"/>
        <v>61.644100000000002</v>
      </c>
      <c r="D2782" s="13"/>
      <c r="E2782" s="14">
        <f t="shared" si="611"/>
        <v>61.642299999999999</v>
      </c>
      <c r="F2782" s="21">
        <f t="shared" si="615"/>
        <v>19</v>
      </c>
      <c r="G2782" s="13"/>
      <c r="H2782" s="21">
        <f t="shared" si="610"/>
        <v>18</v>
      </c>
      <c r="I2782" s="13"/>
      <c r="J2782" s="11" t="str">
        <f t="shared" si="612"/>
        <v/>
      </c>
      <c r="K2782" s="11" t="str">
        <f t="shared" si="613"/>
        <v/>
      </c>
      <c r="L2782" s="11" t="str">
        <f t="shared" si="614"/>
        <v>O</v>
      </c>
      <c r="M2782" s="13"/>
      <c r="R2782" s="11"/>
      <c r="T2782" s="11"/>
      <c r="X2782" s="13"/>
    </row>
    <row r="2783" spans="1:24" x14ac:dyDescent="0.3">
      <c r="A2783" s="13"/>
      <c r="B2783" s="11">
        <v>3801</v>
      </c>
      <c r="C2783" s="14">
        <f t="shared" si="609"/>
        <v>61.652299999999997</v>
      </c>
      <c r="D2783" s="13"/>
      <c r="E2783" s="14">
        <f t="shared" si="611"/>
        <v>61.650399999999998</v>
      </c>
      <c r="F2783" s="21">
        <f t="shared" si="615"/>
        <v>18</v>
      </c>
      <c r="G2783" s="13"/>
      <c r="H2783" s="21">
        <f t="shared" si="610"/>
        <v>19</v>
      </c>
      <c r="I2783" s="13"/>
      <c r="J2783" s="11" t="str">
        <f t="shared" si="612"/>
        <v/>
      </c>
      <c r="K2783" s="11" t="str">
        <f t="shared" si="613"/>
        <v>U</v>
      </c>
      <c r="L2783" s="11" t="str">
        <f t="shared" si="614"/>
        <v/>
      </c>
      <c r="M2783" s="13"/>
      <c r="R2783" s="11"/>
      <c r="T2783" s="11"/>
      <c r="X2783" s="13"/>
    </row>
    <row r="2784" spans="1:24" x14ac:dyDescent="0.3">
      <c r="A2784" s="13"/>
      <c r="B2784" s="11">
        <v>3802</v>
      </c>
      <c r="C2784" s="14">
        <f t="shared" si="609"/>
        <v>61.660400000000003</v>
      </c>
      <c r="D2784" s="13"/>
      <c r="E2784" s="14">
        <f t="shared" si="611"/>
        <v>61.658499999999997</v>
      </c>
      <c r="F2784" s="21">
        <f t="shared" si="615"/>
        <v>18</v>
      </c>
      <c r="G2784" s="13"/>
      <c r="H2784" s="21">
        <f t="shared" si="610"/>
        <v>19</v>
      </c>
      <c r="I2784" s="13"/>
      <c r="J2784" s="11" t="str">
        <f t="shared" si="612"/>
        <v/>
      </c>
      <c r="K2784" s="11" t="str">
        <f t="shared" si="613"/>
        <v>U</v>
      </c>
      <c r="L2784" s="11" t="str">
        <f t="shared" si="614"/>
        <v/>
      </c>
      <c r="M2784" s="13"/>
      <c r="R2784" s="11"/>
      <c r="T2784" s="11"/>
      <c r="X2784" s="13"/>
    </row>
    <row r="2785" spans="1:24" x14ac:dyDescent="0.3">
      <c r="A2785" s="13"/>
      <c r="B2785" s="11">
        <v>3803</v>
      </c>
      <c r="C2785" s="14">
        <f t="shared" si="609"/>
        <v>61.668500000000002</v>
      </c>
      <c r="D2785" s="13"/>
      <c r="E2785" s="14">
        <f t="shared" si="611"/>
        <v>61.666699999999999</v>
      </c>
      <c r="F2785" s="21">
        <f t="shared" si="615"/>
        <v>18</v>
      </c>
      <c r="G2785" s="13"/>
      <c r="H2785" s="21">
        <f t="shared" si="610"/>
        <v>18</v>
      </c>
      <c r="I2785" s="13"/>
      <c r="J2785" s="11" t="str">
        <f t="shared" si="612"/>
        <v>X</v>
      </c>
      <c r="K2785" s="11" t="str">
        <f t="shared" si="613"/>
        <v/>
      </c>
      <c r="L2785" s="11" t="str">
        <f t="shared" si="614"/>
        <v/>
      </c>
      <c r="M2785" s="13"/>
      <c r="R2785" s="11"/>
      <c r="T2785" s="11"/>
      <c r="X2785" s="13"/>
    </row>
    <row r="2786" spans="1:24" x14ac:dyDescent="0.3">
      <c r="A2786" s="13"/>
      <c r="B2786" s="11">
        <v>3804</v>
      </c>
      <c r="C2786" s="14">
        <f t="shared" si="609"/>
        <v>61.676600000000001</v>
      </c>
      <c r="D2786" s="13"/>
      <c r="E2786" s="14">
        <f t="shared" si="611"/>
        <v>61.674799999999998</v>
      </c>
      <c r="F2786" s="21">
        <f t="shared" si="615"/>
        <v>18</v>
      </c>
      <c r="G2786" s="13"/>
      <c r="H2786" s="21">
        <f t="shared" si="610"/>
        <v>18</v>
      </c>
      <c r="I2786" s="13"/>
      <c r="J2786" s="11" t="str">
        <f t="shared" si="612"/>
        <v>X</v>
      </c>
      <c r="K2786" s="11" t="str">
        <f t="shared" si="613"/>
        <v/>
      </c>
      <c r="L2786" s="11" t="str">
        <f t="shared" si="614"/>
        <v/>
      </c>
      <c r="M2786" s="13"/>
      <c r="R2786" s="11"/>
      <c r="T2786" s="11"/>
      <c r="X2786" s="13"/>
    </row>
    <row r="2787" spans="1:24" x14ac:dyDescent="0.3">
      <c r="A2787" s="13"/>
      <c r="B2787" s="11">
        <v>3805</v>
      </c>
      <c r="C2787" s="14">
        <f t="shared" si="609"/>
        <v>61.684699999999999</v>
      </c>
      <c r="D2787" s="13"/>
      <c r="E2787" s="14">
        <f t="shared" si="611"/>
        <v>61.682899999999997</v>
      </c>
      <c r="F2787" s="21">
        <f t="shared" si="615"/>
        <v>18</v>
      </c>
      <c r="G2787" s="13"/>
      <c r="H2787" s="21">
        <f t="shared" si="610"/>
        <v>18</v>
      </c>
      <c r="I2787" s="13"/>
      <c r="J2787" s="11" t="str">
        <f t="shared" si="612"/>
        <v>X</v>
      </c>
      <c r="K2787" s="11" t="str">
        <f t="shared" si="613"/>
        <v/>
      </c>
      <c r="L2787" s="11" t="str">
        <f t="shared" si="614"/>
        <v/>
      </c>
      <c r="M2787" s="13"/>
      <c r="R2787" s="11"/>
      <c r="T2787" s="11"/>
      <c r="X2787" s="13"/>
    </row>
    <row r="2788" spans="1:24" x14ac:dyDescent="0.3">
      <c r="A2788" s="13"/>
      <c r="B2788" s="11">
        <v>3806</v>
      </c>
      <c r="C2788" s="14">
        <f t="shared" si="609"/>
        <v>61.692799999999998</v>
      </c>
      <c r="D2788" s="13"/>
      <c r="E2788" s="14">
        <f t="shared" si="611"/>
        <v>61.691099999999999</v>
      </c>
      <c r="F2788" s="21">
        <f t="shared" si="615"/>
        <v>17</v>
      </c>
      <c r="G2788" s="13"/>
      <c r="H2788" s="21">
        <f t="shared" si="610"/>
        <v>17</v>
      </c>
      <c r="I2788" s="13"/>
      <c r="J2788" s="11" t="str">
        <f t="shared" si="612"/>
        <v>X</v>
      </c>
      <c r="K2788" s="11" t="str">
        <f t="shared" si="613"/>
        <v/>
      </c>
      <c r="L2788" s="11" t="str">
        <f t="shared" si="614"/>
        <v/>
      </c>
      <c r="M2788" s="13"/>
      <c r="R2788" s="11"/>
      <c r="T2788" s="11"/>
      <c r="X2788" s="13"/>
    </row>
    <row r="2789" spans="1:24" x14ac:dyDescent="0.3">
      <c r="A2789" s="13"/>
      <c r="B2789" s="11">
        <v>3807</v>
      </c>
      <c r="C2789" s="14">
        <f t="shared" si="609"/>
        <v>61.700899999999997</v>
      </c>
      <c r="D2789" s="13"/>
      <c r="E2789" s="14">
        <f t="shared" si="611"/>
        <v>61.699199999999998</v>
      </c>
      <c r="F2789" s="21">
        <f t="shared" si="615"/>
        <v>17</v>
      </c>
      <c r="G2789" s="13"/>
      <c r="H2789" s="21">
        <f t="shared" si="610"/>
        <v>17</v>
      </c>
      <c r="I2789" s="13"/>
      <c r="J2789" s="11" t="str">
        <f t="shared" si="612"/>
        <v>X</v>
      </c>
      <c r="K2789" s="11" t="str">
        <f t="shared" si="613"/>
        <v/>
      </c>
      <c r="L2789" s="11" t="str">
        <f t="shared" si="614"/>
        <v/>
      </c>
      <c r="M2789" s="13"/>
      <c r="R2789" s="11"/>
      <c r="T2789" s="11"/>
      <c r="X2789" s="13"/>
    </row>
    <row r="2790" spans="1:24" x14ac:dyDescent="0.3">
      <c r="A2790" s="13"/>
      <c r="B2790" s="11">
        <v>3808</v>
      </c>
      <c r="C2790" s="14">
        <f t="shared" si="609"/>
        <v>61.709000000000003</v>
      </c>
      <c r="D2790" s="13"/>
      <c r="E2790" s="14">
        <f t="shared" si="611"/>
        <v>61.707299999999996</v>
      </c>
      <c r="F2790" s="21">
        <f t="shared" si="615"/>
        <v>17</v>
      </c>
      <c r="G2790" s="13"/>
      <c r="H2790" s="21">
        <f t="shared" si="610"/>
        <v>17</v>
      </c>
      <c r="I2790" s="13"/>
      <c r="J2790" s="11" t="str">
        <f t="shared" si="612"/>
        <v>X</v>
      </c>
      <c r="K2790" s="11" t="str">
        <f t="shared" si="613"/>
        <v/>
      </c>
      <c r="L2790" s="11" t="str">
        <f t="shared" si="614"/>
        <v/>
      </c>
      <c r="M2790" s="13"/>
      <c r="R2790" s="11"/>
      <c r="T2790" s="11"/>
      <c r="X2790" s="13"/>
    </row>
    <row r="2791" spans="1:24" x14ac:dyDescent="0.3">
      <c r="A2791" s="13"/>
      <c r="B2791" s="11">
        <v>3809</v>
      </c>
      <c r="C2791" s="14">
        <f t="shared" si="609"/>
        <v>61.717100000000002</v>
      </c>
      <c r="D2791" s="13"/>
      <c r="E2791" s="14">
        <f t="shared" si="611"/>
        <v>61.715400000000002</v>
      </c>
      <c r="F2791" s="21">
        <f t="shared" si="615"/>
        <v>17</v>
      </c>
      <c r="G2791" s="13"/>
      <c r="H2791" s="21">
        <f t="shared" si="610"/>
        <v>17</v>
      </c>
      <c r="I2791" s="13"/>
      <c r="J2791" s="11" t="str">
        <f t="shared" si="612"/>
        <v>X</v>
      </c>
      <c r="K2791" s="11" t="str">
        <f t="shared" si="613"/>
        <v/>
      </c>
      <c r="L2791" s="11" t="str">
        <f t="shared" si="614"/>
        <v/>
      </c>
      <c r="M2791" s="13"/>
      <c r="R2791" s="11"/>
      <c r="T2791" s="11"/>
      <c r="X2791" s="13"/>
    </row>
    <row r="2792" spans="1:24" x14ac:dyDescent="0.3">
      <c r="A2792" s="13"/>
      <c r="B2792" s="11">
        <v>3810</v>
      </c>
      <c r="C2792" s="14">
        <f t="shared" si="609"/>
        <v>61.725200000000001</v>
      </c>
      <c r="D2792" s="13"/>
      <c r="E2792" s="14">
        <f t="shared" si="611"/>
        <v>61.723599999999998</v>
      </c>
      <c r="F2792" s="21">
        <f t="shared" ref="F2792:F2808" si="616">ROUND((20/2)+((0.86-(E2792-61))/0.14)*(20/3),0)</f>
        <v>16</v>
      </c>
      <c r="G2792" s="13"/>
      <c r="H2792" s="21">
        <f t="shared" si="610"/>
        <v>16</v>
      </c>
      <c r="I2792" s="13"/>
      <c r="J2792" s="11" t="str">
        <f t="shared" si="612"/>
        <v>X</v>
      </c>
      <c r="K2792" s="11" t="str">
        <f t="shared" si="613"/>
        <v/>
      </c>
      <c r="L2792" s="11" t="str">
        <f t="shared" si="614"/>
        <v/>
      </c>
      <c r="M2792" s="13"/>
      <c r="R2792" s="11"/>
      <c r="T2792" s="11"/>
      <c r="X2792" s="13"/>
    </row>
    <row r="2793" spans="1:24" x14ac:dyDescent="0.3">
      <c r="A2793" s="13"/>
      <c r="B2793" s="11">
        <v>3811</v>
      </c>
      <c r="C2793" s="14">
        <f t="shared" si="609"/>
        <v>61.7333</v>
      </c>
      <c r="D2793" s="13"/>
      <c r="E2793" s="14">
        <f t="shared" si="611"/>
        <v>61.731699999999996</v>
      </c>
      <c r="F2793" s="21">
        <f t="shared" si="616"/>
        <v>16</v>
      </c>
      <c r="G2793" s="13"/>
      <c r="H2793" s="21">
        <f t="shared" si="610"/>
        <v>16</v>
      </c>
      <c r="I2793" s="13"/>
      <c r="J2793" s="11" t="str">
        <f t="shared" si="612"/>
        <v>X</v>
      </c>
      <c r="K2793" s="11" t="str">
        <f t="shared" si="613"/>
        <v/>
      </c>
      <c r="L2793" s="11" t="str">
        <f t="shared" si="614"/>
        <v/>
      </c>
      <c r="M2793" s="13"/>
      <c r="R2793" s="11"/>
      <c r="T2793" s="11"/>
      <c r="X2793" s="13"/>
    </row>
    <row r="2794" spans="1:24" x14ac:dyDescent="0.3">
      <c r="A2794" s="13"/>
      <c r="B2794" s="11">
        <v>3812</v>
      </c>
      <c r="C2794" s="14">
        <f t="shared" si="609"/>
        <v>61.741399999999999</v>
      </c>
      <c r="D2794" s="13"/>
      <c r="E2794" s="14">
        <f t="shared" si="611"/>
        <v>61.739800000000002</v>
      </c>
      <c r="F2794" s="21">
        <f t="shared" si="616"/>
        <v>16</v>
      </c>
      <c r="G2794" s="13"/>
      <c r="H2794" s="21">
        <f t="shared" si="610"/>
        <v>16</v>
      </c>
      <c r="I2794" s="13"/>
      <c r="J2794" s="11" t="str">
        <f t="shared" si="612"/>
        <v>X</v>
      </c>
      <c r="K2794" s="11" t="str">
        <f t="shared" si="613"/>
        <v/>
      </c>
      <c r="L2794" s="11" t="str">
        <f t="shared" si="614"/>
        <v/>
      </c>
      <c r="M2794" s="13"/>
      <c r="R2794" s="11"/>
      <c r="T2794" s="11"/>
      <c r="X2794" s="13"/>
    </row>
    <row r="2795" spans="1:24" x14ac:dyDescent="0.3">
      <c r="A2795" s="13"/>
      <c r="B2795" s="11">
        <v>3813</v>
      </c>
      <c r="C2795" s="14">
        <f t="shared" si="609"/>
        <v>61.749499999999998</v>
      </c>
      <c r="D2795" s="13"/>
      <c r="E2795" s="14">
        <f t="shared" si="611"/>
        <v>61.747999999999998</v>
      </c>
      <c r="F2795" s="21">
        <f t="shared" si="616"/>
        <v>15</v>
      </c>
      <c r="G2795" s="13"/>
      <c r="H2795" s="21">
        <f t="shared" si="610"/>
        <v>15</v>
      </c>
      <c r="I2795" s="13"/>
      <c r="J2795" s="11" t="str">
        <f t="shared" si="612"/>
        <v>X</v>
      </c>
      <c r="K2795" s="11" t="str">
        <f t="shared" si="613"/>
        <v/>
      </c>
      <c r="L2795" s="11" t="str">
        <f t="shared" si="614"/>
        <v/>
      </c>
      <c r="M2795" s="13"/>
      <c r="R2795" s="11"/>
      <c r="T2795" s="11"/>
      <c r="X2795" s="13"/>
    </row>
    <row r="2796" spans="1:24" x14ac:dyDescent="0.3">
      <c r="A2796" s="13"/>
      <c r="B2796" s="11">
        <v>3814</v>
      </c>
      <c r="C2796" s="14">
        <f t="shared" si="609"/>
        <v>61.757599999999996</v>
      </c>
      <c r="D2796" s="13"/>
      <c r="E2796" s="14">
        <f t="shared" si="611"/>
        <v>61.756100000000004</v>
      </c>
      <c r="F2796" s="21">
        <f t="shared" si="616"/>
        <v>15</v>
      </c>
      <c r="G2796" s="13"/>
      <c r="H2796" s="21">
        <f t="shared" si="610"/>
        <v>15</v>
      </c>
      <c r="I2796" s="13"/>
      <c r="J2796" s="11" t="str">
        <f t="shared" si="612"/>
        <v>X</v>
      </c>
      <c r="K2796" s="11" t="str">
        <f t="shared" si="613"/>
        <v/>
      </c>
      <c r="L2796" s="11" t="str">
        <f t="shared" si="614"/>
        <v/>
      </c>
      <c r="M2796" s="13"/>
      <c r="R2796" s="11"/>
      <c r="T2796" s="11"/>
      <c r="X2796" s="13"/>
    </row>
    <row r="2797" spans="1:24" x14ac:dyDescent="0.3">
      <c r="A2797" s="13"/>
      <c r="B2797" s="11">
        <v>3815</v>
      </c>
      <c r="C2797" s="14">
        <f t="shared" si="609"/>
        <v>61.765700000000002</v>
      </c>
      <c r="D2797" s="13"/>
      <c r="E2797" s="14">
        <f t="shared" si="611"/>
        <v>61.764200000000002</v>
      </c>
      <c r="F2797" s="21">
        <f t="shared" si="616"/>
        <v>15</v>
      </c>
      <c r="G2797" s="13"/>
      <c r="H2797" s="21">
        <f t="shared" si="610"/>
        <v>15</v>
      </c>
      <c r="I2797" s="13"/>
      <c r="J2797" s="11" t="str">
        <f t="shared" si="612"/>
        <v>X</v>
      </c>
      <c r="K2797" s="11" t="str">
        <f t="shared" si="613"/>
        <v/>
      </c>
      <c r="L2797" s="11" t="str">
        <f t="shared" si="614"/>
        <v/>
      </c>
      <c r="M2797" s="13"/>
      <c r="R2797" s="11"/>
      <c r="T2797" s="11"/>
      <c r="X2797" s="13"/>
    </row>
    <row r="2798" spans="1:24" x14ac:dyDescent="0.3">
      <c r="A2798" s="13"/>
      <c r="B2798" s="11">
        <v>3816</v>
      </c>
      <c r="C2798" s="14">
        <f t="shared" si="609"/>
        <v>61.773800000000001</v>
      </c>
      <c r="D2798" s="13"/>
      <c r="E2798" s="14">
        <f t="shared" si="611"/>
        <v>61.772399999999998</v>
      </c>
      <c r="F2798" s="21">
        <f t="shared" si="616"/>
        <v>14</v>
      </c>
      <c r="G2798" s="13"/>
      <c r="H2798" s="21">
        <f t="shared" si="610"/>
        <v>14</v>
      </c>
      <c r="I2798" s="13"/>
      <c r="J2798" s="11" t="str">
        <f t="shared" si="612"/>
        <v>X</v>
      </c>
      <c r="K2798" s="11" t="str">
        <f t="shared" si="613"/>
        <v/>
      </c>
      <c r="L2798" s="11" t="str">
        <f t="shared" si="614"/>
        <v/>
      </c>
      <c r="M2798" s="13"/>
      <c r="R2798" s="11"/>
      <c r="T2798" s="11"/>
      <c r="X2798" s="13"/>
    </row>
    <row r="2799" spans="1:24" x14ac:dyDescent="0.3">
      <c r="A2799" s="13"/>
      <c r="B2799" s="11">
        <v>3817</v>
      </c>
      <c r="C2799" s="14">
        <f t="shared" si="609"/>
        <v>61.7819</v>
      </c>
      <c r="D2799" s="13"/>
      <c r="E2799" s="14">
        <f t="shared" si="611"/>
        <v>61.780500000000004</v>
      </c>
      <c r="F2799" s="21">
        <f t="shared" si="616"/>
        <v>14</v>
      </c>
      <c r="G2799" s="13"/>
      <c r="H2799" s="21">
        <f t="shared" si="610"/>
        <v>14</v>
      </c>
      <c r="I2799" s="13"/>
      <c r="J2799" s="11" t="str">
        <f t="shared" si="612"/>
        <v>X</v>
      </c>
      <c r="K2799" s="11" t="str">
        <f t="shared" si="613"/>
        <v/>
      </c>
      <c r="L2799" s="11" t="str">
        <f t="shared" si="614"/>
        <v/>
      </c>
      <c r="M2799" s="13"/>
      <c r="R2799" s="11"/>
      <c r="T2799" s="11"/>
      <c r="X2799" s="13"/>
    </row>
    <row r="2800" spans="1:24" x14ac:dyDescent="0.3">
      <c r="A2800" s="13"/>
      <c r="B2800" s="11">
        <v>3818</v>
      </c>
      <c r="C2800" s="14">
        <f t="shared" si="609"/>
        <v>61.79</v>
      </c>
      <c r="D2800" s="13"/>
      <c r="E2800" s="14">
        <f t="shared" si="611"/>
        <v>61.788600000000002</v>
      </c>
      <c r="F2800" s="21">
        <f t="shared" si="616"/>
        <v>13</v>
      </c>
      <c r="G2800" s="13"/>
      <c r="H2800" s="21">
        <f t="shared" si="610"/>
        <v>14</v>
      </c>
      <c r="I2800" s="13"/>
      <c r="J2800" s="11" t="str">
        <f t="shared" ref="J2800:J2825" si="617">IF(H2800=F2800,"X","")</f>
        <v/>
      </c>
      <c r="K2800" s="11" t="str">
        <f t="shared" ref="K2800:K2825" si="618">IF(H2800&gt;F2800,"U","")</f>
        <v>U</v>
      </c>
      <c r="L2800" s="11" t="str">
        <f t="shared" ref="L2800:L2825" si="619">IF(H2800&lt;F2800,"O","")</f>
        <v/>
      </c>
      <c r="M2800" s="13"/>
      <c r="R2800" s="11"/>
      <c r="T2800" s="11"/>
      <c r="X2800" s="13"/>
    </row>
    <row r="2801" spans="1:24" x14ac:dyDescent="0.3">
      <c r="A2801" s="13"/>
      <c r="B2801" s="11">
        <v>3819</v>
      </c>
      <c r="C2801" s="14">
        <f t="shared" si="609"/>
        <v>61.798099999999998</v>
      </c>
      <c r="D2801" s="13"/>
      <c r="E2801" s="14">
        <f t="shared" si="611"/>
        <v>61.796700000000001</v>
      </c>
      <c r="F2801" s="21">
        <f t="shared" si="616"/>
        <v>13</v>
      </c>
      <c r="G2801" s="13"/>
      <c r="H2801" s="21">
        <f t="shared" si="610"/>
        <v>14</v>
      </c>
      <c r="I2801" s="13"/>
      <c r="J2801" s="11" t="str">
        <f t="shared" si="617"/>
        <v/>
      </c>
      <c r="K2801" s="11" t="str">
        <f t="shared" si="618"/>
        <v>U</v>
      </c>
      <c r="L2801" s="11" t="str">
        <f t="shared" si="619"/>
        <v/>
      </c>
      <c r="M2801" s="13"/>
      <c r="R2801" s="11"/>
      <c r="T2801" s="11"/>
      <c r="X2801" s="13"/>
    </row>
    <row r="2802" spans="1:24" x14ac:dyDescent="0.3">
      <c r="A2802" s="13"/>
      <c r="B2802" s="11">
        <v>3820</v>
      </c>
      <c r="C2802" s="14">
        <f t="shared" si="609"/>
        <v>61.806100000000001</v>
      </c>
      <c r="D2802" s="13"/>
      <c r="E2802" s="14">
        <f t="shared" si="611"/>
        <v>61.804900000000004</v>
      </c>
      <c r="F2802" s="21">
        <f t="shared" si="616"/>
        <v>13</v>
      </c>
      <c r="G2802" s="13"/>
      <c r="H2802" s="21">
        <f t="shared" si="610"/>
        <v>11.999999999999998</v>
      </c>
      <c r="I2802" s="13"/>
      <c r="J2802" s="11" t="str">
        <f t="shared" si="617"/>
        <v/>
      </c>
      <c r="K2802" s="11" t="str">
        <f t="shared" si="618"/>
        <v/>
      </c>
      <c r="L2802" s="11" t="str">
        <f t="shared" si="619"/>
        <v>O</v>
      </c>
      <c r="M2802" s="13"/>
      <c r="R2802" s="11"/>
      <c r="T2802" s="11"/>
      <c r="X2802" s="13"/>
    </row>
    <row r="2803" spans="1:24" x14ac:dyDescent="0.3">
      <c r="A2803" s="13"/>
      <c r="B2803" s="11">
        <v>3821</v>
      </c>
      <c r="C2803" s="14">
        <f t="shared" si="609"/>
        <v>61.8142</v>
      </c>
      <c r="D2803" s="13"/>
      <c r="E2803" s="14">
        <f t="shared" si="611"/>
        <v>61.813000000000002</v>
      </c>
      <c r="F2803" s="21">
        <f t="shared" si="616"/>
        <v>12</v>
      </c>
      <c r="G2803" s="13"/>
      <c r="H2803" s="21">
        <f t="shared" si="610"/>
        <v>11.999999999999998</v>
      </c>
      <c r="I2803" s="13"/>
      <c r="J2803" s="11" t="str">
        <f t="shared" si="617"/>
        <v>X</v>
      </c>
      <c r="K2803" s="11" t="str">
        <f t="shared" si="618"/>
        <v/>
      </c>
      <c r="L2803" s="11" t="str">
        <f t="shared" si="619"/>
        <v/>
      </c>
      <c r="M2803" s="13"/>
      <c r="R2803" s="11"/>
      <c r="T2803" s="11"/>
      <c r="X2803" s="13"/>
    </row>
    <row r="2804" spans="1:24" x14ac:dyDescent="0.3">
      <c r="A2804" s="13"/>
      <c r="B2804" s="11">
        <v>3822</v>
      </c>
      <c r="C2804" s="14">
        <f t="shared" si="609"/>
        <v>61.822299999999998</v>
      </c>
      <c r="D2804" s="13"/>
      <c r="E2804" s="14">
        <f t="shared" si="611"/>
        <v>61.821100000000001</v>
      </c>
      <c r="F2804" s="21">
        <f t="shared" si="616"/>
        <v>12</v>
      </c>
      <c r="G2804" s="13"/>
      <c r="H2804" s="21">
        <f t="shared" si="610"/>
        <v>11.999999999999998</v>
      </c>
      <c r="I2804" s="13"/>
      <c r="J2804" s="11" t="str">
        <f t="shared" si="617"/>
        <v>X</v>
      </c>
      <c r="K2804" s="11" t="str">
        <f t="shared" si="618"/>
        <v/>
      </c>
      <c r="L2804" s="11" t="str">
        <f t="shared" si="619"/>
        <v/>
      </c>
      <c r="M2804" s="13"/>
      <c r="R2804" s="11"/>
      <c r="T2804" s="11"/>
      <c r="X2804" s="13"/>
    </row>
    <row r="2805" spans="1:24" x14ac:dyDescent="0.3">
      <c r="A2805" s="13"/>
      <c r="B2805" s="11">
        <v>3823</v>
      </c>
      <c r="C2805" s="14">
        <f t="shared" si="609"/>
        <v>61.830399999999997</v>
      </c>
      <c r="D2805" s="13"/>
      <c r="E2805" s="14">
        <f t="shared" si="611"/>
        <v>61.829300000000003</v>
      </c>
      <c r="F2805" s="21">
        <f t="shared" si="616"/>
        <v>11</v>
      </c>
      <c r="G2805" s="13"/>
      <c r="H2805" s="21">
        <f t="shared" si="610"/>
        <v>11</v>
      </c>
      <c r="I2805" s="13"/>
      <c r="J2805" s="11" t="str">
        <f t="shared" si="617"/>
        <v>X</v>
      </c>
      <c r="K2805" s="11" t="str">
        <f t="shared" si="618"/>
        <v/>
      </c>
      <c r="L2805" s="11" t="str">
        <f t="shared" si="619"/>
        <v/>
      </c>
      <c r="M2805" s="13"/>
      <c r="R2805" s="11"/>
      <c r="T2805" s="11"/>
      <c r="X2805" s="13"/>
    </row>
    <row r="2806" spans="1:24" x14ac:dyDescent="0.3">
      <c r="A2806" s="13"/>
      <c r="B2806" s="11">
        <v>3824</v>
      </c>
      <c r="C2806" s="14">
        <f t="shared" si="609"/>
        <v>61.838500000000003</v>
      </c>
      <c r="D2806" s="13"/>
      <c r="E2806" s="14">
        <f t="shared" si="611"/>
        <v>61.837400000000002</v>
      </c>
      <c r="F2806" s="21">
        <f t="shared" si="616"/>
        <v>11</v>
      </c>
      <c r="G2806" s="13"/>
      <c r="H2806" s="21">
        <f t="shared" si="610"/>
        <v>11</v>
      </c>
      <c r="I2806" s="13"/>
      <c r="J2806" s="11" t="str">
        <f t="shared" si="617"/>
        <v>X</v>
      </c>
      <c r="K2806" s="11" t="str">
        <f t="shared" si="618"/>
        <v/>
      </c>
      <c r="L2806" s="11" t="str">
        <f t="shared" si="619"/>
        <v/>
      </c>
      <c r="M2806" s="13"/>
      <c r="R2806" s="11"/>
      <c r="T2806" s="11"/>
      <c r="X2806" s="13"/>
    </row>
    <row r="2807" spans="1:24" x14ac:dyDescent="0.3">
      <c r="A2807" s="13"/>
      <c r="B2807" s="11">
        <v>3825</v>
      </c>
      <c r="C2807" s="14">
        <f t="shared" si="609"/>
        <v>61.846600000000002</v>
      </c>
      <c r="D2807" s="13"/>
      <c r="E2807" s="14">
        <f t="shared" si="611"/>
        <v>61.845500000000001</v>
      </c>
      <c r="F2807" s="21">
        <f t="shared" si="616"/>
        <v>11</v>
      </c>
      <c r="G2807" s="13"/>
      <c r="H2807" s="21">
        <f t="shared" si="610"/>
        <v>11</v>
      </c>
      <c r="I2807" s="13"/>
      <c r="J2807" s="11" t="str">
        <f t="shared" si="617"/>
        <v>X</v>
      </c>
      <c r="K2807" s="11" t="str">
        <f t="shared" si="618"/>
        <v/>
      </c>
      <c r="L2807" s="11" t="str">
        <f t="shared" si="619"/>
        <v/>
      </c>
      <c r="M2807" s="13"/>
      <c r="R2807" s="11"/>
      <c r="T2807" s="11"/>
      <c r="X2807" s="13"/>
    </row>
    <row r="2808" spans="1:24" x14ac:dyDescent="0.3">
      <c r="A2808" s="13"/>
      <c r="B2808" s="11">
        <v>3826</v>
      </c>
      <c r="C2808" s="14">
        <f t="shared" si="609"/>
        <v>61.854700000000001</v>
      </c>
      <c r="D2808" s="13"/>
      <c r="E2808" s="14">
        <f t="shared" si="611"/>
        <v>61.853700000000003</v>
      </c>
      <c r="F2808" s="21">
        <f t="shared" si="616"/>
        <v>10</v>
      </c>
      <c r="G2808" s="13"/>
      <c r="H2808" s="21">
        <f t="shared" si="610"/>
        <v>10</v>
      </c>
      <c r="I2808" s="13"/>
      <c r="J2808" s="11" t="str">
        <f t="shared" si="617"/>
        <v>X</v>
      </c>
      <c r="K2808" s="11" t="str">
        <f t="shared" si="618"/>
        <v/>
      </c>
      <c r="L2808" s="11" t="str">
        <f t="shared" si="619"/>
        <v/>
      </c>
      <c r="M2808" s="13"/>
      <c r="R2808" s="11"/>
      <c r="T2808" s="11"/>
      <c r="X2808" s="13"/>
    </row>
    <row r="2809" spans="1:24" x14ac:dyDescent="0.3">
      <c r="A2809" s="13"/>
      <c r="B2809" s="11">
        <v>3827</v>
      </c>
      <c r="C2809" s="14">
        <f t="shared" si="609"/>
        <v>61.8628</v>
      </c>
      <c r="D2809" s="13"/>
      <c r="E2809" s="14">
        <f t="shared" si="611"/>
        <v>61.861800000000002</v>
      </c>
      <c r="F2809" s="21">
        <f t="shared" ref="F2809:F2825" si="620">ROUND(((1-(E2809-61))/0.14)*(20/2),0)</f>
        <v>10</v>
      </c>
      <c r="G2809" s="13"/>
      <c r="H2809" s="21">
        <f t="shared" si="610"/>
        <v>10</v>
      </c>
      <c r="I2809" s="13"/>
      <c r="J2809" s="11" t="str">
        <f t="shared" si="617"/>
        <v>X</v>
      </c>
      <c r="K2809" s="11" t="str">
        <f t="shared" si="618"/>
        <v/>
      </c>
      <c r="L2809" s="11" t="str">
        <f t="shared" si="619"/>
        <v/>
      </c>
      <c r="M2809" s="13"/>
      <c r="R2809" s="11"/>
      <c r="T2809" s="11"/>
      <c r="X2809" s="13"/>
    </row>
    <row r="2810" spans="1:24" x14ac:dyDescent="0.3">
      <c r="A2810" s="13"/>
      <c r="B2810" s="11">
        <v>3828</v>
      </c>
      <c r="C2810" s="14">
        <f t="shared" si="609"/>
        <v>61.870800000000003</v>
      </c>
      <c r="D2810" s="13"/>
      <c r="E2810" s="14">
        <f t="shared" si="611"/>
        <v>61.869900000000001</v>
      </c>
      <c r="F2810" s="21">
        <f t="shared" si="620"/>
        <v>9</v>
      </c>
      <c r="G2810" s="13"/>
      <c r="H2810" s="21">
        <f t="shared" si="610"/>
        <v>9</v>
      </c>
      <c r="I2810" s="13"/>
      <c r="J2810" s="11" t="str">
        <f t="shared" si="617"/>
        <v>X</v>
      </c>
      <c r="K2810" s="11" t="str">
        <f t="shared" si="618"/>
        <v/>
      </c>
      <c r="L2810" s="11" t="str">
        <f t="shared" si="619"/>
        <v/>
      </c>
      <c r="M2810" s="13"/>
      <c r="R2810" s="11"/>
      <c r="T2810" s="11"/>
      <c r="X2810" s="13"/>
    </row>
    <row r="2811" spans="1:24" x14ac:dyDescent="0.3">
      <c r="A2811" s="13"/>
      <c r="B2811" s="11">
        <v>3829</v>
      </c>
      <c r="C2811" s="14">
        <f t="shared" si="609"/>
        <v>61.878900000000002</v>
      </c>
      <c r="D2811" s="13"/>
      <c r="E2811" s="14">
        <f t="shared" si="611"/>
        <v>61.878</v>
      </c>
      <c r="F2811" s="21">
        <f t="shared" si="620"/>
        <v>9</v>
      </c>
      <c r="G2811" s="13"/>
      <c r="H2811" s="21">
        <f t="shared" si="610"/>
        <v>9</v>
      </c>
      <c r="I2811" s="13"/>
      <c r="J2811" s="11" t="str">
        <f t="shared" si="617"/>
        <v>X</v>
      </c>
      <c r="K2811" s="11" t="str">
        <f t="shared" si="618"/>
        <v/>
      </c>
      <c r="L2811" s="11" t="str">
        <f t="shared" si="619"/>
        <v/>
      </c>
      <c r="M2811" s="13"/>
      <c r="R2811" s="11"/>
      <c r="T2811" s="11"/>
      <c r="X2811" s="13"/>
    </row>
    <row r="2812" spans="1:24" x14ac:dyDescent="0.3">
      <c r="A2812" s="13"/>
      <c r="B2812" s="11">
        <v>3830</v>
      </c>
      <c r="C2812" s="14">
        <f t="shared" si="609"/>
        <v>61.887</v>
      </c>
      <c r="D2812" s="13"/>
      <c r="E2812" s="14">
        <f t="shared" si="611"/>
        <v>61.886200000000002</v>
      </c>
      <c r="F2812" s="21">
        <f t="shared" si="620"/>
        <v>8</v>
      </c>
      <c r="G2812" s="13"/>
      <c r="H2812" s="21">
        <f t="shared" si="610"/>
        <v>8</v>
      </c>
      <c r="I2812" s="13"/>
      <c r="J2812" s="11" t="str">
        <f t="shared" si="617"/>
        <v>X</v>
      </c>
      <c r="K2812" s="11" t="str">
        <f t="shared" si="618"/>
        <v/>
      </c>
      <c r="L2812" s="11" t="str">
        <f t="shared" si="619"/>
        <v/>
      </c>
      <c r="M2812" s="13"/>
      <c r="R2812" s="11"/>
      <c r="T2812" s="11"/>
      <c r="X2812" s="13"/>
    </row>
    <row r="2813" spans="1:24" x14ac:dyDescent="0.3">
      <c r="A2813" s="13"/>
      <c r="B2813" s="11">
        <v>3831</v>
      </c>
      <c r="C2813" s="14">
        <f t="shared" si="609"/>
        <v>61.895099999999999</v>
      </c>
      <c r="D2813" s="13"/>
      <c r="E2813" s="14">
        <f t="shared" si="611"/>
        <v>61.894300000000001</v>
      </c>
      <c r="F2813" s="21">
        <f t="shared" si="620"/>
        <v>8</v>
      </c>
      <c r="G2813" s="13"/>
      <c r="H2813" s="21">
        <f t="shared" si="610"/>
        <v>8</v>
      </c>
      <c r="I2813" s="13"/>
      <c r="J2813" s="11" t="str">
        <f t="shared" si="617"/>
        <v>X</v>
      </c>
      <c r="K2813" s="11" t="str">
        <f t="shared" si="618"/>
        <v/>
      </c>
      <c r="L2813" s="11" t="str">
        <f t="shared" si="619"/>
        <v/>
      </c>
      <c r="M2813" s="13"/>
      <c r="R2813" s="11"/>
      <c r="T2813" s="11"/>
      <c r="X2813" s="13"/>
    </row>
    <row r="2814" spans="1:24" x14ac:dyDescent="0.3">
      <c r="A2814" s="13"/>
      <c r="B2814" s="11">
        <v>3832</v>
      </c>
      <c r="C2814" s="14">
        <f t="shared" si="609"/>
        <v>61.903199999999998</v>
      </c>
      <c r="D2814" s="13"/>
      <c r="E2814" s="14">
        <f t="shared" si="611"/>
        <v>61.9024</v>
      </c>
      <c r="F2814" s="21">
        <f t="shared" si="620"/>
        <v>7</v>
      </c>
      <c r="G2814" s="13"/>
      <c r="H2814" s="21">
        <f t="shared" si="610"/>
        <v>8</v>
      </c>
      <c r="I2814" s="13"/>
      <c r="J2814" s="11" t="str">
        <f t="shared" si="617"/>
        <v/>
      </c>
      <c r="K2814" s="11" t="str">
        <f t="shared" si="618"/>
        <v>U</v>
      </c>
      <c r="L2814" s="11" t="str">
        <f t="shared" si="619"/>
        <v/>
      </c>
      <c r="M2814" s="13"/>
      <c r="R2814" s="11"/>
      <c r="T2814" s="11"/>
      <c r="X2814" s="13"/>
    </row>
    <row r="2815" spans="1:24" x14ac:dyDescent="0.3">
      <c r="A2815" s="13"/>
      <c r="B2815" s="11">
        <v>3833</v>
      </c>
      <c r="C2815" s="14">
        <f t="shared" si="609"/>
        <v>61.911200000000001</v>
      </c>
      <c r="D2815" s="13"/>
      <c r="E2815" s="14">
        <f t="shared" si="611"/>
        <v>61.910600000000002</v>
      </c>
      <c r="F2815" s="21">
        <f t="shared" si="620"/>
        <v>6</v>
      </c>
      <c r="G2815" s="13"/>
      <c r="H2815" s="21">
        <f t="shared" si="610"/>
        <v>5.9999999999999991</v>
      </c>
      <c r="I2815" s="13"/>
      <c r="J2815" s="11" t="str">
        <f t="shared" si="617"/>
        <v>X</v>
      </c>
      <c r="K2815" s="11" t="str">
        <f t="shared" si="618"/>
        <v/>
      </c>
      <c r="L2815" s="11" t="str">
        <f t="shared" si="619"/>
        <v/>
      </c>
      <c r="M2815" s="13"/>
      <c r="R2815" s="11"/>
      <c r="T2815" s="11"/>
      <c r="X2815" s="13"/>
    </row>
    <row r="2816" spans="1:24" x14ac:dyDescent="0.3">
      <c r="A2816" s="13"/>
      <c r="B2816" s="11">
        <v>3834</v>
      </c>
      <c r="C2816" s="14">
        <f t="shared" si="609"/>
        <v>61.9193</v>
      </c>
      <c r="D2816" s="13"/>
      <c r="E2816" s="14">
        <f t="shared" si="611"/>
        <v>61.918700000000001</v>
      </c>
      <c r="F2816" s="21">
        <f t="shared" si="620"/>
        <v>6</v>
      </c>
      <c r="G2816" s="13"/>
      <c r="H2816" s="21">
        <f t="shared" si="610"/>
        <v>5.9999999999999991</v>
      </c>
      <c r="I2816" s="13"/>
      <c r="J2816" s="11" t="str">
        <f t="shared" si="617"/>
        <v>X</v>
      </c>
      <c r="K2816" s="11" t="str">
        <f t="shared" si="618"/>
        <v/>
      </c>
      <c r="L2816" s="11" t="str">
        <f t="shared" si="619"/>
        <v/>
      </c>
      <c r="M2816" s="13"/>
      <c r="R2816" s="11"/>
      <c r="T2816" s="11"/>
      <c r="X2816" s="13"/>
    </row>
    <row r="2817" spans="1:24" x14ac:dyDescent="0.3">
      <c r="A2817" s="13"/>
      <c r="B2817" s="11">
        <v>3835</v>
      </c>
      <c r="C2817" s="14">
        <f t="shared" si="609"/>
        <v>61.927399999999999</v>
      </c>
      <c r="D2817" s="13"/>
      <c r="E2817" s="14">
        <f t="shared" si="611"/>
        <v>61.9268</v>
      </c>
      <c r="F2817" s="21">
        <f t="shared" si="620"/>
        <v>5</v>
      </c>
      <c r="G2817" s="13"/>
      <c r="H2817" s="21">
        <f t="shared" si="610"/>
        <v>5.9999999999999991</v>
      </c>
      <c r="I2817" s="13"/>
      <c r="J2817" s="11" t="str">
        <f t="shared" si="617"/>
        <v/>
      </c>
      <c r="K2817" s="11" t="str">
        <f t="shared" si="618"/>
        <v>U</v>
      </c>
      <c r="L2817" s="11" t="str">
        <f t="shared" si="619"/>
        <v/>
      </c>
      <c r="M2817" s="13"/>
      <c r="R2817" s="11"/>
      <c r="T2817" s="11"/>
      <c r="X2817" s="13"/>
    </row>
    <row r="2818" spans="1:24" x14ac:dyDescent="0.3">
      <c r="A2818" s="13"/>
      <c r="B2818" s="11">
        <v>3836</v>
      </c>
      <c r="C2818" s="14">
        <f t="shared" si="609"/>
        <v>61.935499999999998</v>
      </c>
      <c r="D2818" s="13"/>
      <c r="E2818" s="14">
        <f t="shared" si="611"/>
        <v>61.935000000000002</v>
      </c>
      <c r="F2818" s="21">
        <f t="shared" si="620"/>
        <v>5</v>
      </c>
      <c r="G2818" s="13"/>
      <c r="H2818" s="21">
        <f t="shared" si="610"/>
        <v>5</v>
      </c>
      <c r="I2818" s="13"/>
      <c r="J2818" s="11" t="str">
        <f t="shared" si="617"/>
        <v>X</v>
      </c>
      <c r="K2818" s="11" t="str">
        <f t="shared" si="618"/>
        <v/>
      </c>
      <c r="L2818" s="11" t="str">
        <f t="shared" si="619"/>
        <v/>
      </c>
      <c r="M2818" s="13"/>
      <c r="R2818" s="11"/>
      <c r="T2818" s="11"/>
      <c r="X2818" s="13"/>
    </row>
    <row r="2819" spans="1:24" x14ac:dyDescent="0.3">
      <c r="A2819" s="13"/>
      <c r="B2819" s="11">
        <v>3837</v>
      </c>
      <c r="C2819" s="14">
        <f t="shared" si="609"/>
        <v>61.9435</v>
      </c>
      <c r="D2819" s="13"/>
      <c r="E2819" s="14">
        <f t="shared" si="611"/>
        <v>61.943100000000001</v>
      </c>
      <c r="F2819" s="21">
        <f t="shared" si="620"/>
        <v>4</v>
      </c>
      <c r="G2819" s="13"/>
      <c r="H2819" s="21">
        <f t="shared" si="610"/>
        <v>4</v>
      </c>
      <c r="I2819" s="13"/>
      <c r="J2819" s="11" t="str">
        <f t="shared" si="617"/>
        <v>X</v>
      </c>
      <c r="K2819" s="11" t="str">
        <f t="shared" si="618"/>
        <v/>
      </c>
      <c r="L2819" s="11" t="str">
        <f t="shared" si="619"/>
        <v/>
      </c>
      <c r="M2819" s="13"/>
      <c r="R2819" s="11"/>
      <c r="T2819" s="11"/>
      <c r="X2819" s="13"/>
    </row>
    <row r="2820" spans="1:24" x14ac:dyDescent="0.3">
      <c r="A2820" s="13"/>
      <c r="B2820" s="11">
        <v>3838</v>
      </c>
      <c r="C2820" s="14">
        <f t="shared" si="609"/>
        <v>61.951599999999999</v>
      </c>
      <c r="D2820" s="13"/>
      <c r="E2820" s="14">
        <f t="shared" si="611"/>
        <v>61.9512</v>
      </c>
      <c r="F2820" s="21">
        <f t="shared" si="620"/>
        <v>3</v>
      </c>
      <c r="G2820" s="13"/>
      <c r="H2820" s="21">
        <f t="shared" si="610"/>
        <v>4</v>
      </c>
      <c r="I2820" s="13"/>
      <c r="J2820" s="11" t="str">
        <f t="shared" si="617"/>
        <v/>
      </c>
      <c r="K2820" s="11" t="str">
        <f t="shared" si="618"/>
        <v>U</v>
      </c>
      <c r="L2820" s="11" t="str">
        <f t="shared" si="619"/>
        <v/>
      </c>
      <c r="M2820" s="13"/>
      <c r="R2820" s="11"/>
      <c r="T2820" s="11"/>
      <c r="X2820" s="13"/>
    </row>
    <row r="2821" spans="1:24" x14ac:dyDescent="0.3">
      <c r="A2821" s="13"/>
      <c r="B2821" s="11">
        <v>3839</v>
      </c>
      <c r="C2821" s="14">
        <f t="shared" si="609"/>
        <v>61.959699999999998</v>
      </c>
      <c r="D2821" s="13"/>
      <c r="E2821" s="14">
        <f t="shared" si="611"/>
        <v>61.959299999999999</v>
      </c>
      <c r="F2821" s="21">
        <f t="shared" si="620"/>
        <v>3</v>
      </c>
      <c r="G2821" s="13"/>
      <c r="H2821" s="21">
        <f t="shared" si="610"/>
        <v>4</v>
      </c>
      <c r="I2821" s="13"/>
      <c r="J2821" s="11" t="str">
        <f t="shared" si="617"/>
        <v/>
      </c>
      <c r="K2821" s="11" t="str">
        <f t="shared" si="618"/>
        <v>U</v>
      </c>
      <c r="L2821" s="11" t="str">
        <f t="shared" si="619"/>
        <v/>
      </c>
      <c r="M2821" s="13"/>
      <c r="R2821" s="11"/>
      <c r="T2821" s="11"/>
      <c r="X2821" s="13"/>
    </row>
    <row r="2822" spans="1:24" x14ac:dyDescent="0.3">
      <c r="A2822" s="13"/>
      <c r="B2822" s="11">
        <v>3840</v>
      </c>
      <c r="C2822" s="14">
        <f t="shared" ref="C2822:C2885" si="621">ROUND(SQRT(B2822),4)</f>
        <v>61.967700000000001</v>
      </c>
      <c r="D2822" s="13"/>
      <c r="E2822" s="14">
        <f t="shared" si="611"/>
        <v>61.967500000000001</v>
      </c>
      <c r="F2822" s="21">
        <f t="shared" si="620"/>
        <v>2</v>
      </c>
      <c r="G2822" s="13"/>
      <c r="H2822" s="21">
        <f t="shared" si="610"/>
        <v>2</v>
      </c>
      <c r="I2822" s="13"/>
      <c r="J2822" s="11" t="str">
        <f t="shared" si="617"/>
        <v>X</v>
      </c>
      <c r="K2822" s="11" t="str">
        <f t="shared" si="618"/>
        <v/>
      </c>
      <c r="L2822" s="11" t="str">
        <f t="shared" si="619"/>
        <v/>
      </c>
      <c r="M2822" s="13"/>
      <c r="R2822" s="11"/>
      <c r="T2822" s="11"/>
      <c r="X2822" s="13"/>
    </row>
    <row r="2823" spans="1:24" x14ac:dyDescent="0.3">
      <c r="A2823" s="13"/>
      <c r="B2823" s="11">
        <v>3841</v>
      </c>
      <c r="C2823" s="14">
        <f t="shared" si="621"/>
        <v>61.9758</v>
      </c>
      <c r="D2823" s="13"/>
      <c r="E2823" s="14">
        <f t="shared" si="611"/>
        <v>61.9756</v>
      </c>
      <c r="F2823" s="21">
        <f t="shared" si="620"/>
        <v>2</v>
      </c>
      <c r="G2823" s="13"/>
      <c r="H2823" s="21">
        <f t="shared" ref="H2823:H2886" si="622">ROUND(C2823-E2823,4)*10000</f>
        <v>2</v>
      </c>
      <c r="I2823" s="13"/>
      <c r="J2823" s="11" t="str">
        <f t="shared" si="617"/>
        <v>X</v>
      </c>
      <c r="K2823" s="11" t="str">
        <f t="shared" si="618"/>
        <v/>
      </c>
      <c r="L2823" s="11" t="str">
        <f t="shared" si="619"/>
        <v/>
      </c>
      <c r="M2823" s="13"/>
      <c r="R2823" s="11"/>
      <c r="T2823" s="11"/>
      <c r="X2823" s="13"/>
    </row>
    <row r="2824" spans="1:24" x14ac:dyDescent="0.3">
      <c r="A2824" s="13"/>
      <c r="B2824" s="11">
        <v>3842</v>
      </c>
      <c r="C2824" s="14">
        <f t="shared" si="621"/>
        <v>61.983899999999998</v>
      </c>
      <c r="D2824" s="13"/>
      <c r="E2824" s="14">
        <f t="shared" si="611"/>
        <v>61.983699999999999</v>
      </c>
      <c r="F2824" s="21">
        <f t="shared" si="620"/>
        <v>1</v>
      </c>
      <c r="G2824" s="13"/>
      <c r="H2824" s="21">
        <f t="shared" si="622"/>
        <v>2</v>
      </c>
      <c r="I2824" s="13"/>
      <c r="J2824" s="11" t="str">
        <f t="shared" si="617"/>
        <v/>
      </c>
      <c r="K2824" s="11" t="str">
        <f t="shared" si="618"/>
        <v>U</v>
      </c>
      <c r="L2824" s="11" t="str">
        <f t="shared" si="619"/>
        <v/>
      </c>
      <c r="M2824" s="13"/>
      <c r="R2824" s="11"/>
      <c r="T2824" s="11"/>
      <c r="X2824" s="13"/>
    </row>
    <row r="2825" spans="1:24" x14ac:dyDescent="0.3">
      <c r="A2825" s="13"/>
      <c r="B2825" s="11">
        <v>3843</v>
      </c>
      <c r="C2825" s="14">
        <f t="shared" si="621"/>
        <v>61.991900000000001</v>
      </c>
      <c r="D2825" s="13"/>
      <c r="E2825" s="14">
        <f t="shared" si="611"/>
        <v>61.991900000000001</v>
      </c>
      <c r="F2825" s="21">
        <f t="shared" si="620"/>
        <v>1</v>
      </c>
      <c r="G2825" s="13"/>
      <c r="H2825" s="21">
        <f t="shared" si="622"/>
        <v>0</v>
      </c>
      <c r="I2825" s="13"/>
      <c r="J2825" s="11" t="str">
        <f t="shared" si="617"/>
        <v/>
      </c>
      <c r="K2825" s="11" t="str">
        <f t="shared" si="618"/>
        <v/>
      </c>
      <c r="L2825" s="11" t="str">
        <f t="shared" si="619"/>
        <v>O</v>
      </c>
      <c r="M2825" s="13"/>
      <c r="R2825" s="11"/>
      <c r="T2825" s="11"/>
      <c r="X2825" s="13"/>
    </row>
    <row r="2826" spans="1:24" x14ac:dyDescent="0.3">
      <c r="A2826" s="13"/>
      <c r="B2826" s="11">
        <v>3844</v>
      </c>
      <c r="C2826" s="14">
        <f t="shared" si="621"/>
        <v>62</v>
      </c>
      <c r="D2826" s="13"/>
      <c r="E2826" s="14">
        <f>61+(B2826-3721)/123</f>
        <v>62</v>
      </c>
      <c r="F2826" s="21"/>
      <c r="G2826" s="13"/>
      <c r="H2826" s="21">
        <f t="shared" si="622"/>
        <v>0</v>
      </c>
      <c r="I2826" s="13"/>
      <c r="J2826" s="10">
        <f>COUNTIF(J2704:J2825,"X")</f>
        <v>86</v>
      </c>
      <c r="K2826" s="10">
        <f>COUNTIF(K2704:K2825,"U")</f>
        <v>25</v>
      </c>
      <c r="L2826" s="10">
        <f>COUNTIF(L2704:L2825,"O")</f>
        <v>11</v>
      </c>
      <c r="M2826" s="13"/>
      <c r="R2826" s="11"/>
      <c r="T2826" s="11"/>
      <c r="X2826" s="13"/>
    </row>
    <row r="2827" spans="1:24" x14ac:dyDescent="0.3">
      <c r="A2827" s="13"/>
      <c r="B2827" s="11">
        <v>3845</v>
      </c>
      <c r="C2827" s="14">
        <f t="shared" si="621"/>
        <v>62.008099999999999</v>
      </c>
      <c r="D2827" s="13"/>
      <c r="E2827" s="14">
        <f t="shared" ref="E2827:E2890" si="623">ROUND(62+(B2827-3844)/125,4)</f>
        <v>62.008000000000003</v>
      </c>
      <c r="F2827" s="21">
        <f t="shared" ref="F2827:F2843" si="624">ROUND(((E2827-62)/0.14)*(20/2),0)</f>
        <v>1</v>
      </c>
      <c r="G2827" s="13"/>
      <c r="H2827" s="21">
        <f t="shared" si="622"/>
        <v>1</v>
      </c>
      <c r="I2827" s="13"/>
      <c r="J2827" s="11" t="str">
        <f t="shared" ref="J2827:J2858" si="625">IF(H2827=F2827,"X","")</f>
        <v>X</v>
      </c>
      <c r="K2827" s="11" t="str">
        <f t="shared" ref="K2827:K2858" si="626">IF(H2827&gt;F2827,"U","")</f>
        <v/>
      </c>
      <c r="L2827" s="11" t="str">
        <f t="shared" ref="L2827:L2858" si="627">IF(H2827&lt;F2827,"O","")</f>
        <v/>
      </c>
      <c r="M2827" s="13"/>
      <c r="R2827" s="11"/>
      <c r="T2827" s="11"/>
      <c r="X2827" s="13"/>
    </row>
    <row r="2828" spans="1:24" x14ac:dyDescent="0.3">
      <c r="A2828" s="13"/>
      <c r="B2828" s="11">
        <v>3846</v>
      </c>
      <c r="C2828" s="14">
        <f t="shared" si="621"/>
        <v>62.016100000000002</v>
      </c>
      <c r="D2828" s="13"/>
      <c r="E2828" s="14">
        <f t="shared" si="623"/>
        <v>62.015999999999998</v>
      </c>
      <c r="F2828" s="21">
        <f t="shared" si="624"/>
        <v>1</v>
      </c>
      <c r="G2828" s="13"/>
      <c r="H2828" s="21">
        <f t="shared" si="622"/>
        <v>1</v>
      </c>
      <c r="I2828" s="13"/>
      <c r="J2828" s="11" t="str">
        <f t="shared" si="625"/>
        <v>X</v>
      </c>
      <c r="K2828" s="11" t="str">
        <f t="shared" si="626"/>
        <v/>
      </c>
      <c r="L2828" s="11" t="str">
        <f t="shared" si="627"/>
        <v/>
      </c>
      <c r="M2828" s="13"/>
      <c r="R2828" s="11"/>
      <c r="T2828" s="11"/>
      <c r="X2828" s="13"/>
    </row>
    <row r="2829" spans="1:24" x14ac:dyDescent="0.3">
      <c r="A2829" s="13"/>
      <c r="B2829" s="11">
        <v>3847</v>
      </c>
      <c r="C2829" s="14">
        <f t="shared" si="621"/>
        <v>62.0242</v>
      </c>
      <c r="D2829" s="13"/>
      <c r="E2829" s="14">
        <f t="shared" si="623"/>
        <v>62.024000000000001</v>
      </c>
      <c r="F2829" s="21">
        <f t="shared" si="624"/>
        <v>2</v>
      </c>
      <c r="G2829" s="13"/>
      <c r="H2829" s="21">
        <f t="shared" si="622"/>
        <v>2</v>
      </c>
      <c r="I2829" s="13"/>
      <c r="J2829" s="11" t="str">
        <f t="shared" si="625"/>
        <v>X</v>
      </c>
      <c r="K2829" s="11" t="str">
        <f t="shared" si="626"/>
        <v/>
      </c>
      <c r="L2829" s="11" t="str">
        <f t="shared" si="627"/>
        <v/>
      </c>
      <c r="M2829" s="13"/>
      <c r="R2829" s="11"/>
      <c r="T2829" s="11"/>
      <c r="X2829" s="13"/>
    </row>
    <row r="2830" spans="1:24" x14ac:dyDescent="0.3">
      <c r="A2830" s="13"/>
      <c r="B2830" s="11">
        <v>3848</v>
      </c>
      <c r="C2830" s="14">
        <f t="shared" si="621"/>
        <v>62.032200000000003</v>
      </c>
      <c r="D2830" s="13"/>
      <c r="E2830" s="14">
        <f t="shared" si="623"/>
        <v>62.031999999999996</v>
      </c>
      <c r="F2830" s="21">
        <f t="shared" si="624"/>
        <v>2</v>
      </c>
      <c r="G2830" s="13"/>
      <c r="H2830" s="21">
        <f t="shared" si="622"/>
        <v>2</v>
      </c>
      <c r="I2830" s="13"/>
      <c r="J2830" s="11" t="str">
        <f t="shared" si="625"/>
        <v>X</v>
      </c>
      <c r="K2830" s="11" t="str">
        <f t="shared" si="626"/>
        <v/>
      </c>
      <c r="L2830" s="11" t="str">
        <f t="shared" si="627"/>
        <v/>
      </c>
      <c r="M2830" s="13"/>
      <c r="R2830" s="11"/>
      <c r="T2830" s="11"/>
      <c r="X2830" s="13"/>
    </row>
    <row r="2831" spans="1:24" x14ac:dyDescent="0.3">
      <c r="A2831" s="13"/>
      <c r="B2831" s="11">
        <v>3849</v>
      </c>
      <c r="C2831" s="14">
        <f t="shared" si="621"/>
        <v>62.040300000000002</v>
      </c>
      <c r="D2831" s="13"/>
      <c r="E2831" s="14">
        <f t="shared" si="623"/>
        <v>62.04</v>
      </c>
      <c r="F2831" s="21">
        <f t="shared" si="624"/>
        <v>3</v>
      </c>
      <c r="G2831" s="13"/>
      <c r="H2831" s="21">
        <f t="shared" si="622"/>
        <v>2.9999999999999996</v>
      </c>
      <c r="I2831" s="13"/>
      <c r="J2831" s="11" t="str">
        <f t="shared" si="625"/>
        <v>X</v>
      </c>
      <c r="K2831" s="11" t="str">
        <f t="shared" si="626"/>
        <v/>
      </c>
      <c r="L2831" s="11" t="str">
        <f t="shared" si="627"/>
        <v/>
      </c>
      <c r="M2831" s="13"/>
      <c r="R2831" s="11"/>
      <c r="T2831" s="11"/>
      <c r="X2831" s="13"/>
    </row>
    <row r="2832" spans="1:24" x14ac:dyDescent="0.3">
      <c r="A2832" s="13"/>
      <c r="B2832" s="11">
        <v>3850</v>
      </c>
      <c r="C2832" s="14">
        <f t="shared" si="621"/>
        <v>62.048400000000001</v>
      </c>
      <c r="D2832" s="13"/>
      <c r="E2832" s="14">
        <f t="shared" si="623"/>
        <v>62.048000000000002</v>
      </c>
      <c r="F2832" s="21">
        <f t="shared" si="624"/>
        <v>3</v>
      </c>
      <c r="G2832" s="13"/>
      <c r="H2832" s="21">
        <f t="shared" si="622"/>
        <v>4</v>
      </c>
      <c r="I2832" s="13"/>
      <c r="J2832" s="11" t="str">
        <f t="shared" si="625"/>
        <v/>
      </c>
      <c r="K2832" s="11" t="str">
        <f t="shared" si="626"/>
        <v>U</v>
      </c>
      <c r="L2832" s="11" t="str">
        <f t="shared" si="627"/>
        <v/>
      </c>
      <c r="M2832" s="13"/>
      <c r="R2832" s="11"/>
      <c r="T2832" s="11"/>
      <c r="X2832" s="13"/>
    </row>
    <row r="2833" spans="1:24" x14ac:dyDescent="0.3">
      <c r="A2833" s="13"/>
      <c r="B2833" s="11">
        <v>3851</v>
      </c>
      <c r="C2833" s="14">
        <f t="shared" si="621"/>
        <v>62.056399999999996</v>
      </c>
      <c r="D2833" s="13"/>
      <c r="E2833" s="14">
        <f t="shared" si="623"/>
        <v>62.055999999999997</v>
      </c>
      <c r="F2833" s="21">
        <f t="shared" si="624"/>
        <v>4</v>
      </c>
      <c r="G2833" s="13"/>
      <c r="H2833" s="21">
        <f t="shared" si="622"/>
        <v>4</v>
      </c>
      <c r="I2833" s="13"/>
      <c r="J2833" s="11" t="str">
        <f t="shared" si="625"/>
        <v>X</v>
      </c>
      <c r="K2833" s="11" t="str">
        <f t="shared" si="626"/>
        <v/>
      </c>
      <c r="L2833" s="11" t="str">
        <f t="shared" si="627"/>
        <v/>
      </c>
      <c r="M2833" s="13"/>
      <c r="R2833" s="11"/>
      <c r="T2833" s="11"/>
      <c r="X2833" s="13"/>
    </row>
    <row r="2834" spans="1:24" x14ac:dyDescent="0.3">
      <c r="A2834" s="13"/>
      <c r="B2834" s="11">
        <v>3852</v>
      </c>
      <c r="C2834" s="14">
        <f t="shared" si="621"/>
        <v>62.064500000000002</v>
      </c>
      <c r="D2834" s="13"/>
      <c r="E2834" s="14">
        <f t="shared" si="623"/>
        <v>62.064</v>
      </c>
      <c r="F2834" s="21">
        <f t="shared" si="624"/>
        <v>5</v>
      </c>
      <c r="G2834" s="13"/>
      <c r="H2834" s="21">
        <f t="shared" si="622"/>
        <v>5</v>
      </c>
      <c r="I2834" s="13"/>
      <c r="J2834" s="11" t="str">
        <f t="shared" si="625"/>
        <v>X</v>
      </c>
      <c r="K2834" s="11" t="str">
        <f t="shared" si="626"/>
        <v/>
      </c>
      <c r="L2834" s="11" t="str">
        <f t="shared" si="627"/>
        <v/>
      </c>
      <c r="M2834" s="13"/>
      <c r="R2834" s="11"/>
      <c r="T2834" s="11"/>
      <c r="X2834" s="13"/>
    </row>
    <row r="2835" spans="1:24" x14ac:dyDescent="0.3">
      <c r="A2835" s="13"/>
      <c r="B2835" s="11">
        <v>3853</v>
      </c>
      <c r="C2835" s="14">
        <f t="shared" si="621"/>
        <v>62.072499999999998</v>
      </c>
      <c r="D2835" s="13"/>
      <c r="E2835" s="14">
        <f t="shared" si="623"/>
        <v>62.072000000000003</v>
      </c>
      <c r="F2835" s="21">
        <f t="shared" si="624"/>
        <v>5</v>
      </c>
      <c r="G2835" s="13"/>
      <c r="H2835" s="21">
        <f t="shared" si="622"/>
        <v>5</v>
      </c>
      <c r="I2835" s="13"/>
      <c r="J2835" s="11" t="str">
        <f t="shared" si="625"/>
        <v>X</v>
      </c>
      <c r="K2835" s="11" t="str">
        <f t="shared" si="626"/>
        <v/>
      </c>
      <c r="L2835" s="11" t="str">
        <f t="shared" si="627"/>
        <v/>
      </c>
      <c r="M2835" s="13"/>
      <c r="R2835" s="11"/>
      <c r="T2835" s="11"/>
      <c r="X2835" s="13"/>
    </row>
    <row r="2836" spans="1:24" x14ac:dyDescent="0.3">
      <c r="A2836" s="13"/>
      <c r="B2836" s="11">
        <v>3854</v>
      </c>
      <c r="C2836" s="14">
        <f t="shared" si="621"/>
        <v>62.080599999999997</v>
      </c>
      <c r="D2836" s="13"/>
      <c r="E2836" s="14">
        <f t="shared" si="623"/>
        <v>62.08</v>
      </c>
      <c r="F2836" s="21">
        <f t="shared" si="624"/>
        <v>6</v>
      </c>
      <c r="G2836" s="13"/>
      <c r="H2836" s="21">
        <f t="shared" si="622"/>
        <v>5.9999999999999991</v>
      </c>
      <c r="I2836" s="13"/>
      <c r="J2836" s="11" t="str">
        <f t="shared" si="625"/>
        <v>X</v>
      </c>
      <c r="K2836" s="11" t="str">
        <f t="shared" si="626"/>
        <v/>
      </c>
      <c r="L2836" s="11" t="str">
        <f t="shared" si="627"/>
        <v/>
      </c>
      <c r="M2836" s="13"/>
      <c r="R2836" s="11"/>
      <c r="T2836" s="11"/>
      <c r="X2836" s="13"/>
    </row>
    <row r="2837" spans="1:24" x14ac:dyDescent="0.3">
      <c r="A2837" s="13"/>
      <c r="B2837" s="11">
        <v>3855</v>
      </c>
      <c r="C2837" s="14">
        <f t="shared" si="621"/>
        <v>62.0886</v>
      </c>
      <c r="D2837" s="13"/>
      <c r="E2837" s="14">
        <f t="shared" si="623"/>
        <v>62.088000000000001</v>
      </c>
      <c r="F2837" s="21">
        <f t="shared" si="624"/>
        <v>6</v>
      </c>
      <c r="G2837" s="13"/>
      <c r="H2837" s="21">
        <f t="shared" si="622"/>
        <v>5.9999999999999991</v>
      </c>
      <c r="I2837" s="13"/>
      <c r="J2837" s="11" t="str">
        <f t="shared" si="625"/>
        <v>X</v>
      </c>
      <c r="K2837" s="11" t="str">
        <f t="shared" si="626"/>
        <v/>
      </c>
      <c r="L2837" s="11" t="str">
        <f t="shared" si="627"/>
        <v/>
      </c>
      <c r="M2837" s="13"/>
      <c r="R2837" s="11"/>
      <c r="T2837" s="11"/>
      <c r="X2837" s="13"/>
    </row>
    <row r="2838" spans="1:24" x14ac:dyDescent="0.3">
      <c r="A2838" s="13"/>
      <c r="B2838" s="11">
        <v>3856</v>
      </c>
      <c r="C2838" s="14">
        <f t="shared" si="621"/>
        <v>62.096699999999998</v>
      </c>
      <c r="D2838" s="13"/>
      <c r="E2838" s="14">
        <f t="shared" si="623"/>
        <v>62.095999999999997</v>
      </c>
      <c r="F2838" s="21">
        <f t="shared" si="624"/>
        <v>7</v>
      </c>
      <c r="G2838" s="13"/>
      <c r="H2838" s="21">
        <f t="shared" si="622"/>
        <v>7</v>
      </c>
      <c r="I2838" s="13"/>
      <c r="J2838" s="11" t="str">
        <f t="shared" si="625"/>
        <v>X</v>
      </c>
      <c r="K2838" s="11" t="str">
        <f t="shared" si="626"/>
        <v/>
      </c>
      <c r="L2838" s="11" t="str">
        <f t="shared" si="627"/>
        <v/>
      </c>
      <c r="M2838" s="13"/>
      <c r="R2838" s="11"/>
      <c r="T2838" s="11"/>
      <c r="X2838" s="13"/>
    </row>
    <row r="2839" spans="1:24" x14ac:dyDescent="0.3">
      <c r="A2839" s="13"/>
      <c r="B2839" s="11">
        <v>3857</v>
      </c>
      <c r="C2839" s="14">
        <f t="shared" si="621"/>
        <v>62.104799999999997</v>
      </c>
      <c r="D2839" s="13"/>
      <c r="E2839" s="14">
        <f t="shared" si="623"/>
        <v>62.103999999999999</v>
      </c>
      <c r="F2839" s="21">
        <f t="shared" si="624"/>
        <v>7</v>
      </c>
      <c r="G2839" s="13"/>
      <c r="H2839" s="21">
        <f t="shared" si="622"/>
        <v>8</v>
      </c>
      <c r="I2839" s="13"/>
      <c r="J2839" s="11" t="str">
        <f t="shared" si="625"/>
        <v/>
      </c>
      <c r="K2839" s="11" t="str">
        <f t="shared" si="626"/>
        <v>U</v>
      </c>
      <c r="L2839" s="11" t="str">
        <f t="shared" si="627"/>
        <v/>
      </c>
      <c r="M2839" s="13"/>
      <c r="R2839" s="11"/>
      <c r="T2839" s="11"/>
      <c r="X2839" s="13"/>
    </row>
    <row r="2840" spans="1:24" x14ac:dyDescent="0.3">
      <c r="A2840" s="13"/>
      <c r="B2840" s="11">
        <v>3858</v>
      </c>
      <c r="C2840" s="14">
        <f t="shared" si="621"/>
        <v>62.1128</v>
      </c>
      <c r="D2840" s="13"/>
      <c r="E2840" s="14">
        <f t="shared" si="623"/>
        <v>62.112000000000002</v>
      </c>
      <c r="F2840" s="21">
        <f t="shared" si="624"/>
        <v>8</v>
      </c>
      <c r="G2840" s="13"/>
      <c r="H2840" s="21">
        <f t="shared" si="622"/>
        <v>8</v>
      </c>
      <c r="I2840" s="13"/>
      <c r="J2840" s="11" t="str">
        <f t="shared" si="625"/>
        <v>X</v>
      </c>
      <c r="K2840" s="11" t="str">
        <f t="shared" si="626"/>
        <v/>
      </c>
      <c r="L2840" s="11" t="str">
        <f t="shared" si="627"/>
        <v/>
      </c>
      <c r="M2840" s="13"/>
      <c r="R2840" s="11"/>
      <c r="T2840" s="11"/>
      <c r="X2840" s="13"/>
    </row>
    <row r="2841" spans="1:24" x14ac:dyDescent="0.3">
      <c r="A2841" s="13"/>
      <c r="B2841" s="11">
        <v>3859</v>
      </c>
      <c r="C2841" s="14">
        <f t="shared" si="621"/>
        <v>62.120800000000003</v>
      </c>
      <c r="D2841" s="13"/>
      <c r="E2841" s="14">
        <f t="shared" si="623"/>
        <v>62.12</v>
      </c>
      <c r="F2841" s="21">
        <f t="shared" si="624"/>
        <v>9</v>
      </c>
      <c r="G2841" s="13"/>
      <c r="H2841" s="21">
        <f t="shared" si="622"/>
        <v>8</v>
      </c>
      <c r="I2841" s="13"/>
      <c r="J2841" s="11" t="str">
        <f t="shared" si="625"/>
        <v/>
      </c>
      <c r="K2841" s="11" t="str">
        <f t="shared" si="626"/>
        <v/>
      </c>
      <c r="L2841" s="11" t="str">
        <f t="shared" si="627"/>
        <v>O</v>
      </c>
      <c r="M2841" s="13"/>
      <c r="R2841" s="11"/>
      <c r="T2841" s="11"/>
      <c r="X2841" s="13"/>
    </row>
    <row r="2842" spans="1:24" x14ac:dyDescent="0.3">
      <c r="A2842" s="13"/>
      <c r="B2842" s="11">
        <v>3860</v>
      </c>
      <c r="C2842" s="14">
        <f t="shared" si="621"/>
        <v>62.128900000000002</v>
      </c>
      <c r="D2842" s="13"/>
      <c r="E2842" s="14">
        <f t="shared" si="623"/>
        <v>62.128</v>
      </c>
      <c r="F2842" s="21">
        <f t="shared" si="624"/>
        <v>9</v>
      </c>
      <c r="G2842" s="13"/>
      <c r="H2842" s="21">
        <f t="shared" si="622"/>
        <v>9</v>
      </c>
      <c r="I2842" s="13"/>
      <c r="J2842" s="11" t="str">
        <f t="shared" si="625"/>
        <v>X</v>
      </c>
      <c r="K2842" s="11" t="str">
        <f t="shared" si="626"/>
        <v/>
      </c>
      <c r="L2842" s="11" t="str">
        <f t="shared" si="627"/>
        <v/>
      </c>
      <c r="M2842" s="13"/>
      <c r="R2842" s="11"/>
      <c r="T2842" s="11"/>
      <c r="X2842" s="13"/>
    </row>
    <row r="2843" spans="1:24" x14ac:dyDescent="0.3">
      <c r="A2843" s="13"/>
      <c r="B2843" s="11">
        <v>3861</v>
      </c>
      <c r="C2843" s="14">
        <f t="shared" si="621"/>
        <v>62.136899999999997</v>
      </c>
      <c r="D2843" s="13"/>
      <c r="E2843" s="14">
        <f t="shared" si="623"/>
        <v>62.136000000000003</v>
      </c>
      <c r="F2843" s="21">
        <f t="shared" si="624"/>
        <v>10</v>
      </c>
      <c r="G2843" s="13"/>
      <c r="H2843" s="21">
        <f t="shared" si="622"/>
        <v>9</v>
      </c>
      <c r="I2843" s="13"/>
      <c r="J2843" s="11" t="str">
        <f t="shared" si="625"/>
        <v/>
      </c>
      <c r="K2843" s="11" t="str">
        <f t="shared" si="626"/>
        <v/>
      </c>
      <c r="L2843" s="11" t="str">
        <f t="shared" si="627"/>
        <v>O</v>
      </c>
      <c r="M2843" s="13"/>
      <c r="R2843" s="11"/>
      <c r="T2843" s="11"/>
      <c r="X2843" s="13"/>
    </row>
    <row r="2844" spans="1:24" x14ac:dyDescent="0.3">
      <c r="A2844" s="13"/>
      <c r="B2844" s="11">
        <v>3862</v>
      </c>
      <c r="C2844" s="14">
        <f t="shared" si="621"/>
        <v>62.145000000000003</v>
      </c>
      <c r="D2844" s="13"/>
      <c r="E2844" s="14">
        <f t="shared" si="623"/>
        <v>62.143999999999998</v>
      </c>
      <c r="F2844" s="21">
        <f t="shared" ref="F2844:F2860" si="628">ROUND((20/2)+(((E2844-62)-0.14)/0.14)*(20/3),0)</f>
        <v>10</v>
      </c>
      <c r="G2844" s="13"/>
      <c r="H2844" s="21">
        <f t="shared" si="622"/>
        <v>10</v>
      </c>
      <c r="I2844" s="13"/>
      <c r="J2844" s="11" t="str">
        <f t="shared" si="625"/>
        <v>X</v>
      </c>
      <c r="K2844" s="11" t="str">
        <f t="shared" si="626"/>
        <v/>
      </c>
      <c r="L2844" s="11" t="str">
        <f t="shared" si="627"/>
        <v/>
      </c>
      <c r="M2844" s="13"/>
      <c r="R2844" s="11"/>
      <c r="T2844" s="11"/>
      <c r="X2844" s="13"/>
    </row>
    <row r="2845" spans="1:24" x14ac:dyDescent="0.3">
      <c r="A2845" s="13"/>
      <c r="B2845" s="11">
        <v>3863</v>
      </c>
      <c r="C2845" s="14">
        <f t="shared" si="621"/>
        <v>62.152999999999999</v>
      </c>
      <c r="D2845" s="13"/>
      <c r="E2845" s="14">
        <f t="shared" si="623"/>
        <v>62.152000000000001</v>
      </c>
      <c r="F2845" s="21">
        <f t="shared" si="628"/>
        <v>11</v>
      </c>
      <c r="G2845" s="13"/>
      <c r="H2845" s="21">
        <f t="shared" si="622"/>
        <v>10</v>
      </c>
      <c r="I2845" s="13"/>
      <c r="J2845" s="11" t="str">
        <f t="shared" si="625"/>
        <v/>
      </c>
      <c r="K2845" s="11" t="str">
        <f t="shared" si="626"/>
        <v/>
      </c>
      <c r="L2845" s="11" t="str">
        <f t="shared" si="627"/>
        <v>O</v>
      </c>
      <c r="M2845" s="13"/>
      <c r="R2845" s="11"/>
      <c r="T2845" s="11"/>
      <c r="X2845" s="13"/>
    </row>
    <row r="2846" spans="1:24" x14ac:dyDescent="0.3">
      <c r="A2846" s="13"/>
      <c r="B2846" s="11">
        <v>3864</v>
      </c>
      <c r="C2846" s="14">
        <f t="shared" si="621"/>
        <v>62.161099999999998</v>
      </c>
      <c r="D2846" s="13"/>
      <c r="E2846" s="14">
        <f t="shared" si="623"/>
        <v>62.16</v>
      </c>
      <c r="F2846" s="21">
        <f t="shared" si="628"/>
        <v>11</v>
      </c>
      <c r="G2846" s="13"/>
      <c r="H2846" s="21">
        <f t="shared" si="622"/>
        <v>11</v>
      </c>
      <c r="I2846" s="13"/>
      <c r="J2846" s="11" t="str">
        <f t="shared" si="625"/>
        <v>X</v>
      </c>
      <c r="K2846" s="11" t="str">
        <f t="shared" si="626"/>
        <v/>
      </c>
      <c r="L2846" s="11" t="str">
        <f t="shared" si="627"/>
        <v/>
      </c>
      <c r="M2846" s="13"/>
      <c r="R2846" s="11"/>
      <c r="T2846" s="11"/>
      <c r="X2846" s="13"/>
    </row>
    <row r="2847" spans="1:24" x14ac:dyDescent="0.3">
      <c r="A2847" s="13"/>
      <c r="B2847" s="11">
        <v>3865</v>
      </c>
      <c r="C2847" s="14">
        <f t="shared" si="621"/>
        <v>62.1691</v>
      </c>
      <c r="D2847" s="13"/>
      <c r="E2847" s="14">
        <f t="shared" si="623"/>
        <v>62.167999999999999</v>
      </c>
      <c r="F2847" s="21">
        <f t="shared" si="628"/>
        <v>11</v>
      </c>
      <c r="G2847" s="13"/>
      <c r="H2847" s="21">
        <f t="shared" si="622"/>
        <v>11</v>
      </c>
      <c r="I2847" s="13"/>
      <c r="J2847" s="11" t="str">
        <f t="shared" si="625"/>
        <v>X</v>
      </c>
      <c r="K2847" s="11" t="str">
        <f t="shared" si="626"/>
        <v/>
      </c>
      <c r="L2847" s="11" t="str">
        <f t="shared" si="627"/>
        <v/>
      </c>
      <c r="M2847" s="13"/>
      <c r="R2847" s="11"/>
      <c r="T2847" s="11"/>
      <c r="X2847" s="13"/>
    </row>
    <row r="2848" spans="1:24" x14ac:dyDescent="0.3">
      <c r="A2848" s="13"/>
      <c r="B2848" s="11">
        <v>3866</v>
      </c>
      <c r="C2848" s="14">
        <f t="shared" si="621"/>
        <v>62.177199999999999</v>
      </c>
      <c r="D2848" s="13"/>
      <c r="E2848" s="14">
        <f t="shared" si="623"/>
        <v>62.176000000000002</v>
      </c>
      <c r="F2848" s="21">
        <f t="shared" si="628"/>
        <v>12</v>
      </c>
      <c r="G2848" s="13"/>
      <c r="H2848" s="21">
        <f t="shared" si="622"/>
        <v>11.999999999999998</v>
      </c>
      <c r="I2848" s="13"/>
      <c r="J2848" s="11" t="str">
        <f t="shared" si="625"/>
        <v>X</v>
      </c>
      <c r="K2848" s="11" t="str">
        <f t="shared" si="626"/>
        <v/>
      </c>
      <c r="L2848" s="11" t="str">
        <f t="shared" si="627"/>
        <v/>
      </c>
      <c r="M2848" s="13"/>
      <c r="R2848" s="11"/>
      <c r="T2848" s="11"/>
      <c r="X2848" s="13"/>
    </row>
    <row r="2849" spans="1:24" x14ac:dyDescent="0.3">
      <c r="A2849" s="13"/>
      <c r="B2849" s="11">
        <v>3867</v>
      </c>
      <c r="C2849" s="14">
        <f t="shared" si="621"/>
        <v>62.185200000000002</v>
      </c>
      <c r="D2849" s="13"/>
      <c r="E2849" s="14">
        <f t="shared" si="623"/>
        <v>62.183999999999997</v>
      </c>
      <c r="F2849" s="21">
        <f t="shared" si="628"/>
        <v>12</v>
      </c>
      <c r="G2849" s="13"/>
      <c r="H2849" s="21">
        <f t="shared" si="622"/>
        <v>11.999999999999998</v>
      </c>
      <c r="I2849" s="13"/>
      <c r="J2849" s="11" t="str">
        <f t="shared" si="625"/>
        <v>X</v>
      </c>
      <c r="K2849" s="11" t="str">
        <f t="shared" si="626"/>
        <v/>
      </c>
      <c r="L2849" s="11" t="str">
        <f t="shared" si="627"/>
        <v/>
      </c>
      <c r="M2849" s="13"/>
      <c r="R2849" s="11"/>
      <c r="T2849" s="11"/>
      <c r="X2849" s="13"/>
    </row>
    <row r="2850" spans="1:24" x14ac:dyDescent="0.3">
      <c r="A2850" s="13"/>
      <c r="B2850" s="11">
        <v>3868</v>
      </c>
      <c r="C2850" s="14">
        <f t="shared" si="621"/>
        <v>62.193199999999997</v>
      </c>
      <c r="D2850" s="13"/>
      <c r="E2850" s="14">
        <f t="shared" si="623"/>
        <v>62.192</v>
      </c>
      <c r="F2850" s="21">
        <f t="shared" si="628"/>
        <v>12</v>
      </c>
      <c r="G2850" s="13"/>
      <c r="H2850" s="21">
        <f t="shared" si="622"/>
        <v>11.999999999999998</v>
      </c>
      <c r="I2850" s="13"/>
      <c r="J2850" s="11" t="str">
        <f t="shared" si="625"/>
        <v>X</v>
      </c>
      <c r="K2850" s="11" t="str">
        <f t="shared" si="626"/>
        <v/>
      </c>
      <c r="L2850" s="11" t="str">
        <f t="shared" si="627"/>
        <v/>
      </c>
      <c r="M2850" s="13"/>
      <c r="R2850" s="11"/>
      <c r="T2850" s="11"/>
      <c r="X2850" s="13"/>
    </row>
    <row r="2851" spans="1:24" x14ac:dyDescent="0.3">
      <c r="A2851" s="13"/>
      <c r="B2851" s="11">
        <v>3869</v>
      </c>
      <c r="C2851" s="14">
        <f t="shared" si="621"/>
        <v>62.201300000000003</v>
      </c>
      <c r="D2851" s="13"/>
      <c r="E2851" s="14">
        <f t="shared" si="623"/>
        <v>62.2</v>
      </c>
      <c r="F2851" s="21">
        <f t="shared" si="628"/>
        <v>13</v>
      </c>
      <c r="G2851" s="13"/>
      <c r="H2851" s="21">
        <f t="shared" si="622"/>
        <v>13</v>
      </c>
      <c r="I2851" s="13"/>
      <c r="J2851" s="11" t="str">
        <f t="shared" si="625"/>
        <v>X</v>
      </c>
      <c r="K2851" s="11" t="str">
        <f t="shared" si="626"/>
        <v/>
      </c>
      <c r="L2851" s="11" t="str">
        <f t="shared" si="627"/>
        <v/>
      </c>
      <c r="M2851" s="13"/>
      <c r="R2851" s="11"/>
      <c r="T2851" s="11"/>
      <c r="X2851" s="13"/>
    </row>
    <row r="2852" spans="1:24" x14ac:dyDescent="0.3">
      <c r="A2852" s="13"/>
      <c r="B2852" s="11">
        <v>3870</v>
      </c>
      <c r="C2852" s="14">
        <f t="shared" si="621"/>
        <v>62.209299999999999</v>
      </c>
      <c r="D2852" s="13"/>
      <c r="E2852" s="14">
        <f t="shared" si="623"/>
        <v>62.207999999999998</v>
      </c>
      <c r="F2852" s="21">
        <f t="shared" si="628"/>
        <v>13</v>
      </c>
      <c r="G2852" s="13"/>
      <c r="H2852" s="21">
        <f t="shared" si="622"/>
        <v>13</v>
      </c>
      <c r="I2852" s="13"/>
      <c r="J2852" s="11" t="str">
        <f t="shared" si="625"/>
        <v>X</v>
      </c>
      <c r="K2852" s="11" t="str">
        <f t="shared" si="626"/>
        <v/>
      </c>
      <c r="L2852" s="11" t="str">
        <f t="shared" si="627"/>
        <v/>
      </c>
      <c r="M2852" s="13"/>
      <c r="R2852" s="11"/>
      <c r="T2852" s="11"/>
      <c r="X2852" s="13"/>
    </row>
    <row r="2853" spans="1:24" x14ac:dyDescent="0.3">
      <c r="A2853" s="13"/>
      <c r="B2853" s="11">
        <v>3871</v>
      </c>
      <c r="C2853" s="14">
        <f t="shared" si="621"/>
        <v>62.217399999999998</v>
      </c>
      <c r="D2853" s="13"/>
      <c r="E2853" s="14">
        <f t="shared" si="623"/>
        <v>62.216000000000001</v>
      </c>
      <c r="F2853" s="21">
        <f t="shared" si="628"/>
        <v>14</v>
      </c>
      <c r="G2853" s="13"/>
      <c r="H2853" s="21">
        <f t="shared" si="622"/>
        <v>14</v>
      </c>
      <c r="I2853" s="13"/>
      <c r="J2853" s="11" t="str">
        <f t="shared" si="625"/>
        <v>X</v>
      </c>
      <c r="K2853" s="11" t="str">
        <f t="shared" si="626"/>
        <v/>
      </c>
      <c r="L2853" s="11" t="str">
        <f t="shared" si="627"/>
        <v/>
      </c>
      <c r="M2853" s="13"/>
      <c r="R2853" s="11"/>
      <c r="T2853" s="11"/>
      <c r="X2853" s="13"/>
    </row>
    <row r="2854" spans="1:24" x14ac:dyDescent="0.3">
      <c r="A2854" s="13"/>
      <c r="B2854" s="11">
        <v>3872</v>
      </c>
      <c r="C2854" s="14">
        <f t="shared" si="621"/>
        <v>62.2254</v>
      </c>
      <c r="D2854" s="13"/>
      <c r="E2854" s="14">
        <f t="shared" si="623"/>
        <v>62.223999999999997</v>
      </c>
      <c r="F2854" s="21">
        <f t="shared" si="628"/>
        <v>14</v>
      </c>
      <c r="G2854" s="13"/>
      <c r="H2854" s="21">
        <f t="shared" si="622"/>
        <v>14</v>
      </c>
      <c r="I2854" s="13"/>
      <c r="J2854" s="11" t="str">
        <f t="shared" si="625"/>
        <v>X</v>
      </c>
      <c r="K2854" s="11" t="str">
        <f t="shared" si="626"/>
        <v/>
      </c>
      <c r="L2854" s="11" t="str">
        <f t="shared" si="627"/>
        <v/>
      </c>
      <c r="M2854" s="13"/>
      <c r="R2854" s="11"/>
      <c r="T2854" s="11"/>
      <c r="X2854" s="13"/>
    </row>
    <row r="2855" spans="1:24" x14ac:dyDescent="0.3">
      <c r="A2855" s="13"/>
      <c r="B2855" s="11">
        <v>3873</v>
      </c>
      <c r="C2855" s="14">
        <f t="shared" si="621"/>
        <v>62.233400000000003</v>
      </c>
      <c r="D2855" s="13"/>
      <c r="E2855" s="14">
        <f t="shared" si="623"/>
        <v>62.231999999999999</v>
      </c>
      <c r="F2855" s="21">
        <f t="shared" si="628"/>
        <v>14</v>
      </c>
      <c r="G2855" s="13"/>
      <c r="H2855" s="21">
        <f t="shared" si="622"/>
        <v>14</v>
      </c>
      <c r="I2855" s="13"/>
      <c r="J2855" s="11" t="str">
        <f t="shared" si="625"/>
        <v>X</v>
      </c>
      <c r="K2855" s="11" t="str">
        <f t="shared" si="626"/>
        <v/>
      </c>
      <c r="L2855" s="11" t="str">
        <f t="shared" si="627"/>
        <v/>
      </c>
      <c r="M2855" s="13"/>
      <c r="R2855" s="11"/>
      <c r="T2855" s="11"/>
      <c r="X2855" s="13"/>
    </row>
    <row r="2856" spans="1:24" x14ac:dyDescent="0.3">
      <c r="A2856" s="13"/>
      <c r="B2856" s="11">
        <v>3874</v>
      </c>
      <c r="C2856" s="14">
        <f t="shared" si="621"/>
        <v>62.241500000000002</v>
      </c>
      <c r="D2856" s="13"/>
      <c r="E2856" s="14">
        <f t="shared" si="623"/>
        <v>62.24</v>
      </c>
      <c r="F2856" s="21">
        <f t="shared" si="628"/>
        <v>15</v>
      </c>
      <c r="G2856" s="13"/>
      <c r="H2856" s="21">
        <f t="shared" si="622"/>
        <v>15</v>
      </c>
      <c r="I2856" s="13"/>
      <c r="J2856" s="11" t="str">
        <f t="shared" si="625"/>
        <v>X</v>
      </c>
      <c r="K2856" s="11" t="str">
        <f t="shared" si="626"/>
        <v/>
      </c>
      <c r="L2856" s="11" t="str">
        <f t="shared" si="627"/>
        <v/>
      </c>
      <c r="M2856" s="13"/>
      <c r="R2856" s="11"/>
      <c r="T2856" s="11"/>
      <c r="X2856" s="13"/>
    </row>
    <row r="2857" spans="1:24" x14ac:dyDescent="0.3">
      <c r="A2857" s="13"/>
      <c r="B2857" s="11">
        <v>3875</v>
      </c>
      <c r="C2857" s="14">
        <f t="shared" si="621"/>
        <v>62.249499999999998</v>
      </c>
      <c r="D2857" s="13"/>
      <c r="E2857" s="14">
        <f t="shared" si="623"/>
        <v>62.247999999999998</v>
      </c>
      <c r="F2857" s="21">
        <f t="shared" si="628"/>
        <v>15</v>
      </c>
      <c r="G2857" s="13"/>
      <c r="H2857" s="21">
        <f t="shared" si="622"/>
        <v>15</v>
      </c>
      <c r="I2857" s="13"/>
      <c r="J2857" s="11" t="str">
        <f t="shared" si="625"/>
        <v>X</v>
      </c>
      <c r="K2857" s="11" t="str">
        <f t="shared" si="626"/>
        <v/>
      </c>
      <c r="L2857" s="11" t="str">
        <f t="shared" si="627"/>
        <v/>
      </c>
      <c r="M2857" s="13"/>
      <c r="R2857" s="11"/>
      <c r="T2857" s="11"/>
      <c r="X2857" s="13"/>
    </row>
    <row r="2858" spans="1:24" x14ac:dyDescent="0.3">
      <c r="A2858" s="13"/>
      <c r="B2858" s="11">
        <v>3876</v>
      </c>
      <c r="C2858" s="14">
        <f t="shared" si="621"/>
        <v>62.2575</v>
      </c>
      <c r="D2858" s="13"/>
      <c r="E2858" s="14">
        <f t="shared" si="623"/>
        <v>62.256</v>
      </c>
      <c r="F2858" s="21">
        <f t="shared" si="628"/>
        <v>16</v>
      </c>
      <c r="G2858" s="13"/>
      <c r="H2858" s="21">
        <f t="shared" si="622"/>
        <v>15</v>
      </c>
      <c r="I2858" s="13"/>
      <c r="J2858" s="11" t="str">
        <f t="shared" si="625"/>
        <v/>
      </c>
      <c r="K2858" s="11" t="str">
        <f t="shared" si="626"/>
        <v/>
      </c>
      <c r="L2858" s="11" t="str">
        <f t="shared" si="627"/>
        <v>O</v>
      </c>
      <c r="M2858" s="13"/>
      <c r="R2858" s="11"/>
      <c r="T2858" s="11"/>
      <c r="X2858" s="13"/>
    </row>
    <row r="2859" spans="1:24" x14ac:dyDescent="0.3">
      <c r="A2859" s="13"/>
      <c r="B2859" s="11">
        <v>3877</v>
      </c>
      <c r="C2859" s="14">
        <f t="shared" si="621"/>
        <v>62.265599999999999</v>
      </c>
      <c r="D2859" s="13"/>
      <c r="E2859" s="14">
        <f t="shared" si="623"/>
        <v>62.264000000000003</v>
      </c>
      <c r="F2859" s="21">
        <f t="shared" si="628"/>
        <v>16</v>
      </c>
      <c r="G2859" s="13"/>
      <c r="H2859" s="21">
        <f t="shared" si="622"/>
        <v>16</v>
      </c>
      <c r="I2859" s="13"/>
      <c r="J2859" s="11" t="str">
        <f t="shared" ref="J2859:J2890" si="629">IF(H2859=F2859,"X","")</f>
        <v>X</v>
      </c>
      <c r="K2859" s="11" t="str">
        <f t="shared" ref="K2859:K2890" si="630">IF(H2859&gt;F2859,"U","")</f>
        <v/>
      </c>
      <c r="L2859" s="11" t="str">
        <f t="shared" ref="L2859:L2890" si="631">IF(H2859&lt;F2859,"O","")</f>
        <v/>
      </c>
      <c r="M2859" s="13"/>
      <c r="R2859" s="11"/>
      <c r="T2859" s="11"/>
      <c r="X2859" s="13"/>
    </row>
    <row r="2860" spans="1:24" x14ac:dyDescent="0.3">
      <c r="A2860" s="13"/>
      <c r="B2860" s="11">
        <v>3878</v>
      </c>
      <c r="C2860" s="14">
        <f t="shared" si="621"/>
        <v>62.273600000000002</v>
      </c>
      <c r="D2860" s="13"/>
      <c r="E2860" s="14">
        <f t="shared" si="623"/>
        <v>62.271999999999998</v>
      </c>
      <c r="F2860" s="21">
        <f t="shared" si="628"/>
        <v>16</v>
      </c>
      <c r="G2860" s="13"/>
      <c r="H2860" s="21">
        <f t="shared" si="622"/>
        <v>16</v>
      </c>
      <c r="I2860" s="13"/>
      <c r="J2860" s="11" t="str">
        <f t="shared" si="629"/>
        <v>X</v>
      </c>
      <c r="K2860" s="11" t="str">
        <f t="shared" si="630"/>
        <v/>
      </c>
      <c r="L2860" s="11" t="str">
        <f t="shared" si="631"/>
        <v/>
      </c>
      <c r="M2860" s="13"/>
      <c r="R2860" s="11"/>
      <c r="T2860" s="11"/>
      <c r="X2860" s="13"/>
    </row>
    <row r="2861" spans="1:24" x14ac:dyDescent="0.3">
      <c r="A2861" s="13"/>
      <c r="B2861" s="11">
        <v>3879</v>
      </c>
      <c r="C2861" s="14">
        <f t="shared" si="621"/>
        <v>62.281599999999997</v>
      </c>
      <c r="D2861" s="13"/>
      <c r="E2861" s="14">
        <f t="shared" si="623"/>
        <v>62.28</v>
      </c>
      <c r="F2861" s="21">
        <f t="shared" ref="F2861:F2878" si="632">ROUND(20-((0.42-(E2861-62))/0.14)*(20/6),0)</f>
        <v>17</v>
      </c>
      <c r="G2861" s="13"/>
      <c r="H2861" s="21">
        <f t="shared" si="622"/>
        <v>16</v>
      </c>
      <c r="I2861" s="13"/>
      <c r="J2861" s="11" t="str">
        <f t="shared" si="629"/>
        <v/>
      </c>
      <c r="K2861" s="11" t="str">
        <f t="shared" si="630"/>
        <v/>
      </c>
      <c r="L2861" s="11" t="str">
        <f t="shared" si="631"/>
        <v>O</v>
      </c>
      <c r="M2861" s="13"/>
      <c r="R2861" s="11"/>
      <c r="T2861" s="11"/>
      <c r="X2861" s="13"/>
    </row>
    <row r="2862" spans="1:24" x14ac:dyDescent="0.3">
      <c r="A2862" s="13"/>
      <c r="B2862" s="11">
        <v>3880</v>
      </c>
      <c r="C2862" s="14">
        <f t="shared" si="621"/>
        <v>62.2896</v>
      </c>
      <c r="D2862" s="13"/>
      <c r="E2862" s="14">
        <f t="shared" si="623"/>
        <v>62.287999999999997</v>
      </c>
      <c r="F2862" s="21">
        <f t="shared" si="632"/>
        <v>17</v>
      </c>
      <c r="G2862" s="13"/>
      <c r="H2862" s="21">
        <f t="shared" si="622"/>
        <v>16</v>
      </c>
      <c r="I2862" s="13"/>
      <c r="J2862" s="11" t="str">
        <f t="shared" si="629"/>
        <v/>
      </c>
      <c r="K2862" s="11" t="str">
        <f t="shared" si="630"/>
        <v/>
      </c>
      <c r="L2862" s="11" t="str">
        <f t="shared" si="631"/>
        <v>O</v>
      </c>
      <c r="M2862" s="13"/>
      <c r="R2862" s="11"/>
      <c r="T2862" s="11"/>
      <c r="X2862" s="13"/>
    </row>
    <row r="2863" spans="1:24" x14ac:dyDescent="0.3">
      <c r="A2863" s="13"/>
      <c r="B2863" s="11">
        <v>3881</v>
      </c>
      <c r="C2863" s="14">
        <f t="shared" si="621"/>
        <v>62.297699999999999</v>
      </c>
      <c r="D2863" s="13"/>
      <c r="E2863" s="14">
        <f t="shared" si="623"/>
        <v>62.295999999999999</v>
      </c>
      <c r="F2863" s="21">
        <f t="shared" si="632"/>
        <v>17</v>
      </c>
      <c r="G2863" s="13"/>
      <c r="H2863" s="21">
        <f t="shared" si="622"/>
        <v>17</v>
      </c>
      <c r="I2863" s="13"/>
      <c r="J2863" s="11" t="str">
        <f t="shared" si="629"/>
        <v>X</v>
      </c>
      <c r="K2863" s="11" t="str">
        <f t="shared" si="630"/>
        <v/>
      </c>
      <c r="L2863" s="11" t="str">
        <f t="shared" si="631"/>
        <v/>
      </c>
      <c r="M2863" s="13"/>
      <c r="R2863" s="11"/>
      <c r="T2863" s="11"/>
      <c r="X2863" s="13"/>
    </row>
    <row r="2864" spans="1:24" x14ac:dyDescent="0.3">
      <c r="A2864" s="13"/>
      <c r="B2864" s="11">
        <v>3882</v>
      </c>
      <c r="C2864" s="14">
        <f t="shared" si="621"/>
        <v>62.305700000000002</v>
      </c>
      <c r="D2864" s="13"/>
      <c r="E2864" s="14">
        <f t="shared" si="623"/>
        <v>62.304000000000002</v>
      </c>
      <c r="F2864" s="21">
        <f t="shared" si="632"/>
        <v>17</v>
      </c>
      <c r="G2864" s="13"/>
      <c r="H2864" s="21">
        <f t="shared" si="622"/>
        <v>17</v>
      </c>
      <c r="I2864" s="13"/>
      <c r="J2864" s="11" t="str">
        <f t="shared" si="629"/>
        <v>X</v>
      </c>
      <c r="K2864" s="11" t="str">
        <f t="shared" si="630"/>
        <v/>
      </c>
      <c r="L2864" s="11" t="str">
        <f t="shared" si="631"/>
        <v/>
      </c>
      <c r="M2864" s="13"/>
      <c r="R2864" s="11"/>
      <c r="T2864" s="11"/>
      <c r="X2864" s="13"/>
    </row>
    <row r="2865" spans="1:24" x14ac:dyDescent="0.3">
      <c r="A2865" s="13"/>
      <c r="B2865" s="11">
        <v>3883</v>
      </c>
      <c r="C2865" s="14">
        <f t="shared" si="621"/>
        <v>62.313699999999997</v>
      </c>
      <c r="D2865" s="13"/>
      <c r="E2865" s="14">
        <f t="shared" si="623"/>
        <v>62.311999999999998</v>
      </c>
      <c r="F2865" s="21">
        <f t="shared" si="632"/>
        <v>17</v>
      </c>
      <c r="G2865" s="13"/>
      <c r="H2865" s="21">
        <f t="shared" si="622"/>
        <v>17</v>
      </c>
      <c r="I2865" s="13"/>
      <c r="J2865" s="11" t="str">
        <f t="shared" si="629"/>
        <v>X</v>
      </c>
      <c r="K2865" s="11" t="str">
        <f t="shared" si="630"/>
        <v/>
      </c>
      <c r="L2865" s="11" t="str">
        <f t="shared" si="631"/>
        <v/>
      </c>
      <c r="M2865" s="13"/>
      <c r="R2865" s="11"/>
      <c r="T2865" s="11"/>
      <c r="X2865" s="13"/>
    </row>
    <row r="2866" spans="1:24" x14ac:dyDescent="0.3">
      <c r="A2866" s="13"/>
      <c r="B2866" s="11">
        <v>3884</v>
      </c>
      <c r="C2866" s="14">
        <f t="shared" si="621"/>
        <v>62.3217</v>
      </c>
      <c r="D2866" s="13"/>
      <c r="E2866" s="14">
        <f t="shared" si="623"/>
        <v>62.32</v>
      </c>
      <c r="F2866" s="21">
        <f t="shared" si="632"/>
        <v>18</v>
      </c>
      <c r="G2866" s="13"/>
      <c r="H2866" s="21">
        <f t="shared" si="622"/>
        <v>17</v>
      </c>
      <c r="I2866" s="13"/>
      <c r="J2866" s="11" t="str">
        <f t="shared" si="629"/>
        <v/>
      </c>
      <c r="K2866" s="11" t="str">
        <f t="shared" si="630"/>
        <v/>
      </c>
      <c r="L2866" s="11" t="str">
        <f t="shared" si="631"/>
        <v>O</v>
      </c>
      <c r="M2866" s="13"/>
      <c r="R2866" s="11"/>
      <c r="T2866" s="11"/>
      <c r="X2866" s="13"/>
    </row>
    <row r="2867" spans="1:24" x14ac:dyDescent="0.3">
      <c r="A2867" s="13"/>
      <c r="B2867" s="11">
        <v>3885</v>
      </c>
      <c r="C2867" s="14">
        <f t="shared" si="621"/>
        <v>62.329799999999999</v>
      </c>
      <c r="D2867" s="13"/>
      <c r="E2867" s="14">
        <f t="shared" si="623"/>
        <v>62.328000000000003</v>
      </c>
      <c r="F2867" s="21">
        <f t="shared" si="632"/>
        <v>18</v>
      </c>
      <c r="G2867" s="13"/>
      <c r="H2867" s="21">
        <f t="shared" si="622"/>
        <v>18</v>
      </c>
      <c r="I2867" s="13"/>
      <c r="J2867" s="11" t="str">
        <f t="shared" si="629"/>
        <v>X</v>
      </c>
      <c r="K2867" s="11" t="str">
        <f t="shared" si="630"/>
        <v/>
      </c>
      <c r="L2867" s="11" t="str">
        <f t="shared" si="631"/>
        <v/>
      </c>
      <c r="M2867" s="13"/>
      <c r="R2867" s="11"/>
      <c r="T2867" s="11"/>
      <c r="X2867" s="13"/>
    </row>
    <row r="2868" spans="1:24" x14ac:dyDescent="0.3">
      <c r="A2868" s="13"/>
      <c r="B2868" s="11">
        <v>3886</v>
      </c>
      <c r="C2868" s="14">
        <f t="shared" si="621"/>
        <v>62.337800000000001</v>
      </c>
      <c r="D2868" s="13"/>
      <c r="E2868" s="14">
        <f t="shared" si="623"/>
        <v>62.335999999999999</v>
      </c>
      <c r="F2868" s="21">
        <f t="shared" si="632"/>
        <v>18</v>
      </c>
      <c r="G2868" s="13"/>
      <c r="H2868" s="21">
        <f t="shared" si="622"/>
        <v>18</v>
      </c>
      <c r="I2868" s="13"/>
      <c r="J2868" s="11" t="str">
        <f t="shared" si="629"/>
        <v>X</v>
      </c>
      <c r="K2868" s="11" t="str">
        <f t="shared" si="630"/>
        <v/>
      </c>
      <c r="L2868" s="11" t="str">
        <f t="shared" si="631"/>
        <v/>
      </c>
      <c r="M2868" s="13"/>
      <c r="R2868" s="11"/>
      <c r="T2868" s="11"/>
      <c r="X2868" s="13"/>
    </row>
    <row r="2869" spans="1:24" x14ac:dyDescent="0.3">
      <c r="A2869" s="13"/>
      <c r="B2869" s="11">
        <v>3887</v>
      </c>
      <c r="C2869" s="14">
        <f t="shared" si="621"/>
        <v>62.345799999999997</v>
      </c>
      <c r="D2869" s="13"/>
      <c r="E2869" s="14">
        <f t="shared" si="623"/>
        <v>62.344000000000001</v>
      </c>
      <c r="F2869" s="21">
        <f t="shared" si="632"/>
        <v>18</v>
      </c>
      <c r="G2869" s="13"/>
      <c r="H2869" s="21">
        <f t="shared" si="622"/>
        <v>18</v>
      </c>
      <c r="I2869" s="13"/>
      <c r="J2869" s="11" t="str">
        <f t="shared" si="629"/>
        <v>X</v>
      </c>
      <c r="K2869" s="11" t="str">
        <f t="shared" si="630"/>
        <v/>
      </c>
      <c r="L2869" s="11" t="str">
        <f t="shared" si="631"/>
        <v/>
      </c>
      <c r="M2869" s="13"/>
      <c r="X2869" s="13"/>
    </row>
    <row r="2870" spans="1:24" x14ac:dyDescent="0.3">
      <c r="A2870" s="13"/>
      <c r="B2870" s="11">
        <v>3888</v>
      </c>
      <c r="C2870" s="14">
        <f t="shared" si="621"/>
        <v>62.3538</v>
      </c>
      <c r="D2870" s="13"/>
      <c r="E2870" s="14">
        <f t="shared" si="623"/>
        <v>62.351999999999997</v>
      </c>
      <c r="F2870" s="21">
        <f t="shared" si="632"/>
        <v>18</v>
      </c>
      <c r="G2870" s="13"/>
      <c r="H2870" s="21">
        <f t="shared" si="622"/>
        <v>18</v>
      </c>
      <c r="I2870" s="13"/>
      <c r="J2870" s="11" t="str">
        <f t="shared" si="629"/>
        <v>X</v>
      </c>
      <c r="K2870" s="11" t="str">
        <f t="shared" si="630"/>
        <v/>
      </c>
      <c r="L2870" s="11" t="str">
        <f t="shared" si="631"/>
        <v/>
      </c>
      <c r="M2870" s="13"/>
      <c r="X2870" s="13"/>
    </row>
    <row r="2871" spans="1:24" x14ac:dyDescent="0.3">
      <c r="A2871" s="13"/>
      <c r="B2871" s="11">
        <v>3889</v>
      </c>
      <c r="C2871" s="14">
        <f t="shared" si="621"/>
        <v>62.361800000000002</v>
      </c>
      <c r="D2871" s="13"/>
      <c r="E2871" s="14">
        <f t="shared" si="623"/>
        <v>62.36</v>
      </c>
      <c r="F2871" s="21">
        <f t="shared" si="632"/>
        <v>19</v>
      </c>
      <c r="G2871" s="13"/>
      <c r="H2871" s="21">
        <f t="shared" si="622"/>
        <v>18</v>
      </c>
      <c r="I2871" s="13"/>
      <c r="J2871" s="11" t="str">
        <f t="shared" si="629"/>
        <v/>
      </c>
      <c r="K2871" s="11" t="str">
        <f t="shared" si="630"/>
        <v/>
      </c>
      <c r="L2871" s="11" t="str">
        <f t="shared" si="631"/>
        <v>O</v>
      </c>
      <c r="M2871" s="13"/>
      <c r="X2871" s="13"/>
    </row>
    <row r="2872" spans="1:24" x14ac:dyDescent="0.3">
      <c r="A2872" s="13"/>
      <c r="B2872" s="11">
        <v>3890</v>
      </c>
      <c r="C2872" s="14">
        <f t="shared" si="621"/>
        <v>62.369900000000001</v>
      </c>
      <c r="D2872" s="13"/>
      <c r="E2872" s="14">
        <f t="shared" si="623"/>
        <v>62.368000000000002</v>
      </c>
      <c r="F2872" s="21">
        <f t="shared" si="632"/>
        <v>19</v>
      </c>
      <c r="G2872" s="13"/>
      <c r="H2872" s="21">
        <f t="shared" si="622"/>
        <v>19</v>
      </c>
      <c r="I2872" s="13"/>
      <c r="J2872" s="11" t="str">
        <f t="shared" si="629"/>
        <v>X</v>
      </c>
      <c r="K2872" s="11" t="str">
        <f t="shared" si="630"/>
        <v/>
      </c>
      <c r="L2872" s="11" t="str">
        <f t="shared" si="631"/>
        <v/>
      </c>
      <c r="M2872" s="13"/>
      <c r="X2872" s="13"/>
    </row>
    <row r="2873" spans="1:24" x14ac:dyDescent="0.3">
      <c r="A2873" s="13"/>
      <c r="B2873" s="11">
        <v>3891</v>
      </c>
      <c r="C2873" s="14">
        <f t="shared" si="621"/>
        <v>62.377899999999997</v>
      </c>
      <c r="D2873" s="13"/>
      <c r="E2873" s="14">
        <f t="shared" si="623"/>
        <v>62.375999999999998</v>
      </c>
      <c r="F2873" s="21">
        <f t="shared" si="632"/>
        <v>19</v>
      </c>
      <c r="G2873" s="13"/>
      <c r="H2873" s="21">
        <f t="shared" si="622"/>
        <v>19</v>
      </c>
      <c r="I2873" s="13"/>
      <c r="J2873" s="11" t="str">
        <f t="shared" si="629"/>
        <v>X</v>
      </c>
      <c r="K2873" s="11" t="str">
        <f t="shared" si="630"/>
        <v/>
      </c>
      <c r="L2873" s="11" t="str">
        <f t="shared" si="631"/>
        <v/>
      </c>
      <c r="M2873" s="13"/>
      <c r="X2873" s="13"/>
    </row>
    <row r="2874" spans="1:24" x14ac:dyDescent="0.3">
      <c r="A2874" s="13"/>
      <c r="B2874" s="11">
        <v>3892</v>
      </c>
      <c r="C2874" s="14">
        <f t="shared" si="621"/>
        <v>62.385899999999999</v>
      </c>
      <c r="D2874" s="13"/>
      <c r="E2874" s="14">
        <f t="shared" si="623"/>
        <v>62.384</v>
      </c>
      <c r="F2874" s="21">
        <f t="shared" si="632"/>
        <v>19</v>
      </c>
      <c r="G2874" s="13"/>
      <c r="H2874" s="21">
        <f t="shared" si="622"/>
        <v>19</v>
      </c>
      <c r="I2874" s="13"/>
      <c r="J2874" s="11" t="str">
        <f t="shared" si="629"/>
        <v>X</v>
      </c>
      <c r="K2874" s="11" t="str">
        <f t="shared" si="630"/>
        <v/>
      </c>
      <c r="L2874" s="11" t="str">
        <f t="shared" si="631"/>
        <v/>
      </c>
      <c r="M2874" s="13"/>
      <c r="X2874" s="13"/>
    </row>
    <row r="2875" spans="1:24" x14ac:dyDescent="0.3">
      <c r="A2875" s="13"/>
      <c r="B2875" s="11">
        <v>3893</v>
      </c>
      <c r="C2875" s="14">
        <f t="shared" si="621"/>
        <v>62.393900000000002</v>
      </c>
      <c r="D2875" s="13"/>
      <c r="E2875" s="14">
        <f t="shared" si="623"/>
        <v>62.392000000000003</v>
      </c>
      <c r="F2875" s="21">
        <f t="shared" si="632"/>
        <v>19</v>
      </c>
      <c r="G2875" s="13"/>
      <c r="H2875" s="21">
        <f t="shared" si="622"/>
        <v>19</v>
      </c>
      <c r="I2875" s="13"/>
      <c r="J2875" s="11" t="str">
        <f t="shared" si="629"/>
        <v>X</v>
      </c>
      <c r="K2875" s="11" t="str">
        <f t="shared" si="630"/>
        <v/>
      </c>
      <c r="L2875" s="11" t="str">
        <f t="shared" si="631"/>
        <v/>
      </c>
      <c r="M2875" s="13"/>
      <c r="X2875" s="13"/>
    </row>
    <row r="2876" spans="1:24" x14ac:dyDescent="0.3">
      <c r="A2876" s="13"/>
      <c r="B2876" s="11">
        <v>3894</v>
      </c>
      <c r="C2876" s="14">
        <f t="shared" si="621"/>
        <v>62.401899999999998</v>
      </c>
      <c r="D2876" s="13"/>
      <c r="E2876" s="14">
        <f t="shared" si="623"/>
        <v>62.4</v>
      </c>
      <c r="F2876" s="21">
        <f t="shared" si="632"/>
        <v>20</v>
      </c>
      <c r="G2876" s="13"/>
      <c r="H2876" s="21">
        <f t="shared" si="622"/>
        <v>19</v>
      </c>
      <c r="I2876" s="13"/>
      <c r="J2876" s="11" t="str">
        <f t="shared" si="629"/>
        <v/>
      </c>
      <c r="K2876" s="11" t="str">
        <f t="shared" si="630"/>
        <v/>
      </c>
      <c r="L2876" s="11" t="str">
        <f t="shared" si="631"/>
        <v>O</v>
      </c>
      <c r="M2876" s="13"/>
      <c r="X2876" s="13"/>
    </row>
    <row r="2877" spans="1:24" x14ac:dyDescent="0.3">
      <c r="A2877" s="13"/>
      <c r="B2877" s="11">
        <v>3895</v>
      </c>
      <c r="C2877" s="14">
        <f t="shared" si="621"/>
        <v>62.4099</v>
      </c>
      <c r="D2877" s="13"/>
      <c r="E2877" s="14">
        <f t="shared" si="623"/>
        <v>62.408000000000001</v>
      </c>
      <c r="F2877" s="21">
        <f t="shared" si="632"/>
        <v>20</v>
      </c>
      <c r="G2877" s="13"/>
      <c r="H2877" s="21">
        <f t="shared" si="622"/>
        <v>19</v>
      </c>
      <c r="I2877" s="13"/>
      <c r="J2877" s="11" t="str">
        <f t="shared" si="629"/>
        <v/>
      </c>
      <c r="K2877" s="11" t="str">
        <f t="shared" si="630"/>
        <v/>
      </c>
      <c r="L2877" s="11" t="str">
        <f t="shared" si="631"/>
        <v>O</v>
      </c>
      <c r="M2877" s="13"/>
      <c r="X2877" s="13"/>
    </row>
    <row r="2878" spans="1:24" x14ac:dyDescent="0.3">
      <c r="A2878" s="13"/>
      <c r="B2878" s="11">
        <v>3896</v>
      </c>
      <c r="C2878" s="14">
        <f t="shared" si="621"/>
        <v>62.417900000000003</v>
      </c>
      <c r="D2878" s="13"/>
      <c r="E2878" s="14">
        <f t="shared" si="623"/>
        <v>62.415999999999997</v>
      </c>
      <c r="F2878" s="21">
        <f t="shared" si="632"/>
        <v>20</v>
      </c>
      <c r="G2878" s="13"/>
      <c r="H2878" s="21">
        <f t="shared" si="622"/>
        <v>19</v>
      </c>
      <c r="I2878" s="13"/>
      <c r="J2878" s="11" t="str">
        <f t="shared" si="629"/>
        <v/>
      </c>
      <c r="K2878" s="11" t="str">
        <f t="shared" si="630"/>
        <v/>
      </c>
      <c r="L2878" s="11" t="str">
        <f t="shared" si="631"/>
        <v>O</v>
      </c>
      <c r="M2878" s="13"/>
      <c r="X2878" s="13"/>
    </row>
    <row r="2879" spans="1:24" x14ac:dyDescent="0.3">
      <c r="A2879" s="13"/>
      <c r="B2879" s="11">
        <v>3897</v>
      </c>
      <c r="C2879" s="14">
        <f t="shared" si="621"/>
        <v>62.426000000000002</v>
      </c>
      <c r="D2879" s="13"/>
      <c r="E2879" s="14">
        <f t="shared" si="623"/>
        <v>62.423999999999999</v>
      </c>
      <c r="F2879" s="21">
        <v>20</v>
      </c>
      <c r="G2879" s="13"/>
      <c r="H2879" s="21">
        <f t="shared" si="622"/>
        <v>20</v>
      </c>
      <c r="I2879" s="13"/>
      <c r="J2879" s="11" t="str">
        <f t="shared" si="629"/>
        <v>X</v>
      </c>
      <c r="K2879" s="11" t="str">
        <f t="shared" si="630"/>
        <v/>
      </c>
      <c r="L2879" s="11" t="str">
        <f t="shared" si="631"/>
        <v/>
      </c>
      <c r="M2879" s="13"/>
      <c r="X2879" s="13"/>
    </row>
    <row r="2880" spans="1:24" x14ac:dyDescent="0.3">
      <c r="A2880" s="13"/>
      <c r="B2880" s="11">
        <v>3898</v>
      </c>
      <c r="C2880" s="14">
        <f t="shared" si="621"/>
        <v>62.433999999999997</v>
      </c>
      <c r="D2880" s="13"/>
      <c r="E2880" s="14">
        <f t="shared" si="623"/>
        <v>62.432000000000002</v>
      </c>
      <c r="F2880" s="21">
        <v>20</v>
      </c>
      <c r="G2880" s="13"/>
      <c r="H2880" s="21">
        <f t="shared" si="622"/>
        <v>20</v>
      </c>
      <c r="I2880" s="13"/>
      <c r="J2880" s="11" t="str">
        <f t="shared" si="629"/>
        <v>X</v>
      </c>
      <c r="K2880" s="11" t="str">
        <f t="shared" si="630"/>
        <v/>
      </c>
      <c r="L2880" s="11" t="str">
        <f t="shared" si="631"/>
        <v/>
      </c>
      <c r="M2880" s="13"/>
      <c r="X2880" s="13"/>
    </row>
    <row r="2881" spans="1:24" x14ac:dyDescent="0.3">
      <c r="A2881" s="13"/>
      <c r="B2881" s="11">
        <v>3899</v>
      </c>
      <c r="C2881" s="14">
        <f t="shared" si="621"/>
        <v>62.442</v>
      </c>
      <c r="D2881" s="13"/>
      <c r="E2881" s="14">
        <f t="shared" si="623"/>
        <v>62.44</v>
      </c>
      <c r="F2881" s="21">
        <v>20</v>
      </c>
      <c r="G2881" s="13"/>
      <c r="H2881" s="21">
        <f t="shared" si="622"/>
        <v>20</v>
      </c>
      <c r="I2881" s="13"/>
      <c r="J2881" s="11" t="str">
        <f t="shared" si="629"/>
        <v>X</v>
      </c>
      <c r="K2881" s="11" t="str">
        <f t="shared" si="630"/>
        <v/>
      </c>
      <c r="L2881" s="11" t="str">
        <f t="shared" si="631"/>
        <v/>
      </c>
      <c r="M2881" s="13"/>
      <c r="X2881" s="13"/>
    </row>
    <row r="2882" spans="1:24" x14ac:dyDescent="0.3">
      <c r="A2882" s="13"/>
      <c r="B2882" s="11">
        <v>3900</v>
      </c>
      <c r="C2882" s="14">
        <f t="shared" si="621"/>
        <v>62.45</v>
      </c>
      <c r="D2882" s="13"/>
      <c r="E2882" s="14">
        <f t="shared" si="623"/>
        <v>62.448</v>
      </c>
      <c r="F2882" s="21">
        <v>20</v>
      </c>
      <c r="G2882" s="13"/>
      <c r="H2882" s="21">
        <f t="shared" si="622"/>
        <v>20</v>
      </c>
      <c r="I2882" s="13"/>
      <c r="J2882" s="11" t="str">
        <f t="shared" si="629"/>
        <v>X</v>
      </c>
      <c r="K2882" s="11" t="str">
        <f t="shared" si="630"/>
        <v/>
      </c>
      <c r="L2882" s="11" t="str">
        <f t="shared" si="631"/>
        <v/>
      </c>
      <c r="M2882" s="13"/>
      <c r="X2882" s="13"/>
    </row>
    <row r="2883" spans="1:24" x14ac:dyDescent="0.3">
      <c r="A2883" s="13"/>
      <c r="B2883" s="11">
        <v>3901</v>
      </c>
      <c r="C2883" s="14">
        <f t="shared" si="621"/>
        <v>62.457999999999998</v>
      </c>
      <c r="D2883" s="13"/>
      <c r="E2883" s="14">
        <f t="shared" si="623"/>
        <v>62.456000000000003</v>
      </c>
      <c r="F2883" s="21">
        <v>20</v>
      </c>
      <c r="G2883" s="13"/>
      <c r="H2883" s="21">
        <f t="shared" si="622"/>
        <v>20</v>
      </c>
      <c r="I2883" s="13"/>
      <c r="J2883" s="11" t="str">
        <f t="shared" si="629"/>
        <v>X</v>
      </c>
      <c r="K2883" s="11" t="str">
        <f t="shared" si="630"/>
        <v/>
      </c>
      <c r="L2883" s="11" t="str">
        <f t="shared" si="631"/>
        <v/>
      </c>
      <c r="M2883" s="13"/>
      <c r="X2883" s="13"/>
    </row>
    <row r="2884" spans="1:24" x14ac:dyDescent="0.3">
      <c r="A2884" s="13"/>
      <c r="B2884" s="11">
        <v>3902</v>
      </c>
      <c r="C2884" s="14">
        <f t="shared" si="621"/>
        <v>62.466000000000001</v>
      </c>
      <c r="D2884" s="13"/>
      <c r="E2884" s="14">
        <f t="shared" si="623"/>
        <v>62.463999999999999</v>
      </c>
      <c r="F2884" s="21">
        <v>20</v>
      </c>
      <c r="G2884" s="13"/>
      <c r="H2884" s="21">
        <f t="shared" si="622"/>
        <v>20</v>
      </c>
      <c r="I2884" s="13"/>
      <c r="J2884" s="11" t="str">
        <f t="shared" si="629"/>
        <v>X</v>
      </c>
      <c r="K2884" s="11" t="str">
        <f t="shared" si="630"/>
        <v/>
      </c>
      <c r="L2884" s="11" t="str">
        <f t="shared" si="631"/>
        <v/>
      </c>
      <c r="M2884" s="13"/>
      <c r="X2884" s="13"/>
    </row>
    <row r="2885" spans="1:24" x14ac:dyDescent="0.3">
      <c r="A2885" s="13"/>
      <c r="B2885" s="11">
        <v>3903</v>
      </c>
      <c r="C2885" s="14">
        <f t="shared" si="621"/>
        <v>62.473999999999997</v>
      </c>
      <c r="D2885" s="13"/>
      <c r="E2885" s="14">
        <f t="shared" si="623"/>
        <v>62.472000000000001</v>
      </c>
      <c r="F2885" s="21">
        <v>20</v>
      </c>
      <c r="G2885" s="13"/>
      <c r="H2885" s="21">
        <f t="shared" si="622"/>
        <v>20</v>
      </c>
      <c r="I2885" s="13"/>
      <c r="J2885" s="11" t="str">
        <f t="shared" si="629"/>
        <v>X</v>
      </c>
      <c r="K2885" s="11" t="str">
        <f t="shared" si="630"/>
        <v/>
      </c>
      <c r="L2885" s="11" t="str">
        <f t="shared" si="631"/>
        <v/>
      </c>
      <c r="M2885" s="13"/>
      <c r="X2885" s="13"/>
    </row>
    <row r="2886" spans="1:24" x14ac:dyDescent="0.3">
      <c r="A2886" s="13"/>
      <c r="B2886" s="11">
        <v>3904</v>
      </c>
      <c r="C2886" s="14">
        <f t="shared" ref="C2886:C2949" si="633">ROUND(SQRT(B2886),4)</f>
        <v>62.481999999999999</v>
      </c>
      <c r="D2886" s="13"/>
      <c r="E2886" s="14">
        <f t="shared" si="623"/>
        <v>62.48</v>
      </c>
      <c r="F2886" s="21">
        <v>20</v>
      </c>
      <c r="G2886" s="13"/>
      <c r="H2886" s="21">
        <f t="shared" si="622"/>
        <v>20</v>
      </c>
      <c r="I2886" s="13"/>
      <c r="J2886" s="11" t="str">
        <f t="shared" si="629"/>
        <v>X</v>
      </c>
      <c r="K2886" s="11" t="str">
        <f t="shared" si="630"/>
        <v/>
      </c>
      <c r="L2886" s="11" t="str">
        <f t="shared" si="631"/>
        <v/>
      </c>
      <c r="M2886" s="13"/>
      <c r="X2886" s="13"/>
    </row>
    <row r="2887" spans="1:24" x14ac:dyDescent="0.3">
      <c r="A2887" s="13"/>
      <c r="B2887" s="11">
        <v>3905</v>
      </c>
      <c r="C2887" s="14">
        <f t="shared" si="633"/>
        <v>62.49</v>
      </c>
      <c r="D2887" s="13"/>
      <c r="E2887" s="14">
        <f t="shared" si="623"/>
        <v>62.488</v>
      </c>
      <c r="F2887" s="21">
        <v>20</v>
      </c>
      <c r="G2887" s="13"/>
      <c r="H2887" s="21">
        <f t="shared" ref="H2887:H2950" si="634">ROUND(C2887-E2887,4)*10000</f>
        <v>20</v>
      </c>
      <c r="I2887" s="13"/>
      <c r="J2887" s="11" t="str">
        <f t="shared" si="629"/>
        <v>X</v>
      </c>
      <c r="K2887" s="11" t="str">
        <f t="shared" si="630"/>
        <v/>
      </c>
      <c r="L2887" s="11" t="str">
        <f t="shared" si="631"/>
        <v/>
      </c>
      <c r="M2887" s="13"/>
      <c r="X2887" s="13"/>
    </row>
    <row r="2888" spans="1:24" x14ac:dyDescent="0.3">
      <c r="A2888" s="13"/>
      <c r="B2888" s="11">
        <v>3906</v>
      </c>
      <c r="C2888" s="14">
        <f t="shared" si="633"/>
        <v>62.497999999999998</v>
      </c>
      <c r="D2888" s="13"/>
      <c r="E2888" s="14">
        <f t="shared" si="623"/>
        <v>62.496000000000002</v>
      </c>
      <c r="F2888" s="21">
        <v>20</v>
      </c>
      <c r="G2888" s="13"/>
      <c r="H2888" s="21">
        <f t="shared" si="634"/>
        <v>20</v>
      </c>
      <c r="I2888" s="13"/>
      <c r="J2888" s="11" t="str">
        <f t="shared" si="629"/>
        <v>X</v>
      </c>
      <c r="K2888" s="11" t="str">
        <f t="shared" si="630"/>
        <v/>
      </c>
      <c r="L2888" s="11" t="str">
        <f t="shared" si="631"/>
        <v/>
      </c>
      <c r="M2888" s="13"/>
      <c r="X2888" s="13"/>
    </row>
    <row r="2889" spans="1:24" x14ac:dyDescent="0.3">
      <c r="A2889" s="13"/>
      <c r="B2889" s="11">
        <v>3907</v>
      </c>
      <c r="C2889" s="14">
        <f t="shared" si="633"/>
        <v>62.506</v>
      </c>
      <c r="D2889" s="13"/>
      <c r="E2889" s="14">
        <f t="shared" si="623"/>
        <v>62.503999999999998</v>
      </c>
      <c r="F2889" s="21">
        <v>20</v>
      </c>
      <c r="G2889" s="13"/>
      <c r="H2889" s="21">
        <f t="shared" si="634"/>
        <v>20</v>
      </c>
      <c r="I2889" s="13"/>
      <c r="J2889" s="11" t="str">
        <f t="shared" si="629"/>
        <v>X</v>
      </c>
      <c r="K2889" s="11" t="str">
        <f t="shared" si="630"/>
        <v/>
      </c>
      <c r="L2889" s="11" t="str">
        <f t="shared" si="631"/>
        <v/>
      </c>
      <c r="M2889" s="13"/>
      <c r="X2889" s="13"/>
    </row>
    <row r="2890" spans="1:24" x14ac:dyDescent="0.3">
      <c r="A2890" s="13"/>
      <c r="B2890" s="11">
        <v>3908</v>
      </c>
      <c r="C2890" s="14">
        <f t="shared" si="633"/>
        <v>62.514000000000003</v>
      </c>
      <c r="D2890" s="13"/>
      <c r="E2890" s="14">
        <f t="shared" si="623"/>
        <v>62.512</v>
      </c>
      <c r="F2890" s="21">
        <v>20</v>
      </c>
      <c r="G2890" s="13"/>
      <c r="H2890" s="21">
        <f t="shared" si="634"/>
        <v>20</v>
      </c>
      <c r="I2890" s="13"/>
      <c r="J2890" s="11" t="str">
        <f t="shared" si="629"/>
        <v>X</v>
      </c>
      <c r="K2890" s="11" t="str">
        <f t="shared" si="630"/>
        <v/>
      </c>
      <c r="L2890" s="11" t="str">
        <f t="shared" si="631"/>
        <v/>
      </c>
      <c r="M2890" s="13"/>
      <c r="X2890" s="13"/>
    </row>
    <row r="2891" spans="1:24" x14ac:dyDescent="0.3">
      <c r="A2891" s="13"/>
      <c r="B2891" s="11">
        <v>3909</v>
      </c>
      <c r="C2891" s="14">
        <f t="shared" si="633"/>
        <v>62.521999999999998</v>
      </c>
      <c r="D2891" s="13"/>
      <c r="E2891" s="14">
        <f t="shared" ref="E2891:E2950" si="635">ROUND(62+(B2891-3844)/125,4)</f>
        <v>62.52</v>
      </c>
      <c r="F2891" s="21">
        <v>20</v>
      </c>
      <c r="G2891" s="13"/>
      <c r="H2891" s="21">
        <f t="shared" si="634"/>
        <v>20</v>
      </c>
      <c r="I2891" s="13"/>
      <c r="J2891" s="11" t="str">
        <f t="shared" ref="J2891:J2922" si="636">IF(H2891=F2891,"X","")</f>
        <v>X</v>
      </c>
      <c r="K2891" s="11" t="str">
        <f t="shared" ref="K2891:K2922" si="637">IF(H2891&gt;F2891,"U","")</f>
        <v/>
      </c>
      <c r="L2891" s="11" t="str">
        <f t="shared" ref="L2891:L2922" si="638">IF(H2891&lt;F2891,"O","")</f>
        <v/>
      </c>
      <c r="M2891" s="13"/>
      <c r="X2891" s="13"/>
    </row>
    <row r="2892" spans="1:24" x14ac:dyDescent="0.3">
      <c r="A2892" s="13"/>
      <c r="B2892" s="11">
        <v>3910</v>
      </c>
      <c r="C2892" s="14">
        <f t="shared" si="633"/>
        <v>62.53</v>
      </c>
      <c r="D2892" s="13"/>
      <c r="E2892" s="14">
        <f t="shared" si="635"/>
        <v>62.527999999999999</v>
      </c>
      <c r="F2892" s="21">
        <v>20</v>
      </c>
      <c r="G2892" s="13"/>
      <c r="H2892" s="21">
        <f t="shared" si="634"/>
        <v>20</v>
      </c>
      <c r="I2892" s="13"/>
      <c r="J2892" s="11" t="str">
        <f t="shared" si="636"/>
        <v>X</v>
      </c>
      <c r="K2892" s="11" t="str">
        <f t="shared" si="637"/>
        <v/>
      </c>
      <c r="L2892" s="11" t="str">
        <f t="shared" si="638"/>
        <v/>
      </c>
      <c r="M2892" s="13"/>
      <c r="X2892" s="13"/>
    </row>
    <row r="2893" spans="1:24" x14ac:dyDescent="0.3">
      <c r="A2893" s="13"/>
      <c r="B2893" s="11">
        <v>3911</v>
      </c>
      <c r="C2893" s="14">
        <f t="shared" si="633"/>
        <v>62.537999999999997</v>
      </c>
      <c r="D2893" s="13"/>
      <c r="E2893" s="14">
        <f t="shared" si="635"/>
        <v>62.536000000000001</v>
      </c>
      <c r="F2893" s="21">
        <v>20</v>
      </c>
      <c r="G2893" s="13"/>
      <c r="H2893" s="21">
        <f t="shared" si="634"/>
        <v>20</v>
      </c>
      <c r="I2893" s="13"/>
      <c r="J2893" s="11" t="str">
        <f t="shared" si="636"/>
        <v>X</v>
      </c>
      <c r="K2893" s="11" t="str">
        <f t="shared" si="637"/>
        <v/>
      </c>
      <c r="L2893" s="11" t="str">
        <f t="shared" si="638"/>
        <v/>
      </c>
      <c r="M2893" s="13"/>
      <c r="X2893" s="13"/>
    </row>
    <row r="2894" spans="1:24" x14ac:dyDescent="0.3">
      <c r="A2894" s="13"/>
      <c r="B2894" s="11">
        <v>3912</v>
      </c>
      <c r="C2894" s="14">
        <f t="shared" si="633"/>
        <v>62.545999999999999</v>
      </c>
      <c r="D2894" s="13"/>
      <c r="E2894" s="14">
        <f t="shared" si="635"/>
        <v>62.543999999999997</v>
      </c>
      <c r="F2894" s="21">
        <v>20</v>
      </c>
      <c r="G2894" s="13"/>
      <c r="H2894" s="21">
        <f t="shared" si="634"/>
        <v>20</v>
      </c>
      <c r="I2894" s="13"/>
      <c r="J2894" s="11" t="str">
        <f t="shared" si="636"/>
        <v>X</v>
      </c>
      <c r="K2894" s="11" t="str">
        <f t="shared" si="637"/>
        <v/>
      </c>
      <c r="L2894" s="11" t="str">
        <f t="shared" si="638"/>
        <v/>
      </c>
      <c r="M2894" s="13"/>
      <c r="X2894" s="13"/>
    </row>
    <row r="2895" spans="1:24" x14ac:dyDescent="0.3">
      <c r="A2895" s="13"/>
      <c r="B2895" s="11">
        <v>3913</v>
      </c>
      <c r="C2895" s="14">
        <f t="shared" si="633"/>
        <v>62.554000000000002</v>
      </c>
      <c r="D2895" s="13"/>
      <c r="E2895" s="14">
        <f t="shared" si="635"/>
        <v>62.552</v>
      </c>
      <c r="F2895" s="21">
        <v>20</v>
      </c>
      <c r="G2895" s="13"/>
      <c r="H2895" s="21">
        <f t="shared" si="634"/>
        <v>20</v>
      </c>
      <c r="I2895" s="13"/>
      <c r="J2895" s="11" t="str">
        <f t="shared" si="636"/>
        <v>X</v>
      </c>
      <c r="K2895" s="11" t="str">
        <f t="shared" si="637"/>
        <v/>
      </c>
      <c r="L2895" s="11" t="str">
        <f t="shared" si="638"/>
        <v/>
      </c>
      <c r="M2895" s="13"/>
      <c r="X2895" s="13"/>
    </row>
    <row r="2896" spans="1:24" x14ac:dyDescent="0.3">
      <c r="A2896" s="13"/>
      <c r="B2896" s="11">
        <v>3914</v>
      </c>
      <c r="C2896" s="14">
        <f t="shared" si="633"/>
        <v>62.561999999999998</v>
      </c>
      <c r="D2896" s="13"/>
      <c r="E2896" s="14">
        <f t="shared" si="635"/>
        <v>62.56</v>
      </c>
      <c r="F2896" s="21">
        <v>20</v>
      </c>
      <c r="G2896" s="13"/>
      <c r="H2896" s="21">
        <f t="shared" si="634"/>
        <v>20</v>
      </c>
      <c r="I2896" s="13"/>
      <c r="J2896" s="11" t="str">
        <f t="shared" si="636"/>
        <v>X</v>
      </c>
      <c r="K2896" s="11" t="str">
        <f t="shared" si="637"/>
        <v/>
      </c>
      <c r="L2896" s="11" t="str">
        <f t="shared" si="638"/>
        <v/>
      </c>
      <c r="M2896" s="13"/>
      <c r="X2896" s="13"/>
    </row>
    <row r="2897" spans="1:24" x14ac:dyDescent="0.3">
      <c r="A2897" s="13"/>
      <c r="B2897" s="11">
        <v>3915</v>
      </c>
      <c r="C2897" s="14">
        <f t="shared" si="633"/>
        <v>62.57</v>
      </c>
      <c r="D2897" s="13"/>
      <c r="E2897" s="14">
        <f t="shared" si="635"/>
        <v>62.567999999999998</v>
      </c>
      <c r="F2897" s="21">
        <v>20</v>
      </c>
      <c r="G2897" s="13"/>
      <c r="H2897" s="21">
        <f t="shared" si="634"/>
        <v>20</v>
      </c>
      <c r="I2897" s="13"/>
      <c r="J2897" s="11" t="str">
        <f t="shared" si="636"/>
        <v>X</v>
      </c>
      <c r="K2897" s="11" t="str">
        <f t="shared" si="637"/>
        <v/>
      </c>
      <c r="L2897" s="11" t="str">
        <f t="shared" si="638"/>
        <v/>
      </c>
      <c r="M2897" s="13"/>
      <c r="X2897" s="13"/>
    </row>
    <row r="2898" spans="1:24" x14ac:dyDescent="0.3">
      <c r="A2898" s="13"/>
      <c r="B2898" s="11">
        <v>3916</v>
      </c>
      <c r="C2898" s="14">
        <f t="shared" si="633"/>
        <v>62.578000000000003</v>
      </c>
      <c r="D2898" s="13"/>
      <c r="E2898" s="14">
        <f t="shared" si="635"/>
        <v>62.576000000000001</v>
      </c>
      <c r="F2898" s="21">
        <v>20</v>
      </c>
      <c r="G2898" s="13"/>
      <c r="H2898" s="21">
        <f t="shared" si="634"/>
        <v>20</v>
      </c>
      <c r="I2898" s="13"/>
      <c r="J2898" s="11" t="str">
        <f t="shared" si="636"/>
        <v>X</v>
      </c>
      <c r="K2898" s="11" t="str">
        <f t="shared" si="637"/>
        <v/>
      </c>
      <c r="L2898" s="11" t="str">
        <f t="shared" si="638"/>
        <v/>
      </c>
      <c r="M2898" s="13"/>
      <c r="X2898" s="13"/>
    </row>
    <row r="2899" spans="1:24" x14ac:dyDescent="0.3">
      <c r="A2899" s="13"/>
      <c r="B2899" s="11">
        <v>3917</v>
      </c>
      <c r="C2899" s="14">
        <f t="shared" si="633"/>
        <v>62.585900000000002</v>
      </c>
      <c r="D2899" s="13"/>
      <c r="E2899" s="14">
        <f t="shared" si="635"/>
        <v>62.584000000000003</v>
      </c>
      <c r="F2899" s="21">
        <f t="shared" ref="F2899:F2915" si="639">ROUND(20-(((E2899-62)-0.58)/0.14)*(20/6),0)</f>
        <v>20</v>
      </c>
      <c r="G2899" s="13"/>
      <c r="H2899" s="21">
        <f t="shared" si="634"/>
        <v>19</v>
      </c>
      <c r="I2899" s="13"/>
      <c r="J2899" s="11" t="str">
        <f t="shared" si="636"/>
        <v/>
      </c>
      <c r="K2899" s="11" t="str">
        <f t="shared" si="637"/>
        <v/>
      </c>
      <c r="L2899" s="11" t="str">
        <f t="shared" si="638"/>
        <v>O</v>
      </c>
      <c r="M2899" s="13"/>
      <c r="X2899" s="13"/>
    </row>
    <row r="2900" spans="1:24" x14ac:dyDescent="0.3">
      <c r="A2900" s="13"/>
      <c r="B2900" s="11">
        <v>3918</v>
      </c>
      <c r="C2900" s="14">
        <f t="shared" si="633"/>
        <v>62.593899999999998</v>
      </c>
      <c r="D2900" s="13"/>
      <c r="E2900" s="14">
        <f t="shared" si="635"/>
        <v>62.591999999999999</v>
      </c>
      <c r="F2900" s="21">
        <f t="shared" si="639"/>
        <v>20</v>
      </c>
      <c r="G2900" s="13"/>
      <c r="H2900" s="21">
        <f t="shared" si="634"/>
        <v>19</v>
      </c>
      <c r="I2900" s="13"/>
      <c r="J2900" s="11" t="str">
        <f t="shared" si="636"/>
        <v/>
      </c>
      <c r="K2900" s="11" t="str">
        <f t="shared" si="637"/>
        <v/>
      </c>
      <c r="L2900" s="11" t="str">
        <f t="shared" si="638"/>
        <v>O</v>
      </c>
      <c r="M2900" s="13"/>
      <c r="X2900" s="13"/>
    </row>
    <row r="2901" spans="1:24" x14ac:dyDescent="0.3">
      <c r="A2901" s="13"/>
      <c r="B2901" s="11">
        <v>3919</v>
      </c>
      <c r="C2901" s="14">
        <f t="shared" si="633"/>
        <v>62.601900000000001</v>
      </c>
      <c r="D2901" s="13"/>
      <c r="E2901" s="14">
        <f t="shared" si="635"/>
        <v>62.6</v>
      </c>
      <c r="F2901" s="21">
        <f t="shared" si="639"/>
        <v>20</v>
      </c>
      <c r="G2901" s="13"/>
      <c r="H2901" s="21">
        <f t="shared" si="634"/>
        <v>19</v>
      </c>
      <c r="I2901" s="13"/>
      <c r="J2901" s="11" t="str">
        <f t="shared" si="636"/>
        <v/>
      </c>
      <c r="K2901" s="11" t="str">
        <f t="shared" si="637"/>
        <v/>
      </c>
      <c r="L2901" s="11" t="str">
        <f t="shared" si="638"/>
        <v>O</v>
      </c>
      <c r="M2901" s="13"/>
      <c r="X2901" s="13"/>
    </row>
    <row r="2902" spans="1:24" x14ac:dyDescent="0.3">
      <c r="A2902" s="13"/>
      <c r="B2902" s="11">
        <v>3920</v>
      </c>
      <c r="C2902" s="14">
        <f t="shared" si="633"/>
        <v>62.609900000000003</v>
      </c>
      <c r="D2902" s="13"/>
      <c r="E2902" s="14">
        <f t="shared" si="635"/>
        <v>62.607999999999997</v>
      </c>
      <c r="F2902" s="21">
        <f t="shared" si="639"/>
        <v>19</v>
      </c>
      <c r="G2902" s="13"/>
      <c r="H2902" s="21">
        <f t="shared" si="634"/>
        <v>19</v>
      </c>
      <c r="I2902" s="13"/>
      <c r="J2902" s="11" t="str">
        <f t="shared" si="636"/>
        <v>X</v>
      </c>
      <c r="K2902" s="11" t="str">
        <f t="shared" si="637"/>
        <v/>
      </c>
      <c r="L2902" s="11" t="str">
        <f t="shared" si="638"/>
        <v/>
      </c>
      <c r="M2902" s="13"/>
      <c r="X2902" s="13"/>
    </row>
    <row r="2903" spans="1:24" x14ac:dyDescent="0.3">
      <c r="A2903" s="13"/>
      <c r="B2903" s="11">
        <v>3921</v>
      </c>
      <c r="C2903" s="14">
        <f t="shared" si="633"/>
        <v>62.617899999999999</v>
      </c>
      <c r="D2903" s="13"/>
      <c r="E2903" s="14">
        <f t="shared" si="635"/>
        <v>62.616</v>
      </c>
      <c r="F2903" s="21">
        <f t="shared" si="639"/>
        <v>19</v>
      </c>
      <c r="G2903" s="13"/>
      <c r="H2903" s="21">
        <f t="shared" si="634"/>
        <v>19</v>
      </c>
      <c r="I2903" s="13"/>
      <c r="J2903" s="11" t="str">
        <f t="shared" si="636"/>
        <v>X</v>
      </c>
      <c r="K2903" s="11" t="str">
        <f t="shared" si="637"/>
        <v/>
      </c>
      <c r="L2903" s="11" t="str">
        <f t="shared" si="638"/>
        <v/>
      </c>
      <c r="M2903" s="13"/>
      <c r="X2903" s="13"/>
    </row>
    <row r="2904" spans="1:24" x14ac:dyDescent="0.3">
      <c r="A2904" s="13"/>
      <c r="B2904" s="11">
        <v>3922</v>
      </c>
      <c r="C2904" s="14">
        <f t="shared" si="633"/>
        <v>62.625900000000001</v>
      </c>
      <c r="D2904" s="13"/>
      <c r="E2904" s="14">
        <f t="shared" si="635"/>
        <v>62.624000000000002</v>
      </c>
      <c r="F2904" s="21">
        <f t="shared" si="639"/>
        <v>19</v>
      </c>
      <c r="G2904" s="13"/>
      <c r="H2904" s="21">
        <f t="shared" si="634"/>
        <v>19</v>
      </c>
      <c r="I2904" s="13"/>
      <c r="J2904" s="11" t="str">
        <f t="shared" si="636"/>
        <v>X</v>
      </c>
      <c r="K2904" s="11" t="str">
        <f t="shared" si="637"/>
        <v/>
      </c>
      <c r="L2904" s="11" t="str">
        <f t="shared" si="638"/>
        <v/>
      </c>
      <c r="M2904" s="13"/>
      <c r="X2904" s="13"/>
    </row>
    <row r="2905" spans="1:24" x14ac:dyDescent="0.3">
      <c r="A2905" s="13"/>
      <c r="B2905" s="11">
        <v>3923</v>
      </c>
      <c r="C2905" s="14">
        <f t="shared" si="633"/>
        <v>62.633899999999997</v>
      </c>
      <c r="D2905" s="13"/>
      <c r="E2905" s="14">
        <f t="shared" si="635"/>
        <v>62.631999999999998</v>
      </c>
      <c r="F2905" s="21">
        <f t="shared" si="639"/>
        <v>19</v>
      </c>
      <c r="G2905" s="13"/>
      <c r="H2905" s="21">
        <f t="shared" si="634"/>
        <v>19</v>
      </c>
      <c r="I2905" s="13"/>
      <c r="J2905" s="11" t="str">
        <f t="shared" si="636"/>
        <v>X</v>
      </c>
      <c r="K2905" s="11" t="str">
        <f t="shared" si="637"/>
        <v/>
      </c>
      <c r="L2905" s="11" t="str">
        <f t="shared" si="638"/>
        <v/>
      </c>
      <c r="M2905" s="13"/>
      <c r="X2905" s="13"/>
    </row>
    <row r="2906" spans="1:24" x14ac:dyDescent="0.3">
      <c r="A2906" s="13"/>
      <c r="B2906" s="11">
        <v>3924</v>
      </c>
      <c r="C2906" s="14">
        <f t="shared" si="633"/>
        <v>62.641800000000003</v>
      </c>
      <c r="D2906" s="13"/>
      <c r="E2906" s="14">
        <f t="shared" si="635"/>
        <v>62.64</v>
      </c>
      <c r="F2906" s="21">
        <f t="shared" si="639"/>
        <v>19</v>
      </c>
      <c r="G2906" s="13"/>
      <c r="H2906" s="21">
        <f t="shared" si="634"/>
        <v>18</v>
      </c>
      <c r="I2906" s="13"/>
      <c r="J2906" s="11" t="str">
        <f t="shared" si="636"/>
        <v/>
      </c>
      <c r="K2906" s="11" t="str">
        <f t="shared" si="637"/>
        <v/>
      </c>
      <c r="L2906" s="11" t="str">
        <f t="shared" si="638"/>
        <v>O</v>
      </c>
      <c r="M2906" s="13"/>
      <c r="X2906" s="13"/>
    </row>
    <row r="2907" spans="1:24" x14ac:dyDescent="0.3">
      <c r="A2907" s="13"/>
      <c r="B2907" s="11">
        <v>3925</v>
      </c>
      <c r="C2907" s="14">
        <f t="shared" si="633"/>
        <v>62.649799999999999</v>
      </c>
      <c r="D2907" s="13"/>
      <c r="E2907" s="14">
        <f t="shared" si="635"/>
        <v>62.648000000000003</v>
      </c>
      <c r="F2907" s="21">
        <f t="shared" si="639"/>
        <v>18</v>
      </c>
      <c r="G2907" s="13"/>
      <c r="H2907" s="21">
        <f t="shared" si="634"/>
        <v>18</v>
      </c>
      <c r="I2907" s="13"/>
      <c r="J2907" s="11" t="str">
        <f t="shared" si="636"/>
        <v>X</v>
      </c>
      <c r="K2907" s="11" t="str">
        <f t="shared" si="637"/>
        <v/>
      </c>
      <c r="L2907" s="11" t="str">
        <f t="shared" si="638"/>
        <v/>
      </c>
      <c r="M2907" s="13"/>
      <c r="X2907" s="13"/>
    </row>
    <row r="2908" spans="1:24" x14ac:dyDescent="0.3">
      <c r="A2908" s="13"/>
      <c r="B2908" s="11">
        <v>3926</v>
      </c>
      <c r="C2908" s="14">
        <f t="shared" si="633"/>
        <v>62.657800000000002</v>
      </c>
      <c r="D2908" s="13"/>
      <c r="E2908" s="14">
        <f t="shared" si="635"/>
        <v>62.655999999999999</v>
      </c>
      <c r="F2908" s="21">
        <f t="shared" si="639"/>
        <v>18</v>
      </c>
      <c r="G2908" s="13"/>
      <c r="H2908" s="21">
        <f t="shared" si="634"/>
        <v>18</v>
      </c>
      <c r="I2908" s="13"/>
      <c r="J2908" s="11" t="str">
        <f t="shared" si="636"/>
        <v>X</v>
      </c>
      <c r="K2908" s="11" t="str">
        <f t="shared" si="637"/>
        <v/>
      </c>
      <c r="L2908" s="11" t="str">
        <f t="shared" si="638"/>
        <v/>
      </c>
      <c r="M2908" s="13"/>
      <c r="X2908" s="13"/>
    </row>
    <row r="2909" spans="1:24" x14ac:dyDescent="0.3">
      <c r="A2909" s="13"/>
      <c r="B2909" s="11">
        <v>3927</v>
      </c>
      <c r="C2909" s="14">
        <f t="shared" si="633"/>
        <v>62.665799999999997</v>
      </c>
      <c r="D2909" s="13"/>
      <c r="E2909" s="14">
        <f t="shared" si="635"/>
        <v>62.664000000000001</v>
      </c>
      <c r="F2909" s="21">
        <f t="shared" si="639"/>
        <v>18</v>
      </c>
      <c r="G2909" s="13"/>
      <c r="H2909" s="21">
        <f t="shared" si="634"/>
        <v>18</v>
      </c>
      <c r="I2909" s="13"/>
      <c r="J2909" s="11" t="str">
        <f t="shared" si="636"/>
        <v>X</v>
      </c>
      <c r="K2909" s="11" t="str">
        <f t="shared" si="637"/>
        <v/>
      </c>
      <c r="L2909" s="11" t="str">
        <f t="shared" si="638"/>
        <v/>
      </c>
      <c r="M2909" s="13"/>
      <c r="X2909" s="13"/>
    </row>
    <row r="2910" spans="1:24" x14ac:dyDescent="0.3">
      <c r="A2910" s="13"/>
      <c r="B2910" s="11">
        <v>3928</v>
      </c>
      <c r="C2910" s="14">
        <f t="shared" si="633"/>
        <v>62.6738</v>
      </c>
      <c r="D2910" s="13"/>
      <c r="E2910" s="14">
        <f t="shared" si="635"/>
        <v>62.671999999999997</v>
      </c>
      <c r="F2910" s="21">
        <f t="shared" si="639"/>
        <v>18</v>
      </c>
      <c r="G2910" s="13"/>
      <c r="H2910" s="21">
        <f t="shared" si="634"/>
        <v>18</v>
      </c>
      <c r="I2910" s="13"/>
      <c r="J2910" s="11" t="str">
        <f t="shared" si="636"/>
        <v>X</v>
      </c>
      <c r="K2910" s="11" t="str">
        <f t="shared" si="637"/>
        <v/>
      </c>
      <c r="L2910" s="11" t="str">
        <f t="shared" si="638"/>
        <v/>
      </c>
      <c r="M2910" s="13"/>
      <c r="X2910" s="13"/>
    </row>
    <row r="2911" spans="1:24" x14ac:dyDescent="0.3">
      <c r="A2911" s="13"/>
      <c r="B2911" s="11">
        <v>3929</v>
      </c>
      <c r="C2911" s="14">
        <f t="shared" si="633"/>
        <v>62.681699999999999</v>
      </c>
      <c r="D2911" s="13"/>
      <c r="E2911" s="14">
        <f t="shared" si="635"/>
        <v>62.68</v>
      </c>
      <c r="F2911" s="21">
        <f t="shared" si="639"/>
        <v>18</v>
      </c>
      <c r="G2911" s="13"/>
      <c r="H2911" s="21">
        <f t="shared" si="634"/>
        <v>17</v>
      </c>
      <c r="I2911" s="13"/>
      <c r="J2911" s="11" t="str">
        <f t="shared" si="636"/>
        <v/>
      </c>
      <c r="K2911" s="11" t="str">
        <f t="shared" si="637"/>
        <v/>
      </c>
      <c r="L2911" s="11" t="str">
        <f t="shared" si="638"/>
        <v>O</v>
      </c>
      <c r="M2911" s="13"/>
      <c r="X2911" s="13"/>
    </row>
    <row r="2912" spans="1:24" x14ac:dyDescent="0.3">
      <c r="A2912" s="13"/>
      <c r="B2912" s="11">
        <v>3930</v>
      </c>
      <c r="C2912" s="14">
        <f t="shared" si="633"/>
        <v>62.689700000000002</v>
      </c>
      <c r="D2912" s="13"/>
      <c r="E2912" s="14">
        <f t="shared" si="635"/>
        <v>62.688000000000002</v>
      </c>
      <c r="F2912" s="21">
        <f t="shared" si="639"/>
        <v>17</v>
      </c>
      <c r="G2912" s="13"/>
      <c r="H2912" s="21">
        <f t="shared" si="634"/>
        <v>17</v>
      </c>
      <c r="I2912" s="13"/>
      <c r="J2912" s="11" t="str">
        <f t="shared" si="636"/>
        <v>X</v>
      </c>
      <c r="K2912" s="11" t="str">
        <f t="shared" si="637"/>
        <v/>
      </c>
      <c r="L2912" s="11" t="str">
        <f t="shared" si="638"/>
        <v/>
      </c>
      <c r="M2912" s="13"/>
      <c r="X2912" s="13"/>
    </row>
    <row r="2913" spans="1:24" x14ac:dyDescent="0.3">
      <c r="A2913" s="13"/>
      <c r="B2913" s="11">
        <v>3931</v>
      </c>
      <c r="C2913" s="14">
        <f t="shared" si="633"/>
        <v>62.697699999999998</v>
      </c>
      <c r="D2913" s="13"/>
      <c r="E2913" s="14">
        <f t="shared" si="635"/>
        <v>62.695999999999998</v>
      </c>
      <c r="F2913" s="21">
        <f t="shared" si="639"/>
        <v>17</v>
      </c>
      <c r="G2913" s="13"/>
      <c r="H2913" s="21">
        <f t="shared" si="634"/>
        <v>17</v>
      </c>
      <c r="I2913" s="13"/>
      <c r="J2913" s="11" t="str">
        <f t="shared" si="636"/>
        <v>X</v>
      </c>
      <c r="K2913" s="11" t="str">
        <f t="shared" si="637"/>
        <v/>
      </c>
      <c r="L2913" s="11" t="str">
        <f t="shared" si="638"/>
        <v/>
      </c>
      <c r="M2913" s="13"/>
      <c r="X2913" s="13"/>
    </row>
    <row r="2914" spans="1:24" x14ac:dyDescent="0.3">
      <c r="A2914" s="13"/>
      <c r="B2914" s="11">
        <v>3932</v>
      </c>
      <c r="C2914" s="14">
        <f t="shared" si="633"/>
        <v>62.7057</v>
      </c>
      <c r="D2914" s="13"/>
      <c r="E2914" s="14">
        <f t="shared" si="635"/>
        <v>62.704000000000001</v>
      </c>
      <c r="F2914" s="21">
        <f t="shared" si="639"/>
        <v>17</v>
      </c>
      <c r="G2914" s="13"/>
      <c r="H2914" s="21">
        <f t="shared" si="634"/>
        <v>17</v>
      </c>
      <c r="I2914" s="13"/>
      <c r="J2914" s="11" t="str">
        <f t="shared" si="636"/>
        <v>X</v>
      </c>
      <c r="K2914" s="11" t="str">
        <f t="shared" si="637"/>
        <v/>
      </c>
      <c r="L2914" s="11" t="str">
        <f t="shared" si="638"/>
        <v/>
      </c>
      <c r="M2914" s="13"/>
      <c r="X2914" s="13"/>
    </row>
    <row r="2915" spans="1:24" x14ac:dyDescent="0.3">
      <c r="A2915" s="13"/>
      <c r="B2915" s="11">
        <v>3933</v>
      </c>
      <c r="C2915" s="14">
        <f t="shared" si="633"/>
        <v>62.7136</v>
      </c>
      <c r="D2915" s="13"/>
      <c r="E2915" s="14">
        <f t="shared" si="635"/>
        <v>62.712000000000003</v>
      </c>
      <c r="F2915" s="21">
        <f t="shared" si="639"/>
        <v>17</v>
      </c>
      <c r="G2915" s="13"/>
      <c r="H2915" s="21">
        <f t="shared" si="634"/>
        <v>16</v>
      </c>
      <c r="I2915" s="13"/>
      <c r="J2915" s="11" t="str">
        <f t="shared" si="636"/>
        <v/>
      </c>
      <c r="K2915" s="11" t="str">
        <f t="shared" si="637"/>
        <v/>
      </c>
      <c r="L2915" s="11" t="str">
        <f t="shared" si="638"/>
        <v>O</v>
      </c>
      <c r="M2915" s="13"/>
      <c r="X2915" s="13"/>
    </row>
    <row r="2916" spans="1:24" x14ac:dyDescent="0.3">
      <c r="A2916" s="13"/>
      <c r="B2916" s="11">
        <v>3934</v>
      </c>
      <c r="C2916" s="14">
        <f t="shared" si="633"/>
        <v>62.721600000000002</v>
      </c>
      <c r="D2916" s="13"/>
      <c r="E2916" s="14">
        <f t="shared" si="635"/>
        <v>62.72</v>
      </c>
      <c r="F2916" s="21">
        <f t="shared" ref="F2916:F2933" si="640">ROUND((20/2)+((0.86-(E2916-62))/0.14)*(20/3),0)</f>
        <v>17</v>
      </c>
      <c r="G2916" s="13"/>
      <c r="H2916" s="21">
        <f t="shared" si="634"/>
        <v>16</v>
      </c>
      <c r="I2916" s="13"/>
      <c r="J2916" s="11" t="str">
        <f t="shared" si="636"/>
        <v/>
      </c>
      <c r="K2916" s="11" t="str">
        <f t="shared" si="637"/>
        <v/>
      </c>
      <c r="L2916" s="11" t="str">
        <f t="shared" si="638"/>
        <v>O</v>
      </c>
      <c r="M2916" s="13"/>
      <c r="X2916" s="13"/>
    </row>
    <row r="2917" spans="1:24" x14ac:dyDescent="0.3">
      <c r="A2917" s="13"/>
      <c r="B2917" s="11">
        <v>3935</v>
      </c>
      <c r="C2917" s="14">
        <f t="shared" si="633"/>
        <v>62.729599999999998</v>
      </c>
      <c r="D2917" s="13"/>
      <c r="E2917" s="14">
        <f t="shared" si="635"/>
        <v>62.728000000000002</v>
      </c>
      <c r="F2917" s="21">
        <f t="shared" si="640"/>
        <v>16</v>
      </c>
      <c r="G2917" s="13"/>
      <c r="H2917" s="21">
        <f t="shared" si="634"/>
        <v>16</v>
      </c>
      <c r="I2917" s="13"/>
      <c r="J2917" s="11" t="str">
        <f t="shared" si="636"/>
        <v>X</v>
      </c>
      <c r="K2917" s="11" t="str">
        <f t="shared" si="637"/>
        <v/>
      </c>
      <c r="L2917" s="11" t="str">
        <f t="shared" si="638"/>
        <v/>
      </c>
      <c r="M2917" s="13"/>
      <c r="X2917" s="13"/>
    </row>
    <row r="2918" spans="1:24" x14ac:dyDescent="0.3">
      <c r="A2918" s="13"/>
      <c r="B2918" s="11">
        <v>3936</v>
      </c>
      <c r="C2918" s="14">
        <f t="shared" si="633"/>
        <v>62.737499999999997</v>
      </c>
      <c r="D2918" s="13"/>
      <c r="E2918" s="14">
        <f t="shared" si="635"/>
        <v>62.735999999999997</v>
      </c>
      <c r="F2918" s="21">
        <f t="shared" si="640"/>
        <v>16</v>
      </c>
      <c r="G2918" s="13"/>
      <c r="H2918" s="21">
        <f t="shared" si="634"/>
        <v>15</v>
      </c>
      <c r="I2918" s="13"/>
      <c r="J2918" s="11" t="str">
        <f t="shared" si="636"/>
        <v/>
      </c>
      <c r="K2918" s="11" t="str">
        <f t="shared" si="637"/>
        <v/>
      </c>
      <c r="L2918" s="11" t="str">
        <f t="shared" si="638"/>
        <v>O</v>
      </c>
      <c r="M2918" s="13"/>
      <c r="X2918" s="13"/>
    </row>
    <row r="2919" spans="1:24" x14ac:dyDescent="0.3">
      <c r="A2919" s="13"/>
      <c r="B2919" s="11">
        <v>3937</v>
      </c>
      <c r="C2919" s="14">
        <f t="shared" si="633"/>
        <v>62.7455</v>
      </c>
      <c r="D2919" s="13"/>
      <c r="E2919" s="14">
        <f t="shared" si="635"/>
        <v>62.744</v>
      </c>
      <c r="F2919" s="21">
        <f t="shared" si="640"/>
        <v>16</v>
      </c>
      <c r="G2919" s="13"/>
      <c r="H2919" s="21">
        <f t="shared" si="634"/>
        <v>15</v>
      </c>
      <c r="I2919" s="13"/>
      <c r="J2919" s="11" t="str">
        <f t="shared" si="636"/>
        <v/>
      </c>
      <c r="K2919" s="11" t="str">
        <f t="shared" si="637"/>
        <v/>
      </c>
      <c r="L2919" s="11" t="str">
        <f t="shared" si="638"/>
        <v>O</v>
      </c>
      <c r="M2919" s="13"/>
      <c r="X2919" s="13"/>
    </row>
    <row r="2920" spans="1:24" x14ac:dyDescent="0.3">
      <c r="A2920" s="13"/>
      <c r="B2920" s="11">
        <v>3938</v>
      </c>
      <c r="C2920" s="14">
        <f t="shared" si="633"/>
        <v>62.753500000000003</v>
      </c>
      <c r="D2920" s="13"/>
      <c r="E2920" s="14">
        <f t="shared" si="635"/>
        <v>62.752000000000002</v>
      </c>
      <c r="F2920" s="21">
        <f t="shared" si="640"/>
        <v>15</v>
      </c>
      <c r="G2920" s="13"/>
      <c r="H2920" s="21">
        <f t="shared" si="634"/>
        <v>15</v>
      </c>
      <c r="I2920" s="13"/>
      <c r="J2920" s="11" t="str">
        <f t="shared" si="636"/>
        <v>X</v>
      </c>
      <c r="K2920" s="11" t="str">
        <f t="shared" si="637"/>
        <v/>
      </c>
      <c r="L2920" s="11" t="str">
        <f t="shared" si="638"/>
        <v/>
      </c>
      <c r="M2920" s="13"/>
      <c r="X2920" s="13"/>
    </row>
    <row r="2921" spans="1:24" x14ac:dyDescent="0.3">
      <c r="A2921" s="13"/>
      <c r="B2921" s="11">
        <v>3939</v>
      </c>
      <c r="C2921" s="14">
        <f t="shared" si="633"/>
        <v>62.761499999999998</v>
      </c>
      <c r="D2921" s="13"/>
      <c r="E2921" s="14">
        <f t="shared" si="635"/>
        <v>62.76</v>
      </c>
      <c r="F2921" s="21">
        <f t="shared" si="640"/>
        <v>15</v>
      </c>
      <c r="G2921" s="13"/>
      <c r="H2921" s="21">
        <f t="shared" si="634"/>
        <v>15</v>
      </c>
      <c r="I2921" s="13"/>
      <c r="J2921" s="11" t="str">
        <f t="shared" si="636"/>
        <v>X</v>
      </c>
      <c r="K2921" s="11" t="str">
        <f t="shared" si="637"/>
        <v/>
      </c>
      <c r="L2921" s="11" t="str">
        <f t="shared" si="638"/>
        <v/>
      </c>
      <c r="M2921" s="13"/>
      <c r="X2921" s="13"/>
    </row>
    <row r="2922" spans="1:24" x14ac:dyDescent="0.3">
      <c r="A2922" s="13"/>
      <c r="B2922" s="11">
        <v>3940</v>
      </c>
      <c r="C2922" s="14">
        <f t="shared" si="633"/>
        <v>62.769399999999997</v>
      </c>
      <c r="D2922" s="13"/>
      <c r="E2922" s="14">
        <f t="shared" si="635"/>
        <v>62.768000000000001</v>
      </c>
      <c r="F2922" s="21">
        <f t="shared" si="640"/>
        <v>14</v>
      </c>
      <c r="G2922" s="13"/>
      <c r="H2922" s="21">
        <f t="shared" si="634"/>
        <v>14</v>
      </c>
      <c r="I2922" s="13"/>
      <c r="J2922" s="11" t="str">
        <f t="shared" si="636"/>
        <v>X</v>
      </c>
      <c r="K2922" s="11" t="str">
        <f t="shared" si="637"/>
        <v/>
      </c>
      <c r="L2922" s="11" t="str">
        <f t="shared" si="638"/>
        <v/>
      </c>
      <c r="M2922" s="13"/>
      <c r="X2922" s="13"/>
    </row>
    <row r="2923" spans="1:24" x14ac:dyDescent="0.3">
      <c r="A2923" s="13"/>
      <c r="B2923" s="11">
        <v>3941</v>
      </c>
      <c r="C2923" s="14">
        <f t="shared" si="633"/>
        <v>62.7774</v>
      </c>
      <c r="D2923" s="13"/>
      <c r="E2923" s="14">
        <f t="shared" si="635"/>
        <v>62.776000000000003</v>
      </c>
      <c r="F2923" s="21">
        <f t="shared" si="640"/>
        <v>14</v>
      </c>
      <c r="G2923" s="13"/>
      <c r="H2923" s="21">
        <f t="shared" si="634"/>
        <v>14</v>
      </c>
      <c r="I2923" s="13"/>
      <c r="J2923" s="11" t="str">
        <f t="shared" ref="J2923:J2950" si="641">IF(H2923=F2923,"X","")</f>
        <v>X</v>
      </c>
      <c r="K2923" s="11" t="str">
        <f t="shared" ref="K2923:K2950" si="642">IF(H2923&gt;F2923,"U","")</f>
        <v/>
      </c>
      <c r="L2923" s="11" t="str">
        <f t="shared" ref="L2923:L2950" si="643">IF(H2923&lt;F2923,"O","")</f>
        <v/>
      </c>
      <c r="M2923" s="13"/>
      <c r="X2923" s="13"/>
    </row>
    <row r="2924" spans="1:24" x14ac:dyDescent="0.3">
      <c r="A2924" s="13"/>
      <c r="B2924" s="11">
        <v>3942</v>
      </c>
      <c r="C2924" s="14">
        <f t="shared" si="633"/>
        <v>62.785299999999999</v>
      </c>
      <c r="D2924" s="13"/>
      <c r="E2924" s="14">
        <f t="shared" si="635"/>
        <v>62.783999999999999</v>
      </c>
      <c r="F2924" s="21">
        <f t="shared" si="640"/>
        <v>14</v>
      </c>
      <c r="G2924" s="13"/>
      <c r="H2924" s="21">
        <f t="shared" si="634"/>
        <v>13</v>
      </c>
      <c r="I2924" s="13"/>
      <c r="J2924" s="11" t="str">
        <f t="shared" si="641"/>
        <v/>
      </c>
      <c r="K2924" s="11" t="str">
        <f t="shared" si="642"/>
        <v/>
      </c>
      <c r="L2924" s="11" t="str">
        <f t="shared" si="643"/>
        <v>O</v>
      </c>
      <c r="M2924" s="13"/>
      <c r="X2924" s="13"/>
    </row>
    <row r="2925" spans="1:24" x14ac:dyDescent="0.3">
      <c r="A2925" s="13"/>
      <c r="B2925" s="11">
        <v>3943</v>
      </c>
      <c r="C2925" s="14">
        <f t="shared" si="633"/>
        <v>62.793300000000002</v>
      </c>
      <c r="D2925" s="13"/>
      <c r="E2925" s="14">
        <f t="shared" si="635"/>
        <v>62.792000000000002</v>
      </c>
      <c r="F2925" s="21">
        <f t="shared" si="640"/>
        <v>13</v>
      </c>
      <c r="G2925" s="13"/>
      <c r="H2925" s="21">
        <f t="shared" si="634"/>
        <v>13</v>
      </c>
      <c r="I2925" s="13"/>
      <c r="J2925" s="11" t="str">
        <f t="shared" si="641"/>
        <v>X</v>
      </c>
      <c r="K2925" s="11" t="str">
        <f t="shared" si="642"/>
        <v/>
      </c>
      <c r="L2925" s="11" t="str">
        <f t="shared" si="643"/>
        <v/>
      </c>
      <c r="M2925" s="13"/>
      <c r="X2925" s="13"/>
    </row>
    <row r="2926" spans="1:24" x14ac:dyDescent="0.3">
      <c r="A2926" s="13"/>
      <c r="B2926" s="11">
        <v>3944</v>
      </c>
      <c r="C2926" s="14">
        <f t="shared" si="633"/>
        <v>62.801299999999998</v>
      </c>
      <c r="D2926" s="13"/>
      <c r="E2926" s="14">
        <f t="shared" si="635"/>
        <v>62.8</v>
      </c>
      <c r="F2926" s="21">
        <f t="shared" si="640"/>
        <v>13</v>
      </c>
      <c r="G2926" s="13"/>
      <c r="H2926" s="21">
        <f t="shared" si="634"/>
        <v>13</v>
      </c>
      <c r="I2926" s="13"/>
      <c r="J2926" s="11" t="str">
        <f t="shared" si="641"/>
        <v>X</v>
      </c>
      <c r="K2926" s="11" t="str">
        <f t="shared" si="642"/>
        <v/>
      </c>
      <c r="L2926" s="11" t="str">
        <f t="shared" si="643"/>
        <v/>
      </c>
      <c r="M2926" s="13"/>
      <c r="X2926" s="13"/>
    </row>
    <row r="2927" spans="1:24" x14ac:dyDescent="0.3">
      <c r="A2927" s="13"/>
      <c r="B2927" s="11">
        <v>3945</v>
      </c>
      <c r="C2927" s="14">
        <f t="shared" si="633"/>
        <v>62.809199999999997</v>
      </c>
      <c r="D2927" s="13"/>
      <c r="E2927" s="14">
        <f t="shared" si="635"/>
        <v>62.808</v>
      </c>
      <c r="F2927" s="21">
        <f t="shared" si="640"/>
        <v>12</v>
      </c>
      <c r="G2927" s="13"/>
      <c r="H2927" s="21">
        <f t="shared" si="634"/>
        <v>11.999999999999998</v>
      </c>
      <c r="I2927" s="13"/>
      <c r="J2927" s="11" t="str">
        <f t="shared" si="641"/>
        <v>X</v>
      </c>
      <c r="K2927" s="11" t="str">
        <f t="shared" si="642"/>
        <v/>
      </c>
      <c r="L2927" s="11" t="str">
        <f t="shared" si="643"/>
        <v/>
      </c>
      <c r="M2927" s="13"/>
      <c r="S2927" s="21"/>
      <c r="X2927" s="13"/>
    </row>
    <row r="2928" spans="1:24" x14ac:dyDescent="0.3">
      <c r="A2928" s="13"/>
      <c r="B2928" s="11">
        <v>3946</v>
      </c>
      <c r="C2928" s="14">
        <f t="shared" si="633"/>
        <v>62.8172</v>
      </c>
      <c r="D2928" s="13"/>
      <c r="E2928" s="14">
        <f t="shared" si="635"/>
        <v>62.816000000000003</v>
      </c>
      <c r="F2928" s="21">
        <f t="shared" si="640"/>
        <v>12</v>
      </c>
      <c r="G2928" s="13"/>
      <c r="H2928" s="21">
        <f t="shared" si="634"/>
        <v>11.999999999999998</v>
      </c>
      <c r="I2928" s="13"/>
      <c r="J2928" s="11" t="str">
        <f t="shared" si="641"/>
        <v>X</v>
      </c>
      <c r="K2928" s="11" t="str">
        <f t="shared" si="642"/>
        <v/>
      </c>
      <c r="L2928" s="11" t="str">
        <f t="shared" si="643"/>
        <v/>
      </c>
      <c r="M2928" s="13"/>
      <c r="U2928" s="21"/>
      <c r="X2928" s="13"/>
    </row>
    <row r="2929" spans="1:24" x14ac:dyDescent="0.3">
      <c r="A2929" s="13"/>
      <c r="B2929" s="11">
        <v>3947</v>
      </c>
      <c r="C2929" s="14">
        <f t="shared" si="633"/>
        <v>62.825200000000002</v>
      </c>
      <c r="D2929" s="13"/>
      <c r="E2929" s="14">
        <f t="shared" si="635"/>
        <v>62.823999999999998</v>
      </c>
      <c r="F2929" s="21">
        <f t="shared" si="640"/>
        <v>12</v>
      </c>
      <c r="G2929" s="13"/>
      <c r="H2929" s="21">
        <f t="shared" si="634"/>
        <v>11.999999999999998</v>
      </c>
      <c r="I2929" s="13"/>
      <c r="J2929" s="11" t="str">
        <f t="shared" si="641"/>
        <v>X</v>
      </c>
      <c r="K2929" s="11" t="str">
        <f t="shared" si="642"/>
        <v/>
      </c>
      <c r="L2929" s="11" t="str">
        <f t="shared" si="643"/>
        <v/>
      </c>
      <c r="M2929" s="13"/>
      <c r="U2929" s="21"/>
      <c r="X2929" s="13"/>
    </row>
    <row r="2930" spans="1:24" x14ac:dyDescent="0.3">
      <c r="A2930" s="13"/>
      <c r="B2930" s="11">
        <v>3948</v>
      </c>
      <c r="C2930" s="14">
        <f t="shared" si="633"/>
        <v>62.833100000000002</v>
      </c>
      <c r="D2930" s="13"/>
      <c r="E2930" s="14">
        <f t="shared" si="635"/>
        <v>62.832000000000001</v>
      </c>
      <c r="F2930" s="21">
        <f t="shared" si="640"/>
        <v>11</v>
      </c>
      <c r="G2930" s="13"/>
      <c r="H2930" s="21">
        <f t="shared" si="634"/>
        <v>11</v>
      </c>
      <c r="I2930" s="13"/>
      <c r="J2930" s="11" t="str">
        <f t="shared" si="641"/>
        <v>X</v>
      </c>
      <c r="K2930" s="11" t="str">
        <f t="shared" si="642"/>
        <v/>
      </c>
      <c r="L2930" s="11" t="str">
        <f t="shared" si="643"/>
        <v/>
      </c>
      <c r="M2930" s="13"/>
      <c r="U2930" s="21"/>
      <c r="X2930" s="13"/>
    </row>
    <row r="2931" spans="1:24" x14ac:dyDescent="0.3">
      <c r="A2931" s="13"/>
      <c r="B2931" s="11">
        <v>3949</v>
      </c>
      <c r="C2931" s="14">
        <f t="shared" si="633"/>
        <v>62.841099999999997</v>
      </c>
      <c r="D2931" s="13"/>
      <c r="E2931" s="14">
        <f t="shared" si="635"/>
        <v>62.84</v>
      </c>
      <c r="F2931" s="21">
        <f t="shared" si="640"/>
        <v>11</v>
      </c>
      <c r="G2931" s="13"/>
      <c r="H2931" s="21">
        <f t="shared" si="634"/>
        <v>11</v>
      </c>
      <c r="I2931" s="13"/>
      <c r="J2931" s="11" t="str">
        <f t="shared" si="641"/>
        <v>X</v>
      </c>
      <c r="K2931" s="11" t="str">
        <f t="shared" si="642"/>
        <v/>
      </c>
      <c r="L2931" s="11" t="str">
        <f t="shared" si="643"/>
        <v/>
      </c>
      <c r="M2931" s="13"/>
      <c r="X2931" s="13"/>
    </row>
    <row r="2932" spans="1:24" x14ac:dyDescent="0.3">
      <c r="A2932" s="13"/>
      <c r="B2932" s="11">
        <v>3950</v>
      </c>
      <c r="C2932" s="14">
        <f t="shared" si="633"/>
        <v>62.848999999999997</v>
      </c>
      <c r="D2932" s="13"/>
      <c r="E2932" s="14">
        <f t="shared" si="635"/>
        <v>62.847999999999999</v>
      </c>
      <c r="F2932" s="21">
        <f t="shared" si="640"/>
        <v>11</v>
      </c>
      <c r="G2932" s="13"/>
      <c r="H2932" s="21">
        <f t="shared" si="634"/>
        <v>10</v>
      </c>
      <c r="I2932" s="13"/>
      <c r="J2932" s="11" t="str">
        <f t="shared" si="641"/>
        <v/>
      </c>
      <c r="K2932" s="11" t="str">
        <f t="shared" si="642"/>
        <v/>
      </c>
      <c r="L2932" s="11" t="str">
        <f t="shared" si="643"/>
        <v>O</v>
      </c>
      <c r="M2932" s="13"/>
      <c r="X2932" s="13"/>
    </row>
    <row r="2933" spans="1:24" x14ac:dyDescent="0.3">
      <c r="A2933" s="13"/>
      <c r="B2933" s="11">
        <v>3951</v>
      </c>
      <c r="C2933" s="14">
        <f t="shared" si="633"/>
        <v>62.856999999999999</v>
      </c>
      <c r="D2933" s="13"/>
      <c r="E2933" s="14">
        <f t="shared" si="635"/>
        <v>62.856000000000002</v>
      </c>
      <c r="F2933" s="21">
        <f t="shared" si="640"/>
        <v>10</v>
      </c>
      <c r="G2933" s="13"/>
      <c r="H2933" s="21">
        <f t="shared" si="634"/>
        <v>10</v>
      </c>
      <c r="I2933" s="13"/>
      <c r="J2933" s="11" t="str">
        <f t="shared" si="641"/>
        <v>X</v>
      </c>
      <c r="K2933" s="11" t="str">
        <f t="shared" si="642"/>
        <v/>
      </c>
      <c r="L2933" s="11" t="str">
        <f t="shared" si="643"/>
        <v/>
      </c>
      <c r="M2933" s="13"/>
      <c r="X2933" s="13"/>
    </row>
    <row r="2934" spans="1:24" x14ac:dyDescent="0.3">
      <c r="A2934" s="13"/>
      <c r="B2934" s="11">
        <v>3952</v>
      </c>
      <c r="C2934" s="14">
        <f t="shared" si="633"/>
        <v>62.864899999999999</v>
      </c>
      <c r="D2934" s="13"/>
      <c r="E2934" s="14">
        <f t="shared" si="635"/>
        <v>62.863999999999997</v>
      </c>
      <c r="F2934" s="21">
        <f t="shared" ref="F2934:F2950" si="644">ROUND(((1-(E2934-62))/0.14)*(20/2),0)</f>
        <v>10</v>
      </c>
      <c r="G2934" s="13"/>
      <c r="H2934" s="21">
        <f t="shared" si="634"/>
        <v>9</v>
      </c>
      <c r="I2934" s="13"/>
      <c r="J2934" s="11" t="str">
        <f t="shared" si="641"/>
        <v/>
      </c>
      <c r="K2934" s="11" t="str">
        <f t="shared" si="642"/>
        <v/>
      </c>
      <c r="L2934" s="11" t="str">
        <f t="shared" si="643"/>
        <v>O</v>
      </c>
      <c r="M2934" s="13"/>
      <c r="X2934" s="13"/>
    </row>
    <row r="2935" spans="1:24" x14ac:dyDescent="0.3">
      <c r="A2935" s="13"/>
      <c r="B2935" s="11">
        <v>3953</v>
      </c>
      <c r="C2935" s="14">
        <f t="shared" si="633"/>
        <v>62.872900000000001</v>
      </c>
      <c r="D2935" s="13"/>
      <c r="E2935" s="14">
        <f t="shared" si="635"/>
        <v>62.872</v>
      </c>
      <c r="F2935" s="21">
        <f t="shared" si="644"/>
        <v>9</v>
      </c>
      <c r="G2935" s="13"/>
      <c r="H2935" s="21">
        <f t="shared" si="634"/>
        <v>9</v>
      </c>
      <c r="I2935" s="13"/>
      <c r="J2935" s="11" t="str">
        <f t="shared" si="641"/>
        <v>X</v>
      </c>
      <c r="K2935" s="11" t="str">
        <f t="shared" si="642"/>
        <v/>
      </c>
      <c r="L2935" s="11" t="str">
        <f t="shared" si="643"/>
        <v/>
      </c>
      <c r="M2935" s="13"/>
      <c r="X2935" s="13"/>
    </row>
    <row r="2936" spans="1:24" x14ac:dyDescent="0.3">
      <c r="A2936" s="13"/>
      <c r="B2936" s="11">
        <v>3954</v>
      </c>
      <c r="C2936" s="14">
        <f t="shared" si="633"/>
        <v>62.880800000000001</v>
      </c>
      <c r="D2936" s="13"/>
      <c r="E2936" s="14">
        <f t="shared" si="635"/>
        <v>62.88</v>
      </c>
      <c r="F2936" s="21">
        <f t="shared" si="644"/>
        <v>9</v>
      </c>
      <c r="G2936" s="13"/>
      <c r="H2936" s="21">
        <f t="shared" si="634"/>
        <v>8</v>
      </c>
      <c r="I2936" s="13"/>
      <c r="J2936" s="11" t="str">
        <f t="shared" si="641"/>
        <v/>
      </c>
      <c r="K2936" s="11" t="str">
        <f t="shared" si="642"/>
        <v/>
      </c>
      <c r="L2936" s="11" t="str">
        <f t="shared" si="643"/>
        <v>O</v>
      </c>
      <c r="M2936" s="13"/>
      <c r="X2936" s="13"/>
    </row>
    <row r="2937" spans="1:24" x14ac:dyDescent="0.3">
      <c r="A2937" s="13"/>
      <c r="B2937" s="11">
        <v>3955</v>
      </c>
      <c r="C2937" s="14">
        <f t="shared" si="633"/>
        <v>62.888800000000003</v>
      </c>
      <c r="D2937" s="13"/>
      <c r="E2937" s="14">
        <f t="shared" si="635"/>
        <v>62.887999999999998</v>
      </c>
      <c r="F2937" s="21">
        <f t="shared" si="644"/>
        <v>8</v>
      </c>
      <c r="G2937" s="13"/>
      <c r="H2937" s="21">
        <f t="shared" si="634"/>
        <v>8</v>
      </c>
      <c r="I2937" s="13"/>
      <c r="J2937" s="11" t="str">
        <f t="shared" si="641"/>
        <v>X</v>
      </c>
      <c r="K2937" s="11" t="str">
        <f t="shared" si="642"/>
        <v/>
      </c>
      <c r="L2937" s="11" t="str">
        <f t="shared" si="643"/>
        <v/>
      </c>
      <c r="M2937" s="13"/>
      <c r="X2937" s="13"/>
    </row>
    <row r="2938" spans="1:24" x14ac:dyDescent="0.3">
      <c r="A2938" s="13"/>
      <c r="B2938" s="11">
        <v>3956</v>
      </c>
      <c r="C2938" s="14">
        <f t="shared" si="633"/>
        <v>62.896700000000003</v>
      </c>
      <c r="D2938" s="13"/>
      <c r="E2938" s="14">
        <f t="shared" si="635"/>
        <v>62.896000000000001</v>
      </c>
      <c r="F2938" s="21">
        <f t="shared" si="644"/>
        <v>7</v>
      </c>
      <c r="G2938" s="13"/>
      <c r="H2938" s="21">
        <f t="shared" si="634"/>
        <v>7</v>
      </c>
      <c r="I2938" s="13"/>
      <c r="J2938" s="11" t="str">
        <f t="shared" si="641"/>
        <v>X</v>
      </c>
      <c r="K2938" s="11" t="str">
        <f t="shared" si="642"/>
        <v/>
      </c>
      <c r="L2938" s="11" t="str">
        <f t="shared" si="643"/>
        <v/>
      </c>
      <c r="M2938" s="13"/>
      <c r="X2938" s="13"/>
    </row>
    <row r="2939" spans="1:24" x14ac:dyDescent="0.3">
      <c r="A2939" s="13"/>
      <c r="B2939" s="11">
        <v>3957</v>
      </c>
      <c r="C2939" s="14">
        <f t="shared" si="633"/>
        <v>62.904699999999998</v>
      </c>
      <c r="D2939" s="13"/>
      <c r="E2939" s="14">
        <f t="shared" si="635"/>
        <v>62.904000000000003</v>
      </c>
      <c r="F2939" s="21">
        <f t="shared" si="644"/>
        <v>7</v>
      </c>
      <c r="G2939" s="13"/>
      <c r="H2939" s="21">
        <f t="shared" si="634"/>
        <v>7</v>
      </c>
      <c r="I2939" s="13"/>
      <c r="J2939" s="11" t="str">
        <f t="shared" si="641"/>
        <v>X</v>
      </c>
      <c r="K2939" s="11" t="str">
        <f t="shared" si="642"/>
        <v/>
      </c>
      <c r="L2939" s="11" t="str">
        <f t="shared" si="643"/>
        <v/>
      </c>
      <c r="M2939" s="13"/>
      <c r="X2939" s="13"/>
    </row>
    <row r="2940" spans="1:24" x14ac:dyDescent="0.3">
      <c r="A2940" s="13"/>
      <c r="B2940" s="11">
        <v>3958</v>
      </c>
      <c r="C2940" s="14">
        <f t="shared" si="633"/>
        <v>62.912599999999998</v>
      </c>
      <c r="D2940" s="13"/>
      <c r="E2940" s="14">
        <f t="shared" si="635"/>
        <v>62.911999999999999</v>
      </c>
      <c r="F2940" s="21">
        <f t="shared" si="644"/>
        <v>6</v>
      </c>
      <c r="G2940" s="13"/>
      <c r="H2940" s="21">
        <f t="shared" si="634"/>
        <v>5.9999999999999991</v>
      </c>
      <c r="I2940" s="13"/>
      <c r="J2940" s="11" t="str">
        <f t="shared" si="641"/>
        <v>X</v>
      </c>
      <c r="K2940" s="11" t="str">
        <f t="shared" si="642"/>
        <v/>
      </c>
      <c r="L2940" s="11" t="str">
        <f t="shared" si="643"/>
        <v/>
      </c>
      <c r="M2940" s="13"/>
      <c r="X2940" s="13"/>
    </row>
    <row r="2941" spans="1:24" x14ac:dyDescent="0.3">
      <c r="A2941" s="13"/>
      <c r="B2941" s="11">
        <v>3959</v>
      </c>
      <c r="C2941" s="14">
        <f t="shared" si="633"/>
        <v>62.9206</v>
      </c>
      <c r="D2941" s="13"/>
      <c r="E2941" s="14">
        <f t="shared" si="635"/>
        <v>62.92</v>
      </c>
      <c r="F2941" s="21">
        <f t="shared" si="644"/>
        <v>6</v>
      </c>
      <c r="G2941" s="13"/>
      <c r="H2941" s="21">
        <f t="shared" si="634"/>
        <v>5.9999999999999991</v>
      </c>
      <c r="I2941" s="13"/>
      <c r="J2941" s="11" t="str">
        <f t="shared" si="641"/>
        <v>X</v>
      </c>
      <c r="K2941" s="11" t="str">
        <f t="shared" si="642"/>
        <v/>
      </c>
      <c r="L2941" s="11" t="str">
        <f t="shared" si="643"/>
        <v/>
      </c>
      <c r="M2941" s="13"/>
      <c r="X2941" s="13"/>
    </row>
    <row r="2942" spans="1:24" x14ac:dyDescent="0.3">
      <c r="A2942" s="13"/>
      <c r="B2942" s="11">
        <v>3960</v>
      </c>
      <c r="C2942" s="14">
        <f t="shared" si="633"/>
        <v>62.9285</v>
      </c>
      <c r="D2942" s="13"/>
      <c r="E2942" s="14">
        <f t="shared" si="635"/>
        <v>62.927999999999997</v>
      </c>
      <c r="F2942" s="21">
        <f t="shared" si="644"/>
        <v>5</v>
      </c>
      <c r="G2942" s="13"/>
      <c r="H2942" s="21">
        <f t="shared" si="634"/>
        <v>5</v>
      </c>
      <c r="I2942" s="13"/>
      <c r="J2942" s="11" t="str">
        <f t="shared" si="641"/>
        <v>X</v>
      </c>
      <c r="K2942" s="11" t="str">
        <f t="shared" si="642"/>
        <v/>
      </c>
      <c r="L2942" s="11" t="str">
        <f t="shared" si="643"/>
        <v/>
      </c>
      <c r="M2942" s="13"/>
      <c r="X2942" s="13"/>
    </row>
    <row r="2943" spans="1:24" x14ac:dyDescent="0.3">
      <c r="A2943" s="13"/>
      <c r="B2943" s="11">
        <v>3961</v>
      </c>
      <c r="C2943" s="14">
        <f t="shared" si="633"/>
        <v>62.936500000000002</v>
      </c>
      <c r="D2943" s="13"/>
      <c r="E2943" s="14">
        <f t="shared" si="635"/>
        <v>62.936</v>
      </c>
      <c r="F2943" s="21">
        <f t="shared" si="644"/>
        <v>5</v>
      </c>
      <c r="G2943" s="13"/>
      <c r="H2943" s="21">
        <f t="shared" si="634"/>
        <v>5</v>
      </c>
      <c r="I2943" s="13"/>
      <c r="J2943" s="11" t="str">
        <f t="shared" si="641"/>
        <v>X</v>
      </c>
      <c r="K2943" s="11" t="str">
        <f t="shared" si="642"/>
        <v/>
      </c>
      <c r="L2943" s="11" t="str">
        <f t="shared" si="643"/>
        <v/>
      </c>
      <c r="M2943" s="13"/>
      <c r="X2943" s="13"/>
    </row>
    <row r="2944" spans="1:24" x14ac:dyDescent="0.3">
      <c r="A2944" s="13"/>
      <c r="B2944" s="11">
        <v>3962</v>
      </c>
      <c r="C2944" s="14">
        <f t="shared" si="633"/>
        <v>62.944400000000002</v>
      </c>
      <c r="D2944" s="13"/>
      <c r="E2944" s="14">
        <f t="shared" si="635"/>
        <v>62.944000000000003</v>
      </c>
      <c r="F2944" s="21">
        <f t="shared" si="644"/>
        <v>4</v>
      </c>
      <c r="G2944" s="13"/>
      <c r="H2944" s="21">
        <f t="shared" si="634"/>
        <v>4</v>
      </c>
      <c r="I2944" s="13"/>
      <c r="J2944" s="11" t="str">
        <f t="shared" si="641"/>
        <v>X</v>
      </c>
      <c r="K2944" s="11" t="str">
        <f t="shared" si="642"/>
        <v/>
      </c>
      <c r="L2944" s="11" t="str">
        <f t="shared" si="643"/>
        <v/>
      </c>
      <c r="M2944" s="13"/>
      <c r="X2944" s="13"/>
    </row>
    <row r="2945" spans="1:24" x14ac:dyDescent="0.3">
      <c r="A2945" s="13"/>
      <c r="B2945" s="11">
        <v>3963</v>
      </c>
      <c r="C2945" s="14">
        <f t="shared" si="633"/>
        <v>62.952399999999997</v>
      </c>
      <c r="D2945" s="13"/>
      <c r="E2945" s="14">
        <f t="shared" si="635"/>
        <v>62.951999999999998</v>
      </c>
      <c r="F2945" s="21">
        <f t="shared" si="644"/>
        <v>3</v>
      </c>
      <c r="G2945" s="13"/>
      <c r="H2945" s="21">
        <f t="shared" si="634"/>
        <v>4</v>
      </c>
      <c r="I2945" s="13"/>
      <c r="J2945" s="11" t="str">
        <f t="shared" si="641"/>
        <v/>
      </c>
      <c r="K2945" s="11" t="str">
        <f t="shared" si="642"/>
        <v>U</v>
      </c>
      <c r="L2945" s="11" t="str">
        <f t="shared" si="643"/>
        <v/>
      </c>
      <c r="M2945" s="13"/>
      <c r="X2945" s="13"/>
    </row>
    <row r="2946" spans="1:24" x14ac:dyDescent="0.3">
      <c r="A2946" s="13"/>
      <c r="B2946" s="11">
        <v>3964</v>
      </c>
      <c r="C2946" s="14">
        <f t="shared" si="633"/>
        <v>62.960299999999997</v>
      </c>
      <c r="D2946" s="13"/>
      <c r="E2946" s="14">
        <f t="shared" si="635"/>
        <v>62.96</v>
      </c>
      <c r="F2946" s="21">
        <f t="shared" si="644"/>
        <v>3</v>
      </c>
      <c r="G2946" s="13"/>
      <c r="H2946" s="21">
        <f t="shared" si="634"/>
        <v>2.9999999999999996</v>
      </c>
      <c r="I2946" s="13"/>
      <c r="J2946" s="11" t="str">
        <f t="shared" si="641"/>
        <v>X</v>
      </c>
      <c r="K2946" s="11" t="str">
        <f t="shared" si="642"/>
        <v/>
      </c>
      <c r="L2946" s="11" t="str">
        <f t="shared" si="643"/>
        <v/>
      </c>
      <c r="M2946" s="13"/>
      <c r="X2946" s="13"/>
    </row>
    <row r="2947" spans="1:24" x14ac:dyDescent="0.3">
      <c r="A2947" s="13"/>
      <c r="B2947" s="11">
        <v>3965</v>
      </c>
      <c r="C2947" s="14">
        <f t="shared" si="633"/>
        <v>62.968200000000003</v>
      </c>
      <c r="D2947" s="13"/>
      <c r="E2947" s="14">
        <f t="shared" si="635"/>
        <v>62.968000000000004</v>
      </c>
      <c r="F2947" s="21">
        <f t="shared" si="644"/>
        <v>2</v>
      </c>
      <c r="G2947" s="13"/>
      <c r="H2947" s="21">
        <f t="shared" si="634"/>
        <v>2</v>
      </c>
      <c r="I2947" s="13"/>
      <c r="J2947" s="11" t="str">
        <f t="shared" si="641"/>
        <v>X</v>
      </c>
      <c r="K2947" s="11" t="str">
        <f t="shared" si="642"/>
        <v/>
      </c>
      <c r="L2947" s="11" t="str">
        <f t="shared" si="643"/>
        <v/>
      </c>
      <c r="M2947" s="13"/>
      <c r="X2947" s="13"/>
    </row>
    <row r="2948" spans="1:24" x14ac:dyDescent="0.3">
      <c r="A2948" s="13"/>
      <c r="B2948" s="11">
        <v>3966</v>
      </c>
      <c r="C2948" s="14">
        <f t="shared" si="633"/>
        <v>62.976199999999999</v>
      </c>
      <c r="D2948" s="13"/>
      <c r="E2948" s="14">
        <f t="shared" si="635"/>
        <v>62.975999999999999</v>
      </c>
      <c r="F2948" s="21">
        <f t="shared" si="644"/>
        <v>2</v>
      </c>
      <c r="G2948" s="13"/>
      <c r="H2948" s="21">
        <f t="shared" si="634"/>
        <v>2</v>
      </c>
      <c r="I2948" s="13"/>
      <c r="J2948" s="11" t="str">
        <f t="shared" si="641"/>
        <v>X</v>
      </c>
      <c r="K2948" s="11" t="str">
        <f t="shared" si="642"/>
        <v/>
      </c>
      <c r="L2948" s="11" t="str">
        <f t="shared" si="643"/>
        <v/>
      </c>
      <c r="M2948" s="13"/>
      <c r="X2948" s="13"/>
    </row>
    <row r="2949" spans="1:24" x14ac:dyDescent="0.3">
      <c r="A2949" s="13"/>
      <c r="B2949" s="11">
        <v>3967</v>
      </c>
      <c r="C2949" s="14">
        <f t="shared" si="633"/>
        <v>62.984099999999998</v>
      </c>
      <c r="D2949" s="13"/>
      <c r="E2949" s="14">
        <f t="shared" si="635"/>
        <v>62.984000000000002</v>
      </c>
      <c r="F2949" s="21">
        <f t="shared" si="644"/>
        <v>1</v>
      </c>
      <c r="G2949" s="13"/>
      <c r="H2949" s="21">
        <f t="shared" si="634"/>
        <v>1</v>
      </c>
      <c r="I2949" s="13"/>
      <c r="J2949" s="11" t="str">
        <f t="shared" si="641"/>
        <v>X</v>
      </c>
      <c r="K2949" s="11" t="str">
        <f t="shared" si="642"/>
        <v/>
      </c>
      <c r="L2949" s="11" t="str">
        <f t="shared" si="643"/>
        <v/>
      </c>
      <c r="M2949" s="13"/>
      <c r="X2949" s="13"/>
    </row>
    <row r="2950" spans="1:24" x14ac:dyDescent="0.3">
      <c r="A2950" s="13"/>
      <c r="B2950" s="11">
        <v>3968</v>
      </c>
      <c r="C2950" s="14">
        <f t="shared" ref="C2950:C3013" si="645">ROUND(SQRT(B2950),4)</f>
        <v>62.992100000000001</v>
      </c>
      <c r="D2950" s="13"/>
      <c r="E2950" s="14">
        <f t="shared" si="635"/>
        <v>62.991999999999997</v>
      </c>
      <c r="F2950" s="21">
        <f t="shared" si="644"/>
        <v>1</v>
      </c>
      <c r="G2950" s="13"/>
      <c r="H2950" s="21">
        <f t="shared" si="634"/>
        <v>1</v>
      </c>
      <c r="I2950" s="13"/>
      <c r="J2950" s="11" t="str">
        <f t="shared" si="641"/>
        <v>X</v>
      </c>
      <c r="K2950" s="11" t="str">
        <f t="shared" si="642"/>
        <v/>
      </c>
      <c r="L2950" s="11" t="str">
        <f t="shared" si="643"/>
        <v/>
      </c>
      <c r="M2950" s="13"/>
      <c r="X2950" s="13"/>
    </row>
    <row r="2951" spans="1:24" x14ac:dyDescent="0.3">
      <c r="A2951" s="13"/>
      <c r="B2951" s="11">
        <v>3969</v>
      </c>
      <c r="C2951" s="14">
        <f t="shared" si="645"/>
        <v>63</v>
      </c>
      <c r="D2951" s="13"/>
      <c r="E2951" s="14">
        <f>62+(B2951-3844)/125</f>
        <v>63</v>
      </c>
      <c r="F2951" s="21"/>
      <c r="G2951" s="13"/>
      <c r="H2951" s="21">
        <f t="shared" ref="H2951:H3014" si="646">ROUND(C2951-E2951,4)*10000</f>
        <v>0</v>
      </c>
      <c r="I2951" s="13"/>
      <c r="J2951" s="10">
        <f>COUNTIF(J2827:J2950,"X")</f>
        <v>97</v>
      </c>
      <c r="K2951" s="10">
        <f>COUNTIF(K2827:K2950,"U")</f>
        <v>3</v>
      </c>
      <c r="L2951" s="10">
        <f>COUNTIF(L2827:L2950,"O")</f>
        <v>24</v>
      </c>
      <c r="M2951" s="13"/>
      <c r="X2951" s="13"/>
    </row>
    <row r="2952" spans="1:24" x14ac:dyDescent="0.3">
      <c r="A2952" s="13"/>
      <c r="B2952" s="11">
        <v>3970</v>
      </c>
      <c r="C2952" s="14">
        <f t="shared" si="645"/>
        <v>63.007899999999999</v>
      </c>
      <c r="D2952" s="13"/>
      <c r="E2952" s="14">
        <f t="shared" ref="E2952:E3015" si="647">ROUND(63+(B2952-3969)/127,4)</f>
        <v>63.007899999999999</v>
      </c>
      <c r="F2952" s="21">
        <f t="shared" ref="F2952:F2968" si="648">ROUND(((E2952-63)/0.14)*(20/2),0)</f>
        <v>1</v>
      </c>
      <c r="G2952" s="13"/>
      <c r="H2952" s="21">
        <f t="shared" si="646"/>
        <v>0</v>
      </c>
      <c r="I2952" s="13"/>
      <c r="J2952" s="11" t="str">
        <f t="shared" ref="J2952:J2983" si="649">IF(H2952=F2952,"X","")</f>
        <v/>
      </c>
      <c r="K2952" s="11" t="str">
        <f t="shared" ref="K2952:K2983" si="650">IF(H2952&gt;F2952,"U","")</f>
        <v/>
      </c>
      <c r="L2952" s="11" t="str">
        <f t="shared" ref="L2952:L2983" si="651">IF(H2952&lt;F2952,"O","")</f>
        <v>O</v>
      </c>
      <c r="M2952" s="13"/>
      <c r="X2952" s="13"/>
    </row>
    <row r="2953" spans="1:24" x14ac:dyDescent="0.3">
      <c r="A2953" s="13"/>
      <c r="B2953" s="11">
        <v>3971</v>
      </c>
      <c r="C2953" s="14">
        <f t="shared" si="645"/>
        <v>63.015900000000002</v>
      </c>
      <c r="D2953" s="13"/>
      <c r="E2953" s="14">
        <f t="shared" si="647"/>
        <v>63.015700000000002</v>
      </c>
      <c r="F2953" s="21">
        <f t="shared" si="648"/>
        <v>1</v>
      </c>
      <c r="G2953" s="13"/>
      <c r="H2953" s="21">
        <f t="shared" si="646"/>
        <v>2</v>
      </c>
      <c r="I2953" s="13"/>
      <c r="J2953" s="11" t="str">
        <f t="shared" si="649"/>
        <v/>
      </c>
      <c r="K2953" s="11" t="str">
        <f t="shared" si="650"/>
        <v>U</v>
      </c>
      <c r="L2953" s="11" t="str">
        <f t="shared" si="651"/>
        <v/>
      </c>
      <c r="M2953" s="13"/>
      <c r="X2953" s="13"/>
    </row>
    <row r="2954" spans="1:24" x14ac:dyDescent="0.3">
      <c r="A2954" s="13"/>
      <c r="B2954" s="11">
        <v>3972</v>
      </c>
      <c r="C2954" s="14">
        <f t="shared" si="645"/>
        <v>63.023800000000001</v>
      </c>
      <c r="D2954" s="13"/>
      <c r="E2954" s="14">
        <f t="shared" si="647"/>
        <v>63.023600000000002</v>
      </c>
      <c r="F2954" s="21">
        <f t="shared" si="648"/>
        <v>2</v>
      </c>
      <c r="G2954" s="13"/>
      <c r="H2954" s="21">
        <f t="shared" si="646"/>
        <v>2</v>
      </c>
      <c r="I2954" s="13"/>
      <c r="J2954" s="11" t="str">
        <f t="shared" si="649"/>
        <v>X</v>
      </c>
      <c r="K2954" s="11" t="str">
        <f t="shared" si="650"/>
        <v/>
      </c>
      <c r="L2954" s="11" t="str">
        <f t="shared" si="651"/>
        <v/>
      </c>
      <c r="M2954" s="13"/>
      <c r="X2954" s="13"/>
    </row>
    <row r="2955" spans="1:24" x14ac:dyDescent="0.3">
      <c r="A2955" s="13"/>
      <c r="B2955" s="11">
        <v>3973</v>
      </c>
      <c r="C2955" s="14">
        <f t="shared" si="645"/>
        <v>63.031700000000001</v>
      </c>
      <c r="D2955" s="13"/>
      <c r="E2955" s="14">
        <f t="shared" si="647"/>
        <v>63.031500000000001</v>
      </c>
      <c r="F2955" s="21">
        <f t="shared" si="648"/>
        <v>2</v>
      </c>
      <c r="G2955" s="13"/>
      <c r="H2955" s="21">
        <f t="shared" si="646"/>
        <v>2</v>
      </c>
      <c r="I2955" s="13"/>
      <c r="J2955" s="11" t="str">
        <f t="shared" si="649"/>
        <v>X</v>
      </c>
      <c r="K2955" s="11" t="str">
        <f t="shared" si="650"/>
        <v/>
      </c>
      <c r="L2955" s="11" t="str">
        <f t="shared" si="651"/>
        <v/>
      </c>
      <c r="M2955" s="13"/>
      <c r="X2955" s="13"/>
    </row>
    <row r="2956" spans="1:24" x14ac:dyDescent="0.3">
      <c r="A2956" s="13"/>
      <c r="B2956" s="11">
        <v>3974</v>
      </c>
      <c r="C2956" s="14">
        <f t="shared" si="645"/>
        <v>63.039700000000003</v>
      </c>
      <c r="D2956" s="13"/>
      <c r="E2956" s="14">
        <f t="shared" si="647"/>
        <v>63.039400000000001</v>
      </c>
      <c r="F2956" s="21">
        <f t="shared" si="648"/>
        <v>3</v>
      </c>
      <c r="G2956" s="13"/>
      <c r="H2956" s="21">
        <f t="shared" si="646"/>
        <v>2.9999999999999996</v>
      </c>
      <c r="I2956" s="13"/>
      <c r="J2956" s="11" t="str">
        <f t="shared" si="649"/>
        <v>X</v>
      </c>
      <c r="K2956" s="11" t="str">
        <f t="shared" si="650"/>
        <v/>
      </c>
      <c r="L2956" s="11" t="str">
        <f t="shared" si="651"/>
        <v/>
      </c>
      <c r="M2956" s="13"/>
      <c r="X2956" s="13"/>
    </row>
    <row r="2957" spans="1:24" x14ac:dyDescent="0.3">
      <c r="A2957" s="13"/>
      <c r="B2957" s="11">
        <v>3975</v>
      </c>
      <c r="C2957" s="14">
        <f t="shared" si="645"/>
        <v>63.047600000000003</v>
      </c>
      <c r="D2957" s="13"/>
      <c r="E2957" s="14">
        <f t="shared" si="647"/>
        <v>63.047199999999997</v>
      </c>
      <c r="F2957" s="21">
        <f t="shared" si="648"/>
        <v>3</v>
      </c>
      <c r="G2957" s="13"/>
      <c r="H2957" s="21">
        <f t="shared" si="646"/>
        <v>4</v>
      </c>
      <c r="I2957" s="13"/>
      <c r="J2957" s="11" t="str">
        <f t="shared" si="649"/>
        <v/>
      </c>
      <c r="K2957" s="11" t="str">
        <f t="shared" si="650"/>
        <v>U</v>
      </c>
      <c r="L2957" s="11" t="str">
        <f t="shared" si="651"/>
        <v/>
      </c>
      <c r="M2957" s="13"/>
      <c r="X2957" s="13"/>
    </row>
    <row r="2958" spans="1:24" x14ac:dyDescent="0.3">
      <c r="A2958" s="13"/>
      <c r="B2958" s="11">
        <v>3976</v>
      </c>
      <c r="C2958" s="14">
        <f t="shared" si="645"/>
        <v>63.055500000000002</v>
      </c>
      <c r="D2958" s="13"/>
      <c r="E2958" s="14">
        <f t="shared" si="647"/>
        <v>63.055100000000003</v>
      </c>
      <c r="F2958" s="21">
        <f t="shared" si="648"/>
        <v>4</v>
      </c>
      <c r="G2958" s="13"/>
      <c r="H2958" s="21">
        <f t="shared" si="646"/>
        <v>4</v>
      </c>
      <c r="I2958" s="13"/>
      <c r="J2958" s="11" t="str">
        <f t="shared" si="649"/>
        <v>X</v>
      </c>
      <c r="K2958" s="11" t="str">
        <f t="shared" si="650"/>
        <v/>
      </c>
      <c r="L2958" s="11" t="str">
        <f t="shared" si="651"/>
        <v/>
      </c>
      <c r="M2958" s="13"/>
      <c r="X2958" s="13"/>
    </row>
    <row r="2959" spans="1:24" x14ac:dyDescent="0.3">
      <c r="A2959" s="13"/>
      <c r="B2959" s="11">
        <v>3977</v>
      </c>
      <c r="C2959" s="14">
        <f t="shared" si="645"/>
        <v>63.063499999999998</v>
      </c>
      <c r="D2959" s="13"/>
      <c r="E2959" s="14">
        <f t="shared" si="647"/>
        <v>63.063000000000002</v>
      </c>
      <c r="F2959" s="21">
        <f t="shared" si="648"/>
        <v>5</v>
      </c>
      <c r="G2959" s="13"/>
      <c r="H2959" s="21">
        <f t="shared" si="646"/>
        <v>5</v>
      </c>
      <c r="I2959" s="13"/>
      <c r="J2959" s="11" t="str">
        <f t="shared" si="649"/>
        <v>X</v>
      </c>
      <c r="K2959" s="11" t="str">
        <f t="shared" si="650"/>
        <v/>
      </c>
      <c r="L2959" s="11" t="str">
        <f t="shared" si="651"/>
        <v/>
      </c>
      <c r="M2959" s="13"/>
      <c r="X2959" s="13"/>
    </row>
    <row r="2960" spans="1:24" x14ac:dyDescent="0.3">
      <c r="A2960" s="13"/>
      <c r="B2960" s="11">
        <v>3978</v>
      </c>
      <c r="C2960" s="14">
        <f t="shared" si="645"/>
        <v>63.071399999999997</v>
      </c>
      <c r="D2960" s="13"/>
      <c r="E2960" s="14">
        <f t="shared" si="647"/>
        <v>63.070900000000002</v>
      </c>
      <c r="F2960" s="21">
        <f t="shared" si="648"/>
        <v>5</v>
      </c>
      <c r="G2960" s="13"/>
      <c r="H2960" s="21">
        <f t="shared" si="646"/>
        <v>5</v>
      </c>
      <c r="I2960" s="13"/>
      <c r="J2960" s="11" t="str">
        <f t="shared" si="649"/>
        <v>X</v>
      </c>
      <c r="K2960" s="11" t="str">
        <f t="shared" si="650"/>
        <v/>
      </c>
      <c r="L2960" s="11" t="str">
        <f t="shared" si="651"/>
        <v/>
      </c>
      <c r="M2960" s="13"/>
      <c r="X2960" s="13"/>
    </row>
    <row r="2961" spans="1:24" x14ac:dyDescent="0.3">
      <c r="A2961" s="13"/>
      <c r="B2961" s="11">
        <v>3979</v>
      </c>
      <c r="C2961" s="14">
        <f t="shared" si="645"/>
        <v>63.079300000000003</v>
      </c>
      <c r="D2961" s="13"/>
      <c r="E2961" s="14">
        <f t="shared" si="647"/>
        <v>63.078699999999998</v>
      </c>
      <c r="F2961" s="21">
        <f t="shared" si="648"/>
        <v>6</v>
      </c>
      <c r="G2961" s="13"/>
      <c r="H2961" s="21">
        <f t="shared" si="646"/>
        <v>5.9999999999999991</v>
      </c>
      <c r="I2961" s="13"/>
      <c r="J2961" s="11" t="str">
        <f t="shared" si="649"/>
        <v>X</v>
      </c>
      <c r="K2961" s="11" t="str">
        <f t="shared" si="650"/>
        <v/>
      </c>
      <c r="L2961" s="11" t="str">
        <f t="shared" si="651"/>
        <v/>
      </c>
      <c r="M2961" s="13"/>
      <c r="X2961" s="13"/>
    </row>
    <row r="2962" spans="1:24" x14ac:dyDescent="0.3">
      <c r="A2962" s="13"/>
      <c r="B2962" s="11">
        <v>3980</v>
      </c>
      <c r="C2962" s="14">
        <f t="shared" si="645"/>
        <v>63.087200000000003</v>
      </c>
      <c r="D2962" s="13"/>
      <c r="E2962" s="14">
        <f t="shared" si="647"/>
        <v>63.086599999999997</v>
      </c>
      <c r="F2962" s="21">
        <f t="shared" si="648"/>
        <v>6</v>
      </c>
      <c r="G2962" s="13"/>
      <c r="H2962" s="21">
        <f t="shared" si="646"/>
        <v>5.9999999999999991</v>
      </c>
      <c r="I2962" s="13"/>
      <c r="J2962" s="11" t="str">
        <f t="shared" si="649"/>
        <v>X</v>
      </c>
      <c r="K2962" s="11" t="str">
        <f t="shared" si="650"/>
        <v/>
      </c>
      <c r="L2962" s="11" t="str">
        <f t="shared" si="651"/>
        <v/>
      </c>
      <c r="M2962" s="13"/>
      <c r="X2962" s="13"/>
    </row>
    <row r="2963" spans="1:24" x14ac:dyDescent="0.3">
      <c r="A2963" s="13"/>
      <c r="B2963" s="11">
        <v>3981</v>
      </c>
      <c r="C2963" s="14">
        <f t="shared" si="645"/>
        <v>63.095199999999998</v>
      </c>
      <c r="D2963" s="13"/>
      <c r="E2963" s="14">
        <f t="shared" si="647"/>
        <v>63.094499999999996</v>
      </c>
      <c r="F2963" s="21">
        <f t="shared" si="648"/>
        <v>7</v>
      </c>
      <c r="G2963" s="13"/>
      <c r="H2963" s="21">
        <f t="shared" si="646"/>
        <v>7</v>
      </c>
      <c r="I2963" s="13"/>
      <c r="J2963" s="11" t="str">
        <f t="shared" si="649"/>
        <v>X</v>
      </c>
      <c r="K2963" s="11" t="str">
        <f t="shared" si="650"/>
        <v/>
      </c>
      <c r="L2963" s="11" t="str">
        <f t="shared" si="651"/>
        <v/>
      </c>
      <c r="M2963" s="13"/>
      <c r="X2963" s="13"/>
    </row>
    <row r="2964" spans="1:24" x14ac:dyDescent="0.3">
      <c r="A2964" s="13"/>
      <c r="B2964" s="11">
        <v>3982</v>
      </c>
      <c r="C2964" s="14">
        <f t="shared" si="645"/>
        <v>63.103099999999998</v>
      </c>
      <c r="D2964" s="13"/>
      <c r="E2964" s="14">
        <f t="shared" si="647"/>
        <v>63.102400000000003</v>
      </c>
      <c r="F2964" s="21">
        <f t="shared" si="648"/>
        <v>7</v>
      </c>
      <c r="G2964" s="13"/>
      <c r="H2964" s="21">
        <f t="shared" si="646"/>
        <v>7</v>
      </c>
      <c r="I2964" s="13"/>
      <c r="J2964" s="11" t="str">
        <f t="shared" si="649"/>
        <v>X</v>
      </c>
      <c r="K2964" s="11" t="str">
        <f t="shared" si="650"/>
        <v/>
      </c>
      <c r="L2964" s="11" t="str">
        <f t="shared" si="651"/>
        <v/>
      </c>
      <c r="M2964" s="13"/>
      <c r="X2964" s="13"/>
    </row>
    <row r="2965" spans="1:24" x14ac:dyDescent="0.3">
      <c r="A2965" s="13"/>
      <c r="B2965" s="11">
        <v>3983</v>
      </c>
      <c r="C2965" s="14">
        <f t="shared" si="645"/>
        <v>63.110999999999997</v>
      </c>
      <c r="D2965" s="13"/>
      <c r="E2965" s="14">
        <f t="shared" si="647"/>
        <v>63.110199999999999</v>
      </c>
      <c r="F2965" s="21">
        <f t="shared" si="648"/>
        <v>8</v>
      </c>
      <c r="G2965" s="13"/>
      <c r="H2965" s="21">
        <f t="shared" si="646"/>
        <v>8</v>
      </c>
      <c r="I2965" s="13"/>
      <c r="J2965" s="11" t="str">
        <f t="shared" si="649"/>
        <v>X</v>
      </c>
      <c r="K2965" s="11" t="str">
        <f t="shared" si="650"/>
        <v/>
      </c>
      <c r="L2965" s="11" t="str">
        <f t="shared" si="651"/>
        <v/>
      </c>
      <c r="M2965" s="13"/>
      <c r="X2965" s="13"/>
    </row>
    <row r="2966" spans="1:24" x14ac:dyDescent="0.3">
      <c r="A2966" s="13"/>
      <c r="B2966" s="11">
        <v>3984</v>
      </c>
      <c r="C2966" s="14">
        <f t="shared" si="645"/>
        <v>63.118899999999996</v>
      </c>
      <c r="D2966" s="13"/>
      <c r="E2966" s="14">
        <f t="shared" si="647"/>
        <v>63.118099999999998</v>
      </c>
      <c r="F2966" s="21">
        <f t="shared" si="648"/>
        <v>8</v>
      </c>
      <c r="G2966" s="13"/>
      <c r="H2966" s="21">
        <f t="shared" si="646"/>
        <v>8</v>
      </c>
      <c r="I2966" s="13"/>
      <c r="J2966" s="11" t="str">
        <f t="shared" si="649"/>
        <v>X</v>
      </c>
      <c r="K2966" s="11" t="str">
        <f t="shared" si="650"/>
        <v/>
      </c>
      <c r="L2966" s="11" t="str">
        <f t="shared" si="651"/>
        <v/>
      </c>
      <c r="M2966" s="13"/>
      <c r="X2966" s="13"/>
    </row>
    <row r="2967" spans="1:24" x14ac:dyDescent="0.3">
      <c r="A2967" s="13"/>
      <c r="B2967" s="11">
        <v>3985</v>
      </c>
      <c r="C2967" s="14">
        <f t="shared" si="645"/>
        <v>63.126899999999999</v>
      </c>
      <c r="D2967" s="13"/>
      <c r="E2967" s="14">
        <f t="shared" si="647"/>
        <v>63.125999999999998</v>
      </c>
      <c r="F2967" s="21">
        <f t="shared" si="648"/>
        <v>9</v>
      </c>
      <c r="G2967" s="13"/>
      <c r="H2967" s="21">
        <f t="shared" si="646"/>
        <v>9</v>
      </c>
      <c r="I2967" s="13"/>
      <c r="J2967" s="11" t="str">
        <f t="shared" si="649"/>
        <v>X</v>
      </c>
      <c r="K2967" s="11" t="str">
        <f t="shared" si="650"/>
        <v/>
      </c>
      <c r="L2967" s="11" t="str">
        <f t="shared" si="651"/>
        <v/>
      </c>
      <c r="M2967" s="13"/>
      <c r="X2967" s="13"/>
    </row>
    <row r="2968" spans="1:24" x14ac:dyDescent="0.3">
      <c r="A2968" s="13"/>
      <c r="B2968" s="11">
        <v>3986</v>
      </c>
      <c r="C2968" s="14">
        <f t="shared" si="645"/>
        <v>63.134799999999998</v>
      </c>
      <c r="D2968" s="13"/>
      <c r="E2968" s="14">
        <f t="shared" si="647"/>
        <v>63.133899999999997</v>
      </c>
      <c r="F2968" s="21">
        <f t="shared" si="648"/>
        <v>10</v>
      </c>
      <c r="G2968" s="13"/>
      <c r="H2968" s="21">
        <f t="shared" si="646"/>
        <v>9</v>
      </c>
      <c r="I2968" s="13"/>
      <c r="J2968" s="11" t="str">
        <f t="shared" si="649"/>
        <v/>
      </c>
      <c r="K2968" s="11" t="str">
        <f t="shared" si="650"/>
        <v/>
      </c>
      <c r="L2968" s="11" t="str">
        <f t="shared" si="651"/>
        <v>O</v>
      </c>
      <c r="M2968" s="13"/>
      <c r="X2968" s="13"/>
    </row>
    <row r="2969" spans="1:24" x14ac:dyDescent="0.3">
      <c r="A2969" s="13"/>
      <c r="B2969" s="11">
        <v>3987</v>
      </c>
      <c r="C2969" s="14">
        <f t="shared" si="645"/>
        <v>63.142699999999998</v>
      </c>
      <c r="D2969" s="13"/>
      <c r="E2969" s="14">
        <f t="shared" si="647"/>
        <v>63.1417</v>
      </c>
      <c r="F2969" s="21">
        <f t="shared" ref="F2969:F2986" si="652">ROUND((20/2)+(((E2969-63)-0.14)/0.14)*(20/3),0)</f>
        <v>10</v>
      </c>
      <c r="G2969" s="13"/>
      <c r="H2969" s="21">
        <f t="shared" si="646"/>
        <v>10</v>
      </c>
      <c r="I2969" s="13"/>
      <c r="J2969" s="11" t="str">
        <f t="shared" si="649"/>
        <v>X</v>
      </c>
      <c r="K2969" s="11" t="str">
        <f t="shared" si="650"/>
        <v/>
      </c>
      <c r="L2969" s="11" t="str">
        <f t="shared" si="651"/>
        <v/>
      </c>
      <c r="M2969" s="13"/>
      <c r="X2969" s="13"/>
    </row>
    <row r="2970" spans="1:24" x14ac:dyDescent="0.3">
      <c r="A2970" s="13"/>
      <c r="B2970" s="11">
        <v>3988</v>
      </c>
      <c r="C2970" s="14">
        <f t="shared" si="645"/>
        <v>63.150599999999997</v>
      </c>
      <c r="D2970" s="13"/>
      <c r="E2970" s="14">
        <f t="shared" si="647"/>
        <v>63.1496</v>
      </c>
      <c r="F2970" s="21">
        <f t="shared" si="652"/>
        <v>10</v>
      </c>
      <c r="G2970" s="13"/>
      <c r="H2970" s="21">
        <f t="shared" si="646"/>
        <v>10</v>
      </c>
      <c r="I2970" s="13"/>
      <c r="J2970" s="11" t="str">
        <f t="shared" si="649"/>
        <v>X</v>
      </c>
      <c r="K2970" s="11" t="str">
        <f t="shared" si="650"/>
        <v/>
      </c>
      <c r="L2970" s="11" t="str">
        <f t="shared" si="651"/>
        <v/>
      </c>
      <c r="M2970" s="13"/>
      <c r="X2970" s="13"/>
    </row>
    <row r="2971" spans="1:24" x14ac:dyDescent="0.3">
      <c r="A2971" s="13"/>
      <c r="B2971" s="11">
        <v>3989</v>
      </c>
      <c r="C2971" s="14">
        <f t="shared" si="645"/>
        <v>63.158499999999997</v>
      </c>
      <c r="D2971" s="13"/>
      <c r="E2971" s="14">
        <f t="shared" si="647"/>
        <v>63.157499999999999</v>
      </c>
      <c r="F2971" s="21">
        <f t="shared" si="652"/>
        <v>11</v>
      </c>
      <c r="G2971" s="13"/>
      <c r="H2971" s="21">
        <f t="shared" si="646"/>
        <v>10</v>
      </c>
      <c r="I2971" s="13"/>
      <c r="J2971" s="11" t="str">
        <f t="shared" si="649"/>
        <v/>
      </c>
      <c r="K2971" s="11" t="str">
        <f t="shared" si="650"/>
        <v/>
      </c>
      <c r="L2971" s="11" t="str">
        <f t="shared" si="651"/>
        <v>O</v>
      </c>
      <c r="M2971" s="13"/>
      <c r="X2971" s="13"/>
    </row>
    <row r="2972" spans="1:24" x14ac:dyDescent="0.3">
      <c r="A2972" s="13"/>
      <c r="B2972" s="11">
        <v>3990</v>
      </c>
      <c r="C2972" s="14">
        <f t="shared" si="645"/>
        <v>63.166400000000003</v>
      </c>
      <c r="D2972" s="13"/>
      <c r="E2972" s="14">
        <f t="shared" si="647"/>
        <v>63.165399999999998</v>
      </c>
      <c r="F2972" s="21">
        <f t="shared" si="652"/>
        <v>11</v>
      </c>
      <c r="G2972" s="13"/>
      <c r="H2972" s="21">
        <f t="shared" si="646"/>
        <v>10</v>
      </c>
      <c r="I2972" s="13"/>
      <c r="J2972" s="11" t="str">
        <f t="shared" si="649"/>
        <v/>
      </c>
      <c r="K2972" s="11" t="str">
        <f t="shared" si="650"/>
        <v/>
      </c>
      <c r="L2972" s="11" t="str">
        <f t="shared" si="651"/>
        <v>O</v>
      </c>
      <c r="M2972" s="13"/>
      <c r="X2972" s="13"/>
    </row>
    <row r="2973" spans="1:24" x14ac:dyDescent="0.3">
      <c r="A2973" s="13"/>
      <c r="B2973" s="11">
        <v>3991</v>
      </c>
      <c r="C2973" s="14">
        <f t="shared" si="645"/>
        <v>63.174399999999999</v>
      </c>
      <c r="D2973" s="13"/>
      <c r="E2973" s="14">
        <f t="shared" si="647"/>
        <v>63.173200000000001</v>
      </c>
      <c r="F2973" s="21">
        <f t="shared" si="652"/>
        <v>12</v>
      </c>
      <c r="G2973" s="13"/>
      <c r="H2973" s="21">
        <f t="shared" si="646"/>
        <v>11.999999999999998</v>
      </c>
      <c r="I2973" s="13"/>
      <c r="J2973" s="11" t="str">
        <f t="shared" si="649"/>
        <v>X</v>
      </c>
      <c r="K2973" s="11" t="str">
        <f t="shared" si="650"/>
        <v/>
      </c>
      <c r="L2973" s="11" t="str">
        <f t="shared" si="651"/>
        <v/>
      </c>
      <c r="M2973" s="13"/>
      <c r="X2973" s="13"/>
    </row>
    <row r="2974" spans="1:24" x14ac:dyDescent="0.3">
      <c r="A2974" s="13"/>
      <c r="B2974" s="11">
        <v>3992</v>
      </c>
      <c r="C2974" s="14">
        <f t="shared" si="645"/>
        <v>63.182299999999998</v>
      </c>
      <c r="D2974" s="13"/>
      <c r="E2974" s="14">
        <f t="shared" si="647"/>
        <v>63.181100000000001</v>
      </c>
      <c r="F2974" s="21">
        <f t="shared" si="652"/>
        <v>12</v>
      </c>
      <c r="G2974" s="13"/>
      <c r="H2974" s="21">
        <f t="shared" si="646"/>
        <v>11.999999999999998</v>
      </c>
      <c r="I2974" s="13"/>
      <c r="J2974" s="11" t="str">
        <f t="shared" si="649"/>
        <v>X</v>
      </c>
      <c r="K2974" s="11" t="str">
        <f t="shared" si="650"/>
        <v/>
      </c>
      <c r="L2974" s="11" t="str">
        <f t="shared" si="651"/>
        <v/>
      </c>
      <c r="M2974" s="13"/>
      <c r="X2974" s="13"/>
    </row>
    <row r="2975" spans="1:24" x14ac:dyDescent="0.3">
      <c r="A2975" s="13"/>
      <c r="B2975" s="11">
        <v>3993</v>
      </c>
      <c r="C2975" s="14">
        <f t="shared" si="645"/>
        <v>63.190199999999997</v>
      </c>
      <c r="D2975" s="13"/>
      <c r="E2975" s="14">
        <f t="shared" si="647"/>
        <v>63.189</v>
      </c>
      <c r="F2975" s="21">
        <f t="shared" si="652"/>
        <v>12</v>
      </c>
      <c r="G2975" s="13"/>
      <c r="H2975" s="21">
        <f t="shared" si="646"/>
        <v>11.999999999999998</v>
      </c>
      <c r="I2975" s="13"/>
      <c r="J2975" s="11" t="str">
        <f t="shared" si="649"/>
        <v>X</v>
      </c>
      <c r="K2975" s="11" t="str">
        <f t="shared" si="650"/>
        <v/>
      </c>
      <c r="L2975" s="11" t="str">
        <f t="shared" si="651"/>
        <v/>
      </c>
      <c r="M2975" s="13"/>
      <c r="X2975" s="13"/>
    </row>
    <row r="2976" spans="1:24" x14ac:dyDescent="0.3">
      <c r="A2976" s="13"/>
      <c r="B2976" s="11">
        <v>3994</v>
      </c>
      <c r="C2976" s="14">
        <f t="shared" si="645"/>
        <v>63.198099999999997</v>
      </c>
      <c r="D2976" s="13"/>
      <c r="E2976" s="14">
        <f t="shared" si="647"/>
        <v>63.196899999999999</v>
      </c>
      <c r="F2976" s="21">
        <f t="shared" si="652"/>
        <v>13</v>
      </c>
      <c r="G2976" s="13"/>
      <c r="H2976" s="21">
        <f t="shared" si="646"/>
        <v>11.999999999999998</v>
      </c>
      <c r="I2976" s="13"/>
      <c r="J2976" s="11" t="str">
        <f t="shared" si="649"/>
        <v/>
      </c>
      <c r="K2976" s="11" t="str">
        <f t="shared" si="650"/>
        <v/>
      </c>
      <c r="L2976" s="11" t="str">
        <f t="shared" si="651"/>
        <v>O</v>
      </c>
      <c r="M2976" s="13"/>
      <c r="X2976" s="13"/>
    </row>
    <row r="2977" spans="1:24" x14ac:dyDescent="0.3">
      <c r="A2977" s="13"/>
      <c r="B2977" s="11">
        <v>3995</v>
      </c>
      <c r="C2977" s="14">
        <f t="shared" si="645"/>
        <v>63.206000000000003</v>
      </c>
      <c r="D2977" s="13"/>
      <c r="E2977" s="14">
        <f t="shared" si="647"/>
        <v>63.204700000000003</v>
      </c>
      <c r="F2977" s="21">
        <f t="shared" si="652"/>
        <v>13</v>
      </c>
      <c r="G2977" s="13"/>
      <c r="H2977" s="21">
        <f t="shared" si="646"/>
        <v>13</v>
      </c>
      <c r="I2977" s="13"/>
      <c r="J2977" s="11" t="str">
        <f t="shared" si="649"/>
        <v>X</v>
      </c>
      <c r="K2977" s="11" t="str">
        <f t="shared" si="650"/>
        <v/>
      </c>
      <c r="L2977" s="11" t="str">
        <f t="shared" si="651"/>
        <v/>
      </c>
      <c r="M2977" s="13"/>
      <c r="X2977" s="13"/>
    </row>
    <row r="2978" spans="1:24" x14ac:dyDescent="0.3">
      <c r="A2978" s="13"/>
      <c r="B2978" s="11">
        <v>3996</v>
      </c>
      <c r="C2978" s="14">
        <f t="shared" si="645"/>
        <v>63.213900000000002</v>
      </c>
      <c r="D2978" s="13"/>
      <c r="E2978" s="14">
        <f t="shared" si="647"/>
        <v>63.212600000000002</v>
      </c>
      <c r="F2978" s="21">
        <f t="shared" si="652"/>
        <v>13</v>
      </c>
      <c r="G2978" s="13"/>
      <c r="H2978" s="21">
        <f t="shared" si="646"/>
        <v>13</v>
      </c>
      <c r="I2978" s="13"/>
      <c r="J2978" s="11" t="str">
        <f t="shared" si="649"/>
        <v>X</v>
      </c>
      <c r="K2978" s="11" t="str">
        <f t="shared" si="650"/>
        <v/>
      </c>
      <c r="L2978" s="11" t="str">
        <f t="shared" si="651"/>
        <v/>
      </c>
      <c r="M2978" s="13"/>
      <c r="X2978" s="13"/>
    </row>
    <row r="2979" spans="1:24" x14ac:dyDescent="0.3">
      <c r="A2979" s="13"/>
      <c r="B2979" s="11">
        <v>3997</v>
      </c>
      <c r="C2979" s="14">
        <f t="shared" si="645"/>
        <v>63.221800000000002</v>
      </c>
      <c r="D2979" s="13"/>
      <c r="E2979" s="14">
        <f t="shared" si="647"/>
        <v>63.220500000000001</v>
      </c>
      <c r="F2979" s="21">
        <f t="shared" si="652"/>
        <v>14</v>
      </c>
      <c r="G2979" s="13"/>
      <c r="H2979" s="21">
        <f t="shared" si="646"/>
        <v>13</v>
      </c>
      <c r="I2979" s="13"/>
      <c r="J2979" s="11" t="str">
        <f t="shared" si="649"/>
        <v/>
      </c>
      <c r="K2979" s="11" t="str">
        <f t="shared" si="650"/>
        <v/>
      </c>
      <c r="L2979" s="11" t="str">
        <f t="shared" si="651"/>
        <v>O</v>
      </c>
      <c r="M2979" s="13"/>
      <c r="X2979" s="13"/>
    </row>
    <row r="2980" spans="1:24" x14ac:dyDescent="0.3">
      <c r="A2980" s="13"/>
      <c r="B2980" s="11">
        <v>3998</v>
      </c>
      <c r="C2980" s="14">
        <f t="shared" si="645"/>
        <v>63.229700000000001</v>
      </c>
      <c r="D2980" s="13"/>
      <c r="E2980" s="14">
        <f t="shared" si="647"/>
        <v>63.228299999999997</v>
      </c>
      <c r="F2980" s="21">
        <f t="shared" si="652"/>
        <v>14</v>
      </c>
      <c r="G2980" s="13"/>
      <c r="H2980" s="21">
        <f t="shared" si="646"/>
        <v>14</v>
      </c>
      <c r="I2980" s="13"/>
      <c r="J2980" s="11" t="str">
        <f t="shared" si="649"/>
        <v>X</v>
      </c>
      <c r="K2980" s="11" t="str">
        <f t="shared" si="650"/>
        <v/>
      </c>
      <c r="L2980" s="11" t="str">
        <f t="shared" si="651"/>
        <v/>
      </c>
      <c r="M2980" s="13"/>
      <c r="X2980" s="13"/>
    </row>
    <row r="2981" spans="1:24" x14ac:dyDescent="0.3">
      <c r="A2981" s="13"/>
      <c r="B2981" s="11">
        <v>3999</v>
      </c>
      <c r="C2981" s="14">
        <f t="shared" si="645"/>
        <v>63.2376</v>
      </c>
      <c r="D2981" s="13"/>
      <c r="E2981" s="14">
        <f t="shared" si="647"/>
        <v>63.236199999999997</v>
      </c>
      <c r="F2981" s="21">
        <f t="shared" si="652"/>
        <v>15</v>
      </c>
      <c r="G2981" s="13"/>
      <c r="H2981" s="21">
        <f t="shared" si="646"/>
        <v>14</v>
      </c>
      <c r="I2981" s="13"/>
      <c r="J2981" s="11" t="str">
        <f t="shared" si="649"/>
        <v/>
      </c>
      <c r="K2981" s="11" t="str">
        <f t="shared" si="650"/>
        <v/>
      </c>
      <c r="L2981" s="11" t="str">
        <f t="shared" si="651"/>
        <v>O</v>
      </c>
      <c r="M2981" s="13"/>
      <c r="X2981" s="13"/>
    </row>
    <row r="2982" spans="1:24" x14ac:dyDescent="0.3">
      <c r="A2982" s="13"/>
      <c r="B2982" s="11">
        <v>4000</v>
      </c>
      <c r="C2982" s="14">
        <f t="shared" si="645"/>
        <v>63.245600000000003</v>
      </c>
      <c r="D2982" s="13"/>
      <c r="E2982" s="14">
        <f t="shared" si="647"/>
        <v>63.244100000000003</v>
      </c>
      <c r="F2982" s="21">
        <f t="shared" si="652"/>
        <v>15</v>
      </c>
      <c r="G2982" s="13"/>
      <c r="H2982" s="21">
        <f t="shared" si="646"/>
        <v>15</v>
      </c>
      <c r="I2982" s="13"/>
      <c r="J2982" s="11" t="str">
        <f t="shared" si="649"/>
        <v>X</v>
      </c>
      <c r="K2982" s="11" t="str">
        <f t="shared" si="650"/>
        <v/>
      </c>
      <c r="L2982" s="11" t="str">
        <f t="shared" si="651"/>
        <v/>
      </c>
      <c r="M2982" s="13"/>
      <c r="X2982" s="13"/>
    </row>
    <row r="2983" spans="1:24" x14ac:dyDescent="0.3">
      <c r="A2983" s="13"/>
      <c r="B2983" s="11">
        <v>4001</v>
      </c>
      <c r="C2983" s="14">
        <f t="shared" si="645"/>
        <v>63.253500000000003</v>
      </c>
      <c r="D2983" s="13"/>
      <c r="E2983" s="14">
        <f t="shared" si="647"/>
        <v>63.252000000000002</v>
      </c>
      <c r="F2983" s="21">
        <f t="shared" si="652"/>
        <v>15</v>
      </c>
      <c r="G2983" s="13"/>
      <c r="H2983" s="21">
        <f t="shared" si="646"/>
        <v>15</v>
      </c>
      <c r="I2983" s="13"/>
      <c r="J2983" s="11" t="str">
        <f t="shared" si="649"/>
        <v>X</v>
      </c>
      <c r="K2983" s="11" t="str">
        <f t="shared" si="650"/>
        <v/>
      </c>
      <c r="L2983" s="11" t="str">
        <f t="shared" si="651"/>
        <v/>
      </c>
      <c r="M2983" s="13"/>
      <c r="X2983" s="13"/>
    </row>
    <row r="2984" spans="1:24" x14ac:dyDescent="0.3">
      <c r="A2984" s="13"/>
      <c r="B2984" s="11">
        <v>4002</v>
      </c>
      <c r="C2984" s="14">
        <f t="shared" si="645"/>
        <v>63.261400000000002</v>
      </c>
      <c r="D2984" s="13"/>
      <c r="E2984" s="14">
        <f t="shared" si="647"/>
        <v>63.259799999999998</v>
      </c>
      <c r="F2984" s="21">
        <f t="shared" si="652"/>
        <v>16</v>
      </c>
      <c r="G2984" s="13"/>
      <c r="H2984" s="21">
        <f t="shared" si="646"/>
        <v>16</v>
      </c>
      <c r="I2984" s="13"/>
      <c r="J2984" s="11" t="str">
        <f t="shared" ref="J2984:J3015" si="653">IF(H2984=F2984,"X","")</f>
        <v>X</v>
      </c>
      <c r="K2984" s="11" t="str">
        <f t="shared" ref="K2984:K3015" si="654">IF(H2984&gt;F2984,"U","")</f>
        <v/>
      </c>
      <c r="L2984" s="11" t="str">
        <f t="shared" ref="L2984:L3015" si="655">IF(H2984&lt;F2984,"O","")</f>
        <v/>
      </c>
      <c r="M2984" s="13"/>
      <c r="X2984" s="13"/>
    </row>
    <row r="2985" spans="1:24" x14ac:dyDescent="0.3">
      <c r="A2985" s="13"/>
      <c r="B2985" s="11">
        <v>4003</v>
      </c>
      <c r="C2985" s="14">
        <f t="shared" si="645"/>
        <v>63.269300000000001</v>
      </c>
      <c r="D2985" s="13"/>
      <c r="E2985" s="14">
        <f t="shared" si="647"/>
        <v>63.267699999999998</v>
      </c>
      <c r="F2985" s="21">
        <f t="shared" si="652"/>
        <v>16</v>
      </c>
      <c r="G2985" s="13"/>
      <c r="H2985" s="21">
        <f t="shared" si="646"/>
        <v>16</v>
      </c>
      <c r="I2985" s="13"/>
      <c r="J2985" s="11" t="str">
        <f t="shared" si="653"/>
        <v>X</v>
      </c>
      <c r="K2985" s="11" t="str">
        <f t="shared" si="654"/>
        <v/>
      </c>
      <c r="L2985" s="11" t="str">
        <f t="shared" si="655"/>
        <v/>
      </c>
      <c r="M2985" s="13"/>
      <c r="X2985" s="13"/>
    </row>
    <row r="2986" spans="1:24" x14ac:dyDescent="0.3">
      <c r="A2986" s="13"/>
      <c r="B2986" s="11">
        <v>4004</v>
      </c>
      <c r="C2986" s="14">
        <f t="shared" si="645"/>
        <v>63.277200000000001</v>
      </c>
      <c r="D2986" s="13"/>
      <c r="E2986" s="14">
        <f t="shared" si="647"/>
        <v>63.275599999999997</v>
      </c>
      <c r="F2986" s="21">
        <f t="shared" si="652"/>
        <v>16</v>
      </c>
      <c r="G2986" s="13"/>
      <c r="H2986" s="21">
        <f t="shared" si="646"/>
        <v>16</v>
      </c>
      <c r="I2986" s="13"/>
      <c r="J2986" s="11" t="str">
        <f t="shared" si="653"/>
        <v>X</v>
      </c>
      <c r="K2986" s="11" t="str">
        <f t="shared" si="654"/>
        <v/>
      </c>
      <c r="L2986" s="11" t="str">
        <f t="shared" si="655"/>
        <v/>
      </c>
      <c r="M2986" s="13"/>
      <c r="X2986" s="13"/>
    </row>
    <row r="2987" spans="1:24" x14ac:dyDescent="0.3">
      <c r="A2987" s="13"/>
      <c r="B2987" s="11">
        <v>4005</v>
      </c>
      <c r="C2987" s="14">
        <f t="shared" si="645"/>
        <v>63.2851</v>
      </c>
      <c r="D2987" s="13"/>
      <c r="E2987" s="14">
        <f t="shared" si="647"/>
        <v>63.283499999999997</v>
      </c>
      <c r="F2987" s="21">
        <f t="shared" ref="F2987:F3004" si="656">ROUND(20-((0.42-(E2987-63))/0.14)*(20/6),0)</f>
        <v>17</v>
      </c>
      <c r="G2987" s="13"/>
      <c r="H2987" s="21">
        <f t="shared" si="646"/>
        <v>16</v>
      </c>
      <c r="I2987" s="13"/>
      <c r="J2987" s="11" t="str">
        <f t="shared" si="653"/>
        <v/>
      </c>
      <c r="K2987" s="11" t="str">
        <f t="shared" si="654"/>
        <v/>
      </c>
      <c r="L2987" s="11" t="str">
        <f t="shared" si="655"/>
        <v>O</v>
      </c>
      <c r="M2987" s="13"/>
      <c r="X2987" s="13"/>
    </row>
    <row r="2988" spans="1:24" x14ac:dyDescent="0.3">
      <c r="A2988" s="13"/>
      <c r="B2988" s="11">
        <v>4006</v>
      </c>
      <c r="C2988" s="14">
        <f t="shared" si="645"/>
        <v>63.292999999999999</v>
      </c>
      <c r="D2988" s="13"/>
      <c r="E2988" s="14">
        <f t="shared" si="647"/>
        <v>63.2913</v>
      </c>
      <c r="F2988" s="21">
        <f t="shared" si="656"/>
        <v>17</v>
      </c>
      <c r="G2988" s="13"/>
      <c r="H2988" s="21">
        <f t="shared" si="646"/>
        <v>17</v>
      </c>
      <c r="I2988" s="13"/>
      <c r="J2988" s="11" t="str">
        <f t="shared" si="653"/>
        <v>X</v>
      </c>
      <c r="K2988" s="11" t="str">
        <f t="shared" si="654"/>
        <v/>
      </c>
      <c r="L2988" s="11" t="str">
        <f t="shared" si="655"/>
        <v/>
      </c>
      <c r="M2988" s="13"/>
      <c r="X2988" s="13"/>
    </row>
    <row r="2989" spans="1:24" x14ac:dyDescent="0.3">
      <c r="A2989" s="13"/>
      <c r="B2989" s="11">
        <v>4007</v>
      </c>
      <c r="C2989" s="14">
        <f t="shared" si="645"/>
        <v>63.300899999999999</v>
      </c>
      <c r="D2989" s="13"/>
      <c r="E2989" s="14">
        <f t="shared" si="647"/>
        <v>63.299199999999999</v>
      </c>
      <c r="F2989" s="21">
        <f t="shared" si="656"/>
        <v>17</v>
      </c>
      <c r="G2989" s="13"/>
      <c r="H2989" s="21">
        <f t="shared" si="646"/>
        <v>17</v>
      </c>
      <c r="I2989" s="13"/>
      <c r="J2989" s="11" t="str">
        <f t="shared" si="653"/>
        <v>X</v>
      </c>
      <c r="K2989" s="11" t="str">
        <f t="shared" si="654"/>
        <v/>
      </c>
      <c r="L2989" s="11" t="str">
        <f t="shared" si="655"/>
        <v/>
      </c>
      <c r="M2989" s="13"/>
      <c r="X2989" s="13"/>
    </row>
    <row r="2990" spans="1:24" x14ac:dyDescent="0.3">
      <c r="A2990" s="13"/>
      <c r="B2990" s="11">
        <v>4008</v>
      </c>
      <c r="C2990" s="14">
        <f t="shared" si="645"/>
        <v>63.308799999999998</v>
      </c>
      <c r="D2990" s="13"/>
      <c r="E2990" s="14">
        <f t="shared" si="647"/>
        <v>63.307099999999998</v>
      </c>
      <c r="F2990" s="21">
        <f t="shared" si="656"/>
        <v>17</v>
      </c>
      <c r="G2990" s="13"/>
      <c r="H2990" s="21">
        <f t="shared" si="646"/>
        <v>17</v>
      </c>
      <c r="I2990" s="13"/>
      <c r="J2990" s="11" t="str">
        <f t="shared" si="653"/>
        <v>X</v>
      </c>
      <c r="K2990" s="11" t="str">
        <f t="shared" si="654"/>
        <v/>
      </c>
      <c r="L2990" s="11" t="str">
        <f t="shared" si="655"/>
        <v/>
      </c>
      <c r="M2990" s="13"/>
      <c r="X2990" s="13"/>
    </row>
    <row r="2991" spans="1:24" x14ac:dyDescent="0.3">
      <c r="A2991" s="13"/>
      <c r="B2991" s="11">
        <v>4009</v>
      </c>
      <c r="C2991" s="14">
        <f t="shared" si="645"/>
        <v>63.316699999999997</v>
      </c>
      <c r="D2991" s="13"/>
      <c r="E2991" s="14">
        <f t="shared" si="647"/>
        <v>63.314999999999998</v>
      </c>
      <c r="F2991" s="21">
        <f t="shared" si="656"/>
        <v>17</v>
      </c>
      <c r="G2991" s="13"/>
      <c r="H2991" s="21">
        <f t="shared" si="646"/>
        <v>17</v>
      </c>
      <c r="I2991" s="13"/>
      <c r="J2991" s="11" t="str">
        <f t="shared" si="653"/>
        <v>X</v>
      </c>
      <c r="K2991" s="11" t="str">
        <f t="shared" si="654"/>
        <v/>
      </c>
      <c r="L2991" s="11" t="str">
        <f t="shared" si="655"/>
        <v/>
      </c>
      <c r="M2991" s="13"/>
      <c r="X2991" s="13"/>
    </row>
    <row r="2992" spans="1:24" x14ac:dyDescent="0.3">
      <c r="A2992" s="13"/>
      <c r="B2992" s="11">
        <v>4010</v>
      </c>
      <c r="C2992" s="14">
        <f t="shared" si="645"/>
        <v>63.324599999999997</v>
      </c>
      <c r="D2992" s="13"/>
      <c r="E2992" s="14">
        <f t="shared" si="647"/>
        <v>63.322800000000001</v>
      </c>
      <c r="F2992" s="21">
        <f t="shared" si="656"/>
        <v>18</v>
      </c>
      <c r="G2992" s="13"/>
      <c r="H2992" s="21">
        <f t="shared" si="646"/>
        <v>18</v>
      </c>
      <c r="I2992" s="13"/>
      <c r="J2992" s="11" t="str">
        <f t="shared" si="653"/>
        <v>X</v>
      </c>
      <c r="K2992" s="11" t="str">
        <f t="shared" si="654"/>
        <v/>
      </c>
      <c r="L2992" s="11" t="str">
        <f t="shared" si="655"/>
        <v/>
      </c>
      <c r="M2992" s="13"/>
      <c r="X2992" s="13"/>
    </row>
    <row r="2993" spans="1:24" x14ac:dyDescent="0.3">
      <c r="A2993" s="13"/>
      <c r="B2993" s="11">
        <v>4011</v>
      </c>
      <c r="C2993" s="14">
        <f t="shared" si="645"/>
        <v>63.332500000000003</v>
      </c>
      <c r="D2993" s="13"/>
      <c r="E2993" s="14">
        <f t="shared" si="647"/>
        <v>63.3307</v>
      </c>
      <c r="F2993" s="21">
        <f t="shared" si="656"/>
        <v>18</v>
      </c>
      <c r="G2993" s="13"/>
      <c r="H2993" s="21">
        <f t="shared" si="646"/>
        <v>18</v>
      </c>
      <c r="I2993" s="13"/>
      <c r="J2993" s="11" t="str">
        <f t="shared" si="653"/>
        <v>X</v>
      </c>
      <c r="K2993" s="11" t="str">
        <f t="shared" si="654"/>
        <v/>
      </c>
      <c r="L2993" s="11" t="str">
        <f t="shared" si="655"/>
        <v/>
      </c>
      <c r="M2993" s="13"/>
      <c r="X2993" s="13"/>
    </row>
    <row r="2994" spans="1:24" x14ac:dyDescent="0.3">
      <c r="A2994" s="13"/>
      <c r="B2994" s="11">
        <v>4012</v>
      </c>
      <c r="C2994" s="14">
        <f t="shared" si="645"/>
        <v>63.340400000000002</v>
      </c>
      <c r="D2994" s="13"/>
      <c r="E2994" s="14">
        <f t="shared" si="647"/>
        <v>63.3386</v>
      </c>
      <c r="F2994" s="21">
        <f t="shared" si="656"/>
        <v>18</v>
      </c>
      <c r="G2994" s="13"/>
      <c r="H2994" s="21">
        <f t="shared" si="646"/>
        <v>18</v>
      </c>
      <c r="I2994" s="13"/>
      <c r="J2994" s="11" t="str">
        <f t="shared" si="653"/>
        <v>X</v>
      </c>
      <c r="K2994" s="11" t="str">
        <f t="shared" si="654"/>
        <v/>
      </c>
      <c r="L2994" s="11" t="str">
        <f t="shared" si="655"/>
        <v/>
      </c>
      <c r="M2994" s="13"/>
      <c r="X2994" s="13"/>
    </row>
    <row r="2995" spans="1:24" x14ac:dyDescent="0.3">
      <c r="A2995" s="13"/>
      <c r="B2995" s="11">
        <v>4013</v>
      </c>
      <c r="C2995" s="14">
        <f t="shared" si="645"/>
        <v>63.348199999999999</v>
      </c>
      <c r="D2995" s="13"/>
      <c r="E2995" s="14">
        <f t="shared" si="647"/>
        <v>63.346499999999999</v>
      </c>
      <c r="F2995" s="21">
        <f t="shared" si="656"/>
        <v>18</v>
      </c>
      <c r="G2995" s="13"/>
      <c r="H2995" s="21">
        <f t="shared" si="646"/>
        <v>17</v>
      </c>
      <c r="I2995" s="13"/>
      <c r="J2995" s="11" t="str">
        <f t="shared" si="653"/>
        <v/>
      </c>
      <c r="K2995" s="11" t="str">
        <f t="shared" si="654"/>
        <v/>
      </c>
      <c r="L2995" s="11" t="str">
        <f t="shared" si="655"/>
        <v>O</v>
      </c>
      <c r="M2995" s="13"/>
      <c r="X2995" s="13"/>
    </row>
    <row r="2996" spans="1:24" x14ac:dyDescent="0.3">
      <c r="A2996" s="13"/>
      <c r="B2996" s="11">
        <v>4014</v>
      </c>
      <c r="C2996" s="14">
        <f t="shared" si="645"/>
        <v>63.356099999999998</v>
      </c>
      <c r="D2996" s="13"/>
      <c r="E2996" s="14">
        <f t="shared" si="647"/>
        <v>63.354300000000002</v>
      </c>
      <c r="F2996" s="21">
        <f t="shared" si="656"/>
        <v>18</v>
      </c>
      <c r="G2996" s="13"/>
      <c r="H2996" s="21">
        <f t="shared" si="646"/>
        <v>18</v>
      </c>
      <c r="I2996" s="13"/>
      <c r="J2996" s="11" t="str">
        <f t="shared" si="653"/>
        <v>X</v>
      </c>
      <c r="K2996" s="11" t="str">
        <f t="shared" si="654"/>
        <v/>
      </c>
      <c r="L2996" s="11" t="str">
        <f t="shared" si="655"/>
        <v/>
      </c>
      <c r="M2996" s="13"/>
      <c r="X2996" s="13"/>
    </row>
    <row r="2997" spans="1:24" x14ac:dyDescent="0.3">
      <c r="A2997" s="13"/>
      <c r="B2997" s="11">
        <v>4015</v>
      </c>
      <c r="C2997" s="14">
        <f t="shared" si="645"/>
        <v>63.363999999999997</v>
      </c>
      <c r="D2997" s="13"/>
      <c r="E2997" s="14">
        <f t="shared" si="647"/>
        <v>63.362200000000001</v>
      </c>
      <c r="F2997" s="21">
        <f t="shared" si="656"/>
        <v>19</v>
      </c>
      <c r="G2997" s="13"/>
      <c r="H2997" s="21">
        <f t="shared" si="646"/>
        <v>18</v>
      </c>
      <c r="I2997" s="13"/>
      <c r="J2997" s="11" t="str">
        <f t="shared" si="653"/>
        <v/>
      </c>
      <c r="K2997" s="11" t="str">
        <f t="shared" si="654"/>
        <v/>
      </c>
      <c r="L2997" s="11" t="str">
        <f t="shared" si="655"/>
        <v>O</v>
      </c>
      <c r="M2997" s="13"/>
      <c r="X2997" s="13"/>
    </row>
    <row r="2998" spans="1:24" x14ac:dyDescent="0.3">
      <c r="A2998" s="13"/>
      <c r="B2998" s="11">
        <v>4016</v>
      </c>
      <c r="C2998" s="14">
        <f t="shared" si="645"/>
        <v>63.371899999999997</v>
      </c>
      <c r="D2998" s="13"/>
      <c r="E2998" s="14">
        <f t="shared" si="647"/>
        <v>63.370100000000001</v>
      </c>
      <c r="F2998" s="21">
        <f t="shared" si="656"/>
        <v>19</v>
      </c>
      <c r="G2998" s="13"/>
      <c r="H2998" s="21">
        <f t="shared" si="646"/>
        <v>18</v>
      </c>
      <c r="I2998" s="13"/>
      <c r="J2998" s="11" t="str">
        <f t="shared" si="653"/>
        <v/>
      </c>
      <c r="K2998" s="11" t="str">
        <f t="shared" si="654"/>
        <v/>
      </c>
      <c r="L2998" s="11" t="str">
        <f t="shared" si="655"/>
        <v>O</v>
      </c>
      <c r="M2998" s="13"/>
      <c r="X2998" s="13"/>
    </row>
    <row r="2999" spans="1:24" x14ac:dyDescent="0.3">
      <c r="A2999" s="13"/>
      <c r="B2999" s="11">
        <v>4017</v>
      </c>
      <c r="C2999" s="14">
        <f t="shared" si="645"/>
        <v>63.379800000000003</v>
      </c>
      <c r="D2999" s="13"/>
      <c r="E2999" s="14">
        <f t="shared" si="647"/>
        <v>63.378</v>
      </c>
      <c r="F2999" s="21">
        <f t="shared" si="656"/>
        <v>19</v>
      </c>
      <c r="G2999" s="13"/>
      <c r="H2999" s="21">
        <f t="shared" si="646"/>
        <v>18</v>
      </c>
      <c r="I2999" s="13"/>
      <c r="J2999" s="11" t="str">
        <f t="shared" si="653"/>
        <v/>
      </c>
      <c r="K2999" s="11" t="str">
        <f t="shared" si="654"/>
        <v/>
      </c>
      <c r="L2999" s="11" t="str">
        <f t="shared" si="655"/>
        <v>O</v>
      </c>
      <c r="M2999" s="13"/>
      <c r="X2999" s="13"/>
    </row>
    <row r="3000" spans="1:24" x14ac:dyDescent="0.3">
      <c r="A3000" s="13"/>
      <c r="B3000" s="11">
        <v>4018</v>
      </c>
      <c r="C3000" s="14">
        <f t="shared" si="645"/>
        <v>63.387700000000002</v>
      </c>
      <c r="D3000" s="13"/>
      <c r="E3000" s="14">
        <f t="shared" si="647"/>
        <v>63.385800000000003</v>
      </c>
      <c r="F3000" s="21">
        <f t="shared" si="656"/>
        <v>19</v>
      </c>
      <c r="G3000" s="13"/>
      <c r="H3000" s="21">
        <f t="shared" si="646"/>
        <v>19</v>
      </c>
      <c r="I3000" s="13"/>
      <c r="J3000" s="11" t="str">
        <f t="shared" si="653"/>
        <v>X</v>
      </c>
      <c r="K3000" s="11" t="str">
        <f t="shared" si="654"/>
        <v/>
      </c>
      <c r="L3000" s="11" t="str">
        <f t="shared" si="655"/>
        <v/>
      </c>
      <c r="M3000" s="13"/>
      <c r="X3000" s="13"/>
    </row>
    <row r="3001" spans="1:24" x14ac:dyDescent="0.3">
      <c r="A3001" s="13"/>
      <c r="B3001" s="11">
        <v>4019</v>
      </c>
      <c r="C3001" s="14">
        <f t="shared" si="645"/>
        <v>63.395600000000002</v>
      </c>
      <c r="D3001" s="13"/>
      <c r="E3001" s="14">
        <f t="shared" si="647"/>
        <v>63.393700000000003</v>
      </c>
      <c r="F3001" s="21">
        <f t="shared" si="656"/>
        <v>19</v>
      </c>
      <c r="G3001" s="13"/>
      <c r="H3001" s="21">
        <f t="shared" si="646"/>
        <v>19</v>
      </c>
      <c r="I3001" s="13"/>
      <c r="J3001" s="11" t="str">
        <f t="shared" si="653"/>
        <v>X</v>
      </c>
      <c r="K3001" s="11" t="str">
        <f t="shared" si="654"/>
        <v/>
      </c>
      <c r="L3001" s="11" t="str">
        <f t="shared" si="655"/>
        <v/>
      </c>
      <c r="M3001" s="13"/>
      <c r="X3001" s="13"/>
    </row>
    <row r="3002" spans="1:24" x14ac:dyDescent="0.3">
      <c r="A3002" s="13"/>
      <c r="B3002" s="11">
        <v>4020</v>
      </c>
      <c r="C3002" s="14">
        <f t="shared" si="645"/>
        <v>63.403500000000001</v>
      </c>
      <c r="D3002" s="13"/>
      <c r="E3002" s="14">
        <f t="shared" si="647"/>
        <v>63.401600000000002</v>
      </c>
      <c r="F3002" s="21">
        <f t="shared" si="656"/>
        <v>20</v>
      </c>
      <c r="G3002" s="13"/>
      <c r="H3002" s="21">
        <f t="shared" si="646"/>
        <v>19</v>
      </c>
      <c r="I3002" s="13"/>
      <c r="J3002" s="11" t="str">
        <f t="shared" si="653"/>
        <v/>
      </c>
      <c r="K3002" s="11" t="str">
        <f t="shared" si="654"/>
        <v/>
      </c>
      <c r="L3002" s="11" t="str">
        <f t="shared" si="655"/>
        <v>O</v>
      </c>
      <c r="M3002" s="13"/>
      <c r="X3002" s="13"/>
    </row>
    <row r="3003" spans="1:24" x14ac:dyDescent="0.3">
      <c r="A3003" s="13"/>
      <c r="B3003" s="11">
        <v>4021</v>
      </c>
      <c r="C3003" s="14">
        <f t="shared" si="645"/>
        <v>63.4114</v>
      </c>
      <c r="D3003" s="13"/>
      <c r="E3003" s="14">
        <f t="shared" si="647"/>
        <v>63.409399999999998</v>
      </c>
      <c r="F3003" s="21">
        <f t="shared" si="656"/>
        <v>20</v>
      </c>
      <c r="G3003" s="13"/>
      <c r="H3003" s="21">
        <f t="shared" si="646"/>
        <v>20</v>
      </c>
      <c r="I3003" s="13"/>
      <c r="J3003" s="11" t="str">
        <f t="shared" si="653"/>
        <v>X</v>
      </c>
      <c r="K3003" s="11" t="str">
        <f t="shared" si="654"/>
        <v/>
      </c>
      <c r="L3003" s="11" t="str">
        <f t="shared" si="655"/>
        <v/>
      </c>
      <c r="M3003" s="13"/>
      <c r="X3003" s="13"/>
    </row>
    <row r="3004" spans="1:24" x14ac:dyDescent="0.3">
      <c r="A3004" s="13"/>
      <c r="B3004" s="11">
        <v>4022</v>
      </c>
      <c r="C3004" s="14">
        <f t="shared" si="645"/>
        <v>63.419199999999996</v>
      </c>
      <c r="D3004" s="13"/>
      <c r="E3004" s="14">
        <f t="shared" si="647"/>
        <v>63.417299999999997</v>
      </c>
      <c r="F3004" s="21">
        <f t="shared" si="656"/>
        <v>20</v>
      </c>
      <c r="G3004" s="13"/>
      <c r="H3004" s="21">
        <f t="shared" si="646"/>
        <v>19</v>
      </c>
      <c r="I3004" s="13"/>
      <c r="J3004" s="11" t="str">
        <f t="shared" si="653"/>
        <v/>
      </c>
      <c r="K3004" s="11" t="str">
        <f t="shared" si="654"/>
        <v/>
      </c>
      <c r="L3004" s="11" t="str">
        <f t="shared" si="655"/>
        <v>O</v>
      </c>
      <c r="M3004" s="13"/>
      <c r="X3004" s="13"/>
    </row>
    <row r="3005" spans="1:24" x14ac:dyDescent="0.3">
      <c r="A3005" s="13"/>
      <c r="B3005" s="11">
        <v>4023</v>
      </c>
      <c r="C3005" s="14">
        <f t="shared" si="645"/>
        <v>63.427100000000003</v>
      </c>
      <c r="D3005" s="13"/>
      <c r="E3005" s="14">
        <f t="shared" si="647"/>
        <v>63.425199999999997</v>
      </c>
      <c r="F3005" s="21">
        <v>20</v>
      </c>
      <c r="G3005" s="13"/>
      <c r="H3005" s="21">
        <f t="shared" si="646"/>
        <v>19</v>
      </c>
      <c r="I3005" s="13"/>
      <c r="J3005" s="11" t="str">
        <f t="shared" si="653"/>
        <v/>
      </c>
      <c r="K3005" s="11" t="str">
        <f t="shared" si="654"/>
        <v/>
      </c>
      <c r="L3005" s="11" t="str">
        <f t="shared" si="655"/>
        <v>O</v>
      </c>
      <c r="M3005" s="13"/>
      <c r="X3005" s="13"/>
    </row>
    <row r="3006" spans="1:24" x14ac:dyDescent="0.3">
      <c r="A3006" s="13"/>
      <c r="B3006" s="11">
        <v>4024</v>
      </c>
      <c r="C3006" s="14">
        <f t="shared" si="645"/>
        <v>63.435000000000002</v>
      </c>
      <c r="D3006" s="13"/>
      <c r="E3006" s="14">
        <f t="shared" si="647"/>
        <v>63.433100000000003</v>
      </c>
      <c r="F3006" s="21">
        <v>20</v>
      </c>
      <c r="G3006" s="13"/>
      <c r="H3006" s="21">
        <f t="shared" si="646"/>
        <v>19</v>
      </c>
      <c r="I3006" s="13"/>
      <c r="J3006" s="11" t="str">
        <f t="shared" si="653"/>
        <v/>
      </c>
      <c r="K3006" s="11" t="str">
        <f t="shared" si="654"/>
        <v/>
      </c>
      <c r="L3006" s="11" t="str">
        <f t="shared" si="655"/>
        <v>O</v>
      </c>
      <c r="M3006" s="13"/>
      <c r="X3006" s="13"/>
    </row>
    <row r="3007" spans="1:24" x14ac:dyDescent="0.3">
      <c r="A3007" s="13"/>
      <c r="B3007" s="11">
        <v>4025</v>
      </c>
      <c r="C3007" s="14">
        <f t="shared" si="645"/>
        <v>63.442900000000002</v>
      </c>
      <c r="D3007" s="13"/>
      <c r="E3007" s="14">
        <f t="shared" si="647"/>
        <v>63.440899999999999</v>
      </c>
      <c r="F3007" s="21">
        <v>20</v>
      </c>
      <c r="G3007" s="13"/>
      <c r="H3007" s="21">
        <f t="shared" si="646"/>
        <v>20</v>
      </c>
      <c r="I3007" s="13"/>
      <c r="J3007" s="11" t="str">
        <f t="shared" si="653"/>
        <v>X</v>
      </c>
      <c r="K3007" s="11" t="str">
        <f t="shared" si="654"/>
        <v/>
      </c>
      <c r="L3007" s="11" t="str">
        <f t="shared" si="655"/>
        <v/>
      </c>
      <c r="M3007" s="13"/>
      <c r="X3007" s="13"/>
    </row>
    <row r="3008" spans="1:24" x14ac:dyDescent="0.3">
      <c r="A3008" s="13"/>
      <c r="B3008" s="11">
        <v>4026</v>
      </c>
      <c r="C3008" s="14">
        <f t="shared" si="645"/>
        <v>63.450800000000001</v>
      </c>
      <c r="D3008" s="13"/>
      <c r="E3008" s="14">
        <f t="shared" si="647"/>
        <v>63.448799999999999</v>
      </c>
      <c r="F3008" s="21">
        <v>20</v>
      </c>
      <c r="G3008" s="13"/>
      <c r="H3008" s="21">
        <f t="shared" si="646"/>
        <v>20</v>
      </c>
      <c r="I3008" s="13"/>
      <c r="J3008" s="11" t="str">
        <f t="shared" si="653"/>
        <v>X</v>
      </c>
      <c r="K3008" s="11" t="str">
        <f t="shared" si="654"/>
        <v/>
      </c>
      <c r="L3008" s="11" t="str">
        <f t="shared" si="655"/>
        <v/>
      </c>
      <c r="M3008" s="13"/>
      <c r="X3008" s="13"/>
    </row>
    <row r="3009" spans="1:24" x14ac:dyDescent="0.3">
      <c r="A3009" s="13"/>
      <c r="B3009" s="11">
        <v>4027</v>
      </c>
      <c r="C3009" s="14">
        <f t="shared" si="645"/>
        <v>63.458599999999997</v>
      </c>
      <c r="D3009" s="13"/>
      <c r="E3009" s="14">
        <f t="shared" si="647"/>
        <v>63.456699999999998</v>
      </c>
      <c r="F3009" s="21">
        <v>20</v>
      </c>
      <c r="G3009" s="13"/>
      <c r="H3009" s="21">
        <f t="shared" si="646"/>
        <v>19</v>
      </c>
      <c r="I3009" s="13"/>
      <c r="J3009" s="11" t="str">
        <f t="shared" si="653"/>
        <v/>
      </c>
      <c r="K3009" s="11" t="str">
        <f t="shared" si="654"/>
        <v/>
      </c>
      <c r="L3009" s="11" t="str">
        <f t="shared" si="655"/>
        <v>O</v>
      </c>
      <c r="M3009" s="13"/>
      <c r="X3009" s="13"/>
    </row>
    <row r="3010" spans="1:24" x14ac:dyDescent="0.3">
      <c r="A3010" s="13"/>
      <c r="B3010" s="11">
        <v>4028</v>
      </c>
      <c r="C3010" s="14">
        <f t="shared" si="645"/>
        <v>63.466500000000003</v>
      </c>
      <c r="D3010" s="13"/>
      <c r="E3010" s="14">
        <f t="shared" si="647"/>
        <v>63.464599999999997</v>
      </c>
      <c r="F3010" s="21">
        <v>20</v>
      </c>
      <c r="G3010" s="13"/>
      <c r="H3010" s="21">
        <f t="shared" si="646"/>
        <v>19</v>
      </c>
      <c r="I3010" s="13"/>
      <c r="J3010" s="11" t="str">
        <f t="shared" si="653"/>
        <v/>
      </c>
      <c r="K3010" s="11" t="str">
        <f t="shared" si="654"/>
        <v/>
      </c>
      <c r="L3010" s="11" t="str">
        <f t="shared" si="655"/>
        <v>O</v>
      </c>
      <c r="M3010" s="13"/>
      <c r="X3010" s="13"/>
    </row>
    <row r="3011" spans="1:24" x14ac:dyDescent="0.3">
      <c r="A3011" s="13"/>
      <c r="B3011" s="11">
        <v>4029</v>
      </c>
      <c r="C3011" s="14">
        <f t="shared" si="645"/>
        <v>63.474400000000003</v>
      </c>
      <c r="D3011" s="13"/>
      <c r="E3011" s="14">
        <f t="shared" si="647"/>
        <v>63.4724</v>
      </c>
      <c r="F3011" s="21">
        <v>20</v>
      </c>
      <c r="G3011" s="13"/>
      <c r="H3011" s="21">
        <f t="shared" si="646"/>
        <v>20</v>
      </c>
      <c r="I3011" s="13"/>
      <c r="J3011" s="11" t="str">
        <f t="shared" si="653"/>
        <v>X</v>
      </c>
      <c r="K3011" s="11" t="str">
        <f t="shared" si="654"/>
        <v/>
      </c>
      <c r="L3011" s="11" t="str">
        <f t="shared" si="655"/>
        <v/>
      </c>
      <c r="M3011" s="13"/>
      <c r="X3011" s="13"/>
    </row>
    <row r="3012" spans="1:24" x14ac:dyDescent="0.3">
      <c r="A3012" s="13"/>
      <c r="B3012" s="11">
        <v>4030</v>
      </c>
      <c r="C3012" s="14">
        <f t="shared" si="645"/>
        <v>63.482300000000002</v>
      </c>
      <c r="D3012" s="13"/>
      <c r="E3012" s="14">
        <f t="shared" si="647"/>
        <v>63.4803</v>
      </c>
      <c r="F3012" s="21">
        <v>20</v>
      </c>
      <c r="G3012" s="13"/>
      <c r="H3012" s="21">
        <f t="shared" si="646"/>
        <v>20</v>
      </c>
      <c r="I3012" s="13"/>
      <c r="J3012" s="11" t="str">
        <f t="shared" si="653"/>
        <v>X</v>
      </c>
      <c r="K3012" s="11" t="str">
        <f t="shared" si="654"/>
        <v/>
      </c>
      <c r="L3012" s="11" t="str">
        <f t="shared" si="655"/>
        <v/>
      </c>
      <c r="M3012" s="13"/>
      <c r="X3012" s="13"/>
    </row>
    <row r="3013" spans="1:24" x14ac:dyDescent="0.3">
      <c r="A3013" s="13"/>
      <c r="B3013" s="11">
        <v>4031</v>
      </c>
      <c r="C3013" s="14">
        <f t="shared" si="645"/>
        <v>63.490200000000002</v>
      </c>
      <c r="D3013" s="13"/>
      <c r="E3013" s="14">
        <f t="shared" si="647"/>
        <v>63.488199999999999</v>
      </c>
      <c r="F3013" s="21">
        <v>20</v>
      </c>
      <c r="G3013" s="13"/>
      <c r="H3013" s="21">
        <f t="shared" si="646"/>
        <v>20</v>
      </c>
      <c r="I3013" s="13"/>
      <c r="J3013" s="11" t="str">
        <f t="shared" si="653"/>
        <v>X</v>
      </c>
      <c r="K3013" s="11" t="str">
        <f t="shared" si="654"/>
        <v/>
      </c>
      <c r="L3013" s="11" t="str">
        <f t="shared" si="655"/>
        <v/>
      </c>
      <c r="M3013" s="13"/>
      <c r="X3013" s="13"/>
    </row>
    <row r="3014" spans="1:24" x14ac:dyDescent="0.3">
      <c r="A3014" s="13"/>
      <c r="B3014" s="11">
        <v>4032</v>
      </c>
      <c r="C3014" s="14">
        <f t="shared" ref="C3014:C3077" si="657">ROUND(SQRT(B3014),4)</f>
        <v>63.497999999999998</v>
      </c>
      <c r="D3014" s="13"/>
      <c r="E3014" s="14">
        <f t="shared" si="647"/>
        <v>63.496099999999998</v>
      </c>
      <c r="F3014" s="21">
        <v>20</v>
      </c>
      <c r="G3014" s="13"/>
      <c r="H3014" s="21">
        <f t="shared" si="646"/>
        <v>19</v>
      </c>
      <c r="I3014" s="13"/>
      <c r="J3014" s="11" t="str">
        <f t="shared" si="653"/>
        <v/>
      </c>
      <c r="K3014" s="11" t="str">
        <f t="shared" si="654"/>
        <v/>
      </c>
      <c r="L3014" s="11" t="str">
        <f t="shared" si="655"/>
        <v>O</v>
      </c>
      <c r="M3014" s="13"/>
      <c r="X3014" s="13"/>
    </row>
    <row r="3015" spans="1:24" x14ac:dyDescent="0.3">
      <c r="A3015" s="13"/>
      <c r="B3015" s="11">
        <v>4033</v>
      </c>
      <c r="C3015" s="14">
        <f t="shared" si="657"/>
        <v>63.505899999999997</v>
      </c>
      <c r="D3015" s="13"/>
      <c r="E3015" s="14">
        <f t="shared" si="647"/>
        <v>63.503900000000002</v>
      </c>
      <c r="F3015" s="21">
        <v>20</v>
      </c>
      <c r="G3015" s="13"/>
      <c r="H3015" s="21">
        <f t="shared" ref="H3015:H3078" si="658">ROUND(C3015-E3015,4)*10000</f>
        <v>20</v>
      </c>
      <c r="I3015" s="13"/>
      <c r="J3015" s="11" t="str">
        <f t="shared" si="653"/>
        <v>X</v>
      </c>
      <c r="K3015" s="11" t="str">
        <f t="shared" si="654"/>
        <v/>
      </c>
      <c r="L3015" s="11" t="str">
        <f t="shared" si="655"/>
        <v/>
      </c>
      <c r="M3015" s="13"/>
      <c r="X3015" s="13"/>
    </row>
    <row r="3016" spans="1:24" x14ac:dyDescent="0.3">
      <c r="A3016" s="13"/>
      <c r="B3016" s="11">
        <v>4034</v>
      </c>
      <c r="C3016" s="14">
        <f t="shared" si="657"/>
        <v>63.513800000000003</v>
      </c>
      <c r="D3016" s="13"/>
      <c r="E3016" s="14">
        <f t="shared" ref="E3016:E3077" si="659">ROUND(63+(B3016-3969)/127,4)</f>
        <v>63.511800000000001</v>
      </c>
      <c r="F3016" s="21">
        <v>20</v>
      </c>
      <c r="G3016" s="13"/>
      <c r="H3016" s="21">
        <f t="shared" si="658"/>
        <v>20</v>
      </c>
      <c r="I3016" s="13"/>
      <c r="J3016" s="11" t="str">
        <f t="shared" ref="J3016:J3047" si="660">IF(H3016=F3016,"X","")</f>
        <v>X</v>
      </c>
      <c r="K3016" s="11" t="str">
        <f t="shared" ref="K3016:K3047" si="661">IF(H3016&gt;F3016,"U","")</f>
        <v/>
      </c>
      <c r="L3016" s="11" t="str">
        <f t="shared" ref="L3016:L3047" si="662">IF(H3016&lt;F3016,"O","")</f>
        <v/>
      </c>
      <c r="M3016" s="13"/>
      <c r="X3016" s="13"/>
    </row>
    <row r="3017" spans="1:24" x14ac:dyDescent="0.3">
      <c r="A3017" s="13"/>
      <c r="B3017" s="11">
        <v>4035</v>
      </c>
      <c r="C3017" s="14">
        <f t="shared" si="657"/>
        <v>63.521599999999999</v>
      </c>
      <c r="D3017" s="13"/>
      <c r="E3017" s="14">
        <f t="shared" si="659"/>
        <v>63.5197</v>
      </c>
      <c r="F3017" s="21">
        <v>20</v>
      </c>
      <c r="G3017" s="13"/>
      <c r="H3017" s="21">
        <f t="shared" si="658"/>
        <v>19</v>
      </c>
      <c r="I3017" s="13"/>
      <c r="J3017" s="11" t="str">
        <f t="shared" si="660"/>
        <v/>
      </c>
      <c r="K3017" s="11" t="str">
        <f t="shared" si="661"/>
        <v/>
      </c>
      <c r="L3017" s="11" t="str">
        <f t="shared" si="662"/>
        <v>O</v>
      </c>
      <c r="M3017" s="13"/>
      <c r="X3017" s="13"/>
    </row>
    <row r="3018" spans="1:24" x14ac:dyDescent="0.3">
      <c r="A3018" s="13"/>
      <c r="B3018" s="11">
        <v>4036</v>
      </c>
      <c r="C3018" s="14">
        <f t="shared" si="657"/>
        <v>63.529499999999999</v>
      </c>
      <c r="D3018" s="13"/>
      <c r="E3018" s="14">
        <f t="shared" si="659"/>
        <v>63.5276</v>
      </c>
      <c r="F3018" s="21">
        <v>20</v>
      </c>
      <c r="G3018" s="13"/>
      <c r="H3018" s="21">
        <f t="shared" si="658"/>
        <v>19</v>
      </c>
      <c r="I3018" s="13"/>
      <c r="J3018" s="11" t="str">
        <f t="shared" si="660"/>
        <v/>
      </c>
      <c r="K3018" s="11" t="str">
        <f t="shared" si="661"/>
        <v/>
      </c>
      <c r="L3018" s="11" t="str">
        <f t="shared" si="662"/>
        <v>O</v>
      </c>
      <c r="M3018" s="13"/>
      <c r="X3018" s="13"/>
    </row>
    <row r="3019" spans="1:24" x14ac:dyDescent="0.3">
      <c r="A3019" s="13"/>
      <c r="B3019" s="11">
        <v>4037</v>
      </c>
      <c r="C3019" s="14">
        <f t="shared" si="657"/>
        <v>63.537399999999998</v>
      </c>
      <c r="D3019" s="13"/>
      <c r="E3019" s="14">
        <f t="shared" si="659"/>
        <v>63.535400000000003</v>
      </c>
      <c r="F3019" s="21">
        <v>20</v>
      </c>
      <c r="G3019" s="13"/>
      <c r="H3019" s="21">
        <f t="shared" si="658"/>
        <v>20</v>
      </c>
      <c r="I3019" s="13"/>
      <c r="J3019" s="11" t="str">
        <f t="shared" si="660"/>
        <v>X</v>
      </c>
      <c r="K3019" s="11" t="str">
        <f t="shared" si="661"/>
        <v/>
      </c>
      <c r="L3019" s="11" t="str">
        <f t="shared" si="662"/>
        <v/>
      </c>
      <c r="M3019" s="13"/>
      <c r="X3019" s="13"/>
    </row>
    <row r="3020" spans="1:24" x14ac:dyDescent="0.3">
      <c r="A3020" s="13"/>
      <c r="B3020" s="11">
        <v>4038</v>
      </c>
      <c r="C3020" s="14">
        <f t="shared" si="657"/>
        <v>63.545299999999997</v>
      </c>
      <c r="D3020" s="13"/>
      <c r="E3020" s="14">
        <f t="shared" si="659"/>
        <v>63.543300000000002</v>
      </c>
      <c r="F3020" s="21">
        <v>20</v>
      </c>
      <c r="G3020" s="13"/>
      <c r="H3020" s="21">
        <f t="shared" si="658"/>
        <v>20</v>
      </c>
      <c r="I3020" s="13"/>
      <c r="J3020" s="11" t="str">
        <f t="shared" si="660"/>
        <v>X</v>
      </c>
      <c r="K3020" s="11" t="str">
        <f t="shared" si="661"/>
        <v/>
      </c>
      <c r="L3020" s="11" t="str">
        <f t="shared" si="662"/>
        <v/>
      </c>
      <c r="M3020" s="13"/>
      <c r="X3020" s="13"/>
    </row>
    <row r="3021" spans="1:24" x14ac:dyDescent="0.3">
      <c r="A3021" s="13"/>
      <c r="B3021" s="11">
        <v>4039</v>
      </c>
      <c r="C3021" s="14">
        <f t="shared" si="657"/>
        <v>63.553100000000001</v>
      </c>
      <c r="D3021" s="13"/>
      <c r="E3021" s="14">
        <f t="shared" si="659"/>
        <v>63.551200000000001</v>
      </c>
      <c r="F3021" s="21">
        <v>20</v>
      </c>
      <c r="G3021" s="13"/>
      <c r="H3021" s="21">
        <f t="shared" si="658"/>
        <v>19</v>
      </c>
      <c r="I3021" s="13"/>
      <c r="J3021" s="11" t="str">
        <f t="shared" si="660"/>
        <v/>
      </c>
      <c r="K3021" s="11" t="str">
        <f t="shared" si="661"/>
        <v/>
      </c>
      <c r="L3021" s="11" t="str">
        <f t="shared" si="662"/>
        <v>O</v>
      </c>
      <c r="M3021" s="13"/>
      <c r="X3021" s="13"/>
    </row>
    <row r="3022" spans="1:24" x14ac:dyDescent="0.3">
      <c r="A3022" s="13"/>
      <c r="B3022" s="11">
        <v>4040</v>
      </c>
      <c r="C3022" s="14">
        <f t="shared" si="657"/>
        <v>63.561</v>
      </c>
      <c r="D3022" s="13"/>
      <c r="E3022" s="14">
        <f t="shared" si="659"/>
        <v>63.559100000000001</v>
      </c>
      <c r="F3022" s="21">
        <v>20</v>
      </c>
      <c r="G3022" s="13"/>
      <c r="H3022" s="21">
        <f t="shared" si="658"/>
        <v>19</v>
      </c>
      <c r="I3022" s="13"/>
      <c r="J3022" s="11" t="str">
        <f t="shared" si="660"/>
        <v/>
      </c>
      <c r="K3022" s="11" t="str">
        <f t="shared" si="661"/>
        <v/>
      </c>
      <c r="L3022" s="11" t="str">
        <f t="shared" si="662"/>
        <v>O</v>
      </c>
      <c r="M3022" s="13"/>
      <c r="X3022" s="13"/>
    </row>
    <row r="3023" spans="1:24" x14ac:dyDescent="0.3">
      <c r="A3023" s="13"/>
      <c r="B3023" s="11">
        <v>4041</v>
      </c>
      <c r="C3023" s="14">
        <f t="shared" si="657"/>
        <v>63.568899999999999</v>
      </c>
      <c r="D3023" s="13"/>
      <c r="E3023" s="14">
        <f t="shared" si="659"/>
        <v>63.566899999999997</v>
      </c>
      <c r="F3023" s="21">
        <v>20</v>
      </c>
      <c r="G3023" s="13"/>
      <c r="H3023" s="21">
        <f t="shared" si="658"/>
        <v>20</v>
      </c>
      <c r="I3023" s="13"/>
      <c r="J3023" s="11" t="str">
        <f t="shared" si="660"/>
        <v>X</v>
      </c>
      <c r="K3023" s="11" t="str">
        <f t="shared" si="661"/>
        <v/>
      </c>
      <c r="L3023" s="11" t="str">
        <f t="shared" si="662"/>
        <v/>
      </c>
      <c r="M3023" s="13"/>
      <c r="X3023" s="13"/>
    </row>
    <row r="3024" spans="1:24" x14ac:dyDescent="0.3">
      <c r="A3024" s="13"/>
      <c r="B3024" s="11">
        <v>4042</v>
      </c>
      <c r="C3024" s="14">
        <f t="shared" si="657"/>
        <v>63.576700000000002</v>
      </c>
      <c r="D3024" s="13"/>
      <c r="E3024" s="14">
        <f t="shared" si="659"/>
        <v>63.574800000000003</v>
      </c>
      <c r="F3024" s="21">
        <v>20</v>
      </c>
      <c r="G3024" s="13"/>
      <c r="H3024" s="21">
        <f t="shared" si="658"/>
        <v>19</v>
      </c>
      <c r="I3024" s="13"/>
      <c r="J3024" s="11" t="str">
        <f t="shared" si="660"/>
        <v/>
      </c>
      <c r="K3024" s="11" t="str">
        <f t="shared" si="661"/>
        <v/>
      </c>
      <c r="L3024" s="11" t="str">
        <f t="shared" si="662"/>
        <v>O</v>
      </c>
      <c r="M3024" s="13"/>
      <c r="X3024" s="13"/>
    </row>
    <row r="3025" spans="1:24" x14ac:dyDescent="0.3">
      <c r="A3025" s="13"/>
      <c r="B3025" s="11">
        <v>4043</v>
      </c>
      <c r="C3025" s="14">
        <f t="shared" si="657"/>
        <v>63.584600000000002</v>
      </c>
      <c r="D3025" s="13"/>
      <c r="E3025" s="14">
        <f t="shared" si="659"/>
        <v>63.582700000000003</v>
      </c>
      <c r="F3025" s="21">
        <f t="shared" ref="F3025:F3042" si="663">ROUND(20-(((E3025-63)-0.58)/0.14)*(20/6),0)</f>
        <v>20</v>
      </c>
      <c r="G3025" s="13"/>
      <c r="H3025" s="21">
        <f t="shared" si="658"/>
        <v>19</v>
      </c>
      <c r="I3025" s="13"/>
      <c r="J3025" s="11" t="str">
        <f t="shared" si="660"/>
        <v/>
      </c>
      <c r="K3025" s="11" t="str">
        <f t="shared" si="661"/>
        <v/>
      </c>
      <c r="L3025" s="11" t="str">
        <f t="shared" si="662"/>
        <v>O</v>
      </c>
      <c r="M3025" s="13"/>
      <c r="X3025" s="13"/>
    </row>
    <row r="3026" spans="1:24" x14ac:dyDescent="0.3">
      <c r="A3026" s="13"/>
      <c r="B3026" s="11">
        <v>4044</v>
      </c>
      <c r="C3026" s="14">
        <f t="shared" si="657"/>
        <v>63.592500000000001</v>
      </c>
      <c r="D3026" s="13"/>
      <c r="E3026" s="14">
        <f t="shared" si="659"/>
        <v>63.590600000000002</v>
      </c>
      <c r="F3026" s="21">
        <f t="shared" si="663"/>
        <v>20</v>
      </c>
      <c r="G3026" s="13"/>
      <c r="H3026" s="21">
        <f t="shared" si="658"/>
        <v>19</v>
      </c>
      <c r="I3026" s="13"/>
      <c r="J3026" s="11" t="str">
        <f t="shared" si="660"/>
        <v/>
      </c>
      <c r="K3026" s="11" t="str">
        <f t="shared" si="661"/>
        <v/>
      </c>
      <c r="L3026" s="11" t="str">
        <f t="shared" si="662"/>
        <v>O</v>
      </c>
      <c r="M3026" s="13"/>
      <c r="X3026" s="13"/>
    </row>
    <row r="3027" spans="1:24" x14ac:dyDescent="0.3">
      <c r="A3027" s="13"/>
      <c r="B3027" s="11">
        <v>4045</v>
      </c>
      <c r="C3027" s="14">
        <f t="shared" si="657"/>
        <v>63.600299999999997</v>
      </c>
      <c r="D3027" s="13"/>
      <c r="E3027" s="14">
        <f t="shared" si="659"/>
        <v>63.598399999999998</v>
      </c>
      <c r="F3027" s="21">
        <f t="shared" si="663"/>
        <v>20</v>
      </c>
      <c r="G3027" s="13"/>
      <c r="H3027" s="21">
        <f t="shared" si="658"/>
        <v>19</v>
      </c>
      <c r="I3027" s="13"/>
      <c r="J3027" s="11" t="str">
        <f t="shared" si="660"/>
        <v/>
      </c>
      <c r="K3027" s="11" t="str">
        <f t="shared" si="661"/>
        <v/>
      </c>
      <c r="L3027" s="11" t="str">
        <f t="shared" si="662"/>
        <v>O</v>
      </c>
      <c r="M3027" s="13"/>
      <c r="X3027" s="13"/>
    </row>
    <row r="3028" spans="1:24" x14ac:dyDescent="0.3">
      <c r="A3028" s="13"/>
      <c r="B3028" s="11">
        <v>4046</v>
      </c>
      <c r="C3028" s="14">
        <f t="shared" si="657"/>
        <v>63.608199999999997</v>
      </c>
      <c r="D3028" s="13"/>
      <c r="E3028" s="14">
        <f t="shared" si="659"/>
        <v>63.606299999999997</v>
      </c>
      <c r="F3028" s="21">
        <f t="shared" si="663"/>
        <v>19</v>
      </c>
      <c r="G3028" s="13"/>
      <c r="H3028" s="21">
        <f t="shared" si="658"/>
        <v>19</v>
      </c>
      <c r="I3028" s="13"/>
      <c r="J3028" s="11" t="str">
        <f t="shared" si="660"/>
        <v>X</v>
      </c>
      <c r="K3028" s="11" t="str">
        <f t="shared" si="661"/>
        <v/>
      </c>
      <c r="L3028" s="11" t="str">
        <f t="shared" si="662"/>
        <v/>
      </c>
      <c r="M3028" s="13"/>
      <c r="X3028" s="13"/>
    </row>
    <row r="3029" spans="1:24" x14ac:dyDescent="0.3">
      <c r="A3029" s="13"/>
      <c r="B3029" s="11">
        <v>4047</v>
      </c>
      <c r="C3029" s="14">
        <f t="shared" si="657"/>
        <v>63.616</v>
      </c>
      <c r="D3029" s="13"/>
      <c r="E3029" s="14">
        <f t="shared" si="659"/>
        <v>63.614199999999997</v>
      </c>
      <c r="F3029" s="21">
        <f t="shared" si="663"/>
        <v>19</v>
      </c>
      <c r="G3029" s="13"/>
      <c r="H3029" s="21">
        <f t="shared" si="658"/>
        <v>18</v>
      </c>
      <c r="I3029" s="13"/>
      <c r="J3029" s="11" t="str">
        <f t="shared" si="660"/>
        <v/>
      </c>
      <c r="K3029" s="11" t="str">
        <f t="shared" si="661"/>
        <v/>
      </c>
      <c r="L3029" s="11" t="str">
        <f t="shared" si="662"/>
        <v>O</v>
      </c>
      <c r="M3029" s="13"/>
      <c r="X3029" s="13"/>
    </row>
    <row r="3030" spans="1:24" x14ac:dyDescent="0.3">
      <c r="A3030" s="13"/>
      <c r="B3030" s="11">
        <v>4048</v>
      </c>
      <c r="C3030" s="14">
        <f t="shared" si="657"/>
        <v>63.623899999999999</v>
      </c>
      <c r="D3030" s="13"/>
      <c r="E3030" s="14">
        <f t="shared" si="659"/>
        <v>63.622</v>
      </c>
      <c r="F3030" s="21">
        <f t="shared" si="663"/>
        <v>19</v>
      </c>
      <c r="G3030" s="13"/>
      <c r="H3030" s="21">
        <f t="shared" si="658"/>
        <v>19</v>
      </c>
      <c r="I3030" s="13"/>
      <c r="J3030" s="11" t="str">
        <f t="shared" si="660"/>
        <v>X</v>
      </c>
      <c r="K3030" s="11" t="str">
        <f t="shared" si="661"/>
        <v/>
      </c>
      <c r="L3030" s="11" t="str">
        <f t="shared" si="662"/>
        <v/>
      </c>
      <c r="M3030" s="13"/>
      <c r="X3030" s="13"/>
    </row>
    <row r="3031" spans="1:24" x14ac:dyDescent="0.3">
      <c r="A3031" s="13"/>
      <c r="B3031" s="11">
        <v>4049</v>
      </c>
      <c r="C3031" s="14">
        <f t="shared" si="657"/>
        <v>63.631799999999998</v>
      </c>
      <c r="D3031" s="13"/>
      <c r="E3031" s="14">
        <f t="shared" si="659"/>
        <v>63.629899999999999</v>
      </c>
      <c r="F3031" s="21">
        <f t="shared" si="663"/>
        <v>19</v>
      </c>
      <c r="G3031" s="13"/>
      <c r="H3031" s="21">
        <f t="shared" si="658"/>
        <v>19</v>
      </c>
      <c r="I3031" s="13"/>
      <c r="J3031" s="11" t="str">
        <f t="shared" si="660"/>
        <v>X</v>
      </c>
      <c r="K3031" s="11" t="str">
        <f t="shared" si="661"/>
        <v/>
      </c>
      <c r="L3031" s="11" t="str">
        <f t="shared" si="662"/>
        <v/>
      </c>
      <c r="M3031" s="13"/>
      <c r="X3031" s="13"/>
    </row>
    <row r="3032" spans="1:24" x14ac:dyDescent="0.3">
      <c r="A3032" s="13"/>
      <c r="B3032" s="11">
        <v>4050</v>
      </c>
      <c r="C3032" s="14">
        <f t="shared" si="657"/>
        <v>63.639600000000002</v>
      </c>
      <c r="D3032" s="13"/>
      <c r="E3032" s="14">
        <f t="shared" si="659"/>
        <v>63.637799999999999</v>
      </c>
      <c r="F3032" s="21">
        <f t="shared" si="663"/>
        <v>19</v>
      </c>
      <c r="G3032" s="13"/>
      <c r="H3032" s="21">
        <f t="shared" si="658"/>
        <v>18</v>
      </c>
      <c r="I3032" s="13"/>
      <c r="J3032" s="11" t="str">
        <f t="shared" si="660"/>
        <v/>
      </c>
      <c r="K3032" s="11" t="str">
        <f t="shared" si="661"/>
        <v/>
      </c>
      <c r="L3032" s="11" t="str">
        <f t="shared" si="662"/>
        <v>O</v>
      </c>
      <c r="M3032" s="13"/>
      <c r="X3032" s="13"/>
    </row>
    <row r="3033" spans="1:24" x14ac:dyDescent="0.3">
      <c r="A3033" s="13"/>
      <c r="B3033" s="11">
        <v>4051</v>
      </c>
      <c r="C3033" s="14">
        <f t="shared" si="657"/>
        <v>63.647500000000001</v>
      </c>
      <c r="D3033" s="13"/>
      <c r="E3033" s="14">
        <f t="shared" si="659"/>
        <v>63.645699999999998</v>
      </c>
      <c r="F3033" s="21">
        <f t="shared" si="663"/>
        <v>18</v>
      </c>
      <c r="G3033" s="13"/>
      <c r="H3033" s="21">
        <f t="shared" si="658"/>
        <v>18</v>
      </c>
      <c r="I3033" s="13"/>
      <c r="J3033" s="11" t="str">
        <f t="shared" si="660"/>
        <v>X</v>
      </c>
      <c r="K3033" s="11" t="str">
        <f t="shared" si="661"/>
        <v/>
      </c>
      <c r="L3033" s="11" t="str">
        <f t="shared" si="662"/>
        <v/>
      </c>
      <c r="M3033" s="13"/>
      <c r="X3033" s="13"/>
    </row>
    <row r="3034" spans="1:24" x14ac:dyDescent="0.3">
      <c r="A3034" s="13"/>
      <c r="B3034" s="11">
        <v>4052</v>
      </c>
      <c r="C3034" s="14">
        <f t="shared" si="657"/>
        <v>63.655299999999997</v>
      </c>
      <c r="D3034" s="13"/>
      <c r="E3034" s="14">
        <f t="shared" si="659"/>
        <v>63.653500000000001</v>
      </c>
      <c r="F3034" s="21">
        <f t="shared" si="663"/>
        <v>18</v>
      </c>
      <c r="G3034" s="13"/>
      <c r="H3034" s="21">
        <f t="shared" si="658"/>
        <v>18</v>
      </c>
      <c r="I3034" s="13"/>
      <c r="J3034" s="11" t="str">
        <f t="shared" si="660"/>
        <v>X</v>
      </c>
      <c r="K3034" s="11" t="str">
        <f t="shared" si="661"/>
        <v/>
      </c>
      <c r="L3034" s="11" t="str">
        <f t="shared" si="662"/>
        <v/>
      </c>
      <c r="M3034" s="13"/>
      <c r="X3034" s="13"/>
    </row>
    <row r="3035" spans="1:24" x14ac:dyDescent="0.3">
      <c r="A3035" s="13"/>
      <c r="B3035" s="11">
        <v>4053</v>
      </c>
      <c r="C3035" s="14">
        <f t="shared" si="657"/>
        <v>63.663200000000003</v>
      </c>
      <c r="D3035" s="13"/>
      <c r="E3035" s="14">
        <f t="shared" si="659"/>
        <v>63.6614</v>
      </c>
      <c r="F3035" s="21">
        <f t="shared" si="663"/>
        <v>18</v>
      </c>
      <c r="G3035" s="13"/>
      <c r="H3035" s="21">
        <f t="shared" si="658"/>
        <v>18</v>
      </c>
      <c r="I3035" s="13"/>
      <c r="J3035" s="11" t="str">
        <f t="shared" si="660"/>
        <v>X</v>
      </c>
      <c r="K3035" s="11" t="str">
        <f t="shared" si="661"/>
        <v/>
      </c>
      <c r="L3035" s="11" t="str">
        <f t="shared" si="662"/>
        <v/>
      </c>
      <c r="M3035" s="13"/>
      <c r="X3035" s="13"/>
    </row>
    <row r="3036" spans="1:24" x14ac:dyDescent="0.3">
      <c r="A3036" s="13"/>
      <c r="B3036" s="11">
        <v>4054</v>
      </c>
      <c r="C3036" s="14">
        <f t="shared" si="657"/>
        <v>63.670999999999999</v>
      </c>
      <c r="D3036" s="13"/>
      <c r="E3036" s="14">
        <f t="shared" si="659"/>
        <v>63.6693</v>
      </c>
      <c r="F3036" s="21">
        <f t="shared" si="663"/>
        <v>18</v>
      </c>
      <c r="G3036" s="13"/>
      <c r="H3036" s="21">
        <f t="shared" si="658"/>
        <v>17</v>
      </c>
      <c r="I3036" s="13"/>
      <c r="J3036" s="11" t="str">
        <f t="shared" si="660"/>
        <v/>
      </c>
      <c r="K3036" s="11" t="str">
        <f t="shared" si="661"/>
        <v/>
      </c>
      <c r="L3036" s="11" t="str">
        <f t="shared" si="662"/>
        <v>O</v>
      </c>
      <c r="M3036" s="13"/>
      <c r="X3036" s="13"/>
    </row>
    <row r="3037" spans="1:24" x14ac:dyDescent="0.3">
      <c r="A3037" s="13"/>
      <c r="B3037" s="11">
        <v>4055</v>
      </c>
      <c r="C3037" s="14">
        <f t="shared" si="657"/>
        <v>63.678899999999999</v>
      </c>
      <c r="D3037" s="13"/>
      <c r="E3037" s="14">
        <f t="shared" si="659"/>
        <v>63.677199999999999</v>
      </c>
      <c r="F3037" s="21">
        <f t="shared" si="663"/>
        <v>18</v>
      </c>
      <c r="G3037" s="13"/>
      <c r="H3037" s="21">
        <f t="shared" si="658"/>
        <v>17</v>
      </c>
      <c r="I3037" s="13"/>
      <c r="J3037" s="11" t="str">
        <f t="shared" si="660"/>
        <v/>
      </c>
      <c r="K3037" s="11" t="str">
        <f t="shared" si="661"/>
        <v/>
      </c>
      <c r="L3037" s="11" t="str">
        <f t="shared" si="662"/>
        <v>O</v>
      </c>
      <c r="M3037" s="13"/>
      <c r="X3037" s="13"/>
    </row>
    <row r="3038" spans="1:24" x14ac:dyDescent="0.3">
      <c r="A3038" s="13"/>
      <c r="B3038" s="11">
        <v>4056</v>
      </c>
      <c r="C3038" s="14">
        <f t="shared" si="657"/>
        <v>63.686700000000002</v>
      </c>
      <c r="D3038" s="13"/>
      <c r="E3038" s="14">
        <f t="shared" si="659"/>
        <v>63.685000000000002</v>
      </c>
      <c r="F3038" s="21">
        <f t="shared" si="663"/>
        <v>17</v>
      </c>
      <c r="G3038" s="13"/>
      <c r="H3038" s="21">
        <f t="shared" si="658"/>
        <v>17</v>
      </c>
      <c r="I3038" s="13"/>
      <c r="J3038" s="11" t="str">
        <f t="shared" si="660"/>
        <v>X</v>
      </c>
      <c r="K3038" s="11" t="str">
        <f t="shared" si="661"/>
        <v/>
      </c>
      <c r="L3038" s="11" t="str">
        <f t="shared" si="662"/>
        <v/>
      </c>
      <c r="M3038" s="13"/>
      <c r="X3038" s="13"/>
    </row>
    <row r="3039" spans="1:24" x14ac:dyDescent="0.3">
      <c r="A3039" s="13"/>
      <c r="B3039" s="11">
        <v>4057</v>
      </c>
      <c r="C3039" s="14">
        <f t="shared" si="657"/>
        <v>63.694600000000001</v>
      </c>
      <c r="D3039" s="13"/>
      <c r="E3039" s="14">
        <f t="shared" si="659"/>
        <v>63.692900000000002</v>
      </c>
      <c r="F3039" s="21">
        <f t="shared" si="663"/>
        <v>17</v>
      </c>
      <c r="G3039" s="13"/>
      <c r="H3039" s="21">
        <f t="shared" si="658"/>
        <v>17</v>
      </c>
      <c r="I3039" s="13"/>
      <c r="J3039" s="11" t="str">
        <f t="shared" si="660"/>
        <v>X</v>
      </c>
      <c r="K3039" s="11" t="str">
        <f t="shared" si="661"/>
        <v/>
      </c>
      <c r="L3039" s="11" t="str">
        <f t="shared" si="662"/>
        <v/>
      </c>
      <c r="M3039" s="13"/>
      <c r="X3039" s="13"/>
    </row>
    <row r="3040" spans="1:24" x14ac:dyDescent="0.3">
      <c r="A3040" s="13"/>
      <c r="B3040" s="11">
        <v>4058</v>
      </c>
      <c r="C3040" s="14">
        <f t="shared" si="657"/>
        <v>63.702399999999997</v>
      </c>
      <c r="D3040" s="13"/>
      <c r="E3040" s="14">
        <f t="shared" si="659"/>
        <v>63.700800000000001</v>
      </c>
      <c r="F3040" s="21">
        <f t="shared" si="663"/>
        <v>17</v>
      </c>
      <c r="G3040" s="13"/>
      <c r="H3040" s="21">
        <f t="shared" si="658"/>
        <v>16</v>
      </c>
      <c r="I3040" s="13"/>
      <c r="J3040" s="11" t="str">
        <f t="shared" si="660"/>
        <v/>
      </c>
      <c r="K3040" s="11" t="str">
        <f t="shared" si="661"/>
        <v/>
      </c>
      <c r="L3040" s="11" t="str">
        <f t="shared" si="662"/>
        <v>O</v>
      </c>
      <c r="M3040" s="13"/>
      <c r="X3040" s="13"/>
    </row>
    <row r="3041" spans="1:24" x14ac:dyDescent="0.3">
      <c r="A3041" s="13"/>
      <c r="B3041" s="11">
        <v>4059</v>
      </c>
      <c r="C3041" s="14">
        <f t="shared" si="657"/>
        <v>63.710299999999997</v>
      </c>
      <c r="D3041" s="13"/>
      <c r="E3041" s="14">
        <f t="shared" si="659"/>
        <v>63.7087</v>
      </c>
      <c r="F3041" s="21">
        <f t="shared" si="663"/>
        <v>17</v>
      </c>
      <c r="G3041" s="13"/>
      <c r="H3041" s="21">
        <f t="shared" si="658"/>
        <v>16</v>
      </c>
      <c r="I3041" s="13"/>
      <c r="J3041" s="11" t="str">
        <f t="shared" si="660"/>
        <v/>
      </c>
      <c r="K3041" s="11" t="str">
        <f t="shared" si="661"/>
        <v/>
      </c>
      <c r="L3041" s="11" t="str">
        <f t="shared" si="662"/>
        <v>O</v>
      </c>
      <c r="M3041" s="13"/>
      <c r="X3041" s="13"/>
    </row>
    <row r="3042" spans="1:24" x14ac:dyDescent="0.3">
      <c r="A3042" s="13"/>
      <c r="B3042" s="11">
        <v>4060</v>
      </c>
      <c r="C3042" s="14">
        <f t="shared" si="657"/>
        <v>63.7181</v>
      </c>
      <c r="D3042" s="13"/>
      <c r="E3042" s="14">
        <f t="shared" si="659"/>
        <v>63.716500000000003</v>
      </c>
      <c r="F3042" s="21">
        <f t="shared" si="663"/>
        <v>17</v>
      </c>
      <c r="G3042" s="13"/>
      <c r="H3042" s="21">
        <f t="shared" si="658"/>
        <v>16</v>
      </c>
      <c r="I3042" s="13"/>
      <c r="J3042" s="11" t="str">
        <f t="shared" si="660"/>
        <v/>
      </c>
      <c r="K3042" s="11" t="str">
        <f t="shared" si="661"/>
        <v/>
      </c>
      <c r="L3042" s="11" t="str">
        <f t="shared" si="662"/>
        <v>O</v>
      </c>
      <c r="M3042" s="13"/>
      <c r="X3042" s="13"/>
    </row>
    <row r="3043" spans="1:24" x14ac:dyDescent="0.3">
      <c r="A3043" s="13"/>
      <c r="B3043" s="11">
        <v>4061</v>
      </c>
      <c r="C3043" s="14">
        <f t="shared" si="657"/>
        <v>63.725999999999999</v>
      </c>
      <c r="D3043" s="13"/>
      <c r="E3043" s="14">
        <f t="shared" si="659"/>
        <v>63.724400000000003</v>
      </c>
      <c r="F3043" s="21">
        <f t="shared" ref="F3043:F3060" si="664">ROUND((20/2)+((0.86-(E3043-63))/0.14)*(20/3),0)</f>
        <v>16</v>
      </c>
      <c r="G3043" s="13"/>
      <c r="H3043" s="21">
        <f t="shared" si="658"/>
        <v>16</v>
      </c>
      <c r="I3043" s="13"/>
      <c r="J3043" s="11" t="str">
        <f t="shared" si="660"/>
        <v>X</v>
      </c>
      <c r="K3043" s="11" t="str">
        <f t="shared" si="661"/>
        <v/>
      </c>
      <c r="L3043" s="11" t="str">
        <f t="shared" si="662"/>
        <v/>
      </c>
      <c r="M3043" s="13"/>
      <c r="X3043" s="13"/>
    </row>
    <row r="3044" spans="1:24" x14ac:dyDescent="0.3">
      <c r="A3044" s="13"/>
      <c r="B3044" s="11">
        <v>4062</v>
      </c>
      <c r="C3044" s="14">
        <f t="shared" si="657"/>
        <v>63.733800000000002</v>
      </c>
      <c r="D3044" s="13"/>
      <c r="E3044" s="14">
        <f t="shared" si="659"/>
        <v>63.732300000000002</v>
      </c>
      <c r="F3044" s="21">
        <f t="shared" si="664"/>
        <v>16</v>
      </c>
      <c r="G3044" s="13"/>
      <c r="H3044" s="21">
        <f t="shared" si="658"/>
        <v>15</v>
      </c>
      <c r="I3044" s="13"/>
      <c r="J3044" s="11" t="str">
        <f t="shared" si="660"/>
        <v/>
      </c>
      <c r="K3044" s="11" t="str">
        <f t="shared" si="661"/>
        <v/>
      </c>
      <c r="L3044" s="11" t="str">
        <f t="shared" si="662"/>
        <v>O</v>
      </c>
      <c r="M3044" s="13"/>
      <c r="X3044" s="13"/>
    </row>
    <row r="3045" spans="1:24" x14ac:dyDescent="0.3">
      <c r="A3045" s="13"/>
      <c r="B3045" s="11">
        <v>4063</v>
      </c>
      <c r="C3045" s="14">
        <f t="shared" si="657"/>
        <v>63.741700000000002</v>
      </c>
      <c r="D3045" s="13"/>
      <c r="E3045" s="14">
        <f t="shared" si="659"/>
        <v>63.740200000000002</v>
      </c>
      <c r="F3045" s="21">
        <f t="shared" si="664"/>
        <v>16</v>
      </c>
      <c r="G3045" s="13"/>
      <c r="H3045" s="21">
        <f t="shared" si="658"/>
        <v>15</v>
      </c>
      <c r="I3045" s="13"/>
      <c r="J3045" s="11" t="str">
        <f t="shared" si="660"/>
        <v/>
      </c>
      <c r="K3045" s="11" t="str">
        <f t="shared" si="661"/>
        <v/>
      </c>
      <c r="L3045" s="11" t="str">
        <f t="shared" si="662"/>
        <v>O</v>
      </c>
      <c r="M3045" s="13"/>
      <c r="X3045" s="13"/>
    </row>
    <row r="3046" spans="1:24" x14ac:dyDescent="0.3">
      <c r="A3046" s="13"/>
      <c r="B3046" s="11">
        <v>4064</v>
      </c>
      <c r="C3046" s="14">
        <f t="shared" si="657"/>
        <v>63.749499999999998</v>
      </c>
      <c r="D3046" s="13"/>
      <c r="E3046" s="14">
        <f t="shared" si="659"/>
        <v>63.747999999999998</v>
      </c>
      <c r="F3046" s="21">
        <f t="shared" si="664"/>
        <v>15</v>
      </c>
      <c r="G3046" s="13"/>
      <c r="H3046" s="21">
        <f t="shared" si="658"/>
        <v>15</v>
      </c>
      <c r="I3046" s="13"/>
      <c r="J3046" s="11" t="str">
        <f t="shared" si="660"/>
        <v>X</v>
      </c>
      <c r="K3046" s="11" t="str">
        <f t="shared" si="661"/>
        <v/>
      </c>
      <c r="L3046" s="11" t="str">
        <f t="shared" si="662"/>
        <v/>
      </c>
      <c r="M3046" s="13"/>
      <c r="X3046" s="13"/>
    </row>
    <row r="3047" spans="1:24" x14ac:dyDescent="0.3">
      <c r="A3047" s="13"/>
      <c r="B3047" s="11">
        <v>4065</v>
      </c>
      <c r="C3047" s="14">
        <f t="shared" si="657"/>
        <v>63.757399999999997</v>
      </c>
      <c r="D3047" s="13"/>
      <c r="E3047" s="14">
        <f t="shared" si="659"/>
        <v>63.755899999999997</v>
      </c>
      <c r="F3047" s="21">
        <f t="shared" si="664"/>
        <v>15</v>
      </c>
      <c r="G3047" s="13"/>
      <c r="H3047" s="21">
        <f t="shared" si="658"/>
        <v>15</v>
      </c>
      <c r="I3047" s="13"/>
      <c r="J3047" s="11" t="str">
        <f t="shared" si="660"/>
        <v>X</v>
      </c>
      <c r="K3047" s="11" t="str">
        <f t="shared" si="661"/>
        <v/>
      </c>
      <c r="L3047" s="11" t="str">
        <f t="shared" si="662"/>
        <v/>
      </c>
      <c r="M3047" s="13"/>
      <c r="X3047" s="13"/>
    </row>
    <row r="3048" spans="1:24" x14ac:dyDescent="0.3">
      <c r="A3048" s="13"/>
      <c r="B3048" s="11">
        <v>4066</v>
      </c>
      <c r="C3048" s="14">
        <f t="shared" si="657"/>
        <v>63.7652</v>
      </c>
      <c r="D3048" s="13"/>
      <c r="E3048" s="14">
        <f t="shared" si="659"/>
        <v>63.763800000000003</v>
      </c>
      <c r="F3048" s="21">
        <f t="shared" si="664"/>
        <v>15</v>
      </c>
      <c r="G3048" s="13"/>
      <c r="H3048" s="21">
        <f t="shared" si="658"/>
        <v>14</v>
      </c>
      <c r="I3048" s="13"/>
      <c r="J3048" s="11" t="str">
        <f t="shared" ref="J3048:J3077" si="665">IF(H3048=F3048,"X","")</f>
        <v/>
      </c>
      <c r="K3048" s="11" t="str">
        <f t="shared" ref="K3048:K3077" si="666">IF(H3048&gt;F3048,"U","")</f>
        <v/>
      </c>
      <c r="L3048" s="11" t="str">
        <f t="shared" ref="L3048:L3077" si="667">IF(H3048&lt;F3048,"O","")</f>
        <v>O</v>
      </c>
      <c r="M3048" s="13"/>
      <c r="X3048" s="13"/>
    </row>
    <row r="3049" spans="1:24" x14ac:dyDescent="0.3">
      <c r="A3049" s="13"/>
      <c r="B3049" s="11">
        <v>4067</v>
      </c>
      <c r="C3049" s="14">
        <f t="shared" si="657"/>
        <v>63.773000000000003</v>
      </c>
      <c r="D3049" s="13"/>
      <c r="E3049" s="14">
        <f t="shared" si="659"/>
        <v>63.771700000000003</v>
      </c>
      <c r="F3049" s="21">
        <f t="shared" si="664"/>
        <v>14</v>
      </c>
      <c r="G3049" s="13"/>
      <c r="H3049" s="21">
        <f t="shared" si="658"/>
        <v>13</v>
      </c>
      <c r="I3049" s="13"/>
      <c r="J3049" s="11" t="str">
        <f t="shared" si="665"/>
        <v/>
      </c>
      <c r="K3049" s="11" t="str">
        <f t="shared" si="666"/>
        <v/>
      </c>
      <c r="L3049" s="11" t="str">
        <f t="shared" si="667"/>
        <v>O</v>
      </c>
      <c r="M3049" s="13"/>
      <c r="X3049" s="13"/>
    </row>
    <row r="3050" spans="1:24" x14ac:dyDescent="0.3">
      <c r="A3050" s="13"/>
      <c r="B3050" s="11">
        <v>4068</v>
      </c>
      <c r="C3050" s="14">
        <f t="shared" si="657"/>
        <v>63.780900000000003</v>
      </c>
      <c r="D3050" s="13"/>
      <c r="E3050" s="14">
        <f t="shared" si="659"/>
        <v>63.779499999999999</v>
      </c>
      <c r="F3050" s="21">
        <f t="shared" si="664"/>
        <v>14</v>
      </c>
      <c r="G3050" s="13"/>
      <c r="H3050" s="21">
        <f t="shared" si="658"/>
        <v>14</v>
      </c>
      <c r="I3050" s="13"/>
      <c r="J3050" s="11" t="str">
        <f t="shared" si="665"/>
        <v>X</v>
      </c>
      <c r="K3050" s="11" t="str">
        <f t="shared" si="666"/>
        <v/>
      </c>
      <c r="L3050" s="11" t="str">
        <f t="shared" si="667"/>
        <v/>
      </c>
      <c r="M3050" s="13"/>
      <c r="X3050" s="13"/>
    </row>
    <row r="3051" spans="1:24" x14ac:dyDescent="0.3">
      <c r="A3051" s="13"/>
      <c r="B3051" s="11">
        <v>4069</v>
      </c>
      <c r="C3051" s="14">
        <f t="shared" si="657"/>
        <v>63.788699999999999</v>
      </c>
      <c r="D3051" s="13"/>
      <c r="E3051" s="14">
        <f t="shared" si="659"/>
        <v>63.787399999999998</v>
      </c>
      <c r="F3051" s="21">
        <f t="shared" si="664"/>
        <v>13</v>
      </c>
      <c r="G3051" s="13"/>
      <c r="H3051" s="21">
        <f t="shared" si="658"/>
        <v>13</v>
      </c>
      <c r="I3051" s="13"/>
      <c r="J3051" s="11" t="str">
        <f t="shared" si="665"/>
        <v>X</v>
      </c>
      <c r="K3051" s="11" t="str">
        <f t="shared" si="666"/>
        <v/>
      </c>
      <c r="L3051" s="11" t="str">
        <f t="shared" si="667"/>
        <v/>
      </c>
      <c r="M3051" s="13"/>
      <c r="X3051" s="13"/>
    </row>
    <row r="3052" spans="1:24" x14ac:dyDescent="0.3">
      <c r="A3052" s="13"/>
      <c r="B3052" s="11">
        <v>4070</v>
      </c>
      <c r="C3052" s="14">
        <f t="shared" si="657"/>
        <v>63.796599999999998</v>
      </c>
      <c r="D3052" s="13"/>
      <c r="E3052" s="14">
        <f t="shared" si="659"/>
        <v>63.795299999999997</v>
      </c>
      <c r="F3052" s="21">
        <f t="shared" si="664"/>
        <v>13</v>
      </c>
      <c r="G3052" s="13"/>
      <c r="H3052" s="21">
        <f t="shared" si="658"/>
        <v>13</v>
      </c>
      <c r="I3052" s="13"/>
      <c r="J3052" s="11" t="str">
        <f t="shared" si="665"/>
        <v>X</v>
      </c>
      <c r="K3052" s="11" t="str">
        <f t="shared" si="666"/>
        <v/>
      </c>
      <c r="L3052" s="11" t="str">
        <f t="shared" si="667"/>
        <v/>
      </c>
      <c r="M3052" s="13"/>
      <c r="X3052" s="13"/>
    </row>
    <row r="3053" spans="1:24" x14ac:dyDescent="0.3">
      <c r="A3053" s="13"/>
      <c r="B3053" s="11">
        <v>4071</v>
      </c>
      <c r="C3053" s="14">
        <f t="shared" si="657"/>
        <v>63.804400000000001</v>
      </c>
      <c r="D3053" s="13"/>
      <c r="E3053" s="14">
        <f t="shared" si="659"/>
        <v>63.803100000000001</v>
      </c>
      <c r="F3053" s="21">
        <f t="shared" si="664"/>
        <v>13</v>
      </c>
      <c r="G3053" s="13"/>
      <c r="H3053" s="21">
        <f t="shared" si="658"/>
        <v>13</v>
      </c>
      <c r="I3053" s="13"/>
      <c r="J3053" s="11" t="str">
        <f t="shared" si="665"/>
        <v>X</v>
      </c>
      <c r="K3053" s="11" t="str">
        <f t="shared" si="666"/>
        <v/>
      </c>
      <c r="L3053" s="11" t="str">
        <f t="shared" si="667"/>
        <v/>
      </c>
      <c r="M3053" s="13"/>
      <c r="X3053" s="13"/>
    </row>
    <row r="3054" spans="1:24" x14ac:dyDescent="0.3">
      <c r="A3054" s="13"/>
      <c r="B3054" s="11">
        <v>4072</v>
      </c>
      <c r="C3054" s="14">
        <f t="shared" si="657"/>
        <v>63.812199999999997</v>
      </c>
      <c r="D3054" s="13"/>
      <c r="E3054" s="14">
        <f t="shared" si="659"/>
        <v>63.811</v>
      </c>
      <c r="F3054" s="21">
        <f t="shared" si="664"/>
        <v>12</v>
      </c>
      <c r="G3054" s="13"/>
      <c r="H3054" s="21">
        <f t="shared" si="658"/>
        <v>11.999999999999998</v>
      </c>
      <c r="I3054" s="13"/>
      <c r="J3054" s="11" t="str">
        <f t="shared" si="665"/>
        <v>X</v>
      </c>
      <c r="K3054" s="11" t="str">
        <f t="shared" si="666"/>
        <v/>
      </c>
      <c r="L3054" s="11" t="str">
        <f t="shared" si="667"/>
        <v/>
      </c>
      <c r="M3054" s="13"/>
      <c r="X3054" s="13"/>
    </row>
    <row r="3055" spans="1:24" x14ac:dyDescent="0.3">
      <c r="A3055" s="13"/>
      <c r="B3055" s="11">
        <v>4073</v>
      </c>
      <c r="C3055" s="14">
        <f t="shared" si="657"/>
        <v>63.820099999999996</v>
      </c>
      <c r="D3055" s="13"/>
      <c r="E3055" s="14">
        <f t="shared" si="659"/>
        <v>63.818899999999999</v>
      </c>
      <c r="F3055" s="21">
        <f t="shared" si="664"/>
        <v>12</v>
      </c>
      <c r="G3055" s="13"/>
      <c r="H3055" s="21">
        <f t="shared" si="658"/>
        <v>11.999999999999998</v>
      </c>
      <c r="I3055" s="13"/>
      <c r="J3055" s="11" t="str">
        <f t="shared" si="665"/>
        <v>X</v>
      </c>
      <c r="K3055" s="11" t="str">
        <f t="shared" si="666"/>
        <v/>
      </c>
      <c r="L3055" s="11" t="str">
        <f t="shared" si="667"/>
        <v/>
      </c>
      <c r="M3055" s="13"/>
      <c r="X3055" s="13"/>
    </row>
    <row r="3056" spans="1:24" x14ac:dyDescent="0.3">
      <c r="A3056" s="13"/>
      <c r="B3056" s="11">
        <v>4074</v>
      </c>
      <c r="C3056" s="14">
        <f t="shared" si="657"/>
        <v>63.8279</v>
      </c>
      <c r="D3056" s="13"/>
      <c r="E3056" s="14">
        <f t="shared" si="659"/>
        <v>63.826799999999999</v>
      </c>
      <c r="F3056" s="21">
        <f t="shared" si="664"/>
        <v>12</v>
      </c>
      <c r="G3056" s="13"/>
      <c r="H3056" s="21">
        <f t="shared" si="658"/>
        <v>11</v>
      </c>
      <c r="I3056" s="13"/>
      <c r="J3056" s="11" t="str">
        <f t="shared" si="665"/>
        <v/>
      </c>
      <c r="K3056" s="11" t="str">
        <f t="shared" si="666"/>
        <v/>
      </c>
      <c r="L3056" s="11" t="str">
        <f t="shared" si="667"/>
        <v>O</v>
      </c>
      <c r="M3056" s="13"/>
      <c r="X3056" s="13"/>
    </row>
    <row r="3057" spans="1:24" x14ac:dyDescent="0.3">
      <c r="A3057" s="13"/>
      <c r="B3057" s="11">
        <v>4075</v>
      </c>
      <c r="C3057" s="14">
        <f t="shared" si="657"/>
        <v>63.835700000000003</v>
      </c>
      <c r="D3057" s="13"/>
      <c r="E3057" s="14">
        <f t="shared" si="659"/>
        <v>63.834600000000002</v>
      </c>
      <c r="F3057" s="21">
        <f t="shared" si="664"/>
        <v>11</v>
      </c>
      <c r="G3057" s="13"/>
      <c r="H3057" s="21">
        <f t="shared" si="658"/>
        <v>11</v>
      </c>
      <c r="I3057" s="13"/>
      <c r="J3057" s="11" t="str">
        <f t="shared" si="665"/>
        <v>X</v>
      </c>
      <c r="K3057" s="11" t="str">
        <f t="shared" si="666"/>
        <v/>
      </c>
      <c r="L3057" s="11" t="str">
        <f t="shared" si="667"/>
        <v/>
      </c>
      <c r="M3057" s="13"/>
      <c r="X3057" s="13"/>
    </row>
    <row r="3058" spans="1:24" x14ac:dyDescent="0.3">
      <c r="A3058" s="13"/>
      <c r="B3058" s="11">
        <v>4076</v>
      </c>
      <c r="C3058" s="14">
        <f t="shared" si="657"/>
        <v>63.843600000000002</v>
      </c>
      <c r="D3058" s="13"/>
      <c r="E3058" s="14">
        <f t="shared" si="659"/>
        <v>63.842500000000001</v>
      </c>
      <c r="F3058" s="21">
        <f t="shared" si="664"/>
        <v>11</v>
      </c>
      <c r="G3058" s="13"/>
      <c r="H3058" s="21">
        <f t="shared" si="658"/>
        <v>11</v>
      </c>
      <c r="I3058" s="13"/>
      <c r="J3058" s="11" t="str">
        <f t="shared" si="665"/>
        <v>X</v>
      </c>
      <c r="K3058" s="11" t="str">
        <f t="shared" si="666"/>
        <v/>
      </c>
      <c r="L3058" s="11" t="str">
        <f t="shared" si="667"/>
        <v/>
      </c>
      <c r="M3058" s="13"/>
      <c r="X3058" s="13"/>
    </row>
    <row r="3059" spans="1:24" x14ac:dyDescent="0.3">
      <c r="A3059" s="13"/>
      <c r="B3059" s="11">
        <v>4077</v>
      </c>
      <c r="C3059" s="14">
        <f t="shared" si="657"/>
        <v>63.851399999999998</v>
      </c>
      <c r="D3059" s="13"/>
      <c r="E3059" s="14">
        <f t="shared" si="659"/>
        <v>63.8504</v>
      </c>
      <c r="F3059" s="21">
        <f t="shared" si="664"/>
        <v>10</v>
      </c>
      <c r="G3059" s="13"/>
      <c r="H3059" s="21">
        <f t="shared" si="658"/>
        <v>10</v>
      </c>
      <c r="I3059" s="13"/>
      <c r="J3059" s="11" t="str">
        <f t="shared" si="665"/>
        <v>X</v>
      </c>
      <c r="K3059" s="11" t="str">
        <f t="shared" si="666"/>
        <v/>
      </c>
      <c r="L3059" s="11" t="str">
        <f t="shared" si="667"/>
        <v/>
      </c>
      <c r="M3059" s="13"/>
      <c r="X3059" s="13"/>
    </row>
    <row r="3060" spans="1:24" x14ac:dyDescent="0.3">
      <c r="A3060" s="13"/>
      <c r="B3060" s="11">
        <v>4078</v>
      </c>
      <c r="C3060" s="14">
        <f t="shared" si="657"/>
        <v>63.859200000000001</v>
      </c>
      <c r="D3060" s="13"/>
      <c r="E3060" s="14">
        <f t="shared" si="659"/>
        <v>63.8583</v>
      </c>
      <c r="F3060" s="21">
        <f t="shared" si="664"/>
        <v>10</v>
      </c>
      <c r="G3060" s="13"/>
      <c r="H3060" s="21">
        <f t="shared" si="658"/>
        <v>9</v>
      </c>
      <c r="I3060" s="13"/>
      <c r="J3060" s="11" t="str">
        <f t="shared" si="665"/>
        <v/>
      </c>
      <c r="K3060" s="11" t="str">
        <f t="shared" si="666"/>
        <v/>
      </c>
      <c r="L3060" s="11" t="str">
        <f t="shared" si="667"/>
        <v>O</v>
      </c>
      <c r="M3060" s="13"/>
      <c r="X3060" s="13"/>
    </row>
    <row r="3061" spans="1:24" x14ac:dyDescent="0.3">
      <c r="A3061" s="13"/>
      <c r="B3061" s="11">
        <v>4079</v>
      </c>
      <c r="C3061" s="14">
        <f t="shared" si="657"/>
        <v>63.866999999999997</v>
      </c>
      <c r="D3061" s="13"/>
      <c r="E3061" s="14">
        <f t="shared" si="659"/>
        <v>63.866100000000003</v>
      </c>
      <c r="F3061" s="21">
        <f t="shared" ref="F3061:F3077" si="668">ROUND(((1-(E3061-63))/0.14)*(20/2),0)</f>
        <v>10</v>
      </c>
      <c r="G3061" s="13"/>
      <c r="H3061" s="21">
        <f t="shared" si="658"/>
        <v>9</v>
      </c>
      <c r="I3061" s="13"/>
      <c r="J3061" s="11" t="str">
        <f t="shared" si="665"/>
        <v/>
      </c>
      <c r="K3061" s="11" t="str">
        <f t="shared" si="666"/>
        <v/>
      </c>
      <c r="L3061" s="11" t="str">
        <f t="shared" si="667"/>
        <v>O</v>
      </c>
      <c r="M3061" s="13"/>
      <c r="X3061" s="13"/>
    </row>
    <row r="3062" spans="1:24" x14ac:dyDescent="0.3">
      <c r="A3062" s="13"/>
      <c r="B3062" s="11">
        <v>4080</v>
      </c>
      <c r="C3062" s="14">
        <f t="shared" si="657"/>
        <v>63.874899999999997</v>
      </c>
      <c r="D3062" s="13"/>
      <c r="E3062" s="14">
        <f t="shared" si="659"/>
        <v>63.874000000000002</v>
      </c>
      <c r="F3062" s="21">
        <f t="shared" si="668"/>
        <v>9</v>
      </c>
      <c r="G3062" s="13"/>
      <c r="H3062" s="21">
        <f t="shared" si="658"/>
        <v>9</v>
      </c>
      <c r="I3062" s="13"/>
      <c r="J3062" s="11" t="str">
        <f t="shared" si="665"/>
        <v>X</v>
      </c>
      <c r="K3062" s="11" t="str">
        <f t="shared" si="666"/>
        <v/>
      </c>
      <c r="L3062" s="11" t="str">
        <f t="shared" si="667"/>
        <v/>
      </c>
      <c r="M3062" s="13"/>
      <c r="X3062" s="13"/>
    </row>
    <row r="3063" spans="1:24" x14ac:dyDescent="0.3">
      <c r="A3063" s="13"/>
      <c r="B3063" s="11">
        <v>4081</v>
      </c>
      <c r="C3063" s="14">
        <f t="shared" si="657"/>
        <v>63.8827</v>
      </c>
      <c r="D3063" s="13"/>
      <c r="E3063" s="14">
        <f t="shared" si="659"/>
        <v>63.881900000000002</v>
      </c>
      <c r="F3063" s="21">
        <f t="shared" si="668"/>
        <v>8</v>
      </c>
      <c r="G3063" s="13"/>
      <c r="H3063" s="21">
        <f t="shared" si="658"/>
        <v>8</v>
      </c>
      <c r="I3063" s="13"/>
      <c r="J3063" s="11" t="str">
        <f t="shared" si="665"/>
        <v>X</v>
      </c>
      <c r="K3063" s="11" t="str">
        <f t="shared" si="666"/>
        <v/>
      </c>
      <c r="L3063" s="11" t="str">
        <f t="shared" si="667"/>
        <v/>
      </c>
      <c r="M3063" s="13"/>
      <c r="X3063" s="13"/>
    </row>
    <row r="3064" spans="1:24" x14ac:dyDescent="0.3">
      <c r="A3064" s="13"/>
      <c r="B3064" s="11">
        <v>4082</v>
      </c>
      <c r="C3064" s="14">
        <f t="shared" si="657"/>
        <v>63.890500000000003</v>
      </c>
      <c r="D3064" s="13"/>
      <c r="E3064" s="14">
        <f t="shared" si="659"/>
        <v>63.889800000000001</v>
      </c>
      <c r="F3064" s="21">
        <f t="shared" si="668"/>
        <v>8</v>
      </c>
      <c r="G3064" s="13"/>
      <c r="H3064" s="21">
        <f t="shared" si="658"/>
        <v>7</v>
      </c>
      <c r="I3064" s="13"/>
      <c r="J3064" s="11" t="str">
        <f t="shared" si="665"/>
        <v/>
      </c>
      <c r="K3064" s="11" t="str">
        <f t="shared" si="666"/>
        <v/>
      </c>
      <c r="L3064" s="11" t="str">
        <f t="shared" si="667"/>
        <v>O</v>
      </c>
      <c r="M3064" s="13"/>
      <c r="X3064" s="13"/>
    </row>
    <row r="3065" spans="1:24" x14ac:dyDescent="0.3">
      <c r="A3065" s="13"/>
      <c r="B3065" s="11">
        <v>4083</v>
      </c>
      <c r="C3065" s="14">
        <f t="shared" si="657"/>
        <v>63.898400000000002</v>
      </c>
      <c r="D3065" s="13"/>
      <c r="E3065" s="14">
        <f t="shared" si="659"/>
        <v>63.897599999999997</v>
      </c>
      <c r="F3065" s="21">
        <f t="shared" si="668"/>
        <v>7</v>
      </c>
      <c r="G3065" s="13"/>
      <c r="H3065" s="21">
        <f t="shared" si="658"/>
        <v>8</v>
      </c>
      <c r="I3065" s="13"/>
      <c r="J3065" s="11" t="str">
        <f t="shared" si="665"/>
        <v/>
      </c>
      <c r="K3065" s="11" t="str">
        <f t="shared" si="666"/>
        <v>U</v>
      </c>
      <c r="L3065" s="11" t="str">
        <f t="shared" si="667"/>
        <v/>
      </c>
      <c r="M3065" s="13"/>
      <c r="X3065" s="13"/>
    </row>
    <row r="3066" spans="1:24" x14ac:dyDescent="0.3">
      <c r="A3066" s="13"/>
      <c r="B3066" s="11">
        <v>4084</v>
      </c>
      <c r="C3066" s="14">
        <f t="shared" si="657"/>
        <v>63.906199999999998</v>
      </c>
      <c r="D3066" s="13"/>
      <c r="E3066" s="14">
        <f t="shared" si="659"/>
        <v>63.905500000000004</v>
      </c>
      <c r="F3066" s="21">
        <f t="shared" si="668"/>
        <v>7</v>
      </c>
      <c r="G3066" s="13"/>
      <c r="H3066" s="21">
        <f t="shared" si="658"/>
        <v>7</v>
      </c>
      <c r="I3066" s="13"/>
      <c r="J3066" s="11" t="str">
        <f t="shared" si="665"/>
        <v>X</v>
      </c>
      <c r="K3066" s="11" t="str">
        <f t="shared" si="666"/>
        <v/>
      </c>
      <c r="L3066" s="11" t="str">
        <f t="shared" si="667"/>
        <v/>
      </c>
      <c r="M3066" s="13"/>
      <c r="X3066" s="13"/>
    </row>
    <row r="3067" spans="1:24" x14ac:dyDescent="0.3">
      <c r="A3067" s="13"/>
      <c r="B3067" s="11">
        <v>4085</v>
      </c>
      <c r="C3067" s="14">
        <f t="shared" si="657"/>
        <v>63.914000000000001</v>
      </c>
      <c r="D3067" s="13"/>
      <c r="E3067" s="14">
        <f t="shared" si="659"/>
        <v>63.913400000000003</v>
      </c>
      <c r="F3067" s="21">
        <f t="shared" si="668"/>
        <v>6</v>
      </c>
      <c r="G3067" s="13"/>
      <c r="H3067" s="21">
        <f t="shared" si="658"/>
        <v>5.9999999999999991</v>
      </c>
      <c r="I3067" s="13"/>
      <c r="J3067" s="11" t="str">
        <f t="shared" si="665"/>
        <v>X</v>
      </c>
      <c r="K3067" s="11" t="str">
        <f t="shared" si="666"/>
        <v/>
      </c>
      <c r="L3067" s="11" t="str">
        <f t="shared" si="667"/>
        <v/>
      </c>
      <c r="M3067" s="13"/>
      <c r="X3067" s="13"/>
    </row>
    <row r="3068" spans="1:24" x14ac:dyDescent="0.3">
      <c r="A3068" s="13"/>
      <c r="B3068" s="11">
        <v>4086</v>
      </c>
      <c r="C3068" s="14">
        <f t="shared" si="657"/>
        <v>63.921799999999998</v>
      </c>
      <c r="D3068" s="13"/>
      <c r="E3068" s="14">
        <f t="shared" si="659"/>
        <v>63.921300000000002</v>
      </c>
      <c r="F3068" s="21">
        <f t="shared" si="668"/>
        <v>6</v>
      </c>
      <c r="G3068" s="13"/>
      <c r="H3068" s="21">
        <f t="shared" si="658"/>
        <v>5</v>
      </c>
      <c r="I3068" s="13"/>
      <c r="J3068" s="11" t="str">
        <f t="shared" si="665"/>
        <v/>
      </c>
      <c r="K3068" s="11" t="str">
        <f t="shared" si="666"/>
        <v/>
      </c>
      <c r="L3068" s="11" t="str">
        <f t="shared" si="667"/>
        <v>O</v>
      </c>
      <c r="M3068" s="13"/>
      <c r="X3068" s="13"/>
    </row>
    <row r="3069" spans="1:24" x14ac:dyDescent="0.3">
      <c r="A3069" s="13"/>
      <c r="B3069" s="11">
        <v>4087</v>
      </c>
      <c r="C3069" s="14">
        <f t="shared" si="657"/>
        <v>63.929600000000001</v>
      </c>
      <c r="D3069" s="13"/>
      <c r="E3069" s="14">
        <f t="shared" si="659"/>
        <v>63.929099999999998</v>
      </c>
      <c r="F3069" s="21">
        <f t="shared" si="668"/>
        <v>5</v>
      </c>
      <c r="G3069" s="13"/>
      <c r="H3069" s="21">
        <f t="shared" si="658"/>
        <v>5</v>
      </c>
      <c r="I3069" s="13"/>
      <c r="J3069" s="11" t="str">
        <f t="shared" si="665"/>
        <v>X</v>
      </c>
      <c r="K3069" s="11" t="str">
        <f t="shared" si="666"/>
        <v/>
      </c>
      <c r="L3069" s="11" t="str">
        <f t="shared" si="667"/>
        <v/>
      </c>
      <c r="M3069" s="13"/>
      <c r="X3069" s="13"/>
    </row>
    <row r="3070" spans="1:24" x14ac:dyDescent="0.3">
      <c r="A3070" s="13"/>
      <c r="B3070" s="11">
        <v>4088</v>
      </c>
      <c r="C3070" s="14">
        <f t="shared" si="657"/>
        <v>63.9375</v>
      </c>
      <c r="D3070" s="13"/>
      <c r="E3070" s="14">
        <f t="shared" si="659"/>
        <v>63.936999999999998</v>
      </c>
      <c r="F3070" s="21">
        <f t="shared" si="668"/>
        <v>5</v>
      </c>
      <c r="G3070" s="13"/>
      <c r="H3070" s="21">
        <f t="shared" si="658"/>
        <v>5</v>
      </c>
      <c r="I3070" s="13"/>
      <c r="J3070" s="11" t="str">
        <f t="shared" si="665"/>
        <v>X</v>
      </c>
      <c r="K3070" s="11" t="str">
        <f t="shared" si="666"/>
        <v/>
      </c>
      <c r="L3070" s="11" t="str">
        <f t="shared" si="667"/>
        <v/>
      </c>
      <c r="M3070" s="13"/>
      <c r="X3070" s="13"/>
    </row>
    <row r="3071" spans="1:24" x14ac:dyDescent="0.3">
      <c r="A3071" s="13"/>
      <c r="B3071" s="11">
        <v>4089</v>
      </c>
      <c r="C3071" s="14">
        <f t="shared" si="657"/>
        <v>63.945300000000003</v>
      </c>
      <c r="D3071" s="13"/>
      <c r="E3071" s="14">
        <f t="shared" si="659"/>
        <v>63.944899999999997</v>
      </c>
      <c r="F3071" s="21">
        <f t="shared" si="668"/>
        <v>4</v>
      </c>
      <c r="G3071" s="13"/>
      <c r="H3071" s="21">
        <f t="shared" si="658"/>
        <v>4</v>
      </c>
      <c r="I3071" s="13"/>
      <c r="J3071" s="11" t="str">
        <f t="shared" si="665"/>
        <v>X</v>
      </c>
      <c r="K3071" s="11" t="str">
        <f t="shared" si="666"/>
        <v/>
      </c>
      <c r="L3071" s="11" t="str">
        <f t="shared" si="667"/>
        <v/>
      </c>
      <c r="M3071" s="13"/>
      <c r="X3071" s="13"/>
    </row>
    <row r="3072" spans="1:24" x14ac:dyDescent="0.3">
      <c r="A3072" s="13"/>
      <c r="B3072" s="11">
        <v>4090</v>
      </c>
      <c r="C3072" s="14">
        <f t="shared" si="657"/>
        <v>63.953099999999999</v>
      </c>
      <c r="D3072" s="13"/>
      <c r="E3072" s="14">
        <f t="shared" si="659"/>
        <v>63.952800000000003</v>
      </c>
      <c r="F3072" s="21">
        <f t="shared" si="668"/>
        <v>3</v>
      </c>
      <c r="G3072" s="13"/>
      <c r="H3072" s="21">
        <f t="shared" si="658"/>
        <v>2.9999999999999996</v>
      </c>
      <c r="I3072" s="13"/>
      <c r="J3072" s="11" t="str">
        <f t="shared" si="665"/>
        <v>X</v>
      </c>
      <c r="K3072" s="11" t="str">
        <f t="shared" si="666"/>
        <v/>
      </c>
      <c r="L3072" s="11" t="str">
        <f t="shared" si="667"/>
        <v/>
      </c>
      <c r="M3072" s="13"/>
      <c r="X3072" s="13"/>
    </row>
    <row r="3073" spans="1:24" x14ac:dyDescent="0.3">
      <c r="A3073" s="13"/>
      <c r="B3073" s="11">
        <v>4091</v>
      </c>
      <c r="C3073" s="14">
        <f t="shared" si="657"/>
        <v>63.960900000000002</v>
      </c>
      <c r="D3073" s="13"/>
      <c r="E3073" s="14">
        <f t="shared" si="659"/>
        <v>63.960599999999999</v>
      </c>
      <c r="F3073" s="21">
        <f t="shared" si="668"/>
        <v>3</v>
      </c>
      <c r="G3073" s="13"/>
      <c r="H3073" s="21">
        <f t="shared" si="658"/>
        <v>2.9999999999999996</v>
      </c>
      <c r="I3073" s="13"/>
      <c r="J3073" s="11" t="str">
        <f t="shared" si="665"/>
        <v>X</v>
      </c>
      <c r="K3073" s="11" t="str">
        <f t="shared" si="666"/>
        <v/>
      </c>
      <c r="L3073" s="11" t="str">
        <f t="shared" si="667"/>
        <v/>
      </c>
      <c r="M3073" s="13"/>
      <c r="X3073" s="13"/>
    </row>
    <row r="3074" spans="1:24" x14ac:dyDescent="0.3">
      <c r="A3074" s="13"/>
      <c r="B3074" s="11">
        <v>4092</v>
      </c>
      <c r="C3074" s="14">
        <f t="shared" si="657"/>
        <v>63.968699999999998</v>
      </c>
      <c r="D3074" s="13"/>
      <c r="E3074" s="14">
        <f t="shared" si="659"/>
        <v>63.968499999999999</v>
      </c>
      <c r="F3074" s="21">
        <f t="shared" si="668"/>
        <v>2</v>
      </c>
      <c r="G3074" s="13"/>
      <c r="H3074" s="21">
        <f t="shared" si="658"/>
        <v>2</v>
      </c>
      <c r="I3074" s="13"/>
      <c r="J3074" s="11" t="str">
        <f t="shared" si="665"/>
        <v>X</v>
      </c>
      <c r="K3074" s="11" t="str">
        <f t="shared" si="666"/>
        <v/>
      </c>
      <c r="L3074" s="11" t="str">
        <f t="shared" si="667"/>
        <v/>
      </c>
      <c r="M3074" s="13"/>
      <c r="X3074" s="13"/>
    </row>
    <row r="3075" spans="1:24" x14ac:dyDescent="0.3">
      <c r="A3075" s="13"/>
      <c r="B3075" s="11">
        <v>4093</v>
      </c>
      <c r="C3075" s="14">
        <f t="shared" si="657"/>
        <v>63.976599999999998</v>
      </c>
      <c r="D3075" s="13"/>
      <c r="E3075" s="14">
        <f t="shared" si="659"/>
        <v>63.976399999999998</v>
      </c>
      <c r="F3075" s="21">
        <f t="shared" si="668"/>
        <v>2</v>
      </c>
      <c r="G3075" s="13"/>
      <c r="H3075" s="21">
        <f t="shared" si="658"/>
        <v>2</v>
      </c>
      <c r="I3075" s="13"/>
      <c r="J3075" s="11" t="str">
        <f t="shared" si="665"/>
        <v>X</v>
      </c>
      <c r="K3075" s="11" t="str">
        <f t="shared" si="666"/>
        <v/>
      </c>
      <c r="L3075" s="11" t="str">
        <f t="shared" si="667"/>
        <v/>
      </c>
      <c r="M3075" s="13"/>
      <c r="X3075" s="13"/>
    </row>
    <row r="3076" spans="1:24" x14ac:dyDescent="0.3">
      <c r="A3076" s="13"/>
      <c r="B3076" s="11">
        <v>4094</v>
      </c>
      <c r="C3076" s="14">
        <f t="shared" si="657"/>
        <v>63.984400000000001</v>
      </c>
      <c r="D3076" s="13"/>
      <c r="E3076" s="14">
        <f t="shared" si="659"/>
        <v>63.984299999999998</v>
      </c>
      <c r="F3076" s="21">
        <f t="shared" si="668"/>
        <v>1</v>
      </c>
      <c r="G3076" s="13"/>
      <c r="H3076" s="21">
        <f t="shared" si="658"/>
        <v>1</v>
      </c>
      <c r="I3076" s="13"/>
      <c r="J3076" s="11" t="str">
        <f t="shared" si="665"/>
        <v>X</v>
      </c>
      <c r="K3076" s="11" t="str">
        <f t="shared" si="666"/>
        <v/>
      </c>
      <c r="L3076" s="11" t="str">
        <f t="shared" si="667"/>
        <v/>
      </c>
      <c r="M3076" s="13"/>
      <c r="X3076" s="13"/>
    </row>
    <row r="3077" spans="1:24" x14ac:dyDescent="0.3">
      <c r="A3077" s="13"/>
      <c r="B3077" s="11">
        <v>4095</v>
      </c>
      <c r="C3077" s="14">
        <f t="shared" si="657"/>
        <v>63.992199999999997</v>
      </c>
      <c r="D3077" s="13"/>
      <c r="E3077" s="14">
        <f t="shared" si="659"/>
        <v>63.992100000000001</v>
      </c>
      <c r="F3077" s="21">
        <f t="shared" si="668"/>
        <v>1</v>
      </c>
      <c r="G3077" s="13"/>
      <c r="H3077" s="21">
        <f t="shared" si="658"/>
        <v>1</v>
      </c>
      <c r="I3077" s="13"/>
      <c r="J3077" s="11" t="str">
        <f t="shared" si="665"/>
        <v>X</v>
      </c>
      <c r="K3077" s="11" t="str">
        <f t="shared" si="666"/>
        <v/>
      </c>
      <c r="L3077" s="11" t="str">
        <f t="shared" si="667"/>
        <v/>
      </c>
      <c r="M3077" s="13"/>
      <c r="X3077" s="13"/>
    </row>
    <row r="3078" spans="1:24" x14ac:dyDescent="0.3">
      <c r="A3078" s="13"/>
      <c r="B3078" s="11">
        <v>4096</v>
      </c>
      <c r="C3078" s="14">
        <f t="shared" ref="C3078:C3141" si="669">ROUND(SQRT(B3078),4)</f>
        <v>64</v>
      </c>
      <c r="D3078" s="13"/>
      <c r="E3078" s="14">
        <f>63+(B3078-3969)/127</f>
        <v>64</v>
      </c>
      <c r="F3078" s="21"/>
      <c r="G3078" s="13"/>
      <c r="H3078" s="21">
        <f t="shared" si="658"/>
        <v>0</v>
      </c>
      <c r="I3078" s="13"/>
      <c r="J3078" s="10">
        <f>COUNTIF(J2952:J3077,"X")</f>
        <v>80</v>
      </c>
      <c r="K3078" s="10">
        <f>COUNTIF(K2952:K3077,"U")</f>
        <v>3</v>
      </c>
      <c r="L3078" s="10">
        <f>COUNTIF(L2952:L3077,"O")</f>
        <v>43</v>
      </c>
      <c r="M3078" s="13"/>
      <c r="X3078" s="13"/>
    </row>
    <row r="3079" spans="1:24" x14ac:dyDescent="0.3">
      <c r="A3079" s="13"/>
      <c r="B3079" s="11">
        <v>4097</v>
      </c>
      <c r="C3079" s="14">
        <f t="shared" si="669"/>
        <v>64.007800000000003</v>
      </c>
      <c r="D3079" s="13"/>
      <c r="E3079" s="14">
        <f t="shared" ref="E3079:E3142" si="670">ROUND(64+(B3079-4096)/129,4)</f>
        <v>64.007800000000003</v>
      </c>
      <c r="F3079" s="21">
        <f t="shared" ref="F3079:F3096" si="671">ROUND(((E3079-64)/0.14)*(19/2),0)</f>
        <v>1</v>
      </c>
      <c r="G3079" s="13"/>
      <c r="H3079" s="21">
        <f t="shared" ref="H3079:H3142" si="672">ROUND(C3079-E3079,4)*10000</f>
        <v>0</v>
      </c>
      <c r="I3079" s="13"/>
      <c r="J3079" s="11" t="str">
        <f t="shared" ref="J3079:J3110" si="673">IF(H3079=F3079,"X","")</f>
        <v/>
      </c>
      <c r="K3079" s="11" t="str">
        <f t="shared" ref="K3079:K3110" si="674">IF(H3079&gt;F3079,"U","")</f>
        <v/>
      </c>
      <c r="L3079" s="11" t="str">
        <f t="shared" ref="L3079:L3110" si="675">IF(H3079&lt;F3079,"O","")</f>
        <v>O</v>
      </c>
      <c r="M3079" s="13"/>
      <c r="X3079" s="13"/>
    </row>
    <row r="3080" spans="1:24" x14ac:dyDescent="0.3">
      <c r="A3080" s="13"/>
      <c r="B3080" s="11">
        <v>4098</v>
      </c>
      <c r="C3080" s="14">
        <f t="shared" si="669"/>
        <v>64.015600000000006</v>
      </c>
      <c r="D3080" s="13"/>
      <c r="E3080" s="14">
        <f t="shared" si="670"/>
        <v>64.015500000000003</v>
      </c>
      <c r="F3080" s="21">
        <f t="shared" si="671"/>
        <v>1</v>
      </c>
      <c r="G3080" s="13"/>
      <c r="H3080" s="21">
        <f t="shared" si="672"/>
        <v>1</v>
      </c>
      <c r="I3080" s="13"/>
      <c r="J3080" s="11" t="str">
        <f t="shared" si="673"/>
        <v>X</v>
      </c>
      <c r="K3080" s="11" t="str">
        <f t="shared" si="674"/>
        <v/>
      </c>
      <c r="L3080" s="11" t="str">
        <f t="shared" si="675"/>
        <v/>
      </c>
      <c r="M3080" s="13"/>
      <c r="X3080" s="13"/>
    </row>
    <row r="3081" spans="1:24" x14ac:dyDescent="0.3">
      <c r="A3081" s="13"/>
      <c r="B3081" s="11">
        <v>4099</v>
      </c>
      <c r="C3081" s="14">
        <f t="shared" si="669"/>
        <v>64.023399999999995</v>
      </c>
      <c r="D3081" s="13"/>
      <c r="E3081" s="14">
        <f t="shared" si="670"/>
        <v>64.023300000000006</v>
      </c>
      <c r="F3081" s="21">
        <f t="shared" si="671"/>
        <v>2</v>
      </c>
      <c r="G3081" s="13"/>
      <c r="H3081" s="21">
        <f t="shared" si="672"/>
        <v>1</v>
      </c>
      <c r="I3081" s="13"/>
      <c r="J3081" s="11" t="str">
        <f t="shared" si="673"/>
        <v/>
      </c>
      <c r="K3081" s="11" t="str">
        <f t="shared" si="674"/>
        <v/>
      </c>
      <c r="L3081" s="11" t="str">
        <f t="shared" si="675"/>
        <v>O</v>
      </c>
      <c r="M3081" s="13"/>
      <c r="X3081" s="13"/>
    </row>
    <row r="3082" spans="1:24" x14ac:dyDescent="0.3">
      <c r="A3082" s="13"/>
      <c r="B3082" s="11">
        <v>4100</v>
      </c>
      <c r="C3082" s="14">
        <f t="shared" si="669"/>
        <v>64.031199999999998</v>
      </c>
      <c r="D3082" s="13"/>
      <c r="E3082" s="14">
        <f t="shared" si="670"/>
        <v>64.031000000000006</v>
      </c>
      <c r="F3082" s="21">
        <f t="shared" si="671"/>
        <v>2</v>
      </c>
      <c r="G3082" s="13"/>
      <c r="H3082" s="21">
        <f t="shared" si="672"/>
        <v>2</v>
      </c>
      <c r="I3082" s="13"/>
      <c r="J3082" s="11" t="str">
        <f t="shared" si="673"/>
        <v>X</v>
      </c>
      <c r="K3082" s="11" t="str">
        <f t="shared" si="674"/>
        <v/>
      </c>
      <c r="L3082" s="11" t="str">
        <f t="shared" si="675"/>
        <v/>
      </c>
      <c r="M3082" s="13"/>
      <c r="X3082" s="13"/>
    </row>
    <row r="3083" spans="1:24" x14ac:dyDescent="0.3">
      <c r="A3083" s="13"/>
      <c r="B3083" s="11">
        <v>4101</v>
      </c>
      <c r="C3083" s="14">
        <f t="shared" si="669"/>
        <v>64.039100000000005</v>
      </c>
      <c r="D3083" s="13"/>
      <c r="E3083" s="14">
        <f t="shared" si="670"/>
        <v>64.038799999999995</v>
      </c>
      <c r="F3083" s="21">
        <f t="shared" si="671"/>
        <v>3</v>
      </c>
      <c r="G3083" s="13"/>
      <c r="H3083" s="21">
        <f t="shared" si="672"/>
        <v>2.9999999999999996</v>
      </c>
      <c r="I3083" s="13"/>
      <c r="J3083" s="11" t="str">
        <f t="shared" si="673"/>
        <v>X</v>
      </c>
      <c r="K3083" s="11" t="str">
        <f t="shared" si="674"/>
        <v/>
      </c>
      <c r="L3083" s="11" t="str">
        <f t="shared" si="675"/>
        <v/>
      </c>
      <c r="M3083" s="13"/>
      <c r="X3083" s="13"/>
    </row>
    <row r="3084" spans="1:24" x14ac:dyDescent="0.3">
      <c r="A3084" s="13"/>
      <c r="B3084" s="11">
        <v>4102</v>
      </c>
      <c r="C3084" s="14">
        <f t="shared" si="669"/>
        <v>64.046899999999994</v>
      </c>
      <c r="D3084" s="13"/>
      <c r="E3084" s="14">
        <f t="shared" si="670"/>
        <v>64.046499999999995</v>
      </c>
      <c r="F3084" s="21">
        <f t="shared" si="671"/>
        <v>3</v>
      </c>
      <c r="G3084" s="13"/>
      <c r="H3084" s="21">
        <f t="shared" si="672"/>
        <v>4</v>
      </c>
      <c r="I3084" s="13"/>
      <c r="J3084" s="11" t="str">
        <f t="shared" si="673"/>
        <v/>
      </c>
      <c r="K3084" s="11" t="str">
        <f t="shared" si="674"/>
        <v>U</v>
      </c>
      <c r="L3084" s="11" t="str">
        <f t="shared" si="675"/>
        <v/>
      </c>
      <c r="M3084" s="13"/>
      <c r="X3084" s="13"/>
    </row>
    <row r="3085" spans="1:24" x14ac:dyDescent="0.3">
      <c r="A3085" s="13"/>
      <c r="B3085" s="11">
        <v>4103</v>
      </c>
      <c r="C3085" s="14">
        <f t="shared" si="669"/>
        <v>64.054699999999997</v>
      </c>
      <c r="D3085" s="13"/>
      <c r="E3085" s="14">
        <f t="shared" si="670"/>
        <v>64.054299999999998</v>
      </c>
      <c r="F3085" s="21">
        <f t="shared" si="671"/>
        <v>4</v>
      </c>
      <c r="G3085" s="13"/>
      <c r="H3085" s="21">
        <f t="shared" si="672"/>
        <v>4</v>
      </c>
      <c r="I3085" s="13"/>
      <c r="J3085" s="11" t="str">
        <f t="shared" si="673"/>
        <v>X</v>
      </c>
      <c r="K3085" s="11" t="str">
        <f t="shared" si="674"/>
        <v/>
      </c>
      <c r="L3085" s="11" t="str">
        <f t="shared" si="675"/>
        <v/>
      </c>
      <c r="M3085" s="13"/>
      <c r="X3085" s="13"/>
    </row>
    <row r="3086" spans="1:24" x14ac:dyDescent="0.3">
      <c r="A3086" s="13"/>
      <c r="B3086" s="11">
        <v>4104</v>
      </c>
      <c r="C3086" s="14">
        <f t="shared" si="669"/>
        <v>64.0625</v>
      </c>
      <c r="D3086" s="13"/>
      <c r="E3086" s="14">
        <f t="shared" si="670"/>
        <v>64.061999999999998</v>
      </c>
      <c r="F3086" s="21">
        <f t="shared" si="671"/>
        <v>4</v>
      </c>
      <c r="G3086" s="13"/>
      <c r="H3086" s="21">
        <f t="shared" si="672"/>
        <v>5</v>
      </c>
      <c r="I3086" s="13"/>
      <c r="J3086" s="11" t="str">
        <f t="shared" si="673"/>
        <v/>
      </c>
      <c r="K3086" s="11" t="str">
        <f t="shared" si="674"/>
        <v>U</v>
      </c>
      <c r="L3086" s="11" t="str">
        <f t="shared" si="675"/>
        <v/>
      </c>
      <c r="M3086" s="13"/>
      <c r="X3086" s="13"/>
    </row>
    <row r="3087" spans="1:24" x14ac:dyDescent="0.3">
      <c r="A3087" s="13"/>
      <c r="B3087" s="11">
        <v>4105</v>
      </c>
      <c r="C3087" s="14">
        <f t="shared" si="669"/>
        <v>64.070300000000003</v>
      </c>
      <c r="D3087" s="13"/>
      <c r="E3087" s="14">
        <f t="shared" si="670"/>
        <v>64.069800000000001</v>
      </c>
      <c r="F3087" s="21">
        <f t="shared" si="671"/>
        <v>5</v>
      </c>
      <c r="G3087" s="13"/>
      <c r="H3087" s="21">
        <f t="shared" si="672"/>
        <v>5</v>
      </c>
      <c r="I3087" s="13"/>
      <c r="J3087" s="11" t="str">
        <f t="shared" si="673"/>
        <v>X</v>
      </c>
      <c r="K3087" s="11" t="str">
        <f t="shared" si="674"/>
        <v/>
      </c>
      <c r="L3087" s="11" t="str">
        <f t="shared" si="675"/>
        <v/>
      </c>
      <c r="M3087" s="13"/>
      <c r="X3087" s="13"/>
    </row>
    <row r="3088" spans="1:24" x14ac:dyDescent="0.3">
      <c r="A3088" s="13"/>
      <c r="B3088" s="11">
        <v>4106</v>
      </c>
      <c r="C3088" s="14">
        <f t="shared" si="669"/>
        <v>64.078100000000006</v>
      </c>
      <c r="D3088" s="13"/>
      <c r="E3088" s="14">
        <f t="shared" si="670"/>
        <v>64.077500000000001</v>
      </c>
      <c r="F3088" s="21">
        <f t="shared" si="671"/>
        <v>5</v>
      </c>
      <c r="G3088" s="13"/>
      <c r="H3088" s="21">
        <f t="shared" si="672"/>
        <v>5.9999999999999991</v>
      </c>
      <c r="I3088" s="13"/>
      <c r="J3088" s="11" t="str">
        <f t="shared" si="673"/>
        <v/>
      </c>
      <c r="K3088" s="11" t="str">
        <f t="shared" si="674"/>
        <v>U</v>
      </c>
      <c r="L3088" s="11" t="str">
        <f t="shared" si="675"/>
        <v/>
      </c>
      <c r="M3088" s="13"/>
      <c r="X3088" s="13"/>
    </row>
    <row r="3089" spans="1:24" x14ac:dyDescent="0.3">
      <c r="A3089" s="13"/>
      <c r="B3089" s="11">
        <v>4107</v>
      </c>
      <c r="C3089" s="14">
        <f t="shared" si="669"/>
        <v>64.085899999999995</v>
      </c>
      <c r="D3089" s="13"/>
      <c r="E3089" s="14">
        <f t="shared" si="670"/>
        <v>64.085300000000004</v>
      </c>
      <c r="F3089" s="21">
        <f t="shared" si="671"/>
        <v>6</v>
      </c>
      <c r="G3089" s="13"/>
      <c r="H3089" s="21">
        <f t="shared" si="672"/>
        <v>5.9999999999999991</v>
      </c>
      <c r="I3089" s="13"/>
      <c r="J3089" s="11" t="str">
        <f t="shared" si="673"/>
        <v>X</v>
      </c>
      <c r="K3089" s="11" t="str">
        <f t="shared" si="674"/>
        <v/>
      </c>
      <c r="L3089" s="11" t="str">
        <f t="shared" si="675"/>
        <v/>
      </c>
      <c r="M3089" s="13"/>
      <c r="X3089" s="13"/>
    </row>
    <row r="3090" spans="1:24" x14ac:dyDescent="0.3">
      <c r="A3090" s="13"/>
      <c r="B3090" s="11">
        <v>4108</v>
      </c>
      <c r="C3090" s="14">
        <f t="shared" si="669"/>
        <v>64.093699999999998</v>
      </c>
      <c r="D3090" s="13"/>
      <c r="E3090" s="14">
        <f t="shared" si="670"/>
        <v>64.093000000000004</v>
      </c>
      <c r="F3090" s="21">
        <f t="shared" si="671"/>
        <v>6</v>
      </c>
      <c r="G3090" s="13"/>
      <c r="H3090" s="21">
        <f t="shared" si="672"/>
        <v>7</v>
      </c>
      <c r="I3090" s="13"/>
      <c r="J3090" s="11" t="str">
        <f t="shared" si="673"/>
        <v/>
      </c>
      <c r="K3090" s="11" t="str">
        <f t="shared" si="674"/>
        <v>U</v>
      </c>
      <c r="L3090" s="11" t="str">
        <f t="shared" si="675"/>
        <v/>
      </c>
      <c r="M3090" s="13"/>
      <c r="X3090" s="13"/>
    </row>
    <row r="3091" spans="1:24" x14ac:dyDescent="0.3">
      <c r="A3091" s="13"/>
      <c r="B3091" s="11">
        <v>4109</v>
      </c>
      <c r="C3091" s="14">
        <f t="shared" si="669"/>
        <v>64.101500000000001</v>
      </c>
      <c r="D3091" s="13"/>
      <c r="E3091" s="14">
        <f t="shared" si="670"/>
        <v>64.100800000000007</v>
      </c>
      <c r="F3091" s="21">
        <f t="shared" si="671"/>
        <v>7</v>
      </c>
      <c r="G3091" s="13"/>
      <c r="H3091" s="21">
        <f t="shared" si="672"/>
        <v>7</v>
      </c>
      <c r="I3091" s="13"/>
      <c r="J3091" s="11" t="str">
        <f t="shared" si="673"/>
        <v>X</v>
      </c>
      <c r="K3091" s="11" t="str">
        <f t="shared" si="674"/>
        <v/>
      </c>
      <c r="L3091" s="11" t="str">
        <f t="shared" si="675"/>
        <v/>
      </c>
      <c r="M3091" s="13"/>
      <c r="X3091" s="13"/>
    </row>
    <row r="3092" spans="1:24" x14ac:dyDescent="0.3">
      <c r="A3092" s="13"/>
      <c r="B3092" s="11">
        <v>4110</v>
      </c>
      <c r="C3092" s="14">
        <f t="shared" si="669"/>
        <v>64.109300000000005</v>
      </c>
      <c r="D3092" s="13"/>
      <c r="E3092" s="14">
        <f t="shared" si="670"/>
        <v>64.108500000000006</v>
      </c>
      <c r="F3092" s="21">
        <f t="shared" si="671"/>
        <v>7</v>
      </c>
      <c r="G3092" s="13"/>
      <c r="H3092" s="21">
        <f t="shared" si="672"/>
        <v>8</v>
      </c>
      <c r="I3092" s="13"/>
      <c r="J3092" s="11" t="str">
        <f t="shared" si="673"/>
        <v/>
      </c>
      <c r="K3092" s="11" t="str">
        <f t="shared" si="674"/>
        <v>U</v>
      </c>
      <c r="L3092" s="11" t="str">
        <f t="shared" si="675"/>
        <v/>
      </c>
      <c r="M3092" s="13"/>
      <c r="X3092" s="13"/>
    </row>
    <row r="3093" spans="1:24" x14ac:dyDescent="0.3">
      <c r="A3093" s="13"/>
      <c r="B3093" s="11">
        <v>4111</v>
      </c>
      <c r="C3093" s="14">
        <f t="shared" si="669"/>
        <v>64.117099999999994</v>
      </c>
      <c r="D3093" s="13"/>
      <c r="E3093" s="14">
        <f t="shared" si="670"/>
        <v>64.116299999999995</v>
      </c>
      <c r="F3093" s="21">
        <f t="shared" si="671"/>
        <v>8</v>
      </c>
      <c r="G3093" s="13"/>
      <c r="H3093" s="21">
        <f t="shared" si="672"/>
        <v>8</v>
      </c>
      <c r="I3093" s="13"/>
      <c r="J3093" s="11" t="str">
        <f t="shared" si="673"/>
        <v>X</v>
      </c>
      <c r="K3093" s="11" t="str">
        <f t="shared" si="674"/>
        <v/>
      </c>
      <c r="L3093" s="11" t="str">
        <f t="shared" si="675"/>
        <v/>
      </c>
      <c r="M3093" s="13"/>
      <c r="X3093" s="13"/>
    </row>
    <row r="3094" spans="1:24" x14ac:dyDescent="0.3">
      <c r="A3094" s="13"/>
      <c r="B3094" s="11">
        <v>4112</v>
      </c>
      <c r="C3094" s="14">
        <f t="shared" si="669"/>
        <v>64.124899999999997</v>
      </c>
      <c r="D3094" s="13"/>
      <c r="E3094" s="14">
        <f t="shared" si="670"/>
        <v>64.123999999999995</v>
      </c>
      <c r="F3094" s="21">
        <f t="shared" si="671"/>
        <v>8</v>
      </c>
      <c r="G3094" s="13"/>
      <c r="H3094" s="21">
        <f t="shared" si="672"/>
        <v>9</v>
      </c>
      <c r="I3094" s="13"/>
      <c r="J3094" s="11" t="str">
        <f t="shared" si="673"/>
        <v/>
      </c>
      <c r="K3094" s="11" t="str">
        <f t="shared" si="674"/>
        <v>U</v>
      </c>
      <c r="L3094" s="11" t="str">
        <f t="shared" si="675"/>
        <v/>
      </c>
      <c r="M3094" s="13"/>
      <c r="X3094" s="13"/>
    </row>
    <row r="3095" spans="1:24" x14ac:dyDescent="0.3">
      <c r="A3095" s="13"/>
      <c r="B3095" s="11">
        <v>4113</v>
      </c>
      <c r="C3095" s="14">
        <f t="shared" si="669"/>
        <v>64.1327</v>
      </c>
      <c r="D3095" s="13"/>
      <c r="E3095" s="14">
        <f t="shared" si="670"/>
        <v>64.131799999999998</v>
      </c>
      <c r="F3095" s="21">
        <f t="shared" si="671"/>
        <v>9</v>
      </c>
      <c r="G3095" s="13"/>
      <c r="H3095" s="21">
        <f t="shared" si="672"/>
        <v>9</v>
      </c>
      <c r="I3095" s="13"/>
      <c r="J3095" s="11" t="str">
        <f t="shared" si="673"/>
        <v>X</v>
      </c>
      <c r="K3095" s="11" t="str">
        <f t="shared" si="674"/>
        <v/>
      </c>
      <c r="L3095" s="11" t="str">
        <f t="shared" si="675"/>
        <v/>
      </c>
      <c r="M3095" s="13"/>
      <c r="X3095" s="13"/>
    </row>
    <row r="3096" spans="1:24" x14ac:dyDescent="0.3">
      <c r="A3096" s="13"/>
      <c r="B3096" s="11">
        <v>4114</v>
      </c>
      <c r="C3096" s="14">
        <f t="shared" si="669"/>
        <v>64.140500000000003</v>
      </c>
      <c r="D3096" s="13"/>
      <c r="E3096" s="14">
        <f t="shared" si="670"/>
        <v>64.139499999999998</v>
      </c>
      <c r="F3096" s="21">
        <f t="shared" si="671"/>
        <v>9</v>
      </c>
      <c r="G3096" s="13"/>
      <c r="H3096" s="21">
        <f t="shared" si="672"/>
        <v>10</v>
      </c>
      <c r="I3096" s="13"/>
      <c r="J3096" s="11" t="str">
        <f t="shared" si="673"/>
        <v/>
      </c>
      <c r="K3096" s="11" t="str">
        <f t="shared" si="674"/>
        <v>U</v>
      </c>
      <c r="L3096" s="11" t="str">
        <f t="shared" si="675"/>
        <v/>
      </c>
      <c r="M3096" s="13"/>
      <c r="X3096" s="13"/>
    </row>
    <row r="3097" spans="1:24" x14ac:dyDescent="0.3">
      <c r="A3097" s="13"/>
      <c r="B3097" s="11">
        <v>4115</v>
      </c>
      <c r="C3097" s="14">
        <f t="shared" si="669"/>
        <v>64.148300000000006</v>
      </c>
      <c r="D3097" s="13"/>
      <c r="E3097" s="14">
        <f t="shared" si="670"/>
        <v>64.147300000000001</v>
      </c>
      <c r="F3097" s="21">
        <f t="shared" ref="F3097:F3114" si="676">ROUND((19/2)+(((E3097-64)-0.14)/0.14)*(19/3),0)</f>
        <v>10</v>
      </c>
      <c r="G3097" s="13"/>
      <c r="H3097" s="21">
        <f t="shared" si="672"/>
        <v>10</v>
      </c>
      <c r="I3097" s="13"/>
      <c r="J3097" s="11" t="str">
        <f t="shared" si="673"/>
        <v>X</v>
      </c>
      <c r="K3097" s="11" t="str">
        <f t="shared" si="674"/>
        <v/>
      </c>
      <c r="L3097" s="11" t="str">
        <f t="shared" si="675"/>
        <v/>
      </c>
      <c r="M3097" s="13"/>
      <c r="X3097" s="13"/>
    </row>
    <row r="3098" spans="1:24" x14ac:dyDescent="0.3">
      <c r="A3098" s="13"/>
      <c r="B3098" s="11">
        <v>4116</v>
      </c>
      <c r="C3098" s="14">
        <f t="shared" si="669"/>
        <v>64.156099999999995</v>
      </c>
      <c r="D3098" s="13"/>
      <c r="E3098" s="14">
        <f t="shared" si="670"/>
        <v>64.155000000000001</v>
      </c>
      <c r="F3098" s="21">
        <f t="shared" si="676"/>
        <v>10</v>
      </c>
      <c r="G3098" s="13"/>
      <c r="H3098" s="21">
        <f t="shared" si="672"/>
        <v>11</v>
      </c>
      <c r="I3098" s="13"/>
      <c r="J3098" s="11" t="str">
        <f t="shared" si="673"/>
        <v/>
      </c>
      <c r="K3098" s="11" t="str">
        <f t="shared" si="674"/>
        <v>U</v>
      </c>
      <c r="L3098" s="11" t="str">
        <f t="shared" si="675"/>
        <v/>
      </c>
      <c r="M3098" s="13"/>
      <c r="X3098" s="13"/>
    </row>
    <row r="3099" spans="1:24" x14ac:dyDescent="0.3">
      <c r="A3099" s="13"/>
      <c r="B3099" s="11">
        <v>4117</v>
      </c>
      <c r="C3099" s="14">
        <f t="shared" si="669"/>
        <v>64.163899999999998</v>
      </c>
      <c r="D3099" s="13"/>
      <c r="E3099" s="14">
        <f t="shared" si="670"/>
        <v>64.162800000000004</v>
      </c>
      <c r="F3099" s="21">
        <f t="shared" si="676"/>
        <v>11</v>
      </c>
      <c r="G3099" s="13"/>
      <c r="H3099" s="21">
        <f t="shared" si="672"/>
        <v>11</v>
      </c>
      <c r="I3099" s="13"/>
      <c r="J3099" s="11" t="str">
        <f t="shared" si="673"/>
        <v>X</v>
      </c>
      <c r="K3099" s="11" t="str">
        <f t="shared" si="674"/>
        <v/>
      </c>
      <c r="L3099" s="11" t="str">
        <f t="shared" si="675"/>
        <v/>
      </c>
      <c r="M3099" s="13"/>
      <c r="X3099" s="13"/>
    </row>
    <row r="3100" spans="1:24" x14ac:dyDescent="0.3">
      <c r="A3100" s="13"/>
      <c r="B3100" s="11">
        <v>4118</v>
      </c>
      <c r="C3100" s="14">
        <f t="shared" si="669"/>
        <v>64.171599999999998</v>
      </c>
      <c r="D3100" s="13"/>
      <c r="E3100" s="14">
        <f t="shared" si="670"/>
        <v>64.170500000000004</v>
      </c>
      <c r="F3100" s="21">
        <f t="shared" si="676"/>
        <v>11</v>
      </c>
      <c r="G3100" s="13"/>
      <c r="H3100" s="21">
        <f t="shared" si="672"/>
        <v>11</v>
      </c>
      <c r="I3100" s="13"/>
      <c r="J3100" s="11" t="str">
        <f t="shared" si="673"/>
        <v>X</v>
      </c>
      <c r="K3100" s="11" t="str">
        <f t="shared" si="674"/>
        <v/>
      </c>
      <c r="L3100" s="11" t="str">
        <f t="shared" si="675"/>
        <v/>
      </c>
      <c r="M3100" s="13"/>
      <c r="X3100" s="13"/>
    </row>
    <row r="3101" spans="1:24" x14ac:dyDescent="0.3">
      <c r="A3101" s="13"/>
      <c r="B3101" s="11">
        <v>4119</v>
      </c>
      <c r="C3101" s="14">
        <f t="shared" si="669"/>
        <v>64.179400000000001</v>
      </c>
      <c r="D3101" s="13"/>
      <c r="E3101" s="14">
        <f t="shared" si="670"/>
        <v>64.178299999999993</v>
      </c>
      <c r="F3101" s="21">
        <f t="shared" si="676"/>
        <v>11</v>
      </c>
      <c r="G3101" s="13"/>
      <c r="H3101" s="21">
        <f t="shared" si="672"/>
        <v>11</v>
      </c>
      <c r="I3101" s="13"/>
      <c r="J3101" s="11" t="str">
        <f t="shared" si="673"/>
        <v>X</v>
      </c>
      <c r="K3101" s="11" t="str">
        <f t="shared" si="674"/>
        <v/>
      </c>
      <c r="L3101" s="11" t="str">
        <f t="shared" si="675"/>
        <v/>
      </c>
      <c r="M3101" s="13"/>
      <c r="X3101" s="13"/>
    </row>
    <row r="3102" spans="1:24" x14ac:dyDescent="0.3">
      <c r="A3102" s="13"/>
      <c r="B3102" s="11">
        <v>4120</v>
      </c>
      <c r="C3102" s="14">
        <f t="shared" si="669"/>
        <v>64.187200000000004</v>
      </c>
      <c r="D3102" s="13"/>
      <c r="E3102" s="14">
        <f t="shared" si="670"/>
        <v>64.186000000000007</v>
      </c>
      <c r="F3102" s="21">
        <f t="shared" si="676"/>
        <v>12</v>
      </c>
      <c r="G3102" s="13"/>
      <c r="H3102" s="21">
        <f t="shared" si="672"/>
        <v>11.999999999999998</v>
      </c>
      <c r="I3102" s="13"/>
      <c r="J3102" s="11" t="str">
        <f t="shared" si="673"/>
        <v>X</v>
      </c>
      <c r="K3102" s="11" t="str">
        <f t="shared" si="674"/>
        <v/>
      </c>
      <c r="L3102" s="11" t="str">
        <f t="shared" si="675"/>
        <v/>
      </c>
      <c r="M3102" s="13"/>
      <c r="X3102" s="13"/>
    </row>
    <row r="3103" spans="1:24" x14ac:dyDescent="0.3">
      <c r="A3103" s="13"/>
      <c r="B3103" s="11">
        <v>4121</v>
      </c>
      <c r="C3103" s="14">
        <f t="shared" si="669"/>
        <v>64.194999999999993</v>
      </c>
      <c r="D3103" s="13"/>
      <c r="E3103" s="14">
        <f t="shared" si="670"/>
        <v>64.193799999999996</v>
      </c>
      <c r="F3103" s="21">
        <f t="shared" si="676"/>
        <v>12</v>
      </c>
      <c r="G3103" s="13"/>
      <c r="H3103" s="21">
        <f t="shared" si="672"/>
        <v>11.999999999999998</v>
      </c>
      <c r="I3103" s="13"/>
      <c r="J3103" s="11" t="str">
        <f t="shared" si="673"/>
        <v>X</v>
      </c>
      <c r="K3103" s="11" t="str">
        <f t="shared" si="674"/>
        <v/>
      </c>
      <c r="L3103" s="11" t="str">
        <f t="shared" si="675"/>
        <v/>
      </c>
      <c r="M3103" s="13"/>
      <c r="X3103" s="13"/>
    </row>
    <row r="3104" spans="1:24" x14ac:dyDescent="0.3">
      <c r="A3104" s="13"/>
      <c r="B3104" s="11">
        <v>4122</v>
      </c>
      <c r="C3104" s="14">
        <f t="shared" si="669"/>
        <v>64.202799999999996</v>
      </c>
      <c r="D3104" s="13"/>
      <c r="E3104" s="14">
        <f t="shared" si="670"/>
        <v>64.201599999999999</v>
      </c>
      <c r="F3104" s="21">
        <f t="shared" si="676"/>
        <v>12</v>
      </c>
      <c r="G3104" s="13"/>
      <c r="H3104" s="21">
        <f t="shared" si="672"/>
        <v>11.999999999999998</v>
      </c>
      <c r="I3104" s="13"/>
      <c r="J3104" s="11" t="str">
        <f t="shared" si="673"/>
        <v>X</v>
      </c>
      <c r="K3104" s="11" t="str">
        <f t="shared" si="674"/>
        <v/>
      </c>
      <c r="L3104" s="11" t="str">
        <f t="shared" si="675"/>
        <v/>
      </c>
      <c r="M3104" s="13"/>
      <c r="X3104" s="13"/>
    </row>
    <row r="3105" spans="1:24" x14ac:dyDescent="0.3">
      <c r="A3105" s="13"/>
      <c r="B3105" s="11">
        <v>4123</v>
      </c>
      <c r="C3105" s="14">
        <f t="shared" si="669"/>
        <v>64.210599999999999</v>
      </c>
      <c r="D3105" s="13"/>
      <c r="E3105" s="14">
        <f t="shared" si="670"/>
        <v>64.209299999999999</v>
      </c>
      <c r="F3105" s="21">
        <f t="shared" si="676"/>
        <v>13</v>
      </c>
      <c r="G3105" s="13"/>
      <c r="H3105" s="21">
        <f t="shared" si="672"/>
        <v>13</v>
      </c>
      <c r="I3105" s="13"/>
      <c r="J3105" s="11" t="str">
        <f t="shared" si="673"/>
        <v>X</v>
      </c>
      <c r="K3105" s="11" t="str">
        <f t="shared" si="674"/>
        <v/>
      </c>
      <c r="L3105" s="11" t="str">
        <f t="shared" si="675"/>
        <v/>
      </c>
      <c r="M3105" s="13"/>
      <c r="X3105" s="13"/>
    </row>
    <row r="3106" spans="1:24" x14ac:dyDescent="0.3">
      <c r="A3106" s="13"/>
      <c r="B3106" s="11">
        <v>4124</v>
      </c>
      <c r="C3106" s="14">
        <f t="shared" si="669"/>
        <v>64.218400000000003</v>
      </c>
      <c r="D3106" s="13"/>
      <c r="E3106" s="14">
        <f t="shared" si="670"/>
        <v>64.217100000000002</v>
      </c>
      <c r="F3106" s="21">
        <f t="shared" si="676"/>
        <v>13</v>
      </c>
      <c r="G3106" s="13"/>
      <c r="H3106" s="21">
        <f t="shared" si="672"/>
        <v>13</v>
      </c>
      <c r="I3106" s="13"/>
      <c r="J3106" s="11" t="str">
        <f t="shared" si="673"/>
        <v>X</v>
      </c>
      <c r="K3106" s="11" t="str">
        <f t="shared" si="674"/>
        <v/>
      </c>
      <c r="L3106" s="11" t="str">
        <f t="shared" si="675"/>
        <v/>
      </c>
      <c r="M3106" s="13"/>
      <c r="X3106" s="13"/>
    </row>
    <row r="3107" spans="1:24" x14ac:dyDescent="0.3">
      <c r="A3107" s="13"/>
      <c r="B3107" s="11">
        <v>4125</v>
      </c>
      <c r="C3107" s="14">
        <f t="shared" si="669"/>
        <v>64.226200000000006</v>
      </c>
      <c r="D3107" s="13"/>
      <c r="E3107" s="14">
        <f t="shared" si="670"/>
        <v>64.224800000000002</v>
      </c>
      <c r="F3107" s="21">
        <f t="shared" si="676"/>
        <v>13</v>
      </c>
      <c r="G3107" s="13"/>
      <c r="H3107" s="21">
        <f t="shared" si="672"/>
        <v>14</v>
      </c>
      <c r="I3107" s="13"/>
      <c r="J3107" s="11" t="str">
        <f t="shared" si="673"/>
        <v/>
      </c>
      <c r="K3107" s="11" t="str">
        <f t="shared" si="674"/>
        <v>U</v>
      </c>
      <c r="L3107" s="11" t="str">
        <f t="shared" si="675"/>
        <v/>
      </c>
      <c r="M3107" s="13"/>
      <c r="X3107" s="13"/>
    </row>
    <row r="3108" spans="1:24" x14ac:dyDescent="0.3">
      <c r="A3108" s="13"/>
      <c r="B3108" s="11">
        <v>4126</v>
      </c>
      <c r="C3108" s="14">
        <f t="shared" si="669"/>
        <v>64.233900000000006</v>
      </c>
      <c r="D3108" s="13"/>
      <c r="E3108" s="14">
        <f t="shared" si="670"/>
        <v>64.232600000000005</v>
      </c>
      <c r="F3108" s="21">
        <f t="shared" si="676"/>
        <v>14</v>
      </c>
      <c r="G3108" s="13"/>
      <c r="H3108" s="21">
        <f t="shared" si="672"/>
        <v>13</v>
      </c>
      <c r="I3108" s="13"/>
      <c r="J3108" s="11" t="str">
        <f t="shared" si="673"/>
        <v/>
      </c>
      <c r="K3108" s="11" t="str">
        <f t="shared" si="674"/>
        <v/>
      </c>
      <c r="L3108" s="11" t="str">
        <f t="shared" si="675"/>
        <v>O</v>
      </c>
      <c r="M3108" s="13"/>
      <c r="X3108" s="13"/>
    </row>
    <row r="3109" spans="1:24" x14ac:dyDescent="0.3">
      <c r="A3109" s="13"/>
      <c r="B3109" s="11">
        <v>4127</v>
      </c>
      <c r="C3109" s="14">
        <f t="shared" si="669"/>
        <v>64.241699999999994</v>
      </c>
      <c r="D3109" s="13"/>
      <c r="E3109" s="14">
        <f t="shared" si="670"/>
        <v>64.240300000000005</v>
      </c>
      <c r="F3109" s="21">
        <f t="shared" si="676"/>
        <v>14</v>
      </c>
      <c r="G3109" s="13"/>
      <c r="H3109" s="21">
        <f t="shared" si="672"/>
        <v>14</v>
      </c>
      <c r="I3109" s="13"/>
      <c r="J3109" s="11" t="str">
        <f t="shared" si="673"/>
        <v>X</v>
      </c>
      <c r="K3109" s="11" t="str">
        <f t="shared" si="674"/>
        <v/>
      </c>
      <c r="L3109" s="11" t="str">
        <f t="shared" si="675"/>
        <v/>
      </c>
      <c r="M3109" s="13"/>
      <c r="X3109" s="13"/>
    </row>
    <row r="3110" spans="1:24" x14ac:dyDescent="0.3">
      <c r="A3110" s="13"/>
      <c r="B3110" s="11">
        <v>4128</v>
      </c>
      <c r="C3110" s="14">
        <f t="shared" si="669"/>
        <v>64.249499999999998</v>
      </c>
      <c r="D3110" s="13"/>
      <c r="E3110" s="14">
        <f t="shared" si="670"/>
        <v>64.248099999999994</v>
      </c>
      <c r="F3110" s="21">
        <f t="shared" si="676"/>
        <v>14</v>
      </c>
      <c r="G3110" s="13"/>
      <c r="H3110" s="21">
        <f t="shared" si="672"/>
        <v>14</v>
      </c>
      <c r="I3110" s="13"/>
      <c r="J3110" s="11" t="str">
        <f t="shared" si="673"/>
        <v>X</v>
      </c>
      <c r="K3110" s="11" t="str">
        <f t="shared" si="674"/>
        <v/>
      </c>
      <c r="L3110" s="11" t="str">
        <f t="shared" si="675"/>
        <v/>
      </c>
      <c r="M3110" s="13"/>
      <c r="X3110" s="13"/>
    </row>
    <row r="3111" spans="1:24" x14ac:dyDescent="0.3">
      <c r="A3111" s="13"/>
      <c r="B3111" s="11">
        <v>4129</v>
      </c>
      <c r="C3111" s="14">
        <f t="shared" si="669"/>
        <v>64.257300000000001</v>
      </c>
      <c r="D3111" s="13"/>
      <c r="E3111" s="14">
        <f t="shared" si="670"/>
        <v>64.255799999999994</v>
      </c>
      <c r="F3111" s="21">
        <f t="shared" si="676"/>
        <v>15</v>
      </c>
      <c r="G3111" s="13"/>
      <c r="H3111" s="21">
        <f t="shared" si="672"/>
        <v>15</v>
      </c>
      <c r="I3111" s="13"/>
      <c r="J3111" s="11" t="str">
        <f t="shared" ref="J3111:J3142" si="677">IF(H3111=F3111,"X","")</f>
        <v>X</v>
      </c>
      <c r="K3111" s="11" t="str">
        <f t="shared" ref="K3111:K3142" si="678">IF(H3111&gt;F3111,"U","")</f>
        <v/>
      </c>
      <c r="L3111" s="11" t="str">
        <f t="shared" ref="L3111:L3142" si="679">IF(H3111&lt;F3111,"O","")</f>
        <v/>
      </c>
      <c r="M3111" s="13"/>
      <c r="X3111" s="13"/>
    </row>
    <row r="3112" spans="1:24" x14ac:dyDescent="0.3">
      <c r="A3112" s="13"/>
      <c r="B3112" s="11">
        <v>4130</v>
      </c>
      <c r="C3112" s="14">
        <f t="shared" si="669"/>
        <v>64.265100000000004</v>
      </c>
      <c r="D3112" s="13"/>
      <c r="E3112" s="14">
        <f t="shared" si="670"/>
        <v>64.263599999999997</v>
      </c>
      <c r="F3112" s="21">
        <f t="shared" si="676"/>
        <v>15</v>
      </c>
      <c r="G3112" s="13"/>
      <c r="H3112" s="21">
        <f t="shared" si="672"/>
        <v>15</v>
      </c>
      <c r="I3112" s="13"/>
      <c r="J3112" s="11" t="str">
        <f t="shared" si="677"/>
        <v>X</v>
      </c>
      <c r="K3112" s="11" t="str">
        <f t="shared" si="678"/>
        <v/>
      </c>
      <c r="L3112" s="11" t="str">
        <f t="shared" si="679"/>
        <v/>
      </c>
      <c r="M3112" s="13"/>
      <c r="X3112" s="13"/>
    </row>
    <row r="3113" spans="1:24" x14ac:dyDescent="0.3">
      <c r="A3113" s="13"/>
      <c r="B3113" s="11">
        <v>4131</v>
      </c>
      <c r="C3113" s="14">
        <f t="shared" si="669"/>
        <v>64.272900000000007</v>
      </c>
      <c r="D3113" s="13"/>
      <c r="E3113" s="14">
        <f t="shared" si="670"/>
        <v>64.271299999999997</v>
      </c>
      <c r="F3113" s="21">
        <f t="shared" si="676"/>
        <v>15</v>
      </c>
      <c r="G3113" s="13"/>
      <c r="H3113" s="21">
        <f t="shared" si="672"/>
        <v>16</v>
      </c>
      <c r="I3113" s="13"/>
      <c r="J3113" s="11" t="str">
        <f t="shared" si="677"/>
        <v/>
      </c>
      <c r="K3113" s="11" t="str">
        <f t="shared" si="678"/>
        <v>U</v>
      </c>
      <c r="L3113" s="11" t="str">
        <f t="shared" si="679"/>
        <v/>
      </c>
      <c r="M3113" s="13"/>
      <c r="X3113" s="13"/>
    </row>
    <row r="3114" spans="1:24" x14ac:dyDescent="0.3">
      <c r="A3114" s="13"/>
      <c r="B3114" s="11">
        <v>4132</v>
      </c>
      <c r="C3114" s="14">
        <f t="shared" si="669"/>
        <v>64.280600000000007</v>
      </c>
      <c r="D3114" s="13"/>
      <c r="E3114" s="14">
        <f t="shared" si="670"/>
        <v>64.2791</v>
      </c>
      <c r="F3114" s="21">
        <f t="shared" si="676"/>
        <v>16</v>
      </c>
      <c r="G3114" s="13"/>
      <c r="H3114" s="21">
        <f t="shared" si="672"/>
        <v>15</v>
      </c>
      <c r="I3114" s="13"/>
      <c r="J3114" s="11" t="str">
        <f t="shared" si="677"/>
        <v/>
      </c>
      <c r="K3114" s="11" t="str">
        <f t="shared" si="678"/>
        <v/>
      </c>
      <c r="L3114" s="11" t="str">
        <f t="shared" si="679"/>
        <v>O</v>
      </c>
      <c r="M3114" s="13"/>
      <c r="X3114" s="13"/>
    </row>
    <row r="3115" spans="1:24" x14ac:dyDescent="0.3">
      <c r="A3115" s="13"/>
      <c r="B3115" s="11">
        <v>4133</v>
      </c>
      <c r="C3115" s="14">
        <f t="shared" si="669"/>
        <v>64.288399999999996</v>
      </c>
      <c r="D3115" s="13"/>
      <c r="E3115" s="14">
        <f t="shared" si="670"/>
        <v>64.286799999999999</v>
      </c>
      <c r="F3115" s="21">
        <f t="shared" ref="F3115:F3132" si="680">ROUND(19-((0.42-(E3115-64))/0.14)*(19/6),0)</f>
        <v>16</v>
      </c>
      <c r="G3115" s="13"/>
      <c r="H3115" s="21">
        <f t="shared" si="672"/>
        <v>16</v>
      </c>
      <c r="I3115" s="13"/>
      <c r="J3115" s="11" t="str">
        <f t="shared" si="677"/>
        <v>X</v>
      </c>
      <c r="K3115" s="11" t="str">
        <f t="shared" si="678"/>
        <v/>
      </c>
      <c r="L3115" s="11" t="str">
        <f t="shared" si="679"/>
        <v/>
      </c>
      <c r="M3115" s="13"/>
      <c r="X3115" s="13"/>
    </row>
    <row r="3116" spans="1:24" x14ac:dyDescent="0.3">
      <c r="A3116" s="13"/>
      <c r="B3116" s="11">
        <v>4134</v>
      </c>
      <c r="C3116" s="14">
        <f t="shared" si="669"/>
        <v>64.296199999999999</v>
      </c>
      <c r="D3116" s="13"/>
      <c r="E3116" s="14">
        <f t="shared" si="670"/>
        <v>64.294600000000003</v>
      </c>
      <c r="F3116" s="21">
        <f t="shared" si="680"/>
        <v>16</v>
      </c>
      <c r="G3116" s="13"/>
      <c r="H3116" s="21">
        <f t="shared" si="672"/>
        <v>16</v>
      </c>
      <c r="I3116" s="13"/>
      <c r="J3116" s="11" t="str">
        <f t="shared" si="677"/>
        <v>X</v>
      </c>
      <c r="K3116" s="11" t="str">
        <f t="shared" si="678"/>
        <v/>
      </c>
      <c r="L3116" s="11" t="str">
        <f t="shared" si="679"/>
        <v/>
      </c>
      <c r="M3116" s="13"/>
      <c r="X3116" s="13"/>
    </row>
    <row r="3117" spans="1:24" x14ac:dyDescent="0.3">
      <c r="A3117" s="13"/>
      <c r="B3117" s="11">
        <v>4135</v>
      </c>
      <c r="C3117" s="14">
        <f t="shared" si="669"/>
        <v>64.304000000000002</v>
      </c>
      <c r="D3117" s="13"/>
      <c r="E3117" s="14">
        <f t="shared" si="670"/>
        <v>64.302300000000002</v>
      </c>
      <c r="F3117" s="21">
        <f t="shared" si="680"/>
        <v>16</v>
      </c>
      <c r="G3117" s="13"/>
      <c r="H3117" s="21">
        <f t="shared" si="672"/>
        <v>17</v>
      </c>
      <c r="I3117" s="13"/>
      <c r="J3117" s="11" t="str">
        <f t="shared" si="677"/>
        <v/>
      </c>
      <c r="K3117" s="11" t="str">
        <f t="shared" si="678"/>
        <v>U</v>
      </c>
      <c r="L3117" s="11" t="str">
        <f t="shared" si="679"/>
        <v/>
      </c>
      <c r="M3117" s="13"/>
      <c r="X3117" s="13"/>
    </row>
    <row r="3118" spans="1:24" x14ac:dyDescent="0.3">
      <c r="A3118" s="13"/>
      <c r="B3118" s="11">
        <v>4136</v>
      </c>
      <c r="C3118" s="14">
        <f t="shared" si="669"/>
        <v>64.311700000000002</v>
      </c>
      <c r="D3118" s="13"/>
      <c r="E3118" s="14">
        <f t="shared" si="670"/>
        <v>64.310100000000006</v>
      </c>
      <c r="F3118" s="21">
        <f t="shared" si="680"/>
        <v>17</v>
      </c>
      <c r="G3118" s="13"/>
      <c r="H3118" s="21">
        <f t="shared" si="672"/>
        <v>16</v>
      </c>
      <c r="I3118" s="13"/>
      <c r="J3118" s="11" t="str">
        <f t="shared" si="677"/>
        <v/>
      </c>
      <c r="K3118" s="11" t="str">
        <f t="shared" si="678"/>
        <v/>
      </c>
      <c r="L3118" s="11" t="str">
        <f t="shared" si="679"/>
        <v>O</v>
      </c>
      <c r="M3118" s="13"/>
      <c r="X3118" s="13"/>
    </row>
    <row r="3119" spans="1:24" x14ac:dyDescent="0.3">
      <c r="A3119" s="13"/>
      <c r="B3119" s="11">
        <v>4137</v>
      </c>
      <c r="C3119" s="14">
        <f t="shared" si="669"/>
        <v>64.319500000000005</v>
      </c>
      <c r="D3119" s="13"/>
      <c r="E3119" s="14">
        <f t="shared" si="670"/>
        <v>64.317800000000005</v>
      </c>
      <c r="F3119" s="21">
        <f t="shared" si="680"/>
        <v>17</v>
      </c>
      <c r="G3119" s="13"/>
      <c r="H3119" s="21">
        <f t="shared" si="672"/>
        <v>17</v>
      </c>
      <c r="I3119" s="13"/>
      <c r="J3119" s="11" t="str">
        <f t="shared" si="677"/>
        <v>X</v>
      </c>
      <c r="K3119" s="11" t="str">
        <f t="shared" si="678"/>
        <v/>
      </c>
      <c r="L3119" s="11" t="str">
        <f t="shared" si="679"/>
        <v/>
      </c>
      <c r="M3119" s="13"/>
      <c r="X3119" s="13"/>
    </row>
    <row r="3120" spans="1:24" x14ac:dyDescent="0.3">
      <c r="A3120" s="13"/>
      <c r="B3120" s="11">
        <v>4138</v>
      </c>
      <c r="C3120" s="14">
        <f t="shared" si="669"/>
        <v>64.327299999999994</v>
      </c>
      <c r="D3120" s="13"/>
      <c r="E3120" s="14">
        <f t="shared" si="670"/>
        <v>64.325599999999994</v>
      </c>
      <c r="F3120" s="21">
        <f t="shared" si="680"/>
        <v>17</v>
      </c>
      <c r="G3120" s="13"/>
      <c r="H3120" s="21">
        <f t="shared" si="672"/>
        <v>17</v>
      </c>
      <c r="I3120" s="13"/>
      <c r="J3120" s="11" t="str">
        <f t="shared" si="677"/>
        <v>X</v>
      </c>
      <c r="K3120" s="11" t="str">
        <f t="shared" si="678"/>
        <v/>
      </c>
      <c r="L3120" s="11" t="str">
        <f t="shared" si="679"/>
        <v/>
      </c>
      <c r="M3120" s="13"/>
      <c r="X3120" s="13"/>
    </row>
    <row r="3121" spans="1:24" x14ac:dyDescent="0.3">
      <c r="A3121" s="13"/>
      <c r="B3121" s="11">
        <v>4139</v>
      </c>
      <c r="C3121" s="14">
        <f t="shared" si="669"/>
        <v>64.335099999999997</v>
      </c>
      <c r="D3121" s="13"/>
      <c r="E3121" s="14">
        <f t="shared" si="670"/>
        <v>64.333299999999994</v>
      </c>
      <c r="F3121" s="21">
        <f t="shared" si="680"/>
        <v>17</v>
      </c>
      <c r="G3121" s="13"/>
      <c r="H3121" s="21">
        <f t="shared" si="672"/>
        <v>18</v>
      </c>
      <c r="I3121" s="13"/>
      <c r="J3121" s="11" t="str">
        <f t="shared" si="677"/>
        <v/>
      </c>
      <c r="K3121" s="11" t="str">
        <f t="shared" si="678"/>
        <v>U</v>
      </c>
      <c r="L3121" s="11" t="str">
        <f t="shared" si="679"/>
        <v/>
      </c>
      <c r="M3121" s="13"/>
      <c r="X3121" s="13"/>
    </row>
    <row r="3122" spans="1:24" x14ac:dyDescent="0.3">
      <c r="A3122" s="13"/>
      <c r="B3122" s="11">
        <v>4140</v>
      </c>
      <c r="C3122" s="14">
        <f t="shared" si="669"/>
        <v>64.342799999999997</v>
      </c>
      <c r="D3122" s="13"/>
      <c r="E3122" s="14">
        <f t="shared" si="670"/>
        <v>64.341099999999997</v>
      </c>
      <c r="F3122" s="21">
        <f t="shared" si="680"/>
        <v>17</v>
      </c>
      <c r="G3122" s="13"/>
      <c r="H3122" s="21">
        <f t="shared" si="672"/>
        <v>17</v>
      </c>
      <c r="I3122" s="13"/>
      <c r="J3122" s="11" t="str">
        <f t="shared" si="677"/>
        <v>X</v>
      </c>
      <c r="K3122" s="11" t="str">
        <f t="shared" si="678"/>
        <v/>
      </c>
      <c r="L3122" s="11" t="str">
        <f t="shared" si="679"/>
        <v/>
      </c>
      <c r="M3122" s="13"/>
      <c r="X3122" s="13"/>
    </row>
    <row r="3123" spans="1:24" x14ac:dyDescent="0.3">
      <c r="A3123" s="13"/>
      <c r="B3123" s="11">
        <v>4141</v>
      </c>
      <c r="C3123" s="14">
        <f t="shared" si="669"/>
        <v>64.3506</v>
      </c>
      <c r="D3123" s="13"/>
      <c r="E3123" s="14">
        <f t="shared" si="670"/>
        <v>64.348799999999997</v>
      </c>
      <c r="F3123" s="21">
        <f t="shared" si="680"/>
        <v>17</v>
      </c>
      <c r="G3123" s="13"/>
      <c r="H3123" s="21">
        <f t="shared" si="672"/>
        <v>18</v>
      </c>
      <c r="I3123" s="13"/>
      <c r="J3123" s="11" t="str">
        <f t="shared" si="677"/>
        <v/>
      </c>
      <c r="K3123" s="11" t="str">
        <f t="shared" si="678"/>
        <v>U</v>
      </c>
      <c r="L3123" s="11" t="str">
        <f t="shared" si="679"/>
        <v/>
      </c>
      <c r="M3123" s="13"/>
      <c r="X3123" s="13"/>
    </row>
    <row r="3124" spans="1:24" x14ac:dyDescent="0.3">
      <c r="A3124" s="13"/>
      <c r="B3124" s="11">
        <v>4142</v>
      </c>
      <c r="C3124" s="14">
        <f t="shared" si="669"/>
        <v>64.358400000000003</v>
      </c>
      <c r="D3124" s="13"/>
      <c r="E3124" s="14">
        <f t="shared" si="670"/>
        <v>64.3566</v>
      </c>
      <c r="F3124" s="21">
        <f t="shared" si="680"/>
        <v>18</v>
      </c>
      <c r="G3124" s="13"/>
      <c r="H3124" s="21">
        <f t="shared" si="672"/>
        <v>18</v>
      </c>
      <c r="I3124" s="13"/>
      <c r="J3124" s="11" t="str">
        <f t="shared" si="677"/>
        <v>X</v>
      </c>
      <c r="K3124" s="11" t="str">
        <f t="shared" si="678"/>
        <v/>
      </c>
      <c r="L3124" s="11" t="str">
        <f t="shared" si="679"/>
        <v/>
      </c>
      <c r="M3124" s="13"/>
      <c r="X3124" s="13"/>
    </row>
    <row r="3125" spans="1:24" x14ac:dyDescent="0.3">
      <c r="A3125" s="13"/>
      <c r="B3125" s="11">
        <v>4143</v>
      </c>
      <c r="C3125" s="14">
        <f t="shared" si="669"/>
        <v>64.366100000000003</v>
      </c>
      <c r="D3125" s="13"/>
      <c r="E3125" s="14">
        <f t="shared" si="670"/>
        <v>64.3643</v>
      </c>
      <c r="F3125" s="21">
        <f t="shared" si="680"/>
        <v>18</v>
      </c>
      <c r="G3125" s="13"/>
      <c r="H3125" s="21">
        <f t="shared" si="672"/>
        <v>18</v>
      </c>
      <c r="I3125" s="13"/>
      <c r="J3125" s="11" t="str">
        <f t="shared" si="677"/>
        <v>X</v>
      </c>
      <c r="K3125" s="11" t="str">
        <f t="shared" si="678"/>
        <v/>
      </c>
      <c r="L3125" s="11" t="str">
        <f t="shared" si="679"/>
        <v/>
      </c>
      <c r="M3125" s="13"/>
      <c r="X3125" s="13"/>
    </row>
    <row r="3126" spans="1:24" x14ac:dyDescent="0.3">
      <c r="A3126" s="13"/>
      <c r="B3126" s="11">
        <v>4144</v>
      </c>
      <c r="C3126" s="14">
        <f t="shared" si="669"/>
        <v>64.373900000000006</v>
      </c>
      <c r="D3126" s="13"/>
      <c r="E3126" s="14">
        <f t="shared" si="670"/>
        <v>64.372100000000003</v>
      </c>
      <c r="F3126" s="21">
        <f t="shared" si="680"/>
        <v>18</v>
      </c>
      <c r="G3126" s="13"/>
      <c r="H3126" s="21">
        <f t="shared" si="672"/>
        <v>18</v>
      </c>
      <c r="I3126" s="13"/>
      <c r="J3126" s="11" t="str">
        <f t="shared" si="677"/>
        <v>X</v>
      </c>
      <c r="K3126" s="11" t="str">
        <f t="shared" si="678"/>
        <v/>
      </c>
      <c r="L3126" s="11" t="str">
        <f t="shared" si="679"/>
        <v/>
      </c>
      <c r="M3126" s="13"/>
      <c r="X3126" s="13"/>
    </row>
    <row r="3127" spans="1:24" x14ac:dyDescent="0.3">
      <c r="A3127" s="13"/>
      <c r="B3127" s="11">
        <v>4145</v>
      </c>
      <c r="C3127" s="14">
        <f t="shared" si="669"/>
        <v>64.381699999999995</v>
      </c>
      <c r="D3127" s="13"/>
      <c r="E3127" s="14">
        <f t="shared" si="670"/>
        <v>64.379800000000003</v>
      </c>
      <c r="F3127" s="21">
        <f t="shared" si="680"/>
        <v>18</v>
      </c>
      <c r="G3127" s="13"/>
      <c r="H3127" s="21">
        <f t="shared" si="672"/>
        <v>19</v>
      </c>
      <c r="I3127" s="13"/>
      <c r="J3127" s="11" t="str">
        <f t="shared" si="677"/>
        <v/>
      </c>
      <c r="K3127" s="11" t="str">
        <f t="shared" si="678"/>
        <v>U</v>
      </c>
      <c r="L3127" s="11" t="str">
        <f t="shared" si="679"/>
        <v/>
      </c>
      <c r="M3127" s="13"/>
      <c r="X3127" s="13"/>
    </row>
    <row r="3128" spans="1:24" x14ac:dyDescent="0.3">
      <c r="A3128" s="13"/>
      <c r="B3128" s="11">
        <v>4146</v>
      </c>
      <c r="C3128" s="14">
        <f t="shared" si="669"/>
        <v>64.389399999999995</v>
      </c>
      <c r="D3128" s="13"/>
      <c r="E3128" s="14">
        <f t="shared" si="670"/>
        <v>64.387600000000006</v>
      </c>
      <c r="F3128" s="21">
        <f t="shared" si="680"/>
        <v>18</v>
      </c>
      <c r="G3128" s="13"/>
      <c r="H3128" s="21">
        <f t="shared" si="672"/>
        <v>18</v>
      </c>
      <c r="I3128" s="13"/>
      <c r="J3128" s="11" t="str">
        <f t="shared" si="677"/>
        <v>X</v>
      </c>
      <c r="K3128" s="11" t="str">
        <f t="shared" si="678"/>
        <v/>
      </c>
      <c r="L3128" s="11" t="str">
        <f t="shared" si="679"/>
        <v/>
      </c>
      <c r="M3128" s="13"/>
      <c r="X3128" s="13"/>
    </row>
    <row r="3129" spans="1:24" x14ac:dyDescent="0.3">
      <c r="A3129" s="13"/>
      <c r="B3129" s="11">
        <v>4147</v>
      </c>
      <c r="C3129" s="14">
        <f t="shared" si="669"/>
        <v>64.397199999999998</v>
      </c>
      <c r="D3129" s="13"/>
      <c r="E3129" s="14">
        <f t="shared" si="670"/>
        <v>64.395300000000006</v>
      </c>
      <c r="F3129" s="21">
        <f t="shared" si="680"/>
        <v>18</v>
      </c>
      <c r="G3129" s="13"/>
      <c r="H3129" s="21">
        <f t="shared" si="672"/>
        <v>19</v>
      </c>
      <c r="I3129" s="13"/>
      <c r="J3129" s="11" t="str">
        <f t="shared" si="677"/>
        <v/>
      </c>
      <c r="K3129" s="11" t="str">
        <f t="shared" si="678"/>
        <v>U</v>
      </c>
      <c r="L3129" s="11" t="str">
        <f t="shared" si="679"/>
        <v/>
      </c>
      <c r="M3129" s="13"/>
      <c r="X3129" s="13"/>
    </row>
    <row r="3130" spans="1:24" x14ac:dyDescent="0.3">
      <c r="A3130" s="13"/>
      <c r="B3130" s="11">
        <v>4148</v>
      </c>
      <c r="C3130" s="14">
        <f t="shared" si="669"/>
        <v>64.405000000000001</v>
      </c>
      <c r="D3130" s="13"/>
      <c r="E3130" s="14">
        <f t="shared" si="670"/>
        <v>64.403099999999995</v>
      </c>
      <c r="F3130" s="21">
        <f t="shared" si="680"/>
        <v>19</v>
      </c>
      <c r="G3130" s="13"/>
      <c r="H3130" s="21">
        <f t="shared" si="672"/>
        <v>19</v>
      </c>
      <c r="I3130" s="13"/>
      <c r="J3130" s="11" t="str">
        <f t="shared" si="677"/>
        <v>X</v>
      </c>
      <c r="K3130" s="11" t="str">
        <f t="shared" si="678"/>
        <v/>
      </c>
      <c r="L3130" s="11" t="str">
        <f t="shared" si="679"/>
        <v/>
      </c>
      <c r="M3130" s="13"/>
      <c r="X3130" s="13"/>
    </row>
    <row r="3131" spans="1:24" x14ac:dyDescent="0.3">
      <c r="A3131" s="13"/>
      <c r="B3131" s="11">
        <v>4149</v>
      </c>
      <c r="C3131" s="14">
        <f t="shared" si="669"/>
        <v>64.412700000000001</v>
      </c>
      <c r="D3131" s="13"/>
      <c r="E3131" s="14">
        <f t="shared" si="670"/>
        <v>64.410899999999998</v>
      </c>
      <c r="F3131" s="21">
        <f t="shared" si="680"/>
        <v>19</v>
      </c>
      <c r="G3131" s="13"/>
      <c r="H3131" s="21">
        <f t="shared" si="672"/>
        <v>18</v>
      </c>
      <c r="I3131" s="13"/>
      <c r="J3131" s="11" t="str">
        <f t="shared" si="677"/>
        <v/>
      </c>
      <c r="K3131" s="11" t="str">
        <f t="shared" si="678"/>
        <v/>
      </c>
      <c r="L3131" s="11" t="str">
        <f t="shared" si="679"/>
        <v>O</v>
      </c>
      <c r="M3131" s="13"/>
      <c r="X3131" s="13"/>
    </row>
    <row r="3132" spans="1:24" x14ac:dyDescent="0.3">
      <c r="A3132" s="13"/>
      <c r="B3132" s="11">
        <v>4150</v>
      </c>
      <c r="C3132" s="14">
        <f t="shared" si="669"/>
        <v>64.420500000000004</v>
      </c>
      <c r="D3132" s="13"/>
      <c r="E3132" s="14">
        <f t="shared" si="670"/>
        <v>64.418599999999998</v>
      </c>
      <c r="F3132" s="21">
        <f t="shared" si="680"/>
        <v>19</v>
      </c>
      <c r="G3132" s="13"/>
      <c r="H3132" s="21">
        <f t="shared" si="672"/>
        <v>19</v>
      </c>
      <c r="I3132" s="13"/>
      <c r="J3132" s="11" t="str">
        <f t="shared" si="677"/>
        <v>X</v>
      </c>
      <c r="K3132" s="11" t="str">
        <f t="shared" si="678"/>
        <v/>
      </c>
      <c r="L3132" s="11" t="str">
        <f t="shared" si="679"/>
        <v/>
      </c>
      <c r="M3132" s="13"/>
      <c r="X3132" s="13"/>
    </row>
    <row r="3133" spans="1:24" x14ac:dyDescent="0.3">
      <c r="A3133" s="13"/>
      <c r="B3133" s="11">
        <v>4151</v>
      </c>
      <c r="C3133" s="14">
        <f t="shared" si="669"/>
        <v>64.428299999999993</v>
      </c>
      <c r="D3133" s="13"/>
      <c r="E3133" s="14">
        <f t="shared" si="670"/>
        <v>64.426400000000001</v>
      </c>
      <c r="F3133" s="21">
        <v>19</v>
      </c>
      <c r="G3133" s="13"/>
      <c r="H3133" s="21">
        <f t="shared" si="672"/>
        <v>19</v>
      </c>
      <c r="I3133" s="13"/>
      <c r="J3133" s="11" t="str">
        <f t="shared" si="677"/>
        <v>X</v>
      </c>
      <c r="K3133" s="11" t="str">
        <f t="shared" si="678"/>
        <v/>
      </c>
      <c r="L3133" s="11" t="str">
        <f t="shared" si="679"/>
        <v/>
      </c>
      <c r="M3133" s="13"/>
      <c r="X3133" s="13"/>
    </row>
    <row r="3134" spans="1:24" x14ac:dyDescent="0.3">
      <c r="A3134" s="13"/>
      <c r="B3134" s="11">
        <v>4152</v>
      </c>
      <c r="C3134" s="14">
        <f t="shared" si="669"/>
        <v>64.436000000000007</v>
      </c>
      <c r="D3134" s="13"/>
      <c r="E3134" s="14">
        <f t="shared" si="670"/>
        <v>64.434100000000001</v>
      </c>
      <c r="F3134" s="21">
        <v>19</v>
      </c>
      <c r="G3134" s="13"/>
      <c r="H3134" s="21">
        <f t="shared" si="672"/>
        <v>19</v>
      </c>
      <c r="I3134" s="13"/>
      <c r="J3134" s="11" t="str">
        <f t="shared" si="677"/>
        <v>X</v>
      </c>
      <c r="K3134" s="11" t="str">
        <f t="shared" si="678"/>
        <v/>
      </c>
      <c r="L3134" s="11" t="str">
        <f t="shared" si="679"/>
        <v/>
      </c>
      <c r="M3134" s="13"/>
      <c r="X3134" s="13"/>
    </row>
    <row r="3135" spans="1:24" x14ac:dyDescent="0.3">
      <c r="A3135" s="13"/>
      <c r="B3135" s="11">
        <v>4153</v>
      </c>
      <c r="C3135" s="14">
        <f t="shared" si="669"/>
        <v>64.443799999999996</v>
      </c>
      <c r="D3135" s="13"/>
      <c r="E3135" s="14">
        <f t="shared" si="670"/>
        <v>64.441900000000004</v>
      </c>
      <c r="F3135" s="21">
        <v>19</v>
      </c>
      <c r="G3135" s="13"/>
      <c r="H3135" s="21">
        <f t="shared" si="672"/>
        <v>19</v>
      </c>
      <c r="I3135" s="13"/>
      <c r="J3135" s="11" t="str">
        <f t="shared" si="677"/>
        <v>X</v>
      </c>
      <c r="K3135" s="11" t="str">
        <f t="shared" si="678"/>
        <v/>
      </c>
      <c r="L3135" s="11" t="str">
        <f t="shared" si="679"/>
        <v/>
      </c>
      <c r="M3135" s="13"/>
      <c r="X3135" s="13"/>
    </row>
    <row r="3136" spans="1:24" x14ac:dyDescent="0.3">
      <c r="A3136" s="13"/>
      <c r="B3136" s="11">
        <v>4154</v>
      </c>
      <c r="C3136" s="14">
        <f t="shared" si="669"/>
        <v>64.451499999999996</v>
      </c>
      <c r="D3136" s="13"/>
      <c r="E3136" s="14">
        <f t="shared" si="670"/>
        <v>64.449600000000004</v>
      </c>
      <c r="F3136" s="21">
        <v>19</v>
      </c>
      <c r="G3136" s="13"/>
      <c r="H3136" s="21">
        <f t="shared" si="672"/>
        <v>19</v>
      </c>
      <c r="I3136" s="13"/>
      <c r="J3136" s="11" t="str">
        <f t="shared" si="677"/>
        <v>X</v>
      </c>
      <c r="K3136" s="11" t="str">
        <f t="shared" si="678"/>
        <v/>
      </c>
      <c r="L3136" s="11" t="str">
        <f t="shared" si="679"/>
        <v/>
      </c>
      <c r="M3136" s="13"/>
      <c r="X3136" s="13"/>
    </row>
    <row r="3137" spans="1:24" x14ac:dyDescent="0.3">
      <c r="A3137" s="13"/>
      <c r="B3137" s="11">
        <v>4155</v>
      </c>
      <c r="C3137" s="14">
        <f t="shared" si="669"/>
        <v>64.459299999999999</v>
      </c>
      <c r="D3137" s="13"/>
      <c r="E3137" s="14">
        <f t="shared" si="670"/>
        <v>64.457400000000007</v>
      </c>
      <c r="F3137" s="21">
        <v>19</v>
      </c>
      <c r="G3137" s="13"/>
      <c r="H3137" s="21">
        <f t="shared" si="672"/>
        <v>19</v>
      </c>
      <c r="I3137" s="13"/>
      <c r="J3137" s="11" t="str">
        <f t="shared" si="677"/>
        <v>X</v>
      </c>
      <c r="K3137" s="11" t="str">
        <f t="shared" si="678"/>
        <v/>
      </c>
      <c r="L3137" s="11" t="str">
        <f t="shared" si="679"/>
        <v/>
      </c>
      <c r="M3137" s="13"/>
      <c r="X3137" s="13"/>
    </row>
    <row r="3138" spans="1:24" x14ac:dyDescent="0.3">
      <c r="A3138" s="13"/>
      <c r="B3138" s="11">
        <v>4156</v>
      </c>
      <c r="C3138" s="14">
        <f t="shared" si="669"/>
        <v>64.466999999999999</v>
      </c>
      <c r="D3138" s="13"/>
      <c r="E3138" s="14">
        <f t="shared" si="670"/>
        <v>64.465100000000007</v>
      </c>
      <c r="F3138" s="21">
        <v>19</v>
      </c>
      <c r="G3138" s="13"/>
      <c r="H3138" s="21">
        <f t="shared" si="672"/>
        <v>19</v>
      </c>
      <c r="I3138" s="13"/>
      <c r="J3138" s="11" t="str">
        <f t="shared" si="677"/>
        <v>X</v>
      </c>
      <c r="K3138" s="11" t="str">
        <f t="shared" si="678"/>
        <v/>
      </c>
      <c r="L3138" s="11" t="str">
        <f t="shared" si="679"/>
        <v/>
      </c>
      <c r="M3138" s="13"/>
      <c r="X3138" s="13"/>
    </row>
    <row r="3139" spans="1:24" x14ac:dyDescent="0.3">
      <c r="A3139" s="13"/>
      <c r="B3139" s="11">
        <v>4157</v>
      </c>
      <c r="C3139" s="14">
        <f t="shared" si="669"/>
        <v>64.474800000000002</v>
      </c>
      <c r="D3139" s="13"/>
      <c r="E3139" s="14">
        <f t="shared" si="670"/>
        <v>64.472899999999996</v>
      </c>
      <c r="F3139" s="21">
        <v>19</v>
      </c>
      <c r="G3139" s="13"/>
      <c r="H3139" s="21">
        <f t="shared" si="672"/>
        <v>19</v>
      </c>
      <c r="I3139" s="13"/>
      <c r="J3139" s="11" t="str">
        <f t="shared" si="677"/>
        <v>X</v>
      </c>
      <c r="K3139" s="11" t="str">
        <f t="shared" si="678"/>
        <v/>
      </c>
      <c r="L3139" s="11" t="str">
        <f t="shared" si="679"/>
        <v/>
      </c>
      <c r="M3139" s="13"/>
      <c r="X3139" s="13"/>
    </row>
    <row r="3140" spans="1:24" x14ac:dyDescent="0.3">
      <c r="A3140" s="13"/>
      <c r="B3140" s="11">
        <v>4158</v>
      </c>
      <c r="C3140" s="14">
        <f t="shared" si="669"/>
        <v>64.482600000000005</v>
      </c>
      <c r="D3140" s="13"/>
      <c r="E3140" s="14">
        <f t="shared" si="670"/>
        <v>64.480599999999995</v>
      </c>
      <c r="F3140" s="21">
        <v>19</v>
      </c>
      <c r="G3140" s="13"/>
      <c r="H3140" s="21">
        <f t="shared" si="672"/>
        <v>20</v>
      </c>
      <c r="I3140" s="13"/>
      <c r="J3140" s="11" t="str">
        <f t="shared" si="677"/>
        <v/>
      </c>
      <c r="K3140" s="11" t="str">
        <f t="shared" si="678"/>
        <v>U</v>
      </c>
      <c r="L3140" s="11" t="str">
        <f t="shared" si="679"/>
        <v/>
      </c>
      <c r="M3140" s="13"/>
      <c r="X3140" s="13"/>
    </row>
    <row r="3141" spans="1:24" x14ac:dyDescent="0.3">
      <c r="A3141" s="13"/>
      <c r="B3141" s="11">
        <v>4159</v>
      </c>
      <c r="C3141" s="14">
        <f t="shared" si="669"/>
        <v>64.490300000000005</v>
      </c>
      <c r="D3141" s="13"/>
      <c r="E3141" s="14">
        <f t="shared" si="670"/>
        <v>64.488399999999999</v>
      </c>
      <c r="F3141" s="21">
        <v>19</v>
      </c>
      <c r="G3141" s="13"/>
      <c r="H3141" s="21">
        <f t="shared" si="672"/>
        <v>19</v>
      </c>
      <c r="I3141" s="13"/>
      <c r="J3141" s="11" t="str">
        <f t="shared" si="677"/>
        <v>X</v>
      </c>
      <c r="K3141" s="11" t="str">
        <f t="shared" si="678"/>
        <v/>
      </c>
      <c r="L3141" s="11" t="str">
        <f t="shared" si="679"/>
        <v/>
      </c>
      <c r="M3141" s="13"/>
      <c r="X3141" s="13"/>
    </row>
    <row r="3142" spans="1:24" x14ac:dyDescent="0.3">
      <c r="A3142" s="13"/>
      <c r="B3142" s="11">
        <v>4160</v>
      </c>
      <c r="C3142" s="14">
        <f t="shared" ref="C3142:C3205" si="681">ROUND(SQRT(B3142),4)</f>
        <v>64.498099999999994</v>
      </c>
      <c r="D3142" s="13"/>
      <c r="E3142" s="14">
        <f t="shared" si="670"/>
        <v>64.496099999999998</v>
      </c>
      <c r="F3142" s="21">
        <v>19</v>
      </c>
      <c r="G3142" s="13"/>
      <c r="H3142" s="21">
        <f t="shared" si="672"/>
        <v>20</v>
      </c>
      <c r="I3142" s="13"/>
      <c r="J3142" s="11" t="str">
        <f t="shared" si="677"/>
        <v/>
      </c>
      <c r="K3142" s="11" t="str">
        <f t="shared" si="678"/>
        <v>U</v>
      </c>
      <c r="L3142" s="11" t="str">
        <f t="shared" si="679"/>
        <v/>
      </c>
      <c r="M3142" s="13"/>
      <c r="X3142" s="13"/>
    </row>
    <row r="3143" spans="1:24" x14ac:dyDescent="0.3">
      <c r="A3143" s="13"/>
      <c r="B3143" s="11">
        <v>4161</v>
      </c>
      <c r="C3143" s="14">
        <f t="shared" si="681"/>
        <v>64.505799999999994</v>
      </c>
      <c r="D3143" s="13"/>
      <c r="E3143" s="14">
        <f t="shared" ref="E3143:E3206" si="682">ROUND(64+(B3143-4096)/129,4)</f>
        <v>64.503900000000002</v>
      </c>
      <c r="F3143" s="21">
        <v>19</v>
      </c>
      <c r="G3143" s="13"/>
      <c r="H3143" s="21">
        <f t="shared" ref="H3143:H3206" si="683">ROUND(C3143-E3143,4)*10000</f>
        <v>19</v>
      </c>
      <c r="I3143" s="13"/>
      <c r="J3143" s="11" t="str">
        <f t="shared" ref="J3143:J3174" si="684">IF(H3143=F3143,"X","")</f>
        <v>X</v>
      </c>
      <c r="K3143" s="11" t="str">
        <f t="shared" ref="K3143:K3174" si="685">IF(H3143&gt;F3143,"U","")</f>
        <v/>
      </c>
      <c r="L3143" s="11" t="str">
        <f t="shared" ref="L3143:L3174" si="686">IF(H3143&lt;F3143,"O","")</f>
        <v/>
      </c>
      <c r="M3143" s="13"/>
      <c r="X3143" s="13"/>
    </row>
    <row r="3144" spans="1:24" x14ac:dyDescent="0.3">
      <c r="A3144" s="13"/>
      <c r="B3144" s="11">
        <v>4162</v>
      </c>
      <c r="C3144" s="14">
        <f t="shared" si="681"/>
        <v>64.513599999999997</v>
      </c>
      <c r="D3144" s="13"/>
      <c r="E3144" s="14">
        <f t="shared" si="682"/>
        <v>64.511600000000001</v>
      </c>
      <c r="F3144" s="21">
        <v>19</v>
      </c>
      <c r="G3144" s="13"/>
      <c r="H3144" s="21">
        <f t="shared" si="683"/>
        <v>20</v>
      </c>
      <c r="I3144" s="13"/>
      <c r="J3144" s="11" t="str">
        <f t="shared" si="684"/>
        <v/>
      </c>
      <c r="K3144" s="11" t="str">
        <f t="shared" si="685"/>
        <v>U</v>
      </c>
      <c r="L3144" s="11" t="str">
        <f t="shared" si="686"/>
        <v/>
      </c>
      <c r="M3144" s="13"/>
      <c r="X3144" s="13"/>
    </row>
    <row r="3145" spans="1:24" x14ac:dyDescent="0.3">
      <c r="A3145" s="13"/>
      <c r="B3145" s="11">
        <v>4163</v>
      </c>
      <c r="C3145" s="14">
        <f t="shared" si="681"/>
        <v>64.521299999999997</v>
      </c>
      <c r="D3145" s="13"/>
      <c r="E3145" s="14">
        <f t="shared" si="682"/>
        <v>64.519400000000005</v>
      </c>
      <c r="F3145" s="21">
        <v>19</v>
      </c>
      <c r="G3145" s="13"/>
      <c r="H3145" s="21">
        <f t="shared" si="683"/>
        <v>19</v>
      </c>
      <c r="I3145" s="13"/>
      <c r="J3145" s="11" t="str">
        <f t="shared" si="684"/>
        <v>X</v>
      </c>
      <c r="K3145" s="11" t="str">
        <f t="shared" si="685"/>
        <v/>
      </c>
      <c r="L3145" s="11" t="str">
        <f t="shared" si="686"/>
        <v/>
      </c>
      <c r="M3145" s="13"/>
      <c r="X3145" s="13"/>
    </row>
    <row r="3146" spans="1:24" x14ac:dyDescent="0.3">
      <c r="A3146" s="13"/>
      <c r="B3146" s="11">
        <v>4164</v>
      </c>
      <c r="C3146" s="14">
        <f t="shared" si="681"/>
        <v>64.5291</v>
      </c>
      <c r="D3146" s="13"/>
      <c r="E3146" s="14">
        <f t="shared" si="682"/>
        <v>64.527100000000004</v>
      </c>
      <c r="F3146" s="21">
        <v>19</v>
      </c>
      <c r="G3146" s="13"/>
      <c r="H3146" s="21">
        <f t="shared" si="683"/>
        <v>20</v>
      </c>
      <c r="I3146" s="13"/>
      <c r="J3146" s="11" t="str">
        <f t="shared" si="684"/>
        <v/>
      </c>
      <c r="K3146" s="11" t="str">
        <f t="shared" si="685"/>
        <v>U</v>
      </c>
      <c r="L3146" s="11" t="str">
        <f t="shared" si="686"/>
        <v/>
      </c>
      <c r="M3146" s="13"/>
      <c r="X3146" s="13"/>
    </row>
    <row r="3147" spans="1:24" x14ac:dyDescent="0.3">
      <c r="A3147" s="13"/>
      <c r="B3147" s="11">
        <v>4165</v>
      </c>
      <c r="C3147" s="14">
        <f t="shared" si="681"/>
        <v>64.536799999999999</v>
      </c>
      <c r="D3147" s="13"/>
      <c r="E3147" s="14">
        <f t="shared" si="682"/>
        <v>64.534899999999993</v>
      </c>
      <c r="F3147" s="21">
        <v>19</v>
      </c>
      <c r="G3147" s="13"/>
      <c r="H3147" s="21">
        <f t="shared" si="683"/>
        <v>19</v>
      </c>
      <c r="I3147" s="13"/>
      <c r="J3147" s="11" t="str">
        <f t="shared" si="684"/>
        <v>X</v>
      </c>
      <c r="K3147" s="11" t="str">
        <f t="shared" si="685"/>
        <v/>
      </c>
      <c r="L3147" s="11" t="str">
        <f t="shared" si="686"/>
        <v/>
      </c>
      <c r="M3147" s="13"/>
      <c r="X3147" s="13"/>
    </row>
    <row r="3148" spans="1:24" x14ac:dyDescent="0.3">
      <c r="A3148" s="13"/>
      <c r="B3148" s="11">
        <v>4166</v>
      </c>
      <c r="C3148" s="14">
        <f t="shared" si="681"/>
        <v>64.544600000000003</v>
      </c>
      <c r="D3148" s="13"/>
      <c r="E3148" s="14">
        <f t="shared" si="682"/>
        <v>64.542599999999993</v>
      </c>
      <c r="F3148" s="21">
        <v>19</v>
      </c>
      <c r="G3148" s="13"/>
      <c r="H3148" s="21">
        <f t="shared" si="683"/>
        <v>20</v>
      </c>
      <c r="I3148" s="13"/>
      <c r="J3148" s="11" t="str">
        <f t="shared" si="684"/>
        <v/>
      </c>
      <c r="K3148" s="11" t="str">
        <f t="shared" si="685"/>
        <v>U</v>
      </c>
      <c r="L3148" s="11" t="str">
        <f t="shared" si="686"/>
        <v/>
      </c>
      <c r="M3148" s="13"/>
      <c r="X3148" s="13"/>
    </row>
    <row r="3149" spans="1:24" x14ac:dyDescent="0.3">
      <c r="A3149" s="13"/>
      <c r="B3149" s="11">
        <v>4167</v>
      </c>
      <c r="C3149" s="14">
        <f t="shared" si="681"/>
        <v>64.552300000000002</v>
      </c>
      <c r="D3149" s="13"/>
      <c r="E3149" s="14">
        <f t="shared" si="682"/>
        <v>64.550399999999996</v>
      </c>
      <c r="F3149" s="21">
        <v>19</v>
      </c>
      <c r="G3149" s="13"/>
      <c r="H3149" s="21">
        <f t="shared" si="683"/>
        <v>19</v>
      </c>
      <c r="I3149" s="13"/>
      <c r="J3149" s="11" t="str">
        <f t="shared" si="684"/>
        <v>X</v>
      </c>
      <c r="K3149" s="11" t="str">
        <f t="shared" si="685"/>
        <v/>
      </c>
      <c r="L3149" s="11" t="str">
        <f t="shared" si="686"/>
        <v/>
      </c>
      <c r="M3149" s="13"/>
      <c r="X3149" s="13"/>
    </row>
    <row r="3150" spans="1:24" x14ac:dyDescent="0.3">
      <c r="A3150" s="13"/>
      <c r="B3150" s="11">
        <v>4168</v>
      </c>
      <c r="C3150" s="14">
        <f t="shared" si="681"/>
        <v>64.56</v>
      </c>
      <c r="D3150" s="13"/>
      <c r="E3150" s="14">
        <f t="shared" si="682"/>
        <v>64.558099999999996</v>
      </c>
      <c r="F3150" s="21">
        <v>19</v>
      </c>
      <c r="G3150" s="13"/>
      <c r="H3150" s="21">
        <f t="shared" si="683"/>
        <v>19</v>
      </c>
      <c r="I3150" s="13"/>
      <c r="J3150" s="11" t="str">
        <f t="shared" si="684"/>
        <v>X</v>
      </c>
      <c r="K3150" s="11" t="str">
        <f t="shared" si="685"/>
        <v/>
      </c>
      <c r="L3150" s="11" t="str">
        <f t="shared" si="686"/>
        <v/>
      </c>
      <c r="M3150" s="13"/>
      <c r="X3150" s="13"/>
    </row>
    <row r="3151" spans="1:24" x14ac:dyDescent="0.3">
      <c r="A3151" s="13"/>
      <c r="B3151" s="11">
        <v>4169</v>
      </c>
      <c r="C3151" s="14">
        <f t="shared" si="681"/>
        <v>64.567800000000005</v>
      </c>
      <c r="D3151" s="13"/>
      <c r="E3151" s="14">
        <f t="shared" si="682"/>
        <v>64.565899999999999</v>
      </c>
      <c r="F3151" s="21">
        <v>19</v>
      </c>
      <c r="G3151" s="13"/>
      <c r="H3151" s="21">
        <f t="shared" si="683"/>
        <v>19</v>
      </c>
      <c r="I3151" s="13"/>
      <c r="J3151" s="11" t="str">
        <f t="shared" si="684"/>
        <v>X</v>
      </c>
      <c r="K3151" s="11" t="str">
        <f t="shared" si="685"/>
        <v/>
      </c>
      <c r="L3151" s="11" t="str">
        <f t="shared" si="686"/>
        <v/>
      </c>
      <c r="M3151" s="13"/>
      <c r="X3151" s="13"/>
    </row>
    <row r="3152" spans="1:24" x14ac:dyDescent="0.3">
      <c r="A3152" s="13"/>
      <c r="B3152" s="11">
        <v>4170</v>
      </c>
      <c r="C3152" s="14">
        <f t="shared" si="681"/>
        <v>64.575500000000005</v>
      </c>
      <c r="D3152" s="13"/>
      <c r="E3152" s="14">
        <f t="shared" si="682"/>
        <v>64.573599999999999</v>
      </c>
      <c r="F3152" s="21">
        <v>19</v>
      </c>
      <c r="G3152" s="13"/>
      <c r="H3152" s="21">
        <f t="shared" si="683"/>
        <v>19</v>
      </c>
      <c r="I3152" s="13"/>
      <c r="J3152" s="11" t="str">
        <f t="shared" si="684"/>
        <v>X</v>
      </c>
      <c r="K3152" s="11" t="str">
        <f t="shared" si="685"/>
        <v/>
      </c>
      <c r="L3152" s="11" t="str">
        <f t="shared" si="686"/>
        <v/>
      </c>
      <c r="M3152" s="13"/>
      <c r="X3152" s="13"/>
    </row>
    <row r="3153" spans="1:24" x14ac:dyDescent="0.3">
      <c r="A3153" s="13"/>
      <c r="B3153" s="11">
        <v>4171</v>
      </c>
      <c r="C3153" s="14">
        <f t="shared" si="681"/>
        <v>64.583299999999994</v>
      </c>
      <c r="D3153" s="13"/>
      <c r="E3153" s="14">
        <f t="shared" si="682"/>
        <v>64.581400000000002</v>
      </c>
      <c r="F3153" s="21">
        <f t="shared" ref="F3153:F3170" si="687">ROUND(19-(((E3153-64)-0.58)/0.14)*(19/6),0)</f>
        <v>19</v>
      </c>
      <c r="G3153" s="13"/>
      <c r="H3153" s="21">
        <f t="shared" si="683"/>
        <v>19</v>
      </c>
      <c r="I3153" s="13"/>
      <c r="J3153" s="11" t="str">
        <f t="shared" si="684"/>
        <v>X</v>
      </c>
      <c r="K3153" s="11" t="str">
        <f t="shared" si="685"/>
        <v/>
      </c>
      <c r="L3153" s="11" t="str">
        <f t="shared" si="686"/>
        <v/>
      </c>
      <c r="M3153" s="13"/>
      <c r="X3153" s="13"/>
    </row>
    <row r="3154" spans="1:24" x14ac:dyDescent="0.3">
      <c r="A3154" s="13"/>
      <c r="B3154" s="11">
        <v>4172</v>
      </c>
      <c r="C3154" s="14">
        <f t="shared" si="681"/>
        <v>64.590999999999994</v>
      </c>
      <c r="D3154" s="13"/>
      <c r="E3154" s="14">
        <f t="shared" si="682"/>
        <v>64.589100000000002</v>
      </c>
      <c r="F3154" s="21">
        <f t="shared" si="687"/>
        <v>19</v>
      </c>
      <c r="G3154" s="13"/>
      <c r="H3154" s="21">
        <f t="shared" si="683"/>
        <v>19</v>
      </c>
      <c r="I3154" s="13"/>
      <c r="J3154" s="11" t="str">
        <f t="shared" si="684"/>
        <v>X</v>
      </c>
      <c r="K3154" s="11" t="str">
        <f t="shared" si="685"/>
        <v/>
      </c>
      <c r="L3154" s="11" t="str">
        <f t="shared" si="686"/>
        <v/>
      </c>
      <c r="M3154" s="13"/>
      <c r="X3154" s="13"/>
    </row>
    <row r="3155" spans="1:24" x14ac:dyDescent="0.3">
      <c r="A3155" s="13"/>
      <c r="B3155" s="11">
        <v>4173</v>
      </c>
      <c r="C3155" s="14">
        <f t="shared" si="681"/>
        <v>64.598799999999997</v>
      </c>
      <c r="D3155" s="13"/>
      <c r="E3155" s="14">
        <f t="shared" si="682"/>
        <v>64.596900000000005</v>
      </c>
      <c r="F3155" s="21">
        <f t="shared" si="687"/>
        <v>19</v>
      </c>
      <c r="G3155" s="13"/>
      <c r="H3155" s="21">
        <f t="shared" si="683"/>
        <v>19</v>
      </c>
      <c r="I3155" s="13"/>
      <c r="J3155" s="11" t="str">
        <f t="shared" si="684"/>
        <v>X</v>
      </c>
      <c r="K3155" s="11" t="str">
        <f t="shared" si="685"/>
        <v/>
      </c>
      <c r="L3155" s="11" t="str">
        <f t="shared" si="686"/>
        <v/>
      </c>
      <c r="M3155" s="13"/>
      <c r="X3155" s="13"/>
    </row>
    <row r="3156" spans="1:24" x14ac:dyDescent="0.3">
      <c r="A3156" s="13"/>
      <c r="B3156" s="11">
        <v>4174</v>
      </c>
      <c r="C3156" s="14">
        <f t="shared" si="681"/>
        <v>64.606499999999997</v>
      </c>
      <c r="D3156" s="13"/>
      <c r="E3156" s="14">
        <f t="shared" si="682"/>
        <v>64.604699999999994</v>
      </c>
      <c r="F3156" s="21">
        <f t="shared" si="687"/>
        <v>18</v>
      </c>
      <c r="G3156" s="13"/>
      <c r="H3156" s="21">
        <f t="shared" si="683"/>
        <v>18</v>
      </c>
      <c r="I3156" s="13"/>
      <c r="J3156" s="11" t="str">
        <f t="shared" si="684"/>
        <v>X</v>
      </c>
      <c r="K3156" s="11" t="str">
        <f t="shared" si="685"/>
        <v/>
      </c>
      <c r="L3156" s="11" t="str">
        <f t="shared" si="686"/>
        <v/>
      </c>
      <c r="M3156" s="13"/>
      <c r="X3156" s="13"/>
    </row>
    <row r="3157" spans="1:24" x14ac:dyDescent="0.3">
      <c r="A3157" s="13"/>
      <c r="B3157" s="11">
        <v>4175</v>
      </c>
      <c r="C3157" s="14">
        <f t="shared" si="681"/>
        <v>64.614199999999997</v>
      </c>
      <c r="D3157" s="13"/>
      <c r="E3157" s="14">
        <f t="shared" si="682"/>
        <v>64.612399999999994</v>
      </c>
      <c r="F3157" s="21">
        <f t="shared" si="687"/>
        <v>18</v>
      </c>
      <c r="G3157" s="13"/>
      <c r="H3157" s="21">
        <f t="shared" si="683"/>
        <v>18</v>
      </c>
      <c r="I3157" s="13"/>
      <c r="J3157" s="11" t="str">
        <f t="shared" si="684"/>
        <v>X</v>
      </c>
      <c r="K3157" s="11" t="str">
        <f t="shared" si="685"/>
        <v/>
      </c>
      <c r="L3157" s="11" t="str">
        <f t="shared" si="686"/>
        <v/>
      </c>
      <c r="M3157" s="13"/>
      <c r="X3157" s="13"/>
    </row>
    <row r="3158" spans="1:24" x14ac:dyDescent="0.3">
      <c r="A3158" s="13"/>
      <c r="B3158" s="11">
        <v>4176</v>
      </c>
      <c r="C3158" s="14">
        <f t="shared" si="681"/>
        <v>64.622</v>
      </c>
      <c r="D3158" s="13"/>
      <c r="E3158" s="14">
        <f t="shared" si="682"/>
        <v>64.620199999999997</v>
      </c>
      <c r="F3158" s="21">
        <f t="shared" si="687"/>
        <v>18</v>
      </c>
      <c r="G3158" s="13"/>
      <c r="H3158" s="21">
        <f t="shared" si="683"/>
        <v>18</v>
      </c>
      <c r="I3158" s="13"/>
      <c r="J3158" s="11" t="str">
        <f t="shared" si="684"/>
        <v>X</v>
      </c>
      <c r="K3158" s="11" t="str">
        <f t="shared" si="685"/>
        <v/>
      </c>
      <c r="L3158" s="11" t="str">
        <f t="shared" si="686"/>
        <v/>
      </c>
      <c r="M3158" s="13"/>
      <c r="X3158" s="13"/>
    </row>
    <row r="3159" spans="1:24" x14ac:dyDescent="0.3">
      <c r="A3159" s="13"/>
      <c r="B3159" s="11">
        <v>4177</v>
      </c>
      <c r="C3159" s="14">
        <f t="shared" si="681"/>
        <v>64.6297</v>
      </c>
      <c r="D3159" s="13"/>
      <c r="E3159" s="14">
        <f t="shared" si="682"/>
        <v>64.627899999999997</v>
      </c>
      <c r="F3159" s="21">
        <f t="shared" si="687"/>
        <v>18</v>
      </c>
      <c r="G3159" s="13"/>
      <c r="H3159" s="21">
        <f t="shared" si="683"/>
        <v>18</v>
      </c>
      <c r="I3159" s="13"/>
      <c r="J3159" s="11" t="str">
        <f t="shared" si="684"/>
        <v>X</v>
      </c>
      <c r="K3159" s="11" t="str">
        <f t="shared" si="685"/>
        <v/>
      </c>
      <c r="L3159" s="11" t="str">
        <f t="shared" si="686"/>
        <v/>
      </c>
      <c r="M3159" s="13"/>
      <c r="X3159" s="13"/>
    </row>
    <row r="3160" spans="1:24" x14ac:dyDescent="0.3">
      <c r="A3160" s="13"/>
      <c r="B3160" s="11">
        <v>4178</v>
      </c>
      <c r="C3160" s="14">
        <f t="shared" si="681"/>
        <v>64.637500000000003</v>
      </c>
      <c r="D3160" s="13"/>
      <c r="E3160" s="14">
        <f t="shared" si="682"/>
        <v>64.6357</v>
      </c>
      <c r="F3160" s="21">
        <f t="shared" si="687"/>
        <v>18</v>
      </c>
      <c r="G3160" s="13"/>
      <c r="H3160" s="21">
        <f t="shared" si="683"/>
        <v>18</v>
      </c>
      <c r="I3160" s="13"/>
      <c r="J3160" s="11" t="str">
        <f t="shared" si="684"/>
        <v>X</v>
      </c>
      <c r="K3160" s="11" t="str">
        <f t="shared" si="685"/>
        <v/>
      </c>
      <c r="L3160" s="11" t="str">
        <f t="shared" si="686"/>
        <v/>
      </c>
      <c r="M3160" s="13"/>
      <c r="X3160" s="13"/>
    </row>
    <row r="3161" spans="1:24" x14ac:dyDescent="0.3">
      <c r="A3161" s="13"/>
      <c r="B3161" s="11">
        <v>4179</v>
      </c>
      <c r="C3161" s="14">
        <f t="shared" si="681"/>
        <v>64.645200000000003</v>
      </c>
      <c r="D3161" s="13"/>
      <c r="E3161" s="14">
        <f t="shared" si="682"/>
        <v>64.6434</v>
      </c>
      <c r="F3161" s="21">
        <f t="shared" si="687"/>
        <v>18</v>
      </c>
      <c r="G3161" s="13"/>
      <c r="H3161" s="21">
        <f t="shared" si="683"/>
        <v>18</v>
      </c>
      <c r="I3161" s="13"/>
      <c r="J3161" s="11" t="str">
        <f t="shared" si="684"/>
        <v>X</v>
      </c>
      <c r="K3161" s="11" t="str">
        <f t="shared" si="685"/>
        <v/>
      </c>
      <c r="L3161" s="11" t="str">
        <f t="shared" si="686"/>
        <v/>
      </c>
      <c r="M3161" s="13"/>
      <c r="X3161" s="13"/>
    </row>
    <row r="3162" spans="1:24" x14ac:dyDescent="0.3">
      <c r="A3162" s="13"/>
      <c r="B3162" s="11">
        <v>4180</v>
      </c>
      <c r="C3162" s="14">
        <f t="shared" si="681"/>
        <v>64.652900000000002</v>
      </c>
      <c r="D3162" s="13"/>
      <c r="E3162" s="14">
        <f t="shared" si="682"/>
        <v>64.651200000000003</v>
      </c>
      <c r="F3162" s="21">
        <f t="shared" si="687"/>
        <v>17</v>
      </c>
      <c r="G3162" s="13"/>
      <c r="H3162" s="21">
        <f t="shared" si="683"/>
        <v>17</v>
      </c>
      <c r="I3162" s="13"/>
      <c r="J3162" s="11" t="str">
        <f t="shared" si="684"/>
        <v>X</v>
      </c>
      <c r="K3162" s="11" t="str">
        <f t="shared" si="685"/>
        <v/>
      </c>
      <c r="L3162" s="11" t="str">
        <f t="shared" si="686"/>
        <v/>
      </c>
      <c r="M3162" s="13"/>
      <c r="X3162" s="13"/>
    </row>
    <row r="3163" spans="1:24" x14ac:dyDescent="0.3">
      <c r="A3163" s="13"/>
      <c r="B3163" s="11">
        <v>4181</v>
      </c>
      <c r="C3163" s="14">
        <f t="shared" si="681"/>
        <v>64.660700000000006</v>
      </c>
      <c r="D3163" s="13"/>
      <c r="E3163" s="14">
        <f t="shared" si="682"/>
        <v>64.658900000000003</v>
      </c>
      <c r="F3163" s="21">
        <f t="shared" si="687"/>
        <v>17</v>
      </c>
      <c r="G3163" s="13"/>
      <c r="H3163" s="21">
        <f t="shared" si="683"/>
        <v>18</v>
      </c>
      <c r="I3163" s="13"/>
      <c r="J3163" s="11" t="str">
        <f t="shared" si="684"/>
        <v/>
      </c>
      <c r="K3163" s="11" t="str">
        <f t="shared" si="685"/>
        <v>U</v>
      </c>
      <c r="L3163" s="11" t="str">
        <f t="shared" si="686"/>
        <v/>
      </c>
      <c r="M3163" s="13"/>
      <c r="X3163" s="13"/>
    </row>
    <row r="3164" spans="1:24" x14ac:dyDescent="0.3">
      <c r="A3164" s="13"/>
      <c r="B3164" s="11">
        <v>4182</v>
      </c>
      <c r="C3164" s="14">
        <f t="shared" si="681"/>
        <v>64.668400000000005</v>
      </c>
      <c r="D3164" s="13"/>
      <c r="E3164" s="14">
        <f t="shared" si="682"/>
        <v>64.666700000000006</v>
      </c>
      <c r="F3164" s="21">
        <f t="shared" si="687"/>
        <v>17</v>
      </c>
      <c r="G3164" s="13"/>
      <c r="H3164" s="21">
        <f t="shared" si="683"/>
        <v>17</v>
      </c>
      <c r="I3164" s="13"/>
      <c r="J3164" s="11" t="str">
        <f t="shared" si="684"/>
        <v>X</v>
      </c>
      <c r="K3164" s="11" t="str">
        <f t="shared" si="685"/>
        <v/>
      </c>
      <c r="L3164" s="11" t="str">
        <f t="shared" si="686"/>
        <v/>
      </c>
      <c r="M3164" s="13"/>
      <c r="X3164" s="13"/>
    </row>
    <row r="3165" spans="1:24" x14ac:dyDescent="0.3">
      <c r="A3165" s="13"/>
      <c r="B3165" s="11">
        <v>4183</v>
      </c>
      <c r="C3165" s="14">
        <f t="shared" si="681"/>
        <v>64.676100000000005</v>
      </c>
      <c r="D3165" s="13"/>
      <c r="E3165" s="14">
        <f t="shared" si="682"/>
        <v>64.674400000000006</v>
      </c>
      <c r="F3165" s="21">
        <f t="shared" si="687"/>
        <v>17</v>
      </c>
      <c r="G3165" s="13"/>
      <c r="H3165" s="21">
        <f t="shared" si="683"/>
        <v>17</v>
      </c>
      <c r="I3165" s="13"/>
      <c r="J3165" s="11" t="str">
        <f t="shared" si="684"/>
        <v>X</v>
      </c>
      <c r="K3165" s="11" t="str">
        <f t="shared" si="685"/>
        <v/>
      </c>
      <c r="L3165" s="11" t="str">
        <f t="shared" si="686"/>
        <v/>
      </c>
      <c r="M3165" s="13"/>
      <c r="X3165" s="13"/>
    </row>
    <row r="3166" spans="1:24" x14ac:dyDescent="0.3">
      <c r="A3166" s="13"/>
      <c r="B3166" s="11">
        <v>4184</v>
      </c>
      <c r="C3166" s="14">
        <f t="shared" si="681"/>
        <v>64.683800000000005</v>
      </c>
      <c r="D3166" s="13"/>
      <c r="E3166" s="14">
        <f t="shared" si="682"/>
        <v>64.682199999999995</v>
      </c>
      <c r="F3166" s="21">
        <f t="shared" si="687"/>
        <v>17</v>
      </c>
      <c r="G3166" s="13"/>
      <c r="H3166" s="21">
        <f t="shared" si="683"/>
        <v>16</v>
      </c>
      <c r="I3166" s="13"/>
      <c r="J3166" s="11" t="str">
        <f t="shared" si="684"/>
        <v/>
      </c>
      <c r="K3166" s="11" t="str">
        <f t="shared" si="685"/>
        <v/>
      </c>
      <c r="L3166" s="11" t="str">
        <f t="shared" si="686"/>
        <v>O</v>
      </c>
      <c r="M3166" s="13"/>
      <c r="X3166" s="13"/>
    </row>
    <row r="3167" spans="1:24" x14ac:dyDescent="0.3">
      <c r="A3167" s="13"/>
      <c r="B3167" s="11">
        <v>4185</v>
      </c>
      <c r="C3167" s="14">
        <f t="shared" si="681"/>
        <v>64.691599999999994</v>
      </c>
      <c r="D3167" s="13"/>
      <c r="E3167" s="14">
        <f t="shared" si="682"/>
        <v>64.689899999999994</v>
      </c>
      <c r="F3167" s="21">
        <f t="shared" si="687"/>
        <v>17</v>
      </c>
      <c r="G3167" s="13"/>
      <c r="H3167" s="21">
        <f t="shared" si="683"/>
        <v>17</v>
      </c>
      <c r="I3167" s="13"/>
      <c r="J3167" s="11" t="str">
        <f t="shared" si="684"/>
        <v>X</v>
      </c>
      <c r="K3167" s="11" t="str">
        <f t="shared" si="685"/>
        <v/>
      </c>
      <c r="L3167" s="11" t="str">
        <f t="shared" si="686"/>
        <v/>
      </c>
      <c r="M3167" s="13"/>
      <c r="X3167" s="13"/>
    </row>
    <row r="3168" spans="1:24" x14ac:dyDescent="0.3">
      <c r="A3168" s="13"/>
      <c r="B3168" s="11">
        <v>4186</v>
      </c>
      <c r="C3168" s="14">
        <f t="shared" si="681"/>
        <v>64.699299999999994</v>
      </c>
      <c r="D3168" s="13"/>
      <c r="E3168" s="14">
        <f t="shared" si="682"/>
        <v>64.697699999999998</v>
      </c>
      <c r="F3168" s="21">
        <f t="shared" si="687"/>
        <v>16</v>
      </c>
      <c r="G3168" s="13"/>
      <c r="H3168" s="21">
        <f t="shared" si="683"/>
        <v>16</v>
      </c>
      <c r="I3168" s="13"/>
      <c r="J3168" s="11" t="str">
        <f t="shared" si="684"/>
        <v>X</v>
      </c>
      <c r="K3168" s="11" t="str">
        <f t="shared" si="685"/>
        <v/>
      </c>
      <c r="L3168" s="11" t="str">
        <f t="shared" si="686"/>
        <v/>
      </c>
      <c r="M3168" s="13"/>
      <c r="X3168" s="13"/>
    </row>
    <row r="3169" spans="1:24" x14ac:dyDescent="0.3">
      <c r="A3169" s="13"/>
      <c r="B3169" s="11">
        <v>4187</v>
      </c>
      <c r="C3169" s="14">
        <f t="shared" si="681"/>
        <v>64.706999999999994</v>
      </c>
      <c r="D3169" s="13"/>
      <c r="E3169" s="14">
        <f t="shared" si="682"/>
        <v>64.705399999999997</v>
      </c>
      <c r="F3169" s="21">
        <f t="shared" si="687"/>
        <v>16</v>
      </c>
      <c r="G3169" s="13"/>
      <c r="H3169" s="21">
        <f t="shared" si="683"/>
        <v>16</v>
      </c>
      <c r="I3169" s="13"/>
      <c r="J3169" s="11" t="str">
        <f t="shared" si="684"/>
        <v>X</v>
      </c>
      <c r="K3169" s="11" t="str">
        <f t="shared" si="685"/>
        <v/>
      </c>
      <c r="L3169" s="11" t="str">
        <f t="shared" si="686"/>
        <v/>
      </c>
      <c r="M3169" s="13"/>
      <c r="X3169" s="13"/>
    </row>
    <row r="3170" spans="1:24" x14ac:dyDescent="0.3">
      <c r="A3170" s="13"/>
      <c r="B3170" s="11">
        <v>4188</v>
      </c>
      <c r="C3170" s="14">
        <f t="shared" si="681"/>
        <v>64.714799999999997</v>
      </c>
      <c r="D3170" s="13"/>
      <c r="E3170" s="14">
        <f t="shared" si="682"/>
        <v>64.713200000000001</v>
      </c>
      <c r="F3170" s="21">
        <f t="shared" si="687"/>
        <v>16</v>
      </c>
      <c r="G3170" s="13"/>
      <c r="H3170" s="21">
        <f t="shared" si="683"/>
        <v>16</v>
      </c>
      <c r="I3170" s="13"/>
      <c r="J3170" s="11" t="str">
        <f t="shared" si="684"/>
        <v>X</v>
      </c>
      <c r="K3170" s="11" t="str">
        <f t="shared" si="685"/>
        <v/>
      </c>
      <c r="L3170" s="11" t="str">
        <f t="shared" si="686"/>
        <v/>
      </c>
      <c r="M3170" s="13"/>
      <c r="X3170" s="13"/>
    </row>
    <row r="3171" spans="1:24" x14ac:dyDescent="0.3">
      <c r="A3171" s="13"/>
      <c r="B3171" s="11">
        <v>4189</v>
      </c>
      <c r="C3171" s="14">
        <f t="shared" si="681"/>
        <v>64.722499999999997</v>
      </c>
      <c r="D3171" s="13"/>
      <c r="E3171" s="14">
        <f t="shared" si="682"/>
        <v>64.7209</v>
      </c>
      <c r="F3171" s="21">
        <f t="shared" ref="F3171:F3188" si="688">ROUND((19/2)+((0.86-(E3171-64))/0.14)*(19/3),0)</f>
        <v>16</v>
      </c>
      <c r="G3171" s="13"/>
      <c r="H3171" s="21">
        <f t="shared" si="683"/>
        <v>16</v>
      </c>
      <c r="I3171" s="13"/>
      <c r="J3171" s="11" t="str">
        <f t="shared" si="684"/>
        <v>X</v>
      </c>
      <c r="K3171" s="11" t="str">
        <f t="shared" si="685"/>
        <v/>
      </c>
      <c r="L3171" s="11" t="str">
        <f t="shared" si="686"/>
        <v/>
      </c>
      <c r="M3171" s="13"/>
      <c r="X3171" s="13"/>
    </row>
    <row r="3172" spans="1:24" x14ac:dyDescent="0.3">
      <c r="A3172" s="13"/>
      <c r="B3172" s="11">
        <v>4190</v>
      </c>
      <c r="C3172" s="14">
        <f t="shared" si="681"/>
        <v>64.730199999999996</v>
      </c>
      <c r="D3172" s="13"/>
      <c r="E3172" s="14">
        <f t="shared" si="682"/>
        <v>64.728700000000003</v>
      </c>
      <c r="F3172" s="21">
        <f t="shared" si="688"/>
        <v>15</v>
      </c>
      <c r="G3172" s="13"/>
      <c r="H3172" s="21">
        <f t="shared" si="683"/>
        <v>15</v>
      </c>
      <c r="I3172" s="13"/>
      <c r="J3172" s="11" t="str">
        <f t="shared" si="684"/>
        <v>X</v>
      </c>
      <c r="K3172" s="11" t="str">
        <f t="shared" si="685"/>
        <v/>
      </c>
      <c r="L3172" s="11" t="str">
        <f t="shared" si="686"/>
        <v/>
      </c>
      <c r="M3172" s="13"/>
      <c r="X3172" s="13"/>
    </row>
    <row r="3173" spans="1:24" x14ac:dyDescent="0.3">
      <c r="A3173" s="13"/>
      <c r="B3173" s="11">
        <v>4191</v>
      </c>
      <c r="C3173" s="14">
        <f t="shared" si="681"/>
        <v>64.737899999999996</v>
      </c>
      <c r="D3173" s="13"/>
      <c r="E3173" s="14">
        <f t="shared" si="682"/>
        <v>64.736400000000003</v>
      </c>
      <c r="F3173" s="21">
        <f t="shared" si="688"/>
        <v>15</v>
      </c>
      <c r="G3173" s="13"/>
      <c r="H3173" s="21">
        <f t="shared" si="683"/>
        <v>15</v>
      </c>
      <c r="I3173" s="13"/>
      <c r="J3173" s="11" t="str">
        <f t="shared" si="684"/>
        <v>X</v>
      </c>
      <c r="K3173" s="11" t="str">
        <f t="shared" si="685"/>
        <v/>
      </c>
      <c r="L3173" s="11" t="str">
        <f t="shared" si="686"/>
        <v/>
      </c>
      <c r="M3173" s="13"/>
      <c r="X3173" s="13"/>
    </row>
    <row r="3174" spans="1:24" x14ac:dyDescent="0.3">
      <c r="A3174" s="13"/>
      <c r="B3174" s="11">
        <v>4192</v>
      </c>
      <c r="C3174" s="14">
        <f t="shared" si="681"/>
        <v>64.745699999999999</v>
      </c>
      <c r="D3174" s="13"/>
      <c r="E3174" s="14">
        <f t="shared" si="682"/>
        <v>64.744200000000006</v>
      </c>
      <c r="F3174" s="21">
        <f t="shared" si="688"/>
        <v>15</v>
      </c>
      <c r="G3174" s="13"/>
      <c r="H3174" s="21">
        <f t="shared" si="683"/>
        <v>15</v>
      </c>
      <c r="I3174" s="13"/>
      <c r="J3174" s="11" t="str">
        <f t="shared" si="684"/>
        <v>X</v>
      </c>
      <c r="K3174" s="11" t="str">
        <f t="shared" si="685"/>
        <v/>
      </c>
      <c r="L3174" s="11" t="str">
        <f t="shared" si="686"/>
        <v/>
      </c>
      <c r="M3174" s="13"/>
      <c r="X3174" s="13"/>
    </row>
    <row r="3175" spans="1:24" x14ac:dyDescent="0.3">
      <c r="A3175" s="13"/>
      <c r="B3175" s="11">
        <v>4193</v>
      </c>
      <c r="C3175" s="14">
        <f t="shared" si="681"/>
        <v>64.753399999999999</v>
      </c>
      <c r="D3175" s="13"/>
      <c r="E3175" s="14">
        <f t="shared" si="682"/>
        <v>64.751900000000006</v>
      </c>
      <c r="F3175" s="21">
        <f t="shared" si="688"/>
        <v>14</v>
      </c>
      <c r="G3175" s="13"/>
      <c r="H3175" s="21">
        <f t="shared" si="683"/>
        <v>15</v>
      </c>
      <c r="I3175" s="13"/>
      <c r="J3175" s="11" t="str">
        <f t="shared" ref="J3175:J3206" si="689">IF(H3175=F3175,"X","")</f>
        <v/>
      </c>
      <c r="K3175" s="11" t="str">
        <f t="shared" ref="K3175:K3206" si="690">IF(H3175&gt;F3175,"U","")</f>
        <v>U</v>
      </c>
      <c r="L3175" s="11" t="str">
        <f t="shared" ref="L3175:L3206" si="691">IF(H3175&lt;F3175,"O","")</f>
        <v/>
      </c>
      <c r="M3175" s="13"/>
      <c r="X3175" s="13"/>
    </row>
    <row r="3176" spans="1:24" x14ac:dyDescent="0.3">
      <c r="A3176" s="13"/>
      <c r="B3176" s="11">
        <v>4194</v>
      </c>
      <c r="C3176" s="14">
        <f t="shared" si="681"/>
        <v>64.761099999999999</v>
      </c>
      <c r="D3176" s="13"/>
      <c r="E3176" s="14">
        <f t="shared" si="682"/>
        <v>64.759699999999995</v>
      </c>
      <c r="F3176" s="21">
        <f t="shared" si="688"/>
        <v>14</v>
      </c>
      <c r="G3176" s="13"/>
      <c r="H3176" s="21">
        <f t="shared" si="683"/>
        <v>14</v>
      </c>
      <c r="I3176" s="13"/>
      <c r="J3176" s="11" t="str">
        <f t="shared" si="689"/>
        <v>X</v>
      </c>
      <c r="K3176" s="11" t="str">
        <f t="shared" si="690"/>
        <v/>
      </c>
      <c r="L3176" s="11" t="str">
        <f t="shared" si="691"/>
        <v/>
      </c>
      <c r="M3176" s="13"/>
      <c r="X3176" s="13"/>
    </row>
    <row r="3177" spans="1:24" x14ac:dyDescent="0.3">
      <c r="A3177" s="13"/>
      <c r="B3177" s="11">
        <v>4195</v>
      </c>
      <c r="C3177" s="14">
        <f t="shared" si="681"/>
        <v>64.768799999999999</v>
      </c>
      <c r="D3177" s="13"/>
      <c r="E3177" s="14">
        <f t="shared" si="682"/>
        <v>64.767399999999995</v>
      </c>
      <c r="F3177" s="21">
        <f t="shared" si="688"/>
        <v>14</v>
      </c>
      <c r="G3177" s="13"/>
      <c r="H3177" s="21">
        <f t="shared" si="683"/>
        <v>14</v>
      </c>
      <c r="I3177" s="13"/>
      <c r="J3177" s="11" t="str">
        <f t="shared" si="689"/>
        <v>X</v>
      </c>
      <c r="K3177" s="11" t="str">
        <f t="shared" si="690"/>
        <v/>
      </c>
      <c r="L3177" s="11" t="str">
        <f t="shared" si="691"/>
        <v/>
      </c>
      <c r="M3177" s="13"/>
      <c r="X3177" s="13"/>
    </row>
    <row r="3178" spans="1:24" x14ac:dyDescent="0.3">
      <c r="A3178" s="13"/>
      <c r="B3178" s="11">
        <v>4196</v>
      </c>
      <c r="C3178" s="14">
        <f t="shared" si="681"/>
        <v>64.776499999999999</v>
      </c>
      <c r="D3178" s="13"/>
      <c r="E3178" s="14">
        <f t="shared" si="682"/>
        <v>64.775199999999998</v>
      </c>
      <c r="F3178" s="21">
        <f t="shared" si="688"/>
        <v>13</v>
      </c>
      <c r="G3178" s="13"/>
      <c r="H3178" s="21">
        <f t="shared" si="683"/>
        <v>13</v>
      </c>
      <c r="I3178" s="13"/>
      <c r="J3178" s="11" t="str">
        <f t="shared" si="689"/>
        <v>X</v>
      </c>
      <c r="K3178" s="11" t="str">
        <f t="shared" si="690"/>
        <v/>
      </c>
      <c r="L3178" s="11" t="str">
        <f t="shared" si="691"/>
        <v/>
      </c>
      <c r="M3178" s="13"/>
      <c r="X3178" s="13"/>
    </row>
    <row r="3179" spans="1:24" x14ac:dyDescent="0.3">
      <c r="A3179" s="13"/>
      <c r="B3179" s="11">
        <v>4197</v>
      </c>
      <c r="C3179" s="14">
        <f t="shared" si="681"/>
        <v>64.784300000000002</v>
      </c>
      <c r="D3179" s="13"/>
      <c r="E3179" s="14">
        <f t="shared" si="682"/>
        <v>64.782899999999998</v>
      </c>
      <c r="F3179" s="21">
        <f t="shared" si="688"/>
        <v>13</v>
      </c>
      <c r="G3179" s="13"/>
      <c r="H3179" s="21">
        <f t="shared" si="683"/>
        <v>14</v>
      </c>
      <c r="I3179" s="13"/>
      <c r="J3179" s="11" t="str">
        <f t="shared" si="689"/>
        <v/>
      </c>
      <c r="K3179" s="11" t="str">
        <f t="shared" si="690"/>
        <v>U</v>
      </c>
      <c r="L3179" s="11" t="str">
        <f t="shared" si="691"/>
        <v/>
      </c>
      <c r="M3179" s="13"/>
      <c r="X3179" s="13"/>
    </row>
    <row r="3180" spans="1:24" x14ac:dyDescent="0.3">
      <c r="A3180" s="13"/>
      <c r="B3180" s="11">
        <v>4198</v>
      </c>
      <c r="C3180" s="14">
        <f t="shared" si="681"/>
        <v>64.792000000000002</v>
      </c>
      <c r="D3180" s="13"/>
      <c r="E3180" s="14">
        <f t="shared" si="682"/>
        <v>64.790700000000001</v>
      </c>
      <c r="F3180" s="21">
        <f t="shared" si="688"/>
        <v>13</v>
      </c>
      <c r="G3180" s="13"/>
      <c r="H3180" s="21">
        <f t="shared" si="683"/>
        <v>13</v>
      </c>
      <c r="I3180" s="13"/>
      <c r="J3180" s="11" t="str">
        <f t="shared" si="689"/>
        <v>X</v>
      </c>
      <c r="K3180" s="11" t="str">
        <f t="shared" si="690"/>
        <v/>
      </c>
      <c r="L3180" s="11" t="str">
        <f t="shared" si="691"/>
        <v/>
      </c>
      <c r="M3180" s="13"/>
      <c r="X3180" s="13"/>
    </row>
    <row r="3181" spans="1:24" x14ac:dyDescent="0.3">
      <c r="A3181" s="13"/>
      <c r="B3181" s="11">
        <v>4199</v>
      </c>
      <c r="C3181" s="14">
        <f t="shared" si="681"/>
        <v>64.799700000000001</v>
      </c>
      <c r="D3181" s="13"/>
      <c r="E3181" s="14">
        <f t="shared" si="682"/>
        <v>64.798400000000001</v>
      </c>
      <c r="F3181" s="21">
        <f t="shared" si="688"/>
        <v>12</v>
      </c>
      <c r="G3181" s="13"/>
      <c r="H3181" s="21">
        <f t="shared" si="683"/>
        <v>13</v>
      </c>
      <c r="I3181" s="13"/>
      <c r="J3181" s="11" t="str">
        <f t="shared" si="689"/>
        <v/>
      </c>
      <c r="K3181" s="11" t="str">
        <f t="shared" si="690"/>
        <v>U</v>
      </c>
      <c r="L3181" s="11" t="str">
        <f t="shared" si="691"/>
        <v/>
      </c>
      <c r="M3181" s="13"/>
      <c r="X3181" s="13"/>
    </row>
    <row r="3182" spans="1:24" x14ac:dyDescent="0.3">
      <c r="A3182" s="13"/>
      <c r="B3182" s="11">
        <v>4200</v>
      </c>
      <c r="C3182" s="14">
        <f t="shared" si="681"/>
        <v>64.807400000000001</v>
      </c>
      <c r="D3182" s="13"/>
      <c r="E3182" s="14">
        <f t="shared" si="682"/>
        <v>64.806200000000004</v>
      </c>
      <c r="F3182" s="21">
        <f t="shared" si="688"/>
        <v>12</v>
      </c>
      <c r="G3182" s="13"/>
      <c r="H3182" s="21">
        <f t="shared" si="683"/>
        <v>11.999999999999998</v>
      </c>
      <c r="I3182" s="13"/>
      <c r="J3182" s="11" t="str">
        <f t="shared" si="689"/>
        <v>X</v>
      </c>
      <c r="K3182" s="11" t="str">
        <f t="shared" si="690"/>
        <v/>
      </c>
      <c r="L3182" s="11" t="str">
        <f t="shared" si="691"/>
        <v/>
      </c>
      <c r="M3182" s="13"/>
      <c r="X3182" s="13"/>
    </row>
    <row r="3183" spans="1:24" x14ac:dyDescent="0.3">
      <c r="A3183" s="13"/>
      <c r="B3183" s="11">
        <v>4201</v>
      </c>
      <c r="C3183" s="14">
        <f t="shared" si="681"/>
        <v>64.815100000000001</v>
      </c>
      <c r="D3183" s="13"/>
      <c r="E3183" s="14">
        <f t="shared" si="682"/>
        <v>64.813999999999993</v>
      </c>
      <c r="F3183" s="21">
        <f t="shared" si="688"/>
        <v>12</v>
      </c>
      <c r="G3183" s="13"/>
      <c r="H3183" s="21">
        <f t="shared" si="683"/>
        <v>11</v>
      </c>
      <c r="I3183" s="13"/>
      <c r="J3183" s="11" t="str">
        <f t="shared" si="689"/>
        <v/>
      </c>
      <c r="K3183" s="11" t="str">
        <f t="shared" si="690"/>
        <v/>
      </c>
      <c r="L3183" s="11" t="str">
        <f t="shared" si="691"/>
        <v>O</v>
      </c>
      <c r="M3183" s="13"/>
      <c r="X3183" s="13"/>
    </row>
    <row r="3184" spans="1:24" x14ac:dyDescent="0.3">
      <c r="A3184" s="13"/>
      <c r="B3184" s="11">
        <v>4202</v>
      </c>
      <c r="C3184" s="14">
        <f t="shared" si="681"/>
        <v>64.822800000000001</v>
      </c>
      <c r="D3184" s="13"/>
      <c r="E3184" s="14">
        <f t="shared" si="682"/>
        <v>64.821700000000007</v>
      </c>
      <c r="F3184" s="21">
        <f t="shared" si="688"/>
        <v>11</v>
      </c>
      <c r="G3184" s="13"/>
      <c r="H3184" s="21">
        <f t="shared" si="683"/>
        <v>11</v>
      </c>
      <c r="I3184" s="13"/>
      <c r="J3184" s="11" t="str">
        <f t="shared" si="689"/>
        <v>X</v>
      </c>
      <c r="K3184" s="11" t="str">
        <f t="shared" si="690"/>
        <v/>
      </c>
      <c r="L3184" s="11" t="str">
        <f t="shared" si="691"/>
        <v/>
      </c>
      <c r="M3184" s="13"/>
      <c r="X3184" s="13"/>
    </row>
    <row r="3185" spans="1:24" x14ac:dyDescent="0.3">
      <c r="A3185" s="13"/>
      <c r="B3185" s="11">
        <v>4203</v>
      </c>
      <c r="C3185" s="14">
        <f t="shared" si="681"/>
        <v>64.830500000000001</v>
      </c>
      <c r="D3185" s="13"/>
      <c r="E3185" s="14">
        <f t="shared" si="682"/>
        <v>64.829499999999996</v>
      </c>
      <c r="F3185" s="21">
        <f t="shared" si="688"/>
        <v>11</v>
      </c>
      <c r="G3185" s="13"/>
      <c r="H3185" s="21">
        <f t="shared" si="683"/>
        <v>10</v>
      </c>
      <c r="I3185" s="13"/>
      <c r="J3185" s="11" t="str">
        <f t="shared" si="689"/>
        <v/>
      </c>
      <c r="K3185" s="11" t="str">
        <f t="shared" si="690"/>
        <v/>
      </c>
      <c r="L3185" s="11" t="str">
        <f t="shared" si="691"/>
        <v>O</v>
      </c>
      <c r="M3185" s="13"/>
      <c r="X3185" s="13"/>
    </row>
    <row r="3186" spans="1:24" x14ac:dyDescent="0.3">
      <c r="A3186" s="13"/>
      <c r="B3186" s="11">
        <v>4204</v>
      </c>
      <c r="C3186" s="14">
        <f t="shared" si="681"/>
        <v>64.838300000000004</v>
      </c>
      <c r="D3186" s="13"/>
      <c r="E3186" s="14">
        <f t="shared" si="682"/>
        <v>64.837199999999996</v>
      </c>
      <c r="F3186" s="21">
        <f t="shared" si="688"/>
        <v>11</v>
      </c>
      <c r="G3186" s="13"/>
      <c r="H3186" s="21">
        <f t="shared" si="683"/>
        <v>11</v>
      </c>
      <c r="I3186" s="13"/>
      <c r="J3186" s="11" t="str">
        <f t="shared" si="689"/>
        <v>X</v>
      </c>
      <c r="K3186" s="11" t="str">
        <f t="shared" si="690"/>
        <v/>
      </c>
      <c r="L3186" s="11" t="str">
        <f t="shared" si="691"/>
        <v/>
      </c>
      <c r="M3186" s="13"/>
      <c r="X3186" s="13"/>
    </row>
    <row r="3187" spans="1:24" x14ac:dyDescent="0.3">
      <c r="A3187" s="13"/>
      <c r="B3187" s="11">
        <v>4205</v>
      </c>
      <c r="C3187" s="14">
        <f t="shared" si="681"/>
        <v>64.846000000000004</v>
      </c>
      <c r="D3187" s="13"/>
      <c r="E3187" s="14">
        <f t="shared" si="682"/>
        <v>64.844999999999999</v>
      </c>
      <c r="F3187" s="21">
        <f t="shared" si="688"/>
        <v>10</v>
      </c>
      <c r="G3187" s="13"/>
      <c r="H3187" s="21">
        <f t="shared" si="683"/>
        <v>10</v>
      </c>
      <c r="I3187" s="13"/>
      <c r="J3187" s="11" t="str">
        <f t="shared" si="689"/>
        <v>X</v>
      </c>
      <c r="K3187" s="11" t="str">
        <f t="shared" si="690"/>
        <v/>
      </c>
      <c r="L3187" s="11" t="str">
        <f t="shared" si="691"/>
        <v/>
      </c>
      <c r="M3187" s="13"/>
      <c r="X3187" s="13"/>
    </row>
    <row r="3188" spans="1:24" x14ac:dyDescent="0.3">
      <c r="A3188" s="13"/>
      <c r="B3188" s="11">
        <v>4206</v>
      </c>
      <c r="C3188" s="14">
        <f t="shared" si="681"/>
        <v>64.853700000000003</v>
      </c>
      <c r="D3188" s="13"/>
      <c r="E3188" s="14">
        <f t="shared" si="682"/>
        <v>64.852699999999999</v>
      </c>
      <c r="F3188" s="21">
        <f t="shared" si="688"/>
        <v>10</v>
      </c>
      <c r="G3188" s="13"/>
      <c r="H3188" s="21">
        <f t="shared" si="683"/>
        <v>10</v>
      </c>
      <c r="I3188" s="13"/>
      <c r="J3188" s="11" t="str">
        <f t="shared" si="689"/>
        <v>X</v>
      </c>
      <c r="K3188" s="11" t="str">
        <f t="shared" si="690"/>
        <v/>
      </c>
      <c r="L3188" s="11" t="str">
        <f t="shared" si="691"/>
        <v/>
      </c>
      <c r="M3188" s="13"/>
      <c r="X3188" s="13"/>
    </row>
    <row r="3189" spans="1:24" x14ac:dyDescent="0.3">
      <c r="A3189" s="13"/>
      <c r="B3189" s="11">
        <v>4207</v>
      </c>
      <c r="C3189" s="14">
        <f t="shared" si="681"/>
        <v>64.861400000000003</v>
      </c>
      <c r="D3189" s="13"/>
      <c r="E3189" s="14">
        <f t="shared" si="682"/>
        <v>64.860500000000002</v>
      </c>
      <c r="F3189" s="21">
        <f t="shared" ref="F3189:F3206" si="692">ROUND(((1-(E3189-64))/0.14)*(19/2),0)</f>
        <v>9</v>
      </c>
      <c r="G3189" s="13"/>
      <c r="H3189" s="21">
        <f t="shared" si="683"/>
        <v>9</v>
      </c>
      <c r="I3189" s="13"/>
      <c r="J3189" s="11" t="str">
        <f t="shared" si="689"/>
        <v>X</v>
      </c>
      <c r="K3189" s="11" t="str">
        <f t="shared" si="690"/>
        <v/>
      </c>
      <c r="L3189" s="11" t="str">
        <f t="shared" si="691"/>
        <v/>
      </c>
      <c r="M3189" s="13"/>
      <c r="X3189" s="13"/>
    </row>
    <row r="3190" spans="1:24" x14ac:dyDescent="0.3">
      <c r="A3190" s="13"/>
      <c r="B3190" s="11">
        <v>4208</v>
      </c>
      <c r="C3190" s="14">
        <f t="shared" si="681"/>
        <v>64.869100000000003</v>
      </c>
      <c r="D3190" s="13"/>
      <c r="E3190" s="14">
        <f t="shared" si="682"/>
        <v>64.868200000000002</v>
      </c>
      <c r="F3190" s="21">
        <f t="shared" si="692"/>
        <v>9</v>
      </c>
      <c r="G3190" s="13"/>
      <c r="H3190" s="21">
        <f t="shared" si="683"/>
        <v>9</v>
      </c>
      <c r="I3190" s="13"/>
      <c r="J3190" s="11" t="str">
        <f t="shared" si="689"/>
        <v>X</v>
      </c>
      <c r="K3190" s="11" t="str">
        <f t="shared" si="690"/>
        <v/>
      </c>
      <c r="L3190" s="11" t="str">
        <f t="shared" si="691"/>
        <v/>
      </c>
      <c r="M3190" s="13"/>
      <c r="X3190" s="13"/>
    </row>
    <row r="3191" spans="1:24" x14ac:dyDescent="0.3">
      <c r="A3191" s="13"/>
      <c r="B3191" s="11">
        <v>4209</v>
      </c>
      <c r="C3191" s="14">
        <f t="shared" si="681"/>
        <v>64.876800000000003</v>
      </c>
      <c r="D3191" s="13"/>
      <c r="E3191" s="14">
        <f t="shared" si="682"/>
        <v>64.876000000000005</v>
      </c>
      <c r="F3191" s="21">
        <f t="shared" si="692"/>
        <v>8</v>
      </c>
      <c r="G3191" s="13"/>
      <c r="H3191" s="21">
        <f t="shared" si="683"/>
        <v>8</v>
      </c>
      <c r="I3191" s="13"/>
      <c r="J3191" s="11" t="str">
        <f t="shared" si="689"/>
        <v>X</v>
      </c>
      <c r="K3191" s="11" t="str">
        <f t="shared" si="690"/>
        <v/>
      </c>
      <c r="L3191" s="11" t="str">
        <f t="shared" si="691"/>
        <v/>
      </c>
      <c r="M3191" s="13"/>
      <c r="X3191" s="13"/>
    </row>
    <row r="3192" spans="1:24" x14ac:dyDescent="0.3">
      <c r="A3192" s="13"/>
      <c r="B3192" s="11">
        <v>4210</v>
      </c>
      <c r="C3192" s="14">
        <f t="shared" si="681"/>
        <v>64.884500000000003</v>
      </c>
      <c r="D3192" s="13"/>
      <c r="E3192" s="14">
        <f t="shared" si="682"/>
        <v>64.883700000000005</v>
      </c>
      <c r="F3192" s="21">
        <f t="shared" si="692"/>
        <v>8</v>
      </c>
      <c r="G3192" s="13"/>
      <c r="H3192" s="21">
        <f t="shared" si="683"/>
        <v>8</v>
      </c>
      <c r="I3192" s="13"/>
      <c r="J3192" s="11" t="str">
        <f t="shared" si="689"/>
        <v>X</v>
      </c>
      <c r="K3192" s="11" t="str">
        <f t="shared" si="690"/>
        <v/>
      </c>
      <c r="L3192" s="11" t="str">
        <f t="shared" si="691"/>
        <v/>
      </c>
      <c r="M3192" s="13"/>
      <c r="X3192" s="13"/>
    </row>
    <row r="3193" spans="1:24" x14ac:dyDescent="0.3">
      <c r="A3193" s="13"/>
      <c r="B3193" s="11">
        <v>4211</v>
      </c>
      <c r="C3193" s="14">
        <f t="shared" si="681"/>
        <v>64.892200000000003</v>
      </c>
      <c r="D3193" s="13"/>
      <c r="E3193" s="14">
        <f t="shared" si="682"/>
        <v>64.891499999999994</v>
      </c>
      <c r="F3193" s="21">
        <f t="shared" si="692"/>
        <v>7</v>
      </c>
      <c r="G3193" s="13"/>
      <c r="H3193" s="21">
        <f t="shared" si="683"/>
        <v>7</v>
      </c>
      <c r="I3193" s="13"/>
      <c r="J3193" s="11" t="str">
        <f t="shared" si="689"/>
        <v>X</v>
      </c>
      <c r="K3193" s="11" t="str">
        <f t="shared" si="690"/>
        <v/>
      </c>
      <c r="L3193" s="11" t="str">
        <f t="shared" si="691"/>
        <v/>
      </c>
      <c r="M3193" s="13"/>
      <c r="X3193" s="13"/>
    </row>
    <row r="3194" spans="1:24" x14ac:dyDescent="0.3">
      <c r="A3194" s="13"/>
      <c r="B3194" s="11">
        <v>4212</v>
      </c>
      <c r="C3194" s="14">
        <f t="shared" si="681"/>
        <v>64.899900000000002</v>
      </c>
      <c r="D3194" s="13"/>
      <c r="E3194" s="14">
        <f t="shared" si="682"/>
        <v>64.899199999999993</v>
      </c>
      <c r="F3194" s="21">
        <f t="shared" si="692"/>
        <v>7</v>
      </c>
      <c r="G3194" s="13"/>
      <c r="H3194" s="21">
        <f t="shared" si="683"/>
        <v>7</v>
      </c>
      <c r="I3194" s="13"/>
      <c r="J3194" s="11" t="str">
        <f t="shared" si="689"/>
        <v>X</v>
      </c>
      <c r="K3194" s="11" t="str">
        <f t="shared" si="690"/>
        <v/>
      </c>
      <c r="L3194" s="11" t="str">
        <f t="shared" si="691"/>
        <v/>
      </c>
      <c r="M3194" s="13"/>
      <c r="X3194" s="13"/>
    </row>
    <row r="3195" spans="1:24" x14ac:dyDescent="0.3">
      <c r="A3195" s="13"/>
      <c r="B3195" s="11">
        <v>4213</v>
      </c>
      <c r="C3195" s="14">
        <f t="shared" si="681"/>
        <v>64.907600000000002</v>
      </c>
      <c r="D3195" s="13"/>
      <c r="E3195" s="14">
        <f t="shared" si="682"/>
        <v>64.906999999999996</v>
      </c>
      <c r="F3195" s="21">
        <f t="shared" si="692"/>
        <v>6</v>
      </c>
      <c r="G3195" s="13"/>
      <c r="H3195" s="21">
        <f t="shared" si="683"/>
        <v>5.9999999999999991</v>
      </c>
      <c r="I3195" s="13"/>
      <c r="J3195" s="11" t="str">
        <f t="shared" si="689"/>
        <v>X</v>
      </c>
      <c r="K3195" s="11" t="str">
        <f t="shared" si="690"/>
        <v/>
      </c>
      <c r="L3195" s="11" t="str">
        <f t="shared" si="691"/>
        <v/>
      </c>
      <c r="M3195" s="13"/>
      <c r="X3195" s="13"/>
    </row>
    <row r="3196" spans="1:24" x14ac:dyDescent="0.3">
      <c r="A3196" s="13"/>
      <c r="B3196" s="11">
        <v>4214</v>
      </c>
      <c r="C3196" s="14">
        <f t="shared" si="681"/>
        <v>64.915300000000002</v>
      </c>
      <c r="D3196" s="13"/>
      <c r="E3196" s="14">
        <f t="shared" si="682"/>
        <v>64.914699999999996</v>
      </c>
      <c r="F3196" s="21">
        <f t="shared" si="692"/>
        <v>6</v>
      </c>
      <c r="G3196" s="13"/>
      <c r="H3196" s="21">
        <f t="shared" si="683"/>
        <v>5.9999999999999991</v>
      </c>
      <c r="I3196" s="13"/>
      <c r="J3196" s="11" t="str">
        <f t="shared" si="689"/>
        <v>X</v>
      </c>
      <c r="K3196" s="11" t="str">
        <f t="shared" si="690"/>
        <v/>
      </c>
      <c r="L3196" s="11" t="str">
        <f t="shared" si="691"/>
        <v/>
      </c>
      <c r="M3196" s="13"/>
      <c r="X3196" s="13"/>
    </row>
    <row r="3197" spans="1:24" x14ac:dyDescent="0.3">
      <c r="A3197" s="13"/>
      <c r="B3197" s="11">
        <v>4215</v>
      </c>
      <c r="C3197" s="14">
        <f t="shared" si="681"/>
        <v>64.923000000000002</v>
      </c>
      <c r="D3197" s="13"/>
      <c r="E3197" s="14">
        <f t="shared" si="682"/>
        <v>64.922499999999999</v>
      </c>
      <c r="F3197" s="21">
        <f t="shared" si="692"/>
        <v>5</v>
      </c>
      <c r="G3197" s="13"/>
      <c r="H3197" s="21">
        <f t="shared" si="683"/>
        <v>5</v>
      </c>
      <c r="I3197" s="13"/>
      <c r="J3197" s="11" t="str">
        <f t="shared" si="689"/>
        <v>X</v>
      </c>
      <c r="K3197" s="11" t="str">
        <f t="shared" si="690"/>
        <v/>
      </c>
      <c r="L3197" s="11" t="str">
        <f t="shared" si="691"/>
        <v/>
      </c>
      <c r="M3197" s="13"/>
      <c r="X3197" s="13"/>
    </row>
    <row r="3198" spans="1:24" x14ac:dyDescent="0.3">
      <c r="A3198" s="13"/>
      <c r="B3198" s="11">
        <v>4216</v>
      </c>
      <c r="C3198" s="14">
        <f t="shared" si="681"/>
        <v>64.930700000000002</v>
      </c>
      <c r="D3198" s="13"/>
      <c r="E3198" s="14">
        <f t="shared" si="682"/>
        <v>64.930199999999999</v>
      </c>
      <c r="F3198" s="21">
        <f t="shared" si="692"/>
        <v>5</v>
      </c>
      <c r="G3198" s="13"/>
      <c r="H3198" s="21">
        <f t="shared" si="683"/>
        <v>5</v>
      </c>
      <c r="I3198" s="13"/>
      <c r="J3198" s="11" t="str">
        <f t="shared" si="689"/>
        <v>X</v>
      </c>
      <c r="K3198" s="11" t="str">
        <f t="shared" si="690"/>
        <v/>
      </c>
      <c r="L3198" s="11" t="str">
        <f t="shared" si="691"/>
        <v/>
      </c>
      <c r="M3198" s="13"/>
      <c r="X3198" s="13"/>
    </row>
    <row r="3199" spans="1:24" x14ac:dyDescent="0.3">
      <c r="A3199" s="13"/>
      <c r="B3199" s="11">
        <v>4217</v>
      </c>
      <c r="C3199" s="14">
        <f t="shared" si="681"/>
        <v>64.938400000000001</v>
      </c>
      <c r="D3199" s="13"/>
      <c r="E3199" s="14">
        <f t="shared" si="682"/>
        <v>64.938000000000002</v>
      </c>
      <c r="F3199" s="21">
        <f t="shared" si="692"/>
        <v>4</v>
      </c>
      <c r="G3199" s="13"/>
      <c r="H3199" s="21">
        <f t="shared" si="683"/>
        <v>4</v>
      </c>
      <c r="I3199" s="13"/>
      <c r="J3199" s="11" t="str">
        <f t="shared" si="689"/>
        <v>X</v>
      </c>
      <c r="K3199" s="11" t="str">
        <f t="shared" si="690"/>
        <v/>
      </c>
      <c r="L3199" s="11" t="str">
        <f t="shared" si="691"/>
        <v/>
      </c>
      <c r="M3199" s="13"/>
      <c r="X3199" s="13"/>
    </row>
    <row r="3200" spans="1:24" x14ac:dyDescent="0.3">
      <c r="A3200" s="13"/>
      <c r="B3200" s="11">
        <v>4218</v>
      </c>
      <c r="C3200" s="14">
        <f t="shared" si="681"/>
        <v>64.946100000000001</v>
      </c>
      <c r="D3200" s="13"/>
      <c r="E3200" s="14">
        <f t="shared" si="682"/>
        <v>64.945700000000002</v>
      </c>
      <c r="F3200" s="21">
        <f t="shared" si="692"/>
        <v>4</v>
      </c>
      <c r="G3200" s="13"/>
      <c r="H3200" s="21">
        <f t="shared" si="683"/>
        <v>4</v>
      </c>
      <c r="I3200" s="13"/>
      <c r="J3200" s="11" t="str">
        <f t="shared" si="689"/>
        <v>X</v>
      </c>
      <c r="K3200" s="11" t="str">
        <f t="shared" si="690"/>
        <v/>
      </c>
      <c r="L3200" s="11" t="str">
        <f t="shared" si="691"/>
        <v/>
      </c>
      <c r="M3200" s="13"/>
      <c r="X3200" s="13"/>
    </row>
    <row r="3201" spans="1:24" x14ac:dyDescent="0.3">
      <c r="A3201" s="13"/>
      <c r="B3201" s="11">
        <v>4219</v>
      </c>
      <c r="C3201" s="14">
        <f t="shared" si="681"/>
        <v>64.953800000000001</v>
      </c>
      <c r="D3201" s="13"/>
      <c r="E3201" s="14">
        <f t="shared" si="682"/>
        <v>64.953500000000005</v>
      </c>
      <c r="F3201" s="21">
        <f t="shared" si="692"/>
        <v>3</v>
      </c>
      <c r="G3201" s="13"/>
      <c r="H3201" s="21">
        <f t="shared" si="683"/>
        <v>2.9999999999999996</v>
      </c>
      <c r="I3201" s="13"/>
      <c r="J3201" s="11" t="str">
        <f t="shared" si="689"/>
        <v>X</v>
      </c>
      <c r="K3201" s="11" t="str">
        <f t="shared" si="690"/>
        <v/>
      </c>
      <c r="L3201" s="11" t="str">
        <f t="shared" si="691"/>
        <v/>
      </c>
      <c r="M3201" s="13"/>
      <c r="X3201" s="13"/>
    </row>
    <row r="3202" spans="1:24" x14ac:dyDescent="0.3">
      <c r="A3202" s="13"/>
      <c r="B3202" s="11">
        <v>4220</v>
      </c>
      <c r="C3202" s="14">
        <f t="shared" si="681"/>
        <v>64.961500000000001</v>
      </c>
      <c r="D3202" s="13"/>
      <c r="E3202" s="14">
        <f t="shared" si="682"/>
        <v>64.961200000000005</v>
      </c>
      <c r="F3202" s="21">
        <f t="shared" si="692"/>
        <v>3</v>
      </c>
      <c r="G3202" s="13"/>
      <c r="H3202" s="21">
        <f t="shared" si="683"/>
        <v>2.9999999999999996</v>
      </c>
      <c r="I3202" s="13"/>
      <c r="J3202" s="11" t="str">
        <f t="shared" si="689"/>
        <v>X</v>
      </c>
      <c r="K3202" s="11" t="str">
        <f t="shared" si="690"/>
        <v/>
      </c>
      <c r="L3202" s="11" t="str">
        <f t="shared" si="691"/>
        <v/>
      </c>
      <c r="M3202" s="13"/>
      <c r="X3202" s="13"/>
    </row>
    <row r="3203" spans="1:24" x14ac:dyDescent="0.3">
      <c r="A3203" s="13"/>
      <c r="B3203" s="11">
        <v>4221</v>
      </c>
      <c r="C3203" s="14">
        <f t="shared" si="681"/>
        <v>64.969200000000001</v>
      </c>
      <c r="D3203" s="13"/>
      <c r="E3203" s="14">
        <f t="shared" si="682"/>
        <v>64.968999999999994</v>
      </c>
      <c r="F3203" s="21">
        <f t="shared" si="692"/>
        <v>2</v>
      </c>
      <c r="G3203" s="13"/>
      <c r="H3203" s="21">
        <f t="shared" si="683"/>
        <v>2</v>
      </c>
      <c r="I3203" s="13"/>
      <c r="J3203" s="11" t="str">
        <f t="shared" si="689"/>
        <v>X</v>
      </c>
      <c r="K3203" s="11" t="str">
        <f t="shared" si="690"/>
        <v/>
      </c>
      <c r="L3203" s="11" t="str">
        <f t="shared" si="691"/>
        <v/>
      </c>
      <c r="M3203" s="13"/>
      <c r="X3203" s="13"/>
    </row>
    <row r="3204" spans="1:24" x14ac:dyDescent="0.3">
      <c r="A3204" s="13"/>
      <c r="B3204" s="11">
        <v>4222</v>
      </c>
      <c r="C3204" s="14">
        <f t="shared" si="681"/>
        <v>64.976900000000001</v>
      </c>
      <c r="D3204" s="13"/>
      <c r="E3204" s="14">
        <f t="shared" si="682"/>
        <v>64.976699999999994</v>
      </c>
      <c r="F3204" s="21">
        <f t="shared" si="692"/>
        <v>2</v>
      </c>
      <c r="G3204" s="13"/>
      <c r="H3204" s="21">
        <f t="shared" si="683"/>
        <v>2</v>
      </c>
      <c r="I3204" s="13"/>
      <c r="J3204" s="11" t="str">
        <f t="shared" si="689"/>
        <v>X</v>
      </c>
      <c r="K3204" s="11" t="str">
        <f t="shared" si="690"/>
        <v/>
      </c>
      <c r="L3204" s="11" t="str">
        <f t="shared" si="691"/>
        <v/>
      </c>
      <c r="M3204" s="13"/>
      <c r="X3204" s="13"/>
    </row>
    <row r="3205" spans="1:24" x14ac:dyDescent="0.3">
      <c r="A3205" s="13"/>
      <c r="B3205" s="11">
        <v>4223</v>
      </c>
      <c r="C3205" s="14">
        <f t="shared" si="681"/>
        <v>64.9846</v>
      </c>
      <c r="D3205" s="13"/>
      <c r="E3205" s="14">
        <f t="shared" si="682"/>
        <v>64.984499999999997</v>
      </c>
      <c r="F3205" s="21">
        <f t="shared" si="692"/>
        <v>1</v>
      </c>
      <c r="G3205" s="13"/>
      <c r="H3205" s="21">
        <f t="shared" si="683"/>
        <v>1</v>
      </c>
      <c r="I3205" s="13"/>
      <c r="J3205" s="11" t="str">
        <f t="shared" si="689"/>
        <v>X</v>
      </c>
      <c r="K3205" s="11" t="str">
        <f t="shared" si="690"/>
        <v/>
      </c>
      <c r="L3205" s="11" t="str">
        <f t="shared" si="691"/>
        <v/>
      </c>
      <c r="M3205" s="13"/>
      <c r="X3205" s="13"/>
    </row>
    <row r="3206" spans="1:24" x14ac:dyDescent="0.3">
      <c r="A3206" s="13"/>
      <c r="B3206" s="11">
        <v>4224</v>
      </c>
      <c r="C3206" s="14">
        <f t="shared" ref="C3206:C3269" si="693">ROUND(SQRT(B3206),4)</f>
        <v>64.9923</v>
      </c>
      <c r="D3206" s="13"/>
      <c r="E3206" s="14">
        <f t="shared" si="682"/>
        <v>64.992199999999997</v>
      </c>
      <c r="F3206" s="21">
        <f t="shared" si="692"/>
        <v>1</v>
      </c>
      <c r="G3206" s="13"/>
      <c r="H3206" s="21">
        <f t="shared" si="683"/>
        <v>1</v>
      </c>
      <c r="I3206" s="13"/>
      <c r="J3206" s="11" t="str">
        <f t="shared" si="689"/>
        <v>X</v>
      </c>
      <c r="K3206" s="11" t="str">
        <f t="shared" si="690"/>
        <v/>
      </c>
      <c r="L3206" s="11" t="str">
        <f t="shared" si="691"/>
        <v/>
      </c>
      <c r="M3206" s="13"/>
      <c r="X3206" s="13"/>
    </row>
    <row r="3207" spans="1:24" x14ac:dyDescent="0.3">
      <c r="A3207" s="13"/>
      <c r="B3207" s="11">
        <v>4225</v>
      </c>
      <c r="C3207" s="14">
        <f t="shared" si="693"/>
        <v>65</v>
      </c>
      <c r="D3207" s="13"/>
      <c r="E3207" s="14">
        <f>64+(B3207-4096)/129</f>
        <v>65</v>
      </c>
      <c r="F3207" s="21"/>
      <c r="G3207" s="13"/>
      <c r="H3207" s="21">
        <f t="shared" ref="H3207:H3270" si="694">ROUND(C3207-E3207,4)*10000</f>
        <v>0</v>
      </c>
      <c r="I3207" s="13"/>
      <c r="J3207" s="10">
        <f>COUNTIF(J3079:J3206,"X")</f>
        <v>95</v>
      </c>
      <c r="K3207" s="10">
        <f>COUNTIF(K3079:K3206,"U")</f>
        <v>24</v>
      </c>
      <c r="L3207" s="10">
        <f>COUNTIF(L3079:L3206,"O")</f>
        <v>9</v>
      </c>
      <c r="M3207" s="13"/>
      <c r="X3207" s="13"/>
    </row>
    <row r="3208" spans="1:24" x14ac:dyDescent="0.3">
      <c r="A3208" s="13"/>
      <c r="B3208" s="11">
        <v>4226</v>
      </c>
      <c r="C3208" s="14">
        <f t="shared" si="693"/>
        <v>65.0077</v>
      </c>
      <c r="D3208" s="13"/>
      <c r="E3208" s="14">
        <f t="shared" ref="E3208:E3271" si="695">ROUND(65+(B3208-4225)/131,4)</f>
        <v>65.007599999999996</v>
      </c>
      <c r="F3208" s="21">
        <f t="shared" ref="F3208:F3225" si="696">ROUND(((E3208-65)/0.14)*(19/2),0)</f>
        <v>1</v>
      </c>
      <c r="G3208" s="13"/>
      <c r="H3208" s="21">
        <f t="shared" si="694"/>
        <v>1</v>
      </c>
      <c r="I3208" s="13"/>
      <c r="J3208" s="11" t="str">
        <f t="shared" ref="J3208:J3239" si="697">IF(H3208=F3208,"X","")</f>
        <v>X</v>
      </c>
      <c r="K3208" s="11" t="str">
        <f t="shared" ref="K3208:K3239" si="698">IF(H3208&gt;F3208,"U","")</f>
        <v/>
      </c>
      <c r="L3208" s="11" t="str">
        <f t="shared" ref="L3208:L3239" si="699">IF(H3208&lt;F3208,"O","")</f>
        <v/>
      </c>
      <c r="M3208" s="13"/>
      <c r="X3208" s="13"/>
    </row>
    <row r="3209" spans="1:24" x14ac:dyDescent="0.3">
      <c r="A3209" s="13"/>
      <c r="B3209" s="11">
        <v>4227</v>
      </c>
      <c r="C3209" s="14">
        <f t="shared" si="693"/>
        <v>65.0154</v>
      </c>
      <c r="D3209" s="13"/>
      <c r="E3209" s="14">
        <f t="shared" si="695"/>
        <v>65.015299999999996</v>
      </c>
      <c r="F3209" s="21">
        <f t="shared" si="696"/>
        <v>1</v>
      </c>
      <c r="G3209" s="13"/>
      <c r="H3209" s="21">
        <f t="shared" si="694"/>
        <v>1</v>
      </c>
      <c r="I3209" s="13"/>
      <c r="J3209" s="11" t="str">
        <f t="shared" si="697"/>
        <v>X</v>
      </c>
      <c r="K3209" s="11" t="str">
        <f t="shared" si="698"/>
        <v/>
      </c>
      <c r="L3209" s="11" t="str">
        <f t="shared" si="699"/>
        <v/>
      </c>
      <c r="M3209" s="13"/>
      <c r="X3209" s="13"/>
    </row>
    <row r="3210" spans="1:24" x14ac:dyDescent="0.3">
      <c r="A3210" s="13"/>
      <c r="B3210" s="11">
        <v>4228</v>
      </c>
      <c r="C3210" s="14">
        <f t="shared" si="693"/>
        <v>65.023099999999999</v>
      </c>
      <c r="D3210" s="13"/>
      <c r="E3210" s="14">
        <f t="shared" si="695"/>
        <v>65.022900000000007</v>
      </c>
      <c r="F3210" s="21">
        <f t="shared" si="696"/>
        <v>2</v>
      </c>
      <c r="G3210" s="13"/>
      <c r="H3210" s="21">
        <f t="shared" si="694"/>
        <v>2</v>
      </c>
      <c r="I3210" s="13"/>
      <c r="J3210" s="11" t="str">
        <f t="shared" si="697"/>
        <v>X</v>
      </c>
      <c r="K3210" s="11" t="str">
        <f t="shared" si="698"/>
        <v/>
      </c>
      <c r="L3210" s="11" t="str">
        <f t="shared" si="699"/>
        <v/>
      </c>
      <c r="M3210" s="13"/>
      <c r="X3210" s="13"/>
    </row>
    <row r="3211" spans="1:24" x14ac:dyDescent="0.3">
      <c r="A3211" s="13"/>
      <c r="B3211" s="11">
        <v>4229</v>
      </c>
      <c r="C3211" s="14">
        <f t="shared" si="693"/>
        <v>65.030799999999999</v>
      </c>
      <c r="D3211" s="13"/>
      <c r="E3211" s="14">
        <f t="shared" si="695"/>
        <v>65.030500000000004</v>
      </c>
      <c r="F3211" s="21">
        <f t="shared" si="696"/>
        <v>2</v>
      </c>
      <c r="G3211" s="13"/>
      <c r="H3211" s="21">
        <f t="shared" si="694"/>
        <v>2.9999999999999996</v>
      </c>
      <c r="I3211" s="13"/>
      <c r="J3211" s="11" t="str">
        <f t="shared" si="697"/>
        <v/>
      </c>
      <c r="K3211" s="11" t="str">
        <f t="shared" si="698"/>
        <v>U</v>
      </c>
      <c r="L3211" s="11" t="str">
        <f t="shared" si="699"/>
        <v/>
      </c>
      <c r="M3211" s="13"/>
      <c r="X3211" s="13"/>
    </row>
    <row r="3212" spans="1:24" x14ac:dyDescent="0.3">
      <c r="A3212" s="13"/>
      <c r="B3212" s="11">
        <v>4230</v>
      </c>
      <c r="C3212" s="14">
        <f t="shared" si="693"/>
        <v>65.038499999999999</v>
      </c>
      <c r="D3212" s="13"/>
      <c r="E3212" s="14">
        <f t="shared" si="695"/>
        <v>65.038200000000003</v>
      </c>
      <c r="F3212" s="21">
        <f t="shared" si="696"/>
        <v>3</v>
      </c>
      <c r="G3212" s="13"/>
      <c r="H3212" s="21">
        <f t="shared" si="694"/>
        <v>2.9999999999999996</v>
      </c>
      <c r="I3212" s="13"/>
      <c r="J3212" s="11" t="str">
        <f t="shared" si="697"/>
        <v>X</v>
      </c>
      <c r="K3212" s="11" t="str">
        <f t="shared" si="698"/>
        <v/>
      </c>
      <c r="L3212" s="11" t="str">
        <f t="shared" si="699"/>
        <v/>
      </c>
      <c r="M3212" s="13"/>
      <c r="X3212" s="13"/>
    </row>
    <row r="3213" spans="1:24" x14ac:dyDescent="0.3">
      <c r="A3213" s="13"/>
      <c r="B3213" s="11">
        <v>4231</v>
      </c>
      <c r="C3213" s="14">
        <f t="shared" si="693"/>
        <v>65.046099999999996</v>
      </c>
      <c r="D3213" s="13"/>
      <c r="E3213" s="14">
        <f t="shared" si="695"/>
        <v>65.0458</v>
      </c>
      <c r="F3213" s="21">
        <f t="shared" si="696"/>
        <v>3</v>
      </c>
      <c r="G3213" s="13"/>
      <c r="H3213" s="21">
        <f t="shared" si="694"/>
        <v>2.9999999999999996</v>
      </c>
      <c r="I3213" s="13"/>
      <c r="J3213" s="11" t="str">
        <f t="shared" si="697"/>
        <v>X</v>
      </c>
      <c r="K3213" s="11" t="str">
        <f t="shared" si="698"/>
        <v/>
      </c>
      <c r="L3213" s="11" t="str">
        <f t="shared" si="699"/>
        <v/>
      </c>
      <c r="M3213" s="13"/>
      <c r="X3213" s="13"/>
    </row>
    <row r="3214" spans="1:24" x14ac:dyDescent="0.3">
      <c r="A3214" s="13"/>
      <c r="B3214" s="11">
        <v>4232</v>
      </c>
      <c r="C3214" s="14">
        <f t="shared" si="693"/>
        <v>65.053799999999995</v>
      </c>
      <c r="D3214" s="13"/>
      <c r="E3214" s="14">
        <f t="shared" si="695"/>
        <v>65.053399999999996</v>
      </c>
      <c r="F3214" s="21">
        <f t="shared" si="696"/>
        <v>4</v>
      </c>
      <c r="G3214" s="13"/>
      <c r="H3214" s="21">
        <f t="shared" si="694"/>
        <v>4</v>
      </c>
      <c r="I3214" s="13"/>
      <c r="J3214" s="11" t="str">
        <f t="shared" si="697"/>
        <v>X</v>
      </c>
      <c r="K3214" s="11" t="str">
        <f t="shared" si="698"/>
        <v/>
      </c>
      <c r="L3214" s="11" t="str">
        <f t="shared" si="699"/>
        <v/>
      </c>
      <c r="M3214" s="13"/>
      <c r="X3214" s="13"/>
    </row>
    <row r="3215" spans="1:24" x14ac:dyDescent="0.3">
      <c r="A3215" s="13"/>
      <c r="B3215" s="11">
        <v>4233</v>
      </c>
      <c r="C3215" s="14">
        <f t="shared" si="693"/>
        <v>65.061499999999995</v>
      </c>
      <c r="D3215" s="13"/>
      <c r="E3215" s="14">
        <f t="shared" si="695"/>
        <v>65.061099999999996</v>
      </c>
      <c r="F3215" s="21">
        <f t="shared" si="696"/>
        <v>4</v>
      </c>
      <c r="G3215" s="13"/>
      <c r="H3215" s="21">
        <f t="shared" si="694"/>
        <v>4</v>
      </c>
      <c r="I3215" s="13"/>
      <c r="J3215" s="11" t="str">
        <f t="shared" si="697"/>
        <v>X</v>
      </c>
      <c r="K3215" s="11" t="str">
        <f t="shared" si="698"/>
        <v/>
      </c>
      <c r="L3215" s="11" t="str">
        <f t="shared" si="699"/>
        <v/>
      </c>
      <c r="M3215" s="13"/>
      <c r="X3215" s="13"/>
    </row>
    <row r="3216" spans="1:24" x14ac:dyDescent="0.3">
      <c r="A3216" s="13"/>
      <c r="B3216" s="11">
        <v>4234</v>
      </c>
      <c r="C3216" s="14">
        <f t="shared" si="693"/>
        <v>65.069199999999995</v>
      </c>
      <c r="D3216" s="13"/>
      <c r="E3216" s="14">
        <f t="shared" si="695"/>
        <v>65.068700000000007</v>
      </c>
      <c r="F3216" s="21">
        <f t="shared" si="696"/>
        <v>5</v>
      </c>
      <c r="G3216" s="13"/>
      <c r="H3216" s="21">
        <f t="shared" si="694"/>
        <v>5</v>
      </c>
      <c r="I3216" s="13"/>
      <c r="J3216" s="11" t="str">
        <f t="shared" si="697"/>
        <v>X</v>
      </c>
      <c r="K3216" s="11" t="str">
        <f t="shared" si="698"/>
        <v/>
      </c>
      <c r="L3216" s="11" t="str">
        <f t="shared" si="699"/>
        <v/>
      </c>
      <c r="M3216" s="13"/>
      <c r="X3216" s="13"/>
    </row>
    <row r="3217" spans="1:24" x14ac:dyDescent="0.3">
      <c r="A3217" s="13"/>
      <c r="B3217" s="11">
        <v>4235</v>
      </c>
      <c r="C3217" s="14">
        <f t="shared" si="693"/>
        <v>65.076899999999995</v>
      </c>
      <c r="D3217" s="13"/>
      <c r="E3217" s="14">
        <f t="shared" si="695"/>
        <v>65.076300000000003</v>
      </c>
      <c r="F3217" s="21">
        <f t="shared" si="696"/>
        <v>5</v>
      </c>
      <c r="G3217" s="13"/>
      <c r="H3217" s="21">
        <f t="shared" si="694"/>
        <v>5.9999999999999991</v>
      </c>
      <c r="I3217" s="13"/>
      <c r="J3217" s="11" t="str">
        <f t="shared" si="697"/>
        <v/>
      </c>
      <c r="K3217" s="11" t="str">
        <f t="shared" si="698"/>
        <v>U</v>
      </c>
      <c r="L3217" s="11" t="str">
        <f t="shared" si="699"/>
        <v/>
      </c>
      <c r="M3217" s="13"/>
      <c r="X3217" s="13"/>
    </row>
    <row r="3218" spans="1:24" x14ac:dyDescent="0.3">
      <c r="A3218" s="13"/>
      <c r="B3218" s="11">
        <v>4236</v>
      </c>
      <c r="C3218" s="14">
        <f t="shared" si="693"/>
        <v>65.084599999999995</v>
      </c>
      <c r="D3218" s="13"/>
      <c r="E3218" s="14">
        <f t="shared" si="695"/>
        <v>65.084000000000003</v>
      </c>
      <c r="F3218" s="21">
        <f t="shared" si="696"/>
        <v>6</v>
      </c>
      <c r="G3218" s="13"/>
      <c r="H3218" s="21">
        <f t="shared" si="694"/>
        <v>5.9999999999999991</v>
      </c>
      <c r="I3218" s="13"/>
      <c r="J3218" s="11" t="str">
        <f t="shared" si="697"/>
        <v>X</v>
      </c>
      <c r="K3218" s="11" t="str">
        <f t="shared" si="698"/>
        <v/>
      </c>
      <c r="L3218" s="11" t="str">
        <f t="shared" si="699"/>
        <v/>
      </c>
      <c r="M3218" s="13"/>
      <c r="X3218" s="13"/>
    </row>
    <row r="3219" spans="1:24" x14ac:dyDescent="0.3">
      <c r="A3219" s="13"/>
      <c r="B3219" s="11">
        <v>4237</v>
      </c>
      <c r="C3219" s="14">
        <f t="shared" si="693"/>
        <v>65.092200000000005</v>
      </c>
      <c r="D3219" s="13"/>
      <c r="E3219" s="14">
        <f t="shared" si="695"/>
        <v>65.0916</v>
      </c>
      <c r="F3219" s="21">
        <f t="shared" si="696"/>
        <v>6</v>
      </c>
      <c r="G3219" s="13"/>
      <c r="H3219" s="21">
        <f t="shared" si="694"/>
        <v>5.9999999999999991</v>
      </c>
      <c r="I3219" s="13"/>
      <c r="J3219" s="11" t="str">
        <f t="shared" si="697"/>
        <v>X</v>
      </c>
      <c r="K3219" s="11" t="str">
        <f t="shared" si="698"/>
        <v/>
      </c>
      <c r="L3219" s="11" t="str">
        <f t="shared" si="699"/>
        <v/>
      </c>
      <c r="M3219" s="13"/>
      <c r="X3219" s="13"/>
    </row>
    <row r="3220" spans="1:24" x14ac:dyDescent="0.3">
      <c r="A3220" s="13"/>
      <c r="B3220" s="11">
        <v>4238</v>
      </c>
      <c r="C3220" s="14">
        <f t="shared" si="693"/>
        <v>65.099900000000005</v>
      </c>
      <c r="D3220" s="13"/>
      <c r="E3220" s="14">
        <f t="shared" si="695"/>
        <v>65.099199999999996</v>
      </c>
      <c r="F3220" s="21">
        <f t="shared" si="696"/>
        <v>7</v>
      </c>
      <c r="G3220" s="13"/>
      <c r="H3220" s="21">
        <f t="shared" si="694"/>
        <v>7</v>
      </c>
      <c r="I3220" s="13"/>
      <c r="J3220" s="11" t="str">
        <f t="shared" si="697"/>
        <v>X</v>
      </c>
      <c r="K3220" s="11" t="str">
        <f t="shared" si="698"/>
        <v/>
      </c>
      <c r="L3220" s="11" t="str">
        <f t="shared" si="699"/>
        <v/>
      </c>
      <c r="M3220" s="13"/>
      <c r="X3220" s="13"/>
    </row>
    <row r="3221" spans="1:24" x14ac:dyDescent="0.3">
      <c r="A3221" s="13"/>
      <c r="B3221" s="11">
        <v>4239</v>
      </c>
      <c r="C3221" s="14">
        <f t="shared" si="693"/>
        <v>65.107600000000005</v>
      </c>
      <c r="D3221" s="13"/>
      <c r="E3221" s="14">
        <f t="shared" si="695"/>
        <v>65.106899999999996</v>
      </c>
      <c r="F3221" s="21">
        <f t="shared" si="696"/>
        <v>7</v>
      </c>
      <c r="G3221" s="13"/>
      <c r="H3221" s="21">
        <f t="shared" si="694"/>
        <v>7</v>
      </c>
      <c r="I3221" s="13"/>
      <c r="J3221" s="11" t="str">
        <f t="shared" si="697"/>
        <v>X</v>
      </c>
      <c r="K3221" s="11" t="str">
        <f t="shared" si="698"/>
        <v/>
      </c>
      <c r="L3221" s="11" t="str">
        <f t="shared" si="699"/>
        <v/>
      </c>
      <c r="M3221" s="13"/>
      <c r="X3221" s="13"/>
    </row>
    <row r="3222" spans="1:24" x14ac:dyDescent="0.3">
      <c r="A3222" s="13"/>
      <c r="B3222" s="11">
        <v>4240</v>
      </c>
      <c r="C3222" s="14">
        <f t="shared" si="693"/>
        <v>65.115300000000005</v>
      </c>
      <c r="D3222" s="13"/>
      <c r="E3222" s="14">
        <f t="shared" si="695"/>
        <v>65.114500000000007</v>
      </c>
      <c r="F3222" s="21">
        <f t="shared" si="696"/>
        <v>8</v>
      </c>
      <c r="G3222" s="13"/>
      <c r="H3222" s="21">
        <f t="shared" si="694"/>
        <v>8</v>
      </c>
      <c r="I3222" s="13"/>
      <c r="J3222" s="11" t="str">
        <f t="shared" si="697"/>
        <v>X</v>
      </c>
      <c r="K3222" s="11" t="str">
        <f t="shared" si="698"/>
        <v/>
      </c>
      <c r="L3222" s="11" t="str">
        <f t="shared" si="699"/>
        <v/>
      </c>
      <c r="M3222" s="13"/>
      <c r="X3222" s="13"/>
    </row>
    <row r="3223" spans="1:24" x14ac:dyDescent="0.3">
      <c r="A3223" s="13"/>
      <c r="B3223" s="11">
        <v>4241</v>
      </c>
      <c r="C3223" s="14">
        <f t="shared" si="693"/>
        <v>65.123000000000005</v>
      </c>
      <c r="D3223" s="13"/>
      <c r="E3223" s="14">
        <f t="shared" si="695"/>
        <v>65.122100000000003</v>
      </c>
      <c r="F3223" s="21">
        <f t="shared" si="696"/>
        <v>8</v>
      </c>
      <c r="G3223" s="13"/>
      <c r="H3223" s="21">
        <f t="shared" si="694"/>
        <v>9</v>
      </c>
      <c r="I3223" s="13"/>
      <c r="J3223" s="11" t="str">
        <f t="shared" si="697"/>
        <v/>
      </c>
      <c r="K3223" s="11" t="str">
        <f t="shared" si="698"/>
        <v>U</v>
      </c>
      <c r="L3223" s="11" t="str">
        <f t="shared" si="699"/>
        <v/>
      </c>
      <c r="M3223" s="13"/>
      <c r="X3223" s="13"/>
    </row>
    <row r="3224" spans="1:24" x14ac:dyDescent="0.3">
      <c r="A3224" s="13"/>
      <c r="B3224" s="11">
        <v>4242</v>
      </c>
      <c r="C3224" s="14">
        <f t="shared" si="693"/>
        <v>65.130600000000001</v>
      </c>
      <c r="D3224" s="13"/>
      <c r="E3224" s="14">
        <f t="shared" si="695"/>
        <v>65.129800000000003</v>
      </c>
      <c r="F3224" s="21">
        <f t="shared" si="696"/>
        <v>9</v>
      </c>
      <c r="G3224" s="13"/>
      <c r="H3224" s="21">
        <f t="shared" si="694"/>
        <v>8</v>
      </c>
      <c r="I3224" s="13"/>
      <c r="J3224" s="11" t="str">
        <f t="shared" si="697"/>
        <v/>
      </c>
      <c r="K3224" s="11" t="str">
        <f t="shared" si="698"/>
        <v/>
      </c>
      <c r="L3224" s="11" t="str">
        <f t="shared" si="699"/>
        <v>O</v>
      </c>
      <c r="M3224" s="13"/>
      <c r="X3224" s="13"/>
    </row>
    <row r="3225" spans="1:24" x14ac:dyDescent="0.3">
      <c r="A3225" s="13"/>
      <c r="B3225" s="11">
        <v>4243</v>
      </c>
      <c r="C3225" s="14">
        <f t="shared" si="693"/>
        <v>65.138300000000001</v>
      </c>
      <c r="D3225" s="13"/>
      <c r="E3225" s="14">
        <f t="shared" si="695"/>
        <v>65.1374</v>
      </c>
      <c r="F3225" s="21">
        <f t="shared" si="696"/>
        <v>9</v>
      </c>
      <c r="G3225" s="13"/>
      <c r="H3225" s="21">
        <f t="shared" si="694"/>
        <v>9</v>
      </c>
      <c r="I3225" s="13"/>
      <c r="J3225" s="11" t="str">
        <f t="shared" si="697"/>
        <v>X</v>
      </c>
      <c r="K3225" s="11" t="str">
        <f t="shared" si="698"/>
        <v/>
      </c>
      <c r="L3225" s="11" t="str">
        <f t="shared" si="699"/>
        <v/>
      </c>
      <c r="M3225" s="13"/>
      <c r="X3225" s="13"/>
    </row>
    <row r="3226" spans="1:24" x14ac:dyDescent="0.3">
      <c r="A3226" s="13"/>
      <c r="B3226" s="11">
        <v>4244</v>
      </c>
      <c r="C3226" s="14">
        <f t="shared" si="693"/>
        <v>65.146000000000001</v>
      </c>
      <c r="D3226" s="13"/>
      <c r="E3226" s="14">
        <f t="shared" si="695"/>
        <v>65.144999999999996</v>
      </c>
      <c r="F3226" s="21">
        <f t="shared" ref="F3226:F3243" si="700">ROUND((19/2)+(((E3226-65)-0.14)/0.14)*(19/3),0)</f>
        <v>10</v>
      </c>
      <c r="G3226" s="13"/>
      <c r="H3226" s="21">
        <f t="shared" si="694"/>
        <v>10</v>
      </c>
      <c r="I3226" s="13"/>
      <c r="J3226" s="11" t="str">
        <f t="shared" si="697"/>
        <v>X</v>
      </c>
      <c r="K3226" s="11" t="str">
        <f t="shared" si="698"/>
        <v/>
      </c>
      <c r="L3226" s="11" t="str">
        <f t="shared" si="699"/>
        <v/>
      </c>
      <c r="M3226" s="13"/>
      <c r="X3226" s="13"/>
    </row>
    <row r="3227" spans="1:24" x14ac:dyDescent="0.3">
      <c r="A3227" s="13"/>
      <c r="B3227" s="11">
        <v>4245</v>
      </c>
      <c r="C3227" s="14">
        <f t="shared" si="693"/>
        <v>65.153700000000001</v>
      </c>
      <c r="D3227" s="13"/>
      <c r="E3227" s="14">
        <f t="shared" si="695"/>
        <v>65.152699999999996</v>
      </c>
      <c r="F3227" s="21">
        <f t="shared" si="700"/>
        <v>10</v>
      </c>
      <c r="G3227" s="13"/>
      <c r="H3227" s="21">
        <f t="shared" si="694"/>
        <v>10</v>
      </c>
      <c r="I3227" s="13"/>
      <c r="J3227" s="11" t="str">
        <f t="shared" si="697"/>
        <v>X</v>
      </c>
      <c r="K3227" s="11" t="str">
        <f t="shared" si="698"/>
        <v/>
      </c>
      <c r="L3227" s="11" t="str">
        <f t="shared" si="699"/>
        <v/>
      </c>
      <c r="M3227" s="13"/>
      <c r="X3227" s="13"/>
    </row>
    <row r="3228" spans="1:24" x14ac:dyDescent="0.3">
      <c r="A3228" s="13"/>
      <c r="B3228" s="11">
        <v>4246</v>
      </c>
      <c r="C3228" s="14">
        <f t="shared" si="693"/>
        <v>65.161299999999997</v>
      </c>
      <c r="D3228" s="13"/>
      <c r="E3228" s="14">
        <f t="shared" si="695"/>
        <v>65.160300000000007</v>
      </c>
      <c r="F3228" s="21">
        <f t="shared" si="700"/>
        <v>10</v>
      </c>
      <c r="G3228" s="13"/>
      <c r="H3228" s="21">
        <f t="shared" si="694"/>
        <v>10</v>
      </c>
      <c r="I3228" s="13"/>
      <c r="J3228" s="11" t="str">
        <f t="shared" si="697"/>
        <v>X</v>
      </c>
      <c r="K3228" s="11" t="str">
        <f t="shared" si="698"/>
        <v/>
      </c>
      <c r="L3228" s="11" t="str">
        <f t="shared" si="699"/>
        <v/>
      </c>
      <c r="M3228" s="13"/>
      <c r="X3228" s="13"/>
    </row>
    <row r="3229" spans="1:24" x14ac:dyDescent="0.3">
      <c r="A3229" s="13"/>
      <c r="B3229" s="11">
        <v>4247</v>
      </c>
      <c r="C3229" s="14">
        <f t="shared" si="693"/>
        <v>65.168999999999997</v>
      </c>
      <c r="D3229" s="13"/>
      <c r="E3229" s="14">
        <f t="shared" si="695"/>
        <v>65.167900000000003</v>
      </c>
      <c r="F3229" s="21">
        <f t="shared" si="700"/>
        <v>11</v>
      </c>
      <c r="G3229" s="13"/>
      <c r="H3229" s="21">
        <f t="shared" si="694"/>
        <v>11</v>
      </c>
      <c r="I3229" s="13"/>
      <c r="J3229" s="11" t="str">
        <f t="shared" si="697"/>
        <v>X</v>
      </c>
      <c r="K3229" s="11" t="str">
        <f t="shared" si="698"/>
        <v/>
      </c>
      <c r="L3229" s="11" t="str">
        <f t="shared" si="699"/>
        <v/>
      </c>
      <c r="M3229" s="13"/>
      <c r="X3229" s="13"/>
    </row>
    <row r="3230" spans="1:24" x14ac:dyDescent="0.3">
      <c r="A3230" s="13"/>
      <c r="B3230" s="11">
        <v>4248</v>
      </c>
      <c r="C3230" s="14">
        <f t="shared" si="693"/>
        <v>65.176699999999997</v>
      </c>
      <c r="D3230" s="13"/>
      <c r="E3230" s="14">
        <f t="shared" si="695"/>
        <v>65.175600000000003</v>
      </c>
      <c r="F3230" s="21">
        <f t="shared" si="700"/>
        <v>11</v>
      </c>
      <c r="G3230" s="13"/>
      <c r="H3230" s="21">
        <f t="shared" si="694"/>
        <v>11</v>
      </c>
      <c r="I3230" s="13"/>
      <c r="J3230" s="11" t="str">
        <f t="shared" si="697"/>
        <v>X</v>
      </c>
      <c r="K3230" s="11" t="str">
        <f t="shared" si="698"/>
        <v/>
      </c>
      <c r="L3230" s="11" t="str">
        <f t="shared" si="699"/>
        <v/>
      </c>
      <c r="M3230" s="13"/>
      <c r="X3230" s="13"/>
    </row>
    <row r="3231" spans="1:24" x14ac:dyDescent="0.3">
      <c r="A3231" s="13"/>
      <c r="B3231" s="11">
        <v>4249</v>
      </c>
      <c r="C3231" s="14">
        <f t="shared" si="693"/>
        <v>65.184399999999997</v>
      </c>
      <c r="D3231" s="13"/>
      <c r="E3231" s="14">
        <f t="shared" si="695"/>
        <v>65.183199999999999</v>
      </c>
      <c r="F3231" s="21">
        <f t="shared" si="700"/>
        <v>11</v>
      </c>
      <c r="G3231" s="13"/>
      <c r="H3231" s="21">
        <f t="shared" si="694"/>
        <v>11.999999999999998</v>
      </c>
      <c r="I3231" s="13"/>
      <c r="J3231" s="11" t="str">
        <f t="shared" si="697"/>
        <v/>
      </c>
      <c r="K3231" s="11" t="str">
        <f t="shared" si="698"/>
        <v>U</v>
      </c>
      <c r="L3231" s="11" t="str">
        <f t="shared" si="699"/>
        <v/>
      </c>
      <c r="M3231" s="13"/>
      <c r="X3231" s="13"/>
    </row>
    <row r="3232" spans="1:24" x14ac:dyDescent="0.3">
      <c r="A3232" s="13"/>
      <c r="B3232" s="11">
        <v>4250</v>
      </c>
      <c r="C3232" s="14">
        <f t="shared" si="693"/>
        <v>65.191999999999993</v>
      </c>
      <c r="D3232" s="13"/>
      <c r="E3232" s="14">
        <f t="shared" si="695"/>
        <v>65.190799999999996</v>
      </c>
      <c r="F3232" s="21">
        <f t="shared" si="700"/>
        <v>12</v>
      </c>
      <c r="G3232" s="13"/>
      <c r="H3232" s="21">
        <f t="shared" si="694"/>
        <v>11.999999999999998</v>
      </c>
      <c r="I3232" s="13"/>
      <c r="J3232" s="11" t="str">
        <f t="shared" si="697"/>
        <v>X</v>
      </c>
      <c r="K3232" s="11" t="str">
        <f t="shared" si="698"/>
        <v/>
      </c>
      <c r="L3232" s="11" t="str">
        <f t="shared" si="699"/>
        <v/>
      </c>
      <c r="M3232" s="13"/>
      <c r="X3232" s="13"/>
    </row>
    <row r="3233" spans="1:24" x14ac:dyDescent="0.3">
      <c r="A3233" s="13"/>
      <c r="B3233" s="11">
        <v>4251</v>
      </c>
      <c r="C3233" s="14">
        <f t="shared" si="693"/>
        <v>65.199700000000007</v>
      </c>
      <c r="D3233" s="13"/>
      <c r="E3233" s="14">
        <f t="shared" si="695"/>
        <v>65.198499999999996</v>
      </c>
      <c r="F3233" s="21">
        <f t="shared" si="700"/>
        <v>12</v>
      </c>
      <c r="G3233" s="13"/>
      <c r="H3233" s="21">
        <f t="shared" si="694"/>
        <v>11.999999999999998</v>
      </c>
      <c r="I3233" s="13"/>
      <c r="J3233" s="11" t="str">
        <f t="shared" si="697"/>
        <v>X</v>
      </c>
      <c r="K3233" s="11" t="str">
        <f t="shared" si="698"/>
        <v/>
      </c>
      <c r="L3233" s="11" t="str">
        <f t="shared" si="699"/>
        <v/>
      </c>
      <c r="M3233" s="13"/>
      <c r="X3233" s="13"/>
    </row>
    <row r="3234" spans="1:24" x14ac:dyDescent="0.3">
      <c r="A3234" s="13"/>
      <c r="B3234" s="11">
        <v>4252</v>
      </c>
      <c r="C3234" s="14">
        <f t="shared" si="693"/>
        <v>65.207400000000007</v>
      </c>
      <c r="D3234" s="13"/>
      <c r="E3234" s="14">
        <f t="shared" si="695"/>
        <v>65.206100000000006</v>
      </c>
      <c r="F3234" s="21">
        <f t="shared" si="700"/>
        <v>12</v>
      </c>
      <c r="G3234" s="13"/>
      <c r="H3234" s="21">
        <f t="shared" si="694"/>
        <v>13</v>
      </c>
      <c r="I3234" s="13"/>
      <c r="J3234" s="11" t="str">
        <f t="shared" si="697"/>
        <v/>
      </c>
      <c r="K3234" s="11" t="str">
        <f t="shared" si="698"/>
        <v>U</v>
      </c>
      <c r="L3234" s="11" t="str">
        <f t="shared" si="699"/>
        <v/>
      </c>
      <c r="M3234" s="13"/>
      <c r="X3234" s="13"/>
    </row>
    <row r="3235" spans="1:24" x14ac:dyDescent="0.3">
      <c r="A3235" s="13"/>
      <c r="B3235" s="11">
        <v>4253</v>
      </c>
      <c r="C3235" s="14">
        <f t="shared" si="693"/>
        <v>65.215000000000003</v>
      </c>
      <c r="D3235" s="13"/>
      <c r="E3235" s="14">
        <f t="shared" si="695"/>
        <v>65.213700000000003</v>
      </c>
      <c r="F3235" s="21">
        <f t="shared" si="700"/>
        <v>13</v>
      </c>
      <c r="G3235" s="13"/>
      <c r="H3235" s="21">
        <f t="shared" si="694"/>
        <v>13</v>
      </c>
      <c r="I3235" s="13"/>
      <c r="J3235" s="11" t="str">
        <f t="shared" si="697"/>
        <v>X</v>
      </c>
      <c r="K3235" s="11" t="str">
        <f t="shared" si="698"/>
        <v/>
      </c>
      <c r="L3235" s="11" t="str">
        <f t="shared" si="699"/>
        <v/>
      </c>
      <c r="M3235" s="13"/>
      <c r="X3235" s="13"/>
    </row>
    <row r="3236" spans="1:24" x14ac:dyDescent="0.3">
      <c r="A3236" s="13"/>
      <c r="B3236" s="11">
        <v>4254</v>
      </c>
      <c r="C3236" s="14">
        <f t="shared" si="693"/>
        <v>65.222700000000003</v>
      </c>
      <c r="D3236" s="13"/>
      <c r="E3236" s="14">
        <f t="shared" si="695"/>
        <v>65.221400000000003</v>
      </c>
      <c r="F3236" s="21">
        <f t="shared" si="700"/>
        <v>13</v>
      </c>
      <c r="G3236" s="13"/>
      <c r="H3236" s="21">
        <f t="shared" si="694"/>
        <v>13</v>
      </c>
      <c r="I3236" s="13"/>
      <c r="J3236" s="11" t="str">
        <f t="shared" si="697"/>
        <v>X</v>
      </c>
      <c r="K3236" s="11" t="str">
        <f t="shared" si="698"/>
        <v/>
      </c>
      <c r="L3236" s="11" t="str">
        <f t="shared" si="699"/>
        <v/>
      </c>
      <c r="M3236" s="13"/>
      <c r="X3236" s="13"/>
    </row>
    <row r="3237" spans="1:24" x14ac:dyDescent="0.3">
      <c r="A3237" s="13"/>
      <c r="B3237" s="11">
        <v>4255</v>
      </c>
      <c r="C3237" s="14">
        <f t="shared" si="693"/>
        <v>65.230400000000003</v>
      </c>
      <c r="D3237" s="13"/>
      <c r="E3237" s="14">
        <f t="shared" si="695"/>
        <v>65.228999999999999</v>
      </c>
      <c r="F3237" s="21">
        <f t="shared" si="700"/>
        <v>14</v>
      </c>
      <c r="G3237" s="13"/>
      <c r="H3237" s="21">
        <f t="shared" si="694"/>
        <v>14</v>
      </c>
      <c r="I3237" s="13"/>
      <c r="J3237" s="11" t="str">
        <f t="shared" si="697"/>
        <v>X</v>
      </c>
      <c r="K3237" s="11" t="str">
        <f t="shared" si="698"/>
        <v/>
      </c>
      <c r="L3237" s="11" t="str">
        <f t="shared" si="699"/>
        <v/>
      </c>
      <c r="M3237" s="13"/>
      <c r="X3237" s="13"/>
    </row>
    <row r="3238" spans="1:24" x14ac:dyDescent="0.3">
      <c r="A3238" s="13"/>
      <c r="B3238" s="11">
        <v>4256</v>
      </c>
      <c r="C3238" s="14">
        <f t="shared" si="693"/>
        <v>65.238</v>
      </c>
      <c r="D3238" s="13"/>
      <c r="E3238" s="14">
        <f t="shared" si="695"/>
        <v>65.236599999999996</v>
      </c>
      <c r="F3238" s="21">
        <f t="shared" si="700"/>
        <v>14</v>
      </c>
      <c r="G3238" s="13"/>
      <c r="H3238" s="21">
        <f t="shared" si="694"/>
        <v>14</v>
      </c>
      <c r="I3238" s="13"/>
      <c r="J3238" s="11" t="str">
        <f t="shared" si="697"/>
        <v>X</v>
      </c>
      <c r="K3238" s="11" t="str">
        <f t="shared" si="698"/>
        <v/>
      </c>
      <c r="L3238" s="11" t="str">
        <f t="shared" si="699"/>
        <v/>
      </c>
      <c r="M3238" s="13"/>
      <c r="X3238" s="13"/>
    </row>
    <row r="3239" spans="1:24" x14ac:dyDescent="0.3">
      <c r="A3239" s="13"/>
      <c r="B3239" s="11">
        <v>4257</v>
      </c>
      <c r="C3239" s="14">
        <f t="shared" si="693"/>
        <v>65.245699999999999</v>
      </c>
      <c r="D3239" s="13"/>
      <c r="E3239" s="14">
        <f t="shared" si="695"/>
        <v>65.244299999999996</v>
      </c>
      <c r="F3239" s="21">
        <f t="shared" si="700"/>
        <v>14</v>
      </c>
      <c r="G3239" s="13"/>
      <c r="H3239" s="21">
        <f t="shared" si="694"/>
        <v>14</v>
      </c>
      <c r="I3239" s="13"/>
      <c r="J3239" s="11" t="str">
        <f t="shared" si="697"/>
        <v>X</v>
      </c>
      <c r="K3239" s="11" t="str">
        <f t="shared" si="698"/>
        <v/>
      </c>
      <c r="L3239" s="11" t="str">
        <f t="shared" si="699"/>
        <v/>
      </c>
      <c r="M3239" s="13"/>
      <c r="X3239" s="13"/>
    </row>
    <row r="3240" spans="1:24" x14ac:dyDescent="0.3">
      <c r="A3240" s="13"/>
      <c r="B3240" s="11">
        <v>4258</v>
      </c>
      <c r="C3240" s="14">
        <f t="shared" si="693"/>
        <v>65.253399999999999</v>
      </c>
      <c r="D3240" s="13"/>
      <c r="E3240" s="14">
        <f t="shared" si="695"/>
        <v>65.251900000000006</v>
      </c>
      <c r="F3240" s="21">
        <f t="shared" si="700"/>
        <v>15</v>
      </c>
      <c r="G3240" s="13"/>
      <c r="H3240" s="21">
        <f t="shared" si="694"/>
        <v>15</v>
      </c>
      <c r="I3240" s="13"/>
      <c r="J3240" s="11" t="str">
        <f t="shared" ref="J3240:J3271" si="701">IF(H3240=F3240,"X","")</f>
        <v>X</v>
      </c>
      <c r="K3240" s="11" t="str">
        <f t="shared" ref="K3240:K3271" si="702">IF(H3240&gt;F3240,"U","")</f>
        <v/>
      </c>
      <c r="L3240" s="11" t="str">
        <f t="shared" ref="L3240:L3271" si="703">IF(H3240&lt;F3240,"O","")</f>
        <v/>
      </c>
      <c r="M3240" s="13"/>
      <c r="X3240" s="13"/>
    </row>
    <row r="3241" spans="1:24" x14ac:dyDescent="0.3">
      <c r="A3241" s="13"/>
      <c r="B3241" s="11">
        <v>4259</v>
      </c>
      <c r="C3241" s="14">
        <f t="shared" si="693"/>
        <v>65.260999999999996</v>
      </c>
      <c r="D3241" s="13"/>
      <c r="E3241" s="14">
        <f t="shared" si="695"/>
        <v>65.259500000000003</v>
      </c>
      <c r="F3241" s="21">
        <f t="shared" si="700"/>
        <v>15</v>
      </c>
      <c r="G3241" s="13"/>
      <c r="H3241" s="21">
        <f t="shared" si="694"/>
        <v>15</v>
      </c>
      <c r="I3241" s="13"/>
      <c r="J3241" s="11" t="str">
        <f t="shared" si="701"/>
        <v>X</v>
      </c>
      <c r="K3241" s="11" t="str">
        <f t="shared" si="702"/>
        <v/>
      </c>
      <c r="L3241" s="11" t="str">
        <f t="shared" si="703"/>
        <v/>
      </c>
      <c r="M3241" s="13"/>
      <c r="X3241" s="13"/>
    </row>
    <row r="3242" spans="1:24" x14ac:dyDescent="0.3">
      <c r="A3242" s="13"/>
      <c r="B3242" s="11">
        <v>4260</v>
      </c>
      <c r="C3242" s="14">
        <f t="shared" si="693"/>
        <v>65.268699999999995</v>
      </c>
      <c r="D3242" s="13"/>
      <c r="E3242" s="14">
        <f t="shared" si="695"/>
        <v>65.267200000000003</v>
      </c>
      <c r="F3242" s="21">
        <f t="shared" si="700"/>
        <v>15</v>
      </c>
      <c r="G3242" s="13"/>
      <c r="H3242" s="21">
        <f t="shared" si="694"/>
        <v>15</v>
      </c>
      <c r="I3242" s="13"/>
      <c r="J3242" s="11" t="str">
        <f t="shared" si="701"/>
        <v>X</v>
      </c>
      <c r="K3242" s="11" t="str">
        <f t="shared" si="702"/>
        <v/>
      </c>
      <c r="L3242" s="11" t="str">
        <f t="shared" si="703"/>
        <v/>
      </c>
      <c r="M3242" s="13"/>
      <c r="X3242" s="13"/>
    </row>
    <row r="3243" spans="1:24" x14ac:dyDescent="0.3">
      <c r="A3243" s="13"/>
      <c r="B3243" s="11">
        <v>4261</v>
      </c>
      <c r="C3243" s="14">
        <f t="shared" si="693"/>
        <v>65.276300000000006</v>
      </c>
      <c r="D3243" s="13"/>
      <c r="E3243" s="14">
        <f t="shared" si="695"/>
        <v>65.274799999999999</v>
      </c>
      <c r="F3243" s="21">
        <f t="shared" si="700"/>
        <v>16</v>
      </c>
      <c r="G3243" s="13"/>
      <c r="H3243" s="21">
        <f t="shared" si="694"/>
        <v>15</v>
      </c>
      <c r="I3243" s="13"/>
      <c r="J3243" s="11" t="str">
        <f t="shared" si="701"/>
        <v/>
      </c>
      <c r="K3243" s="11" t="str">
        <f t="shared" si="702"/>
        <v/>
      </c>
      <c r="L3243" s="11" t="str">
        <f t="shared" si="703"/>
        <v>O</v>
      </c>
      <c r="M3243" s="13"/>
      <c r="X3243" s="13"/>
    </row>
    <row r="3244" spans="1:24" x14ac:dyDescent="0.3">
      <c r="A3244" s="13"/>
      <c r="B3244" s="11">
        <v>4262</v>
      </c>
      <c r="C3244" s="14">
        <f t="shared" si="693"/>
        <v>65.284000000000006</v>
      </c>
      <c r="D3244" s="13"/>
      <c r="E3244" s="14">
        <f t="shared" si="695"/>
        <v>65.282399999999996</v>
      </c>
      <c r="F3244" s="21">
        <f t="shared" ref="F3244:F3262" si="704">ROUND(19-((0.42-(E3244-65))/0.14)*(19/6),0)</f>
        <v>16</v>
      </c>
      <c r="G3244" s="13"/>
      <c r="H3244" s="21">
        <f t="shared" si="694"/>
        <v>16</v>
      </c>
      <c r="I3244" s="13"/>
      <c r="J3244" s="11" t="str">
        <f t="shared" si="701"/>
        <v>X</v>
      </c>
      <c r="K3244" s="11" t="str">
        <f t="shared" si="702"/>
        <v/>
      </c>
      <c r="L3244" s="11" t="str">
        <f t="shared" si="703"/>
        <v/>
      </c>
      <c r="M3244" s="13"/>
      <c r="X3244" s="13"/>
    </row>
    <row r="3245" spans="1:24" x14ac:dyDescent="0.3">
      <c r="A3245" s="13"/>
      <c r="B3245" s="11">
        <v>4263</v>
      </c>
      <c r="C3245" s="14">
        <f t="shared" si="693"/>
        <v>65.291700000000006</v>
      </c>
      <c r="D3245" s="13"/>
      <c r="E3245" s="14">
        <f t="shared" si="695"/>
        <v>65.290099999999995</v>
      </c>
      <c r="F3245" s="21">
        <f t="shared" si="704"/>
        <v>16</v>
      </c>
      <c r="G3245" s="13"/>
      <c r="H3245" s="21">
        <f t="shared" si="694"/>
        <v>16</v>
      </c>
      <c r="I3245" s="13"/>
      <c r="J3245" s="11" t="str">
        <f t="shared" si="701"/>
        <v>X</v>
      </c>
      <c r="K3245" s="11" t="str">
        <f t="shared" si="702"/>
        <v/>
      </c>
      <c r="L3245" s="11" t="str">
        <f t="shared" si="703"/>
        <v/>
      </c>
      <c r="M3245" s="13"/>
      <c r="X3245" s="13"/>
    </row>
    <row r="3246" spans="1:24" x14ac:dyDescent="0.3">
      <c r="A3246" s="13"/>
      <c r="B3246" s="11">
        <v>4264</v>
      </c>
      <c r="C3246" s="14">
        <f t="shared" si="693"/>
        <v>65.299300000000002</v>
      </c>
      <c r="D3246" s="13"/>
      <c r="E3246" s="14">
        <f t="shared" si="695"/>
        <v>65.297700000000006</v>
      </c>
      <c r="F3246" s="21">
        <f t="shared" si="704"/>
        <v>16</v>
      </c>
      <c r="G3246" s="13"/>
      <c r="H3246" s="21">
        <f t="shared" si="694"/>
        <v>16</v>
      </c>
      <c r="I3246" s="13"/>
      <c r="J3246" s="11" t="str">
        <f t="shared" si="701"/>
        <v>X</v>
      </c>
      <c r="K3246" s="11" t="str">
        <f t="shared" si="702"/>
        <v/>
      </c>
      <c r="L3246" s="11" t="str">
        <f t="shared" si="703"/>
        <v/>
      </c>
      <c r="M3246" s="13"/>
      <c r="X3246" s="13"/>
    </row>
    <row r="3247" spans="1:24" x14ac:dyDescent="0.3">
      <c r="A3247" s="13"/>
      <c r="B3247" s="11">
        <v>4265</v>
      </c>
      <c r="C3247" s="14">
        <f t="shared" si="693"/>
        <v>65.307000000000002</v>
      </c>
      <c r="D3247" s="13"/>
      <c r="E3247" s="14">
        <f t="shared" si="695"/>
        <v>65.305300000000003</v>
      </c>
      <c r="F3247" s="21">
        <f t="shared" si="704"/>
        <v>16</v>
      </c>
      <c r="G3247" s="13"/>
      <c r="H3247" s="21">
        <f t="shared" si="694"/>
        <v>17</v>
      </c>
      <c r="I3247" s="13"/>
      <c r="J3247" s="11" t="str">
        <f t="shared" si="701"/>
        <v/>
      </c>
      <c r="K3247" s="11" t="str">
        <f t="shared" si="702"/>
        <v>U</v>
      </c>
      <c r="L3247" s="11" t="str">
        <f t="shared" si="703"/>
        <v/>
      </c>
      <c r="M3247" s="13"/>
      <c r="X3247" s="13"/>
    </row>
    <row r="3248" spans="1:24" x14ac:dyDescent="0.3">
      <c r="A3248" s="13"/>
      <c r="B3248" s="11">
        <v>4266</v>
      </c>
      <c r="C3248" s="14">
        <f t="shared" si="693"/>
        <v>65.314599999999999</v>
      </c>
      <c r="D3248" s="13"/>
      <c r="E3248" s="14">
        <f t="shared" si="695"/>
        <v>65.313000000000002</v>
      </c>
      <c r="F3248" s="21">
        <f t="shared" si="704"/>
        <v>17</v>
      </c>
      <c r="G3248" s="13"/>
      <c r="H3248" s="21">
        <f t="shared" si="694"/>
        <v>16</v>
      </c>
      <c r="I3248" s="13"/>
      <c r="J3248" s="11" t="str">
        <f t="shared" si="701"/>
        <v/>
      </c>
      <c r="K3248" s="11" t="str">
        <f t="shared" si="702"/>
        <v/>
      </c>
      <c r="L3248" s="11" t="str">
        <f t="shared" si="703"/>
        <v>O</v>
      </c>
      <c r="M3248" s="13"/>
      <c r="X3248" s="13"/>
    </row>
    <row r="3249" spans="1:24" x14ac:dyDescent="0.3">
      <c r="A3249" s="13"/>
      <c r="B3249" s="11">
        <v>4267</v>
      </c>
      <c r="C3249" s="14">
        <f t="shared" si="693"/>
        <v>65.322299999999998</v>
      </c>
      <c r="D3249" s="13"/>
      <c r="E3249" s="14">
        <f t="shared" si="695"/>
        <v>65.320599999999999</v>
      </c>
      <c r="F3249" s="21">
        <f t="shared" si="704"/>
        <v>17</v>
      </c>
      <c r="G3249" s="13"/>
      <c r="H3249" s="21">
        <f t="shared" si="694"/>
        <v>17</v>
      </c>
      <c r="I3249" s="13"/>
      <c r="J3249" s="11" t="str">
        <f t="shared" si="701"/>
        <v>X</v>
      </c>
      <c r="K3249" s="11" t="str">
        <f t="shared" si="702"/>
        <v/>
      </c>
      <c r="L3249" s="11" t="str">
        <f t="shared" si="703"/>
        <v/>
      </c>
      <c r="M3249" s="13"/>
      <c r="X3249" s="13"/>
    </row>
    <row r="3250" spans="1:24" x14ac:dyDescent="0.3">
      <c r="A3250" s="13"/>
      <c r="B3250" s="11">
        <v>4268</v>
      </c>
      <c r="C3250" s="14">
        <f t="shared" si="693"/>
        <v>65.329899999999995</v>
      </c>
      <c r="D3250" s="13"/>
      <c r="E3250" s="14">
        <f t="shared" si="695"/>
        <v>65.328199999999995</v>
      </c>
      <c r="F3250" s="21">
        <f t="shared" si="704"/>
        <v>17</v>
      </c>
      <c r="G3250" s="13"/>
      <c r="H3250" s="21">
        <f t="shared" si="694"/>
        <v>17</v>
      </c>
      <c r="I3250" s="13"/>
      <c r="J3250" s="11" t="str">
        <f t="shared" si="701"/>
        <v>X</v>
      </c>
      <c r="K3250" s="11" t="str">
        <f t="shared" si="702"/>
        <v/>
      </c>
      <c r="L3250" s="11" t="str">
        <f t="shared" si="703"/>
        <v/>
      </c>
      <c r="M3250" s="13"/>
      <c r="X3250" s="13"/>
    </row>
    <row r="3251" spans="1:24" x14ac:dyDescent="0.3">
      <c r="A3251" s="13"/>
      <c r="B3251" s="11">
        <v>4269</v>
      </c>
      <c r="C3251" s="14">
        <f t="shared" si="693"/>
        <v>65.337599999999995</v>
      </c>
      <c r="D3251" s="13"/>
      <c r="E3251" s="14">
        <f t="shared" si="695"/>
        <v>65.335899999999995</v>
      </c>
      <c r="F3251" s="21">
        <f t="shared" si="704"/>
        <v>17</v>
      </c>
      <c r="G3251" s="13"/>
      <c r="H3251" s="21">
        <f t="shared" si="694"/>
        <v>17</v>
      </c>
      <c r="I3251" s="13"/>
      <c r="J3251" s="11" t="str">
        <f t="shared" si="701"/>
        <v>X</v>
      </c>
      <c r="K3251" s="11" t="str">
        <f t="shared" si="702"/>
        <v/>
      </c>
      <c r="L3251" s="11" t="str">
        <f t="shared" si="703"/>
        <v/>
      </c>
      <c r="M3251" s="13"/>
      <c r="X3251" s="13"/>
    </row>
    <row r="3252" spans="1:24" x14ac:dyDescent="0.3">
      <c r="A3252" s="13"/>
      <c r="B3252" s="11">
        <v>4270</v>
      </c>
      <c r="C3252" s="14">
        <f t="shared" si="693"/>
        <v>65.345200000000006</v>
      </c>
      <c r="D3252" s="13"/>
      <c r="E3252" s="14">
        <f t="shared" si="695"/>
        <v>65.343500000000006</v>
      </c>
      <c r="F3252" s="21">
        <f t="shared" si="704"/>
        <v>17</v>
      </c>
      <c r="G3252" s="13"/>
      <c r="H3252" s="21">
        <f t="shared" si="694"/>
        <v>17</v>
      </c>
      <c r="I3252" s="13"/>
      <c r="J3252" s="11" t="str">
        <f t="shared" si="701"/>
        <v>X</v>
      </c>
      <c r="K3252" s="11" t="str">
        <f t="shared" si="702"/>
        <v/>
      </c>
      <c r="L3252" s="11" t="str">
        <f t="shared" si="703"/>
        <v/>
      </c>
      <c r="M3252" s="13"/>
      <c r="X3252" s="13"/>
    </row>
    <row r="3253" spans="1:24" x14ac:dyDescent="0.3">
      <c r="A3253" s="13"/>
      <c r="B3253" s="11">
        <v>4271</v>
      </c>
      <c r="C3253" s="14">
        <f t="shared" si="693"/>
        <v>65.352900000000005</v>
      </c>
      <c r="D3253" s="13"/>
      <c r="E3253" s="14">
        <f t="shared" si="695"/>
        <v>65.351100000000002</v>
      </c>
      <c r="F3253" s="21">
        <f t="shared" si="704"/>
        <v>17</v>
      </c>
      <c r="G3253" s="13"/>
      <c r="H3253" s="21">
        <f t="shared" si="694"/>
        <v>18</v>
      </c>
      <c r="I3253" s="13"/>
      <c r="J3253" s="11" t="str">
        <f t="shared" si="701"/>
        <v/>
      </c>
      <c r="K3253" s="11" t="str">
        <f t="shared" si="702"/>
        <v>U</v>
      </c>
      <c r="L3253" s="11" t="str">
        <f t="shared" si="703"/>
        <v/>
      </c>
      <c r="M3253" s="13"/>
      <c r="X3253" s="13"/>
    </row>
    <row r="3254" spans="1:24" x14ac:dyDescent="0.3">
      <c r="A3254" s="13"/>
      <c r="B3254" s="11">
        <v>4272</v>
      </c>
      <c r="C3254" s="14">
        <f t="shared" si="693"/>
        <v>65.360500000000002</v>
      </c>
      <c r="D3254" s="13"/>
      <c r="E3254" s="14">
        <f t="shared" si="695"/>
        <v>65.358800000000002</v>
      </c>
      <c r="F3254" s="21">
        <f t="shared" si="704"/>
        <v>18</v>
      </c>
      <c r="G3254" s="13"/>
      <c r="H3254" s="21">
        <f t="shared" si="694"/>
        <v>17</v>
      </c>
      <c r="I3254" s="13"/>
      <c r="J3254" s="11" t="str">
        <f t="shared" si="701"/>
        <v/>
      </c>
      <c r="K3254" s="11" t="str">
        <f t="shared" si="702"/>
        <v/>
      </c>
      <c r="L3254" s="11" t="str">
        <f t="shared" si="703"/>
        <v>O</v>
      </c>
      <c r="M3254" s="13"/>
      <c r="X3254" s="13"/>
    </row>
    <row r="3255" spans="1:24" x14ac:dyDescent="0.3">
      <c r="A3255" s="13"/>
      <c r="B3255" s="11">
        <v>4273</v>
      </c>
      <c r="C3255" s="14">
        <f t="shared" si="693"/>
        <v>65.368200000000002</v>
      </c>
      <c r="D3255" s="13"/>
      <c r="E3255" s="14">
        <f t="shared" si="695"/>
        <v>65.366399999999999</v>
      </c>
      <c r="F3255" s="21">
        <f t="shared" si="704"/>
        <v>18</v>
      </c>
      <c r="G3255" s="13"/>
      <c r="H3255" s="21">
        <f t="shared" si="694"/>
        <v>18</v>
      </c>
      <c r="I3255" s="13"/>
      <c r="J3255" s="11" t="str">
        <f t="shared" si="701"/>
        <v>X</v>
      </c>
      <c r="K3255" s="11" t="str">
        <f t="shared" si="702"/>
        <v/>
      </c>
      <c r="L3255" s="11" t="str">
        <f t="shared" si="703"/>
        <v/>
      </c>
      <c r="M3255" s="13"/>
      <c r="X3255" s="13"/>
    </row>
    <row r="3256" spans="1:24" x14ac:dyDescent="0.3">
      <c r="A3256" s="13"/>
      <c r="B3256" s="11">
        <v>4274</v>
      </c>
      <c r="C3256" s="14">
        <f t="shared" si="693"/>
        <v>65.375799999999998</v>
      </c>
      <c r="D3256" s="13"/>
      <c r="E3256" s="14">
        <f t="shared" si="695"/>
        <v>65.373999999999995</v>
      </c>
      <c r="F3256" s="21">
        <f t="shared" si="704"/>
        <v>18</v>
      </c>
      <c r="G3256" s="13"/>
      <c r="H3256" s="21">
        <f t="shared" si="694"/>
        <v>18</v>
      </c>
      <c r="I3256" s="13"/>
      <c r="J3256" s="11" t="str">
        <f t="shared" si="701"/>
        <v>X</v>
      </c>
      <c r="K3256" s="11" t="str">
        <f t="shared" si="702"/>
        <v/>
      </c>
      <c r="L3256" s="11" t="str">
        <f t="shared" si="703"/>
        <v/>
      </c>
      <c r="M3256" s="13"/>
      <c r="X3256" s="13"/>
    </row>
    <row r="3257" spans="1:24" x14ac:dyDescent="0.3">
      <c r="A3257" s="13"/>
      <c r="B3257" s="11">
        <v>4275</v>
      </c>
      <c r="C3257" s="14">
        <f t="shared" si="693"/>
        <v>65.383499999999998</v>
      </c>
      <c r="D3257" s="13"/>
      <c r="E3257" s="14">
        <f t="shared" si="695"/>
        <v>65.381699999999995</v>
      </c>
      <c r="F3257" s="21">
        <f t="shared" si="704"/>
        <v>18</v>
      </c>
      <c r="G3257" s="13"/>
      <c r="H3257" s="21">
        <f t="shared" si="694"/>
        <v>18</v>
      </c>
      <c r="I3257" s="13"/>
      <c r="J3257" s="11" t="str">
        <f t="shared" si="701"/>
        <v>X</v>
      </c>
      <c r="K3257" s="11" t="str">
        <f t="shared" si="702"/>
        <v/>
      </c>
      <c r="L3257" s="11" t="str">
        <f t="shared" si="703"/>
        <v/>
      </c>
      <c r="M3257" s="13"/>
      <c r="X3257" s="13"/>
    </row>
    <row r="3258" spans="1:24" x14ac:dyDescent="0.3">
      <c r="A3258" s="13"/>
      <c r="B3258" s="11">
        <v>4276</v>
      </c>
      <c r="C3258" s="14">
        <f t="shared" si="693"/>
        <v>65.391099999999994</v>
      </c>
      <c r="D3258" s="13"/>
      <c r="E3258" s="14">
        <f t="shared" si="695"/>
        <v>65.389300000000006</v>
      </c>
      <c r="F3258" s="21">
        <f t="shared" si="704"/>
        <v>18</v>
      </c>
      <c r="G3258" s="13"/>
      <c r="H3258" s="21">
        <f t="shared" si="694"/>
        <v>18</v>
      </c>
      <c r="I3258" s="13"/>
      <c r="J3258" s="11" t="str">
        <f t="shared" si="701"/>
        <v>X</v>
      </c>
      <c r="K3258" s="11" t="str">
        <f t="shared" si="702"/>
        <v/>
      </c>
      <c r="L3258" s="11" t="str">
        <f t="shared" si="703"/>
        <v/>
      </c>
      <c r="M3258" s="13"/>
      <c r="X3258" s="13"/>
    </row>
    <row r="3259" spans="1:24" x14ac:dyDescent="0.3">
      <c r="A3259" s="13"/>
      <c r="B3259" s="11">
        <v>4277</v>
      </c>
      <c r="C3259" s="14">
        <f t="shared" si="693"/>
        <v>65.398799999999994</v>
      </c>
      <c r="D3259" s="13"/>
      <c r="E3259" s="14">
        <f t="shared" si="695"/>
        <v>65.396900000000002</v>
      </c>
      <c r="F3259" s="21">
        <f t="shared" si="704"/>
        <v>18</v>
      </c>
      <c r="G3259" s="13"/>
      <c r="H3259" s="21">
        <f t="shared" si="694"/>
        <v>19</v>
      </c>
      <c r="I3259" s="13"/>
      <c r="J3259" s="11" t="str">
        <f t="shared" si="701"/>
        <v/>
      </c>
      <c r="K3259" s="11" t="str">
        <f t="shared" si="702"/>
        <v>U</v>
      </c>
      <c r="L3259" s="11" t="str">
        <f t="shared" si="703"/>
        <v/>
      </c>
      <c r="M3259" s="13"/>
      <c r="X3259" s="13"/>
    </row>
    <row r="3260" spans="1:24" x14ac:dyDescent="0.3">
      <c r="A3260" s="13"/>
      <c r="B3260" s="11">
        <v>4278</v>
      </c>
      <c r="C3260" s="14">
        <f t="shared" si="693"/>
        <v>65.406400000000005</v>
      </c>
      <c r="D3260" s="13"/>
      <c r="E3260" s="14">
        <f t="shared" si="695"/>
        <v>65.404600000000002</v>
      </c>
      <c r="F3260" s="21">
        <f t="shared" si="704"/>
        <v>19</v>
      </c>
      <c r="G3260" s="13"/>
      <c r="H3260" s="21">
        <f t="shared" si="694"/>
        <v>18</v>
      </c>
      <c r="I3260" s="13"/>
      <c r="J3260" s="11" t="str">
        <f t="shared" si="701"/>
        <v/>
      </c>
      <c r="K3260" s="11" t="str">
        <f t="shared" si="702"/>
        <v/>
      </c>
      <c r="L3260" s="11" t="str">
        <f t="shared" si="703"/>
        <v>O</v>
      </c>
      <c r="M3260" s="13"/>
      <c r="X3260" s="13"/>
    </row>
    <row r="3261" spans="1:24" x14ac:dyDescent="0.3">
      <c r="A3261" s="13"/>
      <c r="B3261" s="11">
        <v>4279</v>
      </c>
      <c r="C3261" s="14">
        <f t="shared" si="693"/>
        <v>65.414100000000005</v>
      </c>
      <c r="D3261" s="13"/>
      <c r="E3261" s="14">
        <f t="shared" si="695"/>
        <v>65.412199999999999</v>
      </c>
      <c r="F3261" s="21">
        <f t="shared" si="704"/>
        <v>19</v>
      </c>
      <c r="G3261" s="13"/>
      <c r="H3261" s="21">
        <f t="shared" si="694"/>
        <v>19</v>
      </c>
      <c r="I3261" s="13"/>
      <c r="J3261" s="11" t="str">
        <f t="shared" si="701"/>
        <v>X</v>
      </c>
      <c r="K3261" s="11" t="str">
        <f t="shared" si="702"/>
        <v/>
      </c>
      <c r="L3261" s="11" t="str">
        <f t="shared" si="703"/>
        <v/>
      </c>
      <c r="M3261" s="13"/>
      <c r="X3261" s="13"/>
    </row>
    <row r="3262" spans="1:24" x14ac:dyDescent="0.3">
      <c r="A3262" s="13"/>
      <c r="B3262" s="11">
        <v>4280</v>
      </c>
      <c r="C3262" s="14">
        <f t="shared" si="693"/>
        <v>65.421700000000001</v>
      </c>
      <c r="D3262" s="13"/>
      <c r="E3262" s="14">
        <f t="shared" si="695"/>
        <v>65.419799999999995</v>
      </c>
      <c r="F3262" s="21">
        <f t="shared" si="704"/>
        <v>19</v>
      </c>
      <c r="G3262" s="13"/>
      <c r="H3262" s="21">
        <f t="shared" si="694"/>
        <v>19</v>
      </c>
      <c r="I3262" s="13"/>
      <c r="J3262" s="11" t="str">
        <f t="shared" si="701"/>
        <v>X</v>
      </c>
      <c r="K3262" s="11" t="str">
        <f t="shared" si="702"/>
        <v/>
      </c>
      <c r="L3262" s="11" t="str">
        <f t="shared" si="703"/>
        <v/>
      </c>
      <c r="M3262" s="13"/>
      <c r="X3262" s="13"/>
    </row>
    <row r="3263" spans="1:24" x14ac:dyDescent="0.3">
      <c r="A3263" s="13"/>
      <c r="B3263" s="11">
        <v>4281</v>
      </c>
      <c r="C3263" s="14">
        <f t="shared" si="693"/>
        <v>65.429400000000001</v>
      </c>
      <c r="D3263" s="13"/>
      <c r="E3263" s="14">
        <f t="shared" si="695"/>
        <v>65.427499999999995</v>
      </c>
      <c r="F3263" s="21">
        <v>19</v>
      </c>
      <c r="G3263" s="13"/>
      <c r="H3263" s="21">
        <f t="shared" si="694"/>
        <v>19</v>
      </c>
      <c r="I3263" s="13"/>
      <c r="J3263" s="11" t="str">
        <f t="shared" si="701"/>
        <v>X</v>
      </c>
      <c r="K3263" s="11" t="str">
        <f t="shared" si="702"/>
        <v/>
      </c>
      <c r="L3263" s="11" t="str">
        <f t="shared" si="703"/>
        <v/>
      </c>
      <c r="M3263" s="13"/>
      <c r="X3263" s="13"/>
    </row>
    <row r="3264" spans="1:24" x14ac:dyDescent="0.3">
      <c r="A3264" s="13"/>
      <c r="B3264" s="11">
        <v>4282</v>
      </c>
      <c r="C3264" s="14">
        <f t="shared" si="693"/>
        <v>65.436999999999998</v>
      </c>
      <c r="D3264" s="13"/>
      <c r="E3264" s="14">
        <f t="shared" si="695"/>
        <v>65.435100000000006</v>
      </c>
      <c r="F3264" s="21">
        <v>19</v>
      </c>
      <c r="G3264" s="13"/>
      <c r="H3264" s="21">
        <f t="shared" si="694"/>
        <v>19</v>
      </c>
      <c r="I3264" s="13"/>
      <c r="J3264" s="11" t="str">
        <f t="shared" si="701"/>
        <v>X</v>
      </c>
      <c r="K3264" s="11" t="str">
        <f t="shared" si="702"/>
        <v/>
      </c>
      <c r="L3264" s="11" t="str">
        <f t="shared" si="703"/>
        <v/>
      </c>
      <c r="M3264" s="13"/>
      <c r="X3264" s="13"/>
    </row>
    <row r="3265" spans="1:24" x14ac:dyDescent="0.3">
      <c r="A3265" s="13"/>
      <c r="B3265" s="11">
        <v>4283</v>
      </c>
      <c r="C3265" s="14">
        <f t="shared" si="693"/>
        <v>65.444599999999994</v>
      </c>
      <c r="D3265" s="13"/>
      <c r="E3265" s="14">
        <f t="shared" si="695"/>
        <v>65.442700000000002</v>
      </c>
      <c r="F3265" s="21">
        <v>19</v>
      </c>
      <c r="G3265" s="13"/>
      <c r="H3265" s="21">
        <f t="shared" si="694"/>
        <v>19</v>
      </c>
      <c r="I3265" s="13"/>
      <c r="J3265" s="11" t="str">
        <f t="shared" si="701"/>
        <v>X</v>
      </c>
      <c r="K3265" s="11" t="str">
        <f t="shared" si="702"/>
        <v/>
      </c>
      <c r="L3265" s="11" t="str">
        <f t="shared" si="703"/>
        <v/>
      </c>
      <c r="M3265" s="13"/>
      <c r="X3265" s="13"/>
    </row>
    <row r="3266" spans="1:24" x14ac:dyDescent="0.3">
      <c r="A3266" s="13"/>
      <c r="B3266" s="11">
        <v>4284</v>
      </c>
      <c r="C3266" s="14">
        <f t="shared" si="693"/>
        <v>65.452299999999994</v>
      </c>
      <c r="D3266" s="13"/>
      <c r="E3266" s="14">
        <f t="shared" si="695"/>
        <v>65.450400000000002</v>
      </c>
      <c r="F3266" s="21">
        <v>19</v>
      </c>
      <c r="G3266" s="13"/>
      <c r="H3266" s="21">
        <f t="shared" si="694"/>
        <v>19</v>
      </c>
      <c r="I3266" s="13"/>
      <c r="J3266" s="11" t="str">
        <f t="shared" si="701"/>
        <v>X</v>
      </c>
      <c r="K3266" s="11" t="str">
        <f t="shared" si="702"/>
        <v/>
      </c>
      <c r="L3266" s="11" t="str">
        <f t="shared" si="703"/>
        <v/>
      </c>
      <c r="M3266" s="13"/>
      <c r="X3266" s="13"/>
    </row>
    <row r="3267" spans="1:24" x14ac:dyDescent="0.3">
      <c r="A3267" s="13"/>
      <c r="B3267" s="11">
        <v>4285</v>
      </c>
      <c r="C3267" s="14">
        <f t="shared" si="693"/>
        <v>65.459900000000005</v>
      </c>
      <c r="D3267" s="13"/>
      <c r="E3267" s="14">
        <f t="shared" si="695"/>
        <v>65.457999999999998</v>
      </c>
      <c r="F3267" s="21">
        <v>19</v>
      </c>
      <c r="G3267" s="13"/>
      <c r="H3267" s="21">
        <f t="shared" si="694"/>
        <v>19</v>
      </c>
      <c r="I3267" s="13"/>
      <c r="J3267" s="11" t="str">
        <f t="shared" si="701"/>
        <v>X</v>
      </c>
      <c r="K3267" s="11" t="str">
        <f t="shared" si="702"/>
        <v/>
      </c>
      <c r="L3267" s="11" t="str">
        <f t="shared" si="703"/>
        <v/>
      </c>
      <c r="M3267" s="13"/>
      <c r="X3267" s="13"/>
    </row>
    <row r="3268" spans="1:24" x14ac:dyDescent="0.3">
      <c r="A3268" s="13"/>
      <c r="B3268" s="11">
        <v>4286</v>
      </c>
      <c r="C3268" s="14">
        <f t="shared" si="693"/>
        <v>65.467500000000001</v>
      </c>
      <c r="D3268" s="13"/>
      <c r="E3268" s="14">
        <f t="shared" si="695"/>
        <v>65.465599999999995</v>
      </c>
      <c r="F3268" s="21">
        <v>19</v>
      </c>
      <c r="G3268" s="13"/>
      <c r="H3268" s="21">
        <f t="shared" si="694"/>
        <v>19</v>
      </c>
      <c r="I3268" s="13"/>
      <c r="J3268" s="11" t="str">
        <f t="shared" si="701"/>
        <v>X</v>
      </c>
      <c r="K3268" s="11" t="str">
        <f t="shared" si="702"/>
        <v/>
      </c>
      <c r="L3268" s="11" t="str">
        <f t="shared" si="703"/>
        <v/>
      </c>
      <c r="M3268" s="13"/>
      <c r="X3268" s="13"/>
    </row>
    <row r="3269" spans="1:24" x14ac:dyDescent="0.3">
      <c r="A3269" s="13"/>
      <c r="B3269" s="11">
        <v>4287</v>
      </c>
      <c r="C3269" s="14">
        <f t="shared" si="693"/>
        <v>65.475200000000001</v>
      </c>
      <c r="D3269" s="13"/>
      <c r="E3269" s="14">
        <f t="shared" si="695"/>
        <v>65.473299999999995</v>
      </c>
      <c r="F3269" s="21">
        <v>19</v>
      </c>
      <c r="G3269" s="13"/>
      <c r="H3269" s="21">
        <f t="shared" si="694"/>
        <v>19</v>
      </c>
      <c r="I3269" s="13"/>
      <c r="J3269" s="11" t="str">
        <f t="shared" si="701"/>
        <v>X</v>
      </c>
      <c r="K3269" s="11" t="str">
        <f t="shared" si="702"/>
        <v/>
      </c>
      <c r="L3269" s="11" t="str">
        <f t="shared" si="703"/>
        <v/>
      </c>
      <c r="M3269" s="13"/>
      <c r="X3269" s="13"/>
    </row>
    <row r="3270" spans="1:24" x14ac:dyDescent="0.3">
      <c r="A3270" s="13"/>
      <c r="B3270" s="11">
        <v>4288</v>
      </c>
      <c r="C3270" s="14">
        <f t="shared" ref="C3270:C3333" si="705">ROUND(SQRT(B3270),4)</f>
        <v>65.482799999999997</v>
      </c>
      <c r="D3270" s="13"/>
      <c r="E3270" s="14">
        <f t="shared" si="695"/>
        <v>65.480900000000005</v>
      </c>
      <c r="F3270" s="21">
        <v>19</v>
      </c>
      <c r="G3270" s="13"/>
      <c r="H3270" s="21">
        <f t="shared" si="694"/>
        <v>19</v>
      </c>
      <c r="I3270" s="13"/>
      <c r="J3270" s="11" t="str">
        <f t="shared" si="701"/>
        <v>X</v>
      </c>
      <c r="K3270" s="11" t="str">
        <f t="shared" si="702"/>
        <v/>
      </c>
      <c r="L3270" s="11" t="str">
        <f t="shared" si="703"/>
        <v/>
      </c>
      <c r="M3270" s="13"/>
      <c r="X3270" s="13"/>
    </row>
    <row r="3271" spans="1:24" x14ac:dyDescent="0.3">
      <c r="A3271" s="13"/>
      <c r="B3271" s="11">
        <v>4289</v>
      </c>
      <c r="C3271" s="14">
        <f t="shared" si="705"/>
        <v>65.490499999999997</v>
      </c>
      <c r="D3271" s="13"/>
      <c r="E3271" s="14">
        <f t="shared" si="695"/>
        <v>65.488500000000002</v>
      </c>
      <c r="F3271" s="21">
        <v>19</v>
      </c>
      <c r="G3271" s="13"/>
      <c r="H3271" s="21">
        <f t="shared" ref="H3271:H3334" si="706">ROUND(C3271-E3271,4)*10000</f>
        <v>20</v>
      </c>
      <c r="I3271" s="13"/>
      <c r="J3271" s="11" t="str">
        <f t="shared" si="701"/>
        <v/>
      </c>
      <c r="K3271" s="11" t="str">
        <f t="shared" si="702"/>
        <v>U</v>
      </c>
      <c r="L3271" s="11" t="str">
        <f t="shared" si="703"/>
        <v/>
      </c>
      <c r="M3271" s="13"/>
      <c r="X3271" s="13"/>
    </row>
    <row r="3272" spans="1:24" x14ac:dyDescent="0.3">
      <c r="A3272" s="13"/>
      <c r="B3272" s="11">
        <v>4290</v>
      </c>
      <c r="C3272" s="14">
        <f t="shared" si="705"/>
        <v>65.498099999999994</v>
      </c>
      <c r="D3272" s="13"/>
      <c r="E3272" s="14">
        <f t="shared" ref="E3272:E3335" si="707">ROUND(65+(B3272-4225)/131,4)</f>
        <v>65.496200000000002</v>
      </c>
      <c r="F3272" s="21">
        <v>19</v>
      </c>
      <c r="G3272" s="13"/>
      <c r="H3272" s="21">
        <f t="shared" si="706"/>
        <v>19</v>
      </c>
      <c r="I3272" s="13"/>
      <c r="J3272" s="11" t="str">
        <f t="shared" ref="J3272:J3303" si="708">IF(H3272=F3272,"X","")</f>
        <v>X</v>
      </c>
      <c r="K3272" s="11" t="str">
        <f t="shared" ref="K3272:K3303" si="709">IF(H3272&gt;F3272,"U","")</f>
        <v/>
      </c>
      <c r="L3272" s="11" t="str">
        <f t="shared" ref="L3272:L3303" si="710">IF(H3272&lt;F3272,"O","")</f>
        <v/>
      </c>
      <c r="M3272" s="13"/>
      <c r="X3272" s="13"/>
    </row>
    <row r="3273" spans="1:24" x14ac:dyDescent="0.3">
      <c r="A3273" s="13"/>
      <c r="B3273" s="11">
        <v>4291</v>
      </c>
      <c r="C3273" s="14">
        <f t="shared" si="705"/>
        <v>65.505700000000004</v>
      </c>
      <c r="D3273" s="13"/>
      <c r="E3273" s="14">
        <f t="shared" si="707"/>
        <v>65.503799999999998</v>
      </c>
      <c r="F3273" s="21">
        <v>19</v>
      </c>
      <c r="G3273" s="13"/>
      <c r="H3273" s="21">
        <f t="shared" si="706"/>
        <v>19</v>
      </c>
      <c r="I3273" s="13"/>
      <c r="J3273" s="11" t="str">
        <f t="shared" si="708"/>
        <v>X</v>
      </c>
      <c r="K3273" s="11" t="str">
        <f t="shared" si="709"/>
        <v/>
      </c>
      <c r="L3273" s="11" t="str">
        <f t="shared" si="710"/>
        <v/>
      </c>
      <c r="M3273" s="13"/>
      <c r="X3273" s="13"/>
    </row>
    <row r="3274" spans="1:24" x14ac:dyDescent="0.3">
      <c r="A3274" s="13"/>
      <c r="B3274" s="11">
        <v>4292</v>
      </c>
      <c r="C3274" s="14">
        <f t="shared" si="705"/>
        <v>65.513400000000004</v>
      </c>
      <c r="D3274" s="13"/>
      <c r="E3274" s="14">
        <f t="shared" si="707"/>
        <v>65.511499999999998</v>
      </c>
      <c r="F3274" s="21">
        <v>19</v>
      </c>
      <c r="G3274" s="13"/>
      <c r="H3274" s="21">
        <f t="shared" si="706"/>
        <v>19</v>
      </c>
      <c r="I3274" s="13"/>
      <c r="J3274" s="11" t="str">
        <f t="shared" si="708"/>
        <v>X</v>
      </c>
      <c r="K3274" s="11" t="str">
        <f t="shared" si="709"/>
        <v/>
      </c>
      <c r="L3274" s="11" t="str">
        <f t="shared" si="710"/>
        <v/>
      </c>
      <c r="M3274" s="13"/>
      <c r="X3274" s="13"/>
    </row>
    <row r="3275" spans="1:24" x14ac:dyDescent="0.3">
      <c r="A3275" s="13"/>
      <c r="B3275" s="11">
        <v>4293</v>
      </c>
      <c r="C3275" s="14">
        <f t="shared" si="705"/>
        <v>65.521000000000001</v>
      </c>
      <c r="D3275" s="13"/>
      <c r="E3275" s="14">
        <f t="shared" si="707"/>
        <v>65.519099999999995</v>
      </c>
      <c r="F3275" s="21">
        <v>19</v>
      </c>
      <c r="G3275" s="13"/>
      <c r="H3275" s="21">
        <f t="shared" si="706"/>
        <v>19</v>
      </c>
      <c r="I3275" s="13"/>
      <c r="J3275" s="11" t="str">
        <f t="shared" si="708"/>
        <v>X</v>
      </c>
      <c r="K3275" s="11" t="str">
        <f t="shared" si="709"/>
        <v/>
      </c>
      <c r="L3275" s="11" t="str">
        <f t="shared" si="710"/>
        <v/>
      </c>
      <c r="M3275" s="13"/>
      <c r="X3275" s="13"/>
    </row>
    <row r="3276" spans="1:24" x14ac:dyDescent="0.3">
      <c r="A3276" s="13"/>
      <c r="B3276" s="11">
        <v>4294</v>
      </c>
      <c r="C3276" s="14">
        <f t="shared" si="705"/>
        <v>65.528599999999997</v>
      </c>
      <c r="D3276" s="13"/>
      <c r="E3276" s="14">
        <f t="shared" si="707"/>
        <v>65.526700000000005</v>
      </c>
      <c r="F3276" s="21">
        <v>19</v>
      </c>
      <c r="G3276" s="13"/>
      <c r="H3276" s="21">
        <f t="shared" si="706"/>
        <v>19</v>
      </c>
      <c r="I3276" s="13"/>
      <c r="J3276" s="11" t="str">
        <f t="shared" si="708"/>
        <v>X</v>
      </c>
      <c r="K3276" s="11" t="str">
        <f t="shared" si="709"/>
        <v/>
      </c>
      <c r="L3276" s="11" t="str">
        <f t="shared" si="710"/>
        <v/>
      </c>
      <c r="M3276" s="13"/>
      <c r="X3276" s="13"/>
    </row>
    <row r="3277" spans="1:24" x14ac:dyDescent="0.3">
      <c r="A3277" s="13"/>
      <c r="B3277" s="11">
        <v>4295</v>
      </c>
      <c r="C3277" s="14">
        <f t="shared" si="705"/>
        <v>65.536199999999994</v>
      </c>
      <c r="D3277" s="13"/>
      <c r="E3277" s="14">
        <f t="shared" si="707"/>
        <v>65.534400000000005</v>
      </c>
      <c r="F3277" s="21">
        <v>19</v>
      </c>
      <c r="G3277" s="13"/>
      <c r="H3277" s="21">
        <f t="shared" si="706"/>
        <v>18</v>
      </c>
      <c r="I3277" s="13"/>
      <c r="J3277" s="11" t="str">
        <f t="shared" si="708"/>
        <v/>
      </c>
      <c r="K3277" s="11" t="str">
        <f t="shared" si="709"/>
        <v/>
      </c>
      <c r="L3277" s="11" t="str">
        <f t="shared" si="710"/>
        <v>O</v>
      </c>
      <c r="M3277" s="13"/>
      <c r="X3277" s="13"/>
    </row>
    <row r="3278" spans="1:24" x14ac:dyDescent="0.3">
      <c r="A3278" s="13"/>
      <c r="B3278" s="11">
        <v>4296</v>
      </c>
      <c r="C3278" s="14">
        <f t="shared" si="705"/>
        <v>65.543899999999994</v>
      </c>
      <c r="D3278" s="13"/>
      <c r="E3278" s="14">
        <f t="shared" si="707"/>
        <v>65.542000000000002</v>
      </c>
      <c r="F3278" s="21">
        <v>19</v>
      </c>
      <c r="G3278" s="13"/>
      <c r="H3278" s="21">
        <f t="shared" si="706"/>
        <v>19</v>
      </c>
      <c r="I3278" s="13"/>
      <c r="J3278" s="11" t="str">
        <f t="shared" si="708"/>
        <v>X</v>
      </c>
      <c r="K3278" s="11" t="str">
        <f t="shared" si="709"/>
        <v/>
      </c>
      <c r="L3278" s="11" t="str">
        <f t="shared" si="710"/>
        <v/>
      </c>
      <c r="M3278" s="13"/>
      <c r="X3278" s="13"/>
    </row>
    <row r="3279" spans="1:24" x14ac:dyDescent="0.3">
      <c r="A3279" s="13"/>
      <c r="B3279" s="11">
        <v>4297</v>
      </c>
      <c r="C3279" s="14">
        <f t="shared" si="705"/>
        <v>65.551500000000004</v>
      </c>
      <c r="D3279" s="13"/>
      <c r="E3279" s="14">
        <f t="shared" si="707"/>
        <v>65.549599999999998</v>
      </c>
      <c r="F3279" s="21">
        <v>19</v>
      </c>
      <c r="G3279" s="13"/>
      <c r="H3279" s="21">
        <f t="shared" si="706"/>
        <v>19</v>
      </c>
      <c r="I3279" s="13"/>
      <c r="J3279" s="11" t="str">
        <f t="shared" si="708"/>
        <v>X</v>
      </c>
      <c r="K3279" s="11" t="str">
        <f t="shared" si="709"/>
        <v/>
      </c>
      <c r="L3279" s="11" t="str">
        <f t="shared" si="710"/>
        <v/>
      </c>
      <c r="M3279" s="13"/>
      <c r="X3279" s="13"/>
    </row>
    <row r="3280" spans="1:24" x14ac:dyDescent="0.3">
      <c r="A3280" s="13"/>
      <c r="B3280" s="11">
        <v>4298</v>
      </c>
      <c r="C3280" s="14">
        <f t="shared" si="705"/>
        <v>65.559100000000001</v>
      </c>
      <c r="D3280" s="13"/>
      <c r="E3280" s="14">
        <f t="shared" si="707"/>
        <v>65.557299999999998</v>
      </c>
      <c r="F3280" s="21">
        <v>19</v>
      </c>
      <c r="G3280" s="13"/>
      <c r="H3280" s="21">
        <f t="shared" si="706"/>
        <v>18</v>
      </c>
      <c r="I3280" s="13"/>
      <c r="J3280" s="11" t="str">
        <f t="shared" si="708"/>
        <v/>
      </c>
      <c r="K3280" s="11" t="str">
        <f t="shared" si="709"/>
        <v/>
      </c>
      <c r="L3280" s="11" t="str">
        <f t="shared" si="710"/>
        <v>O</v>
      </c>
      <c r="M3280" s="13"/>
      <c r="X3280" s="13"/>
    </row>
    <row r="3281" spans="1:24" x14ac:dyDescent="0.3">
      <c r="A3281" s="13"/>
      <c r="B3281" s="11">
        <v>4299</v>
      </c>
      <c r="C3281" s="14">
        <f t="shared" si="705"/>
        <v>65.566800000000001</v>
      </c>
      <c r="D3281" s="13"/>
      <c r="E3281" s="14">
        <f t="shared" si="707"/>
        <v>65.564899999999994</v>
      </c>
      <c r="F3281" s="21">
        <v>19</v>
      </c>
      <c r="G3281" s="13"/>
      <c r="H3281" s="21">
        <f t="shared" si="706"/>
        <v>19</v>
      </c>
      <c r="I3281" s="13"/>
      <c r="J3281" s="11" t="str">
        <f t="shared" si="708"/>
        <v>X</v>
      </c>
      <c r="K3281" s="11" t="str">
        <f t="shared" si="709"/>
        <v/>
      </c>
      <c r="L3281" s="11" t="str">
        <f t="shared" si="710"/>
        <v/>
      </c>
      <c r="M3281" s="13"/>
      <c r="X3281" s="13"/>
    </row>
    <row r="3282" spans="1:24" x14ac:dyDescent="0.3">
      <c r="A3282" s="13"/>
      <c r="B3282" s="11">
        <v>4300</v>
      </c>
      <c r="C3282" s="14">
        <f t="shared" si="705"/>
        <v>65.574399999999997</v>
      </c>
      <c r="D3282" s="13"/>
      <c r="E3282" s="14">
        <f t="shared" si="707"/>
        <v>65.572500000000005</v>
      </c>
      <c r="F3282" s="21">
        <v>19</v>
      </c>
      <c r="G3282" s="13"/>
      <c r="H3282" s="21">
        <f t="shared" si="706"/>
        <v>19</v>
      </c>
      <c r="I3282" s="13"/>
      <c r="J3282" s="11" t="str">
        <f t="shared" si="708"/>
        <v>X</v>
      </c>
      <c r="K3282" s="11" t="str">
        <f t="shared" si="709"/>
        <v/>
      </c>
      <c r="L3282" s="11" t="str">
        <f t="shared" si="710"/>
        <v/>
      </c>
      <c r="M3282" s="13"/>
      <c r="X3282" s="13"/>
    </row>
    <row r="3283" spans="1:24" x14ac:dyDescent="0.3">
      <c r="A3283" s="13"/>
      <c r="B3283" s="11">
        <v>4301</v>
      </c>
      <c r="C3283" s="14">
        <f t="shared" si="705"/>
        <v>65.581999999999994</v>
      </c>
      <c r="D3283" s="13"/>
      <c r="E3283" s="14">
        <f t="shared" si="707"/>
        <v>65.580200000000005</v>
      </c>
      <c r="F3283" s="21">
        <f t="shared" ref="F3283:F3301" si="711">ROUND(19-(((E3283-65)-0.58)/0.14)*(19/6),0)</f>
        <v>19</v>
      </c>
      <c r="G3283" s="13"/>
      <c r="H3283" s="21">
        <f t="shared" si="706"/>
        <v>18</v>
      </c>
      <c r="I3283" s="13"/>
      <c r="J3283" s="11" t="str">
        <f t="shared" si="708"/>
        <v/>
      </c>
      <c r="K3283" s="11" t="str">
        <f t="shared" si="709"/>
        <v/>
      </c>
      <c r="L3283" s="11" t="str">
        <f t="shared" si="710"/>
        <v>O</v>
      </c>
      <c r="M3283" s="13"/>
      <c r="X3283" s="13"/>
    </row>
    <row r="3284" spans="1:24" x14ac:dyDescent="0.3">
      <c r="A3284" s="13"/>
      <c r="B3284" s="11">
        <v>4302</v>
      </c>
      <c r="C3284" s="14">
        <f t="shared" si="705"/>
        <v>65.589600000000004</v>
      </c>
      <c r="D3284" s="13"/>
      <c r="E3284" s="14">
        <f t="shared" si="707"/>
        <v>65.587800000000001</v>
      </c>
      <c r="F3284" s="21">
        <f t="shared" si="711"/>
        <v>19</v>
      </c>
      <c r="G3284" s="13"/>
      <c r="H3284" s="21">
        <f t="shared" si="706"/>
        <v>18</v>
      </c>
      <c r="I3284" s="13"/>
      <c r="J3284" s="11" t="str">
        <f t="shared" si="708"/>
        <v/>
      </c>
      <c r="K3284" s="11" t="str">
        <f t="shared" si="709"/>
        <v/>
      </c>
      <c r="L3284" s="11" t="str">
        <f t="shared" si="710"/>
        <v>O</v>
      </c>
      <c r="M3284" s="13"/>
      <c r="X3284" s="13"/>
    </row>
    <row r="3285" spans="1:24" x14ac:dyDescent="0.3">
      <c r="A3285" s="13"/>
      <c r="B3285" s="11">
        <v>4303</v>
      </c>
      <c r="C3285" s="14">
        <f t="shared" si="705"/>
        <v>65.597300000000004</v>
      </c>
      <c r="D3285" s="13"/>
      <c r="E3285" s="14">
        <f t="shared" si="707"/>
        <v>65.595399999999998</v>
      </c>
      <c r="F3285" s="21">
        <f t="shared" si="711"/>
        <v>19</v>
      </c>
      <c r="G3285" s="13"/>
      <c r="H3285" s="21">
        <f t="shared" si="706"/>
        <v>19</v>
      </c>
      <c r="I3285" s="13"/>
      <c r="J3285" s="11" t="str">
        <f t="shared" si="708"/>
        <v>X</v>
      </c>
      <c r="K3285" s="11" t="str">
        <f t="shared" si="709"/>
        <v/>
      </c>
      <c r="L3285" s="11" t="str">
        <f t="shared" si="710"/>
        <v/>
      </c>
      <c r="M3285" s="13"/>
      <c r="X3285" s="13"/>
    </row>
    <row r="3286" spans="1:24" x14ac:dyDescent="0.3">
      <c r="A3286" s="13"/>
      <c r="B3286" s="11">
        <v>4304</v>
      </c>
      <c r="C3286" s="14">
        <f t="shared" si="705"/>
        <v>65.604900000000001</v>
      </c>
      <c r="D3286" s="13"/>
      <c r="E3286" s="14">
        <f t="shared" si="707"/>
        <v>65.603099999999998</v>
      </c>
      <c r="F3286" s="21">
        <f t="shared" si="711"/>
        <v>18</v>
      </c>
      <c r="G3286" s="13"/>
      <c r="H3286" s="21">
        <f t="shared" si="706"/>
        <v>18</v>
      </c>
      <c r="I3286" s="13"/>
      <c r="J3286" s="11" t="str">
        <f t="shared" si="708"/>
        <v>X</v>
      </c>
      <c r="K3286" s="11" t="str">
        <f t="shared" si="709"/>
        <v/>
      </c>
      <c r="L3286" s="11" t="str">
        <f t="shared" si="710"/>
        <v/>
      </c>
      <c r="M3286" s="13"/>
      <c r="X3286" s="13"/>
    </row>
    <row r="3287" spans="1:24" x14ac:dyDescent="0.3">
      <c r="A3287" s="13"/>
      <c r="B3287" s="11">
        <v>4305</v>
      </c>
      <c r="C3287" s="14">
        <f t="shared" si="705"/>
        <v>65.612499999999997</v>
      </c>
      <c r="D3287" s="13"/>
      <c r="E3287" s="14">
        <f t="shared" si="707"/>
        <v>65.610699999999994</v>
      </c>
      <c r="F3287" s="21">
        <f t="shared" si="711"/>
        <v>18</v>
      </c>
      <c r="G3287" s="13"/>
      <c r="H3287" s="21">
        <f t="shared" si="706"/>
        <v>18</v>
      </c>
      <c r="I3287" s="13"/>
      <c r="J3287" s="11" t="str">
        <f t="shared" si="708"/>
        <v>X</v>
      </c>
      <c r="K3287" s="11" t="str">
        <f t="shared" si="709"/>
        <v/>
      </c>
      <c r="L3287" s="11" t="str">
        <f t="shared" si="710"/>
        <v/>
      </c>
      <c r="M3287" s="13"/>
      <c r="X3287" s="13"/>
    </row>
    <row r="3288" spans="1:24" x14ac:dyDescent="0.3">
      <c r="A3288" s="13"/>
      <c r="B3288" s="11">
        <v>4306</v>
      </c>
      <c r="C3288" s="14">
        <f t="shared" si="705"/>
        <v>65.620099999999994</v>
      </c>
      <c r="D3288" s="13"/>
      <c r="E3288" s="14">
        <f t="shared" si="707"/>
        <v>65.618300000000005</v>
      </c>
      <c r="F3288" s="21">
        <f t="shared" si="711"/>
        <v>18</v>
      </c>
      <c r="G3288" s="13"/>
      <c r="H3288" s="21">
        <f t="shared" si="706"/>
        <v>18</v>
      </c>
      <c r="I3288" s="13"/>
      <c r="J3288" s="11" t="str">
        <f t="shared" si="708"/>
        <v>X</v>
      </c>
      <c r="K3288" s="11" t="str">
        <f t="shared" si="709"/>
        <v/>
      </c>
      <c r="L3288" s="11" t="str">
        <f t="shared" si="710"/>
        <v/>
      </c>
      <c r="M3288" s="13"/>
      <c r="X3288" s="13"/>
    </row>
    <row r="3289" spans="1:24" x14ac:dyDescent="0.3">
      <c r="A3289" s="13"/>
      <c r="B3289" s="11">
        <v>4307</v>
      </c>
      <c r="C3289" s="14">
        <f t="shared" si="705"/>
        <v>65.627700000000004</v>
      </c>
      <c r="D3289" s="13"/>
      <c r="E3289" s="14">
        <f t="shared" si="707"/>
        <v>65.626000000000005</v>
      </c>
      <c r="F3289" s="21">
        <f t="shared" si="711"/>
        <v>18</v>
      </c>
      <c r="G3289" s="13"/>
      <c r="H3289" s="21">
        <f t="shared" si="706"/>
        <v>17</v>
      </c>
      <c r="I3289" s="13"/>
      <c r="J3289" s="11" t="str">
        <f t="shared" si="708"/>
        <v/>
      </c>
      <c r="K3289" s="11" t="str">
        <f t="shared" si="709"/>
        <v/>
      </c>
      <c r="L3289" s="11" t="str">
        <f t="shared" si="710"/>
        <v>O</v>
      </c>
      <c r="M3289" s="13"/>
      <c r="X3289" s="13"/>
    </row>
    <row r="3290" spans="1:24" x14ac:dyDescent="0.3">
      <c r="A3290" s="13"/>
      <c r="B3290" s="11">
        <v>4308</v>
      </c>
      <c r="C3290" s="14">
        <f t="shared" si="705"/>
        <v>65.635400000000004</v>
      </c>
      <c r="D3290" s="13"/>
      <c r="E3290" s="14">
        <f t="shared" si="707"/>
        <v>65.633600000000001</v>
      </c>
      <c r="F3290" s="21">
        <f t="shared" si="711"/>
        <v>18</v>
      </c>
      <c r="G3290" s="13"/>
      <c r="H3290" s="21">
        <f t="shared" si="706"/>
        <v>18</v>
      </c>
      <c r="I3290" s="13"/>
      <c r="J3290" s="11" t="str">
        <f t="shared" si="708"/>
        <v>X</v>
      </c>
      <c r="K3290" s="11" t="str">
        <f t="shared" si="709"/>
        <v/>
      </c>
      <c r="L3290" s="11" t="str">
        <f t="shared" si="710"/>
        <v/>
      </c>
      <c r="M3290" s="13"/>
      <c r="X3290" s="13"/>
    </row>
    <row r="3291" spans="1:24" x14ac:dyDescent="0.3">
      <c r="A3291" s="13"/>
      <c r="B3291" s="11">
        <v>4309</v>
      </c>
      <c r="C3291" s="14">
        <f t="shared" si="705"/>
        <v>65.643000000000001</v>
      </c>
      <c r="D3291" s="13"/>
      <c r="E3291" s="14">
        <f t="shared" si="707"/>
        <v>65.641199999999998</v>
      </c>
      <c r="F3291" s="21">
        <f t="shared" si="711"/>
        <v>18</v>
      </c>
      <c r="G3291" s="13"/>
      <c r="H3291" s="21">
        <f t="shared" si="706"/>
        <v>18</v>
      </c>
      <c r="I3291" s="13"/>
      <c r="J3291" s="11" t="str">
        <f t="shared" si="708"/>
        <v>X</v>
      </c>
      <c r="K3291" s="11" t="str">
        <f t="shared" si="709"/>
        <v/>
      </c>
      <c r="L3291" s="11" t="str">
        <f t="shared" si="710"/>
        <v/>
      </c>
      <c r="M3291" s="13"/>
      <c r="X3291" s="13"/>
    </row>
    <row r="3292" spans="1:24" x14ac:dyDescent="0.3">
      <c r="A3292" s="13"/>
      <c r="B3292" s="11">
        <v>4310</v>
      </c>
      <c r="C3292" s="14">
        <f t="shared" si="705"/>
        <v>65.650599999999997</v>
      </c>
      <c r="D3292" s="13"/>
      <c r="E3292" s="14">
        <f t="shared" si="707"/>
        <v>65.648899999999998</v>
      </c>
      <c r="F3292" s="21">
        <f t="shared" si="711"/>
        <v>17</v>
      </c>
      <c r="G3292" s="13"/>
      <c r="H3292" s="21">
        <f t="shared" si="706"/>
        <v>17</v>
      </c>
      <c r="I3292" s="13"/>
      <c r="J3292" s="11" t="str">
        <f t="shared" si="708"/>
        <v>X</v>
      </c>
      <c r="K3292" s="11" t="str">
        <f t="shared" si="709"/>
        <v/>
      </c>
      <c r="L3292" s="11" t="str">
        <f t="shared" si="710"/>
        <v/>
      </c>
      <c r="M3292" s="13"/>
      <c r="X3292" s="13"/>
    </row>
    <row r="3293" spans="1:24" x14ac:dyDescent="0.3">
      <c r="A3293" s="13"/>
      <c r="B3293" s="11">
        <v>4311</v>
      </c>
      <c r="C3293" s="14">
        <f t="shared" si="705"/>
        <v>65.658199999999994</v>
      </c>
      <c r="D3293" s="13"/>
      <c r="E3293" s="14">
        <f t="shared" si="707"/>
        <v>65.656499999999994</v>
      </c>
      <c r="F3293" s="21">
        <f t="shared" si="711"/>
        <v>17</v>
      </c>
      <c r="G3293" s="13"/>
      <c r="H3293" s="21">
        <f t="shared" si="706"/>
        <v>17</v>
      </c>
      <c r="I3293" s="13"/>
      <c r="J3293" s="11" t="str">
        <f t="shared" si="708"/>
        <v>X</v>
      </c>
      <c r="K3293" s="11" t="str">
        <f t="shared" si="709"/>
        <v/>
      </c>
      <c r="L3293" s="11" t="str">
        <f t="shared" si="710"/>
        <v/>
      </c>
      <c r="M3293" s="13"/>
      <c r="X3293" s="13"/>
    </row>
    <row r="3294" spans="1:24" x14ac:dyDescent="0.3">
      <c r="A3294" s="13"/>
      <c r="B3294" s="11">
        <v>4312</v>
      </c>
      <c r="C3294" s="14">
        <f t="shared" si="705"/>
        <v>65.665800000000004</v>
      </c>
      <c r="D3294" s="13"/>
      <c r="E3294" s="14">
        <f t="shared" si="707"/>
        <v>65.664100000000005</v>
      </c>
      <c r="F3294" s="21">
        <f t="shared" si="711"/>
        <v>17</v>
      </c>
      <c r="G3294" s="13"/>
      <c r="H3294" s="21">
        <f t="shared" si="706"/>
        <v>17</v>
      </c>
      <c r="I3294" s="13"/>
      <c r="J3294" s="11" t="str">
        <f t="shared" si="708"/>
        <v>X</v>
      </c>
      <c r="K3294" s="11" t="str">
        <f t="shared" si="709"/>
        <v/>
      </c>
      <c r="L3294" s="11" t="str">
        <f t="shared" si="710"/>
        <v/>
      </c>
      <c r="M3294" s="13"/>
      <c r="X3294" s="13"/>
    </row>
    <row r="3295" spans="1:24" x14ac:dyDescent="0.3">
      <c r="A3295" s="13"/>
      <c r="B3295" s="11">
        <v>4313</v>
      </c>
      <c r="C3295" s="14">
        <f t="shared" si="705"/>
        <v>65.673400000000001</v>
      </c>
      <c r="D3295" s="13"/>
      <c r="E3295" s="14">
        <f t="shared" si="707"/>
        <v>65.671800000000005</v>
      </c>
      <c r="F3295" s="21">
        <f t="shared" si="711"/>
        <v>17</v>
      </c>
      <c r="G3295" s="13"/>
      <c r="H3295" s="21">
        <f t="shared" si="706"/>
        <v>16</v>
      </c>
      <c r="I3295" s="13"/>
      <c r="J3295" s="11" t="str">
        <f t="shared" si="708"/>
        <v/>
      </c>
      <c r="K3295" s="11" t="str">
        <f t="shared" si="709"/>
        <v/>
      </c>
      <c r="L3295" s="11" t="str">
        <f t="shared" si="710"/>
        <v>O</v>
      </c>
      <c r="M3295" s="13"/>
      <c r="X3295" s="13"/>
    </row>
    <row r="3296" spans="1:24" x14ac:dyDescent="0.3">
      <c r="A3296" s="13"/>
      <c r="B3296" s="11">
        <v>4314</v>
      </c>
      <c r="C3296" s="14">
        <f t="shared" si="705"/>
        <v>65.680999999999997</v>
      </c>
      <c r="D3296" s="13"/>
      <c r="E3296" s="14">
        <f t="shared" si="707"/>
        <v>65.679400000000001</v>
      </c>
      <c r="F3296" s="21">
        <f t="shared" si="711"/>
        <v>17</v>
      </c>
      <c r="G3296" s="13"/>
      <c r="H3296" s="21">
        <f t="shared" si="706"/>
        <v>16</v>
      </c>
      <c r="I3296" s="13"/>
      <c r="J3296" s="11" t="str">
        <f t="shared" si="708"/>
        <v/>
      </c>
      <c r="K3296" s="11" t="str">
        <f t="shared" si="709"/>
        <v/>
      </c>
      <c r="L3296" s="11" t="str">
        <f t="shared" si="710"/>
        <v>O</v>
      </c>
      <c r="M3296" s="13"/>
      <c r="X3296" s="13"/>
    </row>
    <row r="3297" spans="1:24" x14ac:dyDescent="0.3">
      <c r="A3297" s="13"/>
      <c r="B3297" s="11">
        <v>4315</v>
      </c>
      <c r="C3297" s="14">
        <f t="shared" si="705"/>
        <v>65.688699999999997</v>
      </c>
      <c r="D3297" s="13"/>
      <c r="E3297" s="14">
        <f t="shared" si="707"/>
        <v>65.686999999999998</v>
      </c>
      <c r="F3297" s="21">
        <f t="shared" si="711"/>
        <v>17</v>
      </c>
      <c r="G3297" s="13"/>
      <c r="H3297" s="21">
        <f t="shared" si="706"/>
        <v>17</v>
      </c>
      <c r="I3297" s="13"/>
      <c r="J3297" s="11" t="str">
        <f t="shared" si="708"/>
        <v>X</v>
      </c>
      <c r="K3297" s="11" t="str">
        <f t="shared" si="709"/>
        <v/>
      </c>
      <c r="L3297" s="11" t="str">
        <f t="shared" si="710"/>
        <v/>
      </c>
      <c r="M3297" s="13"/>
      <c r="X3297" s="13"/>
    </row>
    <row r="3298" spans="1:24" x14ac:dyDescent="0.3">
      <c r="A3298" s="13"/>
      <c r="B3298" s="11">
        <v>4316</v>
      </c>
      <c r="C3298" s="14">
        <f t="shared" si="705"/>
        <v>65.696299999999994</v>
      </c>
      <c r="D3298" s="13"/>
      <c r="E3298" s="14">
        <f t="shared" si="707"/>
        <v>65.694699999999997</v>
      </c>
      <c r="F3298" s="21">
        <f t="shared" si="711"/>
        <v>16</v>
      </c>
      <c r="G3298" s="13"/>
      <c r="H3298" s="21">
        <f t="shared" si="706"/>
        <v>16</v>
      </c>
      <c r="I3298" s="13"/>
      <c r="J3298" s="11" t="str">
        <f t="shared" si="708"/>
        <v>X</v>
      </c>
      <c r="K3298" s="11" t="str">
        <f t="shared" si="709"/>
        <v/>
      </c>
      <c r="L3298" s="11" t="str">
        <f t="shared" si="710"/>
        <v/>
      </c>
      <c r="M3298" s="13"/>
      <c r="X3298" s="13"/>
    </row>
    <row r="3299" spans="1:24" x14ac:dyDescent="0.3">
      <c r="A3299" s="13"/>
      <c r="B3299" s="11">
        <v>4317</v>
      </c>
      <c r="C3299" s="14">
        <f t="shared" si="705"/>
        <v>65.703900000000004</v>
      </c>
      <c r="D3299" s="13"/>
      <c r="E3299" s="14">
        <f t="shared" si="707"/>
        <v>65.702299999999994</v>
      </c>
      <c r="F3299" s="21">
        <f t="shared" si="711"/>
        <v>16</v>
      </c>
      <c r="G3299" s="13"/>
      <c r="H3299" s="21">
        <f t="shared" si="706"/>
        <v>16</v>
      </c>
      <c r="I3299" s="13"/>
      <c r="J3299" s="11" t="str">
        <f t="shared" si="708"/>
        <v>X</v>
      </c>
      <c r="K3299" s="11" t="str">
        <f t="shared" si="709"/>
        <v/>
      </c>
      <c r="L3299" s="11" t="str">
        <f t="shared" si="710"/>
        <v/>
      </c>
      <c r="M3299" s="13"/>
      <c r="X3299" s="13"/>
    </row>
    <row r="3300" spans="1:24" x14ac:dyDescent="0.3">
      <c r="A3300" s="13"/>
      <c r="B3300" s="11">
        <v>4318</v>
      </c>
      <c r="C3300" s="14">
        <f t="shared" si="705"/>
        <v>65.711500000000001</v>
      </c>
      <c r="D3300" s="13"/>
      <c r="E3300" s="14">
        <f t="shared" si="707"/>
        <v>65.709900000000005</v>
      </c>
      <c r="F3300" s="21">
        <f t="shared" si="711"/>
        <v>16</v>
      </c>
      <c r="G3300" s="13"/>
      <c r="H3300" s="21">
        <f t="shared" si="706"/>
        <v>16</v>
      </c>
      <c r="I3300" s="13"/>
      <c r="J3300" s="11" t="str">
        <f t="shared" si="708"/>
        <v>X</v>
      </c>
      <c r="K3300" s="11" t="str">
        <f t="shared" si="709"/>
        <v/>
      </c>
      <c r="L3300" s="11" t="str">
        <f t="shared" si="710"/>
        <v/>
      </c>
      <c r="M3300" s="13"/>
      <c r="X3300" s="13"/>
    </row>
    <row r="3301" spans="1:24" x14ac:dyDescent="0.3">
      <c r="A3301" s="13"/>
      <c r="B3301" s="11">
        <v>4319</v>
      </c>
      <c r="C3301" s="14">
        <f t="shared" si="705"/>
        <v>65.719099999999997</v>
      </c>
      <c r="D3301" s="13"/>
      <c r="E3301" s="14">
        <f t="shared" si="707"/>
        <v>65.717600000000004</v>
      </c>
      <c r="F3301" s="21">
        <f t="shared" si="711"/>
        <v>16</v>
      </c>
      <c r="G3301" s="13"/>
      <c r="H3301" s="21">
        <f t="shared" si="706"/>
        <v>15</v>
      </c>
      <c r="I3301" s="13"/>
      <c r="J3301" s="11" t="str">
        <f t="shared" si="708"/>
        <v/>
      </c>
      <c r="K3301" s="11" t="str">
        <f t="shared" si="709"/>
        <v/>
      </c>
      <c r="L3301" s="11" t="str">
        <f t="shared" si="710"/>
        <v>O</v>
      </c>
      <c r="M3301" s="13"/>
      <c r="X3301" s="13"/>
    </row>
    <row r="3302" spans="1:24" x14ac:dyDescent="0.3">
      <c r="A3302" s="13"/>
      <c r="B3302" s="11">
        <v>4320</v>
      </c>
      <c r="C3302" s="14">
        <f t="shared" si="705"/>
        <v>65.726699999999994</v>
      </c>
      <c r="D3302" s="13"/>
      <c r="E3302" s="14">
        <f t="shared" si="707"/>
        <v>65.725200000000001</v>
      </c>
      <c r="F3302" s="21">
        <f t="shared" ref="F3302:F3319" si="712">ROUND((19/2)+((0.86-(E3302-65))/0.14)*(19/3),0)</f>
        <v>16</v>
      </c>
      <c r="G3302" s="13"/>
      <c r="H3302" s="21">
        <f t="shared" si="706"/>
        <v>15</v>
      </c>
      <c r="I3302" s="13"/>
      <c r="J3302" s="11" t="str">
        <f t="shared" si="708"/>
        <v/>
      </c>
      <c r="K3302" s="11" t="str">
        <f t="shared" si="709"/>
        <v/>
      </c>
      <c r="L3302" s="11" t="str">
        <f t="shared" si="710"/>
        <v>O</v>
      </c>
      <c r="M3302" s="13"/>
      <c r="X3302" s="13"/>
    </row>
    <row r="3303" spans="1:24" x14ac:dyDescent="0.3">
      <c r="A3303" s="13"/>
      <c r="B3303" s="11">
        <v>4321</v>
      </c>
      <c r="C3303" s="14">
        <f t="shared" si="705"/>
        <v>65.734300000000005</v>
      </c>
      <c r="D3303" s="13"/>
      <c r="E3303" s="14">
        <f t="shared" si="707"/>
        <v>65.732799999999997</v>
      </c>
      <c r="F3303" s="21">
        <f t="shared" si="712"/>
        <v>15</v>
      </c>
      <c r="G3303" s="13"/>
      <c r="H3303" s="21">
        <f t="shared" si="706"/>
        <v>15</v>
      </c>
      <c r="I3303" s="13"/>
      <c r="J3303" s="11" t="str">
        <f t="shared" si="708"/>
        <v>X</v>
      </c>
      <c r="K3303" s="11" t="str">
        <f t="shared" si="709"/>
        <v/>
      </c>
      <c r="L3303" s="11" t="str">
        <f t="shared" si="710"/>
        <v/>
      </c>
      <c r="M3303" s="13"/>
      <c r="X3303" s="13"/>
    </row>
    <row r="3304" spans="1:24" x14ac:dyDescent="0.3">
      <c r="A3304" s="13"/>
      <c r="B3304" s="11">
        <v>4322</v>
      </c>
      <c r="C3304" s="14">
        <f t="shared" si="705"/>
        <v>65.741900000000001</v>
      </c>
      <c r="D3304" s="13"/>
      <c r="E3304" s="14">
        <f t="shared" si="707"/>
        <v>65.740499999999997</v>
      </c>
      <c r="F3304" s="21">
        <f t="shared" si="712"/>
        <v>15</v>
      </c>
      <c r="G3304" s="13"/>
      <c r="H3304" s="21">
        <f t="shared" si="706"/>
        <v>14</v>
      </c>
      <c r="I3304" s="13"/>
      <c r="J3304" s="11" t="str">
        <f t="shared" ref="J3304:J3337" si="713">IF(H3304=F3304,"X","")</f>
        <v/>
      </c>
      <c r="K3304" s="11" t="str">
        <f t="shared" ref="K3304:K3337" si="714">IF(H3304&gt;F3304,"U","")</f>
        <v/>
      </c>
      <c r="L3304" s="11" t="str">
        <f t="shared" ref="L3304:L3337" si="715">IF(H3304&lt;F3304,"O","")</f>
        <v>O</v>
      </c>
      <c r="M3304" s="13"/>
      <c r="X3304" s="13"/>
    </row>
    <row r="3305" spans="1:24" x14ac:dyDescent="0.3">
      <c r="A3305" s="13"/>
      <c r="B3305" s="11">
        <v>4323</v>
      </c>
      <c r="C3305" s="14">
        <f t="shared" si="705"/>
        <v>65.749499999999998</v>
      </c>
      <c r="D3305" s="13"/>
      <c r="E3305" s="14">
        <f t="shared" si="707"/>
        <v>65.748099999999994</v>
      </c>
      <c r="F3305" s="21">
        <f t="shared" si="712"/>
        <v>15</v>
      </c>
      <c r="G3305" s="13"/>
      <c r="H3305" s="21">
        <f t="shared" si="706"/>
        <v>14</v>
      </c>
      <c r="I3305" s="13"/>
      <c r="J3305" s="11" t="str">
        <f t="shared" si="713"/>
        <v/>
      </c>
      <c r="K3305" s="11" t="str">
        <f t="shared" si="714"/>
        <v/>
      </c>
      <c r="L3305" s="11" t="str">
        <f t="shared" si="715"/>
        <v>O</v>
      </c>
      <c r="M3305" s="13"/>
      <c r="X3305" s="13"/>
    </row>
    <row r="3306" spans="1:24" x14ac:dyDescent="0.3">
      <c r="A3306" s="13"/>
      <c r="B3306" s="11">
        <v>4324</v>
      </c>
      <c r="C3306" s="14">
        <f t="shared" si="705"/>
        <v>65.757099999999994</v>
      </c>
      <c r="D3306" s="13"/>
      <c r="E3306" s="14">
        <f t="shared" si="707"/>
        <v>65.755700000000004</v>
      </c>
      <c r="F3306" s="21">
        <f t="shared" si="712"/>
        <v>14</v>
      </c>
      <c r="G3306" s="13"/>
      <c r="H3306" s="21">
        <f t="shared" si="706"/>
        <v>14</v>
      </c>
      <c r="I3306" s="13"/>
      <c r="J3306" s="11" t="str">
        <f t="shared" si="713"/>
        <v>X</v>
      </c>
      <c r="K3306" s="11" t="str">
        <f t="shared" si="714"/>
        <v/>
      </c>
      <c r="L3306" s="11" t="str">
        <f t="shared" si="715"/>
        <v/>
      </c>
      <c r="M3306" s="13"/>
      <c r="X3306" s="13"/>
    </row>
    <row r="3307" spans="1:24" x14ac:dyDescent="0.3">
      <c r="A3307" s="13"/>
      <c r="B3307" s="11">
        <v>4325</v>
      </c>
      <c r="C3307" s="14">
        <f t="shared" si="705"/>
        <v>65.764700000000005</v>
      </c>
      <c r="D3307" s="13"/>
      <c r="E3307" s="14">
        <f t="shared" si="707"/>
        <v>65.763400000000004</v>
      </c>
      <c r="F3307" s="21">
        <f t="shared" si="712"/>
        <v>14</v>
      </c>
      <c r="G3307" s="13"/>
      <c r="H3307" s="21">
        <f t="shared" si="706"/>
        <v>13</v>
      </c>
      <c r="I3307" s="13"/>
      <c r="J3307" s="11" t="str">
        <f t="shared" si="713"/>
        <v/>
      </c>
      <c r="K3307" s="11" t="str">
        <f t="shared" si="714"/>
        <v/>
      </c>
      <c r="L3307" s="11" t="str">
        <f t="shared" si="715"/>
        <v>O</v>
      </c>
      <c r="M3307" s="13"/>
      <c r="X3307" s="13"/>
    </row>
    <row r="3308" spans="1:24" x14ac:dyDescent="0.3">
      <c r="A3308" s="13"/>
      <c r="B3308" s="11">
        <v>4326</v>
      </c>
      <c r="C3308" s="14">
        <f t="shared" si="705"/>
        <v>65.772300000000001</v>
      </c>
      <c r="D3308" s="13"/>
      <c r="E3308" s="14">
        <f t="shared" si="707"/>
        <v>65.771000000000001</v>
      </c>
      <c r="F3308" s="21">
        <f t="shared" si="712"/>
        <v>14</v>
      </c>
      <c r="G3308" s="13"/>
      <c r="H3308" s="21">
        <f t="shared" si="706"/>
        <v>13</v>
      </c>
      <c r="I3308" s="13"/>
      <c r="J3308" s="11" t="str">
        <f t="shared" si="713"/>
        <v/>
      </c>
      <c r="K3308" s="11" t="str">
        <f t="shared" si="714"/>
        <v/>
      </c>
      <c r="L3308" s="11" t="str">
        <f t="shared" si="715"/>
        <v>O</v>
      </c>
      <c r="M3308" s="13"/>
      <c r="X3308" s="13"/>
    </row>
    <row r="3309" spans="1:24" x14ac:dyDescent="0.3">
      <c r="A3309" s="13"/>
      <c r="B3309" s="11">
        <v>4327</v>
      </c>
      <c r="C3309" s="14">
        <f t="shared" si="705"/>
        <v>65.779899999999998</v>
      </c>
      <c r="D3309" s="13"/>
      <c r="E3309" s="14">
        <f t="shared" si="707"/>
        <v>65.778599999999997</v>
      </c>
      <c r="F3309" s="21">
        <f t="shared" si="712"/>
        <v>13</v>
      </c>
      <c r="G3309" s="13"/>
      <c r="H3309" s="21">
        <f t="shared" si="706"/>
        <v>13</v>
      </c>
      <c r="I3309" s="13"/>
      <c r="J3309" s="11" t="str">
        <f t="shared" si="713"/>
        <v>X</v>
      </c>
      <c r="K3309" s="11" t="str">
        <f t="shared" si="714"/>
        <v/>
      </c>
      <c r="L3309" s="11" t="str">
        <f t="shared" si="715"/>
        <v/>
      </c>
      <c r="M3309" s="13"/>
      <c r="X3309" s="13"/>
    </row>
    <row r="3310" spans="1:24" x14ac:dyDescent="0.3">
      <c r="A3310" s="13"/>
      <c r="B3310" s="11">
        <v>4328</v>
      </c>
      <c r="C3310" s="14">
        <f t="shared" si="705"/>
        <v>65.787499999999994</v>
      </c>
      <c r="D3310" s="13"/>
      <c r="E3310" s="14">
        <f t="shared" si="707"/>
        <v>65.786299999999997</v>
      </c>
      <c r="F3310" s="21">
        <f t="shared" si="712"/>
        <v>13</v>
      </c>
      <c r="G3310" s="13"/>
      <c r="H3310" s="21">
        <f t="shared" si="706"/>
        <v>11.999999999999998</v>
      </c>
      <c r="I3310" s="13"/>
      <c r="J3310" s="11" t="str">
        <f t="shared" si="713"/>
        <v/>
      </c>
      <c r="K3310" s="11" t="str">
        <f t="shared" si="714"/>
        <v/>
      </c>
      <c r="L3310" s="11" t="str">
        <f t="shared" si="715"/>
        <v>O</v>
      </c>
      <c r="M3310" s="13"/>
      <c r="X3310" s="13"/>
    </row>
    <row r="3311" spans="1:24" x14ac:dyDescent="0.3">
      <c r="A3311" s="13"/>
      <c r="B3311" s="11">
        <v>4329</v>
      </c>
      <c r="C3311" s="14">
        <f t="shared" si="705"/>
        <v>65.795100000000005</v>
      </c>
      <c r="D3311" s="13"/>
      <c r="E3311" s="14">
        <f t="shared" si="707"/>
        <v>65.793899999999994</v>
      </c>
      <c r="F3311" s="21">
        <f t="shared" si="712"/>
        <v>12</v>
      </c>
      <c r="G3311" s="13"/>
      <c r="H3311" s="21">
        <f t="shared" si="706"/>
        <v>11.999999999999998</v>
      </c>
      <c r="I3311" s="13"/>
      <c r="J3311" s="11" t="str">
        <f t="shared" si="713"/>
        <v>X</v>
      </c>
      <c r="K3311" s="11" t="str">
        <f t="shared" si="714"/>
        <v/>
      </c>
      <c r="L3311" s="11" t="str">
        <f t="shared" si="715"/>
        <v/>
      </c>
      <c r="M3311" s="13"/>
      <c r="X3311" s="13"/>
    </row>
    <row r="3312" spans="1:24" x14ac:dyDescent="0.3">
      <c r="A3312" s="13"/>
      <c r="B3312" s="11">
        <v>4330</v>
      </c>
      <c r="C3312" s="14">
        <f t="shared" si="705"/>
        <v>65.802700000000002</v>
      </c>
      <c r="D3312" s="13"/>
      <c r="E3312" s="14">
        <f t="shared" si="707"/>
        <v>65.801500000000004</v>
      </c>
      <c r="F3312" s="21">
        <f t="shared" si="712"/>
        <v>12</v>
      </c>
      <c r="G3312" s="13"/>
      <c r="H3312" s="21">
        <f t="shared" si="706"/>
        <v>11.999999999999998</v>
      </c>
      <c r="I3312" s="13"/>
      <c r="J3312" s="11" t="str">
        <f t="shared" si="713"/>
        <v>X</v>
      </c>
      <c r="K3312" s="11" t="str">
        <f t="shared" si="714"/>
        <v/>
      </c>
      <c r="L3312" s="11" t="str">
        <f t="shared" si="715"/>
        <v/>
      </c>
      <c r="M3312" s="13"/>
      <c r="X3312" s="13"/>
    </row>
    <row r="3313" spans="1:24" x14ac:dyDescent="0.3">
      <c r="A3313" s="13"/>
      <c r="B3313" s="11">
        <v>4331</v>
      </c>
      <c r="C3313" s="14">
        <f t="shared" si="705"/>
        <v>65.810299999999998</v>
      </c>
      <c r="D3313" s="13"/>
      <c r="E3313" s="14">
        <f t="shared" si="707"/>
        <v>65.809200000000004</v>
      </c>
      <c r="F3313" s="21">
        <f t="shared" si="712"/>
        <v>12</v>
      </c>
      <c r="G3313" s="13"/>
      <c r="H3313" s="21">
        <f t="shared" si="706"/>
        <v>11</v>
      </c>
      <c r="I3313" s="13"/>
      <c r="J3313" s="11" t="str">
        <f t="shared" si="713"/>
        <v/>
      </c>
      <c r="K3313" s="11" t="str">
        <f t="shared" si="714"/>
        <v/>
      </c>
      <c r="L3313" s="11" t="str">
        <f t="shared" si="715"/>
        <v>O</v>
      </c>
      <c r="M3313" s="13"/>
      <c r="X3313" s="13"/>
    </row>
    <row r="3314" spans="1:24" x14ac:dyDescent="0.3">
      <c r="A3314" s="13"/>
      <c r="B3314" s="11">
        <v>4332</v>
      </c>
      <c r="C3314" s="14">
        <f t="shared" si="705"/>
        <v>65.817899999999995</v>
      </c>
      <c r="D3314" s="13"/>
      <c r="E3314" s="14">
        <f t="shared" si="707"/>
        <v>65.816800000000001</v>
      </c>
      <c r="F3314" s="21">
        <f t="shared" si="712"/>
        <v>11</v>
      </c>
      <c r="G3314" s="13"/>
      <c r="H3314" s="21">
        <f t="shared" si="706"/>
        <v>11</v>
      </c>
      <c r="I3314" s="13"/>
      <c r="J3314" s="11" t="str">
        <f t="shared" si="713"/>
        <v>X</v>
      </c>
      <c r="K3314" s="11" t="str">
        <f t="shared" si="714"/>
        <v/>
      </c>
      <c r="L3314" s="11" t="str">
        <f t="shared" si="715"/>
        <v/>
      </c>
      <c r="M3314" s="13"/>
      <c r="X3314" s="13"/>
    </row>
    <row r="3315" spans="1:24" x14ac:dyDescent="0.3">
      <c r="A3315" s="13"/>
      <c r="B3315" s="11">
        <v>4333</v>
      </c>
      <c r="C3315" s="14">
        <f t="shared" si="705"/>
        <v>65.825500000000005</v>
      </c>
      <c r="D3315" s="13"/>
      <c r="E3315" s="14">
        <f t="shared" si="707"/>
        <v>65.824399999999997</v>
      </c>
      <c r="F3315" s="21">
        <f t="shared" si="712"/>
        <v>11</v>
      </c>
      <c r="G3315" s="13"/>
      <c r="H3315" s="21">
        <f t="shared" si="706"/>
        <v>11</v>
      </c>
      <c r="I3315" s="13"/>
      <c r="J3315" s="11" t="str">
        <f t="shared" si="713"/>
        <v>X</v>
      </c>
      <c r="K3315" s="11" t="str">
        <f t="shared" si="714"/>
        <v/>
      </c>
      <c r="L3315" s="11" t="str">
        <f t="shared" si="715"/>
        <v/>
      </c>
      <c r="M3315" s="13"/>
      <c r="X3315" s="13"/>
    </row>
    <row r="3316" spans="1:24" x14ac:dyDescent="0.3">
      <c r="A3316" s="13"/>
      <c r="B3316" s="11">
        <v>4334</v>
      </c>
      <c r="C3316" s="14">
        <f t="shared" si="705"/>
        <v>65.833100000000002</v>
      </c>
      <c r="D3316" s="13"/>
      <c r="E3316" s="14">
        <f t="shared" si="707"/>
        <v>65.832099999999997</v>
      </c>
      <c r="F3316" s="21">
        <f t="shared" si="712"/>
        <v>11</v>
      </c>
      <c r="G3316" s="13"/>
      <c r="H3316" s="21">
        <f t="shared" si="706"/>
        <v>10</v>
      </c>
      <c r="I3316" s="13"/>
      <c r="J3316" s="11" t="str">
        <f t="shared" si="713"/>
        <v/>
      </c>
      <c r="K3316" s="11" t="str">
        <f t="shared" si="714"/>
        <v/>
      </c>
      <c r="L3316" s="11" t="str">
        <f t="shared" si="715"/>
        <v>O</v>
      </c>
      <c r="M3316" s="13"/>
      <c r="X3316" s="13"/>
    </row>
    <row r="3317" spans="1:24" x14ac:dyDescent="0.3">
      <c r="A3317" s="13"/>
      <c r="B3317" s="11">
        <v>4335</v>
      </c>
      <c r="C3317" s="14">
        <f t="shared" si="705"/>
        <v>65.840699999999998</v>
      </c>
      <c r="D3317" s="13"/>
      <c r="E3317" s="14">
        <f t="shared" si="707"/>
        <v>65.839699999999993</v>
      </c>
      <c r="F3317" s="21">
        <f t="shared" si="712"/>
        <v>10</v>
      </c>
      <c r="G3317" s="13"/>
      <c r="H3317" s="21">
        <f t="shared" si="706"/>
        <v>10</v>
      </c>
      <c r="I3317" s="13"/>
      <c r="J3317" s="11" t="str">
        <f t="shared" si="713"/>
        <v>X</v>
      </c>
      <c r="K3317" s="11" t="str">
        <f t="shared" si="714"/>
        <v/>
      </c>
      <c r="L3317" s="11" t="str">
        <f t="shared" si="715"/>
        <v/>
      </c>
      <c r="M3317" s="13"/>
      <c r="X3317" s="13"/>
    </row>
    <row r="3318" spans="1:24" x14ac:dyDescent="0.3">
      <c r="A3318" s="13"/>
      <c r="B3318" s="11">
        <v>4336</v>
      </c>
      <c r="C3318" s="14">
        <f t="shared" si="705"/>
        <v>65.848299999999995</v>
      </c>
      <c r="D3318" s="13"/>
      <c r="E3318" s="14">
        <f t="shared" si="707"/>
        <v>65.847300000000004</v>
      </c>
      <c r="F3318" s="21">
        <f t="shared" si="712"/>
        <v>10</v>
      </c>
      <c r="G3318" s="13"/>
      <c r="H3318" s="21">
        <f t="shared" si="706"/>
        <v>10</v>
      </c>
      <c r="I3318" s="13"/>
      <c r="J3318" s="11" t="str">
        <f t="shared" si="713"/>
        <v>X</v>
      </c>
      <c r="K3318" s="11" t="str">
        <f t="shared" si="714"/>
        <v/>
      </c>
      <c r="L3318" s="11" t="str">
        <f t="shared" si="715"/>
        <v/>
      </c>
      <c r="M3318" s="13"/>
      <c r="X3318" s="13"/>
    </row>
    <row r="3319" spans="1:24" x14ac:dyDescent="0.3">
      <c r="A3319" s="13"/>
      <c r="B3319" s="11">
        <v>4337</v>
      </c>
      <c r="C3319" s="14">
        <f t="shared" si="705"/>
        <v>65.855900000000005</v>
      </c>
      <c r="D3319" s="13"/>
      <c r="E3319" s="14">
        <f t="shared" si="707"/>
        <v>65.855000000000004</v>
      </c>
      <c r="F3319" s="21">
        <f t="shared" si="712"/>
        <v>10</v>
      </c>
      <c r="G3319" s="13"/>
      <c r="H3319" s="21">
        <f t="shared" si="706"/>
        <v>9</v>
      </c>
      <c r="I3319" s="13"/>
      <c r="J3319" s="11" t="str">
        <f t="shared" si="713"/>
        <v/>
      </c>
      <c r="K3319" s="11" t="str">
        <f t="shared" si="714"/>
        <v/>
      </c>
      <c r="L3319" s="11" t="str">
        <f t="shared" si="715"/>
        <v>O</v>
      </c>
      <c r="M3319" s="13"/>
      <c r="X3319" s="13"/>
    </row>
    <row r="3320" spans="1:24" x14ac:dyDescent="0.3">
      <c r="A3320" s="13"/>
      <c r="B3320" s="11">
        <v>4338</v>
      </c>
      <c r="C3320" s="14">
        <f t="shared" si="705"/>
        <v>65.863500000000002</v>
      </c>
      <c r="D3320" s="13"/>
      <c r="E3320" s="14">
        <f t="shared" si="707"/>
        <v>65.8626</v>
      </c>
      <c r="F3320" s="21">
        <f t="shared" ref="F3320:F3337" si="716">ROUND(((1-(E3320-65))/0.14)*(19/2),0)</f>
        <v>9</v>
      </c>
      <c r="G3320" s="13"/>
      <c r="H3320" s="21">
        <f t="shared" si="706"/>
        <v>9</v>
      </c>
      <c r="I3320" s="13"/>
      <c r="J3320" s="11" t="str">
        <f t="shared" si="713"/>
        <v>X</v>
      </c>
      <c r="K3320" s="11" t="str">
        <f t="shared" si="714"/>
        <v/>
      </c>
      <c r="L3320" s="11" t="str">
        <f t="shared" si="715"/>
        <v/>
      </c>
      <c r="M3320" s="13"/>
      <c r="X3320" s="13"/>
    </row>
    <row r="3321" spans="1:24" x14ac:dyDescent="0.3">
      <c r="A3321" s="13"/>
      <c r="B3321" s="11">
        <v>4339</v>
      </c>
      <c r="C3321" s="14">
        <f t="shared" si="705"/>
        <v>65.871099999999998</v>
      </c>
      <c r="D3321" s="13"/>
      <c r="E3321" s="14">
        <f t="shared" si="707"/>
        <v>65.870199999999997</v>
      </c>
      <c r="F3321" s="21">
        <f t="shared" si="716"/>
        <v>9</v>
      </c>
      <c r="G3321" s="13"/>
      <c r="H3321" s="21">
        <f t="shared" si="706"/>
        <v>9</v>
      </c>
      <c r="I3321" s="13"/>
      <c r="J3321" s="11" t="str">
        <f t="shared" si="713"/>
        <v>X</v>
      </c>
      <c r="K3321" s="11" t="str">
        <f t="shared" si="714"/>
        <v/>
      </c>
      <c r="L3321" s="11" t="str">
        <f t="shared" si="715"/>
        <v/>
      </c>
      <c r="M3321" s="13"/>
      <c r="X3321" s="13"/>
    </row>
    <row r="3322" spans="1:24" x14ac:dyDescent="0.3">
      <c r="A3322" s="13"/>
      <c r="B3322" s="11">
        <v>4340</v>
      </c>
      <c r="C3322" s="14">
        <f t="shared" si="705"/>
        <v>65.878699999999995</v>
      </c>
      <c r="D3322" s="13"/>
      <c r="E3322" s="14">
        <f t="shared" si="707"/>
        <v>65.877899999999997</v>
      </c>
      <c r="F3322" s="21">
        <f t="shared" si="716"/>
        <v>8</v>
      </c>
      <c r="G3322" s="13"/>
      <c r="H3322" s="21">
        <f t="shared" si="706"/>
        <v>8</v>
      </c>
      <c r="I3322" s="13"/>
      <c r="J3322" s="11" t="str">
        <f t="shared" si="713"/>
        <v>X</v>
      </c>
      <c r="K3322" s="11" t="str">
        <f t="shared" si="714"/>
        <v/>
      </c>
      <c r="L3322" s="11" t="str">
        <f t="shared" si="715"/>
        <v/>
      </c>
      <c r="M3322" s="13"/>
      <c r="X3322" s="13"/>
    </row>
    <row r="3323" spans="1:24" x14ac:dyDescent="0.3">
      <c r="A3323" s="13"/>
      <c r="B3323" s="11">
        <v>4341</v>
      </c>
      <c r="C3323" s="14">
        <f t="shared" si="705"/>
        <v>65.886300000000006</v>
      </c>
      <c r="D3323" s="13"/>
      <c r="E3323" s="14">
        <f t="shared" si="707"/>
        <v>65.885499999999993</v>
      </c>
      <c r="F3323" s="21">
        <f t="shared" si="716"/>
        <v>8</v>
      </c>
      <c r="G3323" s="13"/>
      <c r="H3323" s="21">
        <f t="shared" si="706"/>
        <v>8</v>
      </c>
      <c r="I3323" s="13"/>
      <c r="J3323" s="11" t="str">
        <f t="shared" si="713"/>
        <v>X</v>
      </c>
      <c r="K3323" s="11" t="str">
        <f t="shared" si="714"/>
        <v/>
      </c>
      <c r="L3323" s="11" t="str">
        <f t="shared" si="715"/>
        <v/>
      </c>
      <c r="M3323" s="13"/>
      <c r="X3323" s="13"/>
    </row>
    <row r="3324" spans="1:24" x14ac:dyDescent="0.3">
      <c r="A3324" s="13"/>
      <c r="B3324" s="11">
        <v>4342</v>
      </c>
      <c r="C3324" s="14">
        <f t="shared" si="705"/>
        <v>65.893900000000002</v>
      </c>
      <c r="D3324" s="13"/>
      <c r="E3324" s="14">
        <f t="shared" si="707"/>
        <v>65.893100000000004</v>
      </c>
      <c r="F3324" s="21">
        <f t="shared" si="716"/>
        <v>7</v>
      </c>
      <c r="G3324" s="13"/>
      <c r="H3324" s="21">
        <f t="shared" si="706"/>
        <v>8</v>
      </c>
      <c r="I3324" s="13"/>
      <c r="J3324" s="11" t="str">
        <f t="shared" si="713"/>
        <v/>
      </c>
      <c r="K3324" s="11" t="str">
        <f t="shared" si="714"/>
        <v>U</v>
      </c>
      <c r="L3324" s="11" t="str">
        <f t="shared" si="715"/>
        <v/>
      </c>
      <c r="M3324" s="13"/>
      <c r="X3324" s="13"/>
    </row>
    <row r="3325" spans="1:24" x14ac:dyDescent="0.3">
      <c r="A3325" s="13"/>
      <c r="B3325" s="11">
        <v>4343</v>
      </c>
      <c r="C3325" s="14">
        <f t="shared" si="705"/>
        <v>65.901399999999995</v>
      </c>
      <c r="D3325" s="13"/>
      <c r="E3325" s="14">
        <f t="shared" si="707"/>
        <v>65.900800000000004</v>
      </c>
      <c r="F3325" s="21">
        <f t="shared" si="716"/>
        <v>7</v>
      </c>
      <c r="G3325" s="13"/>
      <c r="H3325" s="21">
        <f t="shared" si="706"/>
        <v>5.9999999999999991</v>
      </c>
      <c r="I3325" s="13"/>
      <c r="J3325" s="11" t="str">
        <f t="shared" si="713"/>
        <v/>
      </c>
      <c r="K3325" s="11" t="str">
        <f t="shared" si="714"/>
        <v/>
      </c>
      <c r="L3325" s="11" t="str">
        <f t="shared" si="715"/>
        <v>O</v>
      </c>
      <c r="M3325" s="13"/>
      <c r="X3325" s="13"/>
    </row>
    <row r="3326" spans="1:24" x14ac:dyDescent="0.3">
      <c r="A3326" s="13"/>
      <c r="B3326" s="11">
        <v>4344</v>
      </c>
      <c r="C3326" s="14">
        <f t="shared" si="705"/>
        <v>65.909000000000006</v>
      </c>
      <c r="D3326" s="13"/>
      <c r="E3326" s="14">
        <f t="shared" si="707"/>
        <v>65.9084</v>
      </c>
      <c r="F3326" s="21">
        <f t="shared" si="716"/>
        <v>6</v>
      </c>
      <c r="G3326" s="13"/>
      <c r="H3326" s="21">
        <f t="shared" si="706"/>
        <v>5.9999999999999991</v>
      </c>
      <c r="I3326" s="13"/>
      <c r="J3326" s="11" t="str">
        <f t="shared" si="713"/>
        <v>X</v>
      </c>
      <c r="K3326" s="11" t="str">
        <f t="shared" si="714"/>
        <v/>
      </c>
      <c r="L3326" s="11" t="str">
        <f t="shared" si="715"/>
        <v/>
      </c>
      <c r="M3326" s="13"/>
      <c r="X3326" s="13"/>
    </row>
    <row r="3327" spans="1:24" x14ac:dyDescent="0.3">
      <c r="A3327" s="13"/>
      <c r="B3327" s="11">
        <v>4345</v>
      </c>
      <c r="C3327" s="14">
        <f t="shared" si="705"/>
        <v>65.916600000000003</v>
      </c>
      <c r="D3327" s="13"/>
      <c r="E3327" s="14">
        <f t="shared" si="707"/>
        <v>65.915999999999997</v>
      </c>
      <c r="F3327" s="21">
        <f t="shared" si="716"/>
        <v>6</v>
      </c>
      <c r="G3327" s="13"/>
      <c r="H3327" s="21">
        <f t="shared" si="706"/>
        <v>5.9999999999999991</v>
      </c>
      <c r="I3327" s="13"/>
      <c r="J3327" s="11" t="str">
        <f t="shared" si="713"/>
        <v>X</v>
      </c>
      <c r="K3327" s="11" t="str">
        <f t="shared" si="714"/>
        <v/>
      </c>
      <c r="L3327" s="11" t="str">
        <f t="shared" si="715"/>
        <v/>
      </c>
      <c r="M3327" s="13"/>
      <c r="X3327" s="13"/>
    </row>
    <row r="3328" spans="1:24" x14ac:dyDescent="0.3">
      <c r="A3328" s="13"/>
      <c r="B3328" s="11">
        <v>4346</v>
      </c>
      <c r="C3328" s="14">
        <f t="shared" si="705"/>
        <v>65.924199999999999</v>
      </c>
      <c r="D3328" s="13"/>
      <c r="E3328" s="14">
        <f t="shared" si="707"/>
        <v>65.923699999999997</v>
      </c>
      <c r="F3328" s="21">
        <f t="shared" si="716"/>
        <v>5</v>
      </c>
      <c r="G3328" s="13"/>
      <c r="H3328" s="21">
        <f t="shared" si="706"/>
        <v>5</v>
      </c>
      <c r="I3328" s="13"/>
      <c r="J3328" s="11" t="str">
        <f t="shared" si="713"/>
        <v>X</v>
      </c>
      <c r="K3328" s="11" t="str">
        <f t="shared" si="714"/>
        <v/>
      </c>
      <c r="L3328" s="11" t="str">
        <f t="shared" si="715"/>
        <v/>
      </c>
      <c r="M3328" s="13"/>
      <c r="X3328" s="13"/>
    </row>
    <row r="3329" spans="1:24" x14ac:dyDescent="0.3">
      <c r="A3329" s="13"/>
      <c r="B3329" s="11">
        <v>4347</v>
      </c>
      <c r="C3329" s="14">
        <f t="shared" si="705"/>
        <v>65.931799999999996</v>
      </c>
      <c r="D3329" s="13"/>
      <c r="E3329" s="14">
        <f t="shared" si="707"/>
        <v>65.931299999999993</v>
      </c>
      <c r="F3329" s="21">
        <f t="shared" si="716"/>
        <v>5</v>
      </c>
      <c r="G3329" s="13"/>
      <c r="H3329" s="21">
        <f t="shared" si="706"/>
        <v>5</v>
      </c>
      <c r="I3329" s="13"/>
      <c r="J3329" s="11" t="str">
        <f t="shared" si="713"/>
        <v>X</v>
      </c>
      <c r="K3329" s="11" t="str">
        <f t="shared" si="714"/>
        <v/>
      </c>
      <c r="L3329" s="11" t="str">
        <f t="shared" si="715"/>
        <v/>
      </c>
      <c r="M3329" s="13"/>
      <c r="X3329" s="13"/>
    </row>
    <row r="3330" spans="1:24" x14ac:dyDescent="0.3">
      <c r="A3330" s="13"/>
      <c r="B3330" s="11">
        <v>4348</v>
      </c>
      <c r="C3330" s="14">
        <f t="shared" si="705"/>
        <v>65.939400000000006</v>
      </c>
      <c r="D3330" s="13"/>
      <c r="E3330" s="14">
        <f t="shared" si="707"/>
        <v>65.938900000000004</v>
      </c>
      <c r="F3330" s="21">
        <f t="shared" si="716"/>
        <v>4</v>
      </c>
      <c r="G3330" s="13"/>
      <c r="H3330" s="21">
        <f t="shared" si="706"/>
        <v>5</v>
      </c>
      <c r="I3330" s="13"/>
      <c r="J3330" s="11" t="str">
        <f t="shared" si="713"/>
        <v/>
      </c>
      <c r="K3330" s="11" t="str">
        <f t="shared" si="714"/>
        <v>U</v>
      </c>
      <c r="L3330" s="11" t="str">
        <f t="shared" si="715"/>
        <v/>
      </c>
      <c r="M3330" s="13"/>
      <c r="X3330" s="13"/>
    </row>
    <row r="3331" spans="1:24" x14ac:dyDescent="0.3">
      <c r="A3331" s="13"/>
      <c r="B3331" s="11">
        <v>4349</v>
      </c>
      <c r="C3331" s="14">
        <f t="shared" si="705"/>
        <v>65.946899999999999</v>
      </c>
      <c r="D3331" s="13"/>
      <c r="E3331" s="14">
        <f t="shared" si="707"/>
        <v>65.946600000000004</v>
      </c>
      <c r="F3331" s="21">
        <f t="shared" si="716"/>
        <v>4</v>
      </c>
      <c r="G3331" s="13"/>
      <c r="H3331" s="21">
        <f t="shared" si="706"/>
        <v>2.9999999999999996</v>
      </c>
      <c r="I3331" s="13"/>
      <c r="J3331" s="11" t="str">
        <f t="shared" si="713"/>
        <v/>
      </c>
      <c r="K3331" s="11" t="str">
        <f t="shared" si="714"/>
        <v/>
      </c>
      <c r="L3331" s="11" t="str">
        <f t="shared" si="715"/>
        <v>O</v>
      </c>
      <c r="M3331" s="13"/>
      <c r="X3331" s="13"/>
    </row>
    <row r="3332" spans="1:24" x14ac:dyDescent="0.3">
      <c r="A3332" s="13"/>
      <c r="B3332" s="11">
        <v>4350</v>
      </c>
      <c r="C3332" s="14">
        <f t="shared" si="705"/>
        <v>65.954499999999996</v>
      </c>
      <c r="D3332" s="13"/>
      <c r="E3332" s="14">
        <f t="shared" si="707"/>
        <v>65.9542</v>
      </c>
      <c r="F3332" s="21">
        <f t="shared" si="716"/>
        <v>3</v>
      </c>
      <c r="G3332" s="13"/>
      <c r="H3332" s="21">
        <f t="shared" si="706"/>
        <v>2.9999999999999996</v>
      </c>
      <c r="I3332" s="13"/>
      <c r="J3332" s="11" t="str">
        <f t="shared" si="713"/>
        <v>X</v>
      </c>
      <c r="K3332" s="11" t="str">
        <f t="shared" si="714"/>
        <v/>
      </c>
      <c r="L3332" s="11" t="str">
        <f t="shared" si="715"/>
        <v/>
      </c>
      <c r="M3332" s="13"/>
      <c r="X3332" s="13"/>
    </row>
    <row r="3333" spans="1:24" x14ac:dyDescent="0.3">
      <c r="A3333" s="13"/>
      <c r="B3333" s="11">
        <v>4351</v>
      </c>
      <c r="C3333" s="14">
        <f t="shared" si="705"/>
        <v>65.962100000000007</v>
      </c>
      <c r="D3333" s="13"/>
      <c r="E3333" s="14">
        <f t="shared" si="707"/>
        <v>65.961799999999997</v>
      </c>
      <c r="F3333" s="21">
        <f t="shared" si="716"/>
        <v>3</v>
      </c>
      <c r="G3333" s="13"/>
      <c r="H3333" s="21">
        <f t="shared" si="706"/>
        <v>2.9999999999999996</v>
      </c>
      <c r="I3333" s="13"/>
      <c r="J3333" s="11" t="str">
        <f t="shared" si="713"/>
        <v>X</v>
      </c>
      <c r="K3333" s="11" t="str">
        <f t="shared" si="714"/>
        <v/>
      </c>
      <c r="L3333" s="11" t="str">
        <f t="shared" si="715"/>
        <v/>
      </c>
      <c r="M3333" s="13"/>
      <c r="X3333" s="13"/>
    </row>
    <row r="3334" spans="1:24" x14ac:dyDescent="0.3">
      <c r="A3334" s="13"/>
      <c r="B3334" s="11">
        <v>4352</v>
      </c>
      <c r="C3334" s="14">
        <f t="shared" ref="C3334:C3397" si="717">ROUND(SQRT(B3334),4)</f>
        <v>65.969700000000003</v>
      </c>
      <c r="D3334" s="13"/>
      <c r="E3334" s="14">
        <f t="shared" si="707"/>
        <v>65.969499999999996</v>
      </c>
      <c r="F3334" s="21">
        <f t="shared" si="716"/>
        <v>2</v>
      </c>
      <c r="G3334" s="13"/>
      <c r="H3334" s="21">
        <f t="shared" si="706"/>
        <v>2</v>
      </c>
      <c r="I3334" s="13"/>
      <c r="J3334" s="11" t="str">
        <f t="shared" si="713"/>
        <v>X</v>
      </c>
      <c r="K3334" s="11" t="str">
        <f t="shared" si="714"/>
        <v/>
      </c>
      <c r="L3334" s="11" t="str">
        <f t="shared" si="715"/>
        <v/>
      </c>
      <c r="M3334" s="13"/>
      <c r="X3334" s="13"/>
    </row>
    <row r="3335" spans="1:24" x14ac:dyDescent="0.3">
      <c r="A3335" s="13"/>
      <c r="B3335" s="11">
        <v>4353</v>
      </c>
      <c r="C3335" s="14">
        <f t="shared" si="717"/>
        <v>65.9773</v>
      </c>
      <c r="D3335" s="13"/>
      <c r="E3335" s="14">
        <f t="shared" si="707"/>
        <v>65.977099999999993</v>
      </c>
      <c r="F3335" s="21">
        <f t="shared" si="716"/>
        <v>2</v>
      </c>
      <c r="G3335" s="13"/>
      <c r="H3335" s="21">
        <f t="shared" ref="H3335:H3398" si="718">ROUND(C3335-E3335,4)*10000</f>
        <v>2</v>
      </c>
      <c r="I3335" s="13"/>
      <c r="J3335" s="11" t="str">
        <f t="shared" si="713"/>
        <v>X</v>
      </c>
      <c r="K3335" s="11" t="str">
        <f t="shared" si="714"/>
        <v/>
      </c>
      <c r="L3335" s="11" t="str">
        <f t="shared" si="715"/>
        <v/>
      </c>
      <c r="M3335" s="13"/>
      <c r="X3335" s="13"/>
    </row>
    <row r="3336" spans="1:24" x14ac:dyDescent="0.3">
      <c r="A3336" s="13"/>
      <c r="B3336" s="11">
        <v>4354</v>
      </c>
      <c r="C3336" s="14">
        <f t="shared" si="717"/>
        <v>65.984800000000007</v>
      </c>
      <c r="D3336" s="13"/>
      <c r="E3336" s="14">
        <f>ROUND(65+(B3336-4225)/131,4)</f>
        <v>65.984700000000004</v>
      </c>
      <c r="F3336" s="21">
        <f t="shared" si="716"/>
        <v>1</v>
      </c>
      <c r="G3336" s="13"/>
      <c r="H3336" s="21">
        <f t="shared" si="718"/>
        <v>1</v>
      </c>
      <c r="I3336" s="13"/>
      <c r="J3336" s="11" t="str">
        <f t="shared" si="713"/>
        <v>X</v>
      </c>
      <c r="K3336" s="11" t="str">
        <f t="shared" si="714"/>
        <v/>
      </c>
      <c r="L3336" s="11" t="str">
        <f t="shared" si="715"/>
        <v/>
      </c>
      <c r="M3336" s="13"/>
      <c r="X3336" s="13"/>
    </row>
    <row r="3337" spans="1:24" x14ac:dyDescent="0.3">
      <c r="A3337" s="13"/>
      <c r="B3337" s="11">
        <v>4355</v>
      </c>
      <c r="C3337" s="14">
        <f t="shared" si="717"/>
        <v>65.992400000000004</v>
      </c>
      <c r="D3337" s="13"/>
      <c r="E3337" s="14">
        <f>ROUND(65+(B3337-4225)/131,4)</f>
        <v>65.992400000000004</v>
      </c>
      <c r="F3337" s="21">
        <f t="shared" si="716"/>
        <v>1</v>
      </c>
      <c r="G3337" s="13"/>
      <c r="H3337" s="21">
        <f t="shared" si="718"/>
        <v>0</v>
      </c>
      <c r="I3337" s="13"/>
      <c r="J3337" s="11" t="str">
        <f t="shared" si="713"/>
        <v/>
      </c>
      <c r="K3337" s="11" t="str">
        <f t="shared" si="714"/>
        <v/>
      </c>
      <c r="L3337" s="11" t="str">
        <f t="shared" si="715"/>
        <v>O</v>
      </c>
      <c r="M3337" s="13"/>
      <c r="X3337" s="13"/>
    </row>
    <row r="3338" spans="1:24" x14ac:dyDescent="0.3">
      <c r="A3338" s="13"/>
      <c r="B3338" s="11">
        <v>4356</v>
      </c>
      <c r="C3338" s="14">
        <f t="shared" si="717"/>
        <v>66</v>
      </c>
      <c r="D3338" s="13"/>
      <c r="E3338" s="14">
        <f>65+(B3338-4225)/131</f>
        <v>66</v>
      </c>
      <c r="F3338" s="21"/>
      <c r="G3338" s="13"/>
      <c r="H3338" s="21">
        <f t="shared" si="718"/>
        <v>0</v>
      </c>
      <c r="I3338" s="13"/>
      <c r="J3338" s="10">
        <f>COUNTIF(J3208:J3337,"X")</f>
        <v>94</v>
      </c>
      <c r="K3338" s="10">
        <f>COUNTIF(K3208:K3337,"U")</f>
        <v>11</v>
      </c>
      <c r="L3338" s="10">
        <f>COUNTIF(L3208:L3337,"O")</f>
        <v>25</v>
      </c>
      <c r="M3338" s="13"/>
      <c r="X3338" s="13"/>
    </row>
    <row r="3339" spans="1:24" x14ac:dyDescent="0.3">
      <c r="A3339" s="13"/>
      <c r="B3339" s="11">
        <v>4357</v>
      </c>
      <c r="C3339" s="14">
        <f t="shared" si="717"/>
        <v>66.007599999999996</v>
      </c>
      <c r="D3339" s="13"/>
      <c r="E3339" s="14">
        <f t="shared" ref="E3339:E3402" si="719">ROUND(66+(B3339-4356)/133,4)</f>
        <v>66.007499999999993</v>
      </c>
      <c r="F3339" s="21">
        <f t="shared" ref="F3339:F3356" si="720">ROUND(((E3339-66)/0.14)*(19/2),0)</f>
        <v>1</v>
      </c>
      <c r="G3339" s="13"/>
      <c r="H3339" s="21">
        <f t="shared" si="718"/>
        <v>1</v>
      </c>
      <c r="I3339" s="13"/>
      <c r="J3339" s="11" t="str">
        <f t="shared" ref="J3339:J3370" si="721">IF(H3339=F3339,"X","")</f>
        <v>X</v>
      </c>
      <c r="K3339" s="11" t="str">
        <f t="shared" ref="K3339:K3370" si="722">IF(H3339&gt;F3339,"U","")</f>
        <v/>
      </c>
      <c r="L3339" s="11" t="str">
        <f t="shared" ref="L3339:L3370" si="723">IF(H3339&lt;F3339,"O","")</f>
        <v/>
      </c>
      <c r="M3339" s="13"/>
      <c r="X3339" s="13"/>
    </row>
    <row r="3340" spans="1:24" x14ac:dyDescent="0.3">
      <c r="A3340" s="13"/>
      <c r="B3340" s="11">
        <v>4358</v>
      </c>
      <c r="C3340" s="14">
        <f t="shared" si="717"/>
        <v>66.015100000000004</v>
      </c>
      <c r="D3340" s="13"/>
      <c r="E3340" s="14">
        <f t="shared" si="719"/>
        <v>66.015000000000001</v>
      </c>
      <c r="F3340" s="21">
        <f t="shared" si="720"/>
        <v>1</v>
      </c>
      <c r="G3340" s="13"/>
      <c r="H3340" s="21">
        <f t="shared" si="718"/>
        <v>1</v>
      </c>
      <c r="I3340" s="13"/>
      <c r="J3340" s="11" t="str">
        <f t="shared" si="721"/>
        <v>X</v>
      </c>
      <c r="K3340" s="11" t="str">
        <f t="shared" si="722"/>
        <v/>
      </c>
      <c r="L3340" s="11" t="str">
        <f t="shared" si="723"/>
        <v/>
      </c>
      <c r="M3340" s="13"/>
      <c r="X3340" s="13"/>
    </row>
    <row r="3341" spans="1:24" x14ac:dyDescent="0.3">
      <c r="A3341" s="13"/>
      <c r="B3341" s="11">
        <v>4359</v>
      </c>
      <c r="C3341" s="14">
        <f t="shared" si="717"/>
        <v>66.0227</v>
      </c>
      <c r="D3341" s="13"/>
      <c r="E3341" s="14">
        <f t="shared" si="719"/>
        <v>66.022599999999997</v>
      </c>
      <c r="F3341" s="21">
        <f t="shared" si="720"/>
        <v>2</v>
      </c>
      <c r="G3341" s="13"/>
      <c r="H3341" s="21">
        <f t="shared" si="718"/>
        <v>1</v>
      </c>
      <c r="I3341" s="13"/>
      <c r="J3341" s="11" t="str">
        <f t="shared" si="721"/>
        <v/>
      </c>
      <c r="K3341" s="11" t="str">
        <f t="shared" si="722"/>
        <v/>
      </c>
      <c r="L3341" s="11" t="str">
        <f t="shared" si="723"/>
        <v>O</v>
      </c>
      <c r="M3341" s="13"/>
      <c r="X3341" s="13"/>
    </row>
    <row r="3342" spans="1:24" x14ac:dyDescent="0.3">
      <c r="A3342" s="13"/>
      <c r="B3342" s="11">
        <v>4360</v>
      </c>
      <c r="C3342" s="14">
        <f t="shared" si="717"/>
        <v>66.030299999999997</v>
      </c>
      <c r="D3342" s="13"/>
      <c r="E3342" s="14">
        <f t="shared" si="719"/>
        <v>66.030100000000004</v>
      </c>
      <c r="F3342" s="21">
        <f t="shared" si="720"/>
        <v>2</v>
      </c>
      <c r="G3342" s="13"/>
      <c r="H3342" s="21">
        <f t="shared" si="718"/>
        <v>2</v>
      </c>
      <c r="I3342" s="13"/>
      <c r="J3342" s="11" t="str">
        <f t="shared" si="721"/>
        <v>X</v>
      </c>
      <c r="K3342" s="11" t="str">
        <f t="shared" si="722"/>
        <v/>
      </c>
      <c r="L3342" s="11" t="str">
        <f t="shared" si="723"/>
        <v/>
      </c>
      <c r="M3342" s="13"/>
      <c r="X3342" s="13"/>
    </row>
    <row r="3343" spans="1:24" x14ac:dyDescent="0.3">
      <c r="A3343" s="13"/>
      <c r="B3343" s="11">
        <v>4361</v>
      </c>
      <c r="C3343" s="14">
        <f t="shared" si="717"/>
        <v>66.037899999999993</v>
      </c>
      <c r="D3343" s="13"/>
      <c r="E3343" s="14">
        <f t="shared" si="719"/>
        <v>66.037599999999998</v>
      </c>
      <c r="F3343" s="21">
        <f t="shared" si="720"/>
        <v>3</v>
      </c>
      <c r="G3343" s="13"/>
      <c r="H3343" s="21">
        <f t="shared" si="718"/>
        <v>2.9999999999999996</v>
      </c>
      <c r="I3343" s="13"/>
      <c r="J3343" s="11" t="str">
        <f t="shared" si="721"/>
        <v>X</v>
      </c>
      <c r="K3343" s="11" t="str">
        <f t="shared" si="722"/>
        <v/>
      </c>
      <c r="L3343" s="11" t="str">
        <f t="shared" si="723"/>
        <v/>
      </c>
      <c r="M3343" s="13"/>
      <c r="X3343" s="13"/>
    </row>
    <row r="3344" spans="1:24" x14ac:dyDescent="0.3">
      <c r="A3344" s="13"/>
      <c r="B3344" s="11">
        <v>4362</v>
      </c>
      <c r="C3344" s="14">
        <f t="shared" si="717"/>
        <v>66.045400000000001</v>
      </c>
      <c r="D3344" s="13"/>
      <c r="E3344" s="14">
        <f t="shared" si="719"/>
        <v>66.045100000000005</v>
      </c>
      <c r="F3344" s="21">
        <f t="shared" si="720"/>
        <v>3</v>
      </c>
      <c r="G3344" s="13"/>
      <c r="H3344" s="21">
        <f t="shared" si="718"/>
        <v>2.9999999999999996</v>
      </c>
      <c r="I3344" s="13"/>
      <c r="J3344" s="11" t="str">
        <f t="shared" si="721"/>
        <v>X</v>
      </c>
      <c r="K3344" s="11" t="str">
        <f t="shared" si="722"/>
        <v/>
      </c>
      <c r="L3344" s="11" t="str">
        <f t="shared" si="723"/>
        <v/>
      </c>
      <c r="M3344" s="13"/>
      <c r="X3344" s="13"/>
    </row>
    <row r="3345" spans="1:24" x14ac:dyDescent="0.3">
      <c r="A3345" s="13"/>
      <c r="B3345" s="11">
        <v>4363</v>
      </c>
      <c r="C3345" s="14">
        <f t="shared" si="717"/>
        <v>66.052999999999997</v>
      </c>
      <c r="D3345" s="13"/>
      <c r="E3345" s="14">
        <f t="shared" si="719"/>
        <v>66.052599999999998</v>
      </c>
      <c r="F3345" s="21">
        <f t="shared" si="720"/>
        <v>4</v>
      </c>
      <c r="G3345" s="13"/>
      <c r="H3345" s="21">
        <f t="shared" si="718"/>
        <v>4</v>
      </c>
      <c r="I3345" s="13"/>
      <c r="J3345" s="11" t="str">
        <f t="shared" si="721"/>
        <v>X</v>
      </c>
      <c r="K3345" s="11" t="str">
        <f t="shared" si="722"/>
        <v/>
      </c>
      <c r="L3345" s="11" t="str">
        <f t="shared" si="723"/>
        <v/>
      </c>
      <c r="M3345" s="13"/>
      <c r="X3345" s="13"/>
    </row>
    <row r="3346" spans="1:24" x14ac:dyDescent="0.3">
      <c r="A3346" s="13"/>
      <c r="B3346" s="11">
        <v>4364</v>
      </c>
      <c r="C3346" s="14">
        <f t="shared" si="717"/>
        <v>66.060599999999994</v>
      </c>
      <c r="D3346" s="13"/>
      <c r="E3346" s="14">
        <f t="shared" si="719"/>
        <v>66.060199999999995</v>
      </c>
      <c r="F3346" s="21">
        <f t="shared" si="720"/>
        <v>4</v>
      </c>
      <c r="G3346" s="13"/>
      <c r="H3346" s="21">
        <f t="shared" si="718"/>
        <v>4</v>
      </c>
      <c r="I3346" s="13"/>
      <c r="J3346" s="11" t="str">
        <f t="shared" si="721"/>
        <v>X</v>
      </c>
      <c r="K3346" s="11" t="str">
        <f t="shared" si="722"/>
        <v/>
      </c>
      <c r="L3346" s="11" t="str">
        <f t="shared" si="723"/>
        <v/>
      </c>
      <c r="M3346" s="13"/>
      <c r="X3346" s="13"/>
    </row>
    <row r="3347" spans="1:24" x14ac:dyDescent="0.3">
      <c r="A3347" s="13"/>
      <c r="B3347" s="11">
        <v>4365</v>
      </c>
      <c r="C3347" s="14">
        <f t="shared" si="717"/>
        <v>66.068100000000001</v>
      </c>
      <c r="D3347" s="13"/>
      <c r="E3347" s="14">
        <f t="shared" si="719"/>
        <v>66.067700000000002</v>
      </c>
      <c r="F3347" s="21">
        <f t="shared" si="720"/>
        <v>5</v>
      </c>
      <c r="G3347" s="13"/>
      <c r="H3347" s="21">
        <f t="shared" si="718"/>
        <v>4</v>
      </c>
      <c r="I3347" s="13"/>
      <c r="J3347" s="11" t="str">
        <f t="shared" si="721"/>
        <v/>
      </c>
      <c r="K3347" s="11" t="str">
        <f t="shared" si="722"/>
        <v/>
      </c>
      <c r="L3347" s="11" t="str">
        <f t="shared" si="723"/>
        <v>O</v>
      </c>
      <c r="M3347" s="13"/>
      <c r="X3347" s="13"/>
    </row>
    <row r="3348" spans="1:24" x14ac:dyDescent="0.3">
      <c r="A3348" s="13"/>
      <c r="B3348" s="11">
        <v>4366</v>
      </c>
      <c r="C3348" s="14">
        <f t="shared" si="717"/>
        <v>66.075699999999998</v>
      </c>
      <c r="D3348" s="13"/>
      <c r="E3348" s="14">
        <f t="shared" si="719"/>
        <v>66.075199999999995</v>
      </c>
      <c r="F3348" s="21">
        <f t="shared" si="720"/>
        <v>5</v>
      </c>
      <c r="G3348" s="13"/>
      <c r="H3348" s="21">
        <f t="shared" si="718"/>
        <v>5</v>
      </c>
      <c r="I3348" s="13"/>
      <c r="J3348" s="11" t="str">
        <f t="shared" si="721"/>
        <v>X</v>
      </c>
      <c r="K3348" s="11" t="str">
        <f t="shared" si="722"/>
        <v/>
      </c>
      <c r="L3348" s="11" t="str">
        <f t="shared" si="723"/>
        <v/>
      </c>
      <c r="M3348" s="13"/>
      <c r="X3348" s="13"/>
    </row>
    <row r="3349" spans="1:24" x14ac:dyDescent="0.3">
      <c r="A3349" s="13"/>
      <c r="B3349" s="11">
        <v>4367</v>
      </c>
      <c r="C3349" s="14">
        <f t="shared" si="717"/>
        <v>66.083299999999994</v>
      </c>
      <c r="D3349" s="13"/>
      <c r="E3349" s="14">
        <f t="shared" si="719"/>
        <v>66.082700000000003</v>
      </c>
      <c r="F3349" s="21">
        <f t="shared" si="720"/>
        <v>6</v>
      </c>
      <c r="G3349" s="13"/>
      <c r="H3349" s="21">
        <f t="shared" si="718"/>
        <v>5.9999999999999991</v>
      </c>
      <c r="I3349" s="13"/>
      <c r="J3349" s="11" t="str">
        <f t="shared" si="721"/>
        <v>X</v>
      </c>
      <c r="K3349" s="11" t="str">
        <f t="shared" si="722"/>
        <v/>
      </c>
      <c r="L3349" s="11" t="str">
        <f t="shared" si="723"/>
        <v/>
      </c>
      <c r="M3349" s="13"/>
      <c r="X3349" s="13"/>
    </row>
    <row r="3350" spans="1:24" x14ac:dyDescent="0.3">
      <c r="A3350" s="13"/>
      <c r="B3350" s="11">
        <v>4368</v>
      </c>
      <c r="C3350" s="14">
        <f t="shared" si="717"/>
        <v>66.090800000000002</v>
      </c>
      <c r="D3350" s="13"/>
      <c r="E3350" s="14">
        <f t="shared" si="719"/>
        <v>66.090199999999996</v>
      </c>
      <c r="F3350" s="21">
        <f t="shared" si="720"/>
        <v>6</v>
      </c>
      <c r="G3350" s="13"/>
      <c r="H3350" s="21">
        <f t="shared" si="718"/>
        <v>5.9999999999999991</v>
      </c>
      <c r="I3350" s="13"/>
      <c r="J3350" s="11" t="str">
        <f t="shared" si="721"/>
        <v>X</v>
      </c>
      <c r="K3350" s="11" t="str">
        <f t="shared" si="722"/>
        <v/>
      </c>
      <c r="L3350" s="11" t="str">
        <f t="shared" si="723"/>
        <v/>
      </c>
      <c r="M3350" s="13"/>
      <c r="X3350" s="13"/>
    </row>
    <row r="3351" spans="1:24" x14ac:dyDescent="0.3">
      <c r="A3351" s="13"/>
      <c r="B3351" s="11">
        <v>4369</v>
      </c>
      <c r="C3351" s="14">
        <f t="shared" si="717"/>
        <v>66.098399999999998</v>
      </c>
      <c r="D3351" s="13"/>
      <c r="E3351" s="14">
        <f t="shared" si="719"/>
        <v>66.097700000000003</v>
      </c>
      <c r="F3351" s="21">
        <f t="shared" si="720"/>
        <v>7</v>
      </c>
      <c r="G3351" s="13"/>
      <c r="H3351" s="21">
        <f t="shared" si="718"/>
        <v>7</v>
      </c>
      <c r="I3351" s="13"/>
      <c r="J3351" s="11" t="str">
        <f t="shared" si="721"/>
        <v>X</v>
      </c>
      <c r="K3351" s="11" t="str">
        <f t="shared" si="722"/>
        <v/>
      </c>
      <c r="L3351" s="11" t="str">
        <f t="shared" si="723"/>
        <v/>
      </c>
      <c r="M3351" s="13"/>
      <c r="X3351" s="13"/>
    </row>
    <row r="3352" spans="1:24" x14ac:dyDescent="0.3">
      <c r="A3352" s="13"/>
      <c r="B3352" s="11">
        <v>4370</v>
      </c>
      <c r="C3352" s="14">
        <f t="shared" si="717"/>
        <v>66.105999999999995</v>
      </c>
      <c r="D3352" s="13"/>
      <c r="E3352" s="14">
        <f t="shared" si="719"/>
        <v>66.1053</v>
      </c>
      <c r="F3352" s="21">
        <f t="shared" si="720"/>
        <v>7</v>
      </c>
      <c r="G3352" s="13"/>
      <c r="H3352" s="21">
        <f t="shared" si="718"/>
        <v>7</v>
      </c>
      <c r="I3352" s="13"/>
      <c r="J3352" s="11" t="str">
        <f t="shared" si="721"/>
        <v>X</v>
      </c>
      <c r="K3352" s="11" t="str">
        <f t="shared" si="722"/>
        <v/>
      </c>
      <c r="L3352" s="11" t="str">
        <f t="shared" si="723"/>
        <v/>
      </c>
      <c r="M3352" s="13"/>
      <c r="X3352" s="13"/>
    </row>
    <row r="3353" spans="1:24" x14ac:dyDescent="0.3">
      <c r="A3353" s="13"/>
      <c r="B3353" s="11">
        <v>4371</v>
      </c>
      <c r="C3353" s="14">
        <f t="shared" si="717"/>
        <v>66.113500000000002</v>
      </c>
      <c r="D3353" s="13"/>
      <c r="E3353" s="14">
        <f t="shared" si="719"/>
        <v>66.112799999999993</v>
      </c>
      <c r="F3353" s="21">
        <f t="shared" si="720"/>
        <v>8</v>
      </c>
      <c r="G3353" s="13"/>
      <c r="H3353" s="21">
        <f t="shared" si="718"/>
        <v>7</v>
      </c>
      <c r="I3353" s="13"/>
      <c r="J3353" s="11" t="str">
        <f t="shared" si="721"/>
        <v/>
      </c>
      <c r="K3353" s="11" t="str">
        <f t="shared" si="722"/>
        <v/>
      </c>
      <c r="L3353" s="11" t="str">
        <f t="shared" si="723"/>
        <v>O</v>
      </c>
      <c r="M3353" s="13"/>
      <c r="X3353" s="13"/>
    </row>
    <row r="3354" spans="1:24" x14ac:dyDescent="0.3">
      <c r="A3354" s="13"/>
      <c r="B3354" s="11">
        <v>4372</v>
      </c>
      <c r="C3354" s="14">
        <f t="shared" si="717"/>
        <v>66.121099999999998</v>
      </c>
      <c r="D3354" s="13"/>
      <c r="E3354" s="14">
        <f t="shared" si="719"/>
        <v>66.1203</v>
      </c>
      <c r="F3354" s="21">
        <f t="shared" si="720"/>
        <v>8</v>
      </c>
      <c r="G3354" s="13"/>
      <c r="H3354" s="21">
        <f t="shared" si="718"/>
        <v>8</v>
      </c>
      <c r="I3354" s="13"/>
      <c r="J3354" s="11" t="str">
        <f t="shared" si="721"/>
        <v>X</v>
      </c>
      <c r="K3354" s="11" t="str">
        <f t="shared" si="722"/>
        <v/>
      </c>
      <c r="L3354" s="11" t="str">
        <f t="shared" si="723"/>
        <v/>
      </c>
      <c r="M3354" s="13"/>
      <c r="X3354" s="13"/>
    </row>
    <row r="3355" spans="1:24" x14ac:dyDescent="0.3">
      <c r="A3355" s="13"/>
      <c r="B3355" s="11">
        <v>4373</v>
      </c>
      <c r="C3355" s="14">
        <f t="shared" si="717"/>
        <v>66.128699999999995</v>
      </c>
      <c r="D3355" s="13"/>
      <c r="E3355" s="14">
        <f t="shared" si="719"/>
        <v>66.127799999999993</v>
      </c>
      <c r="F3355" s="21">
        <f t="shared" si="720"/>
        <v>9</v>
      </c>
      <c r="G3355" s="13"/>
      <c r="H3355" s="21">
        <f t="shared" si="718"/>
        <v>9</v>
      </c>
      <c r="I3355" s="13"/>
      <c r="J3355" s="11" t="str">
        <f t="shared" si="721"/>
        <v>X</v>
      </c>
      <c r="K3355" s="11" t="str">
        <f t="shared" si="722"/>
        <v/>
      </c>
      <c r="L3355" s="11" t="str">
        <f t="shared" si="723"/>
        <v/>
      </c>
      <c r="M3355" s="13"/>
      <c r="X3355" s="13"/>
    </row>
    <row r="3356" spans="1:24" x14ac:dyDescent="0.3">
      <c r="A3356" s="13"/>
      <c r="B3356" s="11">
        <v>4374</v>
      </c>
      <c r="C3356" s="14">
        <f t="shared" si="717"/>
        <v>66.136200000000002</v>
      </c>
      <c r="D3356" s="13"/>
      <c r="E3356" s="14">
        <f t="shared" si="719"/>
        <v>66.135300000000001</v>
      </c>
      <c r="F3356" s="21">
        <f t="shared" si="720"/>
        <v>9</v>
      </c>
      <c r="G3356" s="13"/>
      <c r="H3356" s="21">
        <f t="shared" si="718"/>
        <v>9</v>
      </c>
      <c r="I3356" s="13"/>
      <c r="J3356" s="11" t="str">
        <f t="shared" si="721"/>
        <v>X</v>
      </c>
      <c r="K3356" s="11" t="str">
        <f t="shared" si="722"/>
        <v/>
      </c>
      <c r="L3356" s="11" t="str">
        <f t="shared" si="723"/>
        <v/>
      </c>
      <c r="M3356" s="13"/>
      <c r="X3356" s="13"/>
    </row>
    <row r="3357" spans="1:24" x14ac:dyDescent="0.3">
      <c r="A3357" s="13"/>
      <c r="B3357" s="11">
        <v>4375</v>
      </c>
      <c r="C3357" s="14">
        <f t="shared" si="717"/>
        <v>66.143799999999999</v>
      </c>
      <c r="D3357" s="13"/>
      <c r="E3357" s="14">
        <f t="shared" si="719"/>
        <v>66.142899999999997</v>
      </c>
      <c r="F3357" s="21">
        <f t="shared" ref="F3357:F3375" si="724">ROUND((19/2)+(((E3357-66)-0.14)/0.14)*(19/3),0)</f>
        <v>10</v>
      </c>
      <c r="G3357" s="13"/>
      <c r="H3357" s="21">
        <f t="shared" si="718"/>
        <v>9</v>
      </c>
      <c r="I3357" s="13"/>
      <c r="J3357" s="11" t="str">
        <f t="shared" si="721"/>
        <v/>
      </c>
      <c r="K3357" s="11" t="str">
        <f t="shared" si="722"/>
        <v/>
      </c>
      <c r="L3357" s="11" t="str">
        <f t="shared" si="723"/>
        <v>O</v>
      </c>
      <c r="M3357" s="13"/>
      <c r="X3357" s="13"/>
    </row>
    <row r="3358" spans="1:24" x14ac:dyDescent="0.3">
      <c r="A3358" s="13"/>
      <c r="B3358" s="11">
        <v>4376</v>
      </c>
      <c r="C3358" s="14">
        <f t="shared" si="717"/>
        <v>66.151300000000006</v>
      </c>
      <c r="D3358" s="13"/>
      <c r="E3358" s="14">
        <f t="shared" si="719"/>
        <v>66.150400000000005</v>
      </c>
      <c r="F3358" s="21">
        <f t="shared" si="724"/>
        <v>10</v>
      </c>
      <c r="G3358" s="13"/>
      <c r="H3358" s="21">
        <f t="shared" si="718"/>
        <v>9</v>
      </c>
      <c r="I3358" s="13"/>
      <c r="J3358" s="11" t="str">
        <f t="shared" si="721"/>
        <v/>
      </c>
      <c r="K3358" s="11" t="str">
        <f t="shared" si="722"/>
        <v/>
      </c>
      <c r="L3358" s="11" t="str">
        <f t="shared" si="723"/>
        <v>O</v>
      </c>
      <c r="M3358" s="13"/>
      <c r="X3358" s="13"/>
    </row>
    <row r="3359" spans="1:24" x14ac:dyDescent="0.3">
      <c r="A3359" s="13"/>
      <c r="B3359" s="11">
        <v>4377</v>
      </c>
      <c r="C3359" s="14">
        <f t="shared" si="717"/>
        <v>66.158900000000003</v>
      </c>
      <c r="D3359" s="13"/>
      <c r="E3359" s="14">
        <f t="shared" si="719"/>
        <v>66.157899999999998</v>
      </c>
      <c r="F3359" s="21">
        <f t="shared" si="724"/>
        <v>10</v>
      </c>
      <c r="G3359" s="13"/>
      <c r="H3359" s="21">
        <f t="shared" si="718"/>
        <v>10</v>
      </c>
      <c r="I3359" s="13"/>
      <c r="J3359" s="11" t="str">
        <f t="shared" si="721"/>
        <v>X</v>
      </c>
      <c r="K3359" s="11" t="str">
        <f t="shared" si="722"/>
        <v/>
      </c>
      <c r="L3359" s="11" t="str">
        <f t="shared" si="723"/>
        <v/>
      </c>
      <c r="M3359" s="13"/>
      <c r="X3359" s="13"/>
    </row>
    <row r="3360" spans="1:24" x14ac:dyDescent="0.3">
      <c r="A3360" s="13"/>
      <c r="B3360" s="11">
        <v>4378</v>
      </c>
      <c r="C3360" s="14">
        <f t="shared" si="717"/>
        <v>66.166499999999999</v>
      </c>
      <c r="D3360" s="13"/>
      <c r="E3360" s="14">
        <f t="shared" si="719"/>
        <v>66.165400000000005</v>
      </c>
      <c r="F3360" s="21">
        <f t="shared" si="724"/>
        <v>11</v>
      </c>
      <c r="G3360" s="13"/>
      <c r="H3360" s="21">
        <f t="shared" si="718"/>
        <v>11</v>
      </c>
      <c r="I3360" s="13"/>
      <c r="J3360" s="11" t="str">
        <f t="shared" si="721"/>
        <v>X</v>
      </c>
      <c r="K3360" s="11" t="str">
        <f t="shared" si="722"/>
        <v/>
      </c>
      <c r="L3360" s="11" t="str">
        <f t="shared" si="723"/>
        <v/>
      </c>
      <c r="M3360" s="13"/>
      <c r="X3360" s="13"/>
    </row>
    <row r="3361" spans="1:24" x14ac:dyDescent="0.3">
      <c r="A3361" s="13"/>
      <c r="B3361" s="11">
        <v>4379</v>
      </c>
      <c r="C3361" s="14">
        <f t="shared" si="717"/>
        <v>66.174000000000007</v>
      </c>
      <c r="D3361" s="13"/>
      <c r="E3361" s="14">
        <f t="shared" si="719"/>
        <v>66.172899999999998</v>
      </c>
      <c r="F3361" s="21">
        <f t="shared" si="724"/>
        <v>11</v>
      </c>
      <c r="G3361" s="13"/>
      <c r="H3361" s="21">
        <f t="shared" si="718"/>
        <v>11</v>
      </c>
      <c r="I3361" s="13"/>
      <c r="J3361" s="11" t="str">
        <f t="shared" si="721"/>
        <v>X</v>
      </c>
      <c r="K3361" s="11" t="str">
        <f t="shared" si="722"/>
        <v/>
      </c>
      <c r="L3361" s="11" t="str">
        <f t="shared" si="723"/>
        <v/>
      </c>
      <c r="M3361" s="13"/>
      <c r="X3361" s="13"/>
    </row>
    <row r="3362" spans="1:24" x14ac:dyDescent="0.3">
      <c r="A3362" s="13"/>
      <c r="B3362" s="11">
        <v>4380</v>
      </c>
      <c r="C3362" s="14">
        <f t="shared" si="717"/>
        <v>66.181600000000003</v>
      </c>
      <c r="D3362" s="13"/>
      <c r="E3362" s="14">
        <f t="shared" si="719"/>
        <v>66.180499999999995</v>
      </c>
      <c r="F3362" s="21">
        <f t="shared" si="724"/>
        <v>11</v>
      </c>
      <c r="G3362" s="13"/>
      <c r="H3362" s="21">
        <f t="shared" si="718"/>
        <v>11</v>
      </c>
      <c r="I3362" s="13"/>
      <c r="J3362" s="11" t="str">
        <f t="shared" si="721"/>
        <v>X</v>
      </c>
      <c r="K3362" s="11" t="str">
        <f t="shared" si="722"/>
        <v/>
      </c>
      <c r="L3362" s="11" t="str">
        <f t="shared" si="723"/>
        <v/>
      </c>
      <c r="M3362" s="13"/>
      <c r="X3362" s="13"/>
    </row>
    <row r="3363" spans="1:24" x14ac:dyDescent="0.3">
      <c r="A3363" s="13"/>
      <c r="B3363" s="11">
        <v>4381</v>
      </c>
      <c r="C3363" s="14">
        <f t="shared" si="717"/>
        <v>66.189099999999996</v>
      </c>
      <c r="D3363" s="13"/>
      <c r="E3363" s="14">
        <f t="shared" si="719"/>
        <v>66.188000000000002</v>
      </c>
      <c r="F3363" s="21">
        <f t="shared" si="724"/>
        <v>12</v>
      </c>
      <c r="G3363" s="13"/>
      <c r="H3363" s="21">
        <f t="shared" si="718"/>
        <v>11</v>
      </c>
      <c r="I3363" s="13"/>
      <c r="J3363" s="11" t="str">
        <f t="shared" si="721"/>
        <v/>
      </c>
      <c r="K3363" s="11" t="str">
        <f t="shared" si="722"/>
        <v/>
      </c>
      <c r="L3363" s="11" t="str">
        <f t="shared" si="723"/>
        <v>O</v>
      </c>
      <c r="M3363" s="13"/>
      <c r="X3363" s="13"/>
    </row>
    <row r="3364" spans="1:24" x14ac:dyDescent="0.3">
      <c r="A3364" s="13"/>
      <c r="B3364" s="11">
        <v>4382</v>
      </c>
      <c r="C3364" s="14">
        <f t="shared" si="717"/>
        <v>66.196700000000007</v>
      </c>
      <c r="D3364" s="13"/>
      <c r="E3364" s="14">
        <f t="shared" si="719"/>
        <v>66.195499999999996</v>
      </c>
      <c r="F3364" s="21">
        <f t="shared" si="724"/>
        <v>12</v>
      </c>
      <c r="G3364" s="13"/>
      <c r="H3364" s="21">
        <f t="shared" si="718"/>
        <v>11.999999999999998</v>
      </c>
      <c r="I3364" s="13"/>
      <c r="J3364" s="11" t="str">
        <f t="shared" si="721"/>
        <v>X</v>
      </c>
      <c r="K3364" s="11" t="str">
        <f t="shared" si="722"/>
        <v/>
      </c>
      <c r="L3364" s="11" t="str">
        <f t="shared" si="723"/>
        <v/>
      </c>
      <c r="M3364" s="13"/>
      <c r="X3364" s="13"/>
    </row>
    <row r="3365" spans="1:24" x14ac:dyDescent="0.3">
      <c r="A3365" s="13"/>
      <c r="B3365" s="11">
        <v>4383</v>
      </c>
      <c r="C3365" s="14">
        <f t="shared" si="717"/>
        <v>66.2042</v>
      </c>
      <c r="D3365" s="13"/>
      <c r="E3365" s="14">
        <f t="shared" si="719"/>
        <v>66.203000000000003</v>
      </c>
      <c r="F3365" s="21">
        <f t="shared" si="724"/>
        <v>12</v>
      </c>
      <c r="G3365" s="13"/>
      <c r="H3365" s="21">
        <f t="shared" si="718"/>
        <v>11.999999999999998</v>
      </c>
      <c r="I3365" s="13"/>
      <c r="J3365" s="11" t="str">
        <f t="shared" si="721"/>
        <v>X</v>
      </c>
      <c r="K3365" s="11" t="str">
        <f t="shared" si="722"/>
        <v/>
      </c>
      <c r="L3365" s="11" t="str">
        <f t="shared" si="723"/>
        <v/>
      </c>
      <c r="M3365" s="13"/>
      <c r="X3365" s="13"/>
    </row>
    <row r="3366" spans="1:24" x14ac:dyDescent="0.3">
      <c r="A3366" s="13"/>
      <c r="B3366" s="11">
        <v>4384</v>
      </c>
      <c r="C3366" s="14">
        <f t="shared" si="717"/>
        <v>66.211799999999997</v>
      </c>
      <c r="D3366" s="13"/>
      <c r="E3366" s="14">
        <f t="shared" si="719"/>
        <v>66.210499999999996</v>
      </c>
      <c r="F3366" s="21">
        <f t="shared" si="724"/>
        <v>13</v>
      </c>
      <c r="G3366" s="13"/>
      <c r="H3366" s="21">
        <f t="shared" si="718"/>
        <v>13</v>
      </c>
      <c r="I3366" s="13"/>
      <c r="J3366" s="11" t="str">
        <f t="shared" si="721"/>
        <v>X</v>
      </c>
      <c r="K3366" s="11" t="str">
        <f t="shared" si="722"/>
        <v/>
      </c>
      <c r="L3366" s="11" t="str">
        <f t="shared" si="723"/>
        <v/>
      </c>
      <c r="M3366" s="13"/>
      <c r="X3366" s="13"/>
    </row>
    <row r="3367" spans="1:24" x14ac:dyDescent="0.3">
      <c r="A3367" s="13"/>
      <c r="B3367" s="11">
        <v>4385</v>
      </c>
      <c r="C3367" s="14">
        <f t="shared" si="717"/>
        <v>66.219300000000004</v>
      </c>
      <c r="D3367" s="13"/>
      <c r="E3367" s="14">
        <f t="shared" si="719"/>
        <v>66.218000000000004</v>
      </c>
      <c r="F3367" s="21">
        <f t="shared" si="724"/>
        <v>13</v>
      </c>
      <c r="G3367" s="13"/>
      <c r="H3367" s="21">
        <f t="shared" si="718"/>
        <v>13</v>
      </c>
      <c r="I3367" s="13"/>
      <c r="J3367" s="11" t="str">
        <f t="shared" si="721"/>
        <v>X</v>
      </c>
      <c r="K3367" s="11" t="str">
        <f t="shared" si="722"/>
        <v/>
      </c>
      <c r="L3367" s="11" t="str">
        <f t="shared" si="723"/>
        <v/>
      </c>
      <c r="M3367" s="13"/>
      <c r="X3367" s="13"/>
    </row>
    <row r="3368" spans="1:24" x14ac:dyDescent="0.3">
      <c r="A3368" s="13"/>
      <c r="B3368" s="11">
        <v>4386</v>
      </c>
      <c r="C3368" s="14">
        <f t="shared" si="717"/>
        <v>66.226900000000001</v>
      </c>
      <c r="D3368" s="13"/>
      <c r="E3368" s="14">
        <f t="shared" si="719"/>
        <v>66.2256</v>
      </c>
      <c r="F3368" s="21">
        <f t="shared" si="724"/>
        <v>13</v>
      </c>
      <c r="G3368" s="13"/>
      <c r="H3368" s="21">
        <f t="shared" si="718"/>
        <v>13</v>
      </c>
      <c r="I3368" s="13"/>
      <c r="J3368" s="11" t="str">
        <f t="shared" si="721"/>
        <v>X</v>
      </c>
      <c r="K3368" s="11" t="str">
        <f t="shared" si="722"/>
        <v/>
      </c>
      <c r="L3368" s="11" t="str">
        <f t="shared" si="723"/>
        <v/>
      </c>
      <c r="M3368" s="13"/>
      <c r="X3368" s="13"/>
    </row>
    <row r="3369" spans="1:24" x14ac:dyDescent="0.3">
      <c r="A3369" s="13"/>
      <c r="B3369" s="11">
        <v>4387</v>
      </c>
      <c r="C3369" s="14">
        <f t="shared" si="717"/>
        <v>66.234399999999994</v>
      </c>
      <c r="D3369" s="13"/>
      <c r="E3369" s="14">
        <f t="shared" si="719"/>
        <v>66.233099999999993</v>
      </c>
      <c r="F3369" s="21">
        <f t="shared" si="724"/>
        <v>14</v>
      </c>
      <c r="G3369" s="13"/>
      <c r="H3369" s="21">
        <f t="shared" si="718"/>
        <v>13</v>
      </c>
      <c r="I3369" s="13"/>
      <c r="J3369" s="11" t="str">
        <f t="shared" si="721"/>
        <v/>
      </c>
      <c r="K3369" s="11" t="str">
        <f t="shared" si="722"/>
        <v/>
      </c>
      <c r="L3369" s="11" t="str">
        <f t="shared" si="723"/>
        <v>O</v>
      </c>
      <c r="M3369" s="13"/>
      <c r="X3369" s="13"/>
    </row>
    <row r="3370" spans="1:24" x14ac:dyDescent="0.3">
      <c r="A3370" s="13"/>
      <c r="B3370" s="11">
        <v>4388</v>
      </c>
      <c r="C3370" s="14">
        <f t="shared" si="717"/>
        <v>66.242000000000004</v>
      </c>
      <c r="D3370" s="13"/>
      <c r="E3370" s="14">
        <f t="shared" si="719"/>
        <v>66.240600000000001</v>
      </c>
      <c r="F3370" s="21">
        <f t="shared" si="724"/>
        <v>14</v>
      </c>
      <c r="G3370" s="13"/>
      <c r="H3370" s="21">
        <f t="shared" si="718"/>
        <v>14</v>
      </c>
      <c r="I3370" s="13"/>
      <c r="J3370" s="11" t="str">
        <f t="shared" si="721"/>
        <v>X</v>
      </c>
      <c r="K3370" s="11" t="str">
        <f t="shared" si="722"/>
        <v/>
      </c>
      <c r="L3370" s="11" t="str">
        <f t="shared" si="723"/>
        <v/>
      </c>
      <c r="M3370" s="13"/>
      <c r="X3370" s="13"/>
    </row>
    <row r="3371" spans="1:24" x14ac:dyDescent="0.3">
      <c r="A3371" s="13"/>
      <c r="B3371" s="11">
        <v>4389</v>
      </c>
      <c r="C3371" s="14">
        <f t="shared" si="717"/>
        <v>66.249499999999998</v>
      </c>
      <c r="D3371" s="13"/>
      <c r="E3371" s="14">
        <f t="shared" si="719"/>
        <v>66.248099999999994</v>
      </c>
      <c r="F3371" s="21">
        <f t="shared" si="724"/>
        <v>14</v>
      </c>
      <c r="G3371" s="13"/>
      <c r="H3371" s="21">
        <f t="shared" si="718"/>
        <v>14</v>
      </c>
      <c r="I3371" s="13"/>
      <c r="J3371" s="11" t="str">
        <f t="shared" ref="J3371:J3402" si="725">IF(H3371=F3371,"X","")</f>
        <v>X</v>
      </c>
      <c r="K3371" s="11" t="str">
        <f t="shared" ref="K3371:K3402" si="726">IF(H3371&gt;F3371,"U","")</f>
        <v/>
      </c>
      <c r="L3371" s="11" t="str">
        <f t="shared" ref="L3371:L3402" si="727">IF(H3371&lt;F3371,"O","")</f>
        <v/>
      </c>
      <c r="M3371" s="13"/>
      <c r="X3371" s="13"/>
    </row>
    <row r="3372" spans="1:24" x14ac:dyDescent="0.3">
      <c r="A3372" s="13"/>
      <c r="B3372" s="11">
        <v>4390</v>
      </c>
      <c r="C3372" s="14">
        <f t="shared" si="717"/>
        <v>66.257099999999994</v>
      </c>
      <c r="D3372" s="13"/>
      <c r="E3372" s="14">
        <f t="shared" si="719"/>
        <v>66.255600000000001</v>
      </c>
      <c r="F3372" s="21">
        <f t="shared" si="724"/>
        <v>15</v>
      </c>
      <c r="G3372" s="13"/>
      <c r="H3372" s="21">
        <f t="shared" si="718"/>
        <v>15</v>
      </c>
      <c r="I3372" s="13"/>
      <c r="J3372" s="11" t="str">
        <f t="shared" si="725"/>
        <v>X</v>
      </c>
      <c r="K3372" s="11" t="str">
        <f t="shared" si="726"/>
        <v/>
      </c>
      <c r="L3372" s="11" t="str">
        <f t="shared" si="727"/>
        <v/>
      </c>
      <c r="M3372" s="13"/>
      <c r="X3372" s="13"/>
    </row>
    <row r="3373" spans="1:24" x14ac:dyDescent="0.3">
      <c r="A3373" s="13"/>
      <c r="B3373" s="11">
        <v>4391</v>
      </c>
      <c r="C3373" s="14">
        <f t="shared" si="717"/>
        <v>66.264600000000002</v>
      </c>
      <c r="D3373" s="13"/>
      <c r="E3373" s="14">
        <f t="shared" si="719"/>
        <v>66.263199999999998</v>
      </c>
      <c r="F3373" s="21">
        <f t="shared" si="724"/>
        <v>15</v>
      </c>
      <c r="G3373" s="13"/>
      <c r="H3373" s="21">
        <f t="shared" si="718"/>
        <v>14</v>
      </c>
      <c r="I3373" s="13"/>
      <c r="J3373" s="11" t="str">
        <f t="shared" si="725"/>
        <v/>
      </c>
      <c r="K3373" s="11" t="str">
        <f t="shared" si="726"/>
        <v/>
      </c>
      <c r="L3373" s="11" t="str">
        <f t="shared" si="727"/>
        <v>O</v>
      </c>
      <c r="M3373" s="13"/>
      <c r="X3373" s="13"/>
    </row>
    <row r="3374" spans="1:24" x14ac:dyDescent="0.3">
      <c r="A3374" s="13"/>
      <c r="B3374" s="11">
        <v>4392</v>
      </c>
      <c r="C3374" s="14">
        <f t="shared" si="717"/>
        <v>66.272199999999998</v>
      </c>
      <c r="D3374" s="13"/>
      <c r="E3374" s="14">
        <f t="shared" si="719"/>
        <v>66.270700000000005</v>
      </c>
      <c r="F3374" s="21">
        <f t="shared" si="724"/>
        <v>15</v>
      </c>
      <c r="G3374" s="13"/>
      <c r="H3374" s="21">
        <f t="shared" si="718"/>
        <v>15</v>
      </c>
      <c r="I3374" s="13"/>
      <c r="J3374" s="11" t="str">
        <f t="shared" si="725"/>
        <v>X</v>
      </c>
      <c r="K3374" s="11" t="str">
        <f t="shared" si="726"/>
        <v/>
      </c>
      <c r="L3374" s="11" t="str">
        <f t="shared" si="727"/>
        <v/>
      </c>
      <c r="M3374" s="13"/>
      <c r="X3374" s="13"/>
    </row>
    <row r="3375" spans="1:24" x14ac:dyDescent="0.3">
      <c r="A3375" s="13"/>
      <c r="B3375" s="11">
        <v>4393</v>
      </c>
      <c r="C3375" s="14">
        <f t="shared" si="717"/>
        <v>66.279700000000005</v>
      </c>
      <c r="D3375" s="13"/>
      <c r="E3375" s="14">
        <f t="shared" si="719"/>
        <v>66.278199999999998</v>
      </c>
      <c r="F3375" s="21">
        <f t="shared" si="724"/>
        <v>16</v>
      </c>
      <c r="G3375" s="13"/>
      <c r="H3375" s="21">
        <f t="shared" si="718"/>
        <v>15</v>
      </c>
      <c r="I3375" s="13"/>
      <c r="J3375" s="11" t="str">
        <f t="shared" si="725"/>
        <v/>
      </c>
      <c r="K3375" s="11" t="str">
        <f t="shared" si="726"/>
        <v/>
      </c>
      <c r="L3375" s="11" t="str">
        <f t="shared" si="727"/>
        <v>O</v>
      </c>
      <c r="M3375" s="13"/>
      <c r="X3375" s="13"/>
    </row>
    <row r="3376" spans="1:24" x14ac:dyDescent="0.3">
      <c r="A3376" s="13"/>
      <c r="B3376" s="11">
        <v>4394</v>
      </c>
      <c r="C3376" s="14">
        <f t="shared" si="717"/>
        <v>66.287300000000002</v>
      </c>
      <c r="D3376" s="13"/>
      <c r="E3376" s="14">
        <f t="shared" si="719"/>
        <v>66.285700000000006</v>
      </c>
      <c r="F3376" s="21">
        <f t="shared" ref="F3376:F3393" si="728">ROUND(19-((0.42-(E3376-66))/0.14)*(19/6),0)</f>
        <v>16</v>
      </c>
      <c r="G3376" s="13"/>
      <c r="H3376" s="21">
        <f t="shared" si="718"/>
        <v>16</v>
      </c>
      <c r="I3376" s="13"/>
      <c r="J3376" s="11" t="str">
        <f t="shared" si="725"/>
        <v>X</v>
      </c>
      <c r="K3376" s="11" t="str">
        <f t="shared" si="726"/>
        <v/>
      </c>
      <c r="L3376" s="11" t="str">
        <f t="shared" si="727"/>
        <v/>
      </c>
      <c r="M3376" s="13"/>
      <c r="X3376" s="13"/>
    </row>
    <row r="3377" spans="1:24" x14ac:dyDescent="0.3">
      <c r="A3377" s="13"/>
      <c r="B3377" s="11">
        <v>4395</v>
      </c>
      <c r="C3377" s="14">
        <f t="shared" si="717"/>
        <v>66.294799999999995</v>
      </c>
      <c r="D3377" s="13"/>
      <c r="E3377" s="14">
        <f t="shared" si="719"/>
        <v>66.293199999999999</v>
      </c>
      <c r="F3377" s="21">
        <f t="shared" si="728"/>
        <v>16</v>
      </c>
      <c r="G3377" s="13"/>
      <c r="H3377" s="21">
        <f t="shared" si="718"/>
        <v>16</v>
      </c>
      <c r="I3377" s="13"/>
      <c r="J3377" s="11" t="str">
        <f t="shared" si="725"/>
        <v>X</v>
      </c>
      <c r="K3377" s="11" t="str">
        <f t="shared" si="726"/>
        <v/>
      </c>
      <c r="L3377" s="11" t="str">
        <f t="shared" si="727"/>
        <v/>
      </c>
      <c r="M3377" s="13"/>
      <c r="X3377" s="13"/>
    </row>
    <row r="3378" spans="1:24" x14ac:dyDescent="0.3">
      <c r="A3378" s="13"/>
      <c r="B3378" s="11">
        <v>4396</v>
      </c>
      <c r="C3378" s="14">
        <f t="shared" si="717"/>
        <v>66.302300000000002</v>
      </c>
      <c r="D3378" s="13"/>
      <c r="E3378" s="14">
        <f t="shared" si="719"/>
        <v>66.300799999999995</v>
      </c>
      <c r="F3378" s="21">
        <f t="shared" si="728"/>
        <v>16</v>
      </c>
      <c r="G3378" s="13"/>
      <c r="H3378" s="21">
        <f t="shared" si="718"/>
        <v>15</v>
      </c>
      <c r="I3378" s="13"/>
      <c r="J3378" s="11" t="str">
        <f t="shared" si="725"/>
        <v/>
      </c>
      <c r="K3378" s="11" t="str">
        <f t="shared" si="726"/>
        <v/>
      </c>
      <c r="L3378" s="11" t="str">
        <f t="shared" si="727"/>
        <v>O</v>
      </c>
      <c r="M3378" s="13"/>
      <c r="X3378" s="13"/>
    </row>
    <row r="3379" spans="1:24" x14ac:dyDescent="0.3">
      <c r="A3379" s="13"/>
      <c r="B3379" s="11">
        <v>4397</v>
      </c>
      <c r="C3379" s="14">
        <f t="shared" si="717"/>
        <v>66.309899999999999</v>
      </c>
      <c r="D3379" s="13"/>
      <c r="E3379" s="14">
        <f t="shared" si="719"/>
        <v>66.308300000000003</v>
      </c>
      <c r="F3379" s="21">
        <f t="shared" si="728"/>
        <v>16</v>
      </c>
      <c r="G3379" s="13"/>
      <c r="H3379" s="21">
        <f t="shared" si="718"/>
        <v>16</v>
      </c>
      <c r="I3379" s="13"/>
      <c r="J3379" s="11" t="str">
        <f t="shared" si="725"/>
        <v>X</v>
      </c>
      <c r="K3379" s="11" t="str">
        <f t="shared" si="726"/>
        <v/>
      </c>
      <c r="L3379" s="11" t="str">
        <f t="shared" si="727"/>
        <v/>
      </c>
      <c r="M3379" s="13"/>
      <c r="X3379" s="13"/>
    </row>
    <row r="3380" spans="1:24" x14ac:dyDescent="0.3">
      <c r="A3380" s="13"/>
      <c r="B3380" s="11">
        <v>4398</v>
      </c>
      <c r="C3380" s="14">
        <f t="shared" si="717"/>
        <v>66.317400000000006</v>
      </c>
      <c r="D3380" s="13"/>
      <c r="E3380" s="14">
        <f t="shared" si="719"/>
        <v>66.315799999999996</v>
      </c>
      <c r="F3380" s="21">
        <f t="shared" si="728"/>
        <v>17</v>
      </c>
      <c r="G3380" s="13"/>
      <c r="H3380" s="21">
        <f t="shared" si="718"/>
        <v>16</v>
      </c>
      <c r="I3380" s="13"/>
      <c r="J3380" s="11" t="str">
        <f t="shared" si="725"/>
        <v/>
      </c>
      <c r="K3380" s="11" t="str">
        <f t="shared" si="726"/>
        <v/>
      </c>
      <c r="L3380" s="11" t="str">
        <f t="shared" si="727"/>
        <v>O</v>
      </c>
      <c r="M3380" s="13"/>
      <c r="X3380" s="13"/>
    </row>
    <row r="3381" spans="1:24" x14ac:dyDescent="0.3">
      <c r="A3381" s="13"/>
      <c r="B3381" s="11">
        <v>4399</v>
      </c>
      <c r="C3381" s="14">
        <f t="shared" si="717"/>
        <v>66.325000000000003</v>
      </c>
      <c r="D3381" s="13"/>
      <c r="E3381" s="14">
        <f t="shared" si="719"/>
        <v>66.323300000000003</v>
      </c>
      <c r="F3381" s="21">
        <f t="shared" si="728"/>
        <v>17</v>
      </c>
      <c r="G3381" s="13"/>
      <c r="H3381" s="21">
        <f t="shared" si="718"/>
        <v>17</v>
      </c>
      <c r="I3381" s="13"/>
      <c r="J3381" s="11" t="str">
        <f t="shared" si="725"/>
        <v>X</v>
      </c>
      <c r="K3381" s="11" t="str">
        <f t="shared" si="726"/>
        <v/>
      </c>
      <c r="L3381" s="11" t="str">
        <f t="shared" si="727"/>
        <v/>
      </c>
      <c r="M3381" s="13"/>
      <c r="X3381" s="13"/>
    </row>
    <row r="3382" spans="1:24" x14ac:dyDescent="0.3">
      <c r="A3382" s="13"/>
      <c r="B3382" s="11">
        <v>4400</v>
      </c>
      <c r="C3382" s="14">
        <f t="shared" si="717"/>
        <v>66.332499999999996</v>
      </c>
      <c r="D3382" s="13"/>
      <c r="E3382" s="14">
        <f t="shared" si="719"/>
        <v>66.330799999999996</v>
      </c>
      <c r="F3382" s="21">
        <f t="shared" si="728"/>
        <v>17</v>
      </c>
      <c r="G3382" s="13"/>
      <c r="H3382" s="21">
        <f t="shared" si="718"/>
        <v>17</v>
      </c>
      <c r="I3382" s="13"/>
      <c r="J3382" s="11" t="str">
        <f t="shared" si="725"/>
        <v>X</v>
      </c>
      <c r="K3382" s="11" t="str">
        <f t="shared" si="726"/>
        <v/>
      </c>
      <c r="L3382" s="11" t="str">
        <f t="shared" si="727"/>
        <v/>
      </c>
      <c r="M3382" s="13"/>
      <c r="X3382" s="13"/>
    </row>
    <row r="3383" spans="1:24" x14ac:dyDescent="0.3">
      <c r="A3383" s="13"/>
      <c r="B3383" s="11">
        <v>4401</v>
      </c>
      <c r="C3383" s="14">
        <f t="shared" si="717"/>
        <v>66.34</v>
      </c>
      <c r="D3383" s="13"/>
      <c r="E3383" s="14">
        <f t="shared" si="719"/>
        <v>66.338300000000004</v>
      </c>
      <c r="F3383" s="21">
        <f t="shared" si="728"/>
        <v>17</v>
      </c>
      <c r="G3383" s="13"/>
      <c r="H3383" s="21">
        <f t="shared" si="718"/>
        <v>17</v>
      </c>
      <c r="I3383" s="13"/>
      <c r="J3383" s="11" t="str">
        <f t="shared" si="725"/>
        <v>X</v>
      </c>
      <c r="K3383" s="11" t="str">
        <f t="shared" si="726"/>
        <v/>
      </c>
      <c r="L3383" s="11" t="str">
        <f t="shared" si="727"/>
        <v/>
      </c>
      <c r="M3383" s="13"/>
      <c r="X3383" s="13"/>
    </row>
    <row r="3384" spans="1:24" x14ac:dyDescent="0.3">
      <c r="A3384" s="13"/>
      <c r="B3384" s="11">
        <v>4402</v>
      </c>
      <c r="C3384" s="14">
        <f t="shared" si="717"/>
        <v>66.3476</v>
      </c>
      <c r="D3384" s="13"/>
      <c r="E3384" s="14">
        <f t="shared" si="719"/>
        <v>66.3459</v>
      </c>
      <c r="F3384" s="21">
        <f t="shared" si="728"/>
        <v>17</v>
      </c>
      <c r="G3384" s="13"/>
      <c r="H3384" s="21">
        <f t="shared" si="718"/>
        <v>17</v>
      </c>
      <c r="I3384" s="13"/>
      <c r="J3384" s="11" t="str">
        <f t="shared" si="725"/>
        <v>X</v>
      </c>
      <c r="K3384" s="11" t="str">
        <f t="shared" si="726"/>
        <v/>
      </c>
      <c r="L3384" s="11" t="str">
        <f t="shared" si="727"/>
        <v/>
      </c>
      <c r="M3384" s="13"/>
      <c r="X3384" s="13"/>
    </row>
    <row r="3385" spans="1:24" x14ac:dyDescent="0.3">
      <c r="A3385" s="13"/>
      <c r="B3385" s="11">
        <v>4403</v>
      </c>
      <c r="C3385" s="14">
        <f t="shared" si="717"/>
        <v>66.355099999999993</v>
      </c>
      <c r="D3385" s="13"/>
      <c r="E3385" s="14">
        <f t="shared" si="719"/>
        <v>66.353399999999993</v>
      </c>
      <c r="F3385" s="21">
        <f t="shared" si="728"/>
        <v>17</v>
      </c>
      <c r="G3385" s="13"/>
      <c r="H3385" s="21">
        <f t="shared" si="718"/>
        <v>17</v>
      </c>
      <c r="I3385" s="13"/>
      <c r="J3385" s="11" t="str">
        <f t="shared" si="725"/>
        <v>X</v>
      </c>
      <c r="K3385" s="11" t="str">
        <f t="shared" si="726"/>
        <v/>
      </c>
      <c r="L3385" s="11" t="str">
        <f t="shared" si="727"/>
        <v/>
      </c>
      <c r="M3385" s="13"/>
      <c r="X3385" s="13"/>
    </row>
    <row r="3386" spans="1:24" x14ac:dyDescent="0.3">
      <c r="A3386" s="13"/>
      <c r="B3386" s="11">
        <v>4404</v>
      </c>
      <c r="C3386" s="14">
        <f t="shared" si="717"/>
        <v>66.3626</v>
      </c>
      <c r="D3386" s="13"/>
      <c r="E3386" s="14">
        <f t="shared" si="719"/>
        <v>66.360900000000001</v>
      </c>
      <c r="F3386" s="21">
        <f t="shared" si="728"/>
        <v>18</v>
      </c>
      <c r="G3386" s="13"/>
      <c r="H3386" s="21">
        <f t="shared" si="718"/>
        <v>17</v>
      </c>
      <c r="I3386" s="13"/>
      <c r="J3386" s="11" t="str">
        <f t="shared" si="725"/>
        <v/>
      </c>
      <c r="K3386" s="11" t="str">
        <f t="shared" si="726"/>
        <v/>
      </c>
      <c r="L3386" s="11" t="str">
        <f t="shared" si="727"/>
        <v>O</v>
      </c>
      <c r="M3386" s="13"/>
      <c r="X3386" s="13"/>
    </row>
    <row r="3387" spans="1:24" x14ac:dyDescent="0.3">
      <c r="A3387" s="13"/>
      <c r="B3387" s="11">
        <v>4405</v>
      </c>
      <c r="C3387" s="14">
        <f t="shared" si="717"/>
        <v>66.370199999999997</v>
      </c>
      <c r="D3387" s="13"/>
      <c r="E3387" s="14">
        <f t="shared" si="719"/>
        <v>66.368399999999994</v>
      </c>
      <c r="F3387" s="21">
        <f t="shared" si="728"/>
        <v>18</v>
      </c>
      <c r="G3387" s="13"/>
      <c r="H3387" s="21">
        <f t="shared" si="718"/>
        <v>18</v>
      </c>
      <c r="I3387" s="13"/>
      <c r="J3387" s="11" t="str">
        <f t="shared" si="725"/>
        <v>X</v>
      </c>
      <c r="K3387" s="11" t="str">
        <f t="shared" si="726"/>
        <v/>
      </c>
      <c r="L3387" s="11" t="str">
        <f t="shared" si="727"/>
        <v/>
      </c>
      <c r="M3387" s="13"/>
      <c r="X3387" s="13"/>
    </row>
    <row r="3388" spans="1:24" x14ac:dyDescent="0.3">
      <c r="A3388" s="13"/>
      <c r="B3388" s="11">
        <v>4406</v>
      </c>
      <c r="C3388" s="14">
        <f t="shared" si="717"/>
        <v>66.377700000000004</v>
      </c>
      <c r="D3388" s="13"/>
      <c r="E3388" s="14">
        <f t="shared" si="719"/>
        <v>66.375900000000001</v>
      </c>
      <c r="F3388" s="21">
        <f t="shared" si="728"/>
        <v>18</v>
      </c>
      <c r="G3388" s="13"/>
      <c r="H3388" s="21">
        <f t="shared" si="718"/>
        <v>18</v>
      </c>
      <c r="I3388" s="13"/>
      <c r="J3388" s="11" t="str">
        <f t="shared" si="725"/>
        <v>X</v>
      </c>
      <c r="K3388" s="11" t="str">
        <f t="shared" si="726"/>
        <v/>
      </c>
      <c r="L3388" s="11" t="str">
        <f t="shared" si="727"/>
        <v/>
      </c>
      <c r="M3388" s="13"/>
      <c r="X3388" s="13"/>
    </row>
    <row r="3389" spans="1:24" x14ac:dyDescent="0.3">
      <c r="A3389" s="13"/>
      <c r="B3389" s="11">
        <v>4407</v>
      </c>
      <c r="C3389" s="14">
        <f t="shared" si="717"/>
        <v>66.385199999999998</v>
      </c>
      <c r="D3389" s="13"/>
      <c r="E3389" s="14">
        <f t="shared" si="719"/>
        <v>66.383499999999998</v>
      </c>
      <c r="F3389" s="21">
        <f t="shared" si="728"/>
        <v>18</v>
      </c>
      <c r="G3389" s="13"/>
      <c r="H3389" s="21">
        <f t="shared" si="718"/>
        <v>17</v>
      </c>
      <c r="I3389" s="13"/>
      <c r="J3389" s="11" t="str">
        <f t="shared" si="725"/>
        <v/>
      </c>
      <c r="K3389" s="11" t="str">
        <f t="shared" si="726"/>
        <v/>
      </c>
      <c r="L3389" s="11" t="str">
        <f t="shared" si="727"/>
        <v>O</v>
      </c>
      <c r="M3389" s="13"/>
      <c r="X3389" s="13"/>
    </row>
    <row r="3390" spans="1:24" x14ac:dyDescent="0.3">
      <c r="A3390" s="13"/>
      <c r="B3390" s="11">
        <v>4408</v>
      </c>
      <c r="C3390" s="14">
        <f t="shared" si="717"/>
        <v>66.392799999999994</v>
      </c>
      <c r="D3390" s="13"/>
      <c r="E3390" s="14">
        <f t="shared" si="719"/>
        <v>66.391000000000005</v>
      </c>
      <c r="F3390" s="21">
        <f t="shared" si="728"/>
        <v>18</v>
      </c>
      <c r="G3390" s="13"/>
      <c r="H3390" s="21">
        <f t="shared" si="718"/>
        <v>18</v>
      </c>
      <c r="I3390" s="13"/>
      <c r="J3390" s="11" t="str">
        <f t="shared" si="725"/>
        <v>X</v>
      </c>
      <c r="K3390" s="11" t="str">
        <f t="shared" si="726"/>
        <v/>
      </c>
      <c r="L3390" s="11" t="str">
        <f t="shared" si="727"/>
        <v/>
      </c>
      <c r="M3390" s="13"/>
      <c r="X3390" s="13"/>
    </row>
    <row r="3391" spans="1:24" x14ac:dyDescent="0.3">
      <c r="A3391" s="13"/>
      <c r="B3391" s="11">
        <v>4409</v>
      </c>
      <c r="C3391" s="14">
        <f t="shared" si="717"/>
        <v>66.400300000000001</v>
      </c>
      <c r="D3391" s="13"/>
      <c r="E3391" s="14">
        <f t="shared" si="719"/>
        <v>66.398499999999999</v>
      </c>
      <c r="F3391" s="21">
        <f t="shared" si="728"/>
        <v>19</v>
      </c>
      <c r="G3391" s="13"/>
      <c r="H3391" s="21">
        <f t="shared" si="718"/>
        <v>18</v>
      </c>
      <c r="I3391" s="13"/>
      <c r="J3391" s="11" t="str">
        <f t="shared" si="725"/>
        <v/>
      </c>
      <c r="K3391" s="11" t="str">
        <f t="shared" si="726"/>
        <v/>
      </c>
      <c r="L3391" s="11" t="str">
        <f t="shared" si="727"/>
        <v>O</v>
      </c>
      <c r="M3391" s="13"/>
      <c r="X3391" s="13"/>
    </row>
    <row r="3392" spans="1:24" x14ac:dyDescent="0.3">
      <c r="A3392" s="13"/>
      <c r="B3392" s="11">
        <v>4410</v>
      </c>
      <c r="C3392" s="14">
        <f t="shared" si="717"/>
        <v>66.407799999999995</v>
      </c>
      <c r="D3392" s="13"/>
      <c r="E3392" s="14">
        <f t="shared" si="719"/>
        <v>66.406000000000006</v>
      </c>
      <c r="F3392" s="21">
        <f t="shared" si="728"/>
        <v>19</v>
      </c>
      <c r="G3392" s="13"/>
      <c r="H3392" s="21">
        <f t="shared" si="718"/>
        <v>18</v>
      </c>
      <c r="I3392" s="13"/>
      <c r="J3392" s="11" t="str">
        <f t="shared" si="725"/>
        <v/>
      </c>
      <c r="K3392" s="11" t="str">
        <f t="shared" si="726"/>
        <v/>
      </c>
      <c r="L3392" s="11" t="str">
        <f t="shared" si="727"/>
        <v>O</v>
      </c>
      <c r="M3392" s="13"/>
      <c r="X3392" s="13"/>
    </row>
    <row r="3393" spans="1:24" x14ac:dyDescent="0.3">
      <c r="A3393" s="13"/>
      <c r="B3393" s="11">
        <v>4411</v>
      </c>
      <c r="C3393" s="14">
        <f t="shared" si="717"/>
        <v>66.415400000000005</v>
      </c>
      <c r="D3393" s="13"/>
      <c r="E3393" s="14">
        <f t="shared" si="719"/>
        <v>66.413499999999999</v>
      </c>
      <c r="F3393" s="21">
        <f t="shared" si="728"/>
        <v>19</v>
      </c>
      <c r="G3393" s="13"/>
      <c r="H3393" s="21">
        <f t="shared" si="718"/>
        <v>19</v>
      </c>
      <c r="I3393" s="13"/>
      <c r="J3393" s="11" t="str">
        <f t="shared" si="725"/>
        <v>X</v>
      </c>
      <c r="K3393" s="11" t="str">
        <f t="shared" si="726"/>
        <v/>
      </c>
      <c r="L3393" s="11" t="str">
        <f t="shared" si="727"/>
        <v/>
      </c>
      <c r="M3393" s="13"/>
      <c r="X3393" s="13"/>
    </row>
    <row r="3394" spans="1:24" x14ac:dyDescent="0.3">
      <c r="A3394" s="13"/>
      <c r="B3394" s="11">
        <v>4412</v>
      </c>
      <c r="C3394" s="14">
        <f t="shared" si="717"/>
        <v>66.422899999999998</v>
      </c>
      <c r="D3394" s="13"/>
      <c r="E3394" s="14">
        <f t="shared" si="719"/>
        <v>66.421099999999996</v>
      </c>
      <c r="F3394" s="21">
        <v>19</v>
      </c>
      <c r="G3394" s="13"/>
      <c r="H3394" s="21">
        <f t="shared" si="718"/>
        <v>18</v>
      </c>
      <c r="I3394" s="13"/>
      <c r="J3394" s="11" t="str">
        <f t="shared" si="725"/>
        <v/>
      </c>
      <c r="K3394" s="11" t="str">
        <f t="shared" si="726"/>
        <v/>
      </c>
      <c r="L3394" s="11" t="str">
        <f t="shared" si="727"/>
        <v>O</v>
      </c>
      <c r="M3394" s="13"/>
      <c r="X3394" s="13"/>
    </row>
    <row r="3395" spans="1:24" x14ac:dyDescent="0.3">
      <c r="A3395" s="13"/>
      <c r="B3395" s="11">
        <v>4413</v>
      </c>
      <c r="C3395" s="14">
        <f t="shared" si="717"/>
        <v>66.430400000000006</v>
      </c>
      <c r="D3395" s="13"/>
      <c r="E3395" s="14">
        <f t="shared" si="719"/>
        <v>66.428600000000003</v>
      </c>
      <c r="F3395" s="21">
        <v>19</v>
      </c>
      <c r="G3395" s="13"/>
      <c r="H3395" s="21">
        <f t="shared" si="718"/>
        <v>18</v>
      </c>
      <c r="I3395" s="13"/>
      <c r="J3395" s="11" t="str">
        <f t="shared" si="725"/>
        <v/>
      </c>
      <c r="K3395" s="11" t="str">
        <f t="shared" si="726"/>
        <v/>
      </c>
      <c r="L3395" s="11" t="str">
        <f t="shared" si="727"/>
        <v>O</v>
      </c>
      <c r="M3395" s="13"/>
      <c r="X3395" s="13"/>
    </row>
    <row r="3396" spans="1:24" x14ac:dyDescent="0.3">
      <c r="A3396" s="13"/>
      <c r="B3396" s="11">
        <v>4414</v>
      </c>
      <c r="C3396" s="14">
        <f t="shared" si="717"/>
        <v>66.437899999999999</v>
      </c>
      <c r="D3396" s="13"/>
      <c r="E3396" s="14">
        <f t="shared" si="719"/>
        <v>66.436099999999996</v>
      </c>
      <c r="F3396" s="21">
        <v>19</v>
      </c>
      <c r="G3396" s="13"/>
      <c r="H3396" s="21">
        <f t="shared" si="718"/>
        <v>18</v>
      </c>
      <c r="I3396" s="13"/>
      <c r="J3396" s="11" t="str">
        <f t="shared" si="725"/>
        <v/>
      </c>
      <c r="K3396" s="11" t="str">
        <f t="shared" si="726"/>
        <v/>
      </c>
      <c r="L3396" s="11" t="str">
        <f t="shared" si="727"/>
        <v>O</v>
      </c>
      <c r="M3396" s="13"/>
      <c r="X3396" s="13"/>
    </row>
    <row r="3397" spans="1:24" x14ac:dyDescent="0.3">
      <c r="A3397" s="13"/>
      <c r="B3397" s="11">
        <v>4415</v>
      </c>
      <c r="C3397" s="14">
        <f t="shared" si="717"/>
        <v>66.445499999999996</v>
      </c>
      <c r="D3397" s="13"/>
      <c r="E3397" s="14">
        <f t="shared" si="719"/>
        <v>66.443600000000004</v>
      </c>
      <c r="F3397" s="21">
        <v>19</v>
      </c>
      <c r="G3397" s="13"/>
      <c r="H3397" s="21">
        <f t="shared" si="718"/>
        <v>19</v>
      </c>
      <c r="I3397" s="13"/>
      <c r="J3397" s="11" t="str">
        <f t="shared" si="725"/>
        <v>X</v>
      </c>
      <c r="K3397" s="11" t="str">
        <f t="shared" si="726"/>
        <v/>
      </c>
      <c r="L3397" s="11" t="str">
        <f t="shared" si="727"/>
        <v/>
      </c>
      <c r="M3397" s="13"/>
      <c r="X3397" s="13"/>
    </row>
    <row r="3398" spans="1:24" x14ac:dyDescent="0.3">
      <c r="A3398" s="13"/>
      <c r="B3398" s="11">
        <v>4416</v>
      </c>
      <c r="C3398" s="14">
        <f t="shared" ref="C3398:C3461" si="729">ROUND(SQRT(B3398),4)</f>
        <v>66.453000000000003</v>
      </c>
      <c r="D3398" s="13"/>
      <c r="E3398" s="14">
        <f t="shared" si="719"/>
        <v>66.451099999999997</v>
      </c>
      <c r="F3398" s="21">
        <v>19</v>
      </c>
      <c r="G3398" s="13"/>
      <c r="H3398" s="21">
        <f t="shared" si="718"/>
        <v>19</v>
      </c>
      <c r="I3398" s="13"/>
      <c r="J3398" s="11" t="str">
        <f t="shared" si="725"/>
        <v>X</v>
      </c>
      <c r="K3398" s="11" t="str">
        <f t="shared" si="726"/>
        <v/>
      </c>
      <c r="L3398" s="11" t="str">
        <f t="shared" si="727"/>
        <v/>
      </c>
      <c r="M3398" s="13"/>
      <c r="X3398" s="13"/>
    </row>
    <row r="3399" spans="1:24" x14ac:dyDescent="0.3">
      <c r="A3399" s="13"/>
      <c r="B3399" s="11">
        <v>4417</v>
      </c>
      <c r="C3399" s="14">
        <f t="shared" si="729"/>
        <v>66.460499999999996</v>
      </c>
      <c r="D3399" s="13"/>
      <c r="E3399" s="14">
        <f t="shared" si="719"/>
        <v>66.458600000000004</v>
      </c>
      <c r="F3399" s="21">
        <v>19</v>
      </c>
      <c r="G3399" s="13"/>
      <c r="H3399" s="21">
        <f t="shared" ref="H3399:H3462" si="730">ROUND(C3399-E3399,4)*10000</f>
        <v>19</v>
      </c>
      <c r="I3399" s="13"/>
      <c r="J3399" s="11" t="str">
        <f t="shared" si="725"/>
        <v>X</v>
      </c>
      <c r="K3399" s="11" t="str">
        <f t="shared" si="726"/>
        <v/>
      </c>
      <c r="L3399" s="11" t="str">
        <f t="shared" si="727"/>
        <v/>
      </c>
      <c r="M3399" s="13"/>
      <c r="X3399" s="13"/>
    </row>
    <row r="3400" spans="1:24" x14ac:dyDescent="0.3">
      <c r="A3400" s="13"/>
      <c r="B3400" s="11">
        <v>4418</v>
      </c>
      <c r="C3400" s="14">
        <f t="shared" si="729"/>
        <v>66.468000000000004</v>
      </c>
      <c r="D3400" s="13"/>
      <c r="E3400" s="14">
        <f t="shared" si="719"/>
        <v>66.466200000000001</v>
      </c>
      <c r="F3400" s="21">
        <v>19</v>
      </c>
      <c r="G3400" s="13"/>
      <c r="H3400" s="21">
        <f t="shared" si="730"/>
        <v>18</v>
      </c>
      <c r="I3400" s="13"/>
      <c r="J3400" s="11" t="str">
        <f t="shared" si="725"/>
        <v/>
      </c>
      <c r="K3400" s="11" t="str">
        <f t="shared" si="726"/>
        <v/>
      </c>
      <c r="L3400" s="11" t="str">
        <f t="shared" si="727"/>
        <v>O</v>
      </c>
      <c r="M3400" s="13"/>
      <c r="X3400" s="13"/>
    </row>
    <row r="3401" spans="1:24" x14ac:dyDescent="0.3">
      <c r="A3401" s="13"/>
      <c r="B3401" s="11">
        <v>4419</v>
      </c>
      <c r="C3401" s="14">
        <f t="shared" si="729"/>
        <v>66.4756</v>
      </c>
      <c r="D3401" s="13"/>
      <c r="E3401" s="14">
        <f t="shared" si="719"/>
        <v>66.473699999999994</v>
      </c>
      <c r="F3401" s="21">
        <v>19</v>
      </c>
      <c r="G3401" s="13"/>
      <c r="H3401" s="21">
        <f t="shared" si="730"/>
        <v>19</v>
      </c>
      <c r="I3401" s="13"/>
      <c r="J3401" s="11" t="str">
        <f t="shared" si="725"/>
        <v>X</v>
      </c>
      <c r="K3401" s="11" t="str">
        <f t="shared" si="726"/>
        <v/>
      </c>
      <c r="L3401" s="11" t="str">
        <f t="shared" si="727"/>
        <v/>
      </c>
      <c r="M3401" s="13"/>
      <c r="X3401" s="13"/>
    </row>
    <row r="3402" spans="1:24" x14ac:dyDescent="0.3">
      <c r="A3402" s="13"/>
      <c r="B3402" s="11">
        <v>4420</v>
      </c>
      <c r="C3402" s="14">
        <f t="shared" si="729"/>
        <v>66.483099999999993</v>
      </c>
      <c r="D3402" s="13"/>
      <c r="E3402" s="14">
        <f t="shared" si="719"/>
        <v>66.481200000000001</v>
      </c>
      <c r="F3402" s="21">
        <v>19</v>
      </c>
      <c r="G3402" s="13"/>
      <c r="H3402" s="21">
        <f t="shared" si="730"/>
        <v>19</v>
      </c>
      <c r="I3402" s="13"/>
      <c r="J3402" s="11" t="str">
        <f t="shared" si="725"/>
        <v>X</v>
      </c>
      <c r="K3402" s="11" t="str">
        <f t="shared" si="726"/>
        <v/>
      </c>
      <c r="L3402" s="11" t="str">
        <f t="shared" si="727"/>
        <v/>
      </c>
      <c r="M3402" s="13"/>
      <c r="X3402" s="13"/>
    </row>
    <row r="3403" spans="1:24" x14ac:dyDescent="0.3">
      <c r="A3403" s="13"/>
      <c r="B3403" s="11">
        <v>4421</v>
      </c>
      <c r="C3403" s="14">
        <f t="shared" si="729"/>
        <v>66.490600000000001</v>
      </c>
      <c r="D3403" s="13"/>
      <c r="E3403" s="14">
        <f t="shared" ref="E3403:E3466" si="731">ROUND(66+(B3403-4356)/133,4)</f>
        <v>66.488699999999994</v>
      </c>
      <c r="F3403" s="21">
        <v>19</v>
      </c>
      <c r="G3403" s="13"/>
      <c r="H3403" s="21">
        <f t="shared" si="730"/>
        <v>19</v>
      </c>
      <c r="I3403" s="13"/>
      <c r="J3403" s="11" t="str">
        <f t="shared" ref="J3403:J3434" si="732">IF(H3403=F3403,"X","")</f>
        <v>X</v>
      </c>
      <c r="K3403" s="11" t="str">
        <f t="shared" ref="K3403:K3434" si="733">IF(H3403&gt;F3403,"U","")</f>
        <v/>
      </c>
      <c r="L3403" s="11" t="str">
        <f t="shared" ref="L3403:L3434" si="734">IF(H3403&lt;F3403,"O","")</f>
        <v/>
      </c>
      <c r="M3403" s="13"/>
      <c r="X3403" s="13"/>
    </row>
    <row r="3404" spans="1:24" x14ac:dyDescent="0.3">
      <c r="A3404" s="13"/>
      <c r="B3404" s="11">
        <v>4422</v>
      </c>
      <c r="C3404" s="14">
        <f t="shared" si="729"/>
        <v>66.498099999999994</v>
      </c>
      <c r="D3404" s="13"/>
      <c r="E3404" s="14">
        <f t="shared" si="731"/>
        <v>66.496200000000002</v>
      </c>
      <c r="F3404" s="21">
        <v>19</v>
      </c>
      <c r="G3404" s="13"/>
      <c r="H3404" s="21">
        <f t="shared" si="730"/>
        <v>19</v>
      </c>
      <c r="I3404" s="13"/>
      <c r="J3404" s="11" t="str">
        <f t="shared" si="732"/>
        <v>X</v>
      </c>
      <c r="K3404" s="11" t="str">
        <f t="shared" si="733"/>
        <v/>
      </c>
      <c r="L3404" s="11" t="str">
        <f t="shared" si="734"/>
        <v/>
      </c>
      <c r="M3404" s="13"/>
      <c r="X3404" s="13"/>
    </row>
    <row r="3405" spans="1:24" x14ac:dyDescent="0.3">
      <c r="A3405" s="13"/>
      <c r="B3405" s="11">
        <v>4423</v>
      </c>
      <c r="C3405" s="14">
        <f t="shared" si="729"/>
        <v>66.505600000000001</v>
      </c>
      <c r="D3405" s="13"/>
      <c r="E3405" s="14">
        <f t="shared" si="731"/>
        <v>66.503799999999998</v>
      </c>
      <c r="F3405" s="21">
        <v>19</v>
      </c>
      <c r="G3405" s="13"/>
      <c r="H3405" s="21">
        <f t="shared" si="730"/>
        <v>18</v>
      </c>
      <c r="I3405" s="13"/>
      <c r="J3405" s="11" t="str">
        <f t="shared" si="732"/>
        <v/>
      </c>
      <c r="K3405" s="11" t="str">
        <f t="shared" si="733"/>
        <v/>
      </c>
      <c r="L3405" s="11" t="str">
        <f t="shared" si="734"/>
        <v>O</v>
      </c>
      <c r="M3405" s="13"/>
      <c r="X3405" s="13"/>
    </row>
    <row r="3406" spans="1:24" x14ac:dyDescent="0.3">
      <c r="A3406" s="13"/>
      <c r="B3406" s="11">
        <v>4424</v>
      </c>
      <c r="C3406" s="14">
        <f t="shared" si="729"/>
        <v>66.513199999999998</v>
      </c>
      <c r="D3406" s="13"/>
      <c r="E3406" s="14">
        <f t="shared" si="731"/>
        <v>66.511300000000006</v>
      </c>
      <c r="F3406" s="21">
        <v>19</v>
      </c>
      <c r="G3406" s="13"/>
      <c r="H3406" s="21">
        <f t="shared" si="730"/>
        <v>19</v>
      </c>
      <c r="I3406" s="13"/>
      <c r="J3406" s="11" t="str">
        <f t="shared" si="732"/>
        <v>X</v>
      </c>
      <c r="K3406" s="11" t="str">
        <f t="shared" si="733"/>
        <v/>
      </c>
      <c r="L3406" s="11" t="str">
        <f t="shared" si="734"/>
        <v/>
      </c>
      <c r="M3406" s="13"/>
      <c r="X3406" s="13"/>
    </row>
    <row r="3407" spans="1:24" x14ac:dyDescent="0.3">
      <c r="A3407" s="13"/>
      <c r="B3407" s="11">
        <v>4425</v>
      </c>
      <c r="C3407" s="14">
        <f t="shared" si="729"/>
        <v>66.520700000000005</v>
      </c>
      <c r="D3407" s="13"/>
      <c r="E3407" s="14">
        <f t="shared" si="731"/>
        <v>66.518799999999999</v>
      </c>
      <c r="F3407" s="21">
        <v>19</v>
      </c>
      <c r="G3407" s="13"/>
      <c r="H3407" s="21">
        <f t="shared" si="730"/>
        <v>19</v>
      </c>
      <c r="I3407" s="13"/>
      <c r="J3407" s="11" t="str">
        <f t="shared" si="732"/>
        <v>X</v>
      </c>
      <c r="K3407" s="11" t="str">
        <f t="shared" si="733"/>
        <v/>
      </c>
      <c r="L3407" s="11" t="str">
        <f t="shared" si="734"/>
        <v/>
      </c>
      <c r="M3407" s="13"/>
      <c r="X3407" s="13"/>
    </row>
    <row r="3408" spans="1:24" x14ac:dyDescent="0.3">
      <c r="A3408" s="13"/>
      <c r="B3408" s="11">
        <v>4426</v>
      </c>
      <c r="C3408" s="14">
        <f t="shared" si="729"/>
        <v>66.528199999999998</v>
      </c>
      <c r="D3408" s="13"/>
      <c r="E3408" s="14">
        <f t="shared" si="731"/>
        <v>66.526300000000006</v>
      </c>
      <c r="F3408" s="21">
        <v>19</v>
      </c>
      <c r="G3408" s="13"/>
      <c r="H3408" s="21">
        <f t="shared" si="730"/>
        <v>19</v>
      </c>
      <c r="I3408" s="13"/>
      <c r="J3408" s="11" t="str">
        <f t="shared" si="732"/>
        <v>X</v>
      </c>
      <c r="K3408" s="11" t="str">
        <f t="shared" si="733"/>
        <v/>
      </c>
      <c r="L3408" s="11" t="str">
        <f t="shared" si="734"/>
        <v/>
      </c>
      <c r="M3408" s="13"/>
      <c r="X3408" s="13"/>
    </row>
    <row r="3409" spans="1:24" x14ac:dyDescent="0.3">
      <c r="A3409" s="13"/>
      <c r="B3409" s="11">
        <v>4427</v>
      </c>
      <c r="C3409" s="14">
        <f t="shared" si="729"/>
        <v>66.535700000000006</v>
      </c>
      <c r="D3409" s="13"/>
      <c r="E3409" s="14">
        <f t="shared" si="731"/>
        <v>66.533799999999999</v>
      </c>
      <c r="F3409" s="21">
        <v>19</v>
      </c>
      <c r="G3409" s="13"/>
      <c r="H3409" s="21">
        <f t="shared" si="730"/>
        <v>19</v>
      </c>
      <c r="I3409" s="13"/>
      <c r="J3409" s="11" t="str">
        <f t="shared" si="732"/>
        <v>X</v>
      </c>
      <c r="K3409" s="11" t="str">
        <f t="shared" si="733"/>
        <v/>
      </c>
      <c r="L3409" s="11" t="str">
        <f t="shared" si="734"/>
        <v/>
      </c>
      <c r="M3409" s="13"/>
      <c r="X3409" s="13"/>
    </row>
    <row r="3410" spans="1:24" x14ac:dyDescent="0.3">
      <c r="A3410" s="13"/>
      <c r="B3410" s="11">
        <v>4428</v>
      </c>
      <c r="C3410" s="14">
        <f t="shared" si="729"/>
        <v>66.543199999999999</v>
      </c>
      <c r="D3410" s="13"/>
      <c r="E3410" s="14">
        <f t="shared" si="731"/>
        <v>66.541399999999996</v>
      </c>
      <c r="F3410" s="21">
        <v>19</v>
      </c>
      <c r="G3410" s="13"/>
      <c r="H3410" s="21">
        <f t="shared" si="730"/>
        <v>18</v>
      </c>
      <c r="I3410" s="13"/>
      <c r="J3410" s="11" t="str">
        <f t="shared" si="732"/>
        <v/>
      </c>
      <c r="K3410" s="11" t="str">
        <f t="shared" si="733"/>
        <v/>
      </c>
      <c r="L3410" s="11" t="str">
        <f t="shared" si="734"/>
        <v>O</v>
      </c>
      <c r="M3410" s="13"/>
      <c r="X3410" s="13"/>
    </row>
    <row r="3411" spans="1:24" x14ac:dyDescent="0.3">
      <c r="A3411" s="13"/>
      <c r="B3411" s="11">
        <v>4429</v>
      </c>
      <c r="C3411" s="14">
        <f t="shared" si="729"/>
        <v>66.550700000000006</v>
      </c>
      <c r="D3411" s="13"/>
      <c r="E3411" s="14">
        <f t="shared" si="731"/>
        <v>66.548900000000003</v>
      </c>
      <c r="F3411" s="21">
        <v>19</v>
      </c>
      <c r="G3411" s="13"/>
      <c r="H3411" s="21">
        <f t="shared" si="730"/>
        <v>18</v>
      </c>
      <c r="I3411" s="13"/>
      <c r="J3411" s="11" t="str">
        <f t="shared" si="732"/>
        <v/>
      </c>
      <c r="K3411" s="11" t="str">
        <f t="shared" si="733"/>
        <v/>
      </c>
      <c r="L3411" s="11" t="str">
        <f t="shared" si="734"/>
        <v>O</v>
      </c>
      <c r="M3411" s="13"/>
      <c r="X3411" s="13"/>
    </row>
    <row r="3412" spans="1:24" x14ac:dyDescent="0.3">
      <c r="A3412" s="13"/>
      <c r="B3412" s="11">
        <v>4430</v>
      </c>
      <c r="C3412" s="14">
        <f t="shared" si="729"/>
        <v>66.558199999999999</v>
      </c>
      <c r="D3412" s="13"/>
      <c r="E3412" s="14">
        <f t="shared" si="731"/>
        <v>66.556399999999996</v>
      </c>
      <c r="F3412" s="21">
        <v>19</v>
      </c>
      <c r="G3412" s="13"/>
      <c r="H3412" s="21">
        <f t="shared" si="730"/>
        <v>18</v>
      </c>
      <c r="I3412" s="13"/>
      <c r="J3412" s="11" t="str">
        <f t="shared" si="732"/>
        <v/>
      </c>
      <c r="K3412" s="11" t="str">
        <f t="shared" si="733"/>
        <v/>
      </c>
      <c r="L3412" s="11" t="str">
        <f t="shared" si="734"/>
        <v>O</v>
      </c>
      <c r="M3412" s="13"/>
      <c r="X3412" s="13"/>
    </row>
    <row r="3413" spans="1:24" x14ac:dyDescent="0.3">
      <c r="A3413" s="13"/>
      <c r="B3413" s="11">
        <v>4431</v>
      </c>
      <c r="C3413" s="14">
        <f t="shared" si="729"/>
        <v>66.565799999999996</v>
      </c>
      <c r="D3413" s="13"/>
      <c r="E3413" s="14">
        <f t="shared" si="731"/>
        <v>66.563900000000004</v>
      </c>
      <c r="F3413" s="21">
        <v>19</v>
      </c>
      <c r="G3413" s="13"/>
      <c r="H3413" s="21">
        <f t="shared" si="730"/>
        <v>19</v>
      </c>
      <c r="I3413" s="13"/>
      <c r="J3413" s="11" t="str">
        <f t="shared" si="732"/>
        <v>X</v>
      </c>
      <c r="K3413" s="11" t="str">
        <f t="shared" si="733"/>
        <v/>
      </c>
      <c r="L3413" s="11" t="str">
        <f t="shared" si="734"/>
        <v/>
      </c>
      <c r="M3413" s="13"/>
      <c r="X3413" s="13"/>
    </row>
    <row r="3414" spans="1:24" x14ac:dyDescent="0.3">
      <c r="A3414" s="13"/>
      <c r="B3414" s="11">
        <v>4432</v>
      </c>
      <c r="C3414" s="14">
        <f t="shared" si="729"/>
        <v>66.573300000000003</v>
      </c>
      <c r="D3414" s="13"/>
      <c r="E3414" s="14">
        <f t="shared" si="731"/>
        <v>66.571399999999997</v>
      </c>
      <c r="F3414" s="21">
        <v>19</v>
      </c>
      <c r="G3414" s="13"/>
      <c r="H3414" s="21">
        <f t="shared" si="730"/>
        <v>19</v>
      </c>
      <c r="I3414" s="13"/>
      <c r="J3414" s="11" t="str">
        <f t="shared" si="732"/>
        <v>X</v>
      </c>
      <c r="K3414" s="11" t="str">
        <f t="shared" si="733"/>
        <v/>
      </c>
      <c r="L3414" s="11" t="str">
        <f t="shared" si="734"/>
        <v/>
      </c>
      <c r="M3414" s="13"/>
      <c r="X3414" s="13"/>
    </row>
    <row r="3415" spans="1:24" x14ac:dyDescent="0.3">
      <c r="A3415" s="13"/>
      <c r="B3415" s="11">
        <v>4433</v>
      </c>
      <c r="C3415" s="14">
        <f t="shared" si="729"/>
        <v>66.580799999999996</v>
      </c>
      <c r="D3415" s="13"/>
      <c r="E3415" s="14">
        <f t="shared" si="731"/>
        <v>66.578900000000004</v>
      </c>
      <c r="F3415" s="21">
        <v>19</v>
      </c>
      <c r="G3415" s="13"/>
      <c r="H3415" s="21">
        <f t="shared" si="730"/>
        <v>19</v>
      </c>
      <c r="I3415" s="13"/>
      <c r="J3415" s="11" t="str">
        <f t="shared" si="732"/>
        <v>X</v>
      </c>
      <c r="K3415" s="11" t="str">
        <f t="shared" si="733"/>
        <v/>
      </c>
      <c r="L3415" s="11" t="str">
        <f t="shared" si="734"/>
        <v/>
      </c>
      <c r="M3415" s="13"/>
      <c r="X3415" s="13"/>
    </row>
    <row r="3416" spans="1:24" x14ac:dyDescent="0.3">
      <c r="A3416" s="13"/>
      <c r="B3416" s="11">
        <v>4434</v>
      </c>
      <c r="C3416" s="14">
        <f t="shared" si="729"/>
        <v>66.588300000000004</v>
      </c>
      <c r="D3416" s="13"/>
      <c r="E3416" s="14">
        <f t="shared" si="731"/>
        <v>66.586500000000001</v>
      </c>
      <c r="F3416" s="21">
        <f t="shared" ref="F3416:F3433" si="735">ROUND(19-(((E3416-66)-0.58)/0.14)*(19/6),0)</f>
        <v>19</v>
      </c>
      <c r="G3416" s="13"/>
      <c r="H3416" s="21">
        <f t="shared" si="730"/>
        <v>18</v>
      </c>
      <c r="I3416" s="13"/>
      <c r="J3416" s="11" t="str">
        <f t="shared" si="732"/>
        <v/>
      </c>
      <c r="K3416" s="11" t="str">
        <f t="shared" si="733"/>
        <v/>
      </c>
      <c r="L3416" s="11" t="str">
        <f t="shared" si="734"/>
        <v>O</v>
      </c>
      <c r="M3416" s="13"/>
      <c r="X3416" s="13"/>
    </row>
    <row r="3417" spans="1:24" x14ac:dyDescent="0.3">
      <c r="A3417" s="13"/>
      <c r="B3417" s="11">
        <v>4435</v>
      </c>
      <c r="C3417" s="14">
        <f t="shared" si="729"/>
        <v>66.595799999999997</v>
      </c>
      <c r="D3417" s="13"/>
      <c r="E3417" s="14">
        <f t="shared" si="731"/>
        <v>66.593999999999994</v>
      </c>
      <c r="F3417" s="21">
        <f t="shared" si="735"/>
        <v>19</v>
      </c>
      <c r="G3417" s="13"/>
      <c r="H3417" s="21">
        <f t="shared" si="730"/>
        <v>18</v>
      </c>
      <c r="I3417" s="13"/>
      <c r="J3417" s="11" t="str">
        <f t="shared" si="732"/>
        <v/>
      </c>
      <c r="K3417" s="11" t="str">
        <f t="shared" si="733"/>
        <v/>
      </c>
      <c r="L3417" s="11" t="str">
        <f t="shared" si="734"/>
        <v>O</v>
      </c>
      <c r="M3417" s="13"/>
      <c r="X3417" s="13"/>
    </row>
    <row r="3418" spans="1:24" x14ac:dyDescent="0.3">
      <c r="A3418" s="13"/>
      <c r="B3418" s="11">
        <v>4436</v>
      </c>
      <c r="C3418" s="14">
        <f t="shared" si="729"/>
        <v>66.603300000000004</v>
      </c>
      <c r="D3418" s="13"/>
      <c r="E3418" s="14">
        <f t="shared" si="731"/>
        <v>66.601500000000001</v>
      </c>
      <c r="F3418" s="21">
        <f t="shared" si="735"/>
        <v>19</v>
      </c>
      <c r="G3418" s="13"/>
      <c r="H3418" s="21">
        <f t="shared" si="730"/>
        <v>18</v>
      </c>
      <c r="I3418" s="13"/>
      <c r="J3418" s="11" t="str">
        <f t="shared" si="732"/>
        <v/>
      </c>
      <c r="K3418" s="11" t="str">
        <f t="shared" si="733"/>
        <v/>
      </c>
      <c r="L3418" s="11" t="str">
        <f t="shared" si="734"/>
        <v>O</v>
      </c>
      <c r="M3418" s="13"/>
      <c r="X3418" s="13"/>
    </row>
    <row r="3419" spans="1:24" x14ac:dyDescent="0.3">
      <c r="A3419" s="13"/>
      <c r="B3419" s="11">
        <v>4437</v>
      </c>
      <c r="C3419" s="14">
        <f t="shared" si="729"/>
        <v>66.610799999999998</v>
      </c>
      <c r="D3419" s="13"/>
      <c r="E3419" s="14">
        <f t="shared" si="731"/>
        <v>66.608999999999995</v>
      </c>
      <c r="F3419" s="21">
        <f t="shared" si="735"/>
        <v>18</v>
      </c>
      <c r="G3419" s="13"/>
      <c r="H3419" s="21">
        <f t="shared" si="730"/>
        <v>18</v>
      </c>
      <c r="I3419" s="13"/>
      <c r="J3419" s="11" t="str">
        <f t="shared" si="732"/>
        <v>X</v>
      </c>
      <c r="K3419" s="11" t="str">
        <f t="shared" si="733"/>
        <v/>
      </c>
      <c r="L3419" s="11" t="str">
        <f t="shared" si="734"/>
        <v/>
      </c>
      <c r="M3419" s="13"/>
      <c r="X3419" s="13"/>
    </row>
    <row r="3420" spans="1:24" x14ac:dyDescent="0.3">
      <c r="A3420" s="13"/>
      <c r="B3420" s="11">
        <v>4438</v>
      </c>
      <c r="C3420" s="14">
        <f t="shared" si="729"/>
        <v>66.618300000000005</v>
      </c>
      <c r="D3420" s="13"/>
      <c r="E3420" s="14">
        <f t="shared" si="731"/>
        <v>66.616500000000002</v>
      </c>
      <c r="F3420" s="21">
        <f t="shared" si="735"/>
        <v>18</v>
      </c>
      <c r="G3420" s="13"/>
      <c r="H3420" s="21">
        <f t="shared" si="730"/>
        <v>18</v>
      </c>
      <c r="I3420" s="13"/>
      <c r="J3420" s="11" t="str">
        <f t="shared" si="732"/>
        <v>X</v>
      </c>
      <c r="K3420" s="11" t="str">
        <f t="shared" si="733"/>
        <v/>
      </c>
      <c r="L3420" s="11" t="str">
        <f t="shared" si="734"/>
        <v/>
      </c>
      <c r="M3420" s="13"/>
      <c r="X3420" s="13"/>
    </row>
    <row r="3421" spans="1:24" x14ac:dyDescent="0.3">
      <c r="A3421" s="13"/>
      <c r="B3421" s="11">
        <v>4439</v>
      </c>
      <c r="C3421" s="14">
        <f t="shared" si="729"/>
        <v>66.625799999999998</v>
      </c>
      <c r="D3421" s="13"/>
      <c r="E3421" s="14">
        <f t="shared" si="731"/>
        <v>66.624099999999999</v>
      </c>
      <c r="F3421" s="21">
        <f t="shared" si="735"/>
        <v>18</v>
      </c>
      <c r="G3421" s="13"/>
      <c r="H3421" s="21">
        <f t="shared" si="730"/>
        <v>17</v>
      </c>
      <c r="I3421" s="13"/>
      <c r="J3421" s="11" t="str">
        <f t="shared" si="732"/>
        <v/>
      </c>
      <c r="K3421" s="11" t="str">
        <f t="shared" si="733"/>
        <v/>
      </c>
      <c r="L3421" s="11" t="str">
        <f t="shared" si="734"/>
        <v>O</v>
      </c>
      <c r="M3421" s="13"/>
      <c r="X3421" s="13"/>
    </row>
    <row r="3422" spans="1:24" x14ac:dyDescent="0.3">
      <c r="A3422" s="13"/>
      <c r="B3422" s="11">
        <v>4440</v>
      </c>
      <c r="C3422" s="14">
        <f t="shared" si="729"/>
        <v>66.633300000000006</v>
      </c>
      <c r="D3422" s="13"/>
      <c r="E3422" s="14">
        <f t="shared" si="731"/>
        <v>66.631600000000006</v>
      </c>
      <c r="F3422" s="21">
        <f t="shared" si="735"/>
        <v>18</v>
      </c>
      <c r="G3422" s="13"/>
      <c r="H3422" s="21">
        <f t="shared" si="730"/>
        <v>17</v>
      </c>
      <c r="I3422" s="13"/>
      <c r="J3422" s="11" t="str">
        <f t="shared" si="732"/>
        <v/>
      </c>
      <c r="K3422" s="11" t="str">
        <f t="shared" si="733"/>
        <v/>
      </c>
      <c r="L3422" s="11" t="str">
        <f t="shared" si="734"/>
        <v>O</v>
      </c>
      <c r="M3422" s="13"/>
      <c r="X3422" s="13"/>
    </row>
    <row r="3423" spans="1:24" x14ac:dyDescent="0.3">
      <c r="A3423" s="13"/>
      <c r="B3423" s="11">
        <v>4441</v>
      </c>
      <c r="C3423" s="14">
        <f t="shared" si="729"/>
        <v>66.640799999999999</v>
      </c>
      <c r="D3423" s="13"/>
      <c r="E3423" s="14">
        <f t="shared" si="731"/>
        <v>66.639099999999999</v>
      </c>
      <c r="F3423" s="21">
        <f t="shared" si="735"/>
        <v>18</v>
      </c>
      <c r="G3423" s="13"/>
      <c r="H3423" s="21">
        <f t="shared" si="730"/>
        <v>17</v>
      </c>
      <c r="I3423" s="13"/>
      <c r="J3423" s="11" t="str">
        <f t="shared" si="732"/>
        <v/>
      </c>
      <c r="K3423" s="11" t="str">
        <f t="shared" si="733"/>
        <v/>
      </c>
      <c r="L3423" s="11" t="str">
        <f t="shared" si="734"/>
        <v>O</v>
      </c>
      <c r="M3423" s="13"/>
      <c r="X3423" s="13"/>
    </row>
    <row r="3424" spans="1:24" x14ac:dyDescent="0.3">
      <c r="A3424" s="13"/>
      <c r="B3424" s="11">
        <v>4442</v>
      </c>
      <c r="C3424" s="14">
        <f t="shared" si="729"/>
        <v>66.648300000000006</v>
      </c>
      <c r="D3424" s="13"/>
      <c r="E3424" s="14">
        <f t="shared" si="731"/>
        <v>66.646600000000007</v>
      </c>
      <c r="F3424" s="21">
        <f t="shared" si="735"/>
        <v>17</v>
      </c>
      <c r="G3424" s="13"/>
      <c r="H3424" s="21">
        <f t="shared" si="730"/>
        <v>17</v>
      </c>
      <c r="I3424" s="13"/>
      <c r="J3424" s="11" t="str">
        <f t="shared" si="732"/>
        <v>X</v>
      </c>
      <c r="K3424" s="11" t="str">
        <f t="shared" si="733"/>
        <v/>
      </c>
      <c r="L3424" s="11" t="str">
        <f t="shared" si="734"/>
        <v/>
      </c>
      <c r="M3424" s="13"/>
      <c r="X3424" s="13"/>
    </row>
    <row r="3425" spans="1:24" x14ac:dyDescent="0.3">
      <c r="A3425" s="13"/>
      <c r="B3425" s="11">
        <v>4443</v>
      </c>
      <c r="C3425" s="14">
        <f t="shared" si="729"/>
        <v>66.655799999999999</v>
      </c>
      <c r="D3425" s="13"/>
      <c r="E3425" s="14">
        <f t="shared" si="731"/>
        <v>66.6541</v>
      </c>
      <c r="F3425" s="21">
        <f t="shared" si="735"/>
        <v>17</v>
      </c>
      <c r="G3425" s="13"/>
      <c r="H3425" s="21">
        <f t="shared" si="730"/>
        <v>17</v>
      </c>
      <c r="I3425" s="13"/>
      <c r="J3425" s="11" t="str">
        <f t="shared" si="732"/>
        <v>X</v>
      </c>
      <c r="K3425" s="11" t="str">
        <f t="shared" si="733"/>
        <v/>
      </c>
      <c r="L3425" s="11" t="str">
        <f t="shared" si="734"/>
        <v/>
      </c>
      <c r="M3425" s="13"/>
      <c r="X3425" s="13"/>
    </row>
    <row r="3426" spans="1:24" x14ac:dyDescent="0.3">
      <c r="A3426" s="13"/>
      <c r="B3426" s="11">
        <v>4444</v>
      </c>
      <c r="C3426" s="14">
        <f t="shared" si="729"/>
        <v>66.663300000000007</v>
      </c>
      <c r="D3426" s="13"/>
      <c r="E3426" s="14">
        <f t="shared" si="731"/>
        <v>66.661699999999996</v>
      </c>
      <c r="F3426" s="21">
        <f t="shared" si="735"/>
        <v>17</v>
      </c>
      <c r="G3426" s="13"/>
      <c r="H3426" s="21">
        <f t="shared" si="730"/>
        <v>16</v>
      </c>
      <c r="I3426" s="13"/>
      <c r="J3426" s="11" t="str">
        <f t="shared" si="732"/>
        <v/>
      </c>
      <c r="K3426" s="11" t="str">
        <f t="shared" si="733"/>
        <v/>
      </c>
      <c r="L3426" s="11" t="str">
        <f t="shared" si="734"/>
        <v>O</v>
      </c>
      <c r="M3426" s="13"/>
      <c r="X3426" s="13"/>
    </row>
    <row r="3427" spans="1:24" x14ac:dyDescent="0.3">
      <c r="A3427" s="13"/>
      <c r="B3427" s="11">
        <v>4445</v>
      </c>
      <c r="C3427" s="14">
        <f t="shared" si="729"/>
        <v>66.6708</v>
      </c>
      <c r="D3427" s="13"/>
      <c r="E3427" s="14">
        <f t="shared" si="731"/>
        <v>66.669200000000004</v>
      </c>
      <c r="F3427" s="21">
        <f t="shared" si="735"/>
        <v>17</v>
      </c>
      <c r="G3427" s="13"/>
      <c r="H3427" s="21">
        <f t="shared" si="730"/>
        <v>16</v>
      </c>
      <c r="I3427" s="13"/>
      <c r="J3427" s="11" t="str">
        <f t="shared" si="732"/>
        <v/>
      </c>
      <c r="K3427" s="11" t="str">
        <f t="shared" si="733"/>
        <v/>
      </c>
      <c r="L3427" s="11" t="str">
        <f t="shared" si="734"/>
        <v>O</v>
      </c>
      <c r="M3427" s="13"/>
      <c r="X3427" s="13"/>
    </row>
    <row r="3428" spans="1:24" x14ac:dyDescent="0.3">
      <c r="A3428" s="13"/>
      <c r="B3428" s="11">
        <v>4446</v>
      </c>
      <c r="C3428" s="14">
        <f t="shared" si="729"/>
        <v>66.678299999999993</v>
      </c>
      <c r="D3428" s="13"/>
      <c r="E3428" s="14">
        <f t="shared" si="731"/>
        <v>66.676699999999997</v>
      </c>
      <c r="F3428" s="21">
        <f t="shared" si="735"/>
        <v>17</v>
      </c>
      <c r="G3428" s="13"/>
      <c r="H3428" s="21">
        <f t="shared" si="730"/>
        <v>16</v>
      </c>
      <c r="I3428" s="13"/>
      <c r="J3428" s="11" t="str">
        <f t="shared" si="732"/>
        <v/>
      </c>
      <c r="K3428" s="11" t="str">
        <f t="shared" si="733"/>
        <v/>
      </c>
      <c r="L3428" s="11" t="str">
        <f t="shared" si="734"/>
        <v>O</v>
      </c>
      <c r="M3428" s="13"/>
      <c r="X3428" s="13"/>
    </row>
    <row r="3429" spans="1:24" x14ac:dyDescent="0.3">
      <c r="A3429" s="13"/>
      <c r="B3429" s="11">
        <v>4447</v>
      </c>
      <c r="C3429" s="14">
        <f t="shared" si="729"/>
        <v>66.6858</v>
      </c>
      <c r="D3429" s="13"/>
      <c r="E3429" s="14">
        <f t="shared" si="731"/>
        <v>66.684200000000004</v>
      </c>
      <c r="F3429" s="21">
        <f t="shared" si="735"/>
        <v>17</v>
      </c>
      <c r="G3429" s="13"/>
      <c r="H3429" s="21">
        <f t="shared" si="730"/>
        <v>16</v>
      </c>
      <c r="I3429" s="13"/>
      <c r="J3429" s="11" t="str">
        <f t="shared" si="732"/>
        <v/>
      </c>
      <c r="K3429" s="11" t="str">
        <f t="shared" si="733"/>
        <v/>
      </c>
      <c r="L3429" s="11" t="str">
        <f t="shared" si="734"/>
        <v>O</v>
      </c>
      <c r="M3429" s="13"/>
      <c r="X3429" s="13"/>
    </row>
    <row r="3430" spans="1:24" x14ac:dyDescent="0.3">
      <c r="A3430" s="13"/>
      <c r="B3430" s="11">
        <v>4448</v>
      </c>
      <c r="C3430" s="14">
        <f t="shared" si="729"/>
        <v>66.693299999999994</v>
      </c>
      <c r="D3430" s="13"/>
      <c r="E3430" s="14">
        <f t="shared" si="731"/>
        <v>66.691699999999997</v>
      </c>
      <c r="F3430" s="21">
        <f t="shared" si="735"/>
        <v>16</v>
      </c>
      <c r="G3430" s="13"/>
      <c r="H3430" s="21">
        <f t="shared" si="730"/>
        <v>16</v>
      </c>
      <c r="I3430" s="13"/>
      <c r="J3430" s="11" t="str">
        <f t="shared" si="732"/>
        <v>X</v>
      </c>
      <c r="K3430" s="11" t="str">
        <f t="shared" si="733"/>
        <v/>
      </c>
      <c r="L3430" s="11" t="str">
        <f t="shared" si="734"/>
        <v/>
      </c>
      <c r="M3430" s="13"/>
      <c r="X3430" s="13"/>
    </row>
    <row r="3431" spans="1:24" x14ac:dyDescent="0.3">
      <c r="A3431" s="13"/>
      <c r="B3431" s="11">
        <v>4449</v>
      </c>
      <c r="C3431" s="14">
        <f t="shared" si="729"/>
        <v>66.700800000000001</v>
      </c>
      <c r="D3431" s="13"/>
      <c r="E3431" s="14">
        <f t="shared" si="731"/>
        <v>66.699200000000005</v>
      </c>
      <c r="F3431" s="21">
        <f t="shared" si="735"/>
        <v>16</v>
      </c>
      <c r="G3431" s="13"/>
      <c r="H3431" s="21">
        <f t="shared" si="730"/>
        <v>16</v>
      </c>
      <c r="I3431" s="13"/>
      <c r="J3431" s="11" t="str">
        <f t="shared" si="732"/>
        <v>X</v>
      </c>
      <c r="K3431" s="11" t="str">
        <f t="shared" si="733"/>
        <v/>
      </c>
      <c r="L3431" s="11" t="str">
        <f t="shared" si="734"/>
        <v/>
      </c>
      <c r="M3431" s="13"/>
      <c r="X3431" s="13"/>
    </row>
    <row r="3432" spans="1:24" x14ac:dyDescent="0.3">
      <c r="A3432" s="13"/>
      <c r="B3432" s="11">
        <v>4450</v>
      </c>
      <c r="C3432" s="14">
        <f t="shared" si="729"/>
        <v>66.708299999999994</v>
      </c>
      <c r="D3432" s="13"/>
      <c r="E3432" s="14">
        <f t="shared" si="731"/>
        <v>66.706800000000001</v>
      </c>
      <c r="F3432" s="21">
        <f t="shared" si="735"/>
        <v>16</v>
      </c>
      <c r="G3432" s="13"/>
      <c r="H3432" s="21">
        <f t="shared" si="730"/>
        <v>15</v>
      </c>
      <c r="I3432" s="13"/>
      <c r="J3432" s="11" t="str">
        <f t="shared" si="732"/>
        <v/>
      </c>
      <c r="K3432" s="11" t="str">
        <f t="shared" si="733"/>
        <v/>
      </c>
      <c r="L3432" s="11" t="str">
        <f t="shared" si="734"/>
        <v>O</v>
      </c>
      <c r="M3432" s="13"/>
      <c r="X3432" s="13"/>
    </row>
    <row r="3433" spans="1:24" x14ac:dyDescent="0.3">
      <c r="A3433" s="13"/>
      <c r="B3433" s="11">
        <v>4451</v>
      </c>
      <c r="C3433" s="14">
        <f t="shared" si="729"/>
        <v>66.715800000000002</v>
      </c>
      <c r="D3433" s="13"/>
      <c r="E3433" s="14">
        <f t="shared" si="731"/>
        <v>66.714299999999994</v>
      </c>
      <c r="F3433" s="21">
        <f t="shared" si="735"/>
        <v>16</v>
      </c>
      <c r="G3433" s="13"/>
      <c r="H3433" s="21">
        <f t="shared" si="730"/>
        <v>15</v>
      </c>
      <c r="I3433" s="13"/>
      <c r="J3433" s="11" t="str">
        <f t="shared" si="732"/>
        <v/>
      </c>
      <c r="K3433" s="11" t="str">
        <f t="shared" si="733"/>
        <v/>
      </c>
      <c r="L3433" s="11" t="str">
        <f t="shared" si="734"/>
        <v>O</v>
      </c>
      <c r="M3433" s="13"/>
      <c r="X3433" s="13"/>
    </row>
    <row r="3434" spans="1:24" x14ac:dyDescent="0.3">
      <c r="A3434" s="13"/>
      <c r="B3434" s="11">
        <v>4452</v>
      </c>
      <c r="C3434" s="14">
        <f t="shared" si="729"/>
        <v>66.723299999999995</v>
      </c>
      <c r="D3434" s="13"/>
      <c r="E3434" s="14">
        <f t="shared" si="731"/>
        <v>66.721800000000002</v>
      </c>
      <c r="F3434" s="21">
        <f t="shared" ref="F3434:F3452" si="736">ROUND((19/2)+((0.86-(E3434-66))/0.14)*(19/3),0)</f>
        <v>16</v>
      </c>
      <c r="G3434" s="13"/>
      <c r="H3434" s="21">
        <f t="shared" si="730"/>
        <v>15</v>
      </c>
      <c r="I3434" s="13"/>
      <c r="J3434" s="11" t="str">
        <f t="shared" si="732"/>
        <v/>
      </c>
      <c r="K3434" s="11" t="str">
        <f t="shared" si="733"/>
        <v/>
      </c>
      <c r="L3434" s="11" t="str">
        <f t="shared" si="734"/>
        <v>O</v>
      </c>
      <c r="M3434" s="13"/>
      <c r="X3434" s="13"/>
    </row>
    <row r="3435" spans="1:24" x14ac:dyDescent="0.3">
      <c r="A3435" s="13"/>
      <c r="B3435" s="11">
        <v>4453</v>
      </c>
      <c r="C3435" s="14">
        <f t="shared" si="729"/>
        <v>66.730800000000002</v>
      </c>
      <c r="D3435" s="13"/>
      <c r="E3435" s="14">
        <f t="shared" si="731"/>
        <v>66.729299999999995</v>
      </c>
      <c r="F3435" s="21">
        <f t="shared" si="736"/>
        <v>15</v>
      </c>
      <c r="G3435" s="13"/>
      <c r="H3435" s="21">
        <f t="shared" si="730"/>
        <v>15</v>
      </c>
      <c r="I3435" s="13"/>
      <c r="J3435" s="11" t="str">
        <f t="shared" ref="J3435:J3470" si="737">IF(H3435=F3435,"X","")</f>
        <v>X</v>
      </c>
      <c r="K3435" s="11" t="str">
        <f t="shared" ref="K3435:K3470" si="738">IF(H3435&gt;F3435,"U","")</f>
        <v/>
      </c>
      <c r="L3435" s="11" t="str">
        <f t="shared" ref="L3435:L3470" si="739">IF(H3435&lt;F3435,"O","")</f>
        <v/>
      </c>
      <c r="M3435" s="13"/>
      <c r="X3435" s="13"/>
    </row>
    <row r="3436" spans="1:24" x14ac:dyDescent="0.3">
      <c r="A3436" s="13"/>
      <c r="B3436" s="11">
        <v>4454</v>
      </c>
      <c r="C3436" s="14">
        <f t="shared" si="729"/>
        <v>66.738299999999995</v>
      </c>
      <c r="D3436" s="13"/>
      <c r="E3436" s="14">
        <f t="shared" si="731"/>
        <v>66.736800000000002</v>
      </c>
      <c r="F3436" s="21">
        <f t="shared" si="736"/>
        <v>15</v>
      </c>
      <c r="G3436" s="13"/>
      <c r="H3436" s="21">
        <f t="shared" si="730"/>
        <v>15</v>
      </c>
      <c r="I3436" s="13"/>
      <c r="J3436" s="11" t="str">
        <f t="shared" si="737"/>
        <v>X</v>
      </c>
      <c r="K3436" s="11" t="str">
        <f t="shared" si="738"/>
        <v/>
      </c>
      <c r="L3436" s="11" t="str">
        <f t="shared" si="739"/>
        <v/>
      </c>
      <c r="M3436" s="13"/>
      <c r="X3436" s="13"/>
    </row>
    <row r="3437" spans="1:24" x14ac:dyDescent="0.3">
      <c r="A3437" s="13"/>
      <c r="B3437" s="11">
        <v>4455</v>
      </c>
      <c r="C3437" s="14">
        <f t="shared" si="729"/>
        <v>66.745800000000003</v>
      </c>
      <c r="D3437" s="13"/>
      <c r="E3437" s="14">
        <f t="shared" si="731"/>
        <v>66.744399999999999</v>
      </c>
      <c r="F3437" s="21">
        <f t="shared" si="736"/>
        <v>15</v>
      </c>
      <c r="G3437" s="13"/>
      <c r="H3437" s="21">
        <f t="shared" si="730"/>
        <v>14</v>
      </c>
      <c r="I3437" s="13"/>
      <c r="J3437" s="11" t="str">
        <f t="shared" si="737"/>
        <v/>
      </c>
      <c r="K3437" s="11" t="str">
        <f t="shared" si="738"/>
        <v/>
      </c>
      <c r="L3437" s="11" t="str">
        <f t="shared" si="739"/>
        <v>O</v>
      </c>
      <c r="M3437" s="13"/>
      <c r="X3437" s="13"/>
    </row>
    <row r="3438" spans="1:24" x14ac:dyDescent="0.3">
      <c r="A3438" s="13"/>
      <c r="B3438" s="11">
        <v>4456</v>
      </c>
      <c r="C3438" s="14">
        <f t="shared" si="729"/>
        <v>66.753299999999996</v>
      </c>
      <c r="D3438" s="13"/>
      <c r="E3438" s="14">
        <f t="shared" si="731"/>
        <v>66.751900000000006</v>
      </c>
      <c r="F3438" s="21">
        <f t="shared" si="736"/>
        <v>14</v>
      </c>
      <c r="G3438" s="13"/>
      <c r="H3438" s="21">
        <f t="shared" si="730"/>
        <v>14</v>
      </c>
      <c r="I3438" s="13"/>
      <c r="J3438" s="11" t="str">
        <f t="shared" si="737"/>
        <v>X</v>
      </c>
      <c r="K3438" s="11" t="str">
        <f t="shared" si="738"/>
        <v/>
      </c>
      <c r="L3438" s="11" t="str">
        <f t="shared" si="739"/>
        <v/>
      </c>
      <c r="M3438" s="13"/>
      <c r="X3438" s="13"/>
    </row>
    <row r="3439" spans="1:24" x14ac:dyDescent="0.3">
      <c r="A3439" s="13"/>
      <c r="B3439" s="11">
        <v>4457</v>
      </c>
      <c r="C3439" s="14">
        <f t="shared" si="729"/>
        <v>66.760800000000003</v>
      </c>
      <c r="D3439" s="13"/>
      <c r="E3439" s="14">
        <f t="shared" si="731"/>
        <v>66.759399999999999</v>
      </c>
      <c r="F3439" s="21">
        <f t="shared" si="736"/>
        <v>14</v>
      </c>
      <c r="G3439" s="13"/>
      <c r="H3439" s="21">
        <f t="shared" si="730"/>
        <v>14</v>
      </c>
      <c r="I3439" s="13"/>
      <c r="J3439" s="11" t="str">
        <f t="shared" si="737"/>
        <v>X</v>
      </c>
      <c r="K3439" s="11" t="str">
        <f t="shared" si="738"/>
        <v/>
      </c>
      <c r="L3439" s="11" t="str">
        <f t="shared" si="739"/>
        <v/>
      </c>
      <c r="M3439" s="13"/>
      <c r="X3439" s="13"/>
    </row>
    <row r="3440" spans="1:24" x14ac:dyDescent="0.3">
      <c r="A3440" s="13"/>
      <c r="B3440" s="11">
        <v>4458</v>
      </c>
      <c r="C3440" s="14">
        <f t="shared" si="729"/>
        <v>66.768299999999996</v>
      </c>
      <c r="D3440" s="13"/>
      <c r="E3440" s="14">
        <f t="shared" si="731"/>
        <v>66.766900000000007</v>
      </c>
      <c r="F3440" s="21">
        <f t="shared" si="736"/>
        <v>14</v>
      </c>
      <c r="G3440" s="13"/>
      <c r="H3440" s="21">
        <f t="shared" si="730"/>
        <v>14</v>
      </c>
      <c r="I3440" s="13"/>
      <c r="J3440" s="11" t="str">
        <f t="shared" si="737"/>
        <v>X</v>
      </c>
      <c r="K3440" s="11" t="str">
        <f t="shared" si="738"/>
        <v/>
      </c>
      <c r="L3440" s="11" t="str">
        <f t="shared" si="739"/>
        <v/>
      </c>
      <c r="M3440" s="13"/>
      <c r="X3440" s="13"/>
    </row>
    <row r="3441" spans="1:24" x14ac:dyDescent="0.3">
      <c r="A3441" s="13"/>
      <c r="B3441" s="11">
        <v>4459</v>
      </c>
      <c r="C3441" s="14">
        <f t="shared" si="729"/>
        <v>66.775700000000001</v>
      </c>
      <c r="D3441" s="13"/>
      <c r="E3441" s="14">
        <f t="shared" si="731"/>
        <v>66.7744</v>
      </c>
      <c r="F3441" s="21">
        <f t="shared" si="736"/>
        <v>13</v>
      </c>
      <c r="G3441" s="13"/>
      <c r="H3441" s="21">
        <f t="shared" si="730"/>
        <v>13</v>
      </c>
      <c r="I3441" s="13"/>
      <c r="J3441" s="11" t="str">
        <f t="shared" si="737"/>
        <v>X</v>
      </c>
      <c r="K3441" s="11" t="str">
        <f t="shared" si="738"/>
        <v/>
      </c>
      <c r="L3441" s="11" t="str">
        <f t="shared" si="739"/>
        <v/>
      </c>
      <c r="M3441" s="13"/>
      <c r="X3441" s="13"/>
    </row>
    <row r="3442" spans="1:24" x14ac:dyDescent="0.3">
      <c r="A3442" s="13"/>
      <c r="B3442" s="11">
        <v>4460</v>
      </c>
      <c r="C3442" s="14">
        <f t="shared" si="729"/>
        <v>66.783199999999994</v>
      </c>
      <c r="D3442" s="13"/>
      <c r="E3442" s="14">
        <f t="shared" si="731"/>
        <v>66.781999999999996</v>
      </c>
      <c r="F3442" s="21">
        <f t="shared" si="736"/>
        <v>13</v>
      </c>
      <c r="G3442" s="13"/>
      <c r="H3442" s="21">
        <f t="shared" si="730"/>
        <v>11.999999999999998</v>
      </c>
      <c r="I3442" s="13"/>
      <c r="J3442" s="11" t="str">
        <f t="shared" si="737"/>
        <v/>
      </c>
      <c r="K3442" s="11" t="str">
        <f t="shared" si="738"/>
        <v/>
      </c>
      <c r="L3442" s="11" t="str">
        <f t="shared" si="739"/>
        <v>O</v>
      </c>
      <c r="M3442" s="13"/>
      <c r="X3442" s="13"/>
    </row>
    <row r="3443" spans="1:24" x14ac:dyDescent="0.3">
      <c r="A3443" s="13"/>
      <c r="B3443" s="11">
        <v>4461</v>
      </c>
      <c r="C3443" s="14">
        <f t="shared" si="729"/>
        <v>66.790700000000001</v>
      </c>
      <c r="D3443" s="13"/>
      <c r="E3443" s="14">
        <f t="shared" si="731"/>
        <v>66.789500000000004</v>
      </c>
      <c r="F3443" s="21">
        <f t="shared" si="736"/>
        <v>13</v>
      </c>
      <c r="G3443" s="13"/>
      <c r="H3443" s="21">
        <f t="shared" si="730"/>
        <v>11.999999999999998</v>
      </c>
      <c r="I3443" s="13"/>
      <c r="J3443" s="11" t="str">
        <f t="shared" si="737"/>
        <v/>
      </c>
      <c r="K3443" s="11" t="str">
        <f t="shared" si="738"/>
        <v/>
      </c>
      <c r="L3443" s="11" t="str">
        <f t="shared" si="739"/>
        <v>O</v>
      </c>
      <c r="M3443" s="13"/>
      <c r="X3443" s="13"/>
    </row>
    <row r="3444" spans="1:24" x14ac:dyDescent="0.3">
      <c r="A3444" s="13"/>
      <c r="B3444" s="11">
        <v>4462</v>
      </c>
      <c r="C3444" s="14">
        <f t="shared" si="729"/>
        <v>66.798199999999994</v>
      </c>
      <c r="D3444" s="13"/>
      <c r="E3444" s="14">
        <f t="shared" si="731"/>
        <v>66.796999999999997</v>
      </c>
      <c r="F3444" s="21">
        <f t="shared" si="736"/>
        <v>12</v>
      </c>
      <c r="G3444" s="13"/>
      <c r="H3444" s="21">
        <f t="shared" si="730"/>
        <v>11.999999999999998</v>
      </c>
      <c r="I3444" s="13"/>
      <c r="J3444" s="11" t="str">
        <f t="shared" si="737"/>
        <v>X</v>
      </c>
      <c r="K3444" s="11" t="str">
        <f t="shared" si="738"/>
        <v/>
      </c>
      <c r="L3444" s="11" t="str">
        <f t="shared" si="739"/>
        <v/>
      </c>
      <c r="M3444" s="13"/>
      <c r="X3444" s="13"/>
    </row>
    <row r="3445" spans="1:24" x14ac:dyDescent="0.3">
      <c r="A3445" s="13"/>
      <c r="B3445" s="11">
        <v>4463</v>
      </c>
      <c r="C3445" s="14">
        <f t="shared" si="729"/>
        <v>66.805700000000002</v>
      </c>
      <c r="D3445" s="13"/>
      <c r="E3445" s="14">
        <f t="shared" si="731"/>
        <v>66.804500000000004</v>
      </c>
      <c r="F3445" s="21">
        <f t="shared" si="736"/>
        <v>12</v>
      </c>
      <c r="G3445" s="13"/>
      <c r="H3445" s="21">
        <f t="shared" si="730"/>
        <v>11.999999999999998</v>
      </c>
      <c r="I3445" s="13"/>
      <c r="J3445" s="11" t="str">
        <f t="shared" si="737"/>
        <v>X</v>
      </c>
      <c r="K3445" s="11" t="str">
        <f t="shared" si="738"/>
        <v/>
      </c>
      <c r="L3445" s="11" t="str">
        <f t="shared" si="739"/>
        <v/>
      </c>
      <c r="M3445" s="13"/>
      <c r="X3445" s="13"/>
    </row>
    <row r="3446" spans="1:24" x14ac:dyDescent="0.3">
      <c r="A3446" s="13"/>
      <c r="B3446" s="11">
        <v>4464</v>
      </c>
      <c r="C3446" s="14">
        <f t="shared" si="729"/>
        <v>66.813199999999995</v>
      </c>
      <c r="D3446" s="13"/>
      <c r="E3446" s="14">
        <f t="shared" si="731"/>
        <v>66.811999999999998</v>
      </c>
      <c r="F3446" s="21">
        <f t="shared" si="736"/>
        <v>12</v>
      </c>
      <c r="G3446" s="13"/>
      <c r="H3446" s="21">
        <f t="shared" si="730"/>
        <v>11.999999999999998</v>
      </c>
      <c r="I3446" s="13"/>
      <c r="J3446" s="11" t="str">
        <f t="shared" si="737"/>
        <v>X</v>
      </c>
      <c r="K3446" s="11" t="str">
        <f t="shared" si="738"/>
        <v/>
      </c>
      <c r="L3446" s="11" t="str">
        <f t="shared" si="739"/>
        <v/>
      </c>
      <c r="M3446" s="13"/>
      <c r="X3446" s="13"/>
    </row>
    <row r="3447" spans="1:24" x14ac:dyDescent="0.3">
      <c r="A3447" s="13"/>
      <c r="B3447" s="11">
        <v>4465</v>
      </c>
      <c r="C3447" s="14">
        <f t="shared" si="729"/>
        <v>66.820700000000002</v>
      </c>
      <c r="D3447" s="13"/>
      <c r="E3447" s="14">
        <f t="shared" si="731"/>
        <v>66.819500000000005</v>
      </c>
      <c r="F3447" s="21">
        <f t="shared" si="736"/>
        <v>11</v>
      </c>
      <c r="G3447" s="13"/>
      <c r="H3447" s="21">
        <f t="shared" si="730"/>
        <v>11.999999999999998</v>
      </c>
      <c r="I3447" s="13"/>
      <c r="J3447" s="11" t="str">
        <f t="shared" si="737"/>
        <v/>
      </c>
      <c r="K3447" s="11" t="str">
        <f t="shared" si="738"/>
        <v>U</v>
      </c>
      <c r="L3447" s="11" t="str">
        <f t="shared" si="739"/>
        <v/>
      </c>
      <c r="M3447" s="13"/>
      <c r="X3447" s="13"/>
    </row>
    <row r="3448" spans="1:24" x14ac:dyDescent="0.3">
      <c r="A3448" s="13"/>
      <c r="B3448" s="11">
        <v>4466</v>
      </c>
      <c r="C3448" s="14">
        <f t="shared" si="729"/>
        <v>66.828100000000006</v>
      </c>
      <c r="D3448" s="13"/>
      <c r="E3448" s="14">
        <f t="shared" si="731"/>
        <v>66.827100000000002</v>
      </c>
      <c r="F3448" s="21">
        <f t="shared" si="736"/>
        <v>11</v>
      </c>
      <c r="G3448" s="13"/>
      <c r="H3448" s="21">
        <f t="shared" si="730"/>
        <v>10</v>
      </c>
      <c r="I3448" s="13"/>
      <c r="J3448" s="11" t="str">
        <f t="shared" si="737"/>
        <v/>
      </c>
      <c r="K3448" s="11" t="str">
        <f t="shared" si="738"/>
        <v/>
      </c>
      <c r="L3448" s="11" t="str">
        <f t="shared" si="739"/>
        <v>O</v>
      </c>
      <c r="M3448" s="13"/>
      <c r="X3448" s="13"/>
    </row>
    <row r="3449" spans="1:24" x14ac:dyDescent="0.3">
      <c r="A3449" s="13"/>
      <c r="B3449" s="11">
        <v>4467</v>
      </c>
      <c r="C3449" s="14">
        <f t="shared" si="729"/>
        <v>66.835599999999999</v>
      </c>
      <c r="D3449" s="13"/>
      <c r="E3449" s="14">
        <f t="shared" si="731"/>
        <v>66.834599999999995</v>
      </c>
      <c r="F3449" s="21">
        <f t="shared" si="736"/>
        <v>11</v>
      </c>
      <c r="G3449" s="13"/>
      <c r="H3449" s="21">
        <f t="shared" si="730"/>
        <v>10</v>
      </c>
      <c r="I3449" s="13"/>
      <c r="J3449" s="11" t="str">
        <f t="shared" si="737"/>
        <v/>
      </c>
      <c r="K3449" s="11" t="str">
        <f t="shared" si="738"/>
        <v/>
      </c>
      <c r="L3449" s="11" t="str">
        <f t="shared" si="739"/>
        <v>O</v>
      </c>
      <c r="M3449" s="13"/>
      <c r="X3449" s="13"/>
    </row>
    <row r="3450" spans="1:24" x14ac:dyDescent="0.3">
      <c r="A3450" s="13"/>
      <c r="B3450" s="11">
        <v>4468</v>
      </c>
      <c r="C3450" s="14">
        <f t="shared" si="729"/>
        <v>66.843100000000007</v>
      </c>
      <c r="D3450" s="13"/>
      <c r="E3450" s="14">
        <f t="shared" si="731"/>
        <v>66.842100000000002</v>
      </c>
      <c r="F3450" s="21">
        <f t="shared" si="736"/>
        <v>10</v>
      </c>
      <c r="G3450" s="13"/>
      <c r="H3450" s="21">
        <f t="shared" si="730"/>
        <v>10</v>
      </c>
      <c r="I3450" s="13"/>
      <c r="J3450" s="11" t="str">
        <f t="shared" si="737"/>
        <v>X</v>
      </c>
      <c r="K3450" s="11" t="str">
        <f t="shared" si="738"/>
        <v/>
      </c>
      <c r="L3450" s="11" t="str">
        <f t="shared" si="739"/>
        <v/>
      </c>
      <c r="M3450" s="13"/>
      <c r="X3450" s="13"/>
    </row>
    <row r="3451" spans="1:24" x14ac:dyDescent="0.3">
      <c r="A3451" s="13"/>
      <c r="B3451" s="11">
        <v>4469</v>
      </c>
      <c r="C3451" s="14">
        <f t="shared" si="729"/>
        <v>66.8506</v>
      </c>
      <c r="D3451" s="13"/>
      <c r="E3451" s="14">
        <f t="shared" si="731"/>
        <v>66.849599999999995</v>
      </c>
      <c r="F3451" s="21">
        <f t="shared" si="736"/>
        <v>10</v>
      </c>
      <c r="G3451" s="13"/>
      <c r="H3451" s="21">
        <f t="shared" si="730"/>
        <v>10</v>
      </c>
      <c r="I3451" s="13"/>
      <c r="J3451" s="11" t="str">
        <f t="shared" si="737"/>
        <v>X</v>
      </c>
      <c r="K3451" s="11" t="str">
        <f t="shared" si="738"/>
        <v/>
      </c>
      <c r="L3451" s="11" t="str">
        <f t="shared" si="739"/>
        <v/>
      </c>
      <c r="M3451" s="13"/>
      <c r="X3451" s="13"/>
    </row>
    <row r="3452" spans="1:24" x14ac:dyDescent="0.3">
      <c r="A3452" s="13"/>
      <c r="B3452" s="11">
        <v>4470</v>
      </c>
      <c r="C3452" s="14">
        <f t="shared" si="729"/>
        <v>66.858099999999993</v>
      </c>
      <c r="D3452" s="13"/>
      <c r="E3452" s="14">
        <f t="shared" si="731"/>
        <v>66.857100000000003</v>
      </c>
      <c r="F3452" s="21">
        <f t="shared" si="736"/>
        <v>10</v>
      </c>
      <c r="G3452" s="13"/>
      <c r="H3452" s="21">
        <f t="shared" si="730"/>
        <v>10</v>
      </c>
      <c r="I3452" s="13"/>
      <c r="J3452" s="11" t="str">
        <f t="shared" si="737"/>
        <v>X</v>
      </c>
      <c r="K3452" s="11" t="str">
        <f t="shared" si="738"/>
        <v/>
      </c>
      <c r="L3452" s="11" t="str">
        <f t="shared" si="739"/>
        <v/>
      </c>
      <c r="M3452" s="13"/>
      <c r="X3452" s="13"/>
    </row>
    <row r="3453" spans="1:24" x14ac:dyDescent="0.3">
      <c r="A3453" s="13"/>
      <c r="B3453" s="11">
        <v>4471</v>
      </c>
      <c r="C3453" s="14">
        <f t="shared" si="729"/>
        <v>66.865499999999997</v>
      </c>
      <c r="D3453" s="13"/>
      <c r="E3453" s="14">
        <f t="shared" si="731"/>
        <v>66.864699999999999</v>
      </c>
      <c r="F3453" s="21">
        <f t="shared" ref="F3453:F3470" si="740">ROUND(((1-(E3453-66))/0.14)*(19/2),0)</f>
        <v>9</v>
      </c>
      <c r="G3453" s="13"/>
      <c r="H3453" s="21">
        <f t="shared" si="730"/>
        <v>8</v>
      </c>
      <c r="I3453" s="13"/>
      <c r="J3453" s="11" t="str">
        <f t="shared" si="737"/>
        <v/>
      </c>
      <c r="K3453" s="11" t="str">
        <f t="shared" si="738"/>
        <v/>
      </c>
      <c r="L3453" s="11" t="str">
        <f t="shared" si="739"/>
        <v>O</v>
      </c>
      <c r="M3453" s="13"/>
      <c r="X3453" s="13"/>
    </row>
    <row r="3454" spans="1:24" x14ac:dyDescent="0.3">
      <c r="A3454" s="13"/>
      <c r="B3454" s="11">
        <v>4472</v>
      </c>
      <c r="C3454" s="14">
        <f t="shared" si="729"/>
        <v>66.873000000000005</v>
      </c>
      <c r="D3454" s="13"/>
      <c r="E3454" s="14">
        <f t="shared" si="731"/>
        <v>66.872200000000007</v>
      </c>
      <c r="F3454" s="21">
        <f t="shared" si="740"/>
        <v>9</v>
      </c>
      <c r="G3454" s="13"/>
      <c r="H3454" s="21">
        <f t="shared" si="730"/>
        <v>8</v>
      </c>
      <c r="I3454" s="13"/>
      <c r="J3454" s="11" t="str">
        <f t="shared" si="737"/>
        <v/>
      </c>
      <c r="K3454" s="11" t="str">
        <f t="shared" si="738"/>
        <v/>
      </c>
      <c r="L3454" s="11" t="str">
        <f t="shared" si="739"/>
        <v>O</v>
      </c>
      <c r="M3454" s="13"/>
      <c r="X3454" s="13"/>
    </row>
    <row r="3455" spans="1:24" x14ac:dyDescent="0.3">
      <c r="A3455" s="13"/>
      <c r="B3455" s="11">
        <v>4473</v>
      </c>
      <c r="C3455" s="14">
        <f t="shared" si="729"/>
        <v>66.880499999999998</v>
      </c>
      <c r="D3455" s="13"/>
      <c r="E3455" s="14">
        <f t="shared" si="731"/>
        <v>66.8797</v>
      </c>
      <c r="F3455" s="21">
        <f t="shared" si="740"/>
        <v>8</v>
      </c>
      <c r="G3455" s="13"/>
      <c r="H3455" s="21">
        <f t="shared" si="730"/>
        <v>8</v>
      </c>
      <c r="I3455" s="13"/>
      <c r="J3455" s="11" t="str">
        <f t="shared" si="737"/>
        <v>X</v>
      </c>
      <c r="K3455" s="11" t="str">
        <f t="shared" si="738"/>
        <v/>
      </c>
      <c r="L3455" s="11" t="str">
        <f t="shared" si="739"/>
        <v/>
      </c>
      <c r="M3455" s="13"/>
      <c r="X3455" s="13"/>
    </row>
    <row r="3456" spans="1:24" x14ac:dyDescent="0.3">
      <c r="A3456" s="13"/>
      <c r="B3456" s="11">
        <v>4474</v>
      </c>
      <c r="C3456" s="14">
        <f t="shared" si="729"/>
        <v>66.888000000000005</v>
      </c>
      <c r="D3456" s="13"/>
      <c r="E3456" s="14">
        <f t="shared" si="731"/>
        <v>66.887200000000007</v>
      </c>
      <c r="F3456" s="21">
        <f t="shared" si="740"/>
        <v>8</v>
      </c>
      <c r="G3456" s="13"/>
      <c r="H3456" s="21">
        <f t="shared" si="730"/>
        <v>8</v>
      </c>
      <c r="I3456" s="13"/>
      <c r="J3456" s="11" t="str">
        <f t="shared" si="737"/>
        <v>X</v>
      </c>
      <c r="K3456" s="11" t="str">
        <f t="shared" si="738"/>
        <v/>
      </c>
      <c r="L3456" s="11" t="str">
        <f t="shared" si="739"/>
        <v/>
      </c>
      <c r="M3456" s="13"/>
      <c r="X3456" s="13"/>
    </row>
    <row r="3457" spans="1:24" x14ac:dyDescent="0.3">
      <c r="A3457" s="13"/>
      <c r="B3457" s="11">
        <v>4475</v>
      </c>
      <c r="C3457" s="14">
        <f t="shared" si="729"/>
        <v>66.895399999999995</v>
      </c>
      <c r="D3457" s="13"/>
      <c r="E3457" s="14">
        <f t="shared" si="731"/>
        <v>66.8947</v>
      </c>
      <c r="F3457" s="21">
        <f t="shared" si="740"/>
        <v>7</v>
      </c>
      <c r="G3457" s="13"/>
      <c r="H3457" s="21">
        <f t="shared" si="730"/>
        <v>7</v>
      </c>
      <c r="I3457" s="13"/>
      <c r="J3457" s="11" t="str">
        <f t="shared" si="737"/>
        <v>X</v>
      </c>
      <c r="K3457" s="11" t="str">
        <f t="shared" si="738"/>
        <v/>
      </c>
      <c r="L3457" s="11" t="str">
        <f t="shared" si="739"/>
        <v/>
      </c>
      <c r="M3457" s="13"/>
      <c r="X3457" s="13"/>
    </row>
    <row r="3458" spans="1:24" x14ac:dyDescent="0.3">
      <c r="A3458" s="13"/>
      <c r="B3458" s="11">
        <v>4476</v>
      </c>
      <c r="C3458" s="14">
        <f t="shared" si="729"/>
        <v>66.902900000000002</v>
      </c>
      <c r="D3458" s="13"/>
      <c r="E3458" s="14">
        <f t="shared" si="731"/>
        <v>66.902299999999997</v>
      </c>
      <c r="F3458" s="21">
        <f t="shared" si="740"/>
        <v>7</v>
      </c>
      <c r="G3458" s="13"/>
      <c r="H3458" s="21">
        <f t="shared" si="730"/>
        <v>5.9999999999999991</v>
      </c>
      <c r="I3458" s="13"/>
      <c r="J3458" s="11" t="str">
        <f t="shared" si="737"/>
        <v/>
      </c>
      <c r="K3458" s="11" t="str">
        <f t="shared" si="738"/>
        <v/>
      </c>
      <c r="L3458" s="11" t="str">
        <f t="shared" si="739"/>
        <v>O</v>
      </c>
      <c r="M3458" s="13"/>
      <c r="X3458" s="13"/>
    </row>
    <row r="3459" spans="1:24" x14ac:dyDescent="0.3">
      <c r="A3459" s="13"/>
      <c r="B3459" s="11">
        <v>4477</v>
      </c>
      <c r="C3459" s="14">
        <f t="shared" si="729"/>
        <v>66.910399999999996</v>
      </c>
      <c r="D3459" s="13"/>
      <c r="E3459" s="14">
        <f t="shared" si="731"/>
        <v>66.909800000000004</v>
      </c>
      <c r="F3459" s="21">
        <f t="shared" si="740"/>
        <v>6</v>
      </c>
      <c r="G3459" s="13"/>
      <c r="H3459" s="21">
        <f t="shared" si="730"/>
        <v>5.9999999999999991</v>
      </c>
      <c r="I3459" s="13"/>
      <c r="J3459" s="11" t="str">
        <f t="shared" si="737"/>
        <v>X</v>
      </c>
      <c r="K3459" s="11" t="str">
        <f t="shared" si="738"/>
        <v/>
      </c>
      <c r="L3459" s="11" t="str">
        <f t="shared" si="739"/>
        <v/>
      </c>
      <c r="M3459" s="13"/>
      <c r="X3459" s="13"/>
    </row>
    <row r="3460" spans="1:24" x14ac:dyDescent="0.3">
      <c r="A3460" s="13"/>
      <c r="B3460" s="11">
        <v>4478</v>
      </c>
      <c r="C3460" s="14">
        <f t="shared" si="729"/>
        <v>66.917900000000003</v>
      </c>
      <c r="D3460" s="13"/>
      <c r="E3460" s="14">
        <f t="shared" si="731"/>
        <v>66.917299999999997</v>
      </c>
      <c r="F3460" s="21">
        <f t="shared" si="740"/>
        <v>6</v>
      </c>
      <c r="G3460" s="13"/>
      <c r="H3460" s="21">
        <f t="shared" si="730"/>
        <v>5.9999999999999991</v>
      </c>
      <c r="I3460" s="13"/>
      <c r="J3460" s="11" t="str">
        <f t="shared" si="737"/>
        <v>X</v>
      </c>
      <c r="K3460" s="11" t="str">
        <f t="shared" si="738"/>
        <v/>
      </c>
      <c r="L3460" s="11" t="str">
        <f t="shared" si="739"/>
        <v/>
      </c>
      <c r="M3460" s="13"/>
      <c r="X3460" s="13"/>
    </row>
    <row r="3461" spans="1:24" x14ac:dyDescent="0.3">
      <c r="A3461" s="13"/>
      <c r="B3461" s="11">
        <v>4479</v>
      </c>
      <c r="C3461" s="14">
        <f t="shared" si="729"/>
        <v>66.925299999999993</v>
      </c>
      <c r="D3461" s="13"/>
      <c r="E3461" s="14">
        <f t="shared" si="731"/>
        <v>66.924800000000005</v>
      </c>
      <c r="F3461" s="21">
        <f t="shared" si="740"/>
        <v>5</v>
      </c>
      <c r="G3461" s="13"/>
      <c r="H3461" s="21">
        <f t="shared" si="730"/>
        <v>5</v>
      </c>
      <c r="I3461" s="13"/>
      <c r="J3461" s="11" t="str">
        <f t="shared" si="737"/>
        <v>X</v>
      </c>
      <c r="K3461" s="11" t="str">
        <f t="shared" si="738"/>
        <v/>
      </c>
      <c r="L3461" s="11" t="str">
        <f t="shared" si="739"/>
        <v/>
      </c>
      <c r="M3461" s="13"/>
      <c r="X3461" s="13"/>
    </row>
    <row r="3462" spans="1:24" x14ac:dyDescent="0.3">
      <c r="A3462" s="13"/>
      <c r="B3462" s="11">
        <v>4480</v>
      </c>
      <c r="C3462" s="14">
        <f t="shared" ref="C3462:C3525" si="741">ROUND(SQRT(B3462),4)</f>
        <v>66.9328</v>
      </c>
      <c r="D3462" s="13"/>
      <c r="E3462" s="14">
        <f t="shared" si="731"/>
        <v>66.932299999999998</v>
      </c>
      <c r="F3462" s="21">
        <f t="shared" si="740"/>
        <v>5</v>
      </c>
      <c r="G3462" s="13"/>
      <c r="H3462" s="21">
        <f t="shared" si="730"/>
        <v>5</v>
      </c>
      <c r="I3462" s="13"/>
      <c r="J3462" s="11" t="str">
        <f t="shared" si="737"/>
        <v>X</v>
      </c>
      <c r="K3462" s="11" t="str">
        <f t="shared" si="738"/>
        <v/>
      </c>
      <c r="L3462" s="11" t="str">
        <f t="shared" si="739"/>
        <v/>
      </c>
      <c r="M3462" s="13"/>
      <c r="X3462" s="13"/>
    </row>
    <row r="3463" spans="1:24" x14ac:dyDescent="0.3">
      <c r="A3463" s="13"/>
      <c r="B3463" s="11">
        <v>4481</v>
      </c>
      <c r="C3463" s="14">
        <f t="shared" si="741"/>
        <v>66.940299999999993</v>
      </c>
      <c r="D3463" s="13"/>
      <c r="E3463" s="14">
        <f t="shared" si="731"/>
        <v>66.939800000000005</v>
      </c>
      <c r="F3463" s="21">
        <f t="shared" si="740"/>
        <v>4</v>
      </c>
      <c r="G3463" s="13"/>
      <c r="H3463" s="21">
        <f t="shared" ref="H3463:H3526" si="742">ROUND(C3463-E3463,4)*10000</f>
        <v>5</v>
      </c>
      <c r="I3463" s="13"/>
      <c r="J3463" s="11" t="str">
        <f t="shared" si="737"/>
        <v/>
      </c>
      <c r="K3463" s="11" t="str">
        <f t="shared" si="738"/>
        <v>U</v>
      </c>
      <c r="L3463" s="11" t="str">
        <f t="shared" si="739"/>
        <v/>
      </c>
      <c r="M3463" s="13"/>
      <c r="X3463" s="13"/>
    </row>
    <row r="3464" spans="1:24" x14ac:dyDescent="0.3">
      <c r="A3464" s="13"/>
      <c r="B3464" s="11">
        <v>4482</v>
      </c>
      <c r="C3464" s="14">
        <f t="shared" si="741"/>
        <v>66.947699999999998</v>
      </c>
      <c r="D3464" s="13"/>
      <c r="E3464" s="14">
        <f t="shared" si="731"/>
        <v>66.947400000000002</v>
      </c>
      <c r="F3464" s="21">
        <f t="shared" si="740"/>
        <v>4</v>
      </c>
      <c r="G3464" s="13"/>
      <c r="H3464" s="21">
        <f t="shared" si="742"/>
        <v>2.9999999999999996</v>
      </c>
      <c r="I3464" s="13"/>
      <c r="J3464" s="11" t="str">
        <f t="shared" si="737"/>
        <v/>
      </c>
      <c r="K3464" s="11" t="str">
        <f t="shared" si="738"/>
        <v/>
      </c>
      <c r="L3464" s="11" t="str">
        <f t="shared" si="739"/>
        <v>O</v>
      </c>
      <c r="M3464" s="13"/>
      <c r="X3464" s="13"/>
    </row>
    <row r="3465" spans="1:24" x14ac:dyDescent="0.3">
      <c r="A3465" s="13"/>
      <c r="B3465" s="11">
        <v>4483</v>
      </c>
      <c r="C3465" s="14">
        <f t="shared" si="741"/>
        <v>66.955200000000005</v>
      </c>
      <c r="D3465" s="13"/>
      <c r="E3465" s="14">
        <f t="shared" si="731"/>
        <v>66.954899999999995</v>
      </c>
      <c r="F3465" s="21">
        <f t="shared" si="740"/>
        <v>3</v>
      </c>
      <c r="G3465" s="13"/>
      <c r="H3465" s="21">
        <f t="shared" si="742"/>
        <v>2.9999999999999996</v>
      </c>
      <c r="I3465" s="13"/>
      <c r="J3465" s="11" t="str">
        <f t="shared" si="737"/>
        <v>X</v>
      </c>
      <c r="K3465" s="11" t="str">
        <f t="shared" si="738"/>
        <v/>
      </c>
      <c r="L3465" s="11" t="str">
        <f t="shared" si="739"/>
        <v/>
      </c>
      <c r="M3465" s="13"/>
      <c r="X3465" s="13"/>
    </row>
    <row r="3466" spans="1:24" x14ac:dyDescent="0.3">
      <c r="A3466" s="13"/>
      <c r="B3466" s="11">
        <v>4484</v>
      </c>
      <c r="C3466" s="14">
        <f t="shared" si="741"/>
        <v>66.962699999999998</v>
      </c>
      <c r="D3466" s="13"/>
      <c r="E3466" s="14">
        <f t="shared" si="731"/>
        <v>66.962400000000002</v>
      </c>
      <c r="F3466" s="21">
        <f t="shared" si="740"/>
        <v>3</v>
      </c>
      <c r="G3466" s="13"/>
      <c r="H3466" s="21">
        <f t="shared" si="742"/>
        <v>2.9999999999999996</v>
      </c>
      <c r="I3466" s="13"/>
      <c r="J3466" s="11" t="str">
        <f t="shared" si="737"/>
        <v>X</v>
      </c>
      <c r="K3466" s="11" t="str">
        <f t="shared" si="738"/>
        <v/>
      </c>
      <c r="L3466" s="11" t="str">
        <f t="shared" si="739"/>
        <v/>
      </c>
      <c r="M3466" s="13"/>
      <c r="X3466" s="13"/>
    </row>
    <row r="3467" spans="1:24" x14ac:dyDescent="0.3">
      <c r="A3467" s="13"/>
      <c r="B3467" s="11">
        <v>4485</v>
      </c>
      <c r="C3467" s="14">
        <f t="shared" si="741"/>
        <v>66.970100000000002</v>
      </c>
      <c r="D3467" s="13"/>
      <c r="E3467" s="14">
        <f>ROUND(66+(B3467-4356)/133,4)</f>
        <v>66.969899999999996</v>
      </c>
      <c r="F3467" s="21">
        <f t="shared" si="740"/>
        <v>2</v>
      </c>
      <c r="G3467" s="13"/>
      <c r="H3467" s="21">
        <f t="shared" si="742"/>
        <v>2</v>
      </c>
      <c r="I3467" s="13"/>
      <c r="J3467" s="11" t="str">
        <f t="shared" si="737"/>
        <v>X</v>
      </c>
      <c r="K3467" s="11" t="str">
        <f t="shared" si="738"/>
        <v/>
      </c>
      <c r="L3467" s="11" t="str">
        <f t="shared" si="739"/>
        <v/>
      </c>
      <c r="M3467" s="13"/>
      <c r="X3467" s="13"/>
    </row>
    <row r="3468" spans="1:24" x14ac:dyDescent="0.3">
      <c r="A3468" s="13"/>
      <c r="B3468" s="11">
        <v>4486</v>
      </c>
      <c r="C3468" s="14">
        <f t="shared" si="741"/>
        <v>66.977599999999995</v>
      </c>
      <c r="D3468" s="13"/>
      <c r="E3468" s="14">
        <f>ROUND(66+(B3468-4356)/133,4)</f>
        <v>66.977400000000003</v>
      </c>
      <c r="F3468" s="21">
        <f t="shared" si="740"/>
        <v>2</v>
      </c>
      <c r="G3468" s="13"/>
      <c r="H3468" s="21">
        <f t="shared" si="742"/>
        <v>2</v>
      </c>
      <c r="I3468" s="13"/>
      <c r="J3468" s="11" t="str">
        <f t="shared" si="737"/>
        <v>X</v>
      </c>
      <c r="K3468" s="11" t="str">
        <f t="shared" si="738"/>
        <v/>
      </c>
      <c r="L3468" s="11" t="str">
        <f t="shared" si="739"/>
        <v/>
      </c>
      <c r="M3468" s="13"/>
      <c r="X3468" s="13"/>
    </row>
    <row r="3469" spans="1:24" x14ac:dyDescent="0.3">
      <c r="A3469" s="13"/>
      <c r="B3469" s="11">
        <v>4487</v>
      </c>
      <c r="C3469" s="14">
        <f t="shared" si="741"/>
        <v>66.985100000000003</v>
      </c>
      <c r="D3469" s="13"/>
      <c r="E3469" s="14">
        <f>ROUND(66+(B3469-4356)/133,4)</f>
        <v>66.984999999999999</v>
      </c>
      <c r="F3469" s="21">
        <f t="shared" si="740"/>
        <v>1</v>
      </c>
      <c r="G3469" s="13"/>
      <c r="H3469" s="21">
        <f t="shared" si="742"/>
        <v>1</v>
      </c>
      <c r="I3469" s="13"/>
      <c r="J3469" s="11" t="str">
        <f t="shared" si="737"/>
        <v>X</v>
      </c>
      <c r="K3469" s="11" t="str">
        <f t="shared" si="738"/>
        <v/>
      </c>
      <c r="L3469" s="11" t="str">
        <f t="shared" si="739"/>
        <v/>
      </c>
      <c r="M3469" s="13"/>
      <c r="X3469" s="13"/>
    </row>
    <row r="3470" spans="1:24" x14ac:dyDescent="0.3">
      <c r="A3470" s="13"/>
      <c r="B3470" s="11">
        <v>4488</v>
      </c>
      <c r="C3470" s="14">
        <f t="shared" si="741"/>
        <v>66.992500000000007</v>
      </c>
      <c r="D3470" s="13"/>
      <c r="E3470" s="14">
        <f>ROUND(66+(B3470-4356)/133,4)</f>
        <v>66.992500000000007</v>
      </c>
      <c r="F3470" s="21">
        <f t="shared" si="740"/>
        <v>1</v>
      </c>
      <c r="G3470" s="13"/>
      <c r="H3470" s="21">
        <f t="shared" si="742"/>
        <v>0</v>
      </c>
      <c r="I3470" s="13"/>
      <c r="J3470" s="11" t="str">
        <f t="shared" si="737"/>
        <v/>
      </c>
      <c r="K3470" s="11" t="str">
        <f t="shared" si="738"/>
        <v/>
      </c>
      <c r="L3470" s="11" t="str">
        <f t="shared" si="739"/>
        <v>O</v>
      </c>
      <c r="M3470" s="13"/>
      <c r="X3470" s="13"/>
    </row>
    <row r="3471" spans="1:24" x14ac:dyDescent="0.3">
      <c r="A3471" s="13"/>
      <c r="B3471" s="11">
        <v>4489</v>
      </c>
      <c r="C3471" s="14">
        <f t="shared" si="741"/>
        <v>67</v>
      </c>
      <c r="D3471" s="13"/>
      <c r="E3471" s="14">
        <f>66+(B3471-4356)/133</f>
        <v>67</v>
      </c>
      <c r="F3471" s="21"/>
      <c r="G3471" s="13"/>
      <c r="H3471" s="21">
        <f t="shared" si="742"/>
        <v>0</v>
      </c>
      <c r="I3471" s="13"/>
      <c r="J3471" s="10">
        <f>COUNTIF(J3339:J3470,"X")</f>
        <v>84</v>
      </c>
      <c r="K3471" s="10">
        <f>COUNTIF(K3339:K3470,"U")</f>
        <v>2</v>
      </c>
      <c r="L3471" s="10">
        <f>COUNTIF(L3339:L3470,"O")</f>
        <v>46</v>
      </c>
      <c r="M3471" s="13"/>
      <c r="X3471" s="13"/>
    </row>
    <row r="3472" spans="1:24" x14ac:dyDescent="0.3">
      <c r="A3472" s="13"/>
      <c r="B3472" s="11">
        <v>4490</v>
      </c>
      <c r="C3472" s="14">
        <f t="shared" si="741"/>
        <v>67.007499999999993</v>
      </c>
      <c r="D3472" s="13"/>
      <c r="E3472" s="14">
        <f t="shared" ref="E3472:E3535" si="743">ROUND(67+(B3472-4489)/135,4)</f>
        <v>67.007400000000004</v>
      </c>
      <c r="F3472" s="21">
        <f t="shared" ref="F3472:F3489" si="744">ROUND(((E3472-67)/0.14)*(18/2),0)</f>
        <v>0</v>
      </c>
      <c r="G3472" s="13"/>
      <c r="H3472" s="21">
        <f t="shared" si="742"/>
        <v>1</v>
      </c>
      <c r="I3472" s="13"/>
      <c r="J3472" s="11" t="str">
        <f t="shared" ref="J3472:J3503" si="745">IF(H3472=F3472,"X","")</f>
        <v/>
      </c>
      <c r="K3472" s="11" t="str">
        <f t="shared" ref="K3472:K3503" si="746">IF(H3472&gt;F3472,"U","")</f>
        <v>U</v>
      </c>
      <c r="L3472" s="11" t="str">
        <f t="shared" ref="L3472:L3503" si="747">IF(H3472&lt;F3472,"O","")</f>
        <v/>
      </c>
      <c r="M3472" s="13"/>
      <c r="X3472" s="13"/>
    </row>
    <row r="3473" spans="1:24" x14ac:dyDescent="0.3">
      <c r="A3473" s="13"/>
      <c r="B3473" s="11">
        <v>4491</v>
      </c>
      <c r="C3473" s="14">
        <f t="shared" si="741"/>
        <v>67.014899999999997</v>
      </c>
      <c r="D3473" s="13"/>
      <c r="E3473" s="14">
        <f t="shared" si="743"/>
        <v>67.014799999999994</v>
      </c>
      <c r="F3473" s="21">
        <f t="shared" si="744"/>
        <v>1</v>
      </c>
      <c r="G3473" s="13"/>
      <c r="H3473" s="21">
        <f t="shared" si="742"/>
        <v>1</v>
      </c>
      <c r="I3473" s="13"/>
      <c r="J3473" s="11" t="str">
        <f t="shared" si="745"/>
        <v>X</v>
      </c>
      <c r="K3473" s="11" t="str">
        <f t="shared" si="746"/>
        <v/>
      </c>
      <c r="L3473" s="11" t="str">
        <f t="shared" si="747"/>
        <v/>
      </c>
      <c r="M3473" s="13"/>
      <c r="X3473" s="13"/>
    </row>
    <row r="3474" spans="1:24" x14ac:dyDescent="0.3">
      <c r="A3474" s="13"/>
      <c r="B3474" s="11">
        <v>4492</v>
      </c>
      <c r="C3474" s="14">
        <f t="shared" si="741"/>
        <v>67.022400000000005</v>
      </c>
      <c r="D3474" s="13"/>
      <c r="E3474" s="14">
        <f t="shared" si="743"/>
        <v>67.022199999999998</v>
      </c>
      <c r="F3474" s="21">
        <f t="shared" si="744"/>
        <v>1</v>
      </c>
      <c r="G3474" s="13"/>
      <c r="H3474" s="21">
        <f t="shared" si="742"/>
        <v>2</v>
      </c>
      <c r="I3474" s="13"/>
      <c r="J3474" s="11" t="str">
        <f t="shared" si="745"/>
        <v/>
      </c>
      <c r="K3474" s="11" t="str">
        <f t="shared" si="746"/>
        <v>U</v>
      </c>
      <c r="L3474" s="11" t="str">
        <f t="shared" si="747"/>
        <v/>
      </c>
      <c r="M3474" s="13"/>
      <c r="X3474" s="13"/>
    </row>
    <row r="3475" spans="1:24" x14ac:dyDescent="0.3">
      <c r="A3475" s="13"/>
      <c r="B3475" s="11">
        <v>4493</v>
      </c>
      <c r="C3475" s="14">
        <f t="shared" si="741"/>
        <v>67.029799999999994</v>
      </c>
      <c r="D3475" s="13"/>
      <c r="E3475" s="14">
        <f t="shared" si="743"/>
        <v>67.029600000000002</v>
      </c>
      <c r="F3475" s="21">
        <f t="shared" si="744"/>
        <v>2</v>
      </c>
      <c r="G3475" s="13"/>
      <c r="H3475" s="21">
        <f t="shared" si="742"/>
        <v>2</v>
      </c>
      <c r="I3475" s="13"/>
      <c r="J3475" s="11" t="str">
        <f t="shared" si="745"/>
        <v>X</v>
      </c>
      <c r="K3475" s="11" t="str">
        <f t="shared" si="746"/>
        <v/>
      </c>
      <c r="L3475" s="11" t="str">
        <f t="shared" si="747"/>
        <v/>
      </c>
      <c r="M3475" s="13"/>
      <c r="X3475" s="13"/>
    </row>
    <row r="3476" spans="1:24" x14ac:dyDescent="0.3">
      <c r="A3476" s="13"/>
      <c r="B3476" s="11">
        <v>4494</v>
      </c>
      <c r="C3476" s="14">
        <f t="shared" si="741"/>
        <v>67.037300000000002</v>
      </c>
      <c r="D3476" s="13"/>
      <c r="E3476" s="14">
        <f t="shared" si="743"/>
        <v>67.037000000000006</v>
      </c>
      <c r="F3476" s="21">
        <f t="shared" si="744"/>
        <v>2</v>
      </c>
      <c r="G3476" s="13"/>
      <c r="H3476" s="21">
        <f t="shared" si="742"/>
        <v>2.9999999999999996</v>
      </c>
      <c r="I3476" s="13"/>
      <c r="J3476" s="11" t="str">
        <f t="shared" si="745"/>
        <v/>
      </c>
      <c r="K3476" s="11" t="str">
        <f t="shared" si="746"/>
        <v>U</v>
      </c>
      <c r="L3476" s="11" t="str">
        <f t="shared" si="747"/>
        <v/>
      </c>
      <c r="M3476" s="13"/>
      <c r="X3476" s="13"/>
    </row>
    <row r="3477" spans="1:24" x14ac:dyDescent="0.3">
      <c r="A3477" s="13"/>
      <c r="B3477" s="11">
        <v>4495</v>
      </c>
      <c r="C3477" s="14">
        <f t="shared" si="741"/>
        <v>67.044799999999995</v>
      </c>
      <c r="D3477" s="13"/>
      <c r="E3477" s="14">
        <f t="shared" si="743"/>
        <v>67.044399999999996</v>
      </c>
      <c r="F3477" s="21">
        <f t="shared" si="744"/>
        <v>3</v>
      </c>
      <c r="G3477" s="13"/>
      <c r="H3477" s="21">
        <f t="shared" si="742"/>
        <v>4</v>
      </c>
      <c r="I3477" s="13"/>
      <c r="J3477" s="11" t="str">
        <f t="shared" si="745"/>
        <v/>
      </c>
      <c r="K3477" s="11" t="str">
        <f t="shared" si="746"/>
        <v>U</v>
      </c>
      <c r="L3477" s="11" t="str">
        <f t="shared" si="747"/>
        <v/>
      </c>
      <c r="M3477" s="13"/>
      <c r="X3477" s="13"/>
    </row>
    <row r="3478" spans="1:24" x14ac:dyDescent="0.3">
      <c r="A3478" s="13"/>
      <c r="B3478" s="11">
        <v>4496</v>
      </c>
      <c r="C3478" s="14">
        <f t="shared" si="741"/>
        <v>67.052199999999999</v>
      </c>
      <c r="D3478" s="13"/>
      <c r="E3478" s="14">
        <f t="shared" si="743"/>
        <v>67.051900000000003</v>
      </c>
      <c r="F3478" s="21">
        <f t="shared" si="744"/>
        <v>3</v>
      </c>
      <c r="G3478" s="13"/>
      <c r="H3478" s="21">
        <f t="shared" si="742"/>
        <v>2.9999999999999996</v>
      </c>
      <c r="I3478" s="13"/>
      <c r="J3478" s="11" t="str">
        <f t="shared" si="745"/>
        <v>X</v>
      </c>
      <c r="K3478" s="11" t="str">
        <f t="shared" si="746"/>
        <v/>
      </c>
      <c r="L3478" s="11" t="str">
        <f t="shared" si="747"/>
        <v/>
      </c>
      <c r="M3478" s="13"/>
      <c r="X3478" s="13"/>
    </row>
    <row r="3479" spans="1:24" x14ac:dyDescent="0.3">
      <c r="A3479" s="13"/>
      <c r="B3479" s="11">
        <v>4497</v>
      </c>
      <c r="C3479" s="14">
        <f t="shared" si="741"/>
        <v>67.059700000000007</v>
      </c>
      <c r="D3479" s="13"/>
      <c r="E3479" s="14">
        <f t="shared" si="743"/>
        <v>67.059299999999993</v>
      </c>
      <c r="F3479" s="21">
        <f t="shared" si="744"/>
        <v>4</v>
      </c>
      <c r="G3479" s="13"/>
      <c r="H3479" s="21">
        <f t="shared" si="742"/>
        <v>4</v>
      </c>
      <c r="I3479" s="13"/>
      <c r="J3479" s="11" t="str">
        <f t="shared" si="745"/>
        <v>X</v>
      </c>
      <c r="K3479" s="11" t="str">
        <f t="shared" si="746"/>
        <v/>
      </c>
      <c r="L3479" s="11" t="str">
        <f t="shared" si="747"/>
        <v/>
      </c>
      <c r="M3479" s="13"/>
      <c r="X3479" s="13"/>
    </row>
    <row r="3480" spans="1:24" x14ac:dyDescent="0.3">
      <c r="A3480" s="13"/>
      <c r="B3480" s="11">
        <v>4498</v>
      </c>
      <c r="C3480" s="14">
        <f t="shared" si="741"/>
        <v>67.067099999999996</v>
      </c>
      <c r="D3480" s="13"/>
      <c r="E3480" s="14">
        <f t="shared" si="743"/>
        <v>67.066699999999997</v>
      </c>
      <c r="F3480" s="21">
        <f t="shared" si="744"/>
        <v>4</v>
      </c>
      <c r="G3480" s="13"/>
      <c r="H3480" s="21">
        <f t="shared" si="742"/>
        <v>4</v>
      </c>
      <c r="I3480" s="13"/>
      <c r="J3480" s="11" t="str">
        <f t="shared" si="745"/>
        <v>X</v>
      </c>
      <c r="K3480" s="11" t="str">
        <f t="shared" si="746"/>
        <v/>
      </c>
      <c r="L3480" s="11" t="str">
        <f t="shared" si="747"/>
        <v/>
      </c>
      <c r="M3480" s="13"/>
      <c r="X3480" s="13"/>
    </row>
    <row r="3481" spans="1:24" x14ac:dyDescent="0.3">
      <c r="A3481" s="13"/>
      <c r="B3481" s="11">
        <v>4499</v>
      </c>
      <c r="C3481" s="14">
        <f t="shared" si="741"/>
        <v>67.074600000000004</v>
      </c>
      <c r="D3481" s="13"/>
      <c r="E3481" s="14">
        <f t="shared" si="743"/>
        <v>67.074100000000001</v>
      </c>
      <c r="F3481" s="21">
        <f t="shared" si="744"/>
        <v>5</v>
      </c>
      <c r="G3481" s="13"/>
      <c r="H3481" s="21">
        <f t="shared" si="742"/>
        <v>5</v>
      </c>
      <c r="I3481" s="13"/>
      <c r="J3481" s="11" t="str">
        <f t="shared" si="745"/>
        <v>X</v>
      </c>
      <c r="K3481" s="11" t="str">
        <f t="shared" si="746"/>
        <v/>
      </c>
      <c r="L3481" s="11" t="str">
        <f t="shared" si="747"/>
        <v/>
      </c>
      <c r="M3481" s="13"/>
      <c r="X3481" s="13"/>
    </row>
    <row r="3482" spans="1:24" x14ac:dyDescent="0.3">
      <c r="A3482" s="13"/>
      <c r="B3482" s="11">
        <v>4500</v>
      </c>
      <c r="C3482" s="14">
        <f t="shared" si="741"/>
        <v>67.081999999999994</v>
      </c>
      <c r="D3482" s="13"/>
      <c r="E3482" s="14">
        <f t="shared" si="743"/>
        <v>67.081500000000005</v>
      </c>
      <c r="F3482" s="21">
        <f t="shared" si="744"/>
        <v>5</v>
      </c>
      <c r="G3482" s="13"/>
      <c r="H3482" s="21">
        <f t="shared" si="742"/>
        <v>5</v>
      </c>
      <c r="I3482" s="13"/>
      <c r="J3482" s="11" t="str">
        <f t="shared" si="745"/>
        <v>X</v>
      </c>
      <c r="K3482" s="11" t="str">
        <f t="shared" si="746"/>
        <v/>
      </c>
      <c r="L3482" s="11" t="str">
        <f t="shared" si="747"/>
        <v/>
      </c>
      <c r="M3482" s="13"/>
      <c r="X3482" s="13"/>
    </row>
    <row r="3483" spans="1:24" x14ac:dyDescent="0.3">
      <c r="A3483" s="13"/>
      <c r="B3483" s="11">
        <v>4501</v>
      </c>
      <c r="C3483" s="14">
        <f t="shared" si="741"/>
        <v>67.089500000000001</v>
      </c>
      <c r="D3483" s="13"/>
      <c r="E3483" s="14">
        <f t="shared" si="743"/>
        <v>67.088899999999995</v>
      </c>
      <c r="F3483" s="21">
        <f t="shared" si="744"/>
        <v>6</v>
      </c>
      <c r="G3483" s="13"/>
      <c r="H3483" s="21">
        <f t="shared" si="742"/>
        <v>5.9999999999999991</v>
      </c>
      <c r="I3483" s="13"/>
      <c r="J3483" s="11" t="str">
        <f t="shared" si="745"/>
        <v>X</v>
      </c>
      <c r="K3483" s="11" t="str">
        <f t="shared" si="746"/>
        <v/>
      </c>
      <c r="L3483" s="11" t="str">
        <f t="shared" si="747"/>
        <v/>
      </c>
      <c r="M3483" s="13"/>
      <c r="X3483" s="13"/>
    </row>
    <row r="3484" spans="1:24" x14ac:dyDescent="0.3">
      <c r="A3484" s="13"/>
      <c r="B3484" s="11">
        <v>4502</v>
      </c>
      <c r="C3484" s="14">
        <f t="shared" si="741"/>
        <v>67.096900000000005</v>
      </c>
      <c r="D3484" s="13"/>
      <c r="E3484" s="14">
        <f t="shared" si="743"/>
        <v>67.096299999999999</v>
      </c>
      <c r="F3484" s="21">
        <f t="shared" si="744"/>
        <v>6</v>
      </c>
      <c r="G3484" s="13"/>
      <c r="H3484" s="21">
        <f t="shared" si="742"/>
        <v>5.9999999999999991</v>
      </c>
      <c r="I3484" s="13"/>
      <c r="J3484" s="11" t="str">
        <f t="shared" si="745"/>
        <v>X</v>
      </c>
      <c r="K3484" s="11" t="str">
        <f t="shared" si="746"/>
        <v/>
      </c>
      <c r="L3484" s="11" t="str">
        <f t="shared" si="747"/>
        <v/>
      </c>
      <c r="M3484" s="13"/>
      <c r="X3484" s="13"/>
    </row>
    <row r="3485" spans="1:24" x14ac:dyDescent="0.3">
      <c r="A3485" s="13"/>
      <c r="B3485" s="11">
        <v>4503</v>
      </c>
      <c r="C3485" s="14">
        <f t="shared" si="741"/>
        <v>67.104399999999998</v>
      </c>
      <c r="D3485" s="13"/>
      <c r="E3485" s="14">
        <f t="shared" si="743"/>
        <v>67.103700000000003</v>
      </c>
      <c r="F3485" s="21">
        <f t="shared" si="744"/>
        <v>7</v>
      </c>
      <c r="G3485" s="13"/>
      <c r="H3485" s="21">
        <f t="shared" si="742"/>
        <v>7</v>
      </c>
      <c r="I3485" s="13"/>
      <c r="J3485" s="11" t="str">
        <f t="shared" si="745"/>
        <v>X</v>
      </c>
      <c r="K3485" s="11" t="str">
        <f t="shared" si="746"/>
        <v/>
      </c>
      <c r="L3485" s="11" t="str">
        <f t="shared" si="747"/>
        <v/>
      </c>
      <c r="M3485" s="13"/>
      <c r="X3485" s="13"/>
    </row>
    <row r="3486" spans="1:24" x14ac:dyDescent="0.3">
      <c r="A3486" s="13"/>
      <c r="B3486" s="11">
        <v>4504</v>
      </c>
      <c r="C3486" s="14">
        <f t="shared" si="741"/>
        <v>67.111800000000002</v>
      </c>
      <c r="D3486" s="13"/>
      <c r="E3486" s="14">
        <f t="shared" si="743"/>
        <v>67.111099999999993</v>
      </c>
      <c r="F3486" s="21">
        <f t="shared" si="744"/>
        <v>7</v>
      </c>
      <c r="G3486" s="13"/>
      <c r="H3486" s="21">
        <f t="shared" si="742"/>
        <v>7</v>
      </c>
      <c r="I3486" s="13"/>
      <c r="J3486" s="11" t="str">
        <f t="shared" si="745"/>
        <v>X</v>
      </c>
      <c r="K3486" s="11" t="str">
        <f t="shared" si="746"/>
        <v/>
      </c>
      <c r="L3486" s="11" t="str">
        <f t="shared" si="747"/>
        <v/>
      </c>
      <c r="M3486" s="13"/>
      <c r="X3486" s="13"/>
    </row>
    <row r="3487" spans="1:24" x14ac:dyDescent="0.3">
      <c r="A3487" s="13"/>
      <c r="B3487" s="11">
        <v>4505</v>
      </c>
      <c r="C3487" s="14">
        <f t="shared" si="741"/>
        <v>67.119299999999996</v>
      </c>
      <c r="D3487" s="13"/>
      <c r="E3487" s="14">
        <f t="shared" si="743"/>
        <v>67.118499999999997</v>
      </c>
      <c r="F3487" s="21">
        <f t="shared" si="744"/>
        <v>8</v>
      </c>
      <c r="G3487" s="13"/>
      <c r="H3487" s="21">
        <f t="shared" si="742"/>
        <v>8</v>
      </c>
      <c r="I3487" s="13"/>
      <c r="J3487" s="11" t="str">
        <f t="shared" si="745"/>
        <v>X</v>
      </c>
      <c r="K3487" s="11" t="str">
        <f t="shared" si="746"/>
        <v/>
      </c>
      <c r="L3487" s="11" t="str">
        <f t="shared" si="747"/>
        <v/>
      </c>
      <c r="M3487" s="13"/>
      <c r="X3487" s="13"/>
    </row>
    <row r="3488" spans="1:24" x14ac:dyDescent="0.3">
      <c r="A3488" s="13"/>
      <c r="B3488" s="11">
        <v>4506</v>
      </c>
      <c r="C3488" s="14">
        <f t="shared" si="741"/>
        <v>67.1267</v>
      </c>
      <c r="D3488" s="13"/>
      <c r="E3488" s="14">
        <f t="shared" si="743"/>
        <v>67.125900000000001</v>
      </c>
      <c r="F3488" s="21">
        <f t="shared" si="744"/>
        <v>8</v>
      </c>
      <c r="G3488" s="13"/>
      <c r="H3488" s="21">
        <f t="shared" si="742"/>
        <v>8</v>
      </c>
      <c r="I3488" s="13"/>
      <c r="J3488" s="11" t="str">
        <f t="shared" si="745"/>
        <v>X</v>
      </c>
      <c r="K3488" s="11" t="str">
        <f t="shared" si="746"/>
        <v/>
      </c>
      <c r="L3488" s="11" t="str">
        <f t="shared" si="747"/>
        <v/>
      </c>
      <c r="M3488" s="13"/>
      <c r="X3488" s="13"/>
    </row>
    <row r="3489" spans="1:24" x14ac:dyDescent="0.3">
      <c r="A3489" s="13"/>
      <c r="B3489" s="11">
        <v>4507</v>
      </c>
      <c r="C3489" s="14">
        <f t="shared" si="741"/>
        <v>67.134200000000007</v>
      </c>
      <c r="D3489" s="13"/>
      <c r="E3489" s="14">
        <f t="shared" si="743"/>
        <v>67.133300000000006</v>
      </c>
      <c r="F3489" s="21">
        <f t="shared" si="744"/>
        <v>9</v>
      </c>
      <c r="G3489" s="13"/>
      <c r="H3489" s="21">
        <f t="shared" si="742"/>
        <v>9</v>
      </c>
      <c r="I3489" s="13"/>
      <c r="J3489" s="11" t="str">
        <f t="shared" si="745"/>
        <v>X</v>
      </c>
      <c r="K3489" s="11" t="str">
        <f t="shared" si="746"/>
        <v/>
      </c>
      <c r="L3489" s="11" t="str">
        <f t="shared" si="747"/>
        <v/>
      </c>
      <c r="M3489" s="13"/>
      <c r="X3489" s="13"/>
    </row>
    <row r="3490" spans="1:24" x14ac:dyDescent="0.3">
      <c r="A3490" s="13"/>
      <c r="B3490" s="11">
        <v>4508</v>
      </c>
      <c r="C3490" s="14">
        <f t="shared" si="741"/>
        <v>67.141599999999997</v>
      </c>
      <c r="D3490" s="13"/>
      <c r="E3490" s="14">
        <f t="shared" si="743"/>
        <v>67.140699999999995</v>
      </c>
      <c r="F3490" s="21">
        <f t="shared" ref="F3490:F3508" si="748">ROUND((18/2)+(((E3490-67)-0.14)/0.14)*(18/3),0)</f>
        <v>9</v>
      </c>
      <c r="G3490" s="13"/>
      <c r="H3490" s="21">
        <f t="shared" si="742"/>
        <v>9</v>
      </c>
      <c r="I3490" s="13"/>
      <c r="J3490" s="11" t="str">
        <f t="shared" si="745"/>
        <v>X</v>
      </c>
      <c r="K3490" s="11" t="str">
        <f t="shared" si="746"/>
        <v/>
      </c>
      <c r="L3490" s="11" t="str">
        <f t="shared" si="747"/>
        <v/>
      </c>
      <c r="M3490" s="13"/>
      <c r="X3490" s="13"/>
    </row>
    <row r="3491" spans="1:24" x14ac:dyDescent="0.3">
      <c r="A3491" s="13"/>
      <c r="B3491" s="11">
        <v>4509</v>
      </c>
      <c r="C3491" s="14">
        <f t="shared" si="741"/>
        <v>67.149100000000004</v>
      </c>
      <c r="D3491" s="13"/>
      <c r="E3491" s="14">
        <f t="shared" si="743"/>
        <v>67.148099999999999</v>
      </c>
      <c r="F3491" s="21">
        <f t="shared" si="748"/>
        <v>9</v>
      </c>
      <c r="G3491" s="13"/>
      <c r="H3491" s="21">
        <f t="shared" si="742"/>
        <v>10</v>
      </c>
      <c r="I3491" s="13"/>
      <c r="J3491" s="11" t="str">
        <f t="shared" si="745"/>
        <v/>
      </c>
      <c r="K3491" s="11" t="str">
        <f t="shared" si="746"/>
        <v>U</v>
      </c>
      <c r="L3491" s="11" t="str">
        <f t="shared" si="747"/>
        <v/>
      </c>
      <c r="M3491" s="13"/>
      <c r="X3491" s="13"/>
    </row>
    <row r="3492" spans="1:24" x14ac:dyDescent="0.3">
      <c r="A3492" s="13"/>
      <c r="B3492" s="11">
        <v>4510</v>
      </c>
      <c r="C3492" s="14">
        <f t="shared" si="741"/>
        <v>67.156499999999994</v>
      </c>
      <c r="D3492" s="13"/>
      <c r="E3492" s="14">
        <f t="shared" si="743"/>
        <v>67.155600000000007</v>
      </c>
      <c r="F3492" s="21">
        <f t="shared" si="748"/>
        <v>10</v>
      </c>
      <c r="G3492" s="13"/>
      <c r="H3492" s="21">
        <f t="shared" si="742"/>
        <v>9</v>
      </c>
      <c r="I3492" s="13"/>
      <c r="J3492" s="11" t="str">
        <f t="shared" si="745"/>
        <v/>
      </c>
      <c r="K3492" s="11" t="str">
        <f t="shared" si="746"/>
        <v/>
      </c>
      <c r="L3492" s="11" t="str">
        <f t="shared" si="747"/>
        <v>O</v>
      </c>
      <c r="M3492" s="13"/>
      <c r="X3492" s="13"/>
    </row>
    <row r="3493" spans="1:24" x14ac:dyDescent="0.3">
      <c r="A3493" s="13"/>
      <c r="B3493" s="11">
        <v>4511</v>
      </c>
      <c r="C3493" s="14">
        <f t="shared" si="741"/>
        <v>67.164000000000001</v>
      </c>
      <c r="D3493" s="13"/>
      <c r="E3493" s="14">
        <f t="shared" si="743"/>
        <v>67.162999999999997</v>
      </c>
      <c r="F3493" s="21">
        <f t="shared" si="748"/>
        <v>10</v>
      </c>
      <c r="G3493" s="13"/>
      <c r="H3493" s="21">
        <f t="shared" si="742"/>
        <v>10</v>
      </c>
      <c r="I3493" s="13"/>
      <c r="J3493" s="11" t="str">
        <f t="shared" si="745"/>
        <v>X</v>
      </c>
      <c r="K3493" s="11" t="str">
        <f t="shared" si="746"/>
        <v/>
      </c>
      <c r="L3493" s="11" t="str">
        <f t="shared" si="747"/>
        <v/>
      </c>
      <c r="M3493" s="13"/>
      <c r="X3493" s="13"/>
    </row>
    <row r="3494" spans="1:24" x14ac:dyDescent="0.3">
      <c r="A3494" s="13"/>
      <c r="B3494" s="11">
        <v>4512</v>
      </c>
      <c r="C3494" s="14">
        <f t="shared" si="741"/>
        <v>67.171400000000006</v>
      </c>
      <c r="D3494" s="13"/>
      <c r="E3494" s="14">
        <f t="shared" si="743"/>
        <v>67.170400000000001</v>
      </c>
      <c r="F3494" s="21">
        <f t="shared" si="748"/>
        <v>10</v>
      </c>
      <c r="G3494" s="13"/>
      <c r="H3494" s="21">
        <f t="shared" si="742"/>
        <v>10</v>
      </c>
      <c r="I3494" s="13"/>
      <c r="J3494" s="11" t="str">
        <f t="shared" si="745"/>
        <v>X</v>
      </c>
      <c r="K3494" s="11" t="str">
        <f t="shared" si="746"/>
        <v/>
      </c>
      <c r="L3494" s="11" t="str">
        <f t="shared" si="747"/>
        <v/>
      </c>
      <c r="M3494" s="13"/>
      <c r="X3494" s="13"/>
    </row>
    <row r="3495" spans="1:24" x14ac:dyDescent="0.3">
      <c r="A3495" s="13"/>
      <c r="B3495" s="11">
        <v>4513</v>
      </c>
      <c r="C3495" s="14">
        <f t="shared" si="741"/>
        <v>67.178899999999999</v>
      </c>
      <c r="D3495" s="13"/>
      <c r="E3495" s="14">
        <f t="shared" si="743"/>
        <v>67.177800000000005</v>
      </c>
      <c r="F3495" s="21">
        <f t="shared" si="748"/>
        <v>11</v>
      </c>
      <c r="G3495" s="13"/>
      <c r="H3495" s="21">
        <f t="shared" si="742"/>
        <v>11</v>
      </c>
      <c r="I3495" s="13"/>
      <c r="J3495" s="11" t="str">
        <f t="shared" si="745"/>
        <v>X</v>
      </c>
      <c r="K3495" s="11" t="str">
        <f t="shared" si="746"/>
        <v/>
      </c>
      <c r="L3495" s="11" t="str">
        <f t="shared" si="747"/>
        <v/>
      </c>
      <c r="M3495" s="13"/>
      <c r="X3495" s="13"/>
    </row>
    <row r="3496" spans="1:24" x14ac:dyDescent="0.3">
      <c r="A3496" s="13"/>
      <c r="B3496" s="11">
        <v>4514</v>
      </c>
      <c r="C3496" s="14">
        <f t="shared" si="741"/>
        <v>67.186300000000003</v>
      </c>
      <c r="D3496" s="13"/>
      <c r="E3496" s="14">
        <f t="shared" si="743"/>
        <v>67.185199999999995</v>
      </c>
      <c r="F3496" s="21">
        <f t="shared" si="748"/>
        <v>11</v>
      </c>
      <c r="G3496" s="13"/>
      <c r="H3496" s="21">
        <f t="shared" si="742"/>
        <v>11</v>
      </c>
      <c r="I3496" s="13"/>
      <c r="J3496" s="11" t="str">
        <f t="shared" si="745"/>
        <v>X</v>
      </c>
      <c r="K3496" s="11" t="str">
        <f t="shared" si="746"/>
        <v/>
      </c>
      <c r="L3496" s="11" t="str">
        <f t="shared" si="747"/>
        <v/>
      </c>
      <c r="M3496" s="13"/>
      <c r="X3496" s="13"/>
    </row>
    <row r="3497" spans="1:24" x14ac:dyDescent="0.3">
      <c r="A3497" s="13"/>
      <c r="B3497" s="11">
        <v>4515</v>
      </c>
      <c r="C3497" s="14">
        <f t="shared" si="741"/>
        <v>67.193700000000007</v>
      </c>
      <c r="D3497" s="13"/>
      <c r="E3497" s="14">
        <f t="shared" si="743"/>
        <v>67.192599999999999</v>
      </c>
      <c r="F3497" s="21">
        <f t="shared" si="748"/>
        <v>11</v>
      </c>
      <c r="G3497" s="13"/>
      <c r="H3497" s="21">
        <f t="shared" si="742"/>
        <v>11</v>
      </c>
      <c r="I3497" s="13"/>
      <c r="J3497" s="11" t="str">
        <f t="shared" si="745"/>
        <v>X</v>
      </c>
      <c r="K3497" s="11" t="str">
        <f t="shared" si="746"/>
        <v/>
      </c>
      <c r="L3497" s="11" t="str">
        <f t="shared" si="747"/>
        <v/>
      </c>
      <c r="M3497" s="13"/>
      <c r="X3497" s="13"/>
    </row>
    <row r="3498" spans="1:24" x14ac:dyDescent="0.3">
      <c r="A3498" s="13"/>
      <c r="B3498" s="11">
        <v>4516</v>
      </c>
      <c r="C3498" s="14">
        <f t="shared" si="741"/>
        <v>67.2012</v>
      </c>
      <c r="D3498" s="13"/>
      <c r="E3498" s="14">
        <f t="shared" si="743"/>
        <v>67.2</v>
      </c>
      <c r="F3498" s="21">
        <f t="shared" si="748"/>
        <v>12</v>
      </c>
      <c r="G3498" s="13"/>
      <c r="H3498" s="21">
        <f t="shared" si="742"/>
        <v>11.999999999999998</v>
      </c>
      <c r="I3498" s="13"/>
      <c r="J3498" s="11" t="str">
        <f t="shared" si="745"/>
        <v>X</v>
      </c>
      <c r="K3498" s="11" t="str">
        <f t="shared" si="746"/>
        <v/>
      </c>
      <c r="L3498" s="11" t="str">
        <f t="shared" si="747"/>
        <v/>
      </c>
      <c r="M3498" s="13"/>
      <c r="X3498" s="13"/>
    </row>
    <row r="3499" spans="1:24" x14ac:dyDescent="0.3">
      <c r="A3499" s="13"/>
      <c r="B3499" s="11">
        <v>4517</v>
      </c>
      <c r="C3499" s="14">
        <f t="shared" si="741"/>
        <v>67.208600000000004</v>
      </c>
      <c r="D3499" s="13"/>
      <c r="E3499" s="14">
        <f t="shared" si="743"/>
        <v>67.207400000000007</v>
      </c>
      <c r="F3499" s="21">
        <f t="shared" si="748"/>
        <v>12</v>
      </c>
      <c r="G3499" s="13"/>
      <c r="H3499" s="21">
        <f t="shared" si="742"/>
        <v>11.999999999999998</v>
      </c>
      <c r="I3499" s="13"/>
      <c r="J3499" s="11" t="str">
        <f t="shared" si="745"/>
        <v>X</v>
      </c>
      <c r="K3499" s="11" t="str">
        <f t="shared" si="746"/>
        <v/>
      </c>
      <c r="L3499" s="11" t="str">
        <f t="shared" si="747"/>
        <v/>
      </c>
      <c r="M3499" s="13"/>
      <c r="X3499" s="13"/>
    </row>
    <row r="3500" spans="1:24" x14ac:dyDescent="0.3">
      <c r="A3500" s="13"/>
      <c r="B3500" s="11">
        <v>4518</v>
      </c>
      <c r="C3500" s="14">
        <f t="shared" si="741"/>
        <v>67.216099999999997</v>
      </c>
      <c r="D3500" s="13"/>
      <c r="E3500" s="14">
        <f t="shared" si="743"/>
        <v>67.214799999999997</v>
      </c>
      <c r="F3500" s="21">
        <f t="shared" si="748"/>
        <v>12</v>
      </c>
      <c r="G3500" s="13"/>
      <c r="H3500" s="21">
        <f t="shared" si="742"/>
        <v>13</v>
      </c>
      <c r="I3500" s="13"/>
      <c r="J3500" s="11" t="str">
        <f t="shared" si="745"/>
        <v/>
      </c>
      <c r="K3500" s="11" t="str">
        <f t="shared" si="746"/>
        <v>U</v>
      </c>
      <c r="L3500" s="11" t="str">
        <f t="shared" si="747"/>
        <v/>
      </c>
      <c r="M3500" s="13"/>
      <c r="X3500" s="13"/>
    </row>
    <row r="3501" spans="1:24" x14ac:dyDescent="0.3">
      <c r="A3501" s="13"/>
      <c r="B3501" s="11">
        <v>4519</v>
      </c>
      <c r="C3501" s="14">
        <f t="shared" si="741"/>
        <v>67.223500000000001</v>
      </c>
      <c r="D3501" s="13"/>
      <c r="E3501" s="14">
        <f t="shared" si="743"/>
        <v>67.222200000000001</v>
      </c>
      <c r="F3501" s="21">
        <f t="shared" si="748"/>
        <v>13</v>
      </c>
      <c r="G3501" s="13"/>
      <c r="H3501" s="21">
        <f t="shared" si="742"/>
        <v>13</v>
      </c>
      <c r="I3501" s="13"/>
      <c r="J3501" s="11" t="str">
        <f t="shared" si="745"/>
        <v>X</v>
      </c>
      <c r="K3501" s="11" t="str">
        <f t="shared" si="746"/>
        <v/>
      </c>
      <c r="L3501" s="11" t="str">
        <f t="shared" si="747"/>
        <v/>
      </c>
      <c r="M3501" s="13"/>
      <c r="X3501" s="13"/>
    </row>
    <row r="3502" spans="1:24" x14ac:dyDescent="0.3">
      <c r="A3502" s="13"/>
      <c r="B3502" s="11">
        <v>4520</v>
      </c>
      <c r="C3502" s="14">
        <f t="shared" si="741"/>
        <v>67.230900000000005</v>
      </c>
      <c r="D3502" s="13"/>
      <c r="E3502" s="14">
        <f t="shared" si="743"/>
        <v>67.229600000000005</v>
      </c>
      <c r="F3502" s="21">
        <f t="shared" si="748"/>
        <v>13</v>
      </c>
      <c r="G3502" s="13"/>
      <c r="H3502" s="21">
        <f t="shared" si="742"/>
        <v>13</v>
      </c>
      <c r="I3502" s="13"/>
      <c r="J3502" s="11" t="str">
        <f t="shared" si="745"/>
        <v>X</v>
      </c>
      <c r="K3502" s="11" t="str">
        <f t="shared" si="746"/>
        <v/>
      </c>
      <c r="L3502" s="11" t="str">
        <f t="shared" si="747"/>
        <v/>
      </c>
      <c r="M3502" s="13"/>
      <c r="X3502" s="13"/>
    </row>
    <row r="3503" spans="1:24" x14ac:dyDescent="0.3">
      <c r="A3503" s="13"/>
      <c r="B3503" s="11">
        <v>4521</v>
      </c>
      <c r="C3503" s="14">
        <f t="shared" si="741"/>
        <v>67.238399999999999</v>
      </c>
      <c r="D3503" s="13"/>
      <c r="E3503" s="14">
        <f t="shared" si="743"/>
        <v>67.236999999999995</v>
      </c>
      <c r="F3503" s="21">
        <f t="shared" si="748"/>
        <v>13</v>
      </c>
      <c r="G3503" s="13"/>
      <c r="H3503" s="21">
        <f t="shared" si="742"/>
        <v>14</v>
      </c>
      <c r="I3503" s="13"/>
      <c r="J3503" s="11" t="str">
        <f t="shared" si="745"/>
        <v/>
      </c>
      <c r="K3503" s="11" t="str">
        <f t="shared" si="746"/>
        <v>U</v>
      </c>
      <c r="L3503" s="11" t="str">
        <f t="shared" si="747"/>
        <v/>
      </c>
      <c r="M3503" s="13"/>
      <c r="X3503" s="13"/>
    </row>
    <row r="3504" spans="1:24" x14ac:dyDescent="0.3">
      <c r="A3504" s="13"/>
      <c r="B3504" s="11">
        <v>4522</v>
      </c>
      <c r="C3504" s="14">
        <f t="shared" si="741"/>
        <v>67.245800000000003</v>
      </c>
      <c r="D3504" s="13"/>
      <c r="E3504" s="14">
        <f t="shared" si="743"/>
        <v>67.244399999999999</v>
      </c>
      <c r="F3504" s="21">
        <f t="shared" si="748"/>
        <v>13</v>
      </c>
      <c r="G3504" s="13"/>
      <c r="H3504" s="21">
        <f t="shared" si="742"/>
        <v>14</v>
      </c>
      <c r="I3504" s="13"/>
      <c r="J3504" s="11" t="str">
        <f t="shared" ref="J3504:J3535" si="749">IF(H3504=F3504,"X","")</f>
        <v/>
      </c>
      <c r="K3504" s="11" t="str">
        <f t="shared" ref="K3504:K3535" si="750">IF(H3504&gt;F3504,"U","")</f>
        <v>U</v>
      </c>
      <c r="L3504" s="11" t="str">
        <f t="shared" ref="L3504:L3535" si="751">IF(H3504&lt;F3504,"O","")</f>
        <v/>
      </c>
      <c r="M3504" s="13"/>
      <c r="X3504" s="13"/>
    </row>
    <row r="3505" spans="1:24" x14ac:dyDescent="0.3">
      <c r="A3505" s="13"/>
      <c r="B3505" s="11">
        <v>4523</v>
      </c>
      <c r="C3505" s="14">
        <f t="shared" si="741"/>
        <v>67.253299999999996</v>
      </c>
      <c r="D3505" s="13"/>
      <c r="E3505" s="14">
        <f t="shared" si="743"/>
        <v>67.251900000000006</v>
      </c>
      <c r="F3505" s="21">
        <f t="shared" si="748"/>
        <v>14</v>
      </c>
      <c r="G3505" s="13"/>
      <c r="H3505" s="21">
        <f t="shared" si="742"/>
        <v>14</v>
      </c>
      <c r="I3505" s="13"/>
      <c r="J3505" s="11" t="str">
        <f t="shared" si="749"/>
        <v>X</v>
      </c>
      <c r="K3505" s="11" t="str">
        <f t="shared" si="750"/>
        <v/>
      </c>
      <c r="L3505" s="11" t="str">
        <f t="shared" si="751"/>
        <v/>
      </c>
      <c r="M3505" s="13"/>
      <c r="X3505" s="13"/>
    </row>
    <row r="3506" spans="1:24" x14ac:dyDescent="0.3">
      <c r="A3506" s="13"/>
      <c r="B3506" s="11">
        <v>4524</v>
      </c>
      <c r="C3506" s="14">
        <f t="shared" si="741"/>
        <v>67.2607</v>
      </c>
      <c r="D3506" s="13"/>
      <c r="E3506" s="14">
        <f t="shared" si="743"/>
        <v>67.259299999999996</v>
      </c>
      <c r="F3506" s="21">
        <f t="shared" si="748"/>
        <v>14</v>
      </c>
      <c r="G3506" s="13"/>
      <c r="H3506" s="21">
        <f t="shared" si="742"/>
        <v>14</v>
      </c>
      <c r="I3506" s="13"/>
      <c r="J3506" s="11" t="str">
        <f t="shared" si="749"/>
        <v>X</v>
      </c>
      <c r="K3506" s="11" t="str">
        <f t="shared" si="750"/>
        <v/>
      </c>
      <c r="L3506" s="11" t="str">
        <f t="shared" si="751"/>
        <v/>
      </c>
      <c r="M3506" s="13"/>
      <c r="X3506" s="13"/>
    </row>
    <row r="3507" spans="1:24" x14ac:dyDescent="0.3">
      <c r="A3507" s="13"/>
      <c r="B3507" s="11">
        <v>4525</v>
      </c>
      <c r="C3507" s="14">
        <f t="shared" si="741"/>
        <v>67.268100000000004</v>
      </c>
      <c r="D3507" s="13"/>
      <c r="E3507" s="14">
        <f t="shared" si="743"/>
        <v>67.2667</v>
      </c>
      <c r="F3507" s="21">
        <f t="shared" si="748"/>
        <v>14</v>
      </c>
      <c r="G3507" s="13"/>
      <c r="H3507" s="21">
        <f t="shared" si="742"/>
        <v>14</v>
      </c>
      <c r="I3507" s="13"/>
      <c r="J3507" s="11" t="str">
        <f t="shared" si="749"/>
        <v>X</v>
      </c>
      <c r="K3507" s="11" t="str">
        <f t="shared" si="750"/>
        <v/>
      </c>
      <c r="L3507" s="11" t="str">
        <f t="shared" si="751"/>
        <v/>
      </c>
      <c r="M3507" s="13"/>
      <c r="X3507" s="13"/>
    </row>
    <row r="3508" spans="1:24" x14ac:dyDescent="0.3">
      <c r="A3508" s="13"/>
      <c r="B3508" s="11">
        <v>4526</v>
      </c>
      <c r="C3508" s="14">
        <f t="shared" si="741"/>
        <v>67.275599999999997</v>
      </c>
      <c r="D3508" s="13"/>
      <c r="E3508" s="14">
        <f t="shared" si="743"/>
        <v>67.274100000000004</v>
      </c>
      <c r="F3508" s="21">
        <f t="shared" si="748"/>
        <v>15</v>
      </c>
      <c r="G3508" s="13"/>
      <c r="H3508" s="21">
        <f t="shared" si="742"/>
        <v>15</v>
      </c>
      <c r="I3508" s="13"/>
      <c r="J3508" s="11" t="str">
        <f t="shared" si="749"/>
        <v>X</v>
      </c>
      <c r="K3508" s="11" t="str">
        <f t="shared" si="750"/>
        <v/>
      </c>
      <c r="L3508" s="11" t="str">
        <f t="shared" si="751"/>
        <v/>
      </c>
      <c r="M3508" s="13"/>
      <c r="X3508" s="13"/>
    </row>
    <row r="3509" spans="1:24" x14ac:dyDescent="0.3">
      <c r="A3509" s="13"/>
      <c r="B3509" s="11">
        <v>4527</v>
      </c>
      <c r="C3509" s="14">
        <f t="shared" si="741"/>
        <v>67.283000000000001</v>
      </c>
      <c r="D3509" s="13"/>
      <c r="E3509" s="14">
        <f t="shared" si="743"/>
        <v>67.281499999999994</v>
      </c>
      <c r="F3509" s="21">
        <f t="shared" ref="F3509:F3527" si="752">ROUND(18-((0.42-(E3509-67))/0.14)*(18/6),0)</f>
        <v>15</v>
      </c>
      <c r="G3509" s="13"/>
      <c r="H3509" s="21">
        <f t="shared" si="742"/>
        <v>15</v>
      </c>
      <c r="I3509" s="13"/>
      <c r="J3509" s="11" t="str">
        <f t="shared" si="749"/>
        <v>X</v>
      </c>
      <c r="K3509" s="11" t="str">
        <f t="shared" si="750"/>
        <v/>
      </c>
      <c r="L3509" s="11" t="str">
        <f t="shared" si="751"/>
        <v/>
      </c>
      <c r="M3509" s="13"/>
      <c r="X3509" s="13"/>
    </row>
    <row r="3510" spans="1:24" x14ac:dyDescent="0.3">
      <c r="A3510" s="13"/>
      <c r="B3510" s="11">
        <v>4528</v>
      </c>
      <c r="C3510" s="14">
        <f t="shared" si="741"/>
        <v>67.290400000000005</v>
      </c>
      <c r="D3510" s="13"/>
      <c r="E3510" s="14">
        <f t="shared" si="743"/>
        <v>67.288899999999998</v>
      </c>
      <c r="F3510" s="21">
        <f t="shared" si="752"/>
        <v>15</v>
      </c>
      <c r="G3510" s="13"/>
      <c r="H3510" s="21">
        <f t="shared" si="742"/>
        <v>15</v>
      </c>
      <c r="I3510" s="13"/>
      <c r="J3510" s="11" t="str">
        <f t="shared" si="749"/>
        <v>X</v>
      </c>
      <c r="K3510" s="11" t="str">
        <f t="shared" si="750"/>
        <v/>
      </c>
      <c r="L3510" s="11" t="str">
        <f t="shared" si="751"/>
        <v/>
      </c>
      <c r="M3510" s="13"/>
      <c r="X3510" s="13"/>
    </row>
    <row r="3511" spans="1:24" x14ac:dyDescent="0.3">
      <c r="A3511" s="13"/>
      <c r="B3511" s="11">
        <v>4529</v>
      </c>
      <c r="C3511" s="14">
        <f t="shared" si="741"/>
        <v>67.297799999999995</v>
      </c>
      <c r="D3511" s="13"/>
      <c r="E3511" s="14">
        <f t="shared" si="743"/>
        <v>67.296300000000002</v>
      </c>
      <c r="F3511" s="21">
        <f t="shared" si="752"/>
        <v>15</v>
      </c>
      <c r="G3511" s="13"/>
      <c r="H3511" s="21">
        <f t="shared" si="742"/>
        <v>15</v>
      </c>
      <c r="I3511" s="13"/>
      <c r="J3511" s="11" t="str">
        <f t="shared" si="749"/>
        <v>X</v>
      </c>
      <c r="K3511" s="11" t="str">
        <f t="shared" si="750"/>
        <v/>
      </c>
      <c r="L3511" s="11" t="str">
        <f t="shared" si="751"/>
        <v/>
      </c>
      <c r="M3511" s="13"/>
      <c r="X3511" s="13"/>
    </row>
    <row r="3512" spans="1:24" x14ac:dyDescent="0.3">
      <c r="A3512" s="13"/>
      <c r="B3512" s="11">
        <v>4530</v>
      </c>
      <c r="C3512" s="14">
        <f t="shared" si="741"/>
        <v>67.305300000000003</v>
      </c>
      <c r="D3512" s="13"/>
      <c r="E3512" s="14">
        <f t="shared" si="743"/>
        <v>67.303700000000006</v>
      </c>
      <c r="F3512" s="21">
        <f t="shared" si="752"/>
        <v>16</v>
      </c>
      <c r="G3512" s="13"/>
      <c r="H3512" s="21">
        <f t="shared" si="742"/>
        <v>16</v>
      </c>
      <c r="I3512" s="13"/>
      <c r="J3512" s="11" t="str">
        <f t="shared" si="749"/>
        <v>X</v>
      </c>
      <c r="K3512" s="11" t="str">
        <f t="shared" si="750"/>
        <v/>
      </c>
      <c r="L3512" s="11" t="str">
        <f t="shared" si="751"/>
        <v/>
      </c>
      <c r="M3512" s="13"/>
      <c r="X3512" s="13"/>
    </row>
    <row r="3513" spans="1:24" x14ac:dyDescent="0.3">
      <c r="A3513" s="13"/>
      <c r="B3513" s="11">
        <v>4531</v>
      </c>
      <c r="C3513" s="14">
        <f t="shared" si="741"/>
        <v>67.312700000000007</v>
      </c>
      <c r="D3513" s="13"/>
      <c r="E3513" s="14">
        <f t="shared" si="743"/>
        <v>67.311099999999996</v>
      </c>
      <c r="F3513" s="21">
        <f t="shared" si="752"/>
        <v>16</v>
      </c>
      <c r="G3513" s="13"/>
      <c r="H3513" s="21">
        <f t="shared" si="742"/>
        <v>16</v>
      </c>
      <c r="I3513" s="13"/>
      <c r="J3513" s="11" t="str">
        <f t="shared" si="749"/>
        <v>X</v>
      </c>
      <c r="K3513" s="11" t="str">
        <f t="shared" si="750"/>
        <v/>
      </c>
      <c r="L3513" s="11" t="str">
        <f t="shared" si="751"/>
        <v/>
      </c>
      <c r="M3513" s="13"/>
      <c r="X3513" s="13"/>
    </row>
    <row r="3514" spans="1:24" x14ac:dyDescent="0.3">
      <c r="A3514" s="13"/>
      <c r="B3514" s="11">
        <v>4532</v>
      </c>
      <c r="C3514" s="14">
        <f t="shared" si="741"/>
        <v>67.320099999999996</v>
      </c>
      <c r="D3514" s="13"/>
      <c r="E3514" s="14">
        <f t="shared" si="743"/>
        <v>67.3185</v>
      </c>
      <c r="F3514" s="21">
        <f t="shared" si="752"/>
        <v>16</v>
      </c>
      <c r="G3514" s="13"/>
      <c r="H3514" s="21">
        <f t="shared" si="742"/>
        <v>16</v>
      </c>
      <c r="I3514" s="13"/>
      <c r="J3514" s="11" t="str">
        <f t="shared" si="749"/>
        <v>X</v>
      </c>
      <c r="K3514" s="11" t="str">
        <f t="shared" si="750"/>
        <v/>
      </c>
      <c r="L3514" s="11" t="str">
        <f t="shared" si="751"/>
        <v/>
      </c>
      <c r="M3514" s="13"/>
      <c r="X3514" s="13"/>
    </row>
    <row r="3515" spans="1:24" x14ac:dyDescent="0.3">
      <c r="A3515" s="13"/>
      <c r="B3515" s="11">
        <v>4533</v>
      </c>
      <c r="C3515" s="14">
        <f t="shared" si="741"/>
        <v>67.327600000000004</v>
      </c>
      <c r="D3515" s="13"/>
      <c r="E3515" s="14">
        <f t="shared" si="743"/>
        <v>67.325900000000004</v>
      </c>
      <c r="F3515" s="21">
        <f t="shared" si="752"/>
        <v>16</v>
      </c>
      <c r="G3515" s="13"/>
      <c r="H3515" s="21">
        <f t="shared" si="742"/>
        <v>17</v>
      </c>
      <c r="I3515" s="13"/>
      <c r="J3515" s="11" t="str">
        <f t="shared" si="749"/>
        <v/>
      </c>
      <c r="K3515" s="11" t="str">
        <f t="shared" si="750"/>
        <v>U</v>
      </c>
      <c r="L3515" s="11" t="str">
        <f t="shared" si="751"/>
        <v/>
      </c>
      <c r="M3515" s="13"/>
      <c r="X3515" s="13"/>
    </row>
    <row r="3516" spans="1:24" x14ac:dyDescent="0.3">
      <c r="A3516" s="13"/>
      <c r="B3516" s="11">
        <v>4534</v>
      </c>
      <c r="C3516" s="14">
        <f t="shared" si="741"/>
        <v>67.334999999999994</v>
      </c>
      <c r="D3516" s="13"/>
      <c r="E3516" s="14">
        <f t="shared" si="743"/>
        <v>67.333299999999994</v>
      </c>
      <c r="F3516" s="21">
        <f t="shared" si="752"/>
        <v>16</v>
      </c>
      <c r="G3516" s="13"/>
      <c r="H3516" s="21">
        <f t="shared" si="742"/>
        <v>17</v>
      </c>
      <c r="I3516" s="13"/>
      <c r="J3516" s="11" t="str">
        <f t="shared" si="749"/>
        <v/>
      </c>
      <c r="K3516" s="11" t="str">
        <f t="shared" si="750"/>
        <v>U</v>
      </c>
      <c r="L3516" s="11" t="str">
        <f t="shared" si="751"/>
        <v/>
      </c>
      <c r="M3516" s="13"/>
      <c r="X3516" s="13"/>
    </row>
    <row r="3517" spans="1:24" x14ac:dyDescent="0.3">
      <c r="A3517" s="13"/>
      <c r="B3517" s="11">
        <v>4535</v>
      </c>
      <c r="C3517" s="14">
        <f t="shared" si="741"/>
        <v>67.342399999999998</v>
      </c>
      <c r="D3517" s="13"/>
      <c r="E3517" s="14">
        <f t="shared" si="743"/>
        <v>67.340699999999998</v>
      </c>
      <c r="F3517" s="21">
        <f t="shared" si="752"/>
        <v>16</v>
      </c>
      <c r="G3517" s="13"/>
      <c r="H3517" s="21">
        <f t="shared" si="742"/>
        <v>17</v>
      </c>
      <c r="I3517" s="13"/>
      <c r="J3517" s="11" t="str">
        <f t="shared" si="749"/>
        <v/>
      </c>
      <c r="K3517" s="11" t="str">
        <f t="shared" si="750"/>
        <v>U</v>
      </c>
      <c r="L3517" s="11" t="str">
        <f t="shared" si="751"/>
        <v/>
      </c>
      <c r="M3517" s="13"/>
      <c r="X3517" s="13"/>
    </row>
    <row r="3518" spans="1:24" x14ac:dyDescent="0.3">
      <c r="A3518" s="13"/>
      <c r="B3518" s="11">
        <v>4536</v>
      </c>
      <c r="C3518" s="14">
        <f t="shared" si="741"/>
        <v>67.349800000000002</v>
      </c>
      <c r="D3518" s="13"/>
      <c r="E3518" s="14">
        <f t="shared" si="743"/>
        <v>67.348100000000002</v>
      </c>
      <c r="F3518" s="21">
        <f t="shared" si="752"/>
        <v>16</v>
      </c>
      <c r="G3518" s="13"/>
      <c r="H3518" s="21">
        <f t="shared" si="742"/>
        <v>17</v>
      </c>
      <c r="I3518" s="13"/>
      <c r="J3518" s="11" t="str">
        <f t="shared" si="749"/>
        <v/>
      </c>
      <c r="K3518" s="11" t="str">
        <f t="shared" si="750"/>
        <v>U</v>
      </c>
      <c r="L3518" s="11" t="str">
        <f t="shared" si="751"/>
        <v/>
      </c>
      <c r="M3518" s="13"/>
      <c r="X3518" s="13"/>
    </row>
    <row r="3519" spans="1:24" x14ac:dyDescent="0.3">
      <c r="A3519" s="13"/>
      <c r="B3519" s="11">
        <v>4537</v>
      </c>
      <c r="C3519" s="14">
        <f t="shared" si="741"/>
        <v>67.357299999999995</v>
      </c>
      <c r="D3519" s="13"/>
      <c r="E3519" s="14">
        <f t="shared" si="743"/>
        <v>67.355599999999995</v>
      </c>
      <c r="F3519" s="21">
        <f t="shared" si="752"/>
        <v>17</v>
      </c>
      <c r="G3519" s="13"/>
      <c r="H3519" s="21">
        <f t="shared" si="742"/>
        <v>17</v>
      </c>
      <c r="I3519" s="13"/>
      <c r="J3519" s="11" t="str">
        <f t="shared" si="749"/>
        <v>X</v>
      </c>
      <c r="K3519" s="11" t="str">
        <f t="shared" si="750"/>
        <v/>
      </c>
      <c r="L3519" s="11" t="str">
        <f t="shared" si="751"/>
        <v/>
      </c>
      <c r="M3519" s="13"/>
      <c r="X3519" s="13"/>
    </row>
    <row r="3520" spans="1:24" x14ac:dyDescent="0.3">
      <c r="A3520" s="13"/>
      <c r="B3520" s="11">
        <v>4538</v>
      </c>
      <c r="C3520" s="14">
        <f t="shared" si="741"/>
        <v>67.364699999999999</v>
      </c>
      <c r="D3520" s="13"/>
      <c r="E3520" s="14">
        <f t="shared" si="743"/>
        <v>67.363</v>
      </c>
      <c r="F3520" s="21">
        <f t="shared" si="752"/>
        <v>17</v>
      </c>
      <c r="G3520" s="13"/>
      <c r="H3520" s="21">
        <f t="shared" si="742"/>
        <v>17</v>
      </c>
      <c r="I3520" s="13"/>
      <c r="J3520" s="11" t="str">
        <f t="shared" si="749"/>
        <v>X</v>
      </c>
      <c r="K3520" s="11" t="str">
        <f t="shared" si="750"/>
        <v/>
      </c>
      <c r="L3520" s="11" t="str">
        <f t="shared" si="751"/>
        <v/>
      </c>
      <c r="M3520" s="13"/>
      <c r="X3520" s="13"/>
    </row>
    <row r="3521" spans="1:24" x14ac:dyDescent="0.3">
      <c r="A3521" s="13"/>
      <c r="B3521" s="11">
        <v>4539</v>
      </c>
      <c r="C3521" s="14">
        <f t="shared" si="741"/>
        <v>67.372100000000003</v>
      </c>
      <c r="D3521" s="13"/>
      <c r="E3521" s="14">
        <f t="shared" si="743"/>
        <v>67.370400000000004</v>
      </c>
      <c r="F3521" s="21">
        <f t="shared" si="752"/>
        <v>17</v>
      </c>
      <c r="G3521" s="13"/>
      <c r="H3521" s="21">
        <f t="shared" si="742"/>
        <v>17</v>
      </c>
      <c r="I3521" s="13"/>
      <c r="J3521" s="11" t="str">
        <f t="shared" si="749"/>
        <v>X</v>
      </c>
      <c r="K3521" s="11" t="str">
        <f t="shared" si="750"/>
        <v/>
      </c>
      <c r="L3521" s="11" t="str">
        <f t="shared" si="751"/>
        <v/>
      </c>
      <c r="M3521" s="13"/>
      <c r="X3521" s="13"/>
    </row>
    <row r="3522" spans="1:24" x14ac:dyDescent="0.3">
      <c r="A3522" s="13"/>
      <c r="B3522" s="11">
        <v>4540</v>
      </c>
      <c r="C3522" s="14">
        <f t="shared" si="741"/>
        <v>67.379499999999993</v>
      </c>
      <c r="D3522" s="13"/>
      <c r="E3522" s="14">
        <f t="shared" si="743"/>
        <v>67.377799999999993</v>
      </c>
      <c r="F3522" s="21">
        <f t="shared" si="752"/>
        <v>17</v>
      </c>
      <c r="G3522" s="13"/>
      <c r="H3522" s="21">
        <f t="shared" si="742"/>
        <v>17</v>
      </c>
      <c r="I3522" s="13"/>
      <c r="J3522" s="11" t="str">
        <f t="shared" si="749"/>
        <v>X</v>
      </c>
      <c r="K3522" s="11" t="str">
        <f t="shared" si="750"/>
        <v/>
      </c>
      <c r="L3522" s="11" t="str">
        <f t="shared" si="751"/>
        <v/>
      </c>
      <c r="M3522" s="13"/>
      <c r="X3522" s="13"/>
    </row>
    <row r="3523" spans="1:24" x14ac:dyDescent="0.3">
      <c r="A3523" s="13"/>
      <c r="B3523" s="11">
        <v>4541</v>
      </c>
      <c r="C3523" s="14">
        <f t="shared" si="741"/>
        <v>67.386899999999997</v>
      </c>
      <c r="D3523" s="13"/>
      <c r="E3523" s="14">
        <f t="shared" si="743"/>
        <v>67.385199999999998</v>
      </c>
      <c r="F3523" s="21">
        <f t="shared" si="752"/>
        <v>17</v>
      </c>
      <c r="G3523" s="13"/>
      <c r="H3523" s="21">
        <f t="shared" si="742"/>
        <v>17</v>
      </c>
      <c r="I3523" s="13"/>
      <c r="J3523" s="11" t="str">
        <f t="shared" si="749"/>
        <v>X</v>
      </c>
      <c r="K3523" s="11" t="str">
        <f t="shared" si="750"/>
        <v/>
      </c>
      <c r="L3523" s="11" t="str">
        <f t="shared" si="751"/>
        <v/>
      </c>
      <c r="M3523" s="13"/>
      <c r="X3523" s="13"/>
    </row>
    <row r="3524" spans="1:24" x14ac:dyDescent="0.3">
      <c r="A3524" s="13"/>
      <c r="B3524" s="11">
        <v>4542</v>
      </c>
      <c r="C3524" s="14">
        <f t="shared" si="741"/>
        <v>67.394400000000005</v>
      </c>
      <c r="D3524" s="13"/>
      <c r="E3524" s="14">
        <f t="shared" si="743"/>
        <v>67.392600000000002</v>
      </c>
      <c r="F3524" s="21">
        <f t="shared" si="752"/>
        <v>17</v>
      </c>
      <c r="G3524" s="13"/>
      <c r="H3524" s="21">
        <f t="shared" si="742"/>
        <v>18</v>
      </c>
      <c r="I3524" s="13"/>
      <c r="J3524" s="11" t="str">
        <f t="shared" si="749"/>
        <v/>
      </c>
      <c r="K3524" s="11" t="str">
        <f t="shared" si="750"/>
        <v>U</v>
      </c>
      <c r="L3524" s="11" t="str">
        <f t="shared" si="751"/>
        <v/>
      </c>
      <c r="M3524" s="13"/>
      <c r="X3524" s="13"/>
    </row>
    <row r="3525" spans="1:24" x14ac:dyDescent="0.3">
      <c r="A3525" s="13"/>
      <c r="B3525" s="11">
        <v>4543</v>
      </c>
      <c r="C3525" s="14">
        <f t="shared" si="741"/>
        <v>67.401799999999994</v>
      </c>
      <c r="D3525" s="13"/>
      <c r="E3525" s="14">
        <f t="shared" si="743"/>
        <v>67.400000000000006</v>
      </c>
      <c r="F3525" s="21">
        <f t="shared" si="752"/>
        <v>18</v>
      </c>
      <c r="G3525" s="13"/>
      <c r="H3525" s="21">
        <f t="shared" si="742"/>
        <v>18</v>
      </c>
      <c r="I3525" s="13"/>
      <c r="J3525" s="11" t="str">
        <f t="shared" si="749"/>
        <v>X</v>
      </c>
      <c r="K3525" s="11" t="str">
        <f t="shared" si="750"/>
        <v/>
      </c>
      <c r="L3525" s="11" t="str">
        <f t="shared" si="751"/>
        <v/>
      </c>
      <c r="M3525" s="13"/>
      <c r="X3525" s="13"/>
    </row>
    <row r="3526" spans="1:24" x14ac:dyDescent="0.3">
      <c r="A3526" s="13"/>
      <c r="B3526" s="11">
        <v>4544</v>
      </c>
      <c r="C3526" s="14">
        <f t="shared" ref="C3526:C3589" si="753">ROUND(SQRT(B3526),4)</f>
        <v>67.409199999999998</v>
      </c>
      <c r="D3526" s="13"/>
      <c r="E3526" s="14">
        <f t="shared" si="743"/>
        <v>67.407399999999996</v>
      </c>
      <c r="F3526" s="21">
        <f t="shared" si="752"/>
        <v>18</v>
      </c>
      <c r="G3526" s="13"/>
      <c r="H3526" s="21">
        <f t="shared" si="742"/>
        <v>18</v>
      </c>
      <c r="I3526" s="13"/>
      <c r="J3526" s="11" t="str">
        <f t="shared" si="749"/>
        <v>X</v>
      </c>
      <c r="K3526" s="11" t="str">
        <f t="shared" si="750"/>
        <v/>
      </c>
      <c r="L3526" s="11" t="str">
        <f t="shared" si="751"/>
        <v/>
      </c>
      <c r="M3526" s="13"/>
      <c r="X3526" s="13"/>
    </row>
    <row r="3527" spans="1:24" x14ac:dyDescent="0.3">
      <c r="A3527" s="13"/>
      <c r="B3527" s="11">
        <v>4545</v>
      </c>
      <c r="C3527" s="14">
        <f t="shared" si="753"/>
        <v>67.416600000000003</v>
      </c>
      <c r="D3527" s="13"/>
      <c r="E3527" s="14">
        <f t="shared" si="743"/>
        <v>67.4148</v>
      </c>
      <c r="F3527" s="21">
        <f t="shared" si="752"/>
        <v>18</v>
      </c>
      <c r="G3527" s="13"/>
      <c r="H3527" s="21">
        <f t="shared" ref="H3527:H3590" si="754">ROUND(C3527-E3527,4)*10000</f>
        <v>18</v>
      </c>
      <c r="I3527" s="13"/>
      <c r="J3527" s="11" t="str">
        <f t="shared" si="749"/>
        <v>X</v>
      </c>
      <c r="K3527" s="11" t="str">
        <f t="shared" si="750"/>
        <v/>
      </c>
      <c r="L3527" s="11" t="str">
        <f t="shared" si="751"/>
        <v/>
      </c>
      <c r="M3527" s="13"/>
      <c r="X3527" s="13"/>
    </row>
    <row r="3528" spans="1:24" x14ac:dyDescent="0.3">
      <c r="A3528" s="13"/>
      <c r="B3528" s="11">
        <v>4546</v>
      </c>
      <c r="C3528" s="14">
        <f t="shared" si="753"/>
        <v>67.424000000000007</v>
      </c>
      <c r="D3528" s="13"/>
      <c r="E3528" s="14">
        <f t="shared" si="743"/>
        <v>67.422200000000004</v>
      </c>
      <c r="F3528" s="21">
        <v>18</v>
      </c>
      <c r="G3528" s="13"/>
      <c r="H3528" s="21">
        <f t="shared" si="754"/>
        <v>18</v>
      </c>
      <c r="I3528" s="13"/>
      <c r="J3528" s="11" t="str">
        <f t="shared" si="749"/>
        <v>X</v>
      </c>
      <c r="K3528" s="11" t="str">
        <f t="shared" si="750"/>
        <v/>
      </c>
      <c r="L3528" s="11" t="str">
        <f t="shared" si="751"/>
        <v/>
      </c>
      <c r="M3528" s="13"/>
      <c r="X3528" s="13"/>
    </row>
    <row r="3529" spans="1:24" x14ac:dyDescent="0.3">
      <c r="A3529" s="13"/>
      <c r="B3529" s="11">
        <v>4547</v>
      </c>
      <c r="C3529" s="14">
        <f t="shared" si="753"/>
        <v>67.431399999999996</v>
      </c>
      <c r="D3529" s="13"/>
      <c r="E3529" s="14">
        <f t="shared" si="743"/>
        <v>67.429599999999994</v>
      </c>
      <c r="F3529" s="21">
        <v>18</v>
      </c>
      <c r="G3529" s="13"/>
      <c r="H3529" s="21">
        <f t="shared" si="754"/>
        <v>18</v>
      </c>
      <c r="I3529" s="13"/>
      <c r="J3529" s="11" t="str">
        <f t="shared" si="749"/>
        <v>X</v>
      </c>
      <c r="K3529" s="11" t="str">
        <f t="shared" si="750"/>
        <v/>
      </c>
      <c r="L3529" s="11" t="str">
        <f t="shared" si="751"/>
        <v/>
      </c>
      <c r="M3529" s="13"/>
      <c r="X3529" s="13"/>
    </row>
    <row r="3530" spans="1:24" x14ac:dyDescent="0.3">
      <c r="A3530" s="13"/>
      <c r="B3530" s="11">
        <v>4548</v>
      </c>
      <c r="C3530" s="14">
        <f t="shared" si="753"/>
        <v>67.438900000000004</v>
      </c>
      <c r="D3530" s="13"/>
      <c r="E3530" s="14">
        <f t="shared" si="743"/>
        <v>67.436999999999998</v>
      </c>
      <c r="F3530" s="21">
        <v>18</v>
      </c>
      <c r="G3530" s="13"/>
      <c r="H3530" s="21">
        <f t="shared" si="754"/>
        <v>19</v>
      </c>
      <c r="I3530" s="13"/>
      <c r="J3530" s="11" t="str">
        <f t="shared" si="749"/>
        <v/>
      </c>
      <c r="K3530" s="11" t="str">
        <f t="shared" si="750"/>
        <v>U</v>
      </c>
      <c r="L3530" s="11" t="str">
        <f t="shared" si="751"/>
        <v/>
      </c>
      <c r="M3530" s="13"/>
      <c r="X3530" s="13"/>
    </row>
    <row r="3531" spans="1:24" x14ac:dyDescent="0.3">
      <c r="A3531" s="13"/>
      <c r="B3531" s="11">
        <v>4549</v>
      </c>
      <c r="C3531" s="14">
        <f t="shared" si="753"/>
        <v>67.446299999999994</v>
      </c>
      <c r="D3531" s="13"/>
      <c r="E3531" s="14">
        <f t="shared" si="743"/>
        <v>67.444400000000002</v>
      </c>
      <c r="F3531" s="21">
        <v>18</v>
      </c>
      <c r="G3531" s="13"/>
      <c r="H3531" s="21">
        <f t="shared" si="754"/>
        <v>19</v>
      </c>
      <c r="I3531" s="13"/>
      <c r="J3531" s="11" t="str">
        <f t="shared" si="749"/>
        <v/>
      </c>
      <c r="K3531" s="11" t="str">
        <f t="shared" si="750"/>
        <v>U</v>
      </c>
      <c r="L3531" s="11" t="str">
        <f t="shared" si="751"/>
        <v/>
      </c>
      <c r="M3531" s="13"/>
      <c r="X3531" s="13"/>
    </row>
    <row r="3532" spans="1:24" x14ac:dyDescent="0.3">
      <c r="A3532" s="13"/>
      <c r="B3532" s="11">
        <v>4550</v>
      </c>
      <c r="C3532" s="14">
        <f t="shared" si="753"/>
        <v>67.453699999999998</v>
      </c>
      <c r="D3532" s="13"/>
      <c r="E3532" s="14">
        <f t="shared" si="743"/>
        <v>67.451899999999995</v>
      </c>
      <c r="F3532" s="21">
        <v>18</v>
      </c>
      <c r="G3532" s="13"/>
      <c r="H3532" s="21">
        <f t="shared" si="754"/>
        <v>18</v>
      </c>
      <c r="I3532" s="13"/>
      <c r="J3532" s="11" t="str">
        <f t="shared" si="749"/>
        <v>X</v>
      </c>
      <c r="K3532" s="11" t="str">
        <f t="shared" si="750"/>
        <v/>
      </c>
      <c r="L3532" s="11" t="str">
        <f t="shared" si="751"/>
        <v/>
      </c>
      <c r="M3532" s="13"/>
      <c r="X3532" s="13"/>
    </row>
    <row r="3533" spans="1:24" x14ac:dyDescent="0.3">
      <c r="A3533" s="13"/>
      <c r="B3533" s="11">
        <v>4551</v>
      </c>
      <c r="C3533" s="14">
        <f t="shared" si="753"/>
        <v>67.461100000000002</v>
      </c>
      <c r="D3533" s="13"/>
      <c r="E3533" s="14">
        <f t="shared" si="743"/>
        <v>67.459299999999999</v>
      </c>
      <c r="F3533" s="21">
        <v>18</v>
      </c>
      <c r="G3533" s="13"/>
      <c r="H3533" s="21">
        <f t="shared" si="754"/>
        <v>18</v>
      </c>
      <c r="I3533" s="13"/>
      <c r="J3533" s="11" t="str">
        <f t="shared" si="749"/>
        <v>X</v>
      </c>
      <c r="K3533" s="11" t="str">
        <f t="shared" si="750"/>
        <v/>
      </c>
      <c r="L3533" s="11" t="str">
        <f t="shared" si="751"/>
        <v/>
      </c>
      <c r="M3533" s="13"/>
      <c r="X3533" s="13"/>
    </row>
    <row r="3534" spans="1:24" x14ac:dyDescent="0.3">
      <c r="A3534" s="13"/>
      <c r="B3534" s="11">
        <v>4552</v>
      </c>
      <c r="C3534" s="14">
        <f t="shared" si="753"/>
        <v>67.468500000000006</v>
      </c>
      <c r="D3534" s="13"/>
      <c r="E3534" s="14">
        <f t="shared" si="743"/>
        <v>67.466700000000003</v>
      </c>
      <c r="F3534" s="21">
        <v>18</v>
      </c>
      <c r="G3534" s="13"/>
      <c r="H3534" s="21">
        <f t="shared" si="754"/>
        <v>18</v>
      </c>
      <c r="I3534" s="13"/>
      <c r="J3534" s="11" t="str">
        <f t="shared" si="749"/>
        <v>X</v>
      </c>
      <c r="K3534" s="11" t="str">
        <f t="shared" si="750"/>
        <v/>
      </c>
      <c r="L3534" s="11" t="str">
        <f t="shared" si="751"/>
        <v/>
      </c>
      <c r="M3534" s="13"/>
      <c r="X3534" s="13"/>
    </row>
    <row r="3535" spans="1:24" x14ac:dyDescent="0.3">
      <c r="A3535" s="13"/>
      <c r="B3535" s="11">
        <v>4553</v>
      </c>
      <c r="C3535" s="14">
        <f t="shared" si="753"/>
        <v>67.475899999999996</v>
      </c>
      <c r="D3535" s="13"/>
      <c r="E3535" s="14">
        <f t="shared" si="743"/>
        <v>67.474100000000007</v>
      </c>
      <c r="F3535" s="21">
        <v>18</v>
      </c>
      <c r="G3535" s="13"/>
      <c r="H3535" s="21">
        <f t="shared" si="754"/>
        <v>18</v>
      </c>
      <c r="I3535" s="13"/>
      <c r="J3535" s="11" t="str">
        <f t="shared" si="749"/>
        <v>X</v>
      </c>
      <c r="K3535" s="11" t="str">
        <f t="shared" si="750"/>
        <v/>
      </c>
      <c r="L3535" s="11" t="str">
        <f t="shared" si="751"/>
        <v/>
      </c>
      <c r="M3535" s="13"/>
      <c r="X3535" s="13"/>
    </row>
    <row r="3536" spans="1:24" x14ac:dyDescent="0.3">
      <c r="A3536" s="13"/>
      <c r="B3536" s="11">
        <v>4554</v>
      </c>
      <c r="C3536" s="14">
        <f t="shared" si="753"/>
        <v>67.4833</v>
      </c>
      <c r="D3536" s="13"/>
      <c r="E3536" s="14">
        <f t="shared" ref="E3536:E3599" si="755">ROUND(67+(B3536-4489)/135,4)</f>
        <v>67.481499999999997</v>
      </c>
      <c r="F3536" s="21">
        <v>18</v>
      </c>
      <c r="G3536" s="13"/>
      <c r="H3536" s="21">
        <f t="shared" si="754"/>
        <v>18</v>
      </c>
      <c r="I3536" s="13"/>
      <c r="J3536" s="11" t="str">
        <f t="shared" ref="J3536:J3567" si="756">IF(H3536=F3536,"X","")</f>
        <v>X</v>
      </c>
      <c r="K3536" s="11" t="str">
        <f t="shared" ref="K3536:K3567" si="757">IF(H3536&gt;F3536,"U","")</f>
        <v/>
      </c>
      <c r="L3536" s="11" t="str">
        <f t="shared" ref="L3536:L3567" si="758">IF(H3536&lt;F3536,"O","")</f>
        <v/>
      </c>
      <c r="M3536" s="13"/>
      <c r="X3536" s="13"/>
    </row>
    <row r="3537" spans="1:24" x14ac:dyDescent="0.3">
      <c r="A3537" s="13"/>
      <c r="B3537" s="11">
        <v>4555</v>
      </c>
      <c r="C3537" s="14">
        <f t="shared" si="753"/>
        <v>67.490700000000004</v>
      </c>
      <c r="D3537" s="13"/>
      <c r="E3537" s="14">
        <f t="shared" si="755"/>
        <v>67.488900000000001</v>
      </c>
      <c r="F3537" s="21">
        <v>18</v>
      </c>
      <c r="G3537" s="13"/>
      <c r="H3537" s="21">
        <f t="shared" si="754"/>
        <v>18</v>
      </c>
      <c r="I3537" s="13"/>
      <c r="J3537" s="11" t="str">
        <f t="shared" si="756"/>
        <v>X</v>
      </c>
      <c r="K3537" s="11" t="str">
        <f t="shared" si="757"/>
        <v/>
      </c>
      <c r="L3537" s="11" t="str">
        <f t="shared" si="758"/>
        <v/>
      </c>
      <c r="M3537" s="13"/>
      <c r="X3537" s="13"/>
    </row>
    <row r="3538" spans="1:24" x14ac:dyDescent="0.3">
      <c r="A3538" s="13"/>
      <c r="B3538" s="11">
        <v>4556</v>
      </c>
      <c r="C3538" s="14">
        <f t="shared" si="753"/>
        <v>67.498099999999994</v>
      </c>
      <c r="D3538" s="13"/>
      <c r="E3538" s="14">
        <f t="shared" si="755"/>
        <v>67.496300000000005</v>
      </c>
      <c r="F3538" s="21">
        <v>18</v>
      </c>
      <c r="G3538" s="13"/>
      <c r="H3538" s="21">
        <f t="shared" si="754"/>
        <v>18</v>
      </c>
      <c r="I3538" s="13"/>
      <c r="J3538" s="11" t="str">
        <f t="shared" si="756"/>
        <v>X</v>
      </c>
      <c r="K3538" s="11" t="str">
        <f t="shared" si="757"/>
        <v/>
      </c>
      <c r="L3538" s="11" t="str">
        <f t="shared" si="758"/>
        <v/>
      </c>
      <c r="M3538" s="13"/>
      <c r="X3538" s="13"/>
    </row>
    <row r="3539" spans="1:24" x14ac:dyDescent="0.3">
      <c r="A3539" s="13"/>
      <c r="B3539" s="11">
        <v>4557</v>
      </c>
      <c r="C3539" s="14">
        <f t="shared" si="753"/>
        <v>67.505600000000001</v>
      </c>
      <c r="D3539" s="13"/>
      <c r="E3539" s="14">
        <f t="shared" si="755"/>
        <v>67.503699999999995</v>
      </c>
      <c r="F3539" s="21">
        <v>18</v>
      </c>
      <c r="G3539" s="13"/>
      <c r="H3539" s="21">
        <f t="shared" si="754"/>
        <v>19</v>
      </c>
      <c r="I3539" s="13"/>
      <c r="J3539" s="11" t="str">
        <f t="shared" si="756"/>
        <v/>
      </c>
      <c r="K3539" s="11" t="str">
        <f t="shared" si="757"/>
        <v>U</v>
      </c>
      <c r="L3539" s="11" t="str">
        <f t="shared" si="758"/>
        <v/>
      </c>
      <c r="M3539" s="13"/>
      <c r="X3539" s="13"/>
    </row>
    <row r="3540" spans="1:24" x14ac:dyDescent="0.3">
      <c r="A3540" s="13"/>
      <c r="B3540" s="11">
        <v>4558</v>
      </c>
      <c r="C3540" s="14">
        <f t="shared" si="753"/>
        <v>67.513000000000005</v>
      </c>
      <c r="D3540" s="13"/>
      <c r="E3540" s="14">
        <f t="shared" si="755"/>
        <v>67.511099999999999</v>
      </c>
      <c r="F3540" s="21">
        <v>18</v>
      </c>
      <c r="G3540" s="13"/>
      <c r="H3540" s="21">
        <f t="shared" si="754"/>
        <v>19</v>
      </c>
      <c r="I3540" s="13"/>
      <c r="J3540" s="11" t="str">
        <f t="shared" si="756"/>
        <v/>
      </c>
      <c r="K3540" s="11" t="str">
        <f t="shared" si="757"/>
        <v>U</v>
      </c>
      <c r="L3540" s="11" t="str">
        <f t="shared" si="758"/>
        <v/>
      </c>
      <c r="M3540" s="13"/>
      <c r="X3540" s="13"/>
    </row>
    <row r="3541" spans="1:24" x14ac:dyDescent="0.3">
      <c r="A3541" s="13"/>
      <c r="B3541" s="11">
        <v>4559</v>
      </c>
      <c r="C3541" s="14">
        <f t="shared" si="753"/>
        <v>67.520399999999995</v>
      </c>
      <c r="D3541" s="13"/>
      <c r="E3541" s="14">
        <f t="shared" si="755"/>
        <v>67.518500000000003</v>
      </c>
      <c r="F3541" s="21">
        <v>18</v>
      </c>
      <c r="G3541" s="13"/>
      <c r="H3541" s="21">
        <f t="shared" si="754"/>
        <v>19</v>
      </c>
      <c r="I3541" s="13"/>
      <c r="J3541" s="11" t="str">
        <f t="shared" si="756"/>
        <v/>
      </c>
      <c r="K3541" s="11" t="str">
        <f t="shared" si="757"/>
        <v>U</v>
      </c>
      <c r="L3541" s="11" t="str">
        <f t="shared" si="758"/>
        <v/>
      </c>
      <c r="M3541" s="13"/>
      <c r="X3541" s="13"/>
    </row>
    <row r="3542" spans="1:24" x14ac:dyDescent="0.3">
      <c r="A3542" s="13"/>
      <c r="B3542" s="11">
        <v>4560</v>
      </c>
      <c r="C3542" s="14">
        <f t="shared" si="753"/>
        <v>67.527799999999999</v>
      </c>
      <c r="D3542" s="13"/>
      <c r="E3542" s="14">
        <f t="shared" si="755"/>
        <v>67.525899999999993</v>
      </c>
      <c r="F3542" s="21">
        <v>18</v>
      </c>
      <c r="G3542" s="13"/>
      <c r="H3542" s="21">
        <f t="shared" si="754"/>
        <v>19</v>
      </c>
      <c r="I3542" s="13"/>
      <c r="J3542" s="11" t="str">
        <f t="shared" si="756"/>
        <v/>
      </c>
      <c r="K3542" s="11" t="str">
        <f t="shared" si="757"/>
        <v>U</v>
      </c>
      <c r="L3542" s="11" t="str">
        <f t="shared" si="758"/>
        <v/>
      </c>
      <c r="M3542" s="13"/>
      <c r="X3542" s="13"/>
    </row>
    <row r="3543" spans="1:24" x14ac:dyDescent="0.3">
      <c r="A3543" s="13"/>
      <c r="B3543" s="11">
        <v>4561</v>
      </c>
      <c r="C3543" s="14">
        <f t="shared" si="753"/>
        <v>67.535200000000003</v>
      </c>
      <c r="D3543" s="13"/>
      <c r="E3543" s="14">
        <f t="shared" si="755"/>
        <v>67.533299999999997</v>
      </c>
      <c r="F3543" s="21">
        <v>18</v>
      </c>
      <c r="G3543" s="13"/>
      <c r="H3543" s="21">
        <f t="shared" si="754"/>
        <v>19</v>
      </c>
      <c r="I3543" s="13"/>
      <c r="J3543" s="11" t="str">
        <f t="shared" si="756"/>
        <v/>
      </c>
      <c r="K3543" s="11" t="str">
        <f t="shared" si="757"/>
        <v>U</v>
      </c>
      <c r="L3543" s="11" t="str">
        <f t="shared" si="758"/>
        <v/>
      </c>
      <c r="M3543" s="13"/>
      <c r="X3543" s="13"/>
    </row>
    <row r="3544" spans="1:24" x14ac:dyDescent="0.3">
      <c r="A3544" s="13"/>
      <c r="B3544" s="11">
        <v>4562</v>
      </c>
      <c r="C3544" s="14">
        <f t="shared" si="753"/>
        <v>67.542599999999993</v>
      </c>
      <c r="D3544" s="13"/>
      <c r="E3544" s="14">
        <f t="shared" si="755"/>
        <v>67.540700000000001</v>
      </c>
      <c r="F3544" s="21">
        <v>18</v>
      </c>
      <c r="G3544" s="13"/>
      <c r="H3544" s="21">
        <f t="shared" si="754"/>
        <v>19</v>
      </c>
      <c r="I3544" s="13"/>
      <c r="J3544" s="11" t="str">
        <f t="shared" si="756"/>
        <v/>
      </c>
      <c r="K3544" s="11" t="str">
        <f t="shared" si="757"/>
        <v>U</v>
      </c>
      <c r="L3544" s="11" t="str">
        <f t="shared" si="758"/>
        <v/>
      </c>
      <c r="M3544" s="13"/>
      <c r="X3544" s="13"/>
    </row>
    <row r="3545" spans="1:24" x14ac:dyDescent="0.3">
      <c r="A3545" s="13"/>
      <c r="B3545" s="11">
        <v>4563</v>
      </c>
      <c r="C3545" s="14">
        <f t="shared" si="753"/>
        <v>67.55</v>
      </c>
      <c r="D3545" s="13"/>
      <c r="E3545" s="14">
        <f t="shared" si="755"/>
        <v>67.548100000000005</v>
      </c>
      <c r="F3545" s="21">
        <v>18</v>
      </c>
      <c r="G3545" s="13"/>
      <c r="H3545" s="21">
        <f t="shared" si="754"/>
        <v>19</v>
      </c>
      <c r="I3545" s="13"/>
      <c r="J3545" s="11" t="str">
        <f t="shared" si="756"/>
        <v/>
      </c>
      <c r="K3545" s="11" t="str">
        <f t="shared" si="757"/>
        <v>U</v>
      </c>
      <c r="L3545" s="11" t="str">
        <f t="shared" si="758"/>
        <v/>
      </c>
      <c r="M3545" s="13"/>
      <c r="X3545" s="13"/>
    </row>
    <row r="3546" spans="1:24" x14ac:dyDescent="0.3">
      <c r="A3546" s="13"/>
      <c r="B3546" s="11">
        <v>4564</v>
      </c>
      <c r="C3546" s="14">
        <f t="shared" si="753"/>
        <v>67.557400000000001</v>
      </c>
      <c r="D3546" s="13"/>
      <c r="E3546" s="14">
        <f t="shared" si="755"/>
        <v>67.555599999999998</v>
      </c>
      <c r="F3546" s="21">
        <v>18</v>
      </c>
      <c r="G3546" s="13"/>
      <c r="H3546" s="21">
        <f t="shared" si="754"/>
        <v>18</v>
      </c>
      <c r="I3546" s="13"/>
      <c r="J3546" s="11" t="str">
        <f t="shared" si="756"/>
        <v>X</v>
      </c>
      <c r="K3546" s="11" t="str">
        <f t="shared" si="757"/>
        <v/>
      </c>
      <c r="L3546" s="11" t="str">
        <f t="shared" si="758"/>
        <v/>
      </c>
      <c r="M3546" s="13"/>
      <c r="X3546" s="13"/>
    </row>
    <row r="3547" spans="1:24" x14ac:dyDescent="0.3">
      <c r="A3547" s="13"/>
      <c r="B3547" s="11">
        <v>4565</v>
      </c>
      <c r="C3547" s="14">
        <f t="shared" si="753"/>
        <v>67.564800000000005</v>
      </c>
      <c r="D3547" s="13"/>
      <c r="E3547" s="14">
        <f t="shared" si="755"/>
        <v>67.563000000000002</v>
      </c>
      <c r="F3547" s="21">
        <v>18</v>
      </c>
      <c r="G3547" s="13"/>
      <c r="H3547" s="21">
        <f t="shared" si="754"/>
        <v>18</v>
      </c>
      <c r="I3547" s="13"/>
      <c r="J3547" s="11" t="str">
        <f t="shared" si="756"/>
        <v>X</v>
      </c>
      <c r="K3547" s="11" t="str">
        <f t="shared" si="757"/>
        <v/>
      </c>
      <c r="L3547" s="11" t="str">
        <f t="shared" si="758"/>
        <v/>
      </c>
      <c r="M3547" s="13"/>
      <c r="X3547" s="13"/>
    </row>
    <row r="3548" spans="1:24" x14ac:dyDescent="0.3">
      <c r="A3548" s="13"/>
      <c r="B3548" s="11">
        <v>4566</v>
      </c>
      <c r="C3548" s="14">
        <f t="shared" si="753"/>
        <v>67.572199999999995</v>
      </c>
      <c r="D3548" s="13"/>
      <c r="E3548" s="14">
        <f t="shared" si="755"/>
        <v>67.570400000000006</v>
      </c>
      <c r="F3548" s="21">
        <v>18</v>
      </c>
      <c r="G3548" s="13"/>
      <c r="H3548" s="21">
        <f t="shared" si="754"/>
        <v>18</v>
      </c>
      <c r="I3548" s="13"/>
      <c r="J3548" s="11" t="str">
        <f t="shared" si="756"/>
        <v>X</v>
      </c>
      <c r="K3548" s="11" t="str">
        <f t="shared" si="757"/>
        <v/>
      </c>
      <c r="L3548" s="11" t="str">
        <f t="shared" si="758"/>
        <v/>
      </c>
      <c r="M3548" s="13"/>
      <c r="X3548" s="13"/>
    </row>
    <row r="3549" spans="1:24" x14ac:dyDescent="0.3">
      <c r="A3549" s="13"/>
      <c r="B3549" s="11">
        <v>4567</v>
      </c>
      <c r="C3549" s="14">
        <f t="shared" si="753"/>
        <v>67.579599999999999</v>
      </c>
      <c r="D3549" s="13"/>
      <c r="E3549" s="14">
        <f t="shared" si="755"/>
        <v>67.577799999999996</v>
      </c>
      <c r="F3549" s="21">
        <v>18</v>
      </c>
      <c r="G3549" s="13"/>
      <c r="H3549" s="21">
        <f t="shared" si="754"/>
        <v>18</v>
      </c>
      <c r="I3549" s="13"/>
      <c r="J3549" s="11" t="str">
        <f t="shared" si="756"/>
        <v>X</v>
      </c>
      <c r="K3549" s="11" t="str">
        <f t="shared" si="757"/>
        <v/>
      </c>
      <c r="L3549" s="11" t="str">
        <f t="shared" si="758"/>
        <v/>
      </c>
      <c r="M3549" s="13"/>
      <c r="X3549" s="13"/>
    </row>
    <row r="3550" spans="1:24" x14ac:dyDescent="0.3">
      <c r="A3550" s="13"/>
      <c r="B3550" s="11">
        <v>4568</v>
      </c>
      <c r="C3550" s="14">
        <f t="shared" si="753"/>
        <v>67.587000000000003</v>
      </c>
      <c r="D3550" s="13"/>
      <c r="E3550" s="14">
        <f t="shared" si="755"/>
        <v>67.5852</v>
      </c>
      <c r="F3550" s="21">
        <f t="shared" ref="F3550:F3568" si="759">ROUND(18-(((E3550-67)-0.58)/0.14)*(18/6),0)</f>
        <v>18</v>
      </c>
      <c r="G3550" s="13"/>
      <c r="H3550" s="21">
        <f t="shared" si="754"/>
        <v>18</v>
      </c>
      <c r="I3550" s="13"/>
      <c r="J3550" s="11" t="str">
        <f t="shared" si="756"/>
        <v>X</v>
      </c>
      <c r="K3550" s="11" t="str">
        <f t="shared" si="757"/>
        <v/>
      </c>
      <c r="L3550" s="11" t="str">
        <f t="shared" si="758"/>
        <v/>
      </c>
      <c r="M3550" s="13"/>
      <c r="X3550" s="13"/>
    </row>
    <row r="3551" spans="1:24" x14ac:dyDescent="0.3">
      <c r="A3551" s="13"/>
      <c r="B3551" s="11">
        <v>4569</v>
      </c>
      <c r="C3551" s="14">
        <f t="shared" si="753"/>
        <v>67.594399999999993</v>
      </c>
      <c r="D3551" s="13"/>
      <c r="E3551" s="14">
        <f t="shared" si="755"/>
        <v>67.592600000000004</v>
      </c>
      <c r="F3551" s="21">
        <f t="shared" si="759"/>
        <v>18</v>
      </c>
      <c r="G3551" s="13"/>
      <c r="H3551" s="21">
        <f t="shared" si="754"/>
        <v>18</v>
      </c>
      <c r="I3551" s="13"/>
      <c r="J3551" s="11" t="str">
        <f t="shared" si="756"/>
        <v>X</v>
      </c>
      <c r="K3551" s="11" t="str">
        <f t="shared" si="757"/>
        <v/>
      </c>
      <c r="L3551" s="11" t="str">
        <f t="shared" si="758"/>
        <v/>
      </c>
      <c r="M3551" s="13"/>
      <c r="X3551" s="13"/>
    </row>
    <row r="3552" spans="1:24" x14ac:dyDescent="0.3">
      <c r="A3552" s="13"/>
      <c r="B3552" s="11">
        <v>4570</v>
      </c>
      <c r="C3552" s="14">
        <f t="shared" si="753"/>
        <v>67.601799999999997</v>
      </c>
      <c r="D3552" s="13"/>
      <c r="E3552" s="14">
        <f t="shared" si="755"/>
        <v>67.599999999999994</v>
      </c>
      <c r="F3552" s="21">
        <f t="shared" si="759"/>
        <v>18</v>
      </c>
      <c r="G3552" s="13"/>
      <c r="H3552" s="21">
        <f t="shared" si="754"/>
        <v>18</v>
      </c>
      <c r="I3552" s="13"/>
      <c r="J3552" s="11" t="str">
        <f t="shared" si="756"/>
        <v>X</v>
      </c>
      <c r="K3552" s="11" t="str">
        <f t="shared" si="757"/>
        <v/>
      </c>
      <c r="L3552" s="11" t="str">
        <f t="shared" si="758"/>
        <v/>
      </c>
      <c r="M3552" s="13"/>
      <c r="X3552" s="13"/>
    </row>
    <row r="3553" spans="1:24" x14ac:dyDescent="0.3">
      <c r="A3553" s="13"/>
      <c r="B3553" s="11">
        <v>4571</v>
      </c>
      <c r="C3553" s="14">
        <f t="shared" si="753"/>
        <v>67.609200000000001</v>
      </c>
      <c r="D3553" s="13"/>
      <c r="E3553" s="14">
        <f t="shared" si="755"/>
        <v>67.607399999999998</v>
      </c>
      <c r="F3553" s="21">
        <f t="shared" si="759"/>
        <v>17</v>
      </c>
      <c r="G3553" s="13"/>
      <c r="H3553" s="21">
        <f t="shared" si="754"/>
        <v>18</v>
      </c>
      <c r="I3553" s="13"/>
      <c r="J3553" s="11" t="str">
        <f t="shared" si="756"/>
        <v/>
      </c>
      <c r="K3553" s="11" t="str">
        <f t="shared" si="757"/>
        <v>U</v>
      </c>
      <c r="L3553" s="11" t="str">
        <f t="shared" si="758"/>
        <v/>
      </c>
      <c r="M3553" s="13"/>
      <c r="X3553" s="13"/>
    </row>
    <row r="3554" spans="1:24" x14ac:dyDescent="0.3">
      <c r="A3554" s="13"/>
      <c r="B3554" s="11">
        <v>4572</v>
      </c>
      <c r="C3554" s="14">
        <f t="shared" si="753"/>
        <v>67.616600000000005</v>
      </c>
      <c r="D3554" s="13"/>
      <c r="E3554" s="14">
        <f t="shared" si="755"/>
        <v>67.614800000000002</v>
      </c>
      <c r="F3554" s="21">
        <f t="shared" si="759"/>
        <v>17</v>
      </c>
      <c r="G3554" s="13"/>
      <c r="H3554" s="21">
        <f t="shared" si="754"/>
        <v>18</v>
      </c>
      <c r="I3554" s="13"/>
      <c r="J3554" s="11" t="str">
        <f t="shared" si="756"/>
        <v/>
      </c>
      <c r="K3554" s="11" t="str">
        <f t="shared" si="757"/>
        <v>U</v>
      </c>
      <c r="L3554" s="11" t="str">
        <f t="shared" si="758"/>
        <v/>
      </c>
      <c r="M3554" s="13"/>
      <c r="X3554" s="13"/>
    </row>
    <row r="3555" spans="1:24" x14ac:dyDescent="0.3">
      <c r="A3555" s="13"/>
      <c r="B3555" s="11">
        <v>4573</v>
      </c>
      <c r="C3555" s="14">
        <f t="shared" si="753"/>
        <v>67.623999999999995</v>
      </c>
      <c r="D3555" s="13"/>
      <c r="E3555" s="14">
        <f t="shared" si="755"/>
        <v>67.622200000000007</v>
      </c>
      <c r="F3555" s="21">
        <f t="shared" si="759"/>
        <v>17</v>
      </c>
      <c r="G3555" s="13"/>
      <c r="H3555" s="21">
        <f t="shared" si="754"/>
        <v>18</v>
      </c>
      <c r="I3555" s="13"/>
      <c r="J3555" s="11" t="str">
        <f t="shared" si="756"/>
        <v/>
      </c>
      <c r="K3555" s="11" t="str">
        <f t="shared" si="757"/>
        <v>U</v>
      </c>
      <c r="L3555" s="11" t="str">
        <f t="shared" si="758"/>
        <v/>
      </c>
      <c r="M3555" s="13"/>
      <c r="X3555" s="13"/>
    </row>
    <row r="3556" spans="1:24" x14ac:dyDescent="0.3">
      <c r="A3556" s="13"/>
      <c r="B3556" s="11">
        <v>4574</v>
      </c>
      <c r="C3556" s="14">
        <f t="shared" si="753"/>
        <v>67.631399999999999</v>
      </c>
      <c r="D3556" s="13"/>
      <c r="E3556" s="14">
        <f t="shared" si="755"/>
        <v>67.629599999999996</v>
      </c>
      <c r="F3556" s="21">
        <f t="shared" si="759"/>
        <v>17</v>
      </c>
      <c r="G3556" s="13"/>
      <c r="H3556" s="21">
        <f t="shared" si="754"/>
        <v>18</v>
      </c>
      <c r="I3556" s="13"/>
      <c r="J3556" s="11" t="str">
        <f t="shared" si="756"/>
        <v/>
      </c>
      <c r="K3556" s="11" t="str">
        <f t="shared" si="757"/>
        <v>U</v>
      </c>
      <c r="L3556" s="11" t="str">
        <f t="shared" si="758"/>
        <v/>
      </c>
      <c r="M3556" s="13"/>
      <c r="X3556" s="13"/>
    </row>
    <row r="3557" spans="1:24" x14ac:dyDescent="0.3">
      <c r="A3557" s="13"/>
      <c r="B3557" s="11">
        <v>4575</v>
      </c>
      <c r="C3557" s="14">
        <f t="shared" si="753"/>
        <v>67.6387</v>
      </c>
      <c r="D3557" s="13"/>
      <c r="E3557" s="14">
        <f t="shared" si="755"/>
        <v>67.637</v>
      </c>
      <c r="F3557" s="21">
        <f t="shared" si="759"/>
        <v>17</v>
      </c>
      <c r="G3557" s="13"/>
      <c r="H3557" s="21">
        <f t="shared" si="754"/>
        <v>17</v>
      </c>
      <c r="I3557" s="13"/>
      <c r="J3557" s="11" t="str">
        <f t="shared" si="756"/>
        <v>X</v>
      </c>
      <c r="K3557" s="11" t="str">
        <f t="shared" si="757"/>
        <v/>
      </c>
      <c r="L3557" s="11" t="str">
        <f t="shared" si="758"/>
        <v/>
      </c>
      <c r="M3557" s="13"/>
      <c r="X3557" s="13"/>
    </row>
    <row r="3558" spans="1:24" x14ac:dyDescent="0.3">
      <c r="A3558" s="13"/>
      <c r="B3558" s="11">
        <v>4576</v>
      </c>
      <c r="C3558" s="14">
        <f t="shared" si="753"/>
        <v>67.646100000000004</v>
      </c>
      <c r="D3558" s="13"/>
      <c r="E3558" s="14">
        <f t="shared" si="755"/>
        <v>67.644400000000005</v>
      </c>
      <c r="F3558" s="21">
        <f t="shared" si="759"/>
        <v>17</v>
      </c>
      <c r="G3558" s="13"/>
      <c r="H3558" s="21">
        <f t="shared" si="754"/>
        <v>17</v>
      </c>
      <c r="I3558" s="13"/>
      <c r="J3558" s="11" t="str">
        <f t="shared" si="756"/>
        <v>X</v>
      </c>
      <c r="K3558" s="11" t="str">
        <f t="shared" si="757"/>
        <v/>
      </c>
      <c r="L3558" s="11" t="str">
        <f t="shared" si="758"/>
        <v/>
      </c>
      <c r="M3558" s="13"/>
      <c r="X3558" s="13"/>
    </row>
    <row r="3559" spans="1:24" x14ac:dyDescent="0.3">
      <c r="A3559" s="13"/>
      <c r="B3559" s="11">
        <v>4577</v>
      </c>
      <c r="C3559" s="14">
        <f t="shared" si="753"/>
        <v>67.653499999999994</v>
      </c>
      <c r="D3559" s="13"/>
      <c r="E3559" s="14">
        <f t="shared" si="755"/>
        <v>67.651899999999998</v>
      </c>
      <c r="F3559" s="21">
        <f t="shared" si="759"/>
        <v>16</v>
      </c>
      <c r="G3559" s="13"/>
      <c r="H3559" s="21">
        <f t="shared" si="754"/>
        <v>16</v>
      </c>
      <c r="I3559" s="13"/>
      <c r="J3559" s="11" t="str">
        <f t="shared" si="756"/>
        <v>X</v>
      </c>
      <c r="K3559" s="11" t="str">
        <f t="shared" si="757"/>
        <v/>
      </c>
      <c r="L3559" s="11" t="str">
        <f t="shared" si="758"/>
        <v/>
      </c>
      <c r="M3559" s="13"/>
      <c r="X3559" s="13"/>
    </row>
    <row r="3560" spans="1:24" x14ac:dyDescent="0.3">
      <c r="A3560" s="13"/>
      <c r="B3560" s="11">
        <v>4578</v>
      </c>
      <c r="C3560" s="14">
        <f t="shared" si="753"/>
        <v>67.660899999999998</v>
      </c>
      <c r="D3560" s="13"/>
      <c r="E3560" s="14">
        <f t="shared" si="755"/>
        <v>67.659300000000002</v>
      </c>
      <c r="F3560" s="21">
        <f t="shared" si="759"/>
        <v>16</v>
      </c>
      <c r="G3560" s="13"/>
      <c r="H3560" s="21">
        <f t="shared" si="754"/>
        <v>16</v>
      </c>
      <c r="I3560" s="13"/>
      <c r="J3560" s="11" t="str">
        <f t="shared" si="756"/>
        <v>X</v>
      </c>
      <c r="K3560" s="11" t="str">
        <f t="shared" si="757"/>
        <v/>
      </c>
      <c r="L3560" s="11" t="str">
        <f t="shared" si="758"/>
        <v/>
      </c>
      <c r="M3560" s="13"/>
      <c r="X3560" s="13"/>
    </row>
    <row r="3561" spans="1:24" x14ac:dyDescent="0.3">
      <c r="A3561" s="13"/>
      <c r="B3561" s="11">
        <v>4579</v>
      </c>
      <c r="C3561" s="14">
        <f t="shared" si="753"/>
        <v>67.668300000000002</v>
      </c>
      <c r="D3561" s="13"/>
      <c r="E3561" s="14">
        <f t="shared" si="755"/>
        <v>67.666700000000006</v>
      </c>
      <c r="F3561" s="21">
        <f t="shared" si="759"/>
        <v>16</v>
      </c>
      <c r="G3561" s="13"/>
      <c r="H3561" s="21">
        <f t="shared" si="754"/>
        <v>16</v>
      </c>
      <c r="I3561" s="13"/>
      <c r="J3561" s="11" t="str">
        <f t="shared" si="756"/>
        <v>X</v>
      </c>
      <c r="K3561" s="11" t="str">
        <f t="shared" si="757"/>
        <v/>
      </c>
      <c r="L3561" s="11" t="str">
        <f t="shared" si="758"/>
        <v/>
      </c>
      <c r="M3561" s="13"/>
      <c r="X3561" s="13"/>
    </row>
    <row r="3562" spans="1:24" x14ac:dyDescent="0.3">
      <c r="A3562" s="13"/>
      <c r="B3562" s="11">
        <v>4580</v>
      </c>
      <c r="C3562" s="14">
        <f t="shared" si="753"/>
        <v>67.675700000000006</v>
      </c>
      <c r="D3562" s="13"/>
      <c r="E3562" s="14">
        <f t="shared" si="755"/>
        <v>67.674099999999996</v>
      </c>
      <c r="F3562" s="21">
        <f t="shared" si="759"/>
        <v>16</v>
      </c>
      <c r="G3562" s="13"/>
      <c r="H3562" s="21">
        <f t="shared" si="754"/>
        <v>16</v>
      </c>
      <c r="I3562" s="13"/>
      <c r="J3562" s="11" t="str">
        <f t="shared" si="756"/>
        <v>X</v>
      </c>
      <c r="K3562" s="11" t="str">
        <f t="shared" si="757"/>
        <v/>
      </c>
      <c r="L3562" s="11" t="str">
        <f t="shared" si="758"/>
        <v/>
      </c>
      <c r="M3562" s="13"/>
      <c r="X3562" s="13"/>
    </row>
    <row r="3563" spans="1:24" x14ac:dyDescent="0.3">
      <c r="A3563" s="13"/>
      <c r="B3563" s="11">
        <v>4581</v>
      </c>
      <c r="C3563" s="14">
        <f t="shared" si="753"/>
        <v>67.683099999999996</v>
      </c>
      <c r="D3563" s="13"/>
      <c r="E3563" s="14">
        <f t="shared" si="755"/>
        <v>67.6815</v>
      </c>
      <c r="F3563" s="21">
        <f t="shared" si="759"/>
        <v>16</v>
      </c>
      <c r="G3563" s="13"/>
      <c r="H3563" s="21">
        <f t="shared" si="754"/>
        <v>16</v>
      </c>
      <c r="I3563" s="13"/>
      <c r="J3563" s="11" t="str">
        <f t="shared" si="756"/>
        <v>X</v>
      </c>
      <c r="K3563" s="11" t="str">
        <f t="shared" si="757"/>
        <v/>
      </c>
      <c r="L3563" s="11" t="str">
        <f t="shared" si="758"/>
        <v/>
      </c>
      <c r="M3563" s="13"/>
      <c r="X3563" s="13"/>
    </row>
    <row r="3564" spans="1:24" x14ac:dyDescent="0.3">
      <c r="A3564" s="13"/>
      <c r="B3564" s="11">
        <v>4582</v>
      </c>
      <c r="C3564" s="14">
        <f t="shared" si="753"/>
        <v>67.6905</v>
      </c>
      <c r="D3564" s="13"/>
      <c r="E3564" s="14">
        <f t="shared" si="755"/>
        <v>67.688900000000004</v>
      </c>
      <c r="F3564" s="21">
        <f t="shared" si="759"/>
        <v>16</v>
      </c>
      <c r="G3564" s="13"/>
      <c r="H3564" s="21">
        <f t="shared" si="754"/>
        <v>16</v>
      </c>
      <c r="I3564" s="13"/>
      <c r="J3564" s="11" t="str">
        <f t="shared" si="756"/>
        <v>X</v>
      </c>
      <c r="K3564" s="11" t="str">
        <f t="shared" si="757"/>
        <v/>
      </c>
      <c r="L3564" s="11" t="str">
        <f t="shared" si="758"/>
        <v/>
      </c>
      <c r="M3564" s="13"/>
      <c r="X3564" s="13"/>
    </row>
    <row r="3565" spans="1:24" x14ac:dyDescent="0.3">
      <c r="A3565" s="13"/>
      <c r="B3565" s="11">
        <v>4583</v>
      </c>
      <c r="C3565" s="14">
        <f t="shared" si="753"/>
        <v>67.697900000000004</v>
      </c>
      <c r="D3565" s="13"/>
      <c r="E3565" s="14">
        <f t="shared" si="755"/>
        <v>67.696299999999994</v>
      </c>
      <c r="F3565" s="21">
        <f t="shared" si="759"/>
        <v>16</v>
      </c>
      <c r="G3565" s="13"/>
      <c r="H3565" s="21">
        <f t="shared" si="754"/>
        <v>16</v>
      </c>
      <c r="I3565" s="13"/>
      <c r="J3565" s="11" t="str">
        <f t="shared" si="756"/>
        <v>X</v>
      </c>
      <c r="K3565" s="11" t="str">
        <f t="shared" si="757"/>
        <v/>
      </c>
      <c r="L3565" s="11" t="str">
        <f t="shared" si="758"/>
        <v/>
      </c>
      <c r="M3565" s="13"/>
      <c r="X3565" s="13"/>
    </row>
    <row r="3566" spans="1:24" x14ac:dyDescent="0.3">
      <c r="A3566" s="13"/>
      <c r="B3566" s="11">
        <v>4584</v>
      </c>
      <c r="C3566" s="14">
        <f t="shared" si="753"/>
        <v>67.705200000000005</v>
      </c>
      <c r="D3566" s="13"/>
      <c r="E3566" s="14">
        <f t="shared" si="755"/>
        <v>67.703699999999998</v>
      </c>
      <c r="F3566" s="21">
        <f t="shared" si="759"/>
        <v>15</v>
      </c>
      <c r="G3566" s="13"/>
      <c r="H3566" s="21">
        <f t="shared" si="754"/>
        <v>15</v>
      </c>
      <c r="I3566" s="13"/>
      <c r="J3566" s="11" t="str">
        <f t="shared" si="756"/>
        <v>X</v>
      </c>
      <c r="K3566" s="11" t="str">
        <f t="shared" si="757"/>
        <v/>
      </c>
      <c r="L3566" s="11" t="str">
        <f t="shared" si="758"/>
        <v/>
      </c>
      <c r="M3566" s="13"/>
      <c r="X3566" s="13"/>
    </row>
    <row r="3567" spans="1:24" x14ac:dyDescent="0.3">
      <c r="A3567" s="13"/>
      <c r="B3567" s="11">
        <v>4585</v>
      </c>
      <c r="C3567" s="14">
        <f t="shared" si="753"/>
        <v>67.712599999999995</v>
      </c>
      <c r="D3567" s="13"/>
      <c r="E3567" s="14">
        <f t="shared" si="755"/>
        <v>67.711100000000002</v>
      </c>
      <c r="F3567" s="21">
        <f t="shared" si="759"/>
        <v>15</v>
      </c>
      <c r="G3567" s="13"/>
      <c r="H3567" s="21">
        <f t="shared" si="754"/>
        <v>15</v>
      </c>
      <c r="I3567" s="13"/>
      <c r="J3567" s="11" t="str">
        <f t="shared" si="756"/>
        <v>X</v>
      </c>
      <c r="K3567" s="11" t="str">
        <f t="shared" si="757"/>
        <v/>
      </c>
      <c r="L3567" s="11" t="str">
        <f t="shared" si="758"/>
        <v/>
      </c>
      <c r="M3567" s="13"/>
      <c r="X3567" s="13"/>
    </row>
    <row r="3568" spans="1:24" x14ac:dyDescent="0.3">
      <c r="A3568" s="13"/>
      <c r="B3568" s="11">
        <v>4586</v>
      </c>
      <c r="C3568" s="14">
        <f t="shared" si="753"/>
        <v>67.72</v>
      </c>
      <c r="D3568" s="13"/>
      <c r="E3568" s="14">
        <f t="shared" si="755"/>
        <v>67.718500000000006</v>
      </c>
      <c r="F3568" s="21">
        <f t="shared" si="759"/>
        <v>15</v>
      </c>
      <c r="G3568" s="13"/>
      <c r="H3568" s="21">
        <f t="shared" si="754"/>
        <v>15</v>
      </c>
      <c r="I3568" s="13"/>
      <c r="J3568" s="11" t="str">
        <f t="shared" ref="J3568:J3599" si="760">IF(H3568=F3568,"X","")</f>
        <v>X</v>
      </c>
      <c r="K3568" s="11" t="str">
        <f t="shared" ref="K3568:K3599" si="761">IF(H3568&gt;F3568,"U","")</f>
        <v/>
      </c>
      <c r="L3568" s="11" t="str">
        <f t="shared" ref="L3568:L3599" si="762">IF(H3568&lt;F3568,"O","")</f>
        <v/>
      </c>
      <c r="M3568" s="13"/>
      <c r="X3568" s="13"/>
    </row>
    <row r="3569" spans="1:24" x14ac:dyDescent="0.3">
      <c r="A3569" s="13"/>
      <c r="B3569" s="11">
        <v>4587</v>
      </c>
      <c r="C3569" s="14">
        <f t="shared" si="753"/>
        <v>67.727400000000003</v>
      </c>
      <c r="D3569" s="13"/>
      <c r="E3569" s="14">
        <f t="shared" si="755"/>
        <v>67.725899999999996</v>
      </c>
      <c r="F3569" s="21">
        <f t="shared" ref="F3569:F3587" si="763">ROUND((18/2)+((0.86-(E3569-67))/0.14)*(18/3),0)</f>
        <v>15</v>
      </c>
      <c r="G3569" s="13"/>
      <c r="H3569" s="21">
        <f t="shared" si="754"/>
        <v>15</v>
      </c>
      <c r="I3569" s="13"/>
      <c r="J3569" s="11" t="str">
        <f t="shared" si="760"/>
        <v>X</v>
      </c>
      <c r="K3569" s="11" t="str">
        <f t="shared" si="761"/>
        <v/>
      </c>
      <c r="L3569" s="11" t="str">
        <f t="shared" si="762"/>
        <v/>
      </c>
      <c r="M3569" s="13"/>
      <c r="X3569" s="13"/>
    </row>
    <row r="3570" spans="1:24" x14ac:dyDescent="0.3">
      <c r="A3570" s="13"/>
      <c r="B3570" s="11">
        <v>4588</v>
      </c>
      <c r="C3570" s="14">
        <f t="shared" si="753"/>
        <v>67.734800000000007</v>
      </c>
      <c r="D3570" s="13"/>
      <c r="E3570" s="14">
        <f t="shared" si="755"/>
        <v>67.7333</v>
      </c>
      <c r="F3570" s="21">
        <f t="shared" si="763"/>
        <v>14</v>
      </c>
      <c r="G3570" s="13"/>
      <c r="H3570" s="21">
        <f t="shared" si="754"/>
        <v>15</v>
      </c>
      <c r="I3570" s="13"/>
      <c r="J3570" s="11" t="str">
        <f t="shared" si="760"/>
        <v/>
      </c>
      <c r="K3570" s="11" t="str">
        <f t="shared" si="761"/>
        <v>U</v>
      </c>
      <c r="L3570" s="11" t="str">
        <f t="shared" si="762"/>
        <v/>
      </c>
      <c r="M3570" s="13"/>
      <c r="X3570" s="13"/>
    </row>
    <row r="3571" spans="1:24" x14ac:dyDescent="0.3">
      <c r="A3571" s="13"/>
      <c r="B3571" s="11">
        <v>4589</v>
      </c>
      <c r="C3571" s="14">
        <f t="shared" si="753"/>
        <v>67.742199999999997</v>
      </c>
      <c r="D3571" s="13"/>
      <c r="E3571" s="14">
        <f t="shared" si="755"/>
        <v>67.740700000000004</v>
      </c>
      <c r="F3571" s="21">
        <f t="shared" si="763"/>
        <v>14</v>
      </c>
      <c r="G3571" s="13"/>
      <c r="H3571" s="21">
        <f t="shared" si="754"/>
        <v>15</v>
      </c>
      <c r="I3571" s="13"/>
      <c r="J3571" s="11" t="str">
        <f t="shared" si="760"/>
        <v/>
      </c>
      <c r="K3571" s="11" t="str">
        <f t="shared" si="761"/>
        <v>U</v>
      </c>
      <c r="L3571" s="11" t="str">
        <f t="shared" si="762"/>
        <v/>
      </c>
      <c r="M3571" s="13"/>
      <c r="X3571" s="13"/>
    </row>
    <row r="3572" spans="1:24" x14ac:dyDescent="0.3">
      <c r="A3572" s="13"/>
      <c r="B3572" s="11">
        <v>4590</v>
      </c>
      <c r="C3572" s="14">
        <f t="shared" si="753"/>
        <v>67.749499999999998</v>
      </c>
      <c r="D3572" s="13"/>
      <c r="E3572" s="14">
        <f t="shared" si="755"/>
        <v>67.748099999999994</v>
      </c>
      <c r="F3572" s="21">
        <f t="shared" si="763"/>
        <v>14</v>
      </c>
      <c r="G3572" s="13"/>
      <c r="H3572" s="21">
        <f t="shared" si="754"/>
        <v>14</v>
      </c>
      <c r="I3572" s="13"/>
      <c r="J3572" s="11" t="str">
        <f t="shared" si="760"/>
        <v>X</v>
      </c>
      <c r="K3572" s="11" t="str">
        <f t="shared" si="761"/>
        <v/>
      </c>
      <c r="L3572" s="11" t="str">
        <f t="shared" si="762"/>
        <v/>
      </c>
      <c r="M3572" s="13"/>
      <c r="X3572" s="13"/>
    </row>
    <row r="3573" spans="1:24" x14ac:dyDescent="0.3">
      <c r="A3573" s="13"/>
      <c r="B3573" s="11">
        <v>4591</v>
      </c>
      <c r="C3573" s="14">
        <f t="shared" si="753"/>
        <v>67.756900000000002</v>
      </c>
      <c r="D3573" s="13"/>
      <c r="E3573" s="14">
        <f t="shared" si="755"/>
        <v>67.755600000000001</v>
      </c>
      <c r="F3573" s="21">
        <f t="shared" si="763"/>
        <v>13</v>
      </c>
      <c r="G3573" s="13"/>
      <c r="H3573" s="21">
        <f t="shared" si="754"/>
        <v>13</v>
      </c>
      <c r="I3573" s="13"/>
      <c r="J3573" s="11" t="str">
        <f t="shared" si="760"/>
        <v>X</v>
      </c>
      <c r="K3573" s="11" t="str">
        <f t="shared" si="761"/>
        <v/>
      </c>
      <c r="L3573" s="11" t="str">
        <f t="shared" si="762"/>
        <v/>
      </c>
      <c r="M3573" s="13"/>
      <c r="X3573" s="13"/>
    </row>
    <row r="3574" spans="1:24" x14ac:dyDescent="0.3">
      <c r="A3574" s="13"/>
      <c r="B3574" s="11">
        <v>4592</v>
      </c>
      <c r="C3574" s="14">
        <f t="shared" si="753"/>
        <v>67.764300000000006</v>
      </c>
      <c r="D3574" s="13"/>
      <c r="E3574" s="14">
        <f t="shared" si="755"/>
        <v>67.763000000000005</v>
      </c>
      <c r="F3574" s="21">
        <f t="shared" si="763"/>
        <v>13</v>
      </c>
      <c r="G3574" s="13"/>
      <c r="H3574" s="21">
        <f t="shared" si="754"/>
        <v>13</v>
      </c>
      <c r="I3574" s="13"/>
      <c r="J3574" s="11" t="str">
        <f t="shared" si="760"/>
        <v>X</v>
      </c>
      <c r="K3574" s="11" t="str">
        <f t="shared" si="761"/>
        <v/>
      </c>
      <c r="L3574" s="11" t="str">
        <f t="shared" si="762"/>
        <v/>
      </c>
      <c r="M3574" s="13"/>
      <c r="X3574" s="13"/>
    </row>
    <row r="3575" spans="1:24" x14ac:dyDescent="0.3">
      <c r="A3575" s="13"/>
      <c r="B3575" s="11">
        <v>4593</v>
      </c>
      <c r="C3575" s="14">
        <f t="shared" si="753"/>
        <v>67.771699999999996</v>
      </c>
      <c r="D3575" s="13"/>
      <c r="E3575" s="14">
        <f t="shared" si="755"/>
        <v>67.770399999999995</v>
      </c>
      <c r="F3575" s="21">
        <f t="shared" si="763"/>
        <v>13</v>
      </c>
      <c r="G3575" s="13"/>
      <c r="H3575" s="21">
        <f t="shared" si="754"/>
        <v>13</v>
      </c>
      <c r="I3575" s="13"/>
      <c r="J3575" s="11" t="str">
        <f t="shared" si="760"/>
        <v>X</v>
      </c>
      <c r="K3575" s="11" t="str">
        <f t="shared" si="761"/>
        <v/>
      </c>
      <c r="L3575" s="11" t="str">
        <f t="shared" si="762"/>
        <v/>
      </c>
      <c r="M3575" s="13"/>
      <c r="X3575" s="13"/>
    </row>
    <row r="3576" spans="1:24" x14ac:dyDescent="0.3">
      <c r="A3576" s="13"/>
      <c r="B3576" s="11">
        <v>4594</v>
      </c>
      <c r="C3576" s="14">
        <f t="shared" si="753"/>
        <v>67.7791</v>
      </c>
      <c r="D3576" s="13"/>
      <c r="E3576" s="14">
        <f t="shared" si="755"/>
        <v>67.777799999999999</v>
      </c>
      <c r="F3576" s="21">
        <f t="shared" si="763"/>
        <v>13</v>
      </c>
      <c r="G3576" s="13"/>
      <c r="H3576" s="21">
        <f t="shared" si="754"/>
        <v>13</v>
      </c>
      <c r="I3576" s="13"/>
      <c r="J3576" s="11" t="str">
        <f t="shared" si="760"/>
        <v>X</v>
      </c>
      <c r="K3576" s="11" t="str">
        <f t="shared" si="761"/>
        <v/>
      </c>
      <c r="L3576" s="11" t="str">
        <f t="shared" si="762"/>
        <v/>
      </c>
      <c r="M3576" s="13"/>
      <c r="X3576" s="13"/>
    </row>
    <row r="3577" spans="1:24" x14ac:dyDescent="0.3">
      <c r="A3577" s="13"/>
      <c r="B3577" s="11">
        <v>4595</v>
      </c>
      <c r="C3577" s="14">
        <f t="shared" si="753"/>
        <v>67.7864</v>
      </c>
      <c r="D3577" s="13"/>
      <c r="E3577" s="14">
        <f t="shared" si="755"/>
        <v>67.785200000000003</v>
      </c>
      <c r="F3577" s="21">
        <f t="shared" si="763"/>
        <v>12</v>
      </c>
      <c r="G3577" s="13"/>
      <c r="H3577" s="21">
        <f t="shared" si="754"/>
        <v>11.999999999999998</v>
      </c>
      <c r="I3577" s="13"/>
      <c r="J3577" s="11" t="str">
        <f t="shared" si="760"/>
        <v>X</v>
      </c>
      <c r="K3577" s="11" t="str">
        <f t="shared" si="761"/>
        <v/>
      </c>
      <c r="L3577" s="11" t="str">
        <f t="shared" si="762"/>
        <v/>
      </c>
      <c r="M3577" s="13"/>
      <c r="X3577" s="13"/>
    </row>
    <row r="3578" spans="1:24" x14ac:dyDescent="0.3">
      <c r="A3578" s="13"/>
      <c r="B3578" s="11">
        <v>4596</v>
      </c>
      <c r="C3578" s="14">
        <f t="shared" si="753"/>
        <v>67.793800000000005</v>
      </c>
      <c r="D3578" s="13"/>
      <c r="E3578" s="14">
        <f t="shared" si="755"/>
        <v>67.792599999999993</v>
      </c>
      <c r="F3578" s="21">
        <f t="shared" si="763"/>
        <v>12</v>
      </c>
      <c r="G3578" s="13"/>
      <c r="H3578" s="21">
        <f t="shared" si="754"/>
        <v>11.999999999999998</v>
      </c>
      <c r="I3578" s="13"/>
      <c r="J3578" s="11" t="str">
        <f t="shared" si="760"/>
        <v>X</v>
      </c>
      <c r="K3578" s="11" t="str">
        <f t="shared" si="761"/>
        <v/>
      </c>
      <c r="L3578" s="11" t="str">
        <f t="shared" si="762"/>
        <v/>
      </c>
      <c r="M3578" s="13"/>
      <c r="X3578" s="13"/>
    </row>
    <row r="3579" spans="1:24" x14ac:dyDescent="0.3">
      <c r="A3579" s="13"/>
      <c r="B3579" s="11">
        <v>4597</v>
      </c>
      <c r="C3579" s="14">
        <f t="shared" si="753"/>
        <v>67.801199999999994</v>
      </c>
      <c r="D3579" s="13"/>
      <c r="E3579" s="14">
        <f t="shared" si="755"/>
        <v>67.8</v>
      </c>
      <c r="F3579" s="21">
        <f t="shared" si="763"/>
        <v>12</v>
      </c>
      <c r="G3579" s="13"/>
      <c r="H3579" s="21">
        <f t="shared" si="754"/>
        <v>11.999999999999998</v>
      </c>
      <c r="I3579" s="13"/>
      <c r="J3579" s="11" t="str">
        <f t="shared" si="760"/>
        <v>X</v>
      </c>
      <c r="K3579" s="11" t="str">
        <f t="shared" si="761"/>
        <v/>
      </c>
      <c r="L3579" s="11" t="str">
        <f t="shared" si="762"/>
        <v/>
      </c>
      <c r="M3579" s="13"/>
      <c r="X3579" s="13"/>
    </row>
    <row r="3580" spans="1:24" x14ac:dyDescent="0.3">
      <c r="A3580" s="13"/>
      <c r="B3580" s="11">
        <v>4598</v>
      </c>
      <c r="C3580" s="14">
        <f t="shared" si="753"/>
        <v>67.808599999999998</v>
      </c>
      <c r="D3580" s="13"/>
      <c r="E3580" s="14">
        <f t="shared" si="755"/>
        <v>67.807400000000001</v>
      </c>
      <c r="F3580" s="21">
        <f t="shared" si="763"/>
        <v>11</v>
      </c>
      <c r="G3580" s="13"/>
      <c r="H3580" s="21">
        <f t="shared" si="754"/>
        <v>11.999999999999998</v>
      </c>
      <c r="I3580" s="13"/>
      <c r="J3580" s="11" t="str">
        <f t="shared" si="760"/>
        <v/>
      </c>
      <c r="K3580" s="11" t="str">
        <f t="shared" si="761"/>
        <v>U</v>
      </c>
      <c r="L3580" s="11" t="str">
        <f t="shared" si="762"/>
        <v/>
      </c>
      <c r="M3580" s="13"/>
      <c r="X3580" s="13"/>
    </row>
    <row r="3581" spans="1:24" x14ac:dyDescent="0.3">
      <c r="A3581" s="13"/>
      <c r="B3581" s="11">
        <v>4599</v>
      </c>
      <c r="C3581" s="14">
        <f t="shared" si="753"/>
        <v>67.815899999999999</v>
      </c>
      <c r="D3581" s="13"/>
      <c r="E3581" s="14">
        <f t="shared" si="755"/>
        <v>67.814800000000005</v>
      </c>
      <c r="F3581" s="21">
        <f t="shared" si="763"/>
        <v>11</v>
      </c>
      <c r="G3581" s="13"/>
      <c r="H3581" s="21">
        <f t="shared" si="754"/>
        <v>11</v>
      </c>
      <c r="I3581" s="13"/>
      <c r="J3581" s="11" t="str">
        <f t="shared" si="760"/>
        <v>X</v>
      </c>
      <c r="K3581" s="11" t="str">
        <f t="shared" si="761"/>
        <v/>
      </c>
      <c r="L3581" s="11" t="str">
        <f t="shared" si="762"/>
        <v/>
      </c>
      <c r="M3581" s="13"/>
      <c r="X3581" s="13"/>
    </row>
    <row r="3582" spans="1:24" x14ac:dyDescent="0.3">
      <c r="A3582" s="13"/>
      <c r="B3582" s="11">
        <v>4600</v>
      </c>
      <c r="C3582" s="14">
        <f t="shared" si="753"/>
        <v>67.823300000000003</v>
      </c>
      <c r="D3582" s="13"/>
      <c r="E3582" s="14">
        <f t="shared" si="755"/>
        <v>67.822199999999995</v>
      </c>
      <c r="F3582" s="21">
        <f t="shared" si="763"/>
        <v>11</v>
      </c>
      <c r="G3582" s="13"/>
      <c r="H3582" s="21">
        <f t="shared" si="754"/>
        <v>11</v>
      </c>
      <c r="I3582" s="13"/>
      <c r="J3582" s="11" t="str">
        <f t="shared" si="760"/>
        <v>X</v>
      </c>
      <c r="K3582" s="11" t="str">
        <f t="shared" si="761"/>
        <v/>
      </c>
      <c r="L3582" s="11" t="str">
        <f t="shared" si="762"/>
        <v/>
      </c>
      <c r="M3582" s="13"/>
      <c r="X3582" s="13"/>
    </row>
    <row r="3583" spans="1:24" x14ac:dyDescent="0.3">
      <c r="A3583" s="13"/>
      <c r="B3583" s="11">
        <v>4601</v>
      </c>
      <c r="C3583" s="14">
        <f t="shared" si="753"/>
        <v>67.830699999999993</v>
      </c>
      <c r="D3583" s="13"/>
      <c r="E3583" s="14">
        <f t="shared" si="755"/>
        <v>67.829599999999999</v>
      </c>
      <c r="F3583" s="21">
        <f t="shared" si="763"/>
        <v>10</v>
      </c>
      <c r="G3583" s="13"/>
      <c r="H3583" s="21">
        <f t="shared" si="754"/>
        <v>11</v>
      </c>
      <c r="I3583" s="13"/>
      <c r="J3583" s="11" t="str">
        <f t="shared" si="760"/>
        <v/>
      </c>
      <c r="K3583" s="11" t="str">
        <f t="shared" si="761"/>
        <v>U</v>
      </c>
      <c r="L3583" s="11" t="str">
        <f t="shared" si="762"/>
        <v/>
      </c>
      <c r="M3583" s="13"/>
      <c r="X3583" s="13"/>
    </row>
    <row r="3584" spans="1:24" x14ac:dyDescent="0.3">
      <c r="A3584" s="13"/>
      <c r="B3584" s="11">
        <v>4602</v>
      </c>
      <c r="C3584" s="14">
        <f t="shared" si="753"/>
        <v>67.837999999999994</v>
      </c>
      <c r="D3584" s="13"/>
      <c r="E3584" s="14">
        <f t="shared" si="755"/>
        <v>67.837000000000003</v>
      </c>
      <c r="F3584" s="21">
        <f t="shared" si="763"/>
        <v>10</v>
      </c>
      <c r="G3584" s="13"/>
      <c r="H3584" s="21">
        <f t="shared" si="754"/>
        <v>10</v>
      </c>
      <c r="I3584" s="13"/>
      <c r="J3584" s="11" t="str">
        <f t="shared" si="760"/>
        <v>X</v>
      </c>
      <c r="K3584" s="11" t="str">
        <f t="shared" si="761"/>
        <v/>
      </c>
      <c r="L3584" s="11" t="str">
        <f t="shared" si="762"/>
        <v/>
      </c>
      <c r="M3584" s="13"/>
      <c r="X3584" s="13"/>
    </row>
    <row r="3585" spans="1:24" x14ac:dyDescent="0.3">
      <c r="A3585" s="13"/>
      <c r="B3585" s="11">
        <v>4603</v>
      </c>
      <c r="C3585" s="14">
        <f t="shared" si="753"/>
        <v>67.845399999999998</v>
      </c>
      <c r="D3585" s="13"/>
      <c r="E3585" s="14">
        <f t="shared" si="755"/>
        <v>67.844399999999993</v>
      </c>
      <c r="F3585" s="21">
        <f t="shared" si="763"/>
        <v>10</v>
      </c>
      <c r="G3585" s="13"/>
      <c r="H3585" s="21">
        <f t="shared" si="754"/>
        <v>10</v>
      </c>
      <c r="I3585" s="13"/>
      <c r="J3585" s="11" t="str">
        <f t="shared" si="760"/>
        <v>X</v>
      </c>
      <c r="K3585" s="11" t="str">
        <f t="shared" si="761"/>
        <v/>
      </c>
      <c r="L3585" s="11" t="str">
        <f t="shared" si="762"/>
        <v/>
      </c>
      <c r="M3585" s="13"/>
      <c r="X3585" s="13"/>
    </row>
    <row r="3586" spans="1:24" x14ac:dyDescent="0.3">
      <c r="A3586" s="13"/>
      <c r="B3586" s="11">
        <v>4604</v>
      </c>
      <c r="C3586" s="14">
        <f t="shared" si="753"/>
        <v>67.852800000000002</v>
      </c>
      <c r="D3586" s="13"/>
      <c r="E3586" s="14">
        <f t="shared" si="755"/>
        <v>67.851900000000001</v>
      </c>
      <c r="F3586" s="21">
        <f t="shared" si="763"/>
        <v>9</v>
      </c>
      <c r="G3586" s="13"/>
      <c r="H3586" s="21">
        <f t="shared" si="754"/>
        <v>9</v>
      </c>
      <c r="I3586" s="13"/>
      <c r="J3586" s="11" t="str">
        <f t="shared" si="760"/>
        <v>X</v>
      </c>
      <c r="K3586" s="11" t="str">
        <f t="shared" si="761"/>
        <v/>
      </c>
      <c r="L3586" s="11" t="str">
        <f t="shared" si="762"/>
        <v/>
      </c>
      <c r="M3586" s="13"/>
      <c r="X3586" s="13"/>
    </row>
    <row r="3587" spans="1:24" x14ac:dyDescent="0.3">
      <c r="A3587" s="13"/>
      <c r="B3587" s="11">
        <v>4605</v>
      </c>
      <c r="C3587" s="14">
        <f t="shared" si="753"/>
        <v>67.860200000000006</v>
      </c>
      <c r="D3587" s="13"/>
      <c r="E3587" s="14">
        <f t="shared" si="755"/>
        <v>67.859300000000005</v>
      </c>
      <c r="F3587" s="21">
        <f t="shared" si="763"/>
        <v>9</v>
      </c>
      <c r="G3587" s="13"/>
      <c r="H3587" s="21">
        <f t="shared" si="754"/>
        <v>9</v>
      </c>
      <c r="I3587" s="13"/>
      <c r="J3587" s="11" t="str">
        <f t="shared" si="760"/>
        <v>X</v>
      </c>
      <c r="K3587" s="11" t="str">
        <f t="shared" si="761"/>
        <v/>
      </c>
      <c r="L3587" s="11" t="str">
        <f t="shared" si="762"/>
        <v/>
      </c>
      <c r="M3587" s="13"/>
      <c r="X3587" s="13"/>
    </row>
    <row r="3588" spans="1:24" x14ac:dyDescent="0.3">
      <c r="A3588" s="13"/>
      <c r="B3588" s="11">
        <v>4606</v>
      </c>
      <c r="C3588" s="14">
        <f t="shared" si="753"/>
        <v>67.867500000000007</v>
      </c>
      <c r="D3588" s="13"/>
      <c r="E3588" s="14">
        <f t="shared" si="755"/>
        <v>67.866699999999994</v>
      </c>
      <c r="F3588" s="21">
        <f t="shared" ref="F3588:F3605" si="764">ROUND(((1-(E3588-67))/0.14)*(18/2),0)</f>
        <v>9</v>
      </c>
      <c r="G3588" s="13"/>
      <c r="H3588" s="21">
        <f t="shared" si="754"/>
        <v>8</v>
      </c>
      <c r="I3588" s="13"/>
      <c r="J3588" s="11" t="str">
        <f t="shared" si="760"/>
        <v/>
      </c>
      <c r="K3588" s="11" t="str">
        <f t="shared" si="761"/>
        <v/>
      </c>
      <c r="L3588" s="11" t="str">
        <f t="shared" si="762"/>
        <v>O</v>
      </c>
      <c r="M3588" s="13"/>
      <c r="X3588" s="13"/>
    </row>
    <row r="3589" spans="1:24" x14ac:dyDescent="0.3">
      <c r="A3589" s="13"/>
      <c r="B3589" s="11">
        <v>4607</v>
      </c>
      <c r="C3589" s="14">
        <f t="shared" si="753"/>
        <v>67.874899999999997</v>
      </c>
      <c r="D3589" s="13"/>
      <c r="E3589" s="14">
        <f t="shared" si="755"/>
        <v>67.874099999999999</v>
      </c>
      <c r="F3589" s="21">
        <f t="shared" si="764"/>
        <v>8</v>
      </c>
      <c r="G3589" s="13"/>
      <c r="H3589" s="21">
        <f t="shared" si="754"/>
        <v>8</v>
      </c>
      <c r="I3589" s="13"/>
      <c r="J3589" s="11" t="str">
        <f t="shared" si="760"/>
        <v>X</v>
      </c>
      <c r="K3589" s="11" t="str">
        <f t="shared" si="761"/>
        <v/>
      </c>
      <c r="L3589" s="11" t="str">
        <f t="shared" si="762"/>
        <v/>
      </c>
      <c r="M3589" s="13"/>
      <c r="X3589" s="13"/>
    </row>
    <row r="3590" spans="1:24" x14ac:dyDescent="0.3">
      <c r="A3590" s="13"/>
      <c r="B3590" s="11">
        <v>4608</v>
      </c>
      <c r="C3590" s="14">
        <f t="shared" ref="C3590:C3653" si="765">ROUND(SQRT(B3590),4)</f>
        <v>67.882300000000001</v>
      </c>
      <c r="D3590" s="13"/>
      <c r="E3590" s="14">
        <f t="shared" si="755"/>
        <v>67.881500000000003</v>
      </c>
      <c r="F3590" s="21">
        <f t="shared" si="764"/>
        <v>8</v>
      </c>
      <c r="G3590" s="13"/>
      <c r="H3590" s="21">
        <f t="shared" si="754"/>
        <v>8</v>
      </c>
      <c r="I3590" s="13"/>
      <c r="J3590" s="11" t="str">
        <f t="shared" si="760"/>
        <v>X</v>
      </c>
      <c r="K3590" s="11" t="str">
        <f t="shared" si="761"/>
        <v/>
      </c>
      <c r="L3590" s="11" t="str">
        <f t="shared" si="762"/>
        <v/>
      </c>
      <c r="M3590" s="13"/>
      <c r="X3590" s="13"/>
    </row>
    <row r="3591" spans="1:24" x14ac:dyDescent="0.3">
      <c r="A3591" s="13"/>
      <c r="B3591" s="11">
        <v>4609</v>
      </c>
      <c r="C3591" s="14">
        <f t="shared" si="765"/>
        <v>67.889600000000002</v>
      </c>
      <c r="D3591" s="13"/>
      <c r="E3591" s="14">
        <f t="shared" si="755"/>
        <v>67.888900000000007</v>
      </c>
      <c r="F3591" s="21">
        <f t="shared" si="764"/>
        <v>7</v>
      </c>
      <c r="G3591" s="13"/>
      <c r="H3591" s="21">
        <f t="shared" ref="H3591:H3654" si="766">ROUND(C3591-E3591,4)*10000</f>
        <v>7</v>
      </c>
      <c r="I3591" s="13"/>
      <c r="J3591" s="11" t="str">
        <f t="shared" si="760"/>
        <v>X</v>
      </c>
      <c r="K3591" s="11" t="str">
        <f t="shared" si="761"/>
        <v/>
      </c>
      <c r="L3591" s="11" t="str">
        <f t="shared" si="762"/>
        <v/>
      </c>
      <c r="M3591" s="13"/>
      <c r="X3591" s="13"/>
    </row>
    <row r="3592" spans="1:24" x14ac:dyDescent="0.3">
      <c r="A3592" s="13"/>
      <c r="B3592" s="11">
        <v>4610</v>
      </c>
      <c r="C3592" s="14">
        <f t="shared" si="765"/>
        <v>67.897000000000006</v>
      </c>
      <c r="D3592" s="13"/>
      <c r="E3592" s="14">
        <f t="shared" si="755"/>
        <v>67.896299999999997</v>
      </c>
      <c r="F3592" s="21">
        <f t="shared" si="764"/>
        <v>7</v>
      </c>
      <c r="G3592" s="13"/>
      <c r="H3592" s="21">
        <f t="shared" si="766"/>
        <v>7</v>
      </c>
      <c r="I3592" s="13"/>
      <c r="J3592" s="11" t="str">
        <f t="shared" si="760"/>
        <v>X</v>
      </c>
      <c r="K3592" s="11" t="str">
        <f t="shared" si="761"/>
        <v/>
      </c>
      <c r="L3592" s="11" t="str">
        <f t="shared" si="762"/>
        <v/>
      </c>
      <c r="M3592" s="13"/>
      <c r="X3592" s="13"/>
    </row>
    <row r="3593" spans="1:24" x14ac:dyDescent="0.3">
      <c r="A3593" s="13"/>
      <c r="B3593" s="11">
        <v>4611</v>
      </c>
      <c r="C3593" s="14">
        <f t="shared" si="765"/>
        <v>67.904300000000006</v>
      </c>
      <c r="D3593" s="13"/>
      <c r="E3593" s="14">
        <f t="shared" si="755"/>
        <v>67.903700000000001</v>
      </c>
      <c r="F3593" s="21">
        <f t="shared" si="764"/>
        <v>6</v>
      </c>
      <c r="G3593" s="13"/>
      <c r="H3593" s="21">
        <f t="shared" si="766"/>
        <v>5.9999999999999991</v>
      </c>
      <c r="I3593" s="13"/>
      <c r="J3593" s="11" t="str">
        <f t="shared" si="760"/>
        <v>X</v>
      </c>
      <c r="K3593" s="11" t="str">
        <f t="shared" si="761"/>
        <v/>
      </c>
      <c r="L3593" s="11" t="str">
        <f t="shared" si="762"/>
        <v/>
      </c>
      <c r="M3593" s="13"/>
      <c r="X3593" s="13"/>
    </row>
    <row r="3594" spans="1:24" x14ac:dyDescent="0.3">
      <c r="A3594" s="13"/>
      <c r="B3594" s="11">
        <v>4612</v>
      </c>
      <c r="C3594" s="14">
        <f t="shared" si="765"/>
        <v>67.911699999999996</v>
      </c>
      <c r="D3594" s="13"/>
      <c r="E3594" s="14">
        <f t="shared" si="755"/>
        <v>67.911100000000005</v>
      </c>
      <c r="F3594" s="21">
        <f t="shared" si="764"/>
        <v>6</v>
      </c>
      <c r="G3594" s="13"/>
      <c r="H3594" s="21">
        <f t="shared" si="766"/>
        <v>5.9999999999999991</v>
      </c>
      <c r="I3594" s="13"/>
      <c r="J3594" s="11" t="str">
        <f t="shared" si="760"/>
        <v>X</v>
      </c>
      <c r="K3594" s="11" t="str">
        <f t="shared" si="761"/>
        <v/>
      </c>
      <c r="L3594" s="11" t="str">
        <f t="shared" si="762"/>
        <v/>
      </c>
      <c r="M3594" s="13"/>
      <c r="X3594" s="13"/>
    </row>
    <row r="3595" spans="1:24" x14ac:dyDescent="0.3">
      <c r="A3595" s="13"/>
      <c r="B3595" s="11">
        <v>4613</v>
      </c>
      <c r="C3595" s="14">
        <f t="shared" si="765"/>
        <v>67.9191</v>
      </c>
      <c r="D3595" s="13"/>
      <c r="E3595" s="14">
        <f t="shared" si="755"/>
        <v>67.918499999999995</v>
      </c>
      <c r="F3595" s="21">
        <f t="shared" si="764"/>
        <v>5</v>
      </c>
      <c r="G3595" s="13"/>
      <c r="H3595" s="21">
        <f t="shared" si="766"/>
        <v>5.9999999999999991</v>
      </c>
      <c r="I3595" s="13"/>
      <c r="J3595" s="11" t="str">
        <f t="shared" si="760"/>
        <v/>
      </c>
      <c r="K3595" s="11" t="str">
        <f t="shared" si="761"/>
        <v>U</v>
      </c>
      <c r="L3595" s="11" t="str">
        <f t="shared" si="762"/>
        <v/>
      </c>
      <c r="M3595" s="13"/>
      <c r="X3595" s="13"/>
    </row>
    <row r="3596" spans="1:24" x14ac:dyDescent="0.3">
      <c r="A3596" s="13"/>
      <c r="B3596" s="11">
        <v>4614</v>
      </c>
      <c r="C3596" s="14">
        <f t="shared" si="765"/>
        <v>67.926400000000001</v>
      </c>
      <c r="D3596" s="13"/>
      <c r="E3596" s="14">
        <f t="shared" si="755"/>
        <v>67.925899999999999</v>
      </c>
      <c r="F3596" s="21">
        <f t="shared" si="764"/>
        <v>5</v>
      </c>
      <c r="G3596" s="13"/>
      <c r="H3596" s="21">
        <f t="shared" si="766"/>
        <v>5</v>
      </c>
      <c r="I3596" s="13"/>
      <c r="J3596" s="11" t="str">
        <f t="shared" si="760"/>
        <v>X</v>
      </c>
      <c r="K3596" s="11" t="str">
        <f t="shared" si="761"/>
        <v/>
      </c>
      <c r="L3596" s="11" t="str">
        <f t="shared" si="762"/>
        <v/>
      </c>
      <c r="M3596" s="13"/>
      <c r="X3596" s="13"/>
    </row>
    <row r="3597" spans="1:24" x14ac:dyDescent="0.3">
      <c r="A3597" s="13"/>
      <c r="B3597" s="11">
        <v>4615</v>
      </c>
      <c r="C3597" s="14">
        <f t="shared" si="765"/>
        <v>67.933800000000005</v>
      </c>
      <c r="D3597" s="13"/>
      <c r="E3597" s="14">
        <f t="shared" si="755"/>
        <v>67.933300000000003</v>
      </c>
      <c r="F3597" s="21">
        <f t="shared" si="764"/>
        <v>4</v>
      </c>
      <c r="G3597" s="13"/>
      <c r="H3597" s="21">
        <f t="shared" si="766"/>
        <v>5</v>
      </c>
      <c r="I3597" s="13"/>
      <c r="J3597" s="11" t="str">
        <f t="shared" si="760"/>
        <v/>
      </c>
      <c r="K3597" s="11" t="str">
        <f t="shared" si="761"/>
        <v>U</v>
      </c>
      <c r="L3597" s="11" t="str">
        <f t="shared" si="762"/>
        <v/>
      </c>
      <c r="M3597" s="13"/>
      <c r="X3597" s="13"/>
    </row>
    <row r="3598" spans="1:24" x14ac:dyDescent="0.3">
      <c r="A3598" s="13"/>
      <c r="B3598" s="11">
        <v>4616</v>
      </c>
      <c r="C3598" s="14">
        <f t="shared" si="765"/>
        <v>67.941199999999995</v>
      </c>
      <c r="D3598" s="13"/>
      <c r="E3598" s="14">
        <f t="shared" si="755"/>
        <v>67.940700000000007</v>
      </c>
      <c r="F3598" s="21">
        <f t="shared" si="764"/>
        <v>4</v>
      </c>
      <c r="G3598" s="13"/>
      <c r="H3598" s="21">
        <f t="shared" si="766"/>
        <v>5</v>
      </c>
      <c r="I3598" s="13"/>
      <c r="J3598" s="11" t="str">
        <f t="shared" si="760"/>
        <v/>
      </c>
      <c r="K3598" s="11" t="str">
        <f t="shared" si="761"/>
        <v>U</v>
      </c>
      <c r="L3598" s="11" t="str">
        <f t="shared" si="762"/>
        <v/>
      </c>
      <c r="M3598" s="13"/>
      <c r="X3598" s="13"/>
    </row>
    <row r="3599" spans="1:24" x14ac:dyDescent="0.3">
      <c r="A3599" s="13"/>
      <c r="B3599" s="11">
        <v>4617</v>
      </c>
      <c r="C3599" s="14">
        <f t="shared" si="765"/>
        <v>67.948499999999996</v>
      </c>
      <c r="D3599" s="13"/>
      <c r="E3599" s="14">
        <f t="shared" si="755"/>
        <v>67.948099999999997</v>
      </c>
      <c r="F3599" s="21">
        <f t="shared" si="764"/>
        <v>3</v>
      </c>
      <c r="G3599" s="13"/>
      <c r="H3599" s="21">
        <f t="shared" si="766"/>
        <v>4</v>
      </c>
      <c r="I3599" s="13"/>
      <c r="J3599" s="11" t="str">
        <f t="shared" si="760"/>
        <v/>
      </c>
      <c r="K3599" s="11" t="str">
        <f t="shared" si="761"/>
        <v>U</v>
      </c>
      <c r="L3599" s="11" t="str">
        <f t="shared" si="762"/>
        <v/>
      </c>
      <c r="M3599" s="13"/>
      <c r="X3599" s="13"/>
    </row>
    <row r="3600" spans="1:24" x14ac:dyDescent="0.3">
      <c r="A3600" s="13"/>
      <c r="B3600" s="11">
        <v>4618</v>
      </c>
      <c r="C3600" s="14">
        <f t="shared" si="765"/>
        <v>67.9559</v>
      </c>
      <c r="D3600" s="13"/>
      <c r="E3600" s="14">
        <f t="shared" ref="E3600:E3605" si="767">ROUND(67+(B3600-4489)/135,4)</f>
        <v>67.955600000000004</v>
      </c>
      <c r="F3600" s="21">
        <f t="shared" si="764"/>
        <v>3</v>
      </c>
      <c r="G3600" s="13"/>
      <c r="H3600" s="21">
        <f t="shared" si="766"/>
        <v>2.9999999999999996</v>
      </c>
      <c r="I3600" s="13"/>
      <c r="J3600" s="11" t="str">
        <f t="shared" ref="J3600:J3605" si="768">IF(H3600=F3600,"X","")</f>
        <v>X</v>
      </c>
      <c r="K3600" s="11" t="str">
        <f t="shared" ref="K3600:K3605" si="769">IF(H3600&gt;F3600,"U","")</f>
        <v/>
      </c>
      <c r="L3600" s="11" t="str">
        <f t="shared" ref="L3600:L3605" si="770">IF(H3600&lt;F3600,"O","")</f>
        <v/>
      </c>
      <c r="M3600" s="13"/>
      <c r="X3600" s="13"/>
    </row>
    <row r="3601" spans="1:24" x14ac:dyDescent="0.3">
      <c r="A3601" s="13"/>
      <c r="B3601" s="11">
        <v>4619</v>
      </c>
      <c r="C3601" s="14">
        <f t="shared" si="765"/>
        <v>67.963200000000001</v>
      </c>
      <c r="D3601" s="13"/>
      <c r="E3601" s="14">
        <f t="shared" si="767"/>
        <v>67.962999999999994</v>
      </c>
      <c r="F3601" s="21">
        <f t="shared" si="764"/>
        <v>2</v>
      </c>
      <c r="G3601" s="13"/>
      <c r="H3601" s="21">
        <f t="shared" si="766"/>
        <v>2</v>
      </c>
      <c r="I3601" s="13"/>
      <c r="J3601" s="11" t="str">
        <f t="shared" si="768"/>
        <v>X</v>
      </c>
      <c r="K3601" s="11" t="str">
        <f t="shared" si="769"/>
        <v/>
      </c>
      <c r="L3601" s="11" t="str">
        <f t="shared" si="770"/>
        <v/>
      </c>
      <c r="M3601" s="13"/>
      <c r="X3601" s="13"/>
    </row>
    <row r="3602" spans="1:24" x14ac:dyDescent="0.3">
      <c r="A3602" s="13"/>
      <c r="B3602" s="11">
        <v>4620</v>
      </c>
      <c r="C3602" s="14">
        <f t="shared" si="765"/>
        <v>67.970600000000005</v>
      </c>
      <c r="D3602" s="13"/>
      <c r="E3602" s="14">
        <f t="shared" si="767"/>
        <v>67.970399999999998</v>
      </c>
      <c r="F3602" s="21">
        <f t="shared" si="764"/>
        <v>2</v>
      </c>
      <c r="G3602" s="13"/>
      <c r="H3602" s="21">
        <f t="shared" si="766"/>
        <v>2</v>
      </c>
      <c r="I3602" s="13"/>
      <c r="J3602" s="11" t="str">
        <f t="shared" si="768"/>
        <v>X</v>
      </c>
      <c r="K3602" s="11" t="str">
        <f t="shared" si="769"/>
        <v/>
      </c>
      <c r="L3602" s="11" t="str">
        <f t="shared" si="770"/>
        <v/>
      </c>
      <c r="M3602" s="13"/>
      <c r="X3602" s="13"/>
    </row>
    <row r="3603" spans="1:24" x14ac:dyDescent="0.3">
      <c r="A3603" s="13"/>
      <c r="B3603" s="11">
        <v>4621</v>
      </c>
      <c r="C3603" s="14">
        <f t="shared" si="765"/>
        <v>67.977900000000005</v>
      </c>
      <c r="D3603" s="13"/>
      <c r="E3603" s="14">
        <f t="shared" si="767"/>
        <v>67.977800000000002</v>
      </c>
      <c r="F3603" s="21">
        <f t="shared" si="764"/>
        <v>1</v>
      </c>
      <c r="G3603" s="13"/>
      <c r="H3603" s="21">
        <f t="shared" si="766"/>
        <v>1</v>
      </c>
      <c r="I3603" s="13"/>
      <c r="J3603" s="11" t="str">
        <f t="shared" si="768"/>
        <v>X</v>
      </c>
      <c r="K3603" s="11" t="str">
        <f t="shared" si="769"/>
        <v/>
      </c>
      <c r="L3603" s="11" t="str">
        <f t="shared" si="770"/>
        <v/>
      </c>
      <c r="M3603" s="13"/>
      <c r="X3603" s="13"/>
    </row>
    <row r="3604" spans="1:24" x14ac:dyDescent="0.3">
      <c r="A3604" s="13"/>
      <c r="B3604" s="11">
        <v>4622</v>
      </c>
      <c r="C3604" s="14">
        <f t="shared" si="765"/>
        <v>67.985299999999995</v>
      </c>
      <c r="D3604" s="13"/>
      <c r="E3604" s="14">
        <f t="shared" si="767"/>
        <v>67.985200000000006</v>
      </c>
      <c r="F3604" s="21">
        <f t="shared" si="764"/>
        <v>1</v>
      </c>
      <c r="G3604" s="13"/>
      <c r="H3604" s="21">
        <f t="shared" si="766"/>
        <v>1</v>
      </c>
      <c r="I3604" s="13"/>
      <c r="J3604" s="11" t="str">
        <f t="shared" si="768"/>
        <v>X</v>
      </c>
      <c r="K3604" s="11" t="str">
        <f t="shared" si="769"/>
        <v/>
      </c>
      <c r="L3604" s="11" t="str">
        <f t="shared" si="770"/>
        <v/>
      </c>
      <c r="M3604" s="13"/>
      <c r="X3604" s="13"/>
    </row>
    <row r="3605" spans="1:24" x14ac:dyDescent="0.3">
      <c r="A3605" s="13"/>
      <c r="B3605" s="11">
        <v>4623</v>
      </c>
      <c r="C3605" s="14">
        <f t="shared" si="765"/>
        <v>67.992599999999996</v>
      </c>
      <c r="D3605" s="13"/>
      <c r="E3605" s="14">
        <f t="shared" si="767"/>
        <v>67.992599999999996</v>
      </c>
      <c r="F3605" s="21">
        <f t="shared" si="764"/>
        <v>0</v>
      </c>
      <c r="G3605" s="13"/>
      <c r="H3605" s="21">
        <f t="shared" si="766"/>
        <v>0</v>
      </c>
      <c r="I3605" s="13"/>
      <c r="J3605" s="11" t="str">
        <f t="shared" si="768"/>
        <v>X</v>
      </c>
      <c r="K3605" s="11" t="str">
        <f t="shared" si="769"/>
        <v/>
      </c>
      <c r="L3605" s="11" t="str">
        <f t="shared" si="770"/>
        <v/>
      </c>
      <c r="M3605" s="13"/>
      <c r="X3605" s="13"/>
    </row>
    <row r="3606" spans="1:24" x14ac:dyDescent="0.3">
      <c r="A3606" s="13"/>
      <c r="B3606" s="11">
        <v>4624</v>
      </c>
      <c r="C3606" s="14">
        <f t="shared" si="765"/>
        <v>68</v>
      </c>
      <c r="D3606" s="13"/>
      <c r="E3606" s="14">
        <f>67+(B3606-4489)/135</f>
        <v>68</v>
      </c>
      <c r="F3606" s="21"/>
      <c r="G3606" s="13"/>
      <c r="H3606" s="21">
        <f t="shared" si="766"/>
        <v>0</v>
      </c>
      <c r="I3606" s="13"/>
      <c r="J3606" s="10">
        <f>COUNTIF(J3472:J3605,"X")</f>
        <v>98</v>
      </c>
      <c r="K3606" s="10">
        <f>COUNTIF(K3472:K3605,"U")</f>
        <v>34</v>
      </c>
      <c r="L3606" s="10">
        <f>COUNTIF(L3472:L3605,"O")</f>
        <v>2</v>
      </c>
      <c r="M3606" s="13"/>
      <c r="X3606" s="13"/>
    </row>
    <row r="3607" spans="1:24" x14ac:dyDescent="0.3">
      <c r="A3607" s="13"/>
      <c r="B3607" s="11">
        <v>4625</v>
      </c>
      <c r="C3607" s="14">
        <f t="shared" si="765"/>
        <v>68.007400000000004</v>
      </c>
      <c r="D3607" s="13"/>
      <c r="E3607" s="14">
        <f t="shared" ref="E3607:E3670" si="771">ROUND(68+(B3607-4624)/137,4)</f>
        <v>68.007300000000001</v>
      </c>
      <c r="F3607" s="21">
        <f t="shared" ref="F3607:F3625" si="772">ROUND(((E3607-68)/0.14)*(18/2),0)</f>
        <v>0</v>
      </c>
      <c r="G3607" s="13"/>
      <c r="H3607" s="21">
        <f t="shared" si="766"/>
        <v>1</v>
      </c>
      <c r="I3607" s="13"/>
      <c r="J3607" s="11" t="str">
        <f t="shared" ref="J3607:J3638" si="773">IF(H3607=F3607,"X","")</f>
        <v/>
      </c>
      <c r="K3607" s="11" t="str">
        <f t="shared" ref="K3607:K3638" si="774">IF(H3607&gt;F3607,"U","")</f>
        <v>U</v>
      </c>
      <c r="L3607" s="11" t="str">
        <f t="shared" ref="L3607:L3638" si="775">IF(H3607&lt;F3607,"O","")</f>
        <v/>
      </c>
      <c r="M3607" s="13"/>
      <c r="X3607" s="13"/>
    </row>
    <row r="3608" spans="1:24" x14ac:dyDescent="0.3">
      <c r="A3608" s="13"/>
      <c r="B3608" s="11">
        <v>4626</v>
      </c>
      <c r="C3608" s="14">
        <f t="shared" si="765"/>
        <v>68.014700000000005</v>
      </c>
      <c r="D3608" s="13"/>
      <c r="E3608" s="14">
        <f t="shared" si="771"/>
        <v>68.014600000000002</v>
      </c>
      <c r="F3608" s="21">
        <f t="shared" si="772"/>
        <v>1</v>
      </c>
      <c r="G3608" s="13"/>
      <c r="H3608" s="21">
        <f t="shared" si="766"/>
        <v>1</v>
      </c>
      <c r="I3608" s="13"/>
      <c r="J3608" s="11" t="str">
        <f t="shared" si="773"/>
        <v>X</v>
      </c>
      <c r="K3608" s="11" t="str">
        <f t="shared" si="774"/>
        <v/>
      </c>
      <c r="L3608" s="11" t="str">
        <f t="shared" si="775"/>
        <v/>
      </c>
      <c r="M3608" s="13"/>
      <c r="X3608" s="13"/>
    </row>
    <row r="3609" spans="1:24" x14ac:dyDescent="0.3">
      <c r="A3609" s="13"/>
      <c r="B3609" s="11">
        <v>4627</v>
      </c>
      <c r="C3609" s="14">
        <f t="shared" si="765"/>
        <v>68.022099999999995</v>
      </c>
      <c r="D3609" s="13"/>
      <c r="E3609" s="14">
        <f t="shared" si="771"/>
        <v>68.021900000000002</v>
      </c>
      <c r="F3609" s="21">
        <f t="shared" si="772"/>
        <v>1</v>
      </c>
      <c r="G3609" s="13"/>
      <c r="H3609" s="21">
        <f t="shared" si="766"/>
        <v>2</v>
      </c>
      <c r="I3609" s="13"/>
      <c r="J3609" s="11" t="str">
        <f t="shared" si="773"/>
        <v/>
      </c>
      <c r="K3609" s="11" t="str">
        <f t="shared" si="774"/>
        <v>U</v>
      </c>
      <c r="L3609" s="11" t="str">
        <f t="shared" si="775"/>
        <v/>
      </c>
      <c r="M3609" s="13"/>
      <c r="X3609" s="13"/>
    </row>
    <row r="3610" spans="1:24" x14ac:dyDescent="0.3">
      <c r="A3610" s="13"/>
      <c r="B3610" s="11">
        <v>4628</v>
      </c>
      <c r="C3610" s="14">
        <f t="shared" si="765"/>
        <v>68.029399999999995</v>
      </c>
      <c r="D3610" s="13"/>
      <c r="E3610" s="14">
        <f t="shared" si="771"/>
        <v>68.029200000000003</v>
      </c>
      <c r="F3610" s="21">
        <f t="shared" si="772"/>
        <v>2</v>
      </c>
      <c r="G3610" s="13"/>
      <c r="H3610" s="21">
        <f t="shared" si="766"/>
        <v>2</v>
      </c>
      <c r="I3610" s="13"/>
      <c r="J3610" s="11" t="str">
        <f t="shared" si="773"/>
        <v>X</v>
      </c>
      <c r="K3610" s="11" t="str">
        <f t="shared" si="774"/>
        <v/>
      </c>
      <c r="L3610" s="11" t="str">
        <f t="shared" si="775"/>
        <v/>
      </c>
      <c r="M3610" s="13"/>
      <c r="X3610" s="13"/>
    </row>
    <row r="3611" spans="1:24" x14ac:dyDescent="0.3">
      <c r="A3611" s="13"/>
      <c r="B3611" s="11">
        <v>4629</v>
      </c>
      <c r="C3611" s="14">
        <f t="shared" si="765"/>
        <v>68.036799999999999</v>
      </c>
      <c r="D3611" s="13"/>
      <c r="E3611" s="14">
        <f t="shared" si="771"/>
        <v>68.036500000000004</v>
      </c>
      <c r="F3611" s="21">
        <f t="shared" si="772"/>
        <v>2</v>
      </c>
      <c r="G3611" s="13"/>
      <c r="H3611" s="21">
        <f t="shared" si="766"/>
        <v>2.9999999999999996</v>
      </c>
      <c r="I3611" s="13"/>
      <c r="J3611" s="11" t="str">
        <f t="shared" si="773"/>
        <v/>
      </c>
      <c r="K3611" s="11" t="str">
        <f t="shared" si="774"/>
        <v>U</v>
      </c>
      <c r="L3611" s="11" t="str">
        <f t="shared" si="775"/>
        <v/>
      </c>
      <c r="M3611" s="13"/>
      <c r="X3611" s="13"/>
    </row>
    <row r="3612" spans="1:24" x14ac:dyDescent="0.3">
      <c r="A3612" s="13"/>
      <c r="B3612" s="11">
        <v>4630</v>
      </c>
      <c r="C3612" s="14">
        <f t="shared" si="765"/>
        <v>68.0441</v>
      </c>
      <c r="D3612" s="13"/>
      <c r="E3612" s="14">
        <f t="shared" si="771"/>
        <v>68.043800000000005</v>
      </c>
      <c r="F3612" s="21">
        <f t="shared" si="772"/>
        <v>3</v>
      </c>
      <c r="G3612" s="13"/>
      <c r="H3612" s="21">
        <f t="shared" si="766"/>
        <v>2.9999999999999996</v>
      </c>
      <c r="I3612" s="13"/>
      <c r="J3612" s="11" t="str">
        <f t="shared" si="773"/>
        <v>X</v>
      </c>
      <c r="K3612" s="11" t="str">
        <f t="shared" si="774"/>
        <v/>
      </c>
      <c r="L3612" s="11" t="str">
        <f t="shared" si="775"/>
        <v/>
      </c>
      <c r="M3612" s="13"/>
      <c r="X3612" s="13"/>
    </row>
    <row r="3613" spans="1:24" x14ac:dyDescent="0.3">
      <c r="A3613" s="13"/>
      <c r="B3613" s="11">
        <v>4631</v>
      </c>
      <c r="C3613" s="14">
        <f t="shared" si="765"/>
        <v>68.051500000000004</v>
      </c>
      <c r="D3613" s="13"/>
      <c r="E3613" s="14">
        <f t="shared" si="771"/>
        <v>68.051100000000005</v>
      </c>
      <c r="F3613" s="21">
        <f t="shared" si="772"/>
        <v>3</v>
      </c>
      <c r="G3613" s="13"/>
      <c r="H3613" s="21">
        <f t="shared" si="766"/>
        <v>4</v>
      </c>
      <c r="I3613" s="13"/>
      <c r="J3613" s="11" t="str">
        <f t="shared" si="773"/>
        <v/>
      </c>
      <c r="K3613" s="11" t="str">
        <f t="shared" si="774"/>
        <v>U</v>
      </c>
      <c r="L3613" s="11" t="str">
        <f t="shared" si="775"/>
        <v/>
      </c>
      <c r="M3613" s="13"/>
      <c r="X3613" s="13"/>
    </row>
    <row r="3614" spans="1:24" x14ac:dyDescent="0.3">
      <c r="A3614" s="13"/>
      <c r="B3614" s="11">
        <v>4632</v>
      </c>
      <c r="C3614" s="14">
        <f t="shared" si="765"/>
        <v>68.058800000000005</v>
      </c>
      <c r="D3614" s="13"/>
      <c r="E3614" s="14">
        <f t="shared" si="771"/>
        <v>68.058400000000006</v>
      </c>
      <c r="F3614" s="21">
        <f t="shared" si="772"/>
        <v>4</v>
      </c>
      <c r="G3614" s="13"/>
      <c r="H3614" s="21">
        <f t="shared" si="766"/>
        <v>4</v>
      </c>
      <c r="I3614" s="13"/>
      <c r="J3614" s="11" t="str">
        <f t="shared" si="773"/>
        <v>X</v>
      </c>
      <c r="K3614" s="11" t="str">
        <f t="shared" si="774"/>
        <v/>
      </c>
      <c r="L3614" s="11" t="str">
        <f t="shared" si="775"/>
        <v/>
      </c>
      <c r="M3614" s="13"/>
      <c r="X3614" s="13"/>
    </row>
    <row r="3615" spans="1:24" x14ac:dyDescent="0.3">
      <c r="A3615" s="13"/>
      <c r="B3615" s="11">
        <v>4633</v>
      </c>
      <c r="C3615" s="14">
        <f t="shared" si="765"/>
        <v>68.066100000000006</v>
      </c>
      <c r="D3615" s="13"/>
      <c r="E3615" s="14">
        <f t="shared" si="771"/>
        <v>68.065700000000007</v>
      </c>
      <c r="F3615" s="21">
        <f t="shared" si="772"/>
        <v>4</v>
      </c>
      <c r="G3615" s="13"/>
      <c r="H3615" s="21">
        <f t="shared" si="766"/>
        <v>4</v>
      </c>
      <c r="I3615" s="13"/>
      <c r="J3615" s="11" t="str">
        <f t="shared" si="773"/>
        <v>X</v>
      </c>
      <c r="K3615" s="11" t="str">
        <f t="shared" si="774"/>
        <v/>
      </c>
      <c r="L3615" s="11" t="str">
        <f t="shared" si="775"/>
        <v/>
      </c>
      <c r="M3615" s="13"/>
      <c r="X3615" s="13"/>
    </row>
    <row r="3616" spans="1:24" x14ac:dyDescent="0.3">
      <c r="A3616" s="13"/>
      <c r="B3616" s="11">
        <v>4634</v>
      </c>
      <c r="C3616" s="14">
        <f t="shared" si="765"/>
        <v>68.073499999999996</v>
      </c>
      <c r="D3616" s="13"/>
      <c r="E3616" s="14">
        <f t="shared" si="771"/>
        <v>68.072999999999993</v>
      </c>
      <c r="F3616" s="21">
        <f t="shared" si="772"/>
        <v>5</v>
      </c>
      <c r="G3616" s="13"/>
      <c r="H3616" s="21">
        <f t="shared" si="766"/>
        <v>5</v>
      </c>
      <c r="I3616" s="13"/>
      <c r="J3616" s="11" t="str">
        <f t="shared" si="773"/>
        <v>X</v>
      </c>
      <c r="K3616" s="11" t="str">
        <f t="shared" si="774"/>
        <v/>
      </c>
      <c r="L3616" s="11" t="str">
        <f t="shared" si="775"/>
        <v/>
      </c>
      <c r="M3616" s="13"/>
      <c r="X3616" s="13"/>
    </row>
    <row r="3617" spans="1:24" x14ac:dyDescent="0.3">
      <c r="A3617" s="13"/>
      <c r="B3617" s="11">
        <v>4635</v>
      </c>
      <c r="C3617" s="14">
        <f t="shared" si="765"/>
        <v>68.080799999999996</v>
      </c>
      <c r="D3617" s="13"/>
      <c r="E3617" s="14">
        <f t="shared" si="771"/>
        <v>68.080299999999994</v>
      </c>
      <c r="F3617" s="21">
        <f t="shared" si="772"/>
        <v>5</v>
      </c>
      <c r="G3617" s="13"/>
      <c r="H3617" s="21">
        <f t="shared" si="766"/>
        <v>5</v>
      </c>
      <c r="I3617" s="13"/>
      <c r="J3617" s="11" t="str">
        <f t="shared" si="773"/>
        <v>X</v>
      </c>
      <c r="K3617" s="11" t="str">
        <f t="shared" si="774"/>
        <v/>
      </c>
      <c r="L3617" s="11" t="str">
        <f t="shared" si="775"/>
        <v/>
      </c>
      <c r="M3617" s="13"/>
      <c r="X3617" s="13"/>
    </row>
    <row r="3618" spans="1:24" x14ac:dyDescent="0.3">
      <c r="A3618" s="13"/>
      <c r="B3618" s="11">
        <v>4636</v>
      </c>
      <c r="C3618" s="14">
        <f t="shared" si="765"/>
        <v>68.088200000000001</v>
      </c>
      <c r="D3618" s="13"/>
      <c r="E3618" s="14">
        <f t="shared" si="771"/>
        <v>68.087599999999995</v>
      </c>
      <c r="F3618" s="21">
        <f t="shared" si="772"/>
        <v>6</v>
      </c>
      <c r="G3618" s="13"/>
      <c r="H3618" s="21">
        <f t="shared" si="766"/>
        <v>5.9999999999999991</v>
      </c>
      <c r="I3618" s="13"/>
      <c r="J3618" s="11" t="str">
        <f t="shared" si="773"/>
        <v>X</v>
      </c>
      <c r="K3618" s="11" t="str">
        <f t="shared" si="774"/>
        <v/>
      </c>
      <c r="L3618" s="11" t="str">
        <f t="shared" si="775"/>
        <v/>
      </c>
      <c r="M3618" s="13"/>
      <c r="X3618" s="13"/>
    </row>
    <row r="3619" spans="1:24" x14ac:dyDescent="0.3">
      <c r="A3619" s="13"/>
      <c r="B3619" s="11">
        <v>4637</v>
      </c>
      <c r="C3619" s="14">
        <f t="shared" si="765"/>
        <v>68.095500000000001</v>
      </c>
      <c r="D3619" s="13"/>
      <c r="E3619" s="14">
        <f t="shared" si="771"/>
        <v>68.094899999999996</v>
      </c>
      <c r="F3619" s="21">
        <f t="shared" si="772"/>
        <v>6</v>
      </c>
      <c r="G3619" s="13"/>
      <c r="H3619" s="21">
        <f t="shared" si="766"/>
        <v>5.9999999999999991</v>
      </c>
      <c r="I3619" s="13"/>
      <c r="J3619" s="11" t="str">
        <f t="shared" si="773"/>
        <v>X</v>
      </c>
      <c r="K3619" s="11" t="str">
        <f t="shared" si="774"/>
        <v/>
      </c>
      <c r="L3619" s="11" t="str">
        <f t="shared" si="775"/>
        <v/>
      </c>
      <c r="M3619" s="13"/>
      <c r="X3619" s="13"/>
    </row>
    <row r="3620" spans="1:24" x14ac:dyDescent="0.3">
      <c r="A3620" s="13"/>
      <c r="B3620" s="11">
        <v>4638</v>
      </c>
      <c r="C3620" s="14">
        <f t="shared" si="765"/>
        <v>68.102900000000005</v>
      </c>
      <c r="D3620" s="13"/>
      <c r="E3620" s="14">
        <f t="shared" si="771"/>
        <v>68.102199999999996</v>
      </c>
      <c r="F3620" s="21">
        <f t="shared" si="772"/>
        <v>7</v>
      </c>
      <c r="G3620" s="13"/>
      <c r="H3620" s="21">
        <f t="shared" si="766"/>
        <v>7</v>
      </c>
      <c r="I3620" s="13"/>
      <c r="J3620" s="11" t="str">
        <f t="shared" si="773"/>
        <v>X</v>
      </c>
      <c r="K3620" s="11" t="str">
        <f t="shared" si="774"/>
        <v/>
      </c>
      <c r="L3620" s="11" t="str">
        <f t="shared" si="775"/>
        <v/>
      </c>
      <c r="M3620" s="13"/>
      <c r="X3620" s="13"/>
    </row>
    <row r="3621" spans="1:24" x14ac:dyDescent="0.3">
      <c r="A3621" s="13"/>
      <c r="B3621" s="11">
        <v>4639</v>
      </c>
      <c r="C3621" s="14">
        <f t="shared" si="765"/>
        <v>68.110200000000006</v>
      </c>
      <c r="D3621" s="13"/>
      <c r="E3621" s="14">
        <f t="shared" si="771"/>
        <v>68.109499999999997</v>
      </c>
      <c r="F3621" s="21">
        <f t="shared" si="772"/>
        <v>7</v>
      </c>
      <c r="G3621" s="13"/>
      <c r="H3621" s="21">
        <f t="shared" si="766"/>
        <v>7</v>
      </c>
      <c r="I3621" s="13"/>
      <c r="J3621" s="11" t="str">
        <f t="shared" si="773"/>
        <v>X</v>
      </c>
      <c r="K3621" s="11" t="str">
        <f t="shared" si="774"/>
        <v/>
      </c>
      <c r="L3621" s="11" t="str">
        <f t="shared" si="775"/>
        <v/>
      </c>
      <c r="M3621" s="13"/>
      <c r="X3621" s="13"/>
    </row>
    <row r="3622" spans="1:24" x14ac:dyDescent="0.3">
      <c r="A3622" s="13"/>
      <c r="B3622" s="11">
        <v>4640</v>
      </c>
      <c r="C3622" s="14">
        <f t="shared" si="765"/>
        <v>68.117500000000007</v>
      </c>
      <c r="D3622" s="13"/>
      <c r="E3622" s="14">
        <f t="shared" si="771"/>
        <v>68.116799999999998</v>
      </c>
      <c r="F3622" s="21">
        <f t="shared" si="772"/>
        <v>8</v>
      </c>
      <c r="G3622" s="13"/>
      <c r="H3622" s="21">
        <f t="shared" si="766"/>
        <v>7</v>
      </c>
      <c r="I3622" s="13"/>
      <c r="J3622" s="11" t="str">
        <f t="shared" si="773"/>
        <v/>
      </c>
      <c r="K3622" s="11" t="str">
        <f t="shared" si="774"/>
        <v/>
      </c>
      <c r="L3622" s="11" t="str">
        <f t="shared" si="775"/>
        <v>O</v>
      </c>
      <c r="M3622" s="13"/>
      <c r="X3622" s="13"/>
    </row>
    <row r="3623" spans="1:24" x14ac:dyDescent="0.3">
      <c r="A3623" s="13"/>
      <c r="B3623" s="11">
        <v>4641</v>
      </c>
      <c r="C3623" s="14">
        <f t="shared" si="765"/>
        <v>68.124899999999997</v>
      </c>
      <c r="D3623" s="13"/>
      <c r="E3623" s="14">
        <f t="shared" si="771"/>
        <v>68.124099999999999</v>
      </c>
      <c r="F3623" s="21">
        <f t="shared" si="772"/>
        <v>8</v>
      </c>
      <c r="G3623" s="13"/>
      <c r="H3623" s="21">
        <f t="shared" si="766"/>
        <v>8</v>
      </c>
      <c r="I3623" s="13"/>
      <c r="J3623" s="11" t="str">
        <f t="shared" si="773"/>
        <v>X</v>
      </c>
      <c r="K3623" s="11" t="str">
        <f t="shared" si="774"/>
        <v/>
      </c>
      <c r="L3623" s="11" t="str">
        <f t="shared" si="775"/>
        <v/>
      </c>
      <c r="M3623" s="13"/>
      <c r="X3623" s="13"/>
    </row>
    <row r="3624" spans="1:24" x14ac:dyDescent="0.3">
      <c r="A3624" s="13"/>
      <c r="B3624" s="11">
        <v>4642</v>
      </c>
      <c r="C3624" s="14">
        <f t="shared" si="765"/>
        <v>68.132199999999997</v>
      </c>
      <c r="D3624" s="13"/>
      <c r="E3624" s="14">
        <f t="shared" si="771"/>
        <v>68.131399999999999</v>
      </c>
      <c r="F3624" s="21">
        <f t="shared" si="772"/>
        <v>8</v>
      </c>
      <c r="G3624" s="13"/>
      <c r="H3624" s="21">
        <f t="shared" si="766"/>
        <v>8</v>
      </c>
      <c r="I3624" s="13"/>
      <c r="J3624" s="11" t="str">
        <f t="shared" si="773"/>
        <v>X</v>
      </c>
      <c r="K3624" s="11" t="str">
        <f t="shared" si="774"/>
        <v/>
      </c>
      <c r="L3624" s="11" t="str">
        <f t="shared" si="775"/>
        <v/>
      </c>
      <c r="M3624" s="13"/>
      <c r="X3624" s="13"/>
    </row>
    <row r="3625" spans="1:24" x14ac:dyDescent="0.3">
      <c r="A3625" s="13"/>
      <c r="B3625" s="11">
        <v>4643</v>
      </c>
      <c r="C3625" s="14">
        <f t="shared" si="765"/>
        <v>68.139600000000002</v>
      </c>
      <c r="D3625" s="13"/>
      <c r="E3625" s="14">
        <f t="shared" si="771"/>
        <v>68.1387</v>
      </c>
      <c r="F3625" s="21">
        <f t="shared" si="772"/>
        <v>9</v>
      </c>
      <c r="G3625" s="13"/>
      <c r="H3625" s="21">
        <f t="shared" si="766"/>
        <v>9</v>
      </c>
      <c r="I3625" s="13"/>
      <c r="J3625" s="11" t="str">
        <f t="shared" si="773"/>
        <v>X</v>
      </c>
      <c r="K3625" s="11" t="str">
        <f t="shared" si="774"/>
        <v/>
      </c>
      <c r="L3625" s="11" t="str">
        <f t="shared" si="775"/>
        <v/>
      </c>
      <c r="M3625" s="13"/>
      <c r="X3625" s="13"/>
    </row>
    <row r="3626" spans="1:24" x14ac:dyDescent="0.3">
      <c r="A3626" s="13"/>
      <c r="B3626" s="11">
        <v>4644</v>
      </c>
      <c r="C3626" s="14">
        <f t="shared" si="765"/>
        <v>68.146900000000002</v>
      </c>
      <c r="D3626" s="13"/>
      <c r="E3626" s="14">
        <f t="shared" si="771"/>
        <v>68.146000000000001</v>
      </c>
      <c r="F3626" s="21">
        <f t="shared" ref="F3626:F3644" si="776">ROUND((18/2)+(((E3626-68)-0.14)/0.14)*(18/3),0)</f>
        <v>9</v>
      </c>
      <c r="G3626" s="13"/>
      <c r="H3626" s="21">
        <f t="shared" si="766"/>
        <v>9</v>
      </c>
      <c r="I3626" s="13"/>
      <c r="J3626" s="11" t="str">
        <f t="shared" si="773"/>
        <v>X</v>
      </c>
      <c r="K3626" s="11" t="str">
        <f t="shared" si="774"/>
        <v/>
      </c>
      <c r="L3626" s="11" t="str">
        <f t="shared" si="775"/>
        <v/>
      </c>
      <c r="M3626" s="13"/>
      <c r="X3626" s="13"/>
    </row>
    <row r="3627" spans="1:24" x14ac:dyDescent="0.3">
      <c r="A3627" s="13"/>
      <c r="B3627" s="11">
        <v>4645</v>
      </c>
      <c r="C3627" s="14">
        <f t="shared" si="765"/>
        <v>68.154200000000003</v>
      </c>
      <c r="D3627" s="13"/>
      <c r="E3627" s="14">
        <f t="shared" si="771"/>
        <v>68.153300000000002</v>
      </c>
      <c r="F3627" s="21">
        <f t="shared" si="776"/>
        <v>10</v>
      </c>
      <c r="G3627" s="13"/>
      <c r="H3627" s="21">
        <f t="shared" si="766"/>
        <v>9</v>
      </c>
      <c r="I3627" s="13"/>
      <c r="J3627" s="11" t="str">
        <f t="shared" si="773"/>
        <v/>
      </c>
      <c r="K3627" s="11" t="str">
        <f t="shared" si="774"/>
        <v/>
      </c>
      <c r="L3627" s="11" t="str">
        <f t="shared" si="775"/>
        <v>O</v>
      </c>
      <c r="M3627" s="13"/>
      <c r="X3627" s="13"/>
    </row>
    <row r="3628" spans="1:24" x14ac:dyDescent="0.3">
      <c r="A3628" s="13"/>
      <c r="B3628" s="11">
        <v>4646</v>
      </c>
      <c r="C3628" s="14">
        <f t="shared" si="765"/>
        <v>68.161600000000007</v>
      </c>
      <c r="D3628" s="13"/>
      <c r="E3628" s="14">
        <f t="shared" si="771"/>
        <v>68.160600000000002</v>
      </c>
      <c r="F3628" s="21">
        <f t="shared" si="776"/>
        <v>10</v>
      </c>
      <c r="G3628" s="13"/>
      <c r="H3628" s="21">
        <f t="shared" si="766"/>
        <v>10</v>
      </c>
      <c r="I3628" s="13"/>
      <c r="J3628" s="11" t="str">
        <f t="shared" si="773"/>
        <v>X</v>
      </c>
      <c r="K3628" s="11" t="str">
        <f t="shared" si="774"/>
        <v/>
      </c>
      <c r="L3628" s="11" t="str">
        <f t="shared" si="775"/>
        <v/>
      </c>
      <c r="M3628" s="13"/>
      <c r="X3628" s="13"/>
    </row>
    <row r="3629" spans="1:24" x14ac:dyDescent="0.3">
      <c r="A3629" s="13"/>
      <c r="B3629" s="11">
        <v>4647</v>
      </c>
      <c r="C3629" s="14">
        <f t="shared" si="765"/>
        <v>68.168899999999994</v>
      </c>
      <c r="D3629" s="13"/>
      <c r="E3629" s="14">
        <f t="shared" si="771"/>
        <v>68.167900000000003</v>
      </c>
      <c r="F3629" s="21">
        <f t="shared" si="776"/>
        <v>10</v>
      </c>
      <c r="G3629" s="13"/>
      <c r="H3629" s="21">
        <f t="shared" si="766"/>
        <v>10</v>
      </c>
      <c r="I3629" s="13"/>
      <c r="J3629" s="11" t="str">
        <f t="shared" si="773"/>
        <v>X</v>
      </c>
      <c r="K3629" s="11" t="str">
        <f t="shared" si="774"/>
        <v/>
      </c>
      <c r="L3629" s="11" t="str">
        <f t="shared" si="775"/>
        <v/>
      </c>
      <c r="M3629" s="13"/>
      <c r="X3629" s="13"/>
    </row>
    <row r="3630" spans="1:24" x14ac:dyDescent="0.3">
      <c r="A3630" s="13"/>
      <c r="B3630" s="11">
        <v>4648</v>
      </c>
      <c r="C3630" s="14">
        <f t="shared" si="765"/>
        <v>68.176199999999994</v>
      </c>
      <c r="D3630" s="13"/>
      <c r="E3630" s="14">
        <f t="shared" si="771"/>
        <v>68.175200000000004</v>
      </c>
      <c r="F3630" s="21">
        <f t="shared" si="776"/>
        <v>11</v>
      </c>
      <c r="G3630" s="13"/>
      <c r="H3630" s="21">
        <f t="shared" si="766"/>
        <v>10</v>
      </c>
      <c r="I3630" s="13"/>
      <c r="J3630" s="11" t="str">
        <f t="shared" si="773"/>
        <v/>
      </c>
      <c r="K3630" s="11" t="str">
        <f t="shared" si="774"/>
        <v/>
      </c>
      <c r="L3630" s="11" t="str">
        <f t="shared" si="775"/>
        <v>O</v>
      </c>
      <c r="M3630" s="13"/>
      <c r="X3630" s="13"/>
    </row>
    <row r="3631" spans="1:24" x14ac:dyDescent="0.3">
      <c r="A3631" s="13"/>
      <c r="B3631" s="11">
        <v>4649</v>
      </c>
      <c r="C3631" s="14">
        <f t="shared" si="765"/>
        <v>68.183599999999998</v>
      </c>
      <c r="D3631" s="13"/>
      <c r="E3631" s="14">
        <f t="shared" si="771"/>
        <v>68.182500000000005</v>
      </c>
      <c r="F3631" s="21">
        <f t="shared" si="776"/>
        <v>11</v>
      </c>
      <c r="G3631" s="13"/>
      <c r="H3631" s="21">
        <f t="shared" si="766"/>
        <v>11</v>
      </c>
      <c r="I3631" s="13"/>
      <c r="J3631" s="11" t="str">
        <f t="shared" si="773"/>
        <v>X</v>
      </c>
      <c r="K3631" s="11" t="str">
        <f t="shared" si="774"/>
        <v/>
      </c>
      <c r="L3631" s="11" t="str">
        <f t="shared" si="775"/>
        <v/>
      </c>
      <c r="M3631" s="13"/>
      <c r="X3631" s="13"/>
    </row>
    <row r="3632" spans="1:24" x14ac:dyDescent="0.3">
      <c r="A3632" s="13"/>
      <c r="B3632" s="11">
        <v>4650</v>
      </c>
      <c r="C3632" s="14">
        <f t="shared" si="765"/>
        <v>68.190899999999999</v>
      </c>
      <c r="D3632" s="13"/>
      <c r="E3632" s="14">
        <f t="shared" si="771"/>
        <v>68.189800000000005</v>
      </c>
      <c r="F3632" s="21">
        <f t="shared" si="776"/>
        <v>11</v>
      </c>
      <c r="G3632" s="13"/>
      <c r="H3632" s="21">
        <f t="shared" si="766"/>
        <v>11</v>
      </c>
      <c r="I3632" s="13"/>
      <c r="J3632" s="11" t="str">
        <f t="shared" si="773"/>
        <v>X</v>
      </c>
      <c r="K3632" s="11" t="str">
        <f t="shared" si="774"/>
        <v/>
      </c>
      <c r="L3632" s="11" t="str">
        <f t="shared" si="775"/>
        <v/>
      </c>
      <c r="M3632" s="13"/>
      <c r="X3632" s="13"/>
    </row>
    <row r="3633" spans="1:24" x14ac:dyDescent="0.3">
      <c r="A3633" s="13"/>
      <c r="B3633" s="11">
        <v>4651</v>
      </c>
      <c r="C3633" s="14">
        <f t="shared" si="765"/>
        <v>68.1982</v>
      </c>
      <c r="D3633" s="13"/>
      <c r="E3633" s="14">
        <f t="shared" si="771"/>
        <v>68.197100000000006</v>
      </c>
      <c r="F3633" s="21">
        <f t="shared" si="776"/>
        <v>11</v>
      </c>
      <c r="G3633" s="13"/>
      <c r="H3633" s="21">
        <f t="shared" si="766"/>
        <v>11</v>
      </c>
      <c r="I3633" s="13"/>
      <c r="J3633" s="11" t="str">
        <f t="shared" si="773"/>
        <v>X</v>
      </c>
      <c r="K3633" s="11" t="str">
        <f t="shared" si="774"/>
        <v/>
      </c>
      <c r="L3633" s="11" t="str">
        <f t="shared" si="775"/>
        <v/>
      </c>
      <c r="M3633" s="13"/>
      <c r="X3633" s="13"/>
    </row>
    <row r="3634" spans="1:24" x14ac:dyDescent="0.3">
      <c r="A3634" s="13"/>
      <c r="B3634" s="11">
        <v>4652</v>
      </c>
      <c r="C3634" s="14">
        <f t="shared" si="765"/>
        <v>68.205600000000004</v>
      </c>
      <c r="D3634" s="13"/>
      <c r="E3634" s="14">
        <f t="shared" si="771"/>
        <v>68.204400000000007</v>
      </c>
      <c r="F3634" s="21">
        <f t="shared" si="776"/>
        <v>12</v>
      </c>
      <c r="G3634" s="13"/>
      <c r="H3634" s="21">
        <f t="shared" si="766"/>
        <v>11.999999999999998</v>
      </c>
      <c r="I3634" s="13"/>
      <c r="J3634" s="11" t="str">
        <f t="shared" si="773"/>
        <v>X</v>
      </c>
      <c r="K3634" s="11" t="str">
        <f t="shared" si="774"/>
        <v/>
      </c>
      <c r="L3634" s="11" t="str">
        <f t="shared" si="775"/>
        <v/>
      </c>
      <c r="M3634" s="13"/>
      <c r="X3634" s="13"/>
    </row>
    <row r="3635" spans="1:24" x14ac:dyDescent="0.3">
      <c r="A3635" s="13"/>
      <c r="B3635" s="11">
        <v>4653</v>
      </c>
      <c r="C3635" s="14">
        <f t="shared" si="765"/>
        <v>68.212900000000005</v>
      </c>
      <c r="D3635" s="13"/>
      <c r="E3635" s="14">
        <f t="shared" si="771"/>
        <v>68.211699999999993</v>
      </c>
      <c r="F3635" s="21">
        <f t="shared" si="776"/>
        <v>12</v>
      </c>
      <c r="G3635" s="13"/>
      <c r="H3635" s="21">
        <f t="shared" si="766"/>
        <v>11.999999999999998</v>
      </c>
      <c r="I3635" s="13"/>
      <c r="J3635" s="11" t="str">
        <f t="shared" si="773"/>
        <v>X</v>
      </c>
      <c r="K3635" s="11" t="str">
        <f t="shared" si="774"/>
        <v/>
      </c>
      <c r="L3635" s="11" t="str">
        <f t="shared" si="775"/>
        <v/>
      </c>
      <c r="M3635" s="13"/>
      <c r="X3635" s="13"/>
    </row>
    <row r="3636" spans="1:24" x14ac:dyDescent="0.3">
      <c r="A3636" s="13"/>
      <c r="B3636" s="11">
        <v>4654</v>
      </c>
      <c r="C3636" s="14">
        <f t="shared" si="765"/>
        <v>68.220200000000006</v>
      </c>
      <c r="D3636" s="13"/>
      <c r="E3636" s="14">
        <f t="shared" si="771"/>
        <v>68.218999999999994</v>
      </c>
      <c r="F3636" s="21">
        <f t="shared" si="776"/>
        <v>12</v>
      </c>
      <c r="G3636" s="13"/>
      <c r="H3636" s="21">
        <f t="shared" si="766"/>
        <v>11.999999999999998</v>
      </c>
      <c r="I3636" s="13"/>
      <c r="J3636" s="11" t="str">
        <f t="shared" si="773"/>
        <v>X</v>
      </c>
      <c r="K3636" s="11" t="str">
        <f t="shared" si="774"/>
        <v/>
      </c>
      <c r="L3636" s="11" t="str">
        <f t="shared" si="775"/>
        <v/>
      </c>
      <c r="M3636" s="13"/>
      <c r="X3636" s="13"/>
    </row>
    <row r="3637" spans="1:24" x14ac:dyDescent="0.3">
      <c r="A3637" s="13"/>
      <c r="B3637" s="11">
        <v>4655</v>
      </c>
      <c r="C3637" s="14">
        <f t="shared" si="765"/>
        <v>68.227599999999995</v>
      </c>
      <c r="D3637" s="13"/>
      <c r="E3637" s="14">
        <f t="shared" si="771"/>
        <v>68.226299999999995</v>
      </c>
      <c r="F3637" s="21">
        <f t="shared" si="776"/>
        <v>13</v>
      </c>
      <c r="G3637" s="13"/>
      <c r="H3637" s="21">
        <f t="shared" si="766"/>
        <v>13</v>
      </c>
      <c r="I3637" s="13"/>
      <c r="J3637" s="11" t="str">
        <f t="shared" si="773"/>
        <v>X</v>
      </c>
      <c r="K3637" s="11" t="str">
        <f t="shared" si="774"/>
        <v/>
      </c>
      <c r="L3637" s="11" t="str">
        <f t="shared" si="775"/>
        <v/>
      </c>
      <c r="M3637" s="13"/>
      <c r="X3637" s="13"/>
    </row>
    <row r="3638" spans="1:24" x14ac:dyDescent="0.3">
      <c r="A3638" s="13"/>
      <c r="B3638" s="11">
        <v>4656</v>
      </c>
      <c r="C3638" s="14">
        <f t="shared" si="765"/>
        <v>68.234899999999996</v>
      </c>
      <c r="D3638" s="13"/>
      <c r="E3638" s="14">
        <f t="shared" si="771"/>
        <v>68.233599999999996</v>
      </c>
      <c r="F3638" s="21">
        <f t="shared" si="776"/>
        <v>13</v>
      </c>
      <c r="G3638" s="13"/>
      <c r="H3638" s="21">
        <f t="shared" si="766"/>
        <v>13</v>
      </c>
      <c r="I3638" s="13"/>
      <c r="J3638" s="11" t="str">
        <f t="shared" si="773"/>
        <v>X</v>
      </c>
      <c r="K3638" s="11" t="str">
        <f t="shared" si="774"/>
        <v/>
      </c>
      <c r="L3638" s="11" t="str">
        <f t="shared" si="775"/>
        <v/>
      </c>
      <c r="M3638" s="13"/>
      <c r="X3638" s="13"/>
    </row>
    <row r="3639" spans="1:24" x14ac:dyDescent="0.3">
      <c r="A3639" s="13"/>
      <c r="B3639" s="11">
        <v>4657</v>
      </c>
      <c r="C3639" s="14">
        <f t="shared" si="765"/>
        <v>68.242199999999997</v>
      </c>
      <c r="D3639" s="13"/>
      <c r="E3639" s="14">
        <f t="shared" si="771"/>
        <v>68.240899999999996</v>
      </c>
      <c r="F3639" s="21">
        <f t="shared" si="776"/>
        <v>13</v>
      </c>
      <c r="G3639" s="13"/>
      <c r="H3639" s="21">
        <f t="shared" si="766"/>
        <v>13</v>
      </c>
      <c r="I3639" s="13"/>
      <c r="J3639" s="11" t="str">
        <f t="shared" ref="J3639:J3670" si="777">IF(H3639=F3639,"X","")</f>
        <v>X</v>
      </c>
      <c r="K3639" s="11" t="str">
        <f t="shared" ref="K3639:K3670" si="778">IF(H3639&gt;F3639,"U","")</f>
        <v/>
      </c>
      <c r="L3639" s="11" t="str">
        <f t="shared" ref="L3639:L3670" si="779">IF(H3639&lt;F3639,"O","")</f>
        <v/>
      </c>
      <c r="M3639" s="13"/>
      <c r="X3639" s="13"/>
    </row>
    <row r="3640" spans="1:24" x14ac:dyDescent="0.3">
      <c r="A3640" s="13"/>
      <c r="B3640" s="11">
        <v>4658</v>
      </c>
      <c r="C3640" s="14">
        <f t="shared" si="765"/>
        <v>68.249499999999998</v>
      </c>
      <c r="D3640" s="13"/>
      <c r="E3640" s="14">
        <f t="shared" si="771"/>
        <v>68.248199999999997</v>
      </c>
      <c r="F3640" s="21">
        <f t="shared" si="776"/>
        <v>14</v>
      </c>
      <c r="G3640" s="13"/>
      <c r="H3640" s="21">
        <f t="shared" si="766"/>
        <v>13</v>
      </c>
      <c r="I3640" s="13"/>
      <c r="J3640" s="11" t="str">
        <f t="shared" si="777"/>
        <v/>
      </c>
      <c r="K3640" s="11" t="str">
        <f t="shared" si="778"/>
        <v/>
      </c>
      <c r="L3640" s="11" t="str">
        <f t="shared" si="779"/>
        <v>O</v>
      </c>
      <c r="M3640" s="13"/>
      <c r="X3640" s="13"/>
    </row>
    <row r="3641" spans="1:24" x14ac:dyDescent="0.3">
      <c r="A3641" s="13"/>
      <c r="B3641" s="11">
        <v>4659</v>
      </c>
      <c r="C3641" s="14">
        <f t="shared" si="765"/>
        <v>68.256900000000002</v>
      </c>
      <c r="D3641" s="13"/>
      <c r="E3641" s="14">
        <f t="shared" si="771"/>
        <v>68.255499999999998</v>
      </c>
      <c r="F3641" s="21">
        <f t="shared" si="776"/>
        <v>14</v>
      </c>
      <c r="G3641" s="13"/>
      <c r="H3641" s="21">
        <f t="shared" si="766"/>
        <v>14</v>
      </c>
      <c r="I3641" s="13"/>
      <c r="J3641" s="11" t="str">
        <f t="shared" si="777"/>
        <v>X</v>
      </c>
      <c r="K3641" s="11" t="str">
        <f t="shared" si="778"/>
        <v/>
      </c>
      <c r="L3641" s="11" t="str">
        <f t="shared" si="779"/>
        <v/>
      </c>
      <c r="M3641" s="13"/>
      <c r="X3641" s="13"/>
    </row>
    <row r="3642" spans="1:24" x14ac:dyDescent="0.3">
      <c r="A3642" s="13"/>
      <c r="B3642" s="11">
        <v>4660</v>
      </c>
      <c r="C3642" s="14">
        <f t="shared" si="765"/>
        <v>68.264200000000002</v>
      </c>
      <c r="D3642" s="13"/>
      <c r="E3642" s="14">
        <f t="shared" si="771"/>
        <v>68.262799999999999</v>
      </c>
      <c r="F3642" s="21">
        <f t="shared" si="776"/>
        <v>14</v>
      </c>
      <c r="G3642" s="13"/>
      <c r="H3642" s="21">
        <f t="shared" si="766"/>
        <v>14</v>
      </c>
      <c r="I3642" s="13"/>
      <c r="J3642" s="11" t="str">
        <f t="shared" si="777"/>
        <v>X</v>
      </c>
      <c r="K3642" s="11" t="str">
        <f t="shared" si="778"/>
        <v/>
      </c>
      <c r="L3642" s="11" t="str">
        <f t="shared" si="779"/>
        <v/>
      </c>
      <c r="M3642" s="13"/>
      <c r="X3642" s="13"/>
    </row>
    <row r="3643" spans="1:24" x14ac:dyDescent="0.3">
      <c r="A3643" s="13"/>
      <c r="B3643" s="11">
        <v>4661</v>
      </c>
      <c r="C3643" s="14">
        <f t="shared" si="765"/>
        <v>68.271500000000003</v>
      </c>
      <c r="D3643" s="13"/>
      <c r="E3643" s="14">
        <f t="shared" si="771"/>
        <v>68.270099999999999</v>
      </c>
      <c r="F3643" s="21">
        <f t="shared" si="776"/>
        <v>15</v>
      </c>
      <c r="G3643" s="13"/>
      <c r="H3643" s="21">
        <f t="shared" si="766"/>
        <v>14</v>
      </c>
      <c r="I3643" s="13"/>
      <c r="J3643" s="11" t="str">
        <f t="shared" si="777"/>
        <v/>
      </c>
      <c r="K3643" s="11" t="str">
        <f t="shared" si="778"/>
        <v/>
      </c>
      <c r="L3643" s="11" t="str">
        <f t="shared" si="779"/>
        <v>O</v>
      </c>
      <c r="M3643" s="13"/>
      <c r="X3643" s="13"/>
    </row>
    <row r="3644" spans="1:24" x14ac:dyDescent="0.3">
      <c r="A3644" s="13"/>
      <c r="B3644" s="11">
        <v>4662</v>
      </c>
      <c r="C3644" s="14">
        <f t="shared" si="765"/>
        <v>68.278800000000004</v>
      </c>
      <c r="D3644" s="13"/>
      <c r="E3644" s="14">
        <f t="shared" si="771"/>
        <v>68.2774</v>
      </c>
      <c r="F3644" s="21">
        <f t="shared" si="776"/>
        <v>15</v>
      </c>
      <c r="G3644" s="13"/>
      <c r="H3644" s="21">
        <f t="shared" si="766"/>
        <v>14</v>
      </c>
      <c r="I3644" s="13"/>
      <c r="J3644" s="11" t="str">
        <f t="shared" si="777"/>
        <v/>
      </c>
      <c r="K3644" s="11" t="str">
        <f t="shared" si="778"/>
        <v/>
      </c>
      <c r="L3644" s="11" t="str">
        <f t="shared" si="779"/>
        <v>O</v>
      </c>
      <c r="M3644" s="13"/>
      <c r="X3644" s="13"/>
    </row>
    <row r="3645" spans="1:24" x14ac:dyDescent="0.3">
      <c r="A3645" s="13"/>
      <c r="B3645" s="11">
        <v>4663</v>
      </c>
      <c r="C3645" s="14">
        <f t="shared" si="765"/>
        <v>68.286199999999994</v>
      </c>
      <c r="D3645" s="13"/>
      <c r="E3645" s="14">
        <f t="shared" si="771"/>
        <v>68.284700000000001</v>
      </c>
      <c r="F3645" s="21">
        <f t="shared" ref="F3645:F3663" si="780">ROUND(18-((0.42-(E3645-68))/0.14)*(18/6),0)</f>
        <v>15</v>
      </c>
      <c r="G3645" s="13"/>
      <c r="H3645" s="21">
        <f t="shared" si="766"/>
        <v>15</v>
      </c>
      <c r="I3645" s="13"/>
      <c r="J3645" s="11" t="str">
        <f t="shared" si="777"/>
        <v>X</v>
      </c>
      <c r="K3645" s="11" t="str">
        <f t="shared" si="778"/>
        <v/>
      </c>
      <c r="L3645" s="11" t="str">
        <f t="shared" si="779"/>
        <v/>
      </c>
      <c r="M3645" s="13"/>
      <c r="X3645" s="13"/>
    </row>
    <row r="3646" spans="1:24" x14ac:dyDescent="0.3">
      <c r="A3646" s="13"/>
      <c r="B3646" s="11">
        <v>4664</v>
      </c>
      <c r="C3646" s="14">
        <f t="shared" si="765"/>
        <v>68.293499999999995</v>
      </c>
      <c r="D3646" s="13"/>
      <c r="E3646" s="14">
        <f t="shared" si="771"/>
        <v>68.292000000000002</v>
      </c>
      <c r="F3646" s="21">
        <f t="shared" si="780"/>
        <v>15</v>
      </c>
      <c r="G3646" s="13"/>
      <c r="H3646" s="21">
        <f t="shared" si="766"/>
        <v>15</v>
      </c>
      <c r="I3646" s="13"/>
      <c r="J3646" s="11" t="str">
        <f t="shared" si="777"/>
        <v>X</v>
      </c>
      <c r="K3646" s="11" t="str">
        <f t="shared" si="778"/>
        <v/>
      </c>
      <c r="L3646" s="11" t="str">
        <f t="shared" si="779"/>
        <v/>
      </c>
      <c r="M3646" s="13"/>
      <c r="X3646" s="13"/>
    </row>
    <row r="3647" spans="1:24" x14ac:dyDescent="0.3">
      <c r="A3647" s="13"/>
      <c r="B3647" s="11">
        <v>4665</v>
      </c>
      <c r="C3647" s="14">
        <f t="shared" si="765"/>
        <v>68.300799999999995</v>
      </c>
      <c r="D3647" s="13"/>
      <c r="E3647" s="14">
        <f t="shared" si="771"/>
        <v>68.299300000000002</v>
      </c>
      <c r="F3647" s="21">
        <f t="shared" si="780"/>
        <v>15</v>
      </c>
      <c r="G3647" s="13"/>
      <c r="H3647" s="21">
        <f t="shared" si="766"/>
        <v>15</v>
      </c>
      <c r="I3647" s="13"/>
      <c r="J3647" s="11" t="str">
        <f t="shared" si="777"/>
        <v>X</v>
      </c>
      <c r="K3647" s="11" t="str">
        <f t="shared" si="778"/>
        <v/>
      </c>
      <c r="L3647" s="11" t="str">
        <f t="shared" si="779"/>
        <v/>
      </c>
      <c r="M3647" s="13"/>
      <c r="X3647" s="13"/>
    </row>
    <row r="3648" spans="1:24" x14ac:dyDescent="0.3">
      <c r="A3648" s="13"/>
      <c r="B3648" s="11">
        <v>4666</v>
      </c>
      <c r="C3648" s="14">
        <f t="shared" si="765"/>
        <v>68.308099999999996</v>
      </c>
      <c r="D3648" s="13"/>
      <c r="E3648" s="14">
        <f t="shared" si="771"/>
        <v>68.306600000000003</v>
      </c>
      <c r="F3648" s="21">
        <f t="shared" si="780"/>
        <v>16</v>
      </c>
      <c r="G3648" s="13"/>
      <c r="H3648" s="21">
        <f t="shared" si="766"/>
        <v>15</v>
      </c>
      <c r="I3648" s="13"/>
      <c r="J3648" s="11" t="str">
        <f t="shared" si="777"/>
        <v/>
      </c>
      <c r="K3648" s="11" t="str">
        <f t="shared" si="778"/>
        <v/>
      </c>
      <c r="L3648" s="11" t="str">
        <f t="shared" si="779"/>
        <v>O</v>
      </c>
      <c r="M3648" s="13"/>
      <c r="X3648" s="13"/>
    </row>
    <row r="3649" spans="1:24" x14ac:dyDescent="0.3">
      <c r="A3649" s="13"/>
      <c r="B3649" s="11">
        <v>4667</v>
      </c>
      <c r="C3649" s="14">
        <f t="shared" si="765"/>
        <v>68.315399999999997</v>
      </c>
      <c r="D3649" s="13"/>
      <c r="E3649" s="14">
        <f t="shared" si="771"/>
        <v>68.313900000000004</v>
      </c>
      <c r="F3649" s="21">
        <f t="shared" si="780"/>
        <v>16</v>
      </c>
      <c r="G3649" s="13"/>
      <c r="H3649" s="21">
        <f t="shared" si="766"/>
        <v>15</v>
      </c>
      <c r="I3649" s="13"/>
      <c r="J3649" s="11" t="str">
        <f t="shared" si="777"/>
        <v/>
      </c>
      <c r="K3649" s="11" t="str">
        <f t="shared" si="778"/>
        <v/>
      </c>
      <c r="L3649" s="11" t="str">
        <f t="shared" si="779"/>
        <v>O</v>
      </c>
      <c r="M3649" s="13"/>
      <c r="X3649" s="13"/>
    </row>
    <row r="3650" spans="1:24" x14ac:dyDescent="0.3">
      <c r="A3650" s="13"/>
      <c r="B3650" s="11">
        <v>4668</v>
      </c>
      <c r="C3650" s="14">
        <f t="shared" si="765"/>
        <v>68.322800000000001</v>
      </c>
      <c r="D3650" s="13"/>
      <c r="E3650" s="14">
        <f t="shared" si="771"/>
        <v>68.321200000000005</v>
      </c>
      <c r="F3650" s="21">
        <f t="shared" si="780"/>
        <v>16</v>
      </c>
      <c r="G3650" s="13"/>
      <c r="H3650" s="21">
        <f t="shared" si="766"/>
        <v>16</v>
      </c>
      <c r="I3650" s="13"/>
      <c r="J3650" s="11" t="str">
        <f t="shared" si="777"/>
        <v>X</v>
      </c>
      <c r="K3650" s="11" t="str">
        <f t="shared" si="778"/>
        <v/>
      </c>
      <c r="L3650" s="11" t="str">
        <f t="shared" si="779"/>
        <v/>
      </c>
      <c r="M3650" s="13"/>
      <c r="X3650" s="13"/>
    </row>
    <row r="3651" spans="1:24" x14ac:dyDescent="0.3">
      <c r="A3651" s="13"/>
      <c r="B3651" s="11">
        <v>4669</v>
      </c>
      <c r="C3651" s="14">
        <f t="shared" si="765"/>
        <v>68.330100000000002</v>
      </c>
      <c r="D3651" s="13"/>
      <c r="E3651" s="14">
        <f t="shared" si="771"/>
        <v>68.328500000000005</v>
      </c>
      <c r="F3651" s="21">
        <f t="shared" si="780"/>
        <v>16</v>
      </c>
      <c r="G3651" s="13"/>
      <c r="H3651" s="21">
        <f t="shared" si="766"/>
        <v>16</v>
      </c>
      <c r="I3651" s="13"/>
      <c r="J3651" s="11" t="str">
        <f t="shared" si="777"/>
        <v>X</v>
      </c>
      <c r="K3651" s="11" t="str">
        <f t="shared" si="778"/>
        <v/>
      </c>
      <c r="L3651" s="11" t="str">
        <f t="shared" si="779"/>
        <v/>
      </c>
      <c r="M3651" s="13"/>
      <c r="X3651" s="13"/>
    </row>
    <row r="3652" spans="1:24" x14ac:dyDescent="0.3">
      <c r="A3652" s="13"/>
      <c r="B3652" s="11">
        <v>4670</v>
      </c>
      <c r="C3652" s="14">
        <f t="shared" si="765"/>
        <v>68.337400000000002</v>
      </c>
      <c r="D3652" s="13"/>
      <c r="E3652" s="14">
        <f t="shared" si="771"/>
        <v>68.335800000000006</v>
      </c>
      <c r="F3652" s="21">
        <f t="shared" si="780"/>
        <v>16</v>
      </c>
      <c r="G3652" s="13"/>
      <c r="H3652" s="21">
        <f t="shared" si="766"/>
        <v>16</v>
      </c>
      <c r="I3652" s="13"/>
      <c r="J3652" s="11" t="str">
        <f t="shared" si="777"/>
        <v>X</v>
      </c>
      <c r="K3652" s="11" t="str">
        <f t="shared" si="778"/>
        <v/>
      </c>
      <c r="L3652" s="11" t="str">
        <f t="shared" si="779"/>
        <v/>
      </c>
      <c r="M3652" s="13"/>
      <c r="X3652" s="13"/>
    </row>
    <row r="3653" spans="1:24" x14ac:dyDescent="0.3">
      <c r="A3653" s="13"/>
      <c r="B3653" s="11">
        <v>4671</v>
      </c>
      <c r="C3653" s="14">
        <f t="shared" si="765"/>
        <v>68.344700000000003</v>
      </c>
      <c r="D3653" s="13"/>
      <c r="E3653" s="14">
        <f t="shared" si="771"/>
        <v>68.343100000000007</v>
      </c>
      <c r="F3653" s="21">
        <f t="shared" si="780"/>
        <v>16</v>
      </c>
      <c r="G3653" s="13"/>
      <c r="H3653" s="21">
        <f t="shared" si="766"/>
        <v>16</v>
      </c>
      <c r="I3653" s="13"/>
      <c r="J3653" s="11" t="str">
        <f t="shared" si="777"/>
        <v>X</v>
      </c>
      <c r="K3653" s="11" t="str">
        <f t="shared" si="778"/>
        <v/>
      </c>
      <c r="L3653" s="11" t="str">
        <f t="shared" si="779"/>
        <v/>
      </c>
      <c r="M3653" s="13"/>
      <c r="X3653" s="13"/>
    </row>
    <row r="3654" spans="1:24" x14ac:dyDescent="0.3">
      <c r="A3654" s="13"/>
      <c r="B3654" s="11">
        <v>4672</v>
      </c>
      <c r="C3654" s="14">
        <f t="shared" ref="C3654:C3717" si="781">ROUND(SQRT(B3654),4)</f>
        <v>68.352000000000004</v>
      </c>
      <c r="D3654" s="13"/>
      <c r="E3654" s="14">
        <f t="shared" si="771"/>
        <v>68.350399999999993</v>
      </c>
      <c r="F3654" s="21">
        <f t="shared" si="780"/>
        <v>17</v>
      </c>
      <c r="G3654" s="13"/>
      <c r="H3654" s="21">
        <f t="shared" si="766"/>
        <v>16</v>
      </c>
      <c r="I3654" s="13"/>
      <c r="J3654" s="11" t="str">
        <f t="shared" si="777"/>
        <v/>
      </c>
      <c r="K3654" s="11" t="str">
        <f t="shared" si="778"/>
        <v/>
      </c>
      <c r="L3654" s="11" t="str">
        <f t="shared" si="779"/>
        <v>O</v>
      </c>
      <c r="M3654" s="13"/>
      <c r="X3654" s="13"/>
    </row>
    <row r="3655" spans="1:24" x14ac:dyDescent="0.3">
      <c r="A3655" s="13"/>
      <c r="B3655" s="11">
        <v>4673</v>
      </c>
      <c r="C3655" s="14">
        <f t="shared" si="781"/>
        <v>68.359300000000005</v>
      </c>
      <c r="D3655" s="13"/>
      <c r="E3655" s="14">
        <f t="shared" si="771"/>
        <v>68.357699999999994</v>
      </c>
      <c r="F3655" s="21">
        <f t="shared" si="780"/>
        <v>17</v>
      </c>
      <c r="G3655" s="13"/>
      <c r="H3655" s="21">
        <f t="shared" ref="H3655:H3718" si="782">ROUND(C3655-E3655,4)*10000</f>
        <v>16</v>
      </c>
      <c r="I3655" s="13"/>
      <c r="J3655" s="11" t="str">
        <f t="shared" si="777"/>
        <v/>
      </c>
      <c r="K3655" s="11" t="str">
        <f t="shared" si="778"/>
        <v/>
      </c>
      <c r="L3655" s="11" t="str">
        <f t="shared" si="779"/>
        <v>O</v>
      </c>
      <c r="M3655" s="13"/>
      <c r="X3655" s="13"/>
    </row>
    <row r="3656" spans="1:24" x14ac:dyDescent="0.3">
      <c r="A3656" s="13"/>
      <c r="B3656" s="11">
        <v>4674</v>
      </c>
      <c r="C3656" s="14">
        <f t="shared" si="781"/>
        <v>68.366699999999994</v>
      </c>
      <c r="D3656" s="13"/>
      <c r="E3656" s="14">
        <f t="shared" si="771"/>
        <v>68.364999999999995</v>
      </c>
      <c r="F3656" s="21">
        <f t="shared" si="780"/>
        <v>17</v>
      </c>
      <c r="G3656" s="13"/>
      <c r="H3656" s="21">
        <f t="shared" si="782"/>
        <v>17</v>
      </c>
      <c r="I3656" s="13"/>
      <c r="J3656" s="11" t="str">
        <f t="shared" si="777"/>
        <v>X</v>
      </c>
      <c r="K3656" s="11" t="str">
        <f t="shared" si="778"/>
        <v/>
      </c>
      <c r="L3656" s="11" t="str">
        <f t="shared" si="779"/>
        <v/>
      </c>
      <c r="M3656" s="13"/>
      <c r="X3656" s="13"/>
    </row>
    <row r="3657" spans="1:24" x14ac:dyDescent="0.3">
      <c r="A3657" s="13"/>
      <c r="B3657" s="11">
        <v>4675</v>
      </c>
      <c r="C3657" s="14">
        <f t="shared" si="781"/>
        <v>68.373999999999995</v>
      </c>
      <c r="D3657" s="13"/>
      <c r="E3657" s="14">
        <f t="shared" si="771"/>
        <v>68.372299999999996</v>
      </c>
      <c r="F3657" s="21">
        <f t="shared" si="780"/>
        <v>17</v>
      </c>
      <c r="G3657" s="13"/>
      <c r="H3657" s="21">
        <f t="shared" si="782"/>
        <v>17</v>
      </c>
      <c r="I3657" s="13"/>
      <c r="J3657" s="11" t="str">
        <f t="shared" si="777"/>
        <v>X</v>
      </c>
      <c r="K3657" s="11" t="str">
        <f t="shared" si="778"/>
        <v/>
      </c>
      <c r="L3657" s="11" t="str">
        <f t="shared" si="779"/>
        <v/>
      </c>
      <c r="M3657" s="13"/>
      <c r="X3657" s="13"/>
    </row>
    <row r="3658" spans="1:24" x14ac:dyDescent="0.3">
      <c r="A3658" s="13"/>
      <c r="B3658" s="11">
        <v>4676</v>
      </c>
      <c r="C3658" s="14">
        <f t="shared" si="781"/>
        <v>68.381299999999996</v>
      </c>
      <c r="D3658" s="13"/>
      <c r="E3658" s="14">
        <f t="shared" si="771"/>
        <v>68.379599999999996</v>
      </c>
      <c r="F3658" s="21">
        <f t="shared" si="780"/>
        <v>17</v>
      </c>
      <c r="G3658" s="13"/>
      <c r="H3658" s="21">
        <f t="shared" si="782"/>
        <v>17</v>
      </c>
      <c r="I3658" s="13"/>
      <c r="J3658" s="11" t="str">
        <f t="shared" si="777"/>
        <v>X</v>
      </c>
      <c r="K3658" s="11" t="str">
        <f t="shared" si="778"/>
        <v/>
      </c>
      <c r="L3658" s="11" t="str">
        <f t="shared" si="779"/>
        <v/>
      </c>
      <c r="M3658" s="13"/>
      <c r="X3658" s="13"/>
    </row>
    <row r="3659" spans="1:24" x14ac:dyDescent="0.3">
      <c r="A3659" s="13"/>
      <c r="B3659" s="11">
        <v>4677</v>
      </c>
      <c r="C3659" s="14">
        <f t="shared" si="781"/>
        <v>68.388599999999997</v>
      </c>
      <c r="D3659" s="13"/>
      <c r="E3659" s="14">
        <f t="shared" si="771"/>
        <v>68.386899999999997</v>
      </c>
      <c r="F3659" s="21">
        <f t="shared" si="780"/>
        <v>17</v>
      </c>
      <c r="G3659" s="13"/>
      <c r="H3659" s="21">
        <f t="shared" si="782"/>
        <v>17</v>
      </c>
      <c r="I3659" s="13"/>
      <c r="J3659" s="11" t="str">
        <f t="shared" si="777"/>
        <v>X</v>
      </c>
      <c r="K3659" s="11" t="str">
        <f t="shared" si="778"/>
        <v/>
      </c>
      <c r="L3659" s="11" t="str">
        <f t="shared" si="779"/>
        <v/>
      </c>
      <c r="M3659" s="13"/>
      <c r="X3659" s="13"/>
    </row>
    <row r="3660" spans="1:24" x14ac:dyDescent="0.3">
      <c r="A3660" s="13"/>
      <c r="B3660" s="11">
        <v>4678</v>
      </c>
      <c r="C3660" s="14">
        <f t="shared" si="781"/>
        <v>68.395899999999997</v>
      </c>
      <c r="D3660" s="13"/>
      <c r="E3660" s="14">
        <f t="shared" si="771"/>
        <v>68.394199999999998</v>
      </c>
      <c r="F3660" s="21">
        <f t="shared" si="780"/>
        <v>17</v>
      </c>
      <c r="G3660" s="13"/>
      <c r="H3660" s="21">
        <f t="shared" si="782"/>
        <v>17</v>
      </c>
      <c r="I3660" s="13"/>
      <c r="J3660" s="11" t="str">
        <f t="shared" si="777"/>
        <v>X</v>
      </c>
      <c r="K3660" s="11" t="str">
        <f t="shared" si="778"/>
        <v/>
      </c>
      <c r="L3660" s="11" t="str">
        <f t="shared" si="779"/>
        <v/>
      </c>
      <c r="M3660" s="13"/>
      <c r="X3660" s="13"/>
    </row>
    <row r="3661" spans="1:24" x14ac:dyDescent="0.3">
      <c r="A3661" s="13"/>
      <c r="B3661" s="11">
        <v>4679</v>
      </c>
      <c r="C3661" s="14">
        <f t="shared" si="781"/>
        <v>68.403199999999998</v>
      </c>
      <c r="D3661" s="13"/>
      <c r="E3661" s="14">
        <f t="shared" si="771"/>
        <v>68.401499999999999</v>
      </c>
      <c r="F3661" s="21">
        <f t="shared" si="780"/>
        <v>18</v>
      </c>
      <c r="G3661" s="13"/>
      <c r="H3661" s="21">
        <f t="shared" si="782"/>
        <v>17</v>
      </c>
      <c r="I3661" s="13"/>
      <c r="J3661" s="11" t="str">
        <f t="shared" si="777"/>
        <v/>
      </c>
      <c r="K3661" s="11" t="str">
        <f t="shared" si="778"/>
        <v/>
      </c>
      <c r="L3661" s="11" t="str">
        <f t="shared" si="779"/>
        <v>O</v>
      </c>
      <c r="M3661" s="13"/>
      <c r="X3661" s="13"/>
    </row>
    <row r="3662" spans="1:24" x14ac:dyDescent="0.3">
      <c r="A3662" s="13"/>
      <c r="B3662" s="11">
        <v>4680</v>
      </c>
      <c r="C3662" s="14">
        <f t="shared" si="781"/>
        <v>68.410499999999999</v>
      </c>
      <c r="D3662" s="13"/>
      <c r="E3662" s="14">
        <f t="shared" si="771"/>
        <v>68.408799999999999</v>
      </c>
      <c r="F3662" s="21">
        <f t="shared" si="780"/>
        <v>18</v>
      </c>
      <c r="G3662" s="13"/>
      <c r="H3662" s="21">
        <f t="shared" si="782"/>
        <v>17</v>
      </c>
      <c r="I3662" s="13"/>
      <c r="J3662" s="11" t="str">
        <f t="shared" si="777"/>
        <v/>
      </c>
      <c r="K3662" s="11" t="str">
        <f t="shared" si="778"/>
        <v/>
      </c>
      <c r="L3662" s="11" t="str">
        <f t="shared" si="779"/>
        <v>O</v>
      </c>
      <c r="M3662" s="13"/>
      <c r="X3662" s="13"/>
    </row>
    <row r="3663" spans="1:24" x14ac:dyDescent="0.3">
      <c r="A3663" s="13"/>
      <c r="B3663" s="11">
        <v>4681</v>
      </c>
      <c r="C3663" s="14">
        <f t="shared" si="781"/>
        <v>68.4178</v>
      </c>
      <c r="D3663" s="13"/>
      <c r="E3663" s="14">
        <f t="shared" si="771"/>
        <v>68.4161</v>
      </c>
      <c r="F3663" s="21">
        <f t="shared" si="780"/>
        <v>18</v>
      </c>
      <c r="G3663" s="13"/>
      <c r="H3663" s="21">
        <f t="shared" si="782"/>
        <v>17</v>
      </c>
      <c r="I3663" s="13"/>
      <c r="J3663" s="11" t="str">
        <f t="shared" si="777"/>
        <v/>
      </c>
      <c r="K3663" s="11" t="str">
        <f t="shared" si="778"/>
        <v/>
      </c>
      <c r="L3663" s="11" t="str">
        <f t="shared" si="779"/>
        <v>O</v>
      </c>
      <c r="M3663" s="13"/>
      <c r="X3663" s="13"/>
    </row>
    <row r="3664" spans="1:24" x14ac:dyDescent="0.3">
      <c r="A3664" s="13"/>
      <c r="B3664" s="11">
        <v>4682</v>
      </c>
      <c r="C3664" s="14">
        <f t="shared" si="781"/>
        <v>68.4251</v>
      </c>
      <c r="D3664" s="13"/>
      <c r="E3664" s="14">
        <f t="shared" si="771"/>
        <v>68.423400000000001</v>
      </c>
      <c r="F3664" s="21">
        <v>18</v>
      </c>
      <c r="G3664" s="13"/>
      <c r="H3664" s="21">
        <f t="shared" si="782"/>
        <v>17</v>
      </c>
      <c r="I3664" s="13"/>
      <c r="J3664" s="11" t="str">
        <f t="shared" si="777"/>
        <v/>
      </c>
      <c r="K3664" s="11" t="str">
        <f t="shared" si="778"/>
        <v/>
      </c>
      <c r="L3664" s="11" t="str">
        <f t="shared" si="779"/>
        <v>O</v>
      </c>
      <c r="M3664" s="13"/>
      <c r="X3664" s="13"/>
    </row>
    <row r="3665" spans="1:24" x14ac:dyDescent="0.3">
      <c r="A3665" s="13"/>
      <c r="B3665" s="11">
        <v>4683</v>
      </c>
      <c r="C3665" s="14">
        <f t="shared" si="781"/>
        <v>68.432400000000001</v>
      </c>
      <c r="D3665" s="13"/>
      <c r="E3665" s="14">
        <f t="shared" si="771"/>
        <v>68.430700000000002</v>
      </c>
      <c r="F3665" s="21">
        <v>18</v>
      </c>
      <c r="G3665" s="13"/>
      <c r="H3665" s="21">
        <f t="shared" si="782"/>
        <v>17</v>
      </c>
      <c r="I3665" s="13"/>
      <c r="J3665" s="11" t="str">
        <f t="shared" si="777"/>
        <v/>
      </c>
      <c r="K3665" s="11" t="str">
        <f t="shared" si="778"/>
        <v/>
      </c>
      <c r="L3665" s="11" t="str">
        <f t="shared" si="779"/>
        <v>O</v>
      </c>
      <c r="M3665" s="13"/>
      <c r="X3665" s="13"/>
    </row>
    <row r="3666" spans="1:24" x14ac:dyDescent="0.3">
      <c r="A3666" s="13"/>
      <c r="B3666" s="11">
        <v>4684</v>
      </c>
      <c r="C3666" s="14">
        <f t="shared" si="781"/>
        <v>68.439800000000005</v>
      </c>
      <c r="D3666" s="13"/>
      <c r="E3666" s="14">
        <f t="shared" si="771"/>
        <v>68.438000000000002</v>
      </c>
      <c r="F3666" s="21">
        <v>18</v>
      </c>
      <c r="G3666" s="13"/>
      <c r="H3666" s="21">
        <f t="shared" si="782"/>
        <v>18</v>
      </c>
      <c r="I3666" s="13"/>
      <c r="J3666" s="11" t="str">
        <f t="shared" si="777"/>
        <v>X</v>
      </c>
      <c r="K3666" s="11" t="str">
        <f t="shared" si="778"/>
        <v/>
      </c>
      <c r="L3666" s="11" t="str">
        <f t="shared" si="779"/>
        <v/>
      </c>
      <c r="M3666" s="13"/>
      <c r="X3666" s="13"/>
    </row>
    <row r="3667" spans="1:24" x14ac:dyDescent="0.3">
      <c r="A3667" s="13"/>
      <c r="B3667" s="11">
        <v>4685</v>
      </c>
      <c r="C3667" s="14">
        <f t="shared" si="781"/>
        <v>68.447100000000006</v>
      </c>
      <c r="D3667" s="13"/>
      <c r="E3667" s="14">
        <f t="shared" si="771"/>
        <v>68.445300000000003</v>
      </c>
      <c r="F3667" s="21">
        <v>18</v>
      </c>
      <c r="G3667" s="13"/>
      <c r="H3667" s="21">
        <f t="shared" si="782"/>
        <v>18</v>
      </c>
      <c r="I3667" s="13"/>
      <c r="J3667" s="11" t="str">
        <f t="shared" si="777"/>
        <v>X</v>
      </c>
      <c r="K3667" s="11" t="str">
        <f t="shared" si="778"/>
        <v/>
      </c>
      <c r="L3667" s="11" t="str">
        <f t="shared" si="779"/>
        <v/>
      </c>
      <c r="M3667" s="13"/>
      <c r="X3667" s="13"/>
    </row>
    <row r="3668" spans="1:24" x14ac:dyDescent="0.3">
      <c r="A3668" s="13"/>
      <c r="B3668" s="11">
        <v>4686</v>
      </c>
      <c r="C3668" s="14">
        <f t="shared" si="781"/>
        <v>68.454400000000007</v>
      </c>
      <c r="D3668" s="13"/>
      <c r="E3668" s="14">
        <f t="shared" si="771"/>
        <v>68.452600000000004</v>
      </c>
      <c r="F3668" s="21">
        <v>18</v>
      </c>
      <c r="G3668" s="13"/>
      <c r="H3668" s="21">
        <f t="shared" si="782"/>
        <v>18</v>
      </c>
      <c r="I3668" s="13"/>
      <c r="J3668" s="11" t="str">
        <f t="shared" si="777"/>
        <v>X</v>
      </c>
      <c r="K3668" s="11" t="str">
        <f t="shared" si="778"/>
        <v/>
      </c>
      <c r="L3668" s="11" t="str">
        <f t="shared" si="779"/>
        <v/>
      </c>
      <c r="M3668" s="13"/>
      <c r="X3668" s="13"/>
    </row>
    <row r="3669" spans="1:24" x14ac:dyDescent="0.3">
      <c r="A3669" s="13"/>
      <c r="B3669" s="11">
        <v>4687</v>
      </c>
      <c r="C3669" s="14">
        <f t="shared" si="781"/>
        <v>68.461699999999993</v>
      </c>
      <c r="D3669" s="13"/>
      <c r="E3669" s="14">
        <f t="shared" si="771"/>
        <v>68.459900000000005</v>
      </c>
      <c r="F3669" s="21">
        <v>18</v>
      </c>
      <c r="G3669" s="13"/>
      <c r="H3669" s="21">
        <f t="shared" si="782"/>
        <v>18</v>
      </c>
      <c r="I3669" s="13"/>
      <c r="J3669" s="11" t="str">
        <f t="shared" si="777"/>
        <v>X</v>
      </c>
      <c r="K3669" s="11" t="str">
        <f t="shared" si="778"/>
        <v/>
      </c>
      <c r="L3669" s="11" t="str">
        <f t="shared" si="779"/>
        <v/>
      </c>
      <c r="M3669" s="13"/>
      <c r="X3669" s="13"/>
    </row>
    <row r="3670" spans="1:24" x14ac:dyDescent="0.3">
      <c r="A3670" s="13"/>
      <c r="B3670" s="11">
        <v>4688</v>
      </c>
      <c r="C3670" s="14">
        <f t="shared" si="781"/>
        <v>68.468999999999994</v>
      </c>
      <c r="D3670" s="13"/>
      <c r="E3670" s="14">
        <f t="shared" si="771"/>
        <v>68.467200000000005</v>
      </c>
      <c r="F3670" s="21">
        <v>18</v>
      </c>
      <c r="G3670" s="13"/>
      <c r="H3670" s="21">
        <f t="shared" si="782"/>
        <v>18</v>
      </c>
      <c r="I3670" s="13"/>
      <c r="J3670" s="11" t="str">
        <f t="shared" si="777"/>
        <v>X</v>
      </c>
      <c r="K3670" s="11" t="str">
        <f t="shared" si="778"/>
        <v/>
      </c>
      <c r="L3670" s="11" t="str">
        <f t="shared" si="779"/>
        <v/>
      </c>
      <c r="M3670" s="13"/>
      <c r="X3670" s="13"/>
    </row>
    <row r="3671" spans="1:24" x14ac:dyDescent="0.3">
      <c r="A3671" s="13"/>
      <c r="B3671" s="11">
        <v>4689</v>
      </c>
      <c r="C3671" s="14">
        <f t="shared" si="781"/>
        <v>68.476299999999995</v>
      </c>
      <c r="D3671" s="13"/>
      <c r="E3671" s="14">
        <f t="shared" ref="E3671:E3734" si="783">ROUND(68+(B3671-4624)/137,4)</f>
        <v>68.474500000000006</v>
      </c>
      <c r="F3671" s="21">
        <v>18</v>
      </c>
      <c r="G3671" s="13"/>
      <c r="H3671" s="21">
        <f t="shared" si="782"/>
        <v>18</v>
      </c>
      <c r="I3671" s="13"/>
      <c r="J3671" s="11" t="str">
        <f t="shared" ref="J3671:J3702" si="784">IF(H3671=F3671,"X","")</f>
        <v>X</v>
      </c>
      <c r="K3671" s="11" t="str">
        <f t="shared" ref="K3671:K3702" si="785">IF(H3671&gt;F3671,"U","")</f>
        <v/>
      </c>
      <c r="L3671" s="11" t="str">
        <f t="shared" ref="L3671:L3702" si="786">IF(H3671&lt;F3671,"O","")</f>
        <v/>
      </c>
      <c r="M3671" s="13"/>
      <c r="X3671" s="13"/>
    </row>
    <row r="3672" spans="1:24" x14ac:dyDescent="0.3">
      <c r="A3672" s="13"/>
      <c r="B3672" s="11">
        <v>4690</v>
      </c>
      <c r="C3672" s="14">
        <f t="shared" si="781"/>
        <v>68.483599999999996</v>
      </c>
      <c r="D3672" s="13"/>
      <c r="E3672" s="14">
        <f t="shared" si="783"/>
        <v>68.481800000000007</v>
      </c>
      <c r="F3672" s="21">
        <v>18</v>
      </c>
      <c r="G3672" s="13"/>
      <c r="H3672" s="21">
        <f t="shared" si="782"/>
        <v>18</v>
      </c>
      <c r="I3672" s="13"/>
      <c r="J3672" s="11" t="str">
        <f t="shared" si="784"/>
        <v>X</v>
      </c>
      <c r="K3672" s="11" t="str">
        <f t="shared" si="785"/>
        <v/>
      </c>
      <c r="L3672" s="11" t="str">
        <f t="shared" si="786"/>
        <v/>
      </c>
      <c r="M3672" s="13"/>
      <c r="X3672" s="13"/>
    </row>
    <row r="3673" spans="1:24" x14ac:dyDescent="0.3">
      <c r="A3673" s="13"/>
      <c r="B3673" s="11">
        <v>4691</v>
      </c>
      <c r="C3673" s="14">
        <f t="shared" si="781"/>
        <v>68.490899999999996</v>
      </c>
      <c r="D3673" s="13"/>
      <c r="E3673" s="14">
        <f t="shared" si="783"/>
        <v>68.489099999999993</v>
      </c>
      <c r="F3673" s="21">
        <v>18</v>
      </c>
      <c r="G3673" s="13"/>
      <c r="H3673" s="21">
        <f t="shared" si="782"/>
        <v>18</v>
      </c>
      <c r="I3673" s="13"/>
      <c r="J3673" s="11" t="str">
        <f t="shared" si="784"/>
        <v>X</v>
      </c>
      <c r="K3673" s="11" t="str">
        <f t="shared" si="785"/>
        <v/>
      </c>
      <c r="L3673" s="11" t="str">
        <f t="shared" si="786"/>
        <v/>
      </c>
      <c r="M3673" s="13"/>
      <c r="X3673" s="13"/>
    </row>
    <row r="3674" spans="1:24" x14ac:dyDescent="0.3">
      <c r="A3674" s="13"/>
      <c r="B3674" s="11">
        <v>4692</v>
      </c>
      <c r="C3674" s="14">
        <f t="shared" si="781"/>
        <v>68.498199999999997</v>
      </c>
      <c r="D3674" s="13"/>
      <c r="E3674" s="14">
        <f t="shared" si="783"/>
        <v>68.496399999999994</v>
      </c>
      <c r="F3674" s="21">
        <v>18</v>
      </c>
      <c r="G3674" s="13"/>
      <c r="H3674" s="21">
        <f t="shared" si="782"/>
        <v>18</v>
      </c>
      <c r="I3674" s="13"/>
      <c r="J3674" s="11" t="str">
        <f t="shared" si="784"/>
        <v>X</v>
      </c>
      <c r="K3674" s="11" t="str">
        <f t="shared" si="785"/>
        <v/>
      </c>
      <c r="L3674" s="11" t="str">
        <f t="shared" si="786"/>
        <v/>
      </c>
      <c r="M3674" s="13"/>
      <c r="X3674" s="13"/>
    </row>
    <row r="3675" spans="1:24" x14ac:dyDescent="0.3">
      <c r="A3675" s="13"/>
      <c r="B3675" s="11">
        <v>4693</v>
      </c>
      <c r="C3675" s="14">
        <f t="shared" si="781"/>
        <v>68.505499999999998</v>
      </c>
      <c r="D3675" s="13"/>
      <c r="E3675" s="14">
        <f t="shared" si="783"/>
        <v>68.503600000000006</v>
      </c>
      <c r="F3675" s="21">
        <v>18</v>
      </c>
      <c r="G3675" s="13"/>
      <c r="H3675" s="21">
        <f t="shared" si="782"/>
        <v>19</v>
      </c>
      <c r="I3675" s="13"/>
      <c r="J3675" s="11" t="str">
        <f t="shared" si="784"/>
        <v/>
      </c>
      <c r="K3675" s="11" t="str">
        <f t="shared" si="785"/>
        <v>U</v>
      </c>
      <c r="L3675" s="11" t="str">
        <f t="shared" si="786"/>
        <v/>
      </c>
      <c r="M3675" s="13"/>
      <c r="X3675" s="13"/>
    </row>
    <row r="3676" spans="1:24" x14ac:dyDescent="0.3">
      <c r="A3676" s="13"/>
      <c r="B3676" s="11">
        <v>4694</v>
      </c>
      <c r="C3676" s="14">
        <f t="shared" si="781"/>
        <v>68.512799999999999</v>
      </c>
      <c r="D3676" s="13"/>
      <c r="E3676" s="14">
        <f t="shared" si="783"/>
        <v>68.510900000000007</v>
      </c>
      <c r="F3676" s="21">
        <v>18</v>
      </c>
      <c r="G3676" s="13"/>
      <c r="H3676" s="21">
        <f t="shared" si="782"/>
        <v>19</v>
      </c>
      <c r="I3676" s="13"/>
      <c r="J3676" s="11" t="str">
        <f t="shared" si="784"/>
        <v/>
      </c>
      <c r="K3676" s="11" t="str">
        <f t="shared" si="785"/>
        <v>U</v>
      </c>
      <c r="L3676" s="11" t="str">
        <f t="shared" si="786"/>
        <v/>
      </c>
      <c r="M3676" s="13"/>
      <c r="X3676" s="13"/>
    </row>
    <row r="3677" spans="1:24" x14ac:dyDescent="0.3">
      <c r="A3677" s="13"/>
      <c r="B3677" s="11">
        <v>4695</v>
      </c>
      <c r="C3677" s="14">
        <f t="shared" si="781"/>
        <v>68.520099999999999</v>
      </c>
      <c r="D3677" s="13"/>
      <c r="E3677" s="14">
        <f t="shared" si="783"/>
        <v>68.518199999999993</v>
      </c>
      <c r="F3677" s="21">
        <v>18</v>
      </c>
      <c r="G3677" s="13"/>
      <c r="H3677" s="21">
        <f t="shared" si="782"/>
        <v>19</v>
      </c>
      <c r="I3677" s="13"/>
      <c r="J3677" s="11" t="str">
        <f t="shared" si="784"/>
        <v/>
      </c>
      <c r="K3677" s="11" t="str">
        <f t="shared" si="785"/>
        <v>U</v>
      </c>
      <c r="L3677" s="11" t="str">
        <f t="shared" si="786"/>
        <v/>
      </c>
      <c r="M3677" s="13"/>
      <c r="X3677" s="13"/>
    </row>
    <row r="3678" spans="1:24" x14ac:dyDescent="0.3">
      <c r="A3678" s="13"/>
      <c r="B3678" s="11">
        <v>4696</v>
      </c>
      <c r="C3678" s="14">
        <f t="shared" si="781"/>
        <v>68.5274</v>
      </c>
      <c r="D3678" s="13"/>
      <c r="E3678" s="14">
        <f t="shared" si="783"/>
        <v>68.525499999999994</v>
      </c>
      <c r="F3678" s="21">
        <v>18</v>
      </c>
      <c r="G3678" s="13"/>
      <c r="H3678" s="21">
        <f t="shared" si="782"/>
        <v>19</v>
      </c>
      <c r="I3678" s="13"/>
      <c r="J3678" s="11" t="str">
        <f t="shared" si="784"/>
        <v/>
      </c>
      <c r="K3678" s="11" t="str">
        <f t="shared" si="785"/>
        <v>U</v>
      </c>
      <c r="L3678" s="11" t="str">
        <f t="shared" si="786"/>
        <v/>
      </c>
      <c r="M3678" s="13"/>
      <c r="X3678" s="13"/>
    </row>
    <row r="3679" spans="1:24" x14ac:dyDescent="0.3">
      <c r="A3679" s="13"/>
      <c r="B3679" s="11">
        <v>4697</v>
      </c>
      <c r="C3679" s="14">
        <f t="shared" si="781"/>
        <v>68.534700000000001</v>
      </c>
      <c r="D3679" s="13"/>
      <c r="E3679" s="14">
        <f t="shared" si="783"/>
        <v>68.532799999999995</v>
      </c>
      <c r="F3679" s="21">
        <v>18</v>
      </c>
      <c r="G3679" s="13"/>
      <c r="H3679" s="21">
        <f t="shared" si="782"/>
        <v>19</v>
      </c>
      <c r="I3679" s="13"/>
      <c r="J3679" s="11" t="str">
        <f t="shared" si="784"/>
        <v/>
      </c>
      <c r="K3679" s="11" t="str">
        <f t="shared" si="785"/>
        <v>U</v>
      </c>
      <c r="L3679" s="11" t="str">
        <f t="shared" si="786"/>
        <v/>
      </c>
      <c r="M3679" s="13"/>
      <c r="X3679" s="13"/>
    </row>
    <row r="3680" spans="1:24" x14ac:dyDescent="0.3">
      <c r="A3680" s="13"/>
      <c r="B3680" s="11">
        <v>4698</v>
      </c>
      <c r="C3680" s="14">
        <f t="shared" si="781"/>
        <v>68.542000000000002</v>
      </c>
      <c r="D3680" s="13"/>
      <c r="E3680" s="14">
        <f t="shared" si="783"/>
        <v>68.540099999999995</v>
      </c>
      <c r="F3680" s="21">
        <v>18</v>
      </c>
      <c r="G3680" s="13"/>
      <c r="H3680" s="21">
        <f t="shared" si="782"/>
        <v>19</v>
      </c>
      <c r="I3680" s="13"/>
      <c r="J3680" s="11" t="str">
        <f t="shared" si="784"/>
        <v/>
      </c>
      <c r="K3680" s="11" t="str">
        <f t="shared" si="785"/>
        <v>U</v>
      </c>
      <c r="L3680" s="11" t="str">
        <f t="shared" si="786"/>
        <v/>
      </c>
      <c r="M3680" s="13"/>
      <c r="X3680" s="13"/>
    </row>
    <row r="3681" spans="1:24" x14ac:dyDescent="0.3">
      <c r="A3681" s="13"/>
      <c r="B3681" s="11">
        <v>4699</v>
      </c>
      <c r="C3681" s="14">
        <f t="shared" si="781"/>
        <v>68.549300000000002</v>
      </c>
      <c r="D3681" s="13"/>
      <c r="E3681" s="14">
        <f t="shared" si="783"/>
        <v>68.547399999999996</v>
      </c>
      <c r="F3681" s="21">
        <v>18</v>
      </c>
      <c r="G3681" s="13"/>
      <c r="H3681" s="21">
        <f t="shared" si="782"/>
        <v>19</v>
      </c>
      <c r="I3681" s="13"/>
      <c r="J3681" s="11" t="str">
        <f t="shared" si="784"/>
        <v/>
      </c>
      <c r="K3681" s="11" t="str">
        <f t="shared" si="785"/>
        <v>U</v>
      </c>
      <c r="L3681" s="11" t="str">
        <f t="shared" si="786"/>
        <v/>
      </c>
      <c r="M3681" s="13"/>
      <c r="X3681" s="13"/>
    </row>
    <row r="3682" spans="1:24" x14ac:dyDescent="0.3">
      <c r="A3682" s="13"/>
      <c r="B3682" s="11">
        <v>4700</v>
      </c>
      <c r="C3682" s="14">
        <f t="shared" si="781"/>
        <v>68.5565</v>
      </c>
      <c r="D3682" s="13"/>
      <c r="E3682" s="14">
        <f t="shared" si="783"/>
        <v>68.554699999999997</v>
      </c>
      <c r="F3682" s="21">
        <v>18</v>
      </c>
      <c r="G3682" s="13"/>
      <c r="H3682" s="21">
        <f t="shared" si="782"/>
        <v>18</v>
      </c>
      <c r="I3682" s="13"/>
      <c r="J3682" s="11" t="str">
        <f t="shared" si="784"/>
        <v>X</v>
      </c>
      <c r="K3682" s="11" t="str">
        <f t="shared" si="785"/>
        <v/>
      </c>
      <c r="L3682" s="11" t="str">
        <f t="shared" si="786"/>
        <v/>
      </c>
      <c r="M3682" s="13"/>
      <c r="X3682" s="13"/>
    </row>
    <row r="3683" spans="1:24" x14ac:dyDescent="0.3">
      <c r="A3683" s="13"/>
      <c r="B3683" s="11">
        <v>4701</v>
      </c>
      <c r="C3683" s="14">
        <f t="shared" si="781"/>
        <v>68.563800000000001</v>
      </c>
      <c r="D3683" s="13"/>
      <c r="E3683" s="14">
        <f t="shared" si="783"/>
        <v>68.561999999999998</v>
      </c>
      <c r="F3683" s="21">
        <v>18</v>
      </c>
      <c r="G3683" s="13"/>
      <c r="H3683" s="21">
        <f t="shared" si="782"/>
        <v>18</v>
      </c>
      <c r="I3683" s="13"/>
      <c r="J3683" s="11" t="str">
        <f t="shared" si="784"/>
        <v>X</v>
      </c>
      <c r="K3683" s="11" t="str">
        <f t="shared" si="785"/>
        <v/>
      </c>
      <c r="L3683" s="11" t="str">
        <f t="shared" si="786"/>
        <v/>
      </c>
      <c r="M3683" s="13"/>
      <c r="X3683" s="13"/>
    </row>
    <row r="3684" spans="1:24" x14ac:dyDescent="0.3">
      <c r="A3684" s="13"/>
      <c r="B3684" s="11">
        <v>4702</v>
      </c>
      <c r="C3684" s="14">
        <f t="shared" si="781"/>
        <v>68.571100000000001</v>
      </c>
      <c r="D3684" s="13"/>
      <c r="E3684" s="14">
        <f t="shared" si="783"/>
        <v>68.569299999999998</v>
      </c>
      <c r="F3684" s="21">
        <v>18</v>
      </c>
      <c r="G3684" s="13"/>
      <c r="H3684" s="21">
        <f t="shared" si="782"/>
        <v>18</v>
      </c>
      <c r="I3684" s="13"/>
      <c r="J3684" s="11" t="str">
        <f t="shared" si="784"/>
        <v>X</v>
      </c>
      <c r="K3684" s="11" t="str">
        <f t="shared" si="785"/>
        <v/>
      </c>
      <c r="L3684" s="11" t="str">
        <f t="shared" si="786"/>
        <v/>
      </c>
      <c r="M3684" s="13"/>
      <c r="X3684" s="13"/>
    </row>
    <row r="3685" spans="1:24" x14ac:dyDescent="0.3">
      <c r="A3685" s="13"/>
      <c r="B3685" s="11">
        <v>4703</v>
      </c>
      <c r="C3685" s="14">
        <f t="shared" si="781"/>
        <v>68.578400000000002</v>
      </c>
      <c r="D3685" s="13"/>
      <c r="E3685" s="14">
        <f t="shared" si="783"/>
        <v>68.576599999999999</v>
      </c>
      <c r="F3685" s="21">
        <v>18</v>
      </c>
      <c r="G3685" s="13"/>
      <c r="H3685" s="21">
        <f t="shared" si="782"/>
        <v>18</v>
      </c>
      <c r="I3685" s="13"/>
      <c r="J3685" s="11" t="str">
        <f t="shared" si="784"/>
        <v>X</v>
      </c>
      <c r="K3685" s="11" t="str">
        <f t="shared" si="785"/>
        <v/>
      </c>
      <c r="L3685" s="11" t="str">
        <f t="shared" si="786"/>
        <v/>
      </c>
      <c r="M3685" s="13"/>
      <c r="X3685" s="13"/>
    </row>
    <row r="3686" spans="1:24" x14ac:dyDescent="0.3">
      <c r="A3686" s="13"/>
      <c r="B3686" s="11">
        <v>4704</v>
      </c>
      <c r="C3686" s="14">
        <f t="shared" si="781"/>
        <v>68.585700000000003</v>
      </c>
      <c r="D3686" s="13"/>
      <c r="E3686" s="14">
        <f t="shared" si="783"/>
        <v>68.5839</v>
      </c>
      <c r="F3686" s="21">
        <f t="shared" ref="F3686:F3704" si="787">ROUND(18-(((E3686-68)-0.58)/0.14)*(18/6),0)</f>
        <v>18</v>
      </c>
      <c r="G3686" s="13"/>
      <c r="H3686" s="21">
        <f t="shared" si="782"/>
        <v>18</v>
      </c>
      <c r="I3686" s="13"/>
      <c r="J3686" s="11" t="str">
        <f t="shared" si="784"/>
        <v>X</v>
      </c>
      <c r="K3686" s="11" t="str">
        <f t="shared" si="785"/>
        <v/>
      </c>
      <c r="L3686" s="11" t="str">
        <f t="shared" si="786"/>
        <v/>
      </c>
      <c r="M3686" s="13"/>
      <c r="X3686" s="13"/>
    </row>
    <row r="3687" spans="1:24" x14ac:dyDescent="0.3">
      <c r="A3687" s="13"/>
      <c r="B3687" s="11">
        <v>4705</v>
      </c>
      <c r="C3687" s="14">
        <f t="shared" si="781"/>
        <v>68.593000000000004</v>
      </c>
      <c r="D3687" s="13"/>
      <c r="E3687" s="14">
        <f t="shared" si="783"/>
        <v>68.591200000000001</v>
      </c>
      <c r="F3687" s="21">
        <f t="shared" si="787"/>
        <v>18</v>
      </c>
      <c r="G3687" s="13"/>
      <c r="H3687" s="21">
        <f t="shared" si="782"/>
        <v>18</v>
      </c>
      <c r="I3687" s="13"/>
      <c r="J3687" s="11" t="str">
        <f t="shared" si="784"/>
        <v>X</v>
      </c>
      <c r="K3687" s="11" t="str">
        <f t="shared" si="785"/>
        <v/>
      </c>
      <c r="L3687" s="11" t="str">
        <f t="shared" si="786"/>
        <v/>
      </c>
      <c r="M3687" s="13"/>
      <c r="X3687" s="13"/>
    </row>
    <row r="3688" spans="1:24" x14ac:dyDescent="0.3">
      <c r="A3688" s="13"/>
      <c r="B3688" s="11">
        <v>4706</v>
      </c>
      <c r="C3688" s="14">
        <f t="shared" si="781"/>
        <v>68.600300000000004</v>
      </c>
      <c r="D3688" s="13"/>
      <c r="E3688" s="14">
        <f t="shared" si="783"/>
        <v>68.598500000000001</v>
      </c>
      <c r="F3688" s="21">
        <f t="shared" si="787"/>
        <v>18</v>
      </c>
      <c r="G3688" s="13"/>
      <c r="H3688" s="21">
        <f t="shared" si="782"/>
        <v>18</v>
      </c>
      <c r="I3688" s="13"/>
      <c r="J3688" s="11" t="str">
        <f t="shared" si="784"/>
        <v>X</v>
      </c>
      <c r="K3688" s="11" t="str">
        <f t="shared" si="785"/>
        <v/>
      </c>
      <c r="L3688" s="11" t="str">
        <f t="shared" si="786"/>
        <v/>
      </c>
      <c r="M3688" s="13"/>
      <c r="X3688" s="13"/>
    </row>
    <row r="3689" spans="1:24" x14ac:dyDescent="0.3">
      <c r="A3689" s="13"/>
      <c r="B3689" s="11">
        <v>4707</v>
      </c>
      <c r="C3689" s="14">
        <f t="shared" si="781"/>
        <v>68.607600000000005</v>
      </c>
      <c r="D3689" s="13"/>
      <c r="E3689" s="14">
        <f t="shared" si="783"/>
        <v>68.605800000000002</v>
      </c>
      <c r="F3689" s="21">
        <f t="shared" si="787"/>
        <v>17</v>
      </c>
      <c r="G3689" s="13"/>
      <c r="H3689" s="21">
        <f t="shared" si="782"/>
        <v>18</v>
      </c>
      <c r="I3689" s="13"/>
      <c r="J3689" s="11" t="str">
        <f t="shared" si="784"/>
        <v/>
      </c>
      <c r="K3689" s="11" t="str">
        <f t="shared" si="785"/>
        <v>U</v>
      </c>
      <c r="L3689" s="11" t="str">
        <f t="shared" si="786"/>
        <v/>
      </c>
      <c r="M3689" s="13"/>
      <c r="X3689" s="13"/>
    </row>
    <row r="3690" spans="1:24" x14ac:dyDescent="0.3">
      <c r="A3690" s="13"/>
      <c r="B3690" s="11">
        <v>4708</v>
      </c>
      <c r="C3690" s="14">
        <f t="shared" si="781"/>
        <v>68.614900000000006</v>
      </c>
      <c r="D3690" s="13"/>
      <c r="E3690" s="14">
        <f t="shared" si="783"/>
        <v>68.613100000000003</v>
      </c>
      <c r="F3690" s="21">
        <f t="shared" si="787"/>
        <v>17</v>
      </c>
      <c r="G3690" s="13"/>
      <c r="H3690" s="21">
        <f t="shared" si="782"/>
        <v>18</v>
      </c>
      <c r="I3690" s="13"/>
      <c r="J3690" s="11" t="str">
        <f t="shared" si="784"/>
        <v/>
      </c>
      <c r="K3690" s="11" t="str">
        <f t="shared" si="785"/>
        <v>U</v>
      </c>
      <c r="L3690" s="11" t="str">
        <f t="shared" si="786"/>
        <v/>
      </c>
      <c r="M3690" s="13"/>
      <c r="X3690" s="13"/>
    </row>
    <row r="3691" spans="1:24" x14ac:dyDescent="0.3">
      <c r="A3691" s="13"/>
      <c r="B3691" s="11">
        <v>4709</v>
      </c>
      <c r="C3691" s="14">
        <f t="shared" si="781"/>
        <v>68.622200000000007</v>
      </c>
      <c r="D3691" s="13"/>
      <c r="E3691" s="14">
        <f t="shared" si="783"/>
        <v>68.620400000000004</v>
      </c>
      <c r="F3691" s="21">
        <f t="shared" si="787"/>
        <v>17</v>
      </c>
      <c r="G3691" s="13"/>
      <c r="H3691" s="21">
        <f t="shared" si="782"/>
        <v>18</v>
      </c>
      <c r="I3691" s="13"/>
      <c r="J3691" s="11" t="str">
        <f t="shared" si="784"/>
        <v/>
      </c>
      <c r="K3691" s="11" t="str">
        <f t="shared" si="785"/>
        <v>U</v>
      </c>
      <c r="L3691" s="11" t="str">
        <f t="shared" si="786"/>
        <v/>
      </c>
      <c r="M3691" s="13"/>
      <c r="X3691" s="13"/>
    </row>
    <row r="3692" spans="1:24" x14ac:dyDescent="0.3">
      <c r="A3692" s="13"/>
      <c r="B3692" s="11">
        <v>4710</v>
      </c>
      <c r="C3692" s="14">
        <f t="shared" si="781"/>
        <v>68.629400000000004</v>
      </c>
      <c r="D3692" s="13"/>
      <c r="E3692" s="14">
        <f t="shared" si="783"/>
        <v>68.627700000000004</v>
      </c>
      <c r="F3692" s="21">
        <f t="shared" si="787"/>
        <v>17</v>
      </c>
      <c r="G3692" s="13"/>
      <c r="H3692" s="21">
        <f t="shared" si="782"/>
        <v>17</v>
      </c>
      <c r="I3692" s="13"/>
      <c r="J3692" s="11" t="str">
        <f t="shared" si="784"/>
        <v>X</v>
      </c>
      <c r="K3692" s="11" t="str">
        <f t="shared" si="785"/>
        <v/>
      </c>
      <c r="L3692" s="11" t="str">
        <f t="shared" si="786"/>
        <v/>
      </c>
      <c r="M3692" s="13"/>
      <c r="X3692" s="13"/>
    </row>
    <row r="3693" spans="1:24" x14ac:dyDescent="0.3">
      <c r="A3693" s="13"/>
      <c r="B3693" s="11">
        <v>4711</v>
      </c>
      <c r="C3693" s="14">
        <f t="shared" si="781"/>
        <v>68.636700000000005</v>
      </c>
      <c r="D3693" s="13"/>
      <c r="E3693" s="14">
        <f t="shared" si="783"/>
        <v>68.635000000000005</v>
      </c>
      <c r="F3693" s="21">
        <f t="shared" si="787"/>
        <v>17</v>
      </c>
      <c r="G3693" s="13"/>
      <c r="H3693" s="21">
        <f t="shared" si="782"/>
        <v>17</v>
      </c>
      <c r="I3693" s="13"/>
      <c r="J3693" s="11" t="str">
        <f t="shared" si="784"/>
        <v>X</v>
      </c>
      <c r="K3693" s="11" t="str">
        <f t="shared" si="785"/>
        <v/>
      </c>
      <c r="L3693" s="11" t="str">
        <f t="shared" si="786"/>
        <v/>
      </c>
      <c r="M3693" s="13"/>
      <c r="X3693" s="13"/>
    </row>
    <row r="3694" spans="1:24" x14ac:dyDescent="0.3">
      <c r="A3694" s="13"/>
      <c r="B3694" s="11">
        <v>4712</v>
      </c>
      <c r="C3694" s="14">
        <f t="shared" si="781"/>
        <v>68.644000000000005</v>
      </c>
      <c r="D3694" s="13"/>
      <c r="E3694" s="14">
        <f t="shared" si="783"/>
        <v>68.642300000000006</v>
      </c>
      <c r="F3694" s="21">
        <f t="shared" si="787"/>
        <v>17</v>
      </c>
      <c r="G3694" s="13"/>
      <c r="H3694" s="21">
        <f t="shared" si="782"/>
        <v>17</v>
      </c>
      <c r="I3694" s="13"/>
      <c r="J3694" s="11" t="str">
        <f t="shared" si="784"/>
        <v>X</v>
      </c>
      <c r="K3694" s="11" t="str">
        <f t="shared" si="785"/>
        <v/>
      </c>
      <c r="L3694" s="11" t="str">
        <f t="shared" si="786"/>
        <v/>
      </c>
      <c r="M3694" s="13"/>
      <c r="X3694" s="13"/>
    </row>
    <row r="3695" spans="1:24" x14ac:dyDescent="0.3">
      <c r="A3695" s="13"/>
      <c r="B3695" s="11">
        <v>4713</v>
      </c>
      <c r="C3695" s="14">
        <f t="shared" si="781"/>
        <v>68.651300000000006</v>
      </c>
      <c r="D3695" s="13"/>
      <c r="E3695" s="14">
        <f t="shared" si="783"/>
        <v>68.649600000000007</v>
      </c>
      <c r="F3695" s="21">
        <f t="shared" si="787"/>
        <v>17</v>
      </c>
      <c r="G3695" s="13"/>
      <c r="H3695" s="21">
        <f t="shared" si="782"/>
        <v>17</v>
      </c>
      <c r="I3695" s="13"/>
      <c r="J3695" s="11" t="str">
        <f t="shared" si="784"/>
        <v>X</v>
      </c>
      <c r="K3695" s="11" t="str">
        <f t="shared" si="785"/>
        <v/>
      </c>
      <c r="L3695" s="11" t="str">
        <f t="shared" si="786"/>
        <v/>
      </c>
      <c r="M3695" s="13"/>
      <c r="X3695" s="13"/>
    </row>
    <row r="3696" spans="1:24" x14ac:dyDescent="0.3">
      <c r="A3696" s="13"/>
      <c r="B3696" s="11">
        <v>4714</v>
      </c>
      <c r="C3696" s="14">
        <f t="shared" si="781"/>
        <v>68.658600000000007</v>
      </c>
      <c r="D3696" s="13"/>
      <c r="E3696" s="14">
        <f t="shared" si="783"/>
        <v>68.656899999999993</v>
      </c>
      <c r="F3696" s="21">
        <f t="shared" si="787"/>
        <v>16</v>
      </c>
      <c r="G3696" s="13"/>
      <c r="H3696" s="21">
        <f t="shared" si="782"/>
        <v>17</v>
      </c>
      <c r="I3696" s="13"/>
      <c r="J3696" s="11" t="str">
        <f t="shared" si="784"/>
        <v/>
      </c>
      <c r="K3696" s="11" t="str">
        <f t="shared" si="785"/>
        <v>U</v>
      </c>
      <c r="L3696" s="11" t="str">
        <f t="shared" si="786"/>
        <v/>
      </c>
      <c r="M3696" s="13"/>
      <c r="X3696" s="13"/>
    </row>
    <row r="3697" spans="1:24" x14ac:dyDescent="0.3">
      <c r="A3697" s="13"/>
      <c r="B3697" s="11">
        <v>4715</v>
      </c>
      <c r="C3697" s="14">
        <f t="shared" si="781"/>
        <v>68.665899999999993</v>
      </c>
      <c r="D3697" s="13"/>
      <c r="E3697" s="14">
        <f t="shared" si="783"/>
        <v>68.664199999999994</v>
      </c>
      <c r="F3697" s="21">
        <f t="shared" si="787"/>
        <v>16</v>
      </c>
      <c r="G3697" s="13"/>
      <c r="H3697" s="21">
        <f t="shared" si="782"/>
        <v>17</v>
      </c>
      <c r="I3697" s="13"/>
      <c r="J3697" s="11" t="str">
        <f t="shared" si="784"/>
        <v/>
      </c>
      <c r="K3697" s="11" t="str">
        <f t="shared" si="785"/>
        <v>U</v>
      </c>
      <c r="L3697" s="11" t="str">
        <f t="shared" si="786"/>
        <v/>
      </c>
      <c r="M3697" s="13"/>
      <c r="X3697" s="13"/>
    </row>
    <row r="3698" spans="1:24" x14ac:dyDescent="0.3">
      <c r="A3698" s="13"/>
      <c r="B3698" s="11">
        <v>4716</v>
      </c>
      <c r="C3698" s="14">
        <f t="shared" si="781"/>
        <v>68.673100000000005</v>
      </c>
      <c r="D3698" s="13"/>
      <c r="E3698" s="14">
        <f t="shared" si="783"/>
        <v>68.671499999999995</v>
      </c>
      <c r="F3698" s="21">
        <f t="shared" si="787"/>
        <v>16</v>
      </c>
      <c r="G3698" s="13"/>
      <c r="H3698" s="21">
        <f t="shared" si="782"/>
        <v>16</v>
      </c>
      <c r="I3698" s="13"/>
      <c r="J3698" s="11" t="str">
        <f t="shared" si="784"/>
        <v>X</v>
      </c>
      <c r="K3698" s="11" t="str">
        <f t="shared" si="785"/>
        <v/>
      </c>
      <c r="L3698" s="11" t="str">
        <f t="shared" si="786"/>
        <v/>
      </c>
      <c r="M3698" s="13"/>
      <c r="X3698" s="13"/>
    </row>
    <row r="3699" spans="1:24" x14ac:dyDescent="0.3">
      <c r="A3699" s="13"/>
      <c r="B3699" s="11">
        <v>4717</v>
      </c>
      <c r="C3699" s="14">
        <f t="shared" si="781"/>
        <v>68.680400000000006</v>
      </c>
      <c r="D3699" s="13"/>
      <c r="E3699" s="14">
        <f t="shared" si="783"/>
        <v>68.678799999999995</v>
      </c>
      <c r="F3699" s="21">
        <f t="shared" si="787"/>
        <v>16</v>
      </c>
      <c r="G3699" s="13"/>
      <c r="H3699" s="21">
        <f t="shared" si="782"/>
        <v>16</v>
      </c>
      <c r="I3699" s="13"/>
      <c r="J3699" s="11" t="str">
        <f t="shared" si="784"/>
        <v>X</v>
      </c>
      <c r="K3699" s="11" t="str">
        <f t="shared" si="785"/>
        <v/>
      </c>
      <c r="L3699" s="11" t="str">
        <f t="shared" si="786"/>
        <v/>
      </c>
      <c r="M3699" s="13"/>
      <c r="X3699" s="13"/>
    </row>
    <row r="3700" spans="1:24" x14ac:dyDescent="0.3">
      <c r="A3700" s="13"/>
      <c r="B3700" s="11">
        <v>4718</v>
      </c>
      <c r="C3700" s="14">
        <f t="shared" si="781"/>
        <v>68.687700000000007</v>
      </c>
      <c r="D3700" s="13"/>
      <c r="E3700" s="14">
        <f t="shared" si="783"/>
        <v>68.686099999999996</v>
      </c>
      <c r="F3700" s="21">
        <f t="shared" si="787"/>
        <v>16</v>
      </c>
      <c r="G3700" s="13"/>
      <c r="H3700" s="21">
        <f t="shared" si="782"/>
        <v>16</v>
      </c>
      <c r="I3700" s="13"/>
      <c r="J3700" s="11" t="str">
        <f t="shared" si="784"/>
        <v>X</v>
      </c>
      <c r="K3700" s="11" t="str">
        <f t="shared" si="785"/>
        <v/>
      </c>
      <c r="L3700" s="11" t="str">
        <f t="shared" si="786"/>
        <v/>
      </c>
      <c r="M3700" s="13"/>
      <c r="X3700" s="13"/>
    </row>
    <row r="3701" spans="1:24" x14ac:dyDescent="0.3">
      <c r="A3701" s="13"/>
      <c r="B3701" s="11">
        <v>4719</v>
      </c>
      <c r="C3701" s="14">
        <f t="shared" si="781"/>
        <v>68.694999999999993</v>
      </c>
      <c r="D3701" s="13"/>
      <c r="E3701" s="14">
        <f t="shared" si="783"/>
        <v>68.693399999999997</v>
      </c>
      <c r="F3701" s="21">
        <f t="shared" si="787"/>
        <v>16</v>
      </c>
      <c r="G3701" s="13"/>
      <c r="H3701" s="21">
        <f t="shared" si="782"/>
        <v>16</v>
      </c>
      <c r="I3701" s="13"/>
      <c r="J3701" s="11" t="str">
        <f t="shared" si="784"/>
        <v>X</v>
      </c>
      <c r="K3701" s="11" t="str">
        <f t="shared" si="785"/>
        <v/>
      </c>
      <c r="L3701" s="11" t="str">
        <f t="shared" si="786"/>
        <v/>
      </c>
      <c r="M3701" s="13"/>
      <c r="X3701" s="13"/>
    </row>
    <row r="3702" spans="1:24" x14ac:dyDescent="0.3">
      <c r="A3702" s="13"/>
      <c r="B3702" s="11">
        <v>4720</v>
      </c>
      <c r="C3702" s="14">
        <f t="shared" si="781"/>
        <v>68.702299999999994</v>
      </c>
      <c r="D3702" s="13"/>
      <c r="E3702" s="14">
        <f t="shared" si="783"/>
        <v>68.700699999999998</v>
      </c>
      <c r="F3702" s="21">
        <f t="shared" si="787"/>
        <v>15</v>
      </c>
      <c r="G3702" s="13"/>
      <c r="H3702" s="21">
        <f t="shared" si="782"/>
        <v>16</v>
      </c>
      <c r="I3702" s="13"/>
      <c r="J3702" s="11" t="str">
        <f t="shared" si="784"/>
        <v/>
      </c>
      <c r="K3702" s="11" t="str">
        <f t="shared" si="785"/>
        <v>U</v>
      </c>
      <c r="L3702" s="11" t="str">
        <f t="shared" si="786"/>
        <v/>
      </c>
      <c r="M3702" s="13"/>
      <c r="X3702" s="13"/>
    </row>
    <row r="3703" spans="1:24" x14ac:dyDescent="0.3">
      <c r="A3703" s="13"/>
      <c r="B3703" s="11">
        <v>4721</v>
      </c>
      <c r="C3703" s="14">
        <f t="shared" si="781"/>
        <v>68.709500000000006</v>
      </c>
      <c r="D3703" s="13"/>
      <c r="E3703" s="14">
        <f t="shared" si="783"/>
        <v>68.707999999999998</v>
      </c>
      <c r="F3703" s="21">
        <f t="shared" si="787"/>
        <v>15</v>
      </c>
      <c r="G3703" s="13"/>
      <c r="H3703" s="21">
        <f t="shared" si="782"/>
        <v>15</v>
      </c>
      <c r="I3703" s="13"/>
      <c r="J3703" s="11" t="str">
        <f t="shared" ref="J3703:J3734" si="788">IF(H3703=F3703,"X","")</f>
        <v>X</v>
      </c>
      <c r="K3703" s="11" t="str">
        <f t="shared" ref="K3703:K3734" si="789">IF(H3703&gt;F3703,"U","")</f>
        <v/>
      </c>
      <c r="L3703" s="11" t="str">
        <f t="shared" ref="L3703:L3734" si="790">IF(H3703&lt;F3703,"O","")</f>
        <v/>
      </c>
      <c r="M3703" s="13"/>
      <c r="X3703" s="13"/>
    </row>
    <row r="3704" spans="1:24" x14ac:dyDescent="0.3">
      <c r="A3704" s="13"/>
      <c r="B3704" s="11">
        <v>4722</v>
      </c>
      <c r="C3704" s="14">
        <f t="shared" si="781"/>
        <v>68.716800000000006</v>
      </c>
      <c r="D3704" s="13"/>
      <c r="E3704" s="14">
        <f t="shared" si="783"/>
        <v>68.715299999999999</v>
      </c>
      <c r="F3704" s="21">
        <f t="shared" si="787"/>
        <v>15</v>
      </c>
      <c r="G3704" s="13"/>
      <c r="H3704" s="21">
        <f t="shared" si="782"/>
        <v>15</v>
      </c>
      <c r="I3704" s="13"/>
      <c r="J3704" s="11" t="str">
        <f t="shared" si="788"/>
        <v>X</v>
      </c>
      <c r="K3704" s="11" t="str">
        <f t="shared" si="789"/>
        <v/>
      </c>
      <c r="L3704" s="11" t="str">
        <f t="shared" si="790"/>
        <v/>
      </c>
      <c r="M3704" s="13"/>
      <c r="X3704" s="13"/>
    </row>
    <row r="3705" spans="1:24" x14ac:dyDescent="0.3">
      <c r="A3705" s="13"/>
      <c r="B3705" s="11">
        <v>4723</v>
      </c>
      <c r="C3705" s="14">
        <f t="shared" si="781"/>
        <v>68.724100000000007</v>
      </c>
      <c r="D3705" s="13"/>
      <c r="E3705" s="14">
        <f t="shared" si="783"/>
        <v>68.7226</v>
      </c>
      <c r="F3705" s="21">
        <f t="shared" ref="F3705:F3723" si="791">ROUND((18/2)+((0.86-(E3705-68))/0.14)*(18/3),0)</f>
        <v>15</v>
      </c>
      <c r="G3705" s="13"/>
      <c r="H3705" s="21">
        <f t="shared" si="782"/>
        <v>15</v>
      </c>
      <c r="I3705" s="13"/>
      <c r="J3705" s="11" t="str">
        <f t="shared" si="788"/>
        <v>X</v>
      </c>
      <c r="K3705" s="11" t="str">
        <f t="shared" si="789"/>
        <v/>
      </c>
      <c r="L3705" s="11" t="str">
        <f t="shared" si="790"/>
        <v/>
      </c>
      <c r="M3705" s="13"/>
      <c r="X3705" s="13"/>
    </row>
    <row r="3706" spans="1:24" x14ac:dyDescent="0.3">
      <c r="A3706" s="13"/>
      <c r="B3706" s="11">
        <v>4724</v>
      </c>
      <c r="C3706" s="14">
        <f t="shared" si="781"/>
        <v>68.731399999999994</v>
      </c>
      <c r="D3706" s="13"/>
      <c r="E3706" s="14">
        <f t="shared" si="783"/>
        <v>68.729900000000001</v>
      </c>
      <c r="F3706" s="21">
        <f t="shared" si="791"/>
        <v>15</v>
      </c>
      <c r="G3706" s="13"/>
      <c r="H3706" s="21">
        <f t="shared" si="782"/>
        <v>15</v>
      </c>
      <c r="I3706" s="13"/>
      <c r="J3706" s="11" t="str">
        <f t="shared" si="788"/>
        <v>X</v>
      </c>
      <c r="K3706" s="11" t="str">
        <f t="shared" si="789"/>
        <v/>
      </c>
      <c r="L3706" s="11" t="str">
        <f t="shared" si="790"/>
        <v/>
      </c>
      <c r="M3706" s="13"/>
      <c r="X3706" s="13"/>
    </row>
    <row r="3707" spans="1:24" x14ac:dyDescent="0.3">
      <c r="A3707" s="13"/>
      <c r="B3707" s="11">
        <v>4725</v>
      </c>
      <c r="C3707" s="14">
        <f t="shared" si="781"/>
        <v>68.738600000000005</v>
      </c>
      <c r="D3707" s="13"/>
      <c r="E3707" s="14">
        <f t="shared" si="783"/>
        <v>68.737200000000001</v>
      </c>
      <c r="F3707" s="21">
        <f t="shared" si="791"/>
        <v>14</v>
      </c>
      <c r="G3707" s="13"/>
      <c r="H3707" s="21">
        <f t="shared" si="782"/>
        <v>14</v>
      </c>
      <c r="I3707" s="13"/>
      <c r="J3707" s="11" t="str">
        <f t="shared" si="788"/>
        <v>X</v>
      </c>
      <c r="K3707" s="11" t="str">
        <f t="shared" si="789"/>
        <v/>
      </c>
      <c r="L3707" s="11" t="str">
        <f t="shared" si="790"/>
        <v/>
      </c>
      <c r="M3707" s="13"/>
      <c r="X3707" s="13"/>
    </row>
    <row r="3708" spans="1:24" x14ac:dyDescent="0.3">
      <c r="A3708" s="13"/>
      <c r="B3708" s="11">
        <v>4726</v>
      </c>
      <c r="C3708" s="14">
        <f t="shared" si="781"/>
        <v>68.745900000000006</v>
      </c>
      <c r="D3708" s="13"/>
      <c r="E3708" s="14">
        <f t="shared" si="783"/>
        <v>68.744500000000002</v>
      </c>
      <c r="F3708" s="21">
        <f t="shared" si="791"/>
        <v>14</v>
      </c>
      <c r="G3708" s="13"/>
      <c r="H3708" s="21">
        <f t="shared" si="782"/>
        <v>14</v>
      </c>
      <c r="I3708" s="13"/>
      <c r="J3708" s="11" t="str">
        <f t="shared" si="788"/>
        <v>X</v>
      </c>
      <c r="K3708" s="11" t="str">
        <f t="shared" si="789"/>
        <v/>
      </c>
      <c r="L3708" s="11" t="str">
        <f t="shared" si="790"/>
        <v/>
      </c>
      <c r="M3708" s="13"/>
      <c r="X3708" s="13"/>
    </row>
    <row r="3709" spans="1:24" x14ac:dyDescent="0.3">
      <c r="A3709" s="13"/>
      <c r="B3709" s="11">
        <v>4727</v>
      </c>
      <c r="C3709" s="14">
        <f t="shared" si="781"/>
        <v>68.753200000000007</v>
      </c>
      <c r="D3709" s="13"/>
      <c r="E3709" s="14">
        <f t="shared" si="783"/>
        <v>68.751800000000003</v>
      </c>
      <c r="F3709" s="21">
        <f t="shared" si="791"/>
        <v>14</v>
      </c>
      <c r="G3709" s="13"/>
      <c r="H3709" s="21">
        <f t="shared" si="782"/>
        <v>14</v>
      </c>
      <c r="I3709" s="13"/>
      <c r="J3709" s="11" t="str">
        <f t="shared" si="788"/>
        <v>X</v>
      </c>
      <c r="K3709" s="11" t="str">
        <f t="shared" si="789"/>
        <v/>
      </c>
      <c r="L3709" s="11" t="str">
        <f t="shared" si="790"/>
        <v/>
      </c>
      <c r="M3709" s="13"/>
      <c r="X3709" s="13"/>
    </row>
    <row r="3710" spans="1:24" x14ac:dyDescent="0.3">
      <c r="A3710" s="13"/>
      <c r="B3710" s="11">
        <v>4728</v>
      </c>
      <c r="C3710" s="14">
        <f t="shared" si="781"/>
        <v>68.760499999999993</v>
      </c>
      <c r="D3710" s="13"/>
      <c r="E3710" s="14">
        <f t="shared" si="783"/>
        <v>68.759100000000004</v>
      </c>
      <c r="F3710" s="21">
        <f t="shared" si="791"/>
        <v>13</v>
      </c>
      <c r="G3710" s="13"/>
      <c r="H3710" s="21">
        <f t="shared" si="782"/>
        <v>14</v>
      </c>
      <c r="I3710" s="13"/>
      <c r="J3710" s="11" t="str">
        <f t="shared" si="788"/>
        <v/>
      </c>
      <c r="K3710" s="11" t="str">
        <f t="shared" si="789"/>
        <v>U</v>
      </c>
      <c r="L3710" s="11" t="str">
        <f t="shared" si="790"/>
        <v/>
      </c>
      <c r="M3710" s="13"/>
      <c r="X3710" s="13"/>
    </row>
    <row r="3711" spans="1:24" x14ac:dyDescent="0.3">
      <c r="A3711" s="13"/>
      <c r="B3711" s="11">
        <v>4729</v>
      </c>
      <c r="C3711" s="14">
        <f t="shared" si="781"/>
        <v>68.767700000000005</v>
      </c>
      <c r="D3711" s="13"/>
      <c r="E3711" s="14">
        <f t="shared" si="783"/>
        <v>68.766400000000004</v>
      </c>
      <c r="F3711" s="21">
        <f t="shared" si="791"/>
        <v>13</v>
      </c>
      <c r="G3711" s="13"/>
      <c r="H3711" s="21">
        <f t="shared" si="782"/>
        <v>13</v>
      </c>
      <c r="I3711" s="13"/>
      <c r="J3711" s="11" t="str">
        <f t="shared" si="788"/>
        <v>X</v>
      </c>
      <c r="K3711" s="11" t="str">
        <f t="shared" si="789"/>
        <v/>
      </c>
      <c r="L3711" s="11" t="str">
        <f t="shared" si="790"/>
        <v/>
      </c>
      <c r="M3711" s="13"/>
      <c r="X3711" s="13"/>
    </row>
    <row r="3712" spans="1:24" x14ac:dyDescent="0.3">
      <c r="A3712" s="13"/>
      <c r="B3712" s="11">
        <v>4730</v>
      </c>
      <c r="C3712" s="14">
        <f t="shared" si="781"/>
        <v>68.775000000000006</v>
      </c>
      <c r="D3712" s="13"/>
      <c r="E3712" s="14">
        <f t="shared" si="783"/>
        <v>68.773700000000005</v>
      </c>
      <c r="F3712" s="21">
        <f t="shared" si="791"/>
        <v>13</v>
      </c>
      <c r="G3712" s="13"/>
      <c r="H3712" s="21">
        <f t="shared" si="782"/>
        <v>13</v>
      </c>
      <c r="I3712" s="13"/>
      <c r="J3712" s="11" t="str">
        <f t="shared" si="788"/>
        <v>X</v>
      </c>
      <c r="K3712" s="11" t="str">
        <f t="shared" si="789"/>
        <v/>
      </c>
      <c r="L3712" s="11" t="str">
        <f t="shared" si="790"/>
        <v/>
      </c>
      <c r="M3712" s="13"/>
      <c r="X3712" s="13"/>
    </row>
    <row r="3713" spans="1:24" x14ac:dyDescent="0.3">
      <c r="A3713" s="13"/>
      <c r="B3713" s="11">
        <v>4731</v>
      </c>
      <c r="C3713" s="14">
        <f t="shared" si="781"/>
        <v>68.782300000000006</v>
      </c>
      <c r="D3713" s="13"/>
      <c r="E3713" s="14">
        <f t="shared" si="783"/>
        <v>68.781000000000006</v>
      </c>
      <c r="F3713" s="21">
        <f t="shared" si="791"/>
        <v>12</v>
      </c>
      <c r="G3713" s="13"/>
      <c r="H3713" s="21">
        <f t="shared" si="782"/>
        <v>13</v>
      </c>
      <c r="I3713" s="13"/>
      <c r="J3713" s="11" t="str">
        <f t="shared" si="788"/>
        <v/>
      </c>
      <c r="K3713" s="11" t="str">
        <f t="shared" si="789"/>
        <v>U</v>
      </c>
      <c r="L3713" s="11" t="str">
        <f t="shared" si="790"/>
        <v/>
      </c>
      <c r="M3713" s="13"/>
      <c r="X3713" s="13"/>
    </row>
    <row r="3714" spans="1:24" x14ac:dyDescent="0.3">
      <c r="A3714" s="13"/>
      <c r="B3714" s="11">
        <v>4732</v>
      </c>
      <c r="C3714" s="14">
        <f t="shared" si="781"/>
        <v>68.789500000000004</v>
      </c>
      <c r="D3714" s="13"/>
      <c r="E3714" s="14">
        <f t="shared" si="783"/>
        <v>68.788300000000007</v>
      </c>
      <c r="F3714" s="21">
        <f t="shared" si="791"/>
        <v>12</v>
      </c>
      <c r="G3714" s="13"/>
      <c r="H3714" s="21">
        <f t="shared" si="782"/>
        <v>11.999999999999998</v>
      </c>
      <c r="I3714" s="13"/>
      <c r="J3714" s="11" t="str">
        <f t="shared" si="788"/>
        <v>X</v>
      </c>
      <c r="K3714" s="11" t="str">
        <f t="shared" si="789"/>
        <v/>
      </c>
      <c r="L3714" s="11" t="str">
        <f t="shared" si="790"/>
        <v/>
      </c>
      <c r="M3714" s="13"/>
      <c r="X3714" s="13"/>
    </row>
    <row r="3715" spans="1:24" x14ac:dyDescent="0.3">
      <c r="A3715" s="13"/>
      <c r="B3715" s="11">
        <v>4733</v>
      </c>
      <c r="C3715" s="14">
        <f t="shared" si="781"/>
        <v>68.796800000000005</v>
      </c>
      <c r="D3715" s="13"/>
      <c r="E3715" s="14">
        <f t="shared" si="783"/>
        <v>68.795599999999993</v>
      </c>
      <c r="F3715" s="21">
        <f t="shared" si="791"/>
        <v>12</v>
      </c>
      <c r="G3715" s="13"/>
      <c r="H3715" s="21">
        <f t="shared" si="782"/>
        <v>11.999999999999998</v>
      </c>
      <c r="I3715" s="13"/>
      <c r="J3715" s="11" t="str">
        <f t="shared" si="788"/>
        <v>X</v>
      </c>
      <c r="K3715" s="11" t="str">
        <f t="shared" si="789"/>
        <v/>
      </c>
      <c r="L3715" s="11" t="str">
        <f t="shared" si="790"/>
        <v/>
      </c>
      <c r="M3715" s="13"/>
      <c r="X3715" s="13"/>
    </row>
    <row r="3716" spans="1:24" x14ac:dyDescent="0.3">
      <c r="A3716" s="13"/>
      <c r="B3716" s="11">
        <v>4734</v>
      </c>
      <c r="C3716" s="14">
        <f t="shared" si="781"/>
        <v>68.804100000000005</v>
      </c>
      <c r="D3716" s="13"/>
      <c r="E3716" s="14">
        <f t="shared" si="783"/>
        <v>68.802899999999994</v>
      </c>
      <c r="F3716" s="21">
        <f t="shared" si="791"/>
        <v>11</v>
      </c>
      <c r="G3716" s="13"/>
      <c r="H3716" s="21">
        <f t="shared" si="782"/>
        <v>11.999999999999998</v>
      </c>
      <c r="I3716" s="13"/>
      <c r="J3716" s="11" t="str">
        <f t="shared" si="788"/>
        <v/>
      </c>
      <c r="K3716" s="11" t="str">
        <f t="shared" si="789"/>
        <v>U</v>
      </c>
      <c r="L3716" s="11" t="str">
        <f t="shared" si="790"/>
        <v/>
      </c>
      <c r="M3716" s="13"/>
      <c r="X3716" s="13"/>
    </row>
    <row r="3717" spans="1:24" x14ac:dyDescent="0.3">
      <c r="A3717" s="13"/>
      <c r="B3717" s="11">
        <v>4735</v>
      </c>
      <c r="C3717" s="14">
        <f t="shared" si="781"/>
        <v>68.811300000000003</v>
      </c>
      <c r="D3717" s="13"/>
      <c r="E3717" s="14">
        <f t="shared" si="783"/>
        <v>68.810199999999995</v>
      </c>
      <c r="F3717" s="21">
        <f t="shared" si="791"/>
        <v>11</v>
      </c>
      <c r="G3717" s="13"/>
      <c r="H3717" s="21">
        <f t="shared" si="782"/>
        <v>11</v>
      </c>
      <c r="I3717" s="13"/>
      <c r="J3717" s="11" t="str">
        <f t="shared" si="788"/>
        <v>X</v>
      </c>
      <c r="K3717" s="11" t="str">
        <f t="shared" si="789"/>
        <v/>
      </c>
      <c r="L3717" s="11" t="str">
        <f t="shared" si="790"/>
        <v/>
      </c>
      <c r="M3717" s="13"/>
      <c r="X3717" s="13"/>
    </row>
    <row r="3718" spans="1:24" x14ac:dyDescent="0.3">
      <c r="A3718" s="13"/>
      <c r="B3718" s="11">
        <v>4736</v>
      </c>
      <c r="C3718" s="14">
        <f t="shared" ref="C3718:C3781" si="792">ROUND(SQRT(B3718),4)</f>
        <v>68.818600000000004</v>
      </c>
      <c r="D3718" s="13"/>
      <c r="E3718" s="14">
        <f t="shared" si="783"/>
        <v>68.817499999999995</v>
      </c>
      <c r="F3718" s="21">
        <f t="shared" si="791"/>
        <v>11</v>
      </c>
      <c r="G3718" s="13"/>
      <c r="H3718" s="21">
        <f t="shared" si="782"/>
        <v>11</v>
      </c>
      <c r="I3718" s="13"/>
      <c r="J3718" s="11" t="str">
        <f t="shared" si="788"/>
        <v>X</v>
      </c>
      <c r="K3718" s="11" t="str">
        <f t="shared" si="789"/>
        <v/>
      </c>
      <c r="L3718" s="11" t="str">
        <f t="shared" si="790"/>
        <v/>
      </c>
      <c r="M3718" s="13"/>
      <c r="X3718" s="13"/>
    </row>
    <row r="3719" spans="1:24" x14ac:dyDescent="0.3">
      <c r="A3719" s="13"/>
      <c r="B3719" s="11">
        <v>4737</v>
      </c>
      <c r="C3719" s="14">
        <f t="shared" si="792"/>
        <v>68.825900000000004</v>
      </c>
      <c r="D3719" s="13"/>
      <c r="E3719" s="14">
        <f t="shared" si="783"/>
        <v>68.824799999999996</v>
      </c>
      <c r="F3719" s="21">
        <f t="shared" si="791"/>
        <v>11</v>
      </c>
      <c r="G3719" s="13"/>
      <c r="H3719" s="21">
        <f t="shared" ref="H3719:H3782" si="793">ROUND(C3719-E3719,4)*10000</f>
        <v>11</v>
      </c>
      <c r="I3719" s="13"/>
      <c r="J3719" s="11" t="str">
        <f t="shared" si="788"/>
        <v>X</v>
      </c>
      <c r="K3719" s="11" t="str">
        <f t="shared" si="789"/>
        <v/>
      </c>
      <c r="L3719" s="11" t="str">
        <f t="shared" si="790"/>
        <v/>
      </c>
      <c r="M3719" s="13"/>
      <c r="X3719" s="13"/>
    </row>
    <row r="3720" spans="1:24" x14ac:dyDescent="0.3">
      <c r="A3720" s="13"/>
      <c r="B3720" s="11">
        <v>4738</v>
      </c>
      <c r="C3720" s="14">
        <f t="shared" si="792"/>
        <v>68.833100000000002</v>
      </c>
      <c r="D3720" s="13"/>
      <c r="E3720" s="14">
        <f t="shared" si="783"/>
        <v>68.832099999999997</v>
      </c>
      <c r="F3720" s="21">
        <f t="shared" si="791"/>
        <v>10</v>
      </c>
      <c r="G3720" s="13"/>
      <c r="H3720" s="21">
        <f t="shared" si="793"/>
        <v>10</v>
      </c>
      <c r="I3720" s="13"/>
      <c r="J3720" s="11" t="str">
        <f t="shared" si="788"/>
        <v>X</v>
      </c>
      <c r="K3720" s="11" t="str">
        <f t="shared" si="789"/>
        <v/>
      </c>
      <c r="L3720" s="11" t="str">
        <f t="shared" si="790"/>
        <v/>
      </c>
      <c r="M3720" s="13"/>
      <c r="X3720" s="13"/>
    </row>
    <row r="3721" spans="1:24" x14ac:dyDescent="0.3">
      <c r="A3721" s="13"/>
      <c r="B3721" s="11">
        <v>4739</v>
      </c>
      <c r="C3721" s="14">
        <f t="shared" si="792"/>
        <v>68.840400000000002</v>
      </c>
      <c r="D3721" s="13"/>
      <c r="E3721" s="14">
        <f t="shared" si="783"/>
        <v>68.839399999999998</v>
      </c>
      <c r="F3721" s="21">
        <f t="shared" si="791"/>
        <v>10</v>
      </c>
      <c r="G3721" s="13"/>
      <c r="H3721" s="21">
        <f t="shared" si="793"/>
        <v>10</v>
      </c>
      <c r="I3721" s="13"/>
      <c r="J3721" s="11" t="str">
        <f t="shared" si="788"/>
        <v>X</v>
      </c>
      <c r="K3721" s="11" t="str">
        <f t="shared" si="789"/>
        <v/>
      </c>
      <c r="L3721" s="11" t="str">
        <f t="shared" si="790"/>
        <v/>
      </c>
      <c r="M3721" s="13"/>
      <c r="X3721" s="13"/>
    </row>
    <row r="3722" spans="1:24" x14ac:dyDescent="0.3">
      <c r="A3722" s="13"/>
      <c r="B3722" s="11">
        <v>4740</v>
      </c>
      <c r="C3722" s="14">
        <f t="shared" si="792"/>
        <v>68.847700000000003</v>
      </c>
      <c r="D3722" s="13"/>
      <c r="E3722" s="14">
        <f t="shared" si="783"/>
        <v>68.846699999999998</v>
      </c>
      <c r="F3722" s="21">
        <f t="shared" si="791"/>
        <v>10</v>
      </c>
      <c r="G3722" s="13"/>
      <c r="H3722" s="21">
        <f t="shared" si="793"/>
        <v>10</v>
      </c>
      <c r="I3722" s="13"/>
      <c r="J3722" s="11" t="str">
        <f t="shared" si="788"/>
        <v>X</v>
      </c>
      <c r="K3722" s="11" t="str">
        <f t="shared" si="789"/>
        <v/>
      </c>
      <c r="L3722" s="11" t="str">
        <f t="shared" si="790"/>
        <v/>
      </c>
      <c r="M3722" s="13"/>
      <c r="X3722" s="13"/>
    </row>
    <row r="3723" spans="1:24" x14ac:dyDescent="0.3">
      <c r="A3723" s="13"/>
      <c r="B3723" s="11">
        <v>4741</v>
      </c>
      <c r="C3723" s="14">
        <f t="shared" si="792"/>
        <v>68.854900000000001</v>
      </c>
      <c r="D3723" s="13"/>
      <c r="E3723" s="14">
        <f t="shared" si="783"/>
        <v>68.853999999999999</v>
      </c>
      <c r="F3723" s="21">
        <f t="shared" si="791"/>
        <v>9</v>
      </c>
      <c r="G3723" s="13"/>
      <c r="H3723" s="21">
        <f t="shared" si="793"/>
        <v>9</v>
      </c>
      <c r="I3723" s="13"/>
      <c r="J3723" s="11" t="str">
        <f t="shared" si="788"/>
        <v>X</v>
      </c>
      <c r="K3723" s="11" t="str">
        <f t="shared" si="789"/>
        <v/>
      </c>
      <c r="L3723" s="11" t="str">
        <f t="shared" si="790"/>
        <v/>
      </c>
      <c r="M3723" s="13"/>
      <c r="X3723" s="13"/>
    </row>
    <row r="3724" spans="1:24" x14ac:dyDescent="0.3">
      <c r="A3724" s="13"/>
      <c r="B3724" s="11">
        <v>4742</v>
      </c>
      <c r="C3724" s="14">
        <f t="shared" si="792"/>
        <v>68.862200000000001</v>
      </c>
      <c r="D3724" s="13"/>
      <c r="E3724" s="14">
        <f t="shared" si="783"/>
        <v>68.8613</v>
      </c>
      <c r="F3724" s="21">
        <f t="shared" ref="F3724:F3742" si="794">ROUND(((1-(E3724-68))/0.14)*(18/2),0)</f>
        <v>9</v>
      </c>
      <c r="G3724" s="13"/>
      <c r="H3724" s="21">
        <f t="shared" si="793"/>
        <v>9</v>
      </c>
      <c r="I3724" s="13"/>
      <c r="J3724" s="11" t="str">
        <f t="shared" si="788"/>
        <v>X</v>
      </c>
      <c r="K3724" s="11" t="str">
        <f t="shared" si="789"/>
        <v/>
      </c>
      <c r="L3724" s="11" t="str">
        <f t="shared" si="790"/>
        <v/>
      </c>
      <c r="M3724" s="13"/>
      <c r="X3724" s="13"/>
    </row>
    <row r="3725" spans="1:24" x14ac:dyDescent="0.3">
      <c r="A3725" s="13"/>
      <c r="B3725" s="11">
        <v>4743</v>
      </c>
      <c r="C3725" s="14">
        <f t="shared" si="792"/>
        <v>68.869399999999999</v>
      </c>
      <c r="D3725" s="13"/>
      <c r="E3725" s="14">
        <f t="shared" si="783"/>
        <v>68.868600000000001</v>
      </c>
      <c r="F3725" s="21">
        <f t="shared" si="794"/>
        <v>8</v>
      </c>
      <c r="G3725" s="13"/>
      <c r="H3725" s="21">
        <f t="shared" si="793"/>
        <v>8</v>
      </c>
      <c r="I3725" s="13"/>
      <c r="J3725" s="11" t="str">
        <f t="shared" si="788"/>
        <v>X</v>
      </c>
      <c r="K3725" s="11" t="str">
        <f t="shared" si="789"/>
        <v/>
      </c>
      <c r="L3725" s="11" t="str">
        <f t="shared" si="790"/>
        <v/>
      </c>
      <c r="M3725" s="13"/>
      <c r="X3725" s="13"/>
    </row>
    <row r="3726" spans="1:24" x14ac:dyDescent="0.3">
      <c r="A3726" s="13"/>
      <c r="B3726" s="11">
        <v>4744</v>
      </c>
      <c r="C3726" s="14">
        <f t="shared" si="792"/>
        <v>68.8767</v>
      </c>
      <c r="D3726" s="13"/>
      <c r="E3726" s="14">
        <f t="shared" si="783"/>
        <v>68.875900000000001</v>
      </c>
      <c r="F3726" s="21">
        <f t="shared" si="794"/>
        <v>8</v>
      </c>
      <c r="G3726" s="13"/>
      <c r="H3726" s="21">
        <f t="shared" si="793"/>
        <v>8</v>
      </c>
      <c r="I3726" s="13"/>
      <c r="J3726" s="11" t="str">
        <f t="shared" si="788"/>
        <v>X</v>
      </c>
      <c r="K3726" s="11" t="str">
        <f t="shared" si="789"/>
        <v/>
      </c>
      <c r="L3726" s="11" t="str">
        <f t="shared" si="790"/>
        <v/>
      </c>
      <c r="M3726" s="13"/>
      <c r="X3726" s="13"/>
    </row>
    <row r="3727" spans="1:24" x14ac:dyDescent="0.3">
      <c r="A3727" s="13"/>
      <c r="B3727" s="11">
        <v>4745</v>
      </c>
      <c r="C3727" s="14">
        <f t="shared" si="792"/>
        <v>68.884</v>
      </c>
      <c r="D3727" s="13"/>
      <c r="E3727" s="14">
        <f t="shared" si="783"/>
        <v>68.883200000000002</v>
      </c>
      <c r="F3727" s="21">
        <f t="shared" si="794"/>
        <v>8</v>
      </c>
      <c r="G3727" s="13"/>
      <c r="H3727" s="21">
        <f t="shared" si="793"/>
        <v>8</v>
      </c>
      <c r="I3727" s="13"/>
      <c r="J3727" s="11" t="str">
        <f t="shared" si="788"/>
        <v>X</v>
      </c>
      <c r="K3727" s="11" t="str">
        <f t="shared" si="789"/>
        <v/>
      </c>
      <c r="L3727" s="11" t="str">
        <f t="shared" si="790"/>
        <v/>
      </c>
      <c r="M3727" s="13"/>
      <c r="X3727" s="13"/>
    </row>
    <row r="3728" spans="1:24" x14ac:dyDescent="0.3">
      <c r="A3728" s="13"/>
      <c r="B3728" s="11">
        <v>4746</v>
      </c>
      <c r="C3728" s="14">
        <f t="shared" si="792"/>
        <v>68.891199999999998</v>
      </c>
      <c r="D3728" s="13"/>
      <c r="E3728" s="14">
        <f t="shared" si="783"/>
        <v>68.890500000000003</v>
      </c>
      <c r="F3728" s="21">
        <f t="shared" si="794"/>
        <v>7</v>
      </c>
      <c r="G3728" s="13"/>
      <c r="H3728" s="21">
        <f t="shared" si="793"/>
        <v>7</v>
      </c>
      <c r="I3728" s="13"/>
      <c r="J3728" s="11" t="str">
        <f t="shared" si="788"/>
        <v>X</v>
      </c>
      <c r="K3728" s="11" t="str">
        <f t="shared" si="789"/>
        <v/>
      </c>
      <c r="L3728" s="11" t="str">
        <f t="shared" si="790"/>
        <v/>
      </c>
      <c r="M3728" s="13"/>
      <c r="X3728" s="13"/>
    </row>
    <row r="3729" spans="1:24" x14ac:dyDescent="0.3">
      <c r="A3729" s="13"/>
      <c r="B3729" s="11">
        <v>4747</v>
      </c>
      <c r="C3729" s="14">
        <f t="shared" si="792"/>
        <v>68.898499999999999</v>
      </c>
      <c r="D3729" s="13"/>
      <c r="E3729" s="14">
        <f t="shared" si="783"/>
        <v>68.897800000000004</v>
      </c>
      <c r="F3729" s="21">
        <f t="shared" si="794"/>
        <v>7</v>
      </c>
      <c r="G3729" s="13"/>
      <c r="H3729" s="21">
        <f t="shared" si="793"/>
        <v>7</v>
      </c>
      <c r="I3729" s="13"/>
      <c r="J3729" s="11" t="str">
        <f t="shared" si="788"/>
        <v>X</v>
      </c>
      <c r="K3729" s="11" t="str">
        <f t="shared" si="789"/>
        <v/>
      </c>
      <c r="L3729" s="11" t="str">
        <f t="shared" si="790"/>
        <v/>
      </c>
      <c r="M3729" s="13"/>
      <c r="X3729" s="13"/>
    </row>
    <row r="3730" spans="1:24" x14ac:dyDescent="0.3">
      <c r="A3730" s="13"/>
      <c r="B3730" s="11">
        <v>4748</v>
      </c>
      <c r="C3730" s="14">
        <f t="shared" si="792"/>
        <v>68.905699999999996</v>
      </c>
      <c r="D3730" s="13"/>
      <c r="E3730" s="14">
        <f t="shared" si="783"/>
        <v>68.905100000000004</v>
      </c>
      <c r="F3730" s="21">
        <f t="shared" si="794"/>
        <v>6</v>
      </c>
      <c r="G3730" s="13"/>
      <c r="H3730" s="21">
        <f t="shared" si="793"/>
        <v>5.9999999999999991</v>
      </c>
      <c r="I3730" s="13"/>
      <c r="J3730" s="11" t="str">
        <f t="shared" si="788"/>
        <v>X</v>
      </c>
      <c r="K3730" s="11" t="str">
        <f t="shared" si="789"/>
        <v/>
      </c>
      <c r="L3730" s="11" t="str">
        <f t="shared" si="790"/>
        <v/>
      </c>
      <c r="M3730" s="13"/>
      <c r="X3730" s="13"/>
    </row>
    <row r="3731" spans="1:24" x14ac:dyDescent="0.3">
      <c r="A3731" s="13"/>
      <c r="B3731" s="11">
        <v>4749</v>
      </c>
      <c r="C3731" s="14">
        <f t="shared" si="792"/>
        <v>68.912999999999997</v>
      </c>
      <c r="D3731" s="13"/>
      <c r="E3731" s="14">
        <f t="shared" si="783"/>
        <v>68.912400000000005</v>
      </c>
      <c r="F3731" s="21">
        <f t="shared" si="794"/>
        <v>6</v>
      </c>
      <c r="G3731" s="13"/>
      <c r="H3731" s="21">
        <f t="shared" si="793"/>
        <v>5.9999999999999991</v>
      </c>
      <c r="I3731" s="13"/>
      <c r="J3731" s="11" t="str">
        <f t="shared" si="788"/>
        <v>X</v>
      </c>
      <c r="K3731" s="11" t="str">
        <f t="shared" si="789"/>
        <v/>
      </c>
      <c r="L3731" s="11" t="str">
        <f t="shared" si="790"/>
        <v/>
      </c>
      <c r="M3731" s="13"/>
      <c r="X3731" s="13"/>
    </row>
    <row r="3732" spans="1:24" x14ac:dyDescent="0.3">
      <c r="A3732" s="13"/>
      <c r="B3732" s="11">
        <v>4750</v>
      </c>
      <c r="C3732" s="14">
        <f t="shared" si="792"/>
        <v>68.920199999999994</v>
      </c>
      <c r="D3732" s="13"/>
      <c r="E3732" s="14">
        <f t="shared" si="783"/>
        <v>68.919700000000006</v>
      </c>
      <c r="F3732" s="21">
        <f t="shared" si="794"/>
        <v>5</v>
      </c>
      <c r="G3732" s="13"/>
      <c r="H3732" s="21">
        <f t="shared" si="793"/>
        <v>5</v>
      </c>
      <c r="I3732" s="13"/>
      <c r="J3732" s="11" t="str">
        <f t="shared" si="788"/>
        <v>X</v>
      </c>
      <c r="K3732" s="11" t="str">
        <f t="shared" si="789"/>
        <v/>
      </c>
      <c r="L3732" s="11" t="str">
        <f t="shared" si="790"/>
        <v/>
      </c>
      <c r="M3732" s="13"/>
      <c r="X3732" s="13"/>
    </row>
    <row r="3733" spans="1:24" x14ac:dyDescent="0.3">
      <c r="A3733" s="13"/>
      <c r="B3733" s="11">
        <v>4751</v>
      </c>
      <c r="C3733" s="14">
        <f t="shared" si="792"/>
        <v>68.927499999999995</v>
      </c>
      <c r="D3733" s="13"/>
      <c r="E3733" s="14">
        <f t="shared" si="783"/>
        <v>68.927000000000007</v>
      </c>
      <c r="F3733" s="21">
        <f t="shared" si="794"/>
        <v>5</v>
      </c>
      <c r="G3733" s="13"/>
      <c r="H3733" s="21">
        <f t="shared" si="793"/>
        <v>5</v>
      </c>
      <c r="I3733" s="13"/>
      <c r="J3733" s="11" t="str">
        <f t="shared" si="788"/>
        <v>X</v>
      </c>
      <c r="K3733" s="11" t="str">
        <f t="shared" si="789"/>
        <v/>
      </c>
      <c r="L3733" s="11" t="str">
        <f t="shared" si="790"/>
        <v/>
      </c>
      <c r="M3733" s="13"/>
      <c r="X3733" s="13"/>
    </row>
    <row r="3734" spans="1:24" x14ac:dyDescent="0.3">
      <c r="A3734" s="13"/>
      <c r="B3734" s="11">
        <v>4752</v>
      </c>
      <c r="C3734" s="14">
        <f t="shared" si="792"/>
        <v>68.934799999999996</v>
      </c>
      <c r="D3734" s="13"/>
      <c r="E3734" s="14">
        <f t="shared" si="783"/>
        <v>68.934299999999993</v>
      </c>
      <c r="F3734" s="21">
        <f t="shared" si="794"/>
        <v>4</v>
      </c>
      <c r="G3734" s="13"/>
      <c r="H3734" s="21">
        <f t="shared" si="793"/>
        <v>5</v>
      </c>
      <c r="I3734" s="13"/>
      <c r="J3734" s="11" t="str">
        <f t="shared" si="788"/>
        <v/>
      </c>
      <c r="K3734" s="11" t="str">
        <f t="shared" si="789"/>
        <v>U</v>
      </c>
      <c r="L3734" s="11" t="str">
        <f t="shared" si="790"/>
        <v/>
      </c>
      <c r="M3734" s="13"/>
      <c r="X3734" s="13"/>
    </row>
    <row r="3735" spans="1:24" x14ac:dyDescent="0.3">
      <c r="A3735" s="13"/>
      <c r="B3735" s="11">
        <v>4753</v>
      </c>
      <c r="C3735" s="14">
        <f t="shared" si="792"/>
        <v>68.941999999999993</v>
      </c>
      <c r="D3735" s="13"/>
      <c r="E3735" s="14">
        <f t="shared" ref="E3735:E3742" si="795">ROUND(68+(B3735-4624)/137,4)</f>
        <v>68.941599999999994</v>
      </c>
      <c r="F3735" s="21">
        <f t="shared" si="794"/>
        <v>4</v>
      </c>
      <c r="G3735" s="13"/>
      <c r="H3735" s="21">
        <f t="shared" si="793"/>
        <v>4</v>
      </c>
      <c r="I3735" s="13"/>
      <c r="J3735" s="11" t="str">
        <f t="shared" ref="J3735:J3742" si="796">IF(H3735=F3735,"X","")</f>
        <v>X</v>
      </c>
      <c r="K3735" s="11" t="str">
        <f t="shared" ref="K3735:K3742" si="797">IF(H3735&gt;F3735,"U","")</f>
        <v/>
      </c>
      <c r="L3735" s="11" t="str">
        <f t="shared" ref="L3735:L3742" si="798">IF(H3735&lt;F3735,"O","")</f>
        <v/>
      </c>
      <c r="M3735" s="13"/>
      <c r="X3735" s="13"/>
    </row>
    <row r="3736" spans="1:24" x14ac:dyDescent="0.3">
      <c r="A3736" s="13"/>
      <c r="B3736" s="11">
        <v>4754</v>
      </c>
      <c r="C3736" s="14">
        <f t="shared" si="792"/>
        <v>68.949299999999994</v>
      </c>
      <c r="D3736" s="13"/>
      <c r="E3736" s="14">
        <f t="shared" si="795"/>
        <v>68.948899999999995</v>
      </c>
      <c r="F3736" s="21">
        <f t="shared" si="794"/>
        <v>3</v>
      </c>
      <c r="G3736" s="13"/>
      <c r="H3736" s="21">
        <f t="shared" si="793"/>
        <v>4</v>
      </c>
      <c r="I3736" s="13"/>
      <c r="J3736" s="11" t="str">
        <f t="shared" si="796"/>
        <v/>
      </c>
      <c r="K3736" s="11" t="str">
        <f t="shared" si="797"/>
        <v>U</v>
      </c>
      <c r="L3736" s="11" t="str">
        <f t="shared" si="798"/>
        <v/>
      </c>
      <c r="M3736" s="13"/>
      <c r="X3736" s="13"/>
    </row>
    <row r="3737" spans="1:24" x14ac:dyDescent="0.3">
      <c r="A3737" s="13"/>
      <c r="B3737" s="11">
        <v>4755</v>
      </c>
      <c r="C3737" s="14">
        <f t="shared" si="792"/>
        <v>68.956500000000005</v>
      </c>
      <c r="D3737" s="13"/>
      <c r="E3737" s="14">
        <f t="shared" si="795"/>
        <v>68.956199999999995</v>
      </c>
      <c r="F3737" s="21">
        <f t="shared" si="794"/>
        <v>3</v>
      </c>
      <c r="G3737" s="13"/>
      <c r="H3737" s="21">
        <f t="shared" si="793"/>
        <v>2.9999999999999996</v>
      </c>
      <c r="I3737" s="13"/>
      <c r="J3737" s="11" t="str">
        <f t="shared" si="796"/>
        <v>X</v>
      </c>
      <c r="K3737" s="11" t="str">
        <f t="shared" si="797"/>
        <v/>
      </c>
      <c r="L3737" s="11" t="str">
        <f t="shared" si="798"/>
        <v/>
      </c>
      <c r="M3737" s="13"/>
      <c r="X3737" s="13"/>
    </row>
    <row r="3738" spans="1:24" x14ac:dyDescent="0.3">
      <c r="A3738" s="13"/>
      <c r="B3738" s="11">
        <v>4756</v>
      </c>
      <c r="C3738" s="14">
        <f t="shared" si="792"/>
        <v>68.963800000000006</v>
      </c>
      <c r="D3738" s="13"/>
      <c r="E3738" s="14">
        <f t="shared" si="795"/>
        <v>68.963499999999996</v>
      </c>
      <c r="F3738" s="21">
        <f t="shared" si="794"/>
        <v>2</v>
      </c>
      <c r="G3738" s="13"/>
      <c r="H3738" s="21">
        <f t="shared" si="793"/>
        <v>2.9999999999999996</v>
      </c>
      <c r="I3738" s="13"/>
      <c r="J3738" s="11" t="str">
        <f t="shared" si="796"/>
        <v/>
      </c>
      <c r="K3738" s="11" t="str">
        <f t="shared" si="797"/>
        <v>U</v>
      </c>
      <c r="L3738" s="11" t="str">
        <f t="shared" si="798"/>
        <v/>
      </c>
      <c r="M3738" s="13"/>
      <c r="X3738" s="13"/>
    </row>
    <row r="3739" spans="1:24" x14ac:dyDescent="0.3">
      <c r="A3739" s="13"/>
      <c r="B3739" s="11">
        <v>4757</v>
      </c>
      <c r="C3739" s="14">
        <f t="shared" si="792"/>
        <v>68.971000000000004</v>
      </c>
      <c r="D3739" s="13"/>
      <c r="E3739" s="14">
        <f t="shared" si="795"/>
        <v>68.970799999999997</v>
      </c>
      <c r="F3739" s="21">
        <f t="shared" si="794"/>
        <v>2</v>
      </c>
      <c r="G3739" s="13"/>
      <c r="H3739" s="21">
        <f t="shared" si="793"/>
        <v>2</v>
      </c>
      <c r="I3739" s="13"/>
      <c r="J3739" s="11" t="str">
        <f t="shared" si="796"/>
        <v>X</v>
      </c>
      <c r="K3739" s="11" t="str">
        <f t="shared" si="797"/>
        <v/>
      </c>
      <c r="L3739" s="11" t="str">
        <f t="shared" si="798"/>
        <v/>
      </c>
      <c r="M3739" s="13"/>
      <c r="X3739" s="13"/>
    </row>
    <row r="3740" spans="1:24" x14ac:dyDescent="0.3">
      <c r="A3740" s="13"/>
      <c r="B3740" s="11">
        <v>4758</v>
      </c>
      <c r="C3740" s="14">
        <f t="shared" si="792"/>
        <v>68.978300000000004</v>
      </c>
      <c r="D3740" s="13"/>
      <c r="E3740" s="14">
        <f t="shared" si="795"/>
        <v>68.978099999999998</v>
      </c>
      <c r="F3740" s="21">
        <f t="shared" si="794"/>
        <v>1</v>
      </c>
      <c r="G3740" s="13"/>
      <c r="H3740" s="21">
        <f t="shared" si="793"/>
        <v>2</v>
      </c>
      <c r="I3740" s="13"/>
      <c r="J3740" s="11" t="str">
        <f t="shared" si="796"/>
        <v/>
      </c>
      <c r="K3740" s="11" t="str">
        <f t="shared" si="797"/>
        <v>U</v>
      </c>
      <c r="L3740" s="11" t="str">
        <f t="shared" si="798"/>
        <v/>
      </c>
      <c r="M3740" s="13"/>
      <c r="X3740" s="13"/>
    </row>
    <row r="3741" spans="1:24" x14ac:dyDescent="0.3">
      <c r="A3741" s="13"/>
      <c r="B3741" s="11">
        <v>4759</v>
      </c>
      <c r="C3741" s="14">
        <f t="shared" si="792"/>
        <v>68.985500000000002</v>
      </c>
      <c r="D3741" s="13"/>
      <c r="E3741" s="14">
        <f t="shared" si="795"/>
        <v>68.985399999999998</v>
      </c>
      <c r="F3741" s="21">
        <f t="shared" si="794"/>
        <v>1</v>
      </c>
      <c r="G3741" s="13"/>
      <c r="H3741" s="21">
        <f t="shared" si="793"/>
        <v>1</v>
      </c>
      <c r="I3741" s="13"/>
      <c r="J3741" s="11" t="str">
        <f t="shared" si="796"/>
        <v>X</v>
      </c>
      <c r="K3741" s="11" t="str">
        <f t="shared" si="797"/>
        <v/>
      </c>
      <c r="L3741" s="11" t="str">
        <f t="shared" si="798"/>
        <v/>
      </c>
      <c r="M3741" s="13"/>
      <c r="X3741" s="13"/>
    </row>
    <row r="3742" spans="1:24" x14ac:dyDescent="0.3">
      <c r="A3742" s="13"/>
      <c r="B3742" s="11">
        <v>4760</v>
      </c>
      <c r="C3742" s="14">
        <f t="shared" si="792"/>
        <v>68.992800000000003</v>
      </c>
      <c r="D3742" s="13"/>
      <c r="E3742" s="14">
        <f t="shared" si="795"/>
        <v>68.992699999999999</v>
      </c>
      <c r="F3742" s="21">
        <f t="shared" si="794"/>
        <v>0</v>
      </c>
      <c r="G3742" s="13"/>
      <c r="H3742" s="21">
        <f t="shared" si="793"/>
        <v>1</v>
      </c>
      <c r="I3742" s="13"/>
      <c r="J3742" s="11" t="str">
        <f t="shared" si="796"/>
        <v/>
      </c>
      <c r="K3742" s="11" t="str">
        <f t="shared" si="797"/>
        <v>U</v>
      </c>
      <c r="L3742" s="11" t="str">
        <f t="shared" si="798"/>
        <v/>
      </c>
      <c r="M3742" s="13"/>
      <c r="X3742" s="13"/>
    </row>
    <row r="3743" spans="1:24" x14ac:dyDescent="0.3">
      <c r="A3743" s="13"/>
      <c r="B3743" s="11">
        <v>4761</v>
      </c>
      <c r="C3743" s="14">
        <f t="shared" si="792"/>
        <v>69</v>
      </c>
      <c r="D3743" s="13"/>
      <c r="E3743" s="14">
        <f>68+(B3743-4624)/137</f>
        <v>69</v>
      </c>
      <c r="F3743" s="21"/>
      <c r="G3743" s="13"/>
      <c r="H3743" s="21">
        <f t="shared" si="793"/>
        <v>0</v>
      </c>
      <c r="I3743" s="13"/>
      <c r="J3743" s="10">
        <f>COUNTIF(J3607:J3742,"X")</f>
        <v>96</v>
      </c>
      <c r="K3743" s="10">
        <f>COUNTIF(K3607:K3742,"U")</f>
        <v>25</v>
      </c>
      <c r="L3743" s="10">
        <f>COUNTIF(L3607:L3742,"O")</f>
        <v>15</v>
      </c>
      <c r="M3743" s="13"/>
      <c r="X3743" s="13"/>
    </row>
    <row r="3744" spans="1:24" x14ac:dyDescent="0.3">
      <c r="A3744" s="13"/>
      <c r="B3744" s="11">
        <v>4762</v>
      </c>
      <c r="C3744" s="14">
        <f t="shared" si="792"/>
        <v>69.007199999999997</v>
      </c>
      <c r="D3744" s="13"/>
      <c r="E3744" s="14">
        <f t="shared" ref="E3744:E3807" si="799">ROUND(69+(B3744-4761)/139,4)</f>
        <v>69.007199999999997</v>
      </c>
      <c r="F3744" s="21">
        <f t="shared" ref="F3744:F3762" si="800">ROUND(((E3744-69)/0.14)*(18/2),0)</f>
        <v>0</v>
      </c>
      <c r="G3744" s="13"/>
      <c r="H3744" s="21">
        <f t="shared" si="793"/>
        <v>0</v>
      </c>
      <c r="I3744" s="13"/>
      <c r="J3744" s="11" t="str">
        <f t="shared" ref="J3744:J3775" si="801">IF(H3744=F3744,"X","")</f>
        <v>X</v>
      </c>
      <c r="K3744" s="11" t="str">
        <f t="shared" ref="K3744:K3775" si="802">IF(H3744&gt;F3744,"U","")</f>
        <v/>
      </c>
      <c r="L3744" s="11" t="str">
        <f t="shared" ref="L3744:L3775" si="803">IF(H3744&lt;F3744,"O","")</f>
        <v/>
      </c>
      <c r="M3744" s="13"/>
      <c r="X3744" s="13"/>
    </row>
    <row r="3745" spans="1:24" x14ac:dyDescent="0.3">
      <c r="A3745" s="13"/>
      <c r="B3745" s="11">
        <v>4763</v>
      </c>
      <c r="C3745" s="14">
        <f t="shared" si="792"/>
        <v>69.014499999999998</v>
      </c>
      <c r="D3745" s="13"/>
      <c r="E3745" s="14">
        <f t="shared" si="799"/>
        <v>69.014399999999995</v>
      </c>
      <c r="F3745" s="21">
        <f t="shared" si="800"/>
        <v>1</v>
      </c>
      <c r="G3745" s="13"/>
      <c r="H3745" s="21">
        <f t="shared" si="793"/>
        <v>1</v>
      </c>
      <c r="I3745" s="13"/>
      <c r="J3745" s="11" t="str">
        <f t="shared" si="801"/>
        <v>X</v>
      </c>
      <c r="K3745" s="11" t="str">
        <f t="shared" si="802"/>
        <v/>
      </c>
      <c r="L3745" s="11" t="str">
        <f t="shared" si="803"/>
        <v/>
      </c>
      <c r="M3745" s="13"/>
      <c r="X3745" s="13"/>
    </row>
    <row r="3746" spans="1:24" x14ac:dyDescent="0.3">
      <c r="A3746" s="13"/>
      <c r="B3746" s="11">
        <v>4764</v>
      </c>
      <c r="C3746" s="14">
        <f t="shared" si="792"/>
        <v>69.021699999999996</v>
      </c>
      <c r="D3746" s="13"/>
      <c r="E3746" s="14">
        <f t="shared" si="799"/>
        <v>69.021600000000007</v>
      </c>
      <c r="F3746" s="21">
        <f t="shared" si="800"/>
        <v>1</v>
      </c>
      <c r="G3746" s="13"/>
      <c r="H3746" s="21">
        <f t="shared" si="793"/>
        <v>1</v>
      </c>
      <c r="I3746" s="13"/>
      <c r="J3746" s="11" t="str">
        <f t="shared" si="801"/>
        <v>X</v>
      </c>
      <c r="K3746" s="11" t="str">
        <f t="shared" si="802"/>
        <v/>
      </c>
      <c r="L3746" s="11" t="str">
        <f t="shared" si="803"/>
        <v/>
      </c>
      <c r="M3746" s="13"/>
      <c r="X3746" s="13"/>
    </row>
    <row r="3747" spans="1:24" x14ac:dyDescent="0.3">
      <c r="A3747" s="13"/>
      <c r="B3747" s="11">
        <v>4765</v>
      </c>
      <c r="C3747" s="14">
        <f t="shared" si="792"/>
        <v>69.028999999999996</v>
      </c>
      <c r="D3747" s="13"/>
      <c r="E3747" s="14">
        <f t="shared" si="799"/>
        <v>69.028800000000004</v>
      </c>
      <c r="F3747" s="21">
        <f t="shared" si="800"/>
        <v>2</v>
      </c>
      <c r="G3747" s="13"/>
      <c r="H3747" s="21">
        <f t="shared" si="793"/>
        <v>2</v>
      </c>
      <c r="I3747" s="13"/>
      <c r="J3747" s="11" t="str">
        <f t="shared" si="801"/>
        <v>X</v>
      </c>
      <c r="K3747" s="11" t="str">
        <f t="shared" si="802"/>
        <v/>
      </c>
      <c r="L3747" s="11" t="str">
        <f t="shared" si="803"/>
        <v/>
      </c>
      <c r="M3747" s="13"/>
      <c r="X3747" s="13"/>
    </row>
    <row r="3748" spans="1:24" x14ac:dyDescent="0.3">
      <c r="A3748" s="13"/>
      <c r="B3748" s="11">
        <v>4766</v>
      </c>
      <c r="C3748" s="14">
        <f t="shared" si="792"/>
        <v>69.036199999999994</v>
      </c>
      <c r="D3748" s="13"/>
      <c r="E3748" s="14">
        <f t="shared" si="799"/>
        <v>69.036000000000001</v>
      </c>
      <c r="F3748" s="21">
        <f t="shared" si="800"/>
        <v>2</v>
      </c>
      <c r="G3748" s="13"/>
      <c r="H3748" s="21">
        <f t="shared" si="793"/>
        <v>2</v>
      </c>
      <c r="I3748" s="13"/>
      <c r="J3748" s="11" t="str">
        <f t="shared" si="801"/>
        <v>X</v>
      </c>
      <c r="K3748" s="11" t="str">
        <f t="shared" si="802"/>
        <v/>
      </c>
      <c r="L3748" s="11" t="str">
        <f t="shared" si="803"/>
        <v/>
      </c>
      <c r="M3748" s="13"/>
      <c r="X3748" s="13"/>
    </row>
    <row r="3749" spans="1:24" x14ac:dyDescent="0.3">
      <c r="A3749" s="13"/>
      <c r="B3749" s="11">
        <v>4767</v>
      </c>
      <c r="C3749" s="14">
        <f t="shared" si="792"/>
        <v>69.043499999999995</v>
      </c>
      <c r="D3749" s="13"/>
      <c r="E3749" s="14">
        <f t="shared" si="799"/>
        <v>69.043199999999999</v>
      </c>
      <c r="F3749" s="21">
        <f t="shared" si="800"/>
        <v>3</v>
      </c>
      <c r="G3749" s="13"/>
      <c r="H3749" s="21">
        <f t="shared" si="793"/>
        <v>2.9999999999999996</v>
      </c>
      <c r="I3749" s="13"/>
      <c r="J3749" s="11" t="str">
        <f t="shared" si="801"/>
        <v>X</v>
      </c>
      <c r="K3749" s="11" t="str">
        <f t="shared" si="802"/>
        <v/>
      </c>
      <c r="L3749" s="11" t="str">
        <f t="shared" si="803"/>
        <v/>
      </c>
      <c r="M3749" s="13"/>
      <c r="X3749" s="13"/>
    </row>
    <row r="3750" spans="1:24" x14ac:dyDescent="0.3">
      <c r="A3750" s="13"/>
      <c r="B3750" s="11">
        <v>4768</v>
      </c>
      <c r="C3750" s="14">
        <f t="shared" si="792"/>
        <v>69.050700000000006</v>
      </c>
      <c r="D3750" s="13"/>
      <c r="E3750" s="14">
        <f t="shared" si="799"/>
        <v>69.050399999999996</v>
      </c>
      <c r="F3750" s="21">
        <f t="shared" si="800"/>
        <v>3</v>
      </c>
      <c r="G3750" s="13"/>
      <c r="H3750" s="21">
        <f t="shared" si="793"/>
        <v>2.9999999999999996</v>
      </c>
      <c r="I3750" s="13"/>
      <c r="J3750" s="11" t="str">
        <f t="shared" si="801"/>
        <v>X</v>
      </c>
      <c r="K3750" s="11" t="str">
        <f t="shared" si="802"/>
        <v/>
      </c>
      <c r="L3750" s="11" t="str">
        <f t="shared" si="803"/>
        <v/>
      </c>
      <c r="M3750" s="13"/>
      <c r="X3750" s="13"/>
    </row>
    <row r="3751" spans="1:24" x14ac:dyDescent="0.3">
      <c r="A3751" s="13"/>
      <c r="B3751" s="11">
        <v>4769</v>
      </c>
      <c r="C3751" s="14">
        <f t="shared" si="792"/>
        <v>69.057900000000004</v>
      </c>
      <c r="D3751" s="13"/>
      <c r="E3751" s="14">
        <f t="shared" si="799"/>
        <v>69.057599999999994</v>
      </c>
      <c r="F3751" s="21">
        <f t="shared" si="800"/>
        <v>4</v>
      </c>
      <c r="G3751" s="13"/>
      <c r="H3751" s="21">
        <f t="shared" si="793"/>
        <v>2.9999999999999996</v>
      </c>
      <c r="I3751" s="13"/>
      <c r="J3751" s="11" t="str">
        <f t="shared" si="801"/>
        <v/>
      </c>
      <c r="K3751" s="11" t="str">
        <f t="shared" si="802"/>
        <v/>
      </c>
      <c r="L3751" s="11" t="str">
        <f t="shared" si="803"/>
        <v>O</v>
      </c>
      <c r="M3751" s="13"/>
      <c r="X3751" s="13"/>
    </row>
    <row r="3752" spans="1:24" x14ac:dyDescent="0.3">
      <c r="A3752" s="13"/>
      <c r="B3752" s="11">
        <v>4770</v>
      </c>
      <c r="C3752" s="14">
        <f t="shared" si="792"/>
        <v>69.065200000000004</v>
      </c>
      <c r="D3752" s="13"/>
      <c r="E3752" s="14">
        <f t="shared" si="799"/>
        <v>69.064700000000002</v>
      </c>
      <c r="F3752" s="21">
        <f t="shared" si="800"/>
        <v>4</v>
      </c>
      <c r="G3752" s="13"/>
      <c r="H3752" s="21">
        <f t="shared" si="793"/>
        <v>5</v>
      </c>
      <c r="I3752" s="13"/>
      <c r="J3752" s="11" t="str">
        <f t="shared" si="801"/>
        <v/>
      </c>
      <c r="K3752" s="11" t="str">
        <f t="shared" si="802"/>
        <v>U</v>
      </c>
      <c r="L3752" s="11" t="str">
        <f t="shared" si="803"/>
        <v/>
      </c>
      <c r="M3752" s="13"/>
      <c r="X3752" s="13"/>
    </row>
    <row r="3753" spans="1:24" x14ac:dyDescent="0.3">
      <c r="A3753" s="13"/>
      <c r="B3753" s="11">
        <v>4771</v>
      </c>
      <c r="C3753" s="14">
        <f t="shared" si="792"/>
        <v>69.072400000000002</v>
      </c>
      <c r="D3753" s="13"/>
      <c r="E3753" s="14">
        <f t="shared" si="799"/>
        <v>69.071899999999999</v>
      </c>
      <c r="F3753" s="21">
        <f t="shared" si="800"/>
        <v>5</v>
      </c>
      <c r="G3753" s="13"/>
      <c r="H3753" s="21">
        <f t="shared" si="793"/>
        <v>5</v>
      </c>
      <c r="I3753" s="13"/>
      <c r="J3753" s="11" t="str">
        <f t="shared" si="801"/>
        <v>X</v>
      </c>
      <c r="K3753" s="11" t="str">
        <f t="shared" si="802"/>
        <v/>
      </c>
      <c r="L3753" s="11" t="str">
        <f t="shared" si="803"/>
        <v/>
      </c>
      <c r="M3753" s="13"/>
      <c r="X3753" s="13"/>
    </row>
    <row r="3754" spans="1:24" x14ac:dyDescent="0.3">
      <c r="A3754" s="13"/>
      <c r="B3754" s="11">
        <v>4772</v>
      </c>
      <c r="C3754" s="14">
        <f t="shared" si="792"/>
        <v>69.079700000000003</v>
      </c>
      <c r="D3754" s="13"/>
      <c r="E3754" s="14">
        <f t="shared" si="799"/>
        <v>69.079099999999997</v>
      </c>
      <c r="F3754" s="21">
        <f t="shared" si="800"/>
        <v>5</v>
      </c>
      <c r="G3754" s="13"/>
      <c r="H3754" s="21">
        <f t="shared" si="793"/>
        <v>5.9999999999999991</v>
      </c>
      <c r="I3754" s="13"/>
      <c r="J3754" s="11" t="str">
        <f t="shared" si="801"/>
        <v/>
      </c>
      <c r="K3754" s="11" t="str">
        <f t="shared" si="802"/>
        <v>U</v>
      </c>
      <c r="L3754" s="11" t="str">
        <f t="shared" si="803"/>
        <v/>
      </c>
      <c r="M3754" s="13"/>
      <c r="X3754" s="13"/>
    </row>
    <row r="3755" spans="1:24" x14ac:dyDescent="0.3">
      <c r="A3755" s="13"/>
      <c r="B3755" s="11">
        <v>4773</v>
      </c>
      <c r="C3755" s="14">
        <f t="shared" si="792"/>
        <v>69.0869</v>
      </c>
      <c r="D3755" s="13"/>
      <c r="E3755" s="14">
        <f t="shared" si="799"/>
        <v>69.086299999999994</v>
      </c>
      <c r="F3755" s="21">
        <f t="shared" si="800"/>
        <v>6</v>
      </c>
      <c r="G3755" s="13"/>
      <c r="H3755" s="21">
        <f t="shared" si="793"/>
        <v>5.9999999999999991</v>
      </c>
      <c r="I3755" s="13"/>
      <c r="J3755" s="11" t="str">
        <f t="shared" si="801"/>
        <v>X</v>
      </c>
      <c r="K3755" s="11" t="str">
        <f t="shared" si="802"/>
        <v/>
      </c>
      <c r="L3755" s="11" t="str">
        <f t="shared" si="803"/>
        <v/>
      </c>
      <c r="M3755" s="13"/>
      <c r="X3755" s="13"/>
    </row>
    <row r="3756" spans="1:24" x14ac:dyDescent="0.3">
      <c r="A3756" s="13"/>
      <c r="B3756" s="11">
        <v>4774</v>
      </c>
      <c r="C3756" s="14">
        <f t="shared" si="792"/>
        <v>69.094099999999997</v>
      </c>
      <c r="D3756" s="13"/>
      <c r="E3756" s="14">
        <f t="shared" si="799"/>
        <v>69.093500000000006</v>
      </c>
      <c r="F3756" s="21">
        <f t="shared" si="800"/>
        <v>6</v>
      </c>
      <c r="G3756" s="13"/>
      <c r="H3756" s="21">
        <f t="shared" si="793"/>
        <v>5.9999999999999991</v>
      </c>
      <c r="I3756" s="13"/>
      <c r="J3756" s="11" t="str">
        <f t="shared" si="801"/>
        <v>X</v>
      </c>
      <c r="K3756" s="11" t="str">
        <f t="shared" si="802"/>
        <v/>
      </c>
      <c r="L3756" s="11" t="str">
        <f t="shared" si="803"/>
        <v/>
      </c>
      <c r="M3756" s="13"/>
      <c r="X3756" s="13"/>
    </row>
    <row r="3757" spans="1:24" x14ac:dyDescent="0.3">
      <c r="A3757" s="13"/>
      <c r="B3757" s="11">
        <v>4775</v>
      </c>
      <c r="C3757" s="14">
        <f t="shared" si="792"/>
        <v>69.101399999999998</v>
      </c>
      <c r="D3757" s="13"/>
      <c r="E3757" s="14">
        <f t="shared" si="799"/>
        <v>69.100700000000003</v>
      </c>
      <c r="F3757" s="21">
        <f t="shared" si="800"/>
        <v>6</v>
      </c>
      <c r="G3757" s="13"/>
      <c r="H3757" s="21">
        <f t="shared" si="793"/>
        <v>7</v>
      </c>
      <c r="I3757" s="13"/>
      <c r="J3757" s="11" t="str">
        <f t="shared" si="801"/>
        <v/>
      </c>
      <c r="K3757" s="11" t="str">
        <f t="shared" si="802"/>
        <v>U</v>
      </c>
      <c r="L3757" s="11" t="str">
        <f t="shared" si="803"/>
        <v/>
      </c>
      <c r="M3757" s="13"/>
      <c r="X3757" s="13"/>
    </row>
    <row r="3758" spans="1:24" x14ac:dyDescent="0.3">
      <c r="A3758" s="13"/>
      <c r="B3758" s="11">
        <v>4776</v>
      </c>
      <c r="C3758" s="14">
        <f t="shared" si="792"/>
        <v>69.108599999999996</v>
      </c>
      <c r="D3758" s="13"/>
      <c r="E3758" s="14">
        <f t="shared" si="799"/>
        <v>69.107900000000001</v>
      </c>
      <c r="F3758" s="21">
        <f t="shared" si="800"/>
        <v>7</v>
      </c>
      <c r="G3758" s="13"/>
      <c r="H3758" s="21">
        <f t="shared" si="793"/>
        <v>7</v>
      </c>
      <c r="I3758" s="13"/>
      <c r="J3758" s="11" t="str">
        <f t="shared" si="801"/>
        <v>X</v>
      </c>
      <c r="K3758" s="11" t="str">
        <f t="shared" si="802"/>
        <v/>
      </c>
      <c r="L3758" s="11" t="str">
        <f t="shared" si="803"/>
        <v/>
      </c>
      <c r="M3758" s="13"/>
      <c r="X3758" s="13"/>
    </row>
    <row r="3759" spans="1:24" x14ac:dyDescent="0.3">
      <c r="A3759" s="13"/>
      <c r="B3759" s="11">
        <v>4777</v>
      </c>
      <c r="C3759" s="14">
        <f t="shared" si="792"/>
        <v>69.115799999999993</v>
      </c>
      <c r="D3759" s="13"/>
      <c r="E3759" s="14">
        <f t="shared" si="799"/>
        <v>69.115099999999998</v>
      </c>
      <c r="F3759" s="21">
        <f t="shared" si="800"/>
        <v>7</v>
      </c>
      <c r="G3759" s="13"/>
      <c r="H3759" s="21">
        <f t="shared" si="793"/>
        <v>7</v>
      </c>
      <c r="I3759" s="13"/>
      <c r="J3759" s="11" t="str">
        <f t="shared" si="801"/>
        <v>X</v>
      </c>
      <c r="K3759" s="11" t="str">
        <f t="shared" si="802"/>
        <v/>
      </c>
      <c r="L3759" s="11" t="str">
        <f t="shared" si="803"/>
        <v/>
      </c>
      <c r="M3759" s="13"/>
      <c r="X3759" s="13"/>
    </row>
    <row r="3760" spans="1:24" x14ac:dyDescent="0.3">
      <c r="A3760" s="13"/>
      <c r="B3760" s="11">
        <v>4778</v>
      </c>
      <c r="C3760" s="14">
        <f t="shared" si="792"/>
        <v>69.123099999999994</v>
      </c>
      <c r="D3760" s="13"/>
      <c r="E3760" s="14">
        <f t="shared" si="799"/>
        <v>69.122299999999996</v>
      </c>
      <c r="F3760" s="21">
        <f t="shared" si="800"/>
        <v>8</v>
      </c>
      <c r="G3760" s="13"/>
      <c r="H3760" s="21">
        <f t="shared" si="793"/>
        <v>8</v>
      </c>
      <c r="I3760" s="13"/>
      <c r="J3760" s="11" t="str">
        <f t="shared" si="801"/>
        <v>X</v>
      </c>
      <c r="K3760" s="11" t="str">
        <f t="shared" si="802"/>
        <v/>
      </c>
      <c r="L3760" s="11" t="str">
        <f t="shared" si="803"/>
        <v/>
      </c>
      <c r="M3760" s="13"/>
      <c r="X3760" s="13"/>
    </row>
    <row r="3761" spans="1:24" x14ac:dyDescent="0.3">
      <c r="A3761" s="13"/>
      <c r="B3761" s="11">
        <v>4779</v>
      </c>
      <c r="C3761" s="14">
        <f t="shared" si="792"/>
        <v>69.130300000000005</v>
      </c>
      <c r="D3761" s="13"/>
      <c r="E3761" s="14">
        <f t="shared" si="799"/>
        <v>69.129499999999993</v>
      </c>
      <c r="F3761" s="21">
        <f t="shared" si="800"/>
        <v>8</v>
      </c>
      <c r="G3761" s="13"/>
      <c r="H3761" s="21">
        <f t="shared" si="793"/>
        <v>8</v>
      </c>
      <c r="I3761" s="13"/>
      <c r="J3761" s="11" t="str">
        <f t="shared" si="801"/>
        <v>X</v>
      </c>
      <c r="K3761" s="11" t="str">
        <f t="shared" si="802"/>
        <v/>
      </c>
      <c r="L3761" s="11" t="str">
        <f t="shared" si="803"/>
        <v/>
      </c>
      <c r="M3761" s="13"/>
      <c r="X3761" s="13"/>
    </row>
    <row r="3762" spans="1:24" x14ac:dyDescent="0.3">
      <c r="A3762" s="13"/>
      <c r="B3762" s="11">
        <v>4780</v>
      </c>
      <c r="C3762" s="14">
        <f t="shared" si="792"/>
        <v>69.137500000000003</v>
      </c>
      <c r="D3762" s="13"/>
      <c r="E3762" s="14">
        <f t="shared" si="799"/>
        <v>69.136700000000005</v>
      </c>
      <c r="F3762" s="21">
        <f t="shared" si="800"/>
        <v>9</v>
      </c>
      <c r="G3762" s="13"/>
      <c r="H3762" s="21">
        <f t="shared" si="793"/>
        <v>8</v>
      </c>
      <c r="I3762" s="13"/>
      <c r="J3762" s="11" t="str">
        <f t="shared" si="801"/>
        <v/>
      </c>
      <c r="K3762" s="11" t="str">
        <f t="shared" si="802"/>
        <v/>
      </c>
      <c r="L3762" s="11" t="str">
        <f t="shared" si="803"/>
        <v>O</v>
      </c>
      <c r="M3762" s="13"/>
      <c r="X3762" s="13"/>
    </row>
    <row r="3763" spans="1:24" x14ac:dyDescent="0.3">
      <c r="A3763" s="13"/>
      <c r="B3763" s="11">
        <v>4781</v>
      </c>
      <c r="C3763" s="14">
        <f t="shared" si="792"/>
        <v>69.144800000000004</v>
      </c>
      <c r="D3763" s="13"/>
      <c r="E3763" s="14">
        <f t="shared" si="799"/>
        <v>69.143900000000002</v>
      </c>
      <c r="F3763" s="21">
        <f t="shared" ref="F3763:F3781" si="804">ROUND((18/2)+(((E3763-69)-0.14)/0.14)*(18/3),0)</f>
        <v>9</v>
      </c>
      <c r="G3763" s="13"/>
      <c r="H3763" s="21">
        <f t="shared" si="793"/>
        <v>9</v>
      </c>
      <c r="I3763" s="13"/>
      <c r="J3763" s="11" t="str">
        <f t="shared" si="801"/>
        <v>X</v>
      </c>
      <c r="K3763" s="11" t="str">
        <f t="shared" si="802"/>
        <v/>
      </c>
      <c r="L3763" s="11" t="str">
        <f t="shared" si="803"/>
        <v/>
      </c>
      <c r="M3763" s="13"/>
      <c r="X3763" s="13"/>
    </row>
    <row r="3764" spans="1:24" x14ac:dyDescent="0.3">
      <c r="A3764" s="13"/>
      <c r="B3764" s="11">
        <v>4782</v>
      </c>
      <c r="C3764" s="14">
        <f t="shared" si="792"/>
        <v>69.152000000000001</v>
      </c>
      <c r="D3764" s="13"/>
      <c r="E3764" s="14">
        <f t="shared" si="799"/>
        <v>69.1511</v>
      </c>
      <c r="F3764" s="21">
        <f t="shared" si="804"/>
        <v>9</v>
      </c>
      <c r="G3764" s="13"/>
      <c r="H3764" s="21">
        <f t="shared" si="793"/>
        <v>9</v>
      </c>
      <c r="I3764" s="13"/>
      <c r="J3764" s="11" t="str">
        <f t="shared" si="801"/>
        <v>X</v>
      </c>
      <c r="K3764" s="11" t="str">
        <f t="shared" si="802"/>
        <v/>
      </c>
      <c r="L3764" s="11" t="str">
        <f t="shared" si="803"/>
        <v/>
      </c>
      <c r="M3764" s="13"/>
      <c r="X3764" s="13"/>
    </row>
    <row r="3765" spans="1:24" x14ac:dyDescent="0.3">
      <c r="A3765" s="13"/>
      <c r="B3765" s="11">
        <v>4783</v>
      </c>
      <c r="C3765" s="14">
        <f t="shared" si="792"/>
        <v>69.159199999999998</v>
      </c>
      <c r="D3765" s="13"/>
      <c r="E3765" s="14">
        <f t="shared" si="799"/>
        <v>69.158299999999997</v>
      </c>
      <c r="F3765" s="21">
        <f t="shared" si="804"/>
        <v>10</v>
      </c>
      <c r="G3765" s="13"/>
      <c r="H3765" s="21">
        <f t="shared" si="793"/>
        <v>9</v>
      </c>
      <c r="I3765" s="13"/>
      <c r="J3765" s="11" t="str">
        <f t="shared" si="801"/>
        <v/>
      </c>
      <c r="K3765" s="11" t="str">
        <f t="shared" si="802"/>
        <v/>
      </c>
      <c r="L3765" s="11" t="str">
        <f t="shared" si="803"/>
        <v>O</v>
      </c>
      <c r="M3765" s="13"/>
      <c r="X3765" s="13"/>
    </row>
    <row r="3766" spans="1:24" x14ac:dyDescent="0.3">
      <c r="A3766" s="13"/>
      <c r="B3766" s="11">
        <v>4784</v>
      </c>
      <c r="C3766" s="14">
        <f t="shared" si="792"/>
        <v>69.166499999999999</v>
      </c>
      <c r="D3766" s="13"/>
      <c r="E3766" s="14">
        <f t="shared" si="799"/>
        <v>69.165499999999994</v>
      </c>
      <c r="F3766" s="21">
        <f t="shared" si="804"/>
        <v>10</v>
      </c>
      <c r="G3766" s="13"/>
      <c r="H3766" s="21">
        <f t="shared" si="793"/>
        <v>10</v>
      </c>
      <c r="I3766" s="13"/>
      <c r="J3766" s="11" t="str">
        <f t="shared" si="801"/>
        <v>X</v>
      </c>
      <c r="K3766" s="11" t="str">
        <f t="shared" si="802"/>
        <v/>
      </c>
      <c r="L3766" s="11" t="str">
        <f t="shared" si="803"/>
        <v/>
      </c>
      <c r="M3766" s="13"/>
      <c r="X3766" s="13"/>
    </row>
    <row r="3767" spans="1:24" x14ac:dyDescent="0.3">
      <c r="A3767" s="13"/>
      <c r="B3767" s="11">
        <v>4785</v>
      </c>
      <c r="C3767" s="14">
        <f t="shared" si="792"/>
        <v>69.173699999999997</v>
      </c>
      <c r="D3767" s="13"/>
      <c r="E3767" s="14">
        <f t="shared" si="799"/>
        <v>69.172700000000006</v>
      </c>
      <c r="F3767" s="21">
        <f t="shared" si="804"/>
        <v>10</v>
      </c>
      <c r="G3767" s="13"/>
      <c r="H3767" s="21">
        <f t="shared" si="793"/>
        <v>10</v>
      </c>
      <c r="I3767" s="13"/>
      <c r="J3767" s="11" t="str">
        <f t="shared" si="801"/>
        <v>X</v>
      </c>
      <c r="K3767" s="11" t="str">
        <f t="shared" si="802"/>
        <v/>
      </c>
      <c r="L3767" s="11" t="str">
        <f t="shared" si="803"/>
        <v/>
      </c>
      <c r="M3767" s="13"/>
      <c r="X3767" s="13"/>
    </row>
    <row r="3768" spans="1:24" x14ac:dyDescent="0.3">
      <c r="A3768" s="13"/>
      <c r="B3768" s="11">
        <v>4786</v>
      </c>
      <c r="C3768" s="14">
        <f t="shared" si="792"/>
        <v>69.180899999999994</v>
      </c>
      <c r="D3768" s="13"/>
      <c r="E3768" s="14">
        <f t="shared" si="799"/>
        <v>69.179900000000004</v>
      </c>
      <c r="F3768" s="21">
        <f t="shared" si="804"/>
        <v>11</v>
      </c>
      <c r="G3768" s="13"/>
      <c r="H3768" s="21">
        <f t="shared" si="793"/>
        <v>10</v>
      </c>
      <c r="I3768" s="13"/>
      <c r="J3768" s="11" t="str">
        <f t="shared" si="801"/>
        <v/>
      </c>
      <c r="K3768" s="11" t="str">
        <f t="shared" si="802"/>
        <v/>
      </c>
      <c r="L3768" s="11" t="str">
        <f t="shared" si="803"/>
        <v>O</v>
      </c>
      <c r="M3768" s="13"/>
      <c r="X3768" s="13"/>
    </row>
    <row r="3769" spans="1:24" x14ac:dyDescent="0.3">
      <c r="A3769" s="13"/>
      <c r="B3769" s="11">
        <v>4787</v>
      </c>
      <c r="C3769" s="14">
        <f t="shared" si="792"/>
        <v>69.188100000000006</v>
      </c>
      <c r="D3769" s="13"/>
      <c r="E3769" s="14">
        <f t="shared" si="799"/>
        <v>69.187100000000001</v>
      </c>
      <c r="F3769" s="21">
        <f t="shared" si="804"/>
        <v>11</v>
      </c>
      <c r="G3769" s="13"/>
      <c r="H3769" s="21">
        <f t="shared" si="793"/>
        <v>10</v>
      </c>
      <c r="I3769" s="13"/>
      <c r="J3769" s="11" t="str">
        <f t="shared" si="801"/>
        <v/>
      </c>
      <c r="K3769" s="11" t="str">
        <f t="shared" si="802"/>
        <v/>
      </c>
      <c r="L3769" s="11" t="str">
        <f t="shared" si="803"/>
        <v>O</v>
      </c>
      <c r="M3769" s="13"/>
      <c r="X3769" s="13"/>
    </row>
    <row r="3770" spans="1:24" x14ac:dyDescent="0.3">
      <c r="A3770" s="13"/>
      <c r="B3770" s="11">
        <v>4788</v>
      </c>
      <c r="C3770" s="14">
        <f t="shared" si="792"/>
        <v>69.195400000000006</v>
      </c>
      <c r="D3770" s="13"/>
      <c r="E3770" s="14">
        <f t="shared" si="799"/>
        <v>69.194199999999995</v>
      </c>
      <c r="F3770" s="21">
        <f t="shared" si="804"/>
        <v>11</v>
      </c>
      <c r="G3770" s="13"/>
      <c r="H3770" s="21">
        <f t="shared" si="793"/>
        <v>11.999999999999998</v>
      </c>
      <c r="I3770" s="13"/>
      <c r="J3770" s="11" t="str">
        <f t="shared" si="801"/>
        <v/>
      </c>
      <c r="K3770" s="11" t="str">
        <f t="shared" si="802"/>
        <v>U</v>
      </c>
      <c r="L3770" s="11" t="str">
        <f t="shared" si="803"/>
        <v/>
      </c>
      <c r="M3770" s="13"/>
      <c r="X3770" s="13"/>
    </row>
    <row r="3771" spans="1:24" x14ac:dyDescent="0.3">
      <c r="A3771" s="13"/>
      <c r="B3771" s="11">
        <v>4789</v>
      </c>
      <c r="C3771" s="14">
        <f t="shared" si="792"/>
        <v>69.202600000000004</v>
      </c>
      <c r="D3771" s="13"/>
      <c r="E3771" s="14">
        <f t="shared" si="799"/>
        <v>69.201400000000007</v>
      </c>
      <c r="F3771" s="21">
        <f t="shared" si="804"/>
        <v>12</v>
      </c>
      <c r="G3771" s="13"/>
      <c r="H3771" s="21">
        <f t="shared" si="793"/>
        <v>11.999999999999998</v>
      </c>
      <c r="I3771" s="13"/>
      <c r="J3771" s="11" t="str">
        <f t="shared" si="801"/>
        <v>X</v>
      </c>
      <c r="K3771" s="11" t="str">
        <f t="shared" si="802"/>
        <v/>
      </c>
      <c r="L3771" s="11" t="str">
        <f t="shared" si="803"/>
        <v/>
      </c>
      <c r="M3771" s="13"/>
      <c r="X3771" s="13"/>
    </row>
    <row r="3772" spans="1:24" x14ac:dyDescent="0.3">
      <c r="A3772" s="13"/>
      <c r="B3772" s="11">
        <v>4790</v>
      </c>
      <c r="C3772" s="14">
        <f t="shared" si="792"/>
        <v>69.209800000000001</v>
      </c>
      <c r="D3772" s="13"/>
      <c r="E3772" s="14">
        <f t="shared" si="799"/>
        <v>69.208600000000004</v>
      </c>
      <c r="F3772" s="21">
        <f t="shared" si="804"/>
        <v>12</v>
      </c>
      <c r="G3772" s="13"/>
      <c r="H3772" s="21">
        <f t="shared" si="793"/>
        <v>11.999999999999998</v>
      </c>
      <c r="I3772" s="13"/>
      <c r="J3772" s="11" t="str">
        <f t="shared" si="801"/>
        <v>X</v>
      </c>
      <c r="K3772" s="11" t="str">
        <f t="shared" si="802"/>
        <v/>
      </c>
      <c r="L3772" s="11" t="str">
        <f t="shared" si="803"/>
        <v/>
      </c>
      <c r="M3772" s="13"/>
      <c r="X3772" s="13"/>
    </row>
    <row r="3773" spans="1:24" x14ac:dyDescent="0.3">
      <c r="A3773" s="13"/>
      <c r="B3773" s="11">
        <v>4791</v>
      </c>
      <c r="C3773" s="14">
        <f t="shared" si="792"/>
        <v>69.216999999999999</v>
      </c>
      <c r="D3773" s="13"/>
      <c r="E3773" s="14">
        <f t="shared" si="799"/>
        <v>69.215800000000002</v>
      </c>
      <c r="F3773" s="21">
        <f t="shared" si="804"/>
        <v>12</v>
      </c>
      <c r="G3773" s="13"/>
      <c r="H3773" s="21">
        <f t="shared" si="793"/>
        <v>11.999999999999998</v>
      </c>
      <c r="I3773" s="13"/>
      <c r="J3773" s="11" t="str">
        <f t="shared" si="801"/>
        <v>X</v>
      </c>
      <c r="K3773" s="11" t="str">
        <f t="shared" si="802"/>
        <v/>
      </c>
      <c r="L3773" s="11" t="str">
        <f t="shared" si="803"/>
        <v/>
      </c>
      <c r="M3773" s="13"/>
      <c r="X3773" s="13"/>
    </row>
    <row r="3774" spans="1:24" x14ac:dyDescent="0.3">
      <c r="A3774" s="13"/>
      <c r="B3774" s="11">
        <v>4792</v>
      </c>
      <c r="C3774" s="14">
        <f t="shared" si="792"/>
        <v>69.224299999999999</v>
      </c>
      <c r="D3774" s="13"/>
      <c r="E3774" s="14">
        <f t="shared" si="799"/>
        <v>69.222999999999999</v>
      </c>
      <c r="F3774" s="21">
        <f t="shared" si="804"/>
        <v>13</v>
      </c>
      <c r="G3774" s="13"/>
      <c r="H3774" s="21">
        <f t="shared" si="793"/>
        <v>13</v>
      </c>
      <c r="I3774" s="13"/>
      <c r="J3774" s="11" t="str">
        <f t="shared" si="801"/>
        <v>X</v>
      </c>
      <c r="K3774" s="11" t="str">
        <f t="shared" si="802"/>
        <v/>
      </c>
      <c r="L3774" s="11" t="str">
        <f t="shared" si="803"/>
        <v/>
      </c>
      <c r="M3774" s="13"/>
      <c r="X3774" s="13"/>
    </row>
    <row r="3775" spans="1:24" x14ac:dyDescent="0.3">
      <c r="A3775" s="13"/>
      <c r="B3775" s="11">
        <v>4793</v>
      </c>
      <c r="C3775" s="14">
        <f t="shared" si="792"/>
        <v>69.231499999999997</v>
      </c>
      <c r="D3775" s="13"/>
      <c r="E3775" s="14">
        <f t="shared" si="799"/>
        <v>69.230199999999996</v>
      </c>
      <c r="F3775" s="21">
        <f t="shared" si="804"/>
        <v>13</v>
      </c>
      <c r="G3775" s="13"/>
      <c r="H3775" s="21">
        <f t="shared" si="793"/>
        <v>13</v>
      </c>
      <c r="I3775" s="13"/>
      <c r="J3775" s="11" t="str">
        <f t="shared" si="801"/>
        <v>X</v>
      </c>
      <c r="K3775" s="11" t="str">
        <f t="shared" si="802"/>
        <v/>
      </c>
      <c r="L3775" s="11" t="str">
        <f t="shared" si="803"/>
        <v/>
      </c>
      <c r="M3775" s="13"/>
      <c r="X3775" s="13"/>
    </row>
    <row r="3776" spans="1:24" x14ac:dyDescent="0.3">
      <c r="A3776" s="13"/>
      <c r="B3776" s="11">
        <v>4794</v>
      </c>
      <c r="C3776" s="14">
        <f t="shared" si="792"/>
        <v>69.238699999999994</v>
      </c>
      <c r="D3776" s="13"/>
      <c r="E3776" s="14">
        <f t="shared" si="799"/>
        <v>69.237399999999994</v>
      </c>
      <c r="F3776" s="21">
        <f t="shared" si="804"/>
        <v>13</v>
      </c>
      <c r="G3776" s="13"/>
      <c r="H3776" s="21">
        <f t="shared" si="793"/>
        <v>13</v>
      </c>
      <c r="I3776" s="13"/>
      <c r="J3776" s="11" t="str">
        <f t="shared" ref="J3776:J3807" si="805">IF(H3776=F3776,"X","")</f>
        <v>X</v>
      </c>
      <c r="K3776" s="11" t="str">
        <f t="shared" ref="K3776:K3807" si="806">IF(H3776&gt;F3776,"U","")</f>
        <v/>
      </c>
      <c r="L3776" s="11" t="str">
        <f t="shared" ref="L3776:L3807" si="807">IF(H3776&lt;F3776,"O","")</f>
        <v/>
      </c>
      <c r="M3776" s="13"/>
      <c r="X3776" s="13"/>
    </row>
    <row r="3777" spans="1:24" x14ac:dyDescent="0.3">
      <c r="A3777" s="13"/>
      <c r="B3777" s="11">
        <v>4795</v>
      </c>
      <c r="C3777" s="14">
        <f t="shared" si="792"/>
        <v>69.245900000000006</v>
      </c>
      <c r="D3777" s="13"/>
      <c r="E3777" s="14">
        <f t="shared" si="799"/>
        <v>69.244600000000005</v>
      </c>
      <c r="F3777" s="21">
        <f t="shared" si="804"/>
        <v>13</v>
      </c>
      <c r="G3777" s="13"/>
      <c r="H3777" s="21">
        <f t="shared" si="793"/>
        <v>13</v>
      </c>
      <c r="I3777" s="13"/>
      <c r="J3777" s="11" t="str">
        <f t="shared" si="805"/>
        <v>X</v>
      </c>
      <c r="K3777" s="11" t="str">
        <f t="shared" si="806"/>
        <v/>
      </c>
      <c r="L3777" s="11" t="str">
        <f t="shared" si="807"/>
        <v/>
      </c>
      <c r="M3777" s="13"/>
      <c r="X3777" s="13"/>
    </row>
    <row r="3778" spans="1:24" x14ac:dyDescent="0.3">
      <c r="A3778" s="13"/>
      <c r="B3778" s="11">
        <v>4796</v>
      </c>
      <c r="C3778" s="14">
        <f t="shared" si="792"/>
        <v>69.253200000000007</v>
      </c>
      <c r="D3778" s="13"/>
      <c r="E3778" s="14">
        <f t="shared" si="799"/>
        <v>69.251800000000003</v>
      </c>
      <c r="F3778" s="21">
        <f t="shared" si="804"/>
        <v>14</v>
      </c>
      <c r="G3778" s="13"/>
      <c r="H3778" s="21">
        <f t="shared" si="793"/>
        <v>14</v>
      </c>
      <c r="I3778" s="13"/>
      <c r="J3778" s="11" t="str">
        <f t="shared" si="805"/>
        <v>X</v>
      </c>
      <c r="K3778" s="11" t="str">
        <f t="shared" si="806"/>
        <v/>
      </c>
      <c r="L3778" s="11" t="str">
        <f t="shared" si="807"/>
        <v/>
      </c>
      <c r="M3778" s="13"/>
      <c r="X3778" s="13"/>
    </row>
    <row r="3779" spans="1:24" x14ac:dyDescent="0.3">
      <c r="A3779" s="13"/>
      <c r="B3779" s="11">
        <v>4797</v>
      </c>
      <c r="C3779" s="14">
        <f t="shared" si="792"/>
        <v>69.260400000000004</v>
      </c>
      <c r="D3779" s="13"/>
      <c r="E3779" s="14">
        <f t="shared" si="799"/>
        <v>69.259</v>
      </c>
      <c r="F3779" s="21">
        <f t="shared" si="804"/>
        <v>14</v>
      </c>
      <c r="G3779" s="13"/>
      <c r="H3779" s="21">
        <f t="shared" si="793"/>
        <v>14</v>
      </c>
      <c r="I3779" s="13"/>
      <c r="J3779" s="11" t="str">
        <f t="shared" si="805"/>
        <v>X</v>
      </c>
      <c r="K3779" s="11" t="str">
        <f t="shared" si="806"/>
        <v/>
      </c>
      <c r="L3779" s="11" t="str">
        <f t="shared" si="807"/>
        <v/>
      </c>
      <c r="M3779" s="13"/>
      <c r="X3779" s="13"/>
    </row>
    <row r="3780" spans="1:24" x14ac:dyDescent="0.3">
      <c r="A3780" s="13"/>
      <c r="B3780" s="11">
        <v>4798</v>
      </c>
      <c r="C3780" s="14">
        <f t="shared" si="792"/>
        <v>69.267600000000002</v>
      </c>
      <c r="D3780" s="13"/>
      <c r="E3780" s="14">
        <f t="shared" si="799"/>
        <v>69.266199999999998</v>
      </c>
      <c r="F3780" s="21">
        <f t="shared" si="804"/>
        <v>14</v>
      </c>
      <c r="G3780" s="13"/>
      <c r="H3780" s="21">
        <f t="shared" si="793"/>
        <v>14</v>
      </c>
      <c r="I3780" s="13"/>
      <c r="J3780" s="11" t="str">
        <f t="shared" si="805"/>
        <v>X</v>
      </c>
      <c r="K3780" s="11" t="str">
        <f t="shared" si="806"/>
        <v/>
      </c>
      <c r="L3780" s="11" t="str">
        <f t="shared" si="807"/>
        <v/>
      </c>
      <c r="M3780" s="13"/>
      <c r="X3780" s="13"/>
    </row>
    <row r="3781" spans="1:24" x14ac:dyDescent="0.3">
      <c r="A3781" s="13"/>
      <c r="B3781" s="11">
        <v>4799</v>
      </c>
      <c r="C3781" s="14">
        <f t="shared" si="792"/>
        <v>69.274799999999999</v>
      </c>
      <c r="D3781" s="13"/>
      <c r="E3781" s="14">
        <f t="shared" si="799"/>
        <v>69.273399999999995</v>
      </c>
      <c r="F3781" s="21">
        <f t="shared" si="804"/>
        <v>15</v>
      </c>
      <c r="G3781" s="13"/>
      <c r="H3781" s="21">
        <f t="shared" si="793"/>
        <v>14</v>
      </c>
      <c r="I3781" s="13"/>
      <c r="J3781" s="11" t="str">
        <f t="shared" si="805"/>
        <v/>
      </c>
      <c r="K3781" s="11" t="str">
        <f t="shared" si="806"/>
        <v/>
      </c>
      <c r="L3781" s="11" t="str">
        <f t="shared" si="807"/>
        <v>O</v>
      </c>
      <c r="M3781" s="13"/>
      <c r="X3781" s="13"/>
    </row>
    <row r="3782" spans="1:24" x14ac:dyDescent="0.3">
      <c r="A3782" s="13"/>
      <c r="B3782" s="11">
        <v>4800</v>
      </c>
      <c r="C3782" s="14">
        <f t="shared" ref="C3782:C3845" si="808">ROUND(SQRT(B3782),4)</f>
        <v>69.281999999999996</v>
      </c>
      <c r="D3782" s="13"/>
      <c r="E3782" s="14">
        <f t="shared" si="799"/>
        <v>69.280600000000007</v>
      </c>
      <c r="F3782" s="21">
        <f t="shared" ref="F3782:F3801" si="809">ROUND(18-((0.42-(E3782-69))/0.14)*(18/6),0)</f>
        <v>15</v>
      </c>
      <c r="G3782" s="13"/>
      <c r="H3782" s="21">
        <f t="shared" si="793"/>
        <v>14</v>
      </c>
      <c r="I3782" s="13"/>
      <c r="J3782" s="11" t="str">
        <f t="shared" si="805"/>
        <v/>
      </c>
      <c r="K3782" s="11" t="str">
        <f t="shared" si="806"/>
        <v/>
      </c>
      <c r="L3782" s="11" t="str">
        <f t="shared" si="807"/>
        <v>O</v>
      </c>
      <c r="M3782" s="13"/>
      <c r="X3782" s="13"/>
    </row>
    <row r="3783" spans="1:24" x14ac:dyDescent="0.3">
      <c r="A3783" s="13"/>
      <c r="B3783" s="11">
        <v>4801</v>
      </c>
      <c r="C3783" s="14">
        <f t="shared" si="808"/>
        <v>69.289199999999994</v>
      </c>
      <c r="D3783" s="13"/>
      <c r="E3783" s="14">
        <f t="shared" si="799"/>
        <v>69.287800000000004</v>
      </c>
      <c r="F3783" s="21">
        <f t="shared" si="809"/>
        <v>15</v>
      </c>
      <c r="G3783" s="13"/>
      <c r="H3783" s="21">
        <f t="shared" ref="H3783:H3846" si="810">ROUND(C3783-E3783,4)*10000</f>
        <v>14</v>
      </c>
      <c r="I3783" s="13"/>
      <c r="J3783" s="11" t="str">
        <f t="shared" si="805"/>
        <v/>
      </c>
      <c r="K3783" s="11" t="str">
        <f t="shared" si="806"/>
        <v/>
      </c>
      <c r="L3783" s="11" t="str">
        <f t="shared" si="807"/>
        <v>O</v>
      </c>
      <c r="M3783" s="13"/>
      <c r="X3783" s="13"/>
    </row>
    <row r="3784" spans="1:24" x14ac:dyDescent="0.3">
      <c r="A3784" s="13"/>
      <c r="B3784" s="11">
        <v>4802</v>
      </c>
      <c r="C3784" s="14">
        <f t="shared" si="808"/>
        <v>69.296499999999995</v>
      </c>
      <c r="D3784" s="13"/>
      <c r="E3784" s="14">
        <f t="shared" si="799"/>
        <v>69.295000000000002</v>
      </c>
      <c r="F3784" s="21">
        <f t="shared" si="809"/>
        <v>15</v>
      </c>
      <c r="G3784" s="13"/>
      <c r="H3784" s="21">
        <f t="shared" si="810"/>
        <v>15</v>
      </c>
      <c r="I3784" s="13"/>
      <c r="J3784" s="11" t="str">
        <f t="shared" si="805"/>
        <v>X</v>
      </c>
      <c r="K3784" s="11" t="str">
        <f t="shared" si="806"/>
        <v/>
      </c>
      <c r="L3784" s="11" t="str">
        <f t="shared" si="807"/>
        <v/>
      </c>
      <c r="M3784" s="13"/>
      <c r="X3784" s="13"/>
    </row>
    <row r="3785" spans="1:24" x14ac:dyDescent="0.3">
      <c r="A3785" s="13"/>
      <c r="B3785" s="11">
        <v>4803</v>
      </c>
      <c r="C3785" s="14">
        <f t="shared" si="808"/>
        <v>69.303700000000006</v>
      </c>
      <c r="D3785" s="13"/>
      <c r="E3785" s="14">
        <f t="shared" si="799"/>
        <v>69.302199999999999</v>
      </c>
      <c r="F3785" s="21">
        <f t="shared" si="809"/>
        <v>15</v>
      </c>
      <c r="G3785" s="13"/>
      <c r="H3785" s="21">
        <f t="shared" si="810"/>
        <v>15</v>
      </c>
      <c r="I3785" s="13"/>
      <c r="J3785" s="11" t="str">
        <f t="shared" si="805"/>
        <v>X</v>
      </c>
      <c r="K3785" s="11" t="str">
        <f t="shared" si="806"/>
        <v/>
      </c>
      <c r="L3785" s="11" t="str">
        <f t="shared" si="807"/>
        <v/>
      </c>
      <c r="M3785" s="13"/>
      <c r="X3785" s="13"/>
    </row>
    <row r="3786" spans="1:24" x14ac:dyDescent="0.3">
      <c r="A3786" s="13"/>
      <c r="B3786" s="11">
        <v>4804</v>
      </c>
      <c r="C3786" s="14">
        <f t="shared" si="808"/>
        <v>69.310900000000004</v>
      </c>
      <c r="D3786" s="13"/>
      <c r="E3786" s="14">
        <f t="shared" si="799"/>
        <v>69.309399999999997</v>
      </c>
      <c r="F3786" s="21">
        <f t="shared" si="809"/>
        <v>16</v>
      </c>
      <c r="G3786" s="13"/>
      <c r="H3786" s="21">
        <f t="shared" si="810"/>
        <v>15</v>
      </c>
      <c r="I3786" s="13"/>
      <c r="J3786" s="11" t="str">
        <f t="shared" si="805"/>
        <v/>
      </c>
      <c r="K3786" s="11" t="str">
        <f t="shared" si="806"/>
        <v/>
      </c>
      <c r="L3786" s="11" t="str">
        <f t="shared" si="807"/>
        <v>O</v>
      </c>
      <c r="M3786" s="13"/>
      <c r="X3786" s="13"/>
    </row>
    <row r="3787" spans="1:24" x14ac:dyDescent="0.3">
      <c r="A3787" s="13"/>
      <c r="B3787" s="11">
        <v>4805</v>
      </c>
      <c r="C3787" s="14">
        <f t="shared" si="808"/>
        <v>69.318100000000001</v>
      </c>
      <c r="D3787" s="13"/>
      <c r="E3787" s="14">
        <f t="shared" si="799"/>
        <v>69.316500000000005</v>
      </c>
      <c r="F3787" s="21">
        <f t="shared" si="809"/>
        <v>16</v>
      </c>
      <c r="G3787" s="13"/>
      <c r="H3787" s="21">
        <f t="shared" si="810"/>
        <v>16</v>
      </c>
      <c r="I3787" s="13"/>
      <c r="J3787" s="11" t="str">
        <f t="shared" si="805"/>
        <v>X</v>
      </c>
      <c r="K3787" s="11" t="str">
        <f t="shared" si="806"/>
        <v/>
      </c>
      <c r="L3787" s="11" t="str">
        <f t="shared" si="807"/>
        <v/>
      </c>
      <c r="M3787" s="13"/>
      <c r="X3787" s="13"/>
    </row>
    <row r="3788" spans="1:24" x14ac:dyDescent="0.3">
      <c r="A3788" s="13"/>
      <c r="B3788" s="11">
        <v>4806</v>
      </c>
      <c r="C3788" s="14">
        <f t="shared" si="808"/>
        <v>69.325299999999999</v>
      </c>
      <c r="D3788" s="13"/>
      <c r="E3788" s="14">
        <f t="shared" si="799"/>
        <v>69.323700000000002</v>
      </c>
      <c r="F3788" s="21">
        <f t="shared" si="809"/>
        <v>16</v>
      </c>
      <c r="G3788" s="13"/>
      <c r="H3788" s="21">
        <f t="shared" si="810"/>
        <v>16</v>
      </c>
      <c r="I3788" s="13"/>
      <c r="J3788" s="11" t="str">
        <f t="shared" si="805"/>
        <v>X</v>
      </c>
      <c r="K3788" s="11" t="str">
        <f t="shared" si="806"/>
        <v/>
      </c>
      <c r="L3788" s="11" t="str">
        <f t="shared" si="807"/>
        <v/>
      </c>
      <c r="M3788" s="13"/>
      <c r="X3788" s="13"/>
    </row>
    <row r="3789" spans="1:24" x14ac:dyDescent="0.3">
      <c r="A3789" s="13"/>
      <c r="B3789" s="11">
        <v>4807</v>
      </c>
      <c r="C3789" s="14">
        <f t="shared" si="808"/>
        <v>69.332499999999996</v>
      </c>
      <c r="D3789" s="13"/>
      <c r="E3789" s="14">
        <f t="shared" si="799"/>
        <v>69.3309</v>
      </c>
      <c r="F3789" s="21">
        <f t="shared" si="809"/>
        <v>16</v>
      </c>
      <c r="G3789" s="13"/>
      <c r="H3789" s="21">
        <f t="shared" si="810"/>
        <v>16</v>
      </c>
      <c r="I3789" s="13"/>
      <c r="J3789" s="11" t="str">
        <f t="shared" si="805"/>
        <v>X</v>
      </c>
      <c r="K3789" s="11" t="str">
        <f t="shared" si="806"/>
        <v/>
      </c>
      <c r="L3789" s="11" t="str">
        <f t="shared" si="807"/>
        <v/>
      </c>
      <c r="M3789" s="13"/>
      <c r="X3789" s="13"/>
    </row>
    <row r="3790" spans="1:24" x14ac:dyDescent="0.3">
      <c r="A3790" s="13"/>
      <c r="B3790" s="11">
        <v>4808</v>
      </c>
      <c r="C3790" s="14">
        <f t="shared" si="808"/>
        <v>69.339699999999993</v>
      </c>
      <c r="D3790" s="13"/>
      <c r="E3790" s="14">
        <f t="shared" si="799"/>
        <v>69.338099999999997</v>
      </c>
      <c r="F3790" s="21">
        <f t="shared" si="809"/>
        <v>16</v>
      </c>
      <c r="G3790" s="13"/>
      <c r="H3790" s="21">
        <f t="shared" si="810"/>
        <v>16</v>
      </c>
      <c r="I3790" s="13"/>
      <c r="J3790" s="11" t="str">
        <f t="shared" si="805"/>
        <v>X</v>
      </c>
      <c r="K3790" s="11" t="str">
        <f t="shared" si="806"/>
        <v/>
      </c>
      <c r="L3790" s="11" t="str">
        <f t="shared" si="807"/>
        <v/>
      </c>
      <c r="M3790" s="13"/>
      <c r="X3790" s="13"/>
    </row>
    <row r="3791" spans="1:24" x14ac:dyDescent="0.3">
      <c r="A3791" s="13"/>
      <c r="B3791" s="11">
        <v>4809</v>
      </c>
      <c r="C3791" s="14">
        <f t="shared" si="808"/>
        <v>69.346999999999994</v>
      </c>
      <c r="D3791" s="13"/>
      <c r="E3791" s="14">
        <f t="shared" si="799"/>
        <v>69.345299999999995</v>
      </c>
      <c r="F3791" s="21">
        <f t="shared" si="809"/>
        <v>16</v>
      </c>
      <c r="G3791" s="13"/>
      <c r="H3791" s="21">
        <f t="shared" si="810"/>
        <v>17</v>
      </c>
      <c r="I3791" s="13"/>
      <c r="J3791" s="11" t="str">
        <f t="shared" si="805"/>
        <v/>
      </c>
      <c r="K3791" s="11" t="str">
        <f t="shared" si="806"/>
        <v>U</v>
      </c>
      <c r="L3791" s="11" t="str">
        <f t="shared" si="807"/>
        <v/>
      </c>
      <c r="M3791" s="13"/>
      <c r="X3791" s="13"/>
    </row>
    <row r="3792" spans="1:24" x14ac:dyDescent="0.3">
      <c r="A3792" s="13"/>
      <c r="B3792" s="11">
        <v>4810</v>
      </c>
      <c r="C3792" s="14">
        <f t="shared" si="808"/>
        <v>69.354200000000006</v>
      </c>
      <c r="D3792" s="13"/>
      <c r="E3792" s="14">
        <f t="shared" si="799"/>
        <v>69.352500000000006</v>
      </c>
      <c r="F3792" s="21">
        <f t="shared" si="809"/>
        <v>17</v>
      </c>
      <c r="G3792" s="13"/>
      <c r="H3792" s="21">
        <f t="shared" si="810"/>
        <v>17</v>
      </c>
      <c r="I3792" s="13"/>
      <c r="J3792" s="11" t="str">
        <f t="shared" si="805"/>
        <v>X</v>
      </c>
      <c r="K3792" s="11" t="str">
        <f t="shared" si="806"/>
        <v/>
      </c>
      <c r="L3792" s="11" t="str">
        <f t="shared" si="807"/>
        <v/>
      </c>
      <c r="M3792" s="13"/>
      <c r="X3792" s="13"/>
    </row>
    <row r="3793" spans="1:24" x14ac:dyDescent="0.3">
      <c r="A3793" s="13"/>
      <c r="B3793" s="11">
        <v>4811</v>
      </c>
      <c r="C3793" s="14">
        <f t="shared" si="808"/>
        <v>69.361400000000003</v>
      </c>
      <c r="D3793" s="13"/>
      <c r="E3793" s="14">
        <f t="shared" si="799"/>
        <v>69.359700000000004</v>
      </c>
      <c r="F3793" s="21">
        <f t="shared" si="809"/>
        <v>17</v>
      </c>
      <c r="G3793" s="13"/>
      <c r="H3793" s="21">
        <f t="shared" si="810"/>
        <v>17</v>
      </c>
      <c r="I3793" s="13"/>
      <c r="J3793" s="11" t="str">
        <f t="shared" si="805"/>
        <v>X</v>
      </c>
      <c r="K3793" s="11" t="str">
        <f t="shared" si="806"/>
        <v/>
      </c>
      <c r="L3793" s="11" t="str">
        <f t="shared" si="807"/>
        <v/>
      </c>
      <c r="M3793" s="13"/>
      <c r="X3793" s="13"/>
    </row>
    <row r="3794" spans="1:24" x14ac:dyDescent="0.3">
      <c r="A3794" s="13"/>
      <c r="B3794" s="11">
        <v>4812</v>
      </c>
      <c r="C3794" s="14">
        <f t="shared" si="808"/>
        <v>69.368600000000001</v>
      </c>
      <c r="D3794" s="13"/>
      <c r="E3794" s="14">
        <f t="shared" si="799"/>
        <v>69.366900000000001</v>
      </c>
      <c r="F3794" s="21">
        <f t="shared" si="809"/>
        <v>17</v>
      </c>
      <c r="G3794" s="13"/>
      <c r="H3794" s="21">
        <f t="shared" si="810"/>
        <v>17</v>
      </c>
      <c r="I3794" s="13"/>
      <c r="J3794" s="11" t="str">
        <f t="shared" si="805"/>
        <v>X</v>
      </c>
      <c r="K3794" s="11" t="str">
        <f t="shared" si="806"/>
        <v/>
      </c>
      <c r="L3794" s="11" t="str">
        <f t="shared" si="807"/>
        <v/>
      </c>
      <c r="M3794" s="13"/>
      <c r="X3794" s="13"/>
    </row>
    <row r="3795" spans="1:24" x14ac:dyDescent="0.3">
      <c r="A3795" s="13"/>
      <c r="B3795" s="11">
        <v>4813</v>
      </c>
      <c r="C3795" s="14">
        <f t="shared" si="808"/>
        <v>69.375799999999998</v>
      </c>
      <c r="D3795" s="13"/>
      <c r="E3795" s="14">
        <f t="shared" si="799"/>
        <v>69.374099999999999</v>
      </c>
      <c r="F3795" s="21">
        <f t="shared" si="809"/>
        <v>17</v>
      </c>
      <c r="G3795" s="13"/>
      <c r="H3795" s="21">
        <f t="shared" si="810"/>
        <v>17</v>
      </c>
      <c r="I3795" s="13"/>
      <c r="J3795" s="11" t="str">
        <f t="shared" si="805"/>
        <v>X</v>
      </c>
      <c r="K3795" s="11" t="str">
        <f t="shared" si="806"/>
        <v/>
      </c>
      <c r="L3795" s="11" t="str">
        <f t="shared" si="807"/>
        <v/>
      </c>
      <c r="M3795" s="13"/>
      <c r="X3795" s="13"/>
    </row>
    <row r="3796" spans="1:24" x14ac:dyDescent="0.3">
      <c r="A3796" s="13"/>
      <c r="B3796" s="11">
        <v>4814</v>
      </c>
      <c r="C3796" s="14">
        <f t="shared" si="808"/>
        <v>69.382999999999996</v>
      </c>
      <c r="D3796" s="13"/>
      <c r="E3796" s="14">
        <f t="shared" si="799"/>
        <v>69.381299999999996</v>
      </c>
      <c r="F3796" s="21">
        <f t="shared" si="809"/>
        <v>17</v>
      </c>
      <c r="G3796" s="13"/>
      <c r="H3796" s="21">
        <f t="shared" si="810"/>
        <v>17</v>
      </c>
      <c r="I3796" s="13"/>
      <c r="J3796" s="11" t="str">
        <f t="shared" si="805"/>
        <v>X</v>
      </c>
      <c r="K3796" s="11" t="str">
        <f t="shared" si="806"/>
        <v/>
      </c>
      <c r="L3796" s="11" t="str">
        <f t="shared" si="807"/>
        <v/>
      </c>
      <c r="M3796" s="13"/>
      <c r="X3796" s="13"/>
    </row>
    <row r="3797" spans="1:24" x14ac:dyDescent="0.3">
      <c r="A3797" s="13"/>
      <c r="B3797" s="11">
        <v>4815</v>
      </c>
      <c r="C3797" s="14">
        <f t="shared" si="808"/>
        <v>69.390199999999993</v>
      </c>
      <c r="D3797" s="13"/>
      <c r="E3797" s="14">
        <f t="shared" si="799"/>
        <v>69.388499999999993</v>
      </c>
      <c r="F3797" s="21">
        <f t="shared" si="809"/>
        <v>17</v>
      </c>
      <c r="G3797" s="13"/>
      <c r="H3797" s="21">
        <f t="shared" si="810"/>
        <v>17</v>
      </c>
      <c r="I3797" s="13"/>
      <c r="J3797" s="11" t="str">
        <f t="shared" si="805"/>
        <v>X</v>
      </c>
      <c r="K3797" s="11" t="str">
        <f t="shared" si="806"/>
        <v/>
      </c>
      <c r="L3797" s="11" t="str">
        <f t="shared" si="807"/>
        <v/>
      </c>
      <c r="M3797" s="13"/>
      <c r="X3797" s="13"/>
    </row>
    <row r="3798" spans="1:24" x14ac:dyDescent="0.3">
      <c r="A3798" s="13"/>
      <c r="B3798" s="11">
        <v>4816</v>
      </c>
      <c r="C3798" s="14">
        <f t="shared" si="808"/>
        <v>69.397400000000005</v>
      </c>
      <c r="D3798" s="13"/>
      <c r="E3798" s="14">
        <f t="shared" si="799"/>
        <v>69.395700000000005</v>
      </c>
      <c r="F3798" s="21">
        <f t="shared" si="809"/>
        <v>17</v>
      </c>
      <c r="G3798" s="13"/>
      <c r="H3798" s="21">
        <f t="shared" si="810"/>
        <v>17</v>
      </c>
      <c r="I3798" s="13"/>
      <c r="J3798" s="11" t="str">
        <f t="shared" si="805"/>
        <v>X</v>
      </c>
      <c r="K3798" s="11" t="str">
        <f t="shared" si="806"/>
        <v/>
      </c>
      <c r="L3798" s="11" t="str">
        <f t="shared" si="807"/>
        <v/>
      </c>
      <c r="M3798" s="13"/>
      <c r="X3798" s="13"/>
    </row>
    <row r="3799" spans="1:24" x14ac:dyDescent="0.3">
      <c r="A3799" s="13"/>
      <c r="B3799" s="11">
        <v>4817</v>
      </c>
      <c r="C3799" s="14">
        <f t="shared" si="808"/>
        <v>69.404600000000002</v>
      </c>
      <c r="D3799" s="13"/>
      <c r="E3799" s="14">
        <f t="shared" si="799"/>
        <v>69.402900000000002</v>
      </c>
      <c r="F3799" s="21">
        <f t="shared" si="809"/>
        <v>18</v>
      </c>
      <c r="G3799" s="13"/>
      <c r="H3799" s="21">
        <f t="shared" si="810"/>
        <v>17</v>
      </c>
      <c r="I3799" s="13"/>
      <c r="J3799" s="11" t="str">
        <f t="shared" si="805"/>
        <v/>
      </c>
      <c r="K3799" s="11" t="str">
        <f t="shared" si="806"/>
        <v/>
      </c>
      <c r="L3799" s="11" t="str">
        <f t="shared" si="807"/>
        <v>O</v>
      </c>
      <c r="M3799" s="13"/>
      <c r="X3799" s="13"/>
    </row>
    <row r="3800" spans="1:24" x14ac:dyDescent="0.3">
      <c r="A3800" s="13"/>
      <c r="B3800" s="11">
        <v>4818</v>
      </c>
      <c r="C3800" s="14">
        <f t="shared" si="808"/>
        <v>69.411799999999999</v>
      </c>
      <c r="D3800" s="13"/>
      <c r="E3800" s="14">
        <f t="shared" si="799"/>
        <v>69.4101</v>
      </c>
      <c r="F3800" s="21">
        <f t="shared" si="809"/>
        <v>18</v>
      </c>
      <c r="G3800" s="13"/>
      <c r="H3800" s="21">
        <f t="shared" si="810"/>
        <v>17</v>
      </c>
      <c r="I3800" s="13"/>
      <c r="J3800" s="11" t="str">
        <f t="shared" si="805"/>
        <v/>
      </c>
      <c r="K3800" s="11" t="str">
        <f t="shared" si="806"/>
        <v/>
      </c>
      <c r="L3800" s="11" t="str">
        <f t="shared" si="807"/>
        <v>O</v>
      </c>
      <c r="M3800" s="13"/>
      <c r="X3800" s="13"/>
    </row>
    <row r="3801" spans="1:24" x14ac:dyDescent="0.3">
      <c r="A3801" s="13"/>
      <c r="B3801" s="11">
        <v>4819</v>
      </c>
      <c r="C3801" s="14">
        <f t="shared" si="808"/>
        <v>69.418999999999997</v>
      </c>
      <c r="D3801" s="13"/>
      <c r="E3801" s="14">
        <f t="shared" si="799"/>
        <v>69.417299999999997</v>
      </c>
      <c r="F3801" s="21">
        <f t="shared" si="809"/>
        <v>18</v>
      </c>
      <c r="G3801" s="13"/>
      <c r="H3801" s="21">
        <f t="shared" si="810"/>
        <v>17</v>
      </c>
      <c r="I3801" s="13"/>
      <c r="J3801" s="11" t="str">
        <f t="shared" si="805"/>
        <v/>
      </c>
      <c r="K3801" s="11" t="str">
        <f t="shared" si="806"/>
        <v/>
      </c>
      <c r="L3801" s="11" t="str">
        <f t="shared" si="807"/>
        <v>O</v>
      </c>
      <c r="M3801" s="13"/>
      <c r="X3801" s="13"/>
    </row>
    <row r="3802" spans="1:24" x14ac:dyDescent="0.3">
      <c r="A3802" s="13"/>
      <c r="B3802" s="11">
        <v>4820</v>
      </c>
      <c r="C3802" s="14">
        <f t="shared" si="808"/>
        <v>69.426199999999994</v>
      </c>
      <c r="D3802" s="13"/>
      <c r="E3802" s="14">
        <f t="shared" si="799"/>
        <v>69.424499999999995</v>
      </c>
      <c r="F3802" s="21">
        <v>18</v>
      </c>
      <c r="G3802" s="13"/>
      <c r="H3802" s="21">
        <f t="shared" si="810"/>
        <v>17</v>
      </c>
      <c r="I3802" s="13"/>
      <c r="J3802" s="11" t="str">
        <f t="shared" si="805"/>
        <v/>
      </c>
      <c r="K3802" s="11" t="str">
        <f t="shared" si="806"/>
        <v/>
      </c>
      <c r="L3802" s="11" t="str">
        <f t="shared" si="807"/>
        <v>O</v>
      </c>
      <c r="M3802" s="13"/>
      <c r="X3802" s="13"/>
    </row>
    <row r="3803" spans="1:24" x14ac:dyDescent="0.3">
      <c r="A3803" s="13"/>
      <c r="B3803" s="11">
        <v>4821</v>
      </c>
      <c r="C3803" s="14">
        <f t="shared" si="808"/>
        <v>69.433400000000006</v>
      </c>
      <c r="D3803" s="13"/>
      <c r="E3803" s="14">
        <f t="shared" si="799"/>
        <v>69.431700000000006</v>
      </c>
      <c r="F3803" s="21">
        <v>18</v>
      </c>
      <c r="G3803" s="13"/>
      <c r="H3803" s="21">
        <f t="shared" si="810"/>
        <v>17</v>
      </c>
      <c r="I3803" s="13"/>
      <c r="J3803" s="11" t="str">
        <f t="shared" si="805"/>
        <v/>
      </c>
      <c r="K3803" s="11" t="str">
        <f t="shared" si="806"/>
        <v/>
      </c>
      <c r="L3803" s="11" t="str">
        <f t="shared" si="807"/>
        <v>O</v>
      </c>
      <c r="M3803" s="13"/>
      <c r="X3803" s="13"/>
    </row>
    <row r="3804" spans="1:24" x14ac:dyDescent="0.3">
      <c r="A3804" s="13"/>
      <c r="B3804" s="11">
        <v>4822</v>
      </c>
      <c r="C3804" s="14">
        <f t="shared" si="808"/>
        <v>69.440600000000003</v>
      </c>
      <c r="D3804" s="13"/>
      <c r="E3804" s="14">
        <f t="shared" si="799"/>
        <v>69.438800000000001</v>
      </c>
      <c r="F3804" s="21">
        <v>18</v>
      </c>
      <c r="G3804" s="13"/>
      <c r="H3804" s="21">
        <f t="shared" si="810"/>
        <v>18</v>
      </c>
      <c r="I3804" s="13"/>
      <c r="J3804" s="11" t="str">
        <f t="shared" si="805"/>
        <v>X</v>
      </c>
      <c r="K3804" s="11" t="str">
        <f t="shared" si="806"/>
        <v/>
      </c>
      <c r="L3804" s="11" t="str">
        <f t="shared" si="807"/>
        <v/>
      </c>
      <c r="M3804" s="13"/>
      <c r="X3804" s="13"/>
    </row>
    <row r="3805" spans="1:24" x14ac:dyDescent="0.3">
      <c r="A3805" s="13"/>
      <c r="B3805" s="11">
        <v>4823</v>
      </c>
      <c r="C3805" s="14">
        <f t="shared" si="808"/>
        <v>69.447800000000001</v>
      </c>
      <c r="D3805" s="13"/>
      <c r="E3805" s="14">
        <f t="shared" si="799"/>
        <v>69.445999999999998</v>
      </c>
      <c r="F3805" s="21">
        <v>18</v>
      </c>
      <c r="G3805" s="13"/>
      <c r="H3805" s="21">
        <f t="shared" si="810"/>
        <v>18</v>
      </c>
      <c r="I3805" s="13"/>
      <c r="J3805" s="11" t="str">
        <f t="shared" si="805"/>
        <v>X</v>
      </c>
      <c r="K3805" s="11" t="str">
        <f t="shared" si="806"/>
        <v/>
      </c>
      <c r="L3805" s="11" t="str">
        <f t="shared" si="807"/>
        <v/>
      </c>
      <c r="M3805" s="13"/>
      <c r="X3805" s="13"/>
    </row>
    <row r="3806" spans="1:24" x14ac:dyDescent="0.3">
      <c r="A3806" s="13"/>
      <c r="B3806" s="11">
        <v>4824</v>
      </c>
      <c r="C3806" s="14">
        <f t="shared" si="808"/>
        <v>69.454999999999998</v>
      </c>
      <c r="D3806" s="13"/>
      <c r="E3806" s="14">
        <f t="shared" si="799"/>
        <v>69.453199999999995</v>
      </c>
      <c r="F3806" s="21">
        <v>18</v>
      </c>
      <c r="G3806" s="13"/>
      <c r="H3806" s="21">
        <f t="shared" si="810"/>
        <v>18</v>
      </c>
      <c r="I3806" s="13"/>
      <c r="J3806" s="11" t="str">
        <f t="shared" si="805"/>
        <v>X</v>
      </c>
      <c r="K3806" s="11" t="str">
        <f t="shared" si="806"/>
        <v/>
      </c>
      <c r="L3806" s="11" t="str">
        <f t="shared" si="807"/>
        <v/>
      </c>
      <c r="M3806" s="13"/>
      <c r="X3806" s="13"/>
    </row>
    <row r="3807" spans="1:24" x14ac:dyDescent="0.3">
      <c r="A3807" s="13"/>
      <c r="B3807" s="11">
        <v>4825</v>
      </c>
      <c r="C3807" s="14">
        <f t="shared" si="808"/>
        <v>69.462199999999996</v>
      </c>
      <c r="D3807" s="13"/>
      <c r="E3807" s="14">
        <f t="shared" si="799"/>
        <v>69.460400000000007</v>
      </c>
      <c r="F3807" s="21">
        <v>18</v>
      </c>
      <c r="G3807" s="13"/>
      <c r="H3807" s="21">
        <f t="shared" si="810"/>
        <v>18</v>
      </c>
      <c r="I3807" s="13"/>
      <c r="J3807" s="11" t="str">
        <f t="shared" si="805"/>
        <v>X</v>
      </c>
      <c r="K3807" s="11" t="str">
        <f t="shared" si="806"/>
        <v/>
      </c>
      <c r="L3807" s="11" t="str">
        <f t="shared" si="807"/>
        <v/>
      </c>
      <c r="M3807" s="13"/>
      <c r="X3807" s="13"/>
    </row>
    <row r="3808" spans="1:24" x14ac:dyDescent="0.3">
      <c r="A3808" s="13"/>
      <c r="B3808" s="11">
        <v>4826</v>
      </c>
      <c r="C3808" s="14">
        <f t="shared" si="808"/>
        <v>69.469399999999993</v>
      </c>
      <c r="D3808" s="13"/>
      <c r="E3808" s="14">
        <f t="shared" ref="E3808:E3871" si="811">ROUND(69+(B3808-4761)/139,4)</f>
        <v>69.467600000000004</v>
      </c>
      <c r="F3808" s="21">
        <v>18</v>
      </c>
      <c r="G3808" s="13"/>
      <c r="H3808" s="21">
        <f t="shared" si="810"/>
        <v>18</v>
      </c>
      <c r="I3808" s="13"/>
      <c r="J3808" s="11" t="str">
        <f t="shared" ref="J3808:J3839" si="812">IF(H3808=F3808,"X","")</f>
        <v>X</v>
      </c>
      <c r="K3808" s="11" t="str">
        <f t="shared" ref="K3808:K3839" si="813">IF(H3808&gt;F3808,"U","")</f>
        <v/>
      </c>
      <c r="L3808" s="11" t="str">
        <f t="shared" ref="L3808:L3839" si="814">IF(H3808&lt;F3808,"O","")</f>
        <v/>
      </c>
      <c r="M3808" s="13"/>
      <c r="X3808" s="13"/>
    </row>
    <row r="3809" spans="1:24" x14ac:dyDescent="0.3">
      <c r="A3809" s="13"/>
      <c r="B3809" s="11">
        <v>4827</v>
      </c>
      <c r="C3809" s="14">
        <f t="shared" si="808"/>
        <v>69.476600000000005</v>
      </c>
      <c r="D3809" s="13"/>
      <c r="E3809" s="14">
        <f t="shared" si="811"/>
        <v>69.474800000000002</v>
      </c>
      <c r="F3809" s="21">
        <v>18</v>
      </c>
      <c r="G3809" s="13"/>
      <c r="H3809" s="21">
        <f t="shared" si="810"/>
        <v>18</v>
      </c>
      <c r="I3809" s="13"/>
      <c r="J3809" s="11" t="str">
        <f t="shared" si="812"/>
        <v>X</v>
      </c>
      <c r="K3809" s="11" t="str">
        <f t="shared" si="813"/>
        <v/>
      </c>
      <c r="L3809" s="11" t="str">
        <f t="shared" si="814"/>
        <v/>
      </c>
      <c r="M3809" s="13"/>
      <c r="X3809" s="13"/>
    </row>
    <row r="3810" spans="1:24" x14ac:dyDescent="0.3">
      <c r="A3810" s="13"/>
      <c r="B3810" s="11">
        <v>4828</v>
      </c>
      <c r="C3810" s="14">
        <f t="shared" si="808"/>
        <v>69.483800000000002</v>
      </c>
      <c r="D3810" s="13"/>
      <c r="E3810" s="14">
        <f t="shared" si="811"/>
        <v>69.481999999999999</v>
      </c>
      <c r="F3810" s="21">
        <v>18</v>
      </c>
      <c r="G3810" s="13"/>
      <c r="H3810" s="21">
        <f t="shared" si="810"/>
        <v>18</v>
      </c>
      <c r="I3810" s="13"/>
      <c r="J3810" s="11" t="str">
        <f t="shared" si="812"/>
        <v>X</v>
      </c>
      <c r="K3810" s="11" t="str">
        <f t="shared" si="813"/>
        <v/>
      </c>
      <c r="L3810" s="11" t="str">
        <f t="shared" si="814"/>
        <v/>
      </c>
      <c r="M3810" s="13"/>
      <c r="X3810" s="13"/>
    </row>
    <row r="3811" spans="1:24" x14ac:dyDescent="0.3">
      <c r="A3811" s="13"/>
      <c r="B3811" s="11">
        <v>4829</v>
      </c>
      <c r="C3811" s="14">
        <f t="shared" si="808"/>
        <v>69.491</v>
      </c>
      <c r="D3811" s="13"/>
      <c r="E3811" s="14">
        <f t="shared" si="811"/>
        <v>69.489199999999997</v>
      </c>
      <c r="F3811" s="21">
        <v>18</v>
      </c>
      <c r="G3811" s="13"/>
      <c r="H3811" s="21">
        <f t="shared" si="810"/>
        <v>18</v>
      </c>
      <c r="I3811" s="13"/>
      <c r="J3811" s="11" t="str">
        <f t="shared" si="812"/>
        <v>X</v>
      </c>
      <c r="K3811" s="11" t="str">
        <f t="shared" si="813"/>
        <v/>
      </c>
      <c r="L3811" s="11" t="str">
        <f t="shared" si="814"/>
        <v/>
      </c>
      <c r="M3811" s="13"/>
      <c r="X3811" s="13"/>
    </row>
    <row r="3812" spans="1:24" x14ac:dyDescent="0.3">
      <c r="A3812" s="13"/>
      <c r="B3812" s="11">
        <v>4830</v>
      </c>
      <c r="C3812" s="14">
        <f t="shared" si="808"/>
        <v>69.498199999999997</v>
      </c>
      <c r="D3812" s="13"/>
      <c r="E3812" s="14">
        <f t="shared" si="811"/>
        <v>69.496399999999994</v>
      </c>
      <c r="F3812" s="21">
        <v>18</v>
      </c>
      <c r="G3812" s="13"/>
      <c r="H3812" s="21">
        <f t="shared" si="810"/>
        <v>18</v>
      </c>
      <c r="I3812" s="13"/>
      <c r="J3812" s="11" t="str">
        <f t="shared" si="812"/>
        <v>X</v>
      </c>
      <c r="K3812" s="11" t="str">
        <f t="shared" si="813"/>
        <v/>
      </c>
      <c r="L3812" s="11" t="str">
        <f t="shared" si="814"/>
        <v/>
      </c>
      <c r="M3812" s="13"/>
      <c r="X3812" s="13"/>
    </row>
    <row r="3813" spans="1:24" x14ac:dyDescent="0.3">
      <c r="A3813" s="13"/>
      <c r="B3813" s="11">
        <v>4831</v>
      </c>
      <c r="C3813" s="14">
        <f t="shared" si="808"/>
        <v>69.505399999999995</v>
      </c>
      <c r="D3813" s="13"/>
      <c r="E3813" s="14">
        <f t="shared" si="811"/>
        <v>69.503600000000006</v>
      </c>
      <c r="F3813" s="21">
        <v>18</v>
      </c>
      <c r="G3813" s="13"/>
      <c r="H3813" s="21">
        <f t="shared" si="810"/>
        <v>18</v>
      </c>
      <c r="I3813" s="13"/>
      <c r="J3813" s="11" t="str">
        <f t="shared" si="812"/>
        <v>X</v>
      </c>
      <c r="K3813" s="11" t="str">
        <f t="shared" si="813"/>
        <v/>
      </c>
      <c r="L3813" s="11" t="str">
        <f t="shared" si="814"/>
        <v/>
      </c>
      <c r="M3813" s="13"/>
      <c r="X3813" s="13"/>
    </row>
    <row r="3814" spans="1:24" x14ac:dyDescent="0.3">
      <c r="A3814" s="13"/>
      <c r="B3814" s="11">
        <v>4832</v>
      </c>
      <c r="C3814" s="14">
        <f t="shared" si="808"/>
        <v>69.512600000000006</v>
      </c>
      <c r="D3814" s="13"/>
      <c r="E3814" s="14">
        <f t="shared" si="811"/>
        <v>69.510800000000003</v>
      </c>
      <c r="F3814" s="21">
        <v>18</v>
      </c>
      <c r="G3814" s="13"/>
      <c r="H3814" s="21">
        <f t="shared" si="810"/>
        <v>18</v>
      </c>
      <c r="I3814" s="13"/>
      <c r="J3814" s="11" t="str">
        <f t="shared" si="812"/>
        <v>X</v>
      </c>
      <c r="K3814" s="11" t="str">
        <f t="shared" si="813"/>
        <v/>
      </c>
      <c r="L3814" s="11" t="str">
        <f t="shared" si="814"/>
        <v/>
      </c>
      <c r="M3814" s="13"/>
      <c r="X3814" s="13"/>
    </row>
    <row r="3815" spans="1:24" x14ac:dyDescent="0.3">
      <c r="A3815" s="13"/>
      <c r="B3815" s="11">
        <v>4833</v>
      </c>
      <c r="C3815" s="14">
        <f t="shared" si="808"/>
        <v>69.519800000000004</v>
      </c>
      <c r="D3815" s="13"/>
      <c r="E3815" s="14">
        <f t="shared" si="811"/>
        <v>69.518000000000001</v>
      </c>
      <c r="F3815" s="21">
        <v>18</v>
      </c>
      <c r="G3815" s="13"/>
      <c r="H3815" s="21">
        <f t="shared" si="810"/>
        <v>18</v>
      </c>
      <c r="I3815" s="13"/>
      <c r="J3815" s="11" t="str">
        <f t="shared" si="812"/>
        <v>X</v>
      </c>
      <c r="K3815" s="11" t="str">
        <f t="shared" si="813"/>
        <v/>
      </c>
      <c r="L3815" s="11" t="str">
        <f t="shared" si="814"/>
        <v/>
      </c>
      <c r="M3815" s="13"/>
      <c r="X3815" s="13"/>
    </row>
    <row r="3816" spans="1:24" x14ac:dyDescent="0.3">
      <c r="A3816" s="13"/>
      <c r="B3816" s="11">
        <v>4834</v>
      </c>
      <c r="C3816" s="14">
        <f t="shared" si="808"/>
        <v>69.527000000000001</v>
      </c>
      <c r="D3816" s="13"/>
      <c r="E3816" s="14">
        <f t="shared" si="811"/>
        <v>69.525199999999998</v>
      </c>
      <c r="F3816" s="21">
        <v>18</v>
      </c>
      <c r="G3816" s="13"/>
      <c r="H3816" s="21">
        <f t="shared" si="810"/>
        <v>18</v>
      </c>
      <c r="I3816" s="13"/>
      <c r="J3816" s="11" t="str">
        <f t="shared" si="812"/>
        <v>X</v>
      </c>
      <c r="K3816" s="11" t="str">
        <f t="shared" si="813"/>
        <v/>
      </c>
      <c r="L3816" s="11" t="str">
        <f t="shared" si="814"/>
        <v/>
      </c>
      <c r="M3816" s="13"/>
      <c r="X3816" s="13"/>
    </row>
    <row r="3817" spans="1:24" x14ac:dyDescent="0.3">
      <c r="A3817" s="13"/>
      <c r="B3817" s="11">
        <v>4835</v>
      </c>
      <c r="C3817" s="14">
        <f t="shared" si="808"/>
        <v>69.534199999999998</v>
      </c>
      <c r="D3817" s="13"/>
      <c r="E3817" s="14">
        <f t="shared" si="811"/>
        <v>69.532399999999996</v>
      </c>
      <c r="F3817" s="21">
        <v>18</v>
      </c>
      <c r="G3817" s="13"/>
      <c r="H3817" s="21">
        <f t="shared" si="810"/>
        <v>18</v>
      </c>
      <c r="I3817" s="13"/>
      <c r="J3817" s="11" t="str">
        <f t="shared" si="812"/>
        <v>X</v>
      </c>
      <c r="K3817" s="11" t="str">
        <f t="shared" si="813"/>
        <v/>
      </c>
      <c r="L3817" s="11" t="str">
        <f t="shared" si="814"/>
        <v/>
      </c>
      <c r="M3817" s="13"/>
      <c r="X3817" s="13"/>
    </row>
    <row r="3818" spans="1:24" x14ac:dyDescent="0.3">
      <c r="A3818" s="13"/>
      <c r="B3818" s="11">
        <v>4836</v>
      </c>
      <c r="C3818" s="14">
        <f t="shared" si="808"/>
        <v>69.541399999999996</v>
      </c>
      <c r="D3818" s="13"/>
      <c r="E3818" s="14">
        <f t="shared" si="811"/>
        <v>69.539599999999993</v>
      </c>
      <c r="F3818" s="21">
        <v>18</v>
      </c>
      <c r="G3818" s="13"/>
      <c r="H3818" s="21">
        <f t="shared" si="810"/>
        <v>18</v>
      </c>
      <c r="I3818" s="13"/>
      <c r="J3818" s="11" t="str">
        <f t="shared" si="812"/>
        <v>X</v>
      </c>
      <c r="K3818" s="11" t="str">
        <f t="shared" si="813"/>
        <v/>
      </c>
      <c r="L3818" s="11" t="str">
        <f t="shared" si="814"/>
        <v/>
      </c>
      <c r="M3818" s="13"/>
      <c r="X3818" s="13"/>
    </row>
    <row r="3819" spans="1:24" x14ac:dyDescent="0.3">
      <c r="A3819" s="13"/>
      <c r="B3819" s="11">
        <v>4837</v>
      </c>
      <c r="C3819" s="14">
        <f t="shared" si="808"/>
        <v>69.548500000000004</v>
      </c>
      <c r="D3819" s="13"/>
      <c r="E3819" s="14">
        <f t="shared" si="811"/>
        <v>69.546800000000005</v>
      </c>
      <c r="F3819" s="21">
        <v>18</v>
      </c>
      <c r="G3819" s="13"/>
      <c r="H3819" s="21">
        <f t="shared" si="810"/>
        <v>17</v>
      </c>
      <c r="I3819" s="13"/>
      <c r="J3819" s="11" t="str">
        <f t="shared" si="812"/>
        <v/>
      </c>
      <c r="K3819" s="11" t="str">
        <f t="shared" si="813"/>
        <v/>
      </c>
      <c r="L3819" s="11" t="str">
        <f t="shared" si="814"/>
        <v>O</v>
      </c>
      <c r="M3819" s="13"/>
      <c r="X3819" s="13"/>
    </row>
    <row r="3820" spans="1:24" x14ac:dyDescent="0.3">
      <c r="A3820" s="13"/>
      <c r="B3820" s="11">
        <v>4838</v>
      </c>
      <c r="C3820" s="14">
        <f t="shared" si="808"/>
        <v>69.555700000000002</v>
      </c>
      <c r="D3820" s="13"/>
      <c r="E3820" s="14">
        <f t="shared" si="811"/>
        <v>69.554000000000002</v>
      </c>
      <c r="F3820" s="21">
        <v>18</v>
      </c>
      <c r="G3820" s="13"/>
      <c r="H3820" s="21">
        <f t="shared" si="810"/>
        <v>17</v>
      </c>
      <c r="I3820" s="13"/>
      <c r="J3820" s="11" t="str">
        <f t="shared" si="812"/>
        <v/>
      </c>
      <c r="K3820" s="11" t="str">
        <f t="shared" si="813"/>
        <v/>
      </c>
      <c r="L3820" s="11" t="str">
        <f t="shared" si="814"/>
        <v>O</v>
      </c>
      <c r="M3820" s="13"/>
      <c r="X3820" s="13"/>
    </row>
    <row r="3821" spans="1:24" x14ac:dyDescent="0.3">
      <c r="A3821" s="13"/>
      <c r="B3821" s="11">
        <v>4839</v>
      </c>
      <c r="C3821" s="14">
        <f t="shared" si="808"/>
        <v>69.562899999999999</v>
      </c>
      <c r="D3821" s="13"/>
      <c r="E3821" s="14">
        <f t="shared" si="811"/>
        <v>69.561199999999999</v>
      </c>
      <c r="F3821" s="21">
        <v>18</v>
      </c>
      <c r="G3821" s="13"/>
      <c r="H3821" s="21">
        <f t="shared" si="810"/>
        <v>17</v>
      </c>
      <c r="I3821" s="13"/>
      <c r="J3821" s="11" t="str">
        <f t="shared" si="812"/>
        <v/>
      </c>
      <c r="K3821" s="11" t="str">
        <f t="shared" si="813"/>
        <v/>
      </c>
      <c r="L3821" s="11" t="str">
        <f t="shared" si="814"/>
        <v>O</v>
      </c>
      <c r="M3821" s="13"/>
      <c r="X3821" s="13"/>
    </row>
    <row r="3822" spans="1:24" x14ac:dyDescent="0.3">
      <c r="A3822" s="13"/>
      <c r="B3822" s="11">
        <v>4840</v>
      </c>
      <c r="C3822" s="14">
        <f t="shared" si="808"/>
        <v>69.570099999999996</v>
      </c>
      <c r="D3822" s="13"/>
      <c r="E3822" s="14">
        <f t="shared" si="811"/>
        <v>69.568299999999994</v>
      </c>
      <c r="F3822" s="21">
        <v>18</v>
      </c>
      <c r="G3822" s="13"/>
      <c r="H3822" s="21">
        <f t="shared" si="810"/>
        <v>18</v>
      </c>
      <c r="I3822" s="13"/>
      <c r="J3822" s="11" t="str">
        <f t="shared" si="812"/>
        <v>X</v>
      </c>
      <c r="K3822" s="11" t="str">
        <f t="shared" si="813"/>
        <v/>
      </c>
      <c r="L3822" s="11" t="str">
        <f t="shared" si="814"/>
        <v/>
      </c>
      <c r="M3822" s="13"/>
      <c r="X3822" s="13"/>
    </row>
    <row r="3823" spans="1:24" x14ac:dyDescent="0.3">
      <c r="A3823" s="13"/>
      <c r="B3823" s="11">
        <v>4841</v>
      </c>
      <c r="C3823" s="14">
        <f t="shared" si="808"/>
        <v>69.577299999999994</v>
      </c>
      <c r="D3823" s="13"/>
      <c r="E3823" s="14">
        <f t="shared" si="811"/>
        <v>69.575500000000005</v>
      </c>
      <c r="F3823" s="21">
        <v>18</v>
      </c>
      <c r="G3823" s="13"/>
      <c r="H3823" s="21">
        <f t="shared" si="810"/>
        <v>18</v>
      </c>
      <c r="I3823" s="13"/>
      <c r="J3823" s="11" t="str">
        <f t="shared" si="812"/>
        <v>X</v>
      </c>
      <c r="K3823" s="11" t="str">
        <f t="shared" si="813"/>
        <v/>
      </c>
      <c r="L3823" s="11" t="str">
        <f t="shared" si="814"/>
        <v/>
      </c>
      <c r="M3823" s="13"/>
      <c r="X3823" s="13"/>
    </row>
    <row r="3824" spans="1:24" x14ac:dyDescent="0.3">
      <c r="A3824" s="13"/>
      <c r="B3824" s="11">
        <v>4842</v>
      </c>
      <c r="C3824" s="14">
        <f t="shared" si="808"/>
        <v>69.584500000000006</v>
      </c>
      <c r="D3824" s="13"/>
      <c r="E3824" s="14">
        <f t="shared" si="811"/>
        <v>69.582700000000003</v>
      </c>
      <c r="F3824" s="21">
        <f t="shared" ref="F3824:F3843" si="815">ROUND(18-(((E3824-69)-0.58)/0.14)*(18/6),0)</f>
        <v>18</v>
      </c>
      <c r="G3824" s="13"/>
      <c r="H3824" s="21">
        <f t="shared" si="810"/>
        <v>18</v>
      </c>
      <c r="I3824" s="13"/>
      <c r="J3824" s="11" t="str">
        <f t="shared" si="812"/>
        <v>X</v>
      </c>
      <c r="K3824" s="11" t="str">
        <f t="shared" si="813"/>
        <v/>
      </c>
      <c r="L3824" s="11" t="str">
        <f t="shared" si="814"/>
        <v/>
      </c>
      <c r="M3824" s="13"/>
      <c r="X3824" s="13"/>
    </row>
    <row r="3825" spans="1:24" x14ac:dyDescent="0.3">
      <c r="A3825" s="13"/>
      <c r="B3825" s="11">
        <v>4843</v>
      </c>
      <c r="C3825" s="14">
        <f t="shared" si="808"/>
        <v>69.591700000000003</v>
      </c>
      <c r="D3825" s="13"/>
      <c r="E3825" s="14">
        <f t="shared" si="811"/>
        <v>69.5899</v>
      </c>
      <c r="F3825" s="21">
        <f t="shared" si="815"/>
        <v>18</v>
      </c>
      <c r="G3825" s="13"/>
      <c r="H3825" s="21">
        <f t="shared" si="810"/>
        <v>18</v>
      </c>
      <c r="I3825" s="13"/>
      <c r="J3825" s="11" t="str">
        <f t="shared" si="812"/>
        <v>X</v>
      </c>
      <c r="K3825" s="11" t="str">
        <f t="shared" si="813"/>
        <v/>
      </c>
      <c r="L3825" s="11" t="str">
        <f t="shared" si="814"/>
        <v/>
      </c>
      <c r="M3825" s="13"/>
      <c r="X3825" s="13"/>
    </row>
    <row r="3826" spans="1:24" x14ac:dyDescent="0.3">
      <c r="A3826" s="13"/>
      <c r="B3826" s="11">
        <v>4844</v>
      </c>
      <c r="C3826" s="14">
        <f t="shared" si="808"/>
        <v>69.5989</v>
      </c>
      <c r="D3826" s="13"/>
      <c r="E3826" s="14">
        <f t="shared" si="811"/>
        <v>69.597099999999998</v>
      </c>
      <c r="F3826" s="21">
        <f t="shared" si="815"/>
        <v>18</v>
      </c>
      <c r="G3826" s="13"/>
      <c r="H3826" s="21">
        <f t="shared" si="810"/>
        <v>18</v>
      </c>
      <c r="I3826" s="13"/>
      <c r="J3826" s="11" t="str">
        <f t="shared" si="812"/>
        <v>X</v>
      </c>
      <c r="K3826" s="11" t="str">
        <f t="shared" si="813"/>
        <v/>
      </c>
      <c r="L3826" s="11" t="str">
        <f t="shared" si="814"/>
        <v/>
      </c>
      <c r="M3826" s="13"/>
      <c r="X3826" s="13"/>
    </row>
    <row r="3827" spans="1:24" x14ac:dyDescent="0.3">
      <c r="A3827" s="13"/>
      <c r="B3827" s="11">
        <v>4845</v>
      </c>
      <c r="C3827" s="14">
        <f t="shared" si="808"/>
        <v>69.605999999999995</v>
      </c>
      <c r="D3827" s="13"/>
      <c r="E3827" s="14">
        <f t="shared" si="811"/>
        <v>69.604299999999995</v>
      </c>
      <c r="F3827" s="21">
        <f t="shared" si="815"/>
        <v>17</v>
      </c>
      <c r="G3827" s="13"/>
      <c r="H3827" s="21">
        <f t="shared" si="810"/>
        <v>17</v>
      </c>
      <c r="I3827" s="13"/>
      <c r="J3827" s="11" t="str">
        <f t="shared" si="812"/>
        <v>X</v>
      </c>
      <c r="K3827" s="11" t="str">
        <f t="shared" si="813"/>
        <v/>
      </c>
      <c r="L3827" s="11" t="str">
        <f t="shared" si="814"/>
        <v/>
      </c>
      <c r="M3827" s="13"/>
      <c r="X3827" s="13"/>
    </row>
    <row r="3828" spans="1:24" x14ac:dyDescent="0.3">
      <c r="A3828" s="13"/>
      <c r="B3828" s="11">
        <v>4846</v>
      </c>
      <c r="C3828" s="14">
        <f t="shared" si="808"/>
        <v>69.613200000000006</v>
      </c>
      <c r="D3828" s="13"/>
      <c r="E3828" s="14">
        <f t="shared" si="811"/>
        <v>69.611500000000007</v>
      </c>
      <c r="F3828" s="21">
        <f t="shared" si="815"/>
        <v>17</v>
      </c>
      <c r="G3828" s="13"/>
      <c r="H3828" s="21">
        <f t="shared" si="810"/>
        <v>17</v>
      </c>
      <c r="I3828" s="13"/>
      <c r="J3828" s="11" t="str">
        <f t="shared" si="812"/>
        <v>X</v>
      </c>
      <c r="K3828" s="11" t="str">
        <f t="shared" si="813"/>
        <v/>
      </c>
      <c r="L3828" s="11" t="str">
        <f t="shared" si="814"/>
        <v/>
      </c>
      <c r="M3828" s="13"/>
      <c r="X3828" s="13"/>
    </row>
    <row r="3829" spans="1:24" x14ac:dyDescent="0.3">
      <c r="A3829" s="13"/>
      <c r="B3829" s="11">
        <v>4847</v>
      </c>
      <c r="C3829" s="14">
        <f t="shared" si="808"/>
        <v>69.620400000000004</v>
      </c>
      <c r="D3829" s="13"/>
      <c r="E3829" s="14">
        <f t="shared" si="811"/>
        <v>69.618700000000004</v>
      </c>
      <c r="F3829" s="21">
        <f t="shared" si="815"/>
        <v>17</v>
      </c>
      <c r="G3829" s="13"/>
      <c r="H3829" s="21">
        <f t="shared" si="810"/>
        <v>17</v>
      </c>
      <c r="I3829" s="13"/>
      <c r="J3829" s="11" t="str">
        <f t="shared" si="812"/>
        <v>X</v>
      </c>
      <c r="K3829" s="11" t="str">
        <f t="shared" si="813"/>
        <v/>
      </c>
      <c r="L3829" s="11" t="str">
        <f t="shared" si="814"/>
        <v/>
      </c>
      <c r="M3829" s="13"/>
      <c r="X3829" s="13"/>
    </row>
    <row r="3830" spans="1:24" x14ac:dyDescent="0.3">
      <c r="A3830" s="13"/>
      <c r="B3830" s="11">
        <v>4848</v>
      </c>
      <c r="C3830" s="14">
        <f t="shared" si="808"/>
        <v>69.627600000000001</v>
      </c>
      <c r="D3830" s="13"/>
      <c r="E3830" s="14">
        <f t="shared" si="811"/>
        <v>69.625900000000001</v>
      </c>
      <c r="F3830" s="21">
        <f t="shared" si="815"/>
        <v>17</v>
      </c>
      <c r="G3830" s="13"/>
      <c r="H3830" s="21">
        <f t="shared" si="810"/>
        <v>17</v>
      </c>
      <c r="I3830" s="13"/>
      <c r="J3830" s="11" t="str">
        <f t="shared" si="812"/>
        <v>X</v>
      </c>
      <c r="K3830" s="11" t="str">
        <f t="shared" si="813"/>
        <v/>
      </c>
      <c r="L3830" s="11" t="str">
        <f t="shared" si="814"/>
        <v/>
      </c>
      <c r="M3830" s="13"/>
      <c r="X3830" s="13"/>
    </row>
    <row r="3831" spans="1:24" x14ac:dyDescent="0.3">
      <c r="A3831" s="13"/>
      <c r="B3831" s="11">
        <v>4849</v>
      </c>
      <c r="C3831" s="14">
        <f t="shared" si="808"/>
        <v>69.634799999999998</v>
      </c>
      <c r="D3831" s="13"/>
      <c r="E3831" s="14">
        <f t="shared" si="811"/>
        <v>69.633099999999999</v>
      </c>
      <c r="F3831" s="21">
        <f t="shared" si="815"/>
        <v>17</v>
      </c>
      <c r="G3831" s="13"/>
      <c r="H3831" s="21">
        <f t="shared" si="810"/>
        <v>17</v>
      </c>
      <c r="I3831" s="13"/>
      <c r="J3831" s="11" t="str">
        <f t="shared" si="812"/>
        <v>X</v>
      </c>
      <c r="K3831" s="11" t="str">
        <f t="shared" si="813"/>
        <v/>
      </c>
      <c r="L3831" s="11" t="str">
        <f t="shared" si="814"/>
        <v/>
      </c>
      <c r="M3831" s="13"/>
      <c r="X3831" s="13"/>
    </row>
    <row r="3832" spans="1:24" x14ac:dyDescent="0.3">
      <c r="A3832" s="13"/>
      <c r="B3832" s="11">
        <v>4850</v>
      </c>
      <c r="C3832" s="14">
        <f t="shared" si="808"/>
        <v>69.641900000000007</v>
      </c>
      <c r="D3832" s="13"/>
      <c r="E3832" s="14">
        <f t="shared" si="811"/>
        <v>69.640299999999996</v>
      </c>
      <c r="F3832" s="21">
        <f t="shared" si="815"/>
        <v>17</v>
      </c>
      <c r="G3832" s="13"/>
      <c r="H3832" s="21">
        <f t="shared" si="810"/>
        <v>16</v>
      </c>
      <c r="I3832" s="13"/>
      <c r="J3832" s="11" t="str">
        <f t="shared" si="812"/>
        <v/>
      </c>
      <c r="K3832" s="11" t="str">
        <f t="shared" si="813"/>
        <v/>
      </c>
      <c r="L3832" s="11" t="str">
        <f t="shared" si="814"/>
        <v>O</v>
      </c>
      <c r="M3832" s="13"/>
      <c r="X3832" s="13"/>
    </row>
    <row r="3833" spans="1:24" x14ac:dyDescent="0.3">
      <c r="A3833" s="13"/>
      <c r="B3833" s="11">
        <v>4851</v>
      </c>
      <c r="C3833" s="14">
        <f t="shared" si="808"/>
        <v>69.649100000000004</v>
      </c>
      <c r="D3833" s="13"/>
      <c r="E3833" s="14">
        <f t="shared" si="811"/>
        <v>69.647499999999994</v>
      </c>
      <c r="F3833" s="21">
        <f t="shared" si="815"/>
        <v>17</v>
      </c>
      <c r="G3833" s="13"/>
      <c r="H3833" s="21">
        <f t="shared" si="810"/>
        <v>16</v>
      </c>
      <c r="I3833" s="13"/>
      <c r="J3833" s="11" t="str">
        <f t="shared" si="812"/>
        <v/>
      </c>
      <c r="K3833" s="11" t="str">
        <f t="shared" si="813"/>
        <v/>
      </c>
      <c r="L3833" s="11" t="str">
        <f t="shared" si="814"/>
        <v>O</v>
      </c>
      <c r="M3833" s="13"/>
      <c r="X3833" s="13"/>
    </row>
    <row r="3834" spans="1:24" x14ac:dyDescent="0.3">
      <c r="A3834" s="13"/>
      <c r="B3834" s="11">
        <v>4852</v>
      </c>
      <c r="C3834" s="14">
        <f t="shared" si="808"/>
        <v>69.656300000000002</v>
      </c>
      <c r="D3834" s="13"/>
      <c r="E3834" s="14">
        <f t="shared" si="811"/>
        <v>69.654700000000005</v>
      </c>
      <c r="F3834" s="21">
        <f t="shared" si="815"/>
        <v>16</v>
      </c>
      <c r="G3834" s="13"/>
      <c r="H3834" s="21">
        <f t="shared" si="810"/>
        <v>16</v>
      </c>
      <c r="I3834" s="13"/>
      <c r="J3834" s="11" t="str">
        <f t="shared" si="812"/>
        <v>X</v>
      </c>
      <c r="K3834" s="11" t="str">
        <f t="shared" si="813"/>
        <v/>
      </c>
      <c r="L3834" s="11" t="str">
        <f t="shared" si="814"/>
        <v/>
      </c>
      <c r="M3834" s="13"/>
      <c r="X3834" s="13"/>
    </row>
    <row r="3835" spans="1:24" x14ac:dyDescent="0.3">
      <c r="A3835" s="13"/>
      <c r="B3835" s="11">
        <v>4853</v>
      </c>
      <c r="C3835" s="14">
        <f t="shared" si="808"/>
        <v>69.663499999999999</v>
      </c>
      <c r="D3835" s="13"/>
      <c r="E3835" s="14">
        <f t="shared" si="811"/>
        <v>69.661900000000003</v>
      </c>
      <c r="F3835" s="21">
        <f t="shared" si="815"/>
        <v>16</v>
      </c>
      <c r="G3835" s="13"/>
      <c r="H3835" s="21">
        <f t="shared" si="810"/>
        <v>16</v>
      </c>
      <c r="I3835" s="13"/>
      <c r="J3835" s="11" t="str">
        <f t="shared" si="812"/>
        <v>X</v>
      </c>
      <c r="K3835" s="11" t="str">
        <f t="shared" si="813"/>
        <v/>
      </c>
      <c r="L3835" s="11" t="str">
        <f t="shared" si="814"/>
        <v/>
      </c>
      <c r="M3835" s="13"/>
      <c r="X3835" s="13"/>
    </row>
    <row r="3836" spans="1:24" x14ac:dyDescent="0.3">
      <c r="A3836" s="13"/>
      <c r="B3836" s="11">
        <v>4854</v>
      </c>
      <c r="C3836" s="14">
        <f t="shared" si="808"/>
        <v>69.670699999999997</v>
      </c>
      <c r="D3836" s="13"/>
      <c r="E3836" s="14">
        <f t="shared" si="811"/>
        <v>69.6691</v>
      </c>
      <c r="F3836" s="21">
        <f t="shared" si="815"/>
        <v>16</v>
      </c>
      <c r="G3836" s="13"/>
      <c r="H3836" s="21">
        <f t="shared" si="810"/>
        <v>16</v>
      </c>
      <c r="I3836" s="13"/>
      <c r="J3836" s="11" t="str">
        <f t="shared" si="812"/>
        <v>X</v>
      </c>
      <c r="K3836" s="11" t="str">
        <f t="shared" si="813"/>
        <v/>
      </c>
      <c r="L3836" s="11" t="str">
        <f t="shared" si="814"/>
        <v/>
      </c>
      <c r="M3836" s="13"/>
      <c r="X3836" s="13"/>
    </row>
    <row r="3837" spans="1:24" x14ac:dyDescent="0.3">
      <c r="A3837" s="13"/>
      <c r="B3837" s="11">
        <v>4855</v>
      </c>
      <c r="C3837" s="14">
        <f t="shared" si="808"/>
        <v>69.677800000000005</v>
      </c>
      <c r="D3837" s="13"/>
      <c r="E3837" s="14">
        <f t="shared" si="811"/>
        <v>69.676299999999998</v>
      </c>
      <c r="F3837" s="21">
        <f t="shared" si="815"/>
        <v>16</v>
      </c>
      <c r="G3837" s="13"/>
      <c r="H3837" s="21">
        <f t="shared" si="810"/>
        <v>15</v>
      </c>
      <c r="I3837" s="13"/>
      <c r="J3837" s="11" t="str">
        <f t="shared" si="812"/>
        <v/>
      </c>
      <c r="K3837" s="11" t="str">
        <f t="shared" si="813"/>
        <v/>
      </c>
      <c r="L3837" s="11" t="str">
        <f t="shared" si="814"/>
        <v>O</v>
      </c>
      <c r="M3837" s="13"/>
      <c r="X3837" s="13"/>
    </row>
    <row r="3838" spans="1:24" x14ac:dyDescent="0.3">
      <c r="A3838" s="13"/>
      <c r="B3838" s="11">
        <v>4856</v>
      </c>
      <c r="C3838" s="14">
        <f t="shared" si="808"/>
        <v>69.685000000000002</v>
      </c>
      <c r="D3838" s="13"/>
      <c r="E3838" s="14">
        <f t="shared" si="811"/>
        <v>69.683499999999995</v>
      </c>
      <c r="F3838" s="21">
        <f t="shared" si="815"/>
        <v>16</v>
      </c>
      <c r="G3838" s="13"/>
      <c r="H3838" s="21">
        <f t="shared" si="810"/>
        <v>15</v>
      </c>
      <c r="I3838" s="13"/>
      <c r="J3838" s="11" t="str">
        <f t="shared" si="812"/>
        <v/>
      </c>
      <c r="K3838" s="11" t="str">
        <f t="shared" si="813"/>
        <v/>
      </c>
      <c r="L3838" s="11" t="str">
        <f t="shared" si="814"/>
        <v>O</v>
      </c>
      <c r="M3838" s="13"/>
      <c r="X3838" s="13"/>
    </row>
    <row r="3839" spans="1:24" x14ac:dyDescent="0.3">
      <c r="A3839" s="13"/>
      <c r="B3839" s="11">
        <v>4857</v>
      </c>
      <c r="C3839" s="14">
        <f t="shared" si="808"/>
        <v>69.6922</v>
      </c>
      <c r="D3839" s="13"/>
      <c r="E3839" s="14">
        <f t="shared" si="811"/>
        <v>69.690600000000003</v>
      </c>
      <c r="F3839" s="21">
        <f t="shared" si="815"/>
        <v>16</v>
      </c>
      <c r="G3839" s="13"/>
      <c r="H3839" s="21">
        <f t="shared" si="810"/>
        <v>16</v>
      </c>
      <c r="I3839" s="13"/>
      <c r="J3839" s="11" t="str">
        <f t="shared" si="812"/>
        <v>X</v>
      </c>
      <c r="K3839" s="11" t="str">
        <f t="shared" si="813"/>
        <v/>
      </c>
      <c r="L3839" s="11" t="str">
        <f t="shared" si="814"/>
        <v/>
      </c>
      <c r="M3839" s="13"/>
      <c r="X3839" s="13"/>
    </row>
    <row r="3840" spans="1:24" x14ac:dyDescent="0.3">
      <c r="A3840" s="13"/>
      <c r="B3840" s="11">
        <v>4858</v>
      </c>
      <c r="C3840" s="14">
        <f t="shared" si="808"/>
        <v>69.699399999999997</v>
      </c>
      <c r="D3840" s="13"/>
      <c r="E3840" s="14">
        <f t="shared" si="811"/>
        <v>69.697800000000001</v>
      </c>
      <c r="F3840" s="21">
        <f t="shared" si="815"/>
        <v>15</v>
      </c>
      <c r="G3840" s="13"/>
      <c r="H3840" s="21">
        <f t="shared" si="810"/>
        <v>16</v>
      </c>
      <c r="I3840" s="13"/>
      <c r="J3840" s="11" t="str">
        <f t="shared" ref="J3840:J3871" si="816">IF(H3840=F3840,"X","")</f>
        <v/>
      </c>
      <c r="K3840" s="11" t="str">
        <f t="shared" ref="K3840:K3871" si="817">IF(H3840&gt;F3840,"U","")</f>
        <v>U</v>
      </c>
      <c r="L3840" s="11" t="str">
        <f t="shared" ref="L3840:L3871" si="818">IF(H3840&lt;F3840,"O","")</f>
        <v/>
      </c>
      <c r="M3840" s="13"/>
      <c r="X3840" s="13"/>
    </row>
    <row r="3841" spans="1:24" x14ac:dyDescent="0.3">
      <c r="A3841" s="13"/>
      <c r="B3841" s="11">
        <v>4859</v>
      </c>
      <c r="C3841" s="14">
        <f t="shared" si="808"/>
        <v>69.706500000000005</v>
      </c>
      <c r="D3841" s="13"/>
      <c r="E3841" s="14">
        <f t="shared" si="811"/>
        <v>69.704999999999998</v>
      </c>
      <c r="F3841" s="21">
        <f t="shared" si="815"/>
        <v>15</v>
      </c>
      <c r="G3841" s="13"/>
      <c r="H3841" s="21">
        <f t="shared" si="810"/>
        <v>15</v>
      </c>
      <c r="I3841" s="13"/>
      <c r="J3841" s="11" t="str">
        <f t="shared" si="816"/>
        <v>X</v>
      </c>
      <c r="K3841" s="11" t="str">
        <f t="shared" si="817"/>
        <v/>
      </c>
      <c r="L3841" s="11" t="str">
        <f t="shared" si="818"/>
        <v/>
      </c>
      <c r="M3841" s="13"/>
      <c r="X3841" s="13"/>
    </row>
    <row r="3842" spans="1:24" x14ac:dyDescent="0.3">
      <c r="A3842" s="13"/>
      <c r="B3842" s="11">
        <v>4860</v>
      </c>
      <c r="C3842" s="14">
        <f t="shared" si="808"/>
        <v>69.713700000000003</v>
      </c>
      <c r="D3842" s="13"/>
      <c r="E3842" s="14">
        <f t="shared" si="811"/>
        <v>69.712199999999996</v>
      </c>
      <c r="F3842" s="21">
        <f t="shared" si="815"/>
        <v>15</v>
      </c>
      <c r="G3842" s="13"/>
      <c r="H3842" s="21">
        <f t="shared" si="810"/>
        <v>15</v>
      </c>
      <c r="I3842" s="13"/>
      <c r="J3842" s="11" t="str">
        <f t="shared" si="816"/>
        <v>X</v>
      </c>
      <c r="K3842" s="11" t="str">
        <f t="shared" si="817"/>
        <v/>
      </c>
      <c r="L3842" s="11" t="str">
        <f t="shared" si="818"/>
        <v/>
      </c>
      <c r="M3842" s="13"/>
      <c r="X3842" s="13"/>
    </row>
    <row r="3843" spans="1:24" x14ac:dyDescent="0.3">
      <c r="A3843" s="13"/>
      <c r="B3843" s="11">
        <v>4861</v>
      </c>
      <c r="C3843" s="14">
        <f t="shared" si="808"/>
        <v>69.7209</v>
      </c>
      <c r="D3843" s="13"/>
      <c r="E3843" s="14">
        <f t="shared" si="811"/>
        <v>69.719399999999993</v>
      </c>
      <c r="F3843" s="21">
        <f t="shared" si="815"/>
        <v>15</v>
      </c>
      <c r="G3843" s="13"/>
      <c r="H3843" s="21">
        <f t="shared" si="810"/>
        <v>15</v>
      </c>
      <c r="I3843" s="13"/>
      <c r="J3843" s="11" t="str">
        <f t="shared" si="816"/>
        <v>X</v>
      </c>
      <c r="K3843" s="11" t="str">
        <f t="shared" si="817"/>
        <v/>
      </c>
      <c r="L3843" s="11" t="str">
        <f t="shared" si="818"/>
        <v/>
      </c>
      <c r="M3843" s="13"/>
      <c r="X3843" s="13"/>
    </row>
    <row r="3844" spans="1:24" x14ac:dyDescent="0.3">
      <c r="A3844" s="13"/>
      <c r="B3844" s="11">
        <v>4862</v>
      </c>
      <c r="C3844" s="14">
        <f t="shared" si="808"/>
        <v>69.727999999999994</v>
      </c>
      <c r="D3844" s="13"/>
      <c r="E3844" s="14">
        <f t="shared" si="811"/>
        <v>69.726600000000005</v>
      </c>
      <c r="F3844" s="21">
        <f t="shared" ref="F3844:F3862" si="819">ROUND((18/2)+((0.86-(E3844-69))/0.14)*(18/3),0)</f>
        <v>15</v>
      </c>
      <c r="G3844" s="13"/>
      <c r="H3844" s="21">
        <f t="shared" si="810"/>
        <v>14</v>
      </c>
      <c r="I3844" s="13"/>
      <c r="J3844" s="11" t="str">
        <f t="shared" si="816"/>
        <v/>
      </c>
      <c r="K3844" s="11" t="str">
        <f t="shared" si="817"/>
        <v/>
      </c>
      <c r="L3844" s="11" t="str">
        <f t="shared" si="818"/>
        <v>O</v>
      </c>
      <c r="M3844" s="13"/>
      <c r="X3844" s="13"/>
    </row>
    <row r="3845" spans="1:24" x14ac:dyDescent="0.3">
      <c r="A3845" s="13"/>
      <c r="B3845" s="11">
        <v>4863</v>
      </c>
      <c r="C3845" s="14">
        <f t="shared" si="808"/>
        <v>69.735200000000006</v>
      </c>
      <c r="D3845" s="13"/>
      <c r="E3845" s="14">
        <f t="shared" si="811"/>
        <v>69.733800000000002</v>
      </c>
      <c r="F3845" s="21">
        <f t="shared" si="819"/>
        <v>14</v>
      </c>
      <c r="G3845" s="13"/>
      <c r="H3845" s="21">
        <f t="shared" si="810"/>
        <v>14</v>
      </c>
      <c r="I3845" s="13"/>
      <c r="J3845" s="11" t="str">
        <f t="shared" si="816"/>
        <v>X</v>
      </c>
      <c r="K3845" s="11" t="str">
        <f t="shared" si="817"/>
        <v/>
      </c>
      <c r="L3845" s="11" t="str">
        <f t="shared" si="818"/>
        <v/>
      </c>
      <c r="M3845" s="13"/>
      <c r="X3845" s="13"/>
    </row>
    <row r="3846" spans="1:24" x14ac:dyDescent="0.3">
      <c r="A3846" s="13"/>
      <c r="B3846" s="11">
        <v>4864</v>
      </c>
      <c r="C3846" s="14">
        <f t="shared" ref="C3846:C3909" si="820">ROUND(SQRT(B3846),4)</f>
        <v>69.742400000000004</v>
      </c>
      <c r="D3846" s="13"/>
      <c r="E3846" s="14">
        <f t="shared" si="811"/>
        <v>69.741</v>
      </c>
      <c r="F3846" s="21">
        <f t="shared" si="819"/>
        <v>14</v>
      </c>
      <c r="G3846" s="13"/>
      <c r="H3846" s="21">
        <f t="shared" si="810"/>
        <v>14</v>
      </c>
      <c r="I3846" s="13"/>
      <c r="J3846" s="11" t="str">
        <f t="shared" si="816"/>
        <v>X</v>
      </c>
      <c r="K3846" s="11" t="str">
        <f t="shared" si="817"/>
        <v/>
      </c>
      <c r="L3846" s="11" t="str">
        <f t="shared" si="818"/>
        <v/>
      </c>
      <c r="M3846" s="13"/>
      <c r="X3846" s="13"/>
    </row>
    <row r="3847" spans="1:24" x14ac:dyDescent="0.3">
      <c r="A3847" s="13"/>
      <c r="B3847" s="11">
        <v>4865</v>
      </c>
      <c r="C3847" s="14">
        <f t="shared" si="820"/>
        <v>69.749600000000001</v>
      </c>
      <c r="D3847" s="13"/>
      <c r="E3847" s="14">
        <f t="shared" si="811"/>
        <v>69.748199999999997</v>
      </c>
      <c r="F3847" s="21">
        <f t="shared" si="819"/>
        <v>14</v>
      </c>
      <c r="G3847" s="13"/>
      <c r="H3847" s="21">
        <f t="shared" ref="H3847:H3910" si="821">ROUND(C3847-E3847,4)*10000</f>
        <v>14</v>
      </c>
      <c r="I3847" s="13"/>
      <c r="J3847" s="11" t="str">
        <f t="shared" si="816"/>
        <v>X</v>
      </c>
      <c r="K3847" s="11" t="str">
        <f t="shared" si="817"/>
        <v/>
      </c>
      <c r="L3847" s="11" t="str">
        <f t="shared" si="818"/>
        <v/>
      </c>
      <c r="M3847" s="13"/>
      <c r="X3847" s="13"/>
    </row>
    <row r="3848" spans="1:24" x14ac:dyDescent="0.3">
      <c r="A3848" s="13"/>
      <c r="B3848" s="11">
        <v>4866</v>
      </c>
      <c r="C3848" s="14">
        <f t="shared" si="820"/>
        <v>69.756699999999995</v>
      </c>
      <c r="D3848" s="13"/>
      <c r="E3848" s="14">
        <f t="shared" si="811"/>
        <v>69.755399999999995</v>
      </c>
      <c r="F3848" s="21">
        <f t="shared" si="819"/>
        <v>13</v>
      </c>
      <c r="G3848" s="13"/>
      <c r="H3848" s="21">
        <f t="shared" si="821"/>
        <v>13</v>
      </c>
      <c r="I3848" s="13"/>
      <c r="J3848" s="11" t="str">
        <f t="shared" si="816"/>
        <v>X</v>
      </c>
      <c r="K3848" s="11" t="str">
        <f t="shared" si="817"/>
        <v/>
      </c>
      <c r="L3848" s="11" t="str">
        <f t="shared" si="818"/>
        <v/>
      </c>
      <c r="M3848" s="13"/>
      <c r="X3848" s="13"/>
    </row>
    <row r="3849" spans="1:24" x14ac:dyDescent="0.3">
      <c r="A3849" s="13"/>
      <c r="B3849" s="11">
        <v>4867</v>
      </c>
      <c r="C3849" s="14">
        <f t="shared" si="820"/>
        <v>69.763900000000007</v>
      </c>
      <c r="D3849" s="13"/>
      <c r="E3849" s="14">
        <f t="shared" si="811"/>
        <v>69.762600000000006</v>
      </c>
      <c r="F3849" s="21">
        <f t="shared" si="819"/>
        <v>13</v>
      </c>
      <c r="G3849" s="13"/>
      <c r="H3849" s="21">
        <f t="shared" si="821"/>
        <v>13</v>
      </c>
      <c r="I3849" s="13"/>
      <c r="J3849" s="11" t="str">
        <f t="shared" si="816"/>
        <v>X</v>
      </c>
      <c r="K3849" s="11" t="str">
        <f t="shared" si="817"/>
        <v/>
      </c>
      <c r="L3849" s="11" t="str">
        <f t="shared" si="818"/>
        <v/>
      </c>
      <c r="M3849" s="13"/>
      <c r="X3849" s="13"/>
    </row>
    <row r="3850" spans="1:24" x14ac:dyDescent="0.3">
      <c r="A3850" s="13"/>
      <c r="B3850" s="11">
        <v>4868</v>
      </c>
      <c r="C3850" s="14">
        <f t="shared" si="820"/>
        <v>69.771100000000004</v>
      </c>
      <c r="D3850" s="13"/>
      <c r="E3850" s="14">
        <f t="shared" si="811"/>
        <v>69.769800000000004</v>
      </c>
      <c r="F3850" s="21">
        <f t="shared" si="819"/>
        <v>13</v>
      </c>
      <c r="G3850" s="13"/>
      <c r="H3850" s="21">
        <f t="shared" si="821"/>
        <v>13</v>
      </c>
      <c r="I3850" s="13"/>
      <c r="J3850" s="11" t="str">
        <f t="shared" si="816"/>
        <v>X</v>
      </c>
      <c r="K3850" s="11" t="str">
        <f t="shared" si="817"/>
        <v/>
      </c>
      <c r="L3850" s="11" t="str">
        <f t="shared" si="818"/>
        <v/>
      </c>
      <c r="M3850" s="13"/>
      <c r="X3850" s="13"/>
    </row>
    <row r="3851" spans="1:24" x14ac:dyDescent="0.3">
      <c r="A3851" s="13"/>
      <c r="B3851" s="11">
        <v>4869</v>
      </c>
      <c r="C3851" s="14">
        <f t="shared" si="820"/>
        <v>69.778199999999998</v>
      </c>
      <c r="D3851" s="13"/>
      <c r="E3851" s="14">
        <f t="shared" si="811"/>
        <v>69.777000000000001</v>
      </c>
      <c r="F3851" s="21">
        <f t="shared" si="819"/>
        <v>13</v>
      </c>
      <c r="G3851" s="13"/>
      <c r="H3851" s="21">
        <f t="shared" si="821"/>
        <v>11.999999999999998</v>
      </c>
      <c r="I3851" s="13"/>
      <c r="J3851" s="11" t="str">
        <f t="shared" si="816"/>
        <v/>
      </c>
      <c r="K3851" s="11" t="str">
        <f t="shared" si="817"/>
        <v/>
      </c>
      <c r="L3851" s="11" t="str">
        <f t="shared" si="818"/>
        <v>O</v>
      </c>
      <c r="M3851" s="13"/>
      <c r="X3851" s="13"/>
    </row>
    <row r="3852" spans="1:24" x14ac:dyDescent="0.3">
      <c r="A3852" s="13"/>
      <c r="B3852" s="11">
        <v>4870</v>
      </c>
      <c r="C3852" s="14">
        <f t="shared" si="820"/>
        <v>69.785399999999996</v>
      </c>
      <c r="D3852" s="13"/>
      <c r="E3852" s="14">
        <f t="shared" si="811"/>
        <v>69.784199999999998</v>
      </c>
      <c r="F3852" s="21">
        <f t="shared" si="819"/>
        <v>12</v>
      </c>
      <c r="G3852" s="13"/>
      <c r="H3852" s="21">
        <f t="shared" si="821"/>
        <v>11.999999999999998</v>
      </c>
      <c r="I3852" s="13"/>
      <c r="J3852" s="11" t="str">
        <f t="shared" si="816"/>
        <v>X</v>
      </c>
      <c r="K3852" s="11" t="str">
        <f t="shared" si="817"/>
        <v/>
      </c>
      <c r="L3852" s="11" t="str">
        <f t="shared" si="818"/>
        <v/>
      </c>
      <c r="M3852" s="13"/>
      <c r="X3852" s="13"/>
    </row>
    <row r="3853" spans="1:24" x14ac:dyDescent="0.3">
      <c r="A3853" s="13"/>
      <c r="B3853" s="11">
        <v>4871</v>
      </c>
      <c r="C3853" s="14">
        <f t="shared" si="820"/>
        <v>69.792500000000004</v>
      </c>
      <c r="D3853" s="13"/>
      <c r="E3853" s="14">
        <f t="shared" si="811"/>
        <v>69.791399999999996</v>
      </c>
      <c r="F3853" s="21">
        <f t="shared" si="819"/>
        <v>12</v>
      </c>
      <c r="G3853" s="13"/>
      <c r="H3853" s="21">
        <f t="shared" si="821"/>
        <v>11</v>
      </c>
      <c r="I3853" s="13"/>
      <c r="J3853" s="11" t="str">
        <f t="shared" si="816"/>
        <v/>
      </c>
      <c r="K3853" s="11" t="str">
        <f t="shared" si="817"/>
        <v/>
      </c>
      <c r="L3853" s="11" t="str">
        <f t="shared" si="818"/>
        <v>O</v>
      </c>
      <c r="M3853" s="13"/>
      <c r="X3853" s="13"/>
    </row>
    <row r="3854" spans="1:24" x14ac:dyDescent="0.3">
      <c r="A3854" s="13"/>
      <c r="B3854" s="11">
        <v>4872</v>
      </c>
      <c r="C3854" s="14">
        <f t="shared" si="820"/>
        <v>69.799700000000001</v>
      </c>
      <c r="D3854" s="13"/>
      <c r="E3854" s="14">
        <f t="shared" si="811"/>
        <v>69.798599999999993</v>
      </c>
      <c r="F3854" s="21">
        <f t="shared" si="819"/>
        <v>12</v>
      </c>
      <c r="G3854" s="13"/>
      <c r="H3854" s="21">
        <f t="shared" si="821"/>
        <v>11</v>
      </c>
      <c r="I3854" s="13"/>
      <c r="J3854" s="11" t="str">
        <f t="shared" si="816"/>
        <v/>
      </c>
      <c r="K3854" s="11" t="str">
        <f t="shared" si="817"/>
        <v/>
      </c>
      <c r="L3854" s="11" t="str">
        <f t="shared" si="818"/>
        <v>O</v>
      </c>
      <c r="M3854" s="13"/>
      <c r="X3854" s="13"/>
    </row>
    <row r="3855" spans="1:24" x14ac:dyDescent="0.3">
      <c r="A3855" s="13"/>
      <c r="B3855" s="11">
        <v>4873</v>
      </c>
      <c r="C3855" s="14">
        <f t="shared" si="820"/>
        <v>69.806899999999999</v>
      </c>
      <c r="D3855" s="13"/>
      <c r="E3855" s="14">
        <f t="shared" si="811"/>
        <v>69.805800000000005</v>
      </c>
      <c r="F3855" s="21">
        <f t="shared" si="819"/>
        <v>11</v>
      </c>
      <c r="G3855" s="13"/>
      <c r="H3855" s="21">
        <f t="shared" si="821"/>
        <v>11</v>
      </c>
      <c r="I3855" s="13"/>
      <c r="J3855" s="11" t="str">
        <f t="shared" si="816"/>
        <v>X</v>
      </c>
      <c r="K3855" s="11" t="str">
        <f t="shared" si="817"/>
        <v/>
      </c>
      <c r="L3855" s="11" t="str">
        <f t="shared" si="818"/>
        <v/>
      </c>
      <c r="M3855" s="13"/>
      <c r="X3855" s="13"/>
    </row>
    <row r="3856" spans="1:24" x14ac:dyDescent="0.3">
      <c r="A3856" s="13"/>
      <c r="B3856" s="11">
        <v>4874</v>
      </c>
      <c r="C3856" s="14">
        <f t="shared" si="820"/>
        <v>69.813999999999993</v>
      </c>
      <c r="D3856" s="13"/>
      <c r="E3856" s="14">
        <f t="shared" si="811"/>
        <v>69.812899999999999</v>
      </c>
      <c r="F3856" s="21">
        <f t="shared" si="819"/>
        <v>11</v>
      </c>
      <c r="G3856" s="13"/>
      <c r="H3856" s="21">
        <f t="shared" si="821"/>
        <v>11</v>
      </c>
      <c r="I3856" s="13"/>
      <c r="J3856" s="11" t="str">
        <f t="shared" si="816"/>
        <v>X</v>
      </c>
      <c r="K3856" s="11" t="str">
        <f t="shared" si="817"/>
        <v/>
      </c>
      <c r="L3856" s="11" t="str">
        <f t="shared" si="818"/>
        <v/>
      </c>
      <c r="M3856" s="13"/>
      <c r="X3856" s="13"/>
    </row>
    <row r="3857" spans="1:24" x14ac:dyDescent="0.3">
      <c r="A3857" s="13"/>
      <c r="B3857" s="11">
        <v>4875</v>
      </c>
      <c r="C3857" s="14">
        <f t="shared" si="820"/>
        <v>69.821200000000005</v>
      </c>
      <c r="D3857" s="13"/>
      <c r="E3857" s="14">
        <f t="shared" si="811"/>
        <v>69.820099999999996</v>
      </c>
      <c r="F3857" s="21">
        <f t="shared" si="819"/>
        <v>11</v>
      </c>
      <c r="G3857" s="13"/>
      <c r="H3857" s="21">
        <f t="shared" si="821"/>
        <v>11</v>
      </c>
      <c r="I3857" s="13"/>
      <c r="J3857" s="11" t="str">
        <f t="shared" si="816"/>
        <v>X</v>
      </c>
      <c r="K3857" s="11" t="str">
        <f t="shared" si="817"/>
        <v/>
      </c>
      <c r="L3857" s="11" t="str">
        <f t="shared" si="818"/>
        <v/>
      </c>
      <c r="M3857" s="13"/>
      <c r="X3857" s="13"/>
    </row>
    <row r="3858" spans="1:24" x14ac:dyDescent="0.3">
      <c r="A3858" s="13"/>
      <c r="B3858" s="11">
        <v>4876</v>
      </c>
      <c r="C3858" s="14">
        <f t="shared" si="820"/>
        <v>69.828400000000002</v>
      </c>
      <c r="D3858" s="13"/>
      <c r="E3858" s="14">
        <f t="shared" si="811"/>
        <v>69.827299999999994</v>
      </c>
      <c r="F3858" s="21">
        <f t="shared" si="819"/>
        <v>10</v>
      </c>
      <c r="G3858" s="13"/>
      <c r="H3858" s="21">
        <f t="shared" si="821"/>
        <v>11</v>
      </c>
      <c r="I3858" s="13"/>
      <c r="J3858" s="11" t="str">
        <f t="shared" si="816"/>
        <v/>
      </c>
      <c r="K3858" s="11" t="str">
        <f t="shared" si="817"/>
        <v>U</v>
      </c>
      <c r="L3858" s="11" t="str">
        <f t="shared" si="818"/>
        <v/>
      </c>
      <c r="M3858" s="13"/>
      <c r="X3858" s="13"/>
    </row>
    <row r="3859" spans="1:24" x14ac:dyDescent="0.3">
      <c r="A3859" s="13"/>
      <c r="B3859" s="11">
        <v>4877</v>
      </c>
      <c r="C3859" s="14">
        <f t="shared" si="820"/>
        <v>69.835499999999996</v>
      </c>
      <c r="D3859" s="13"/>
      <c r="E3859" s="14">
        <f t="shared" si="811"/>
        <v>69.834500000000006</v>
      </c>
      <c r="F3859" s="21">
        <f t="shared" si="819"/>
        <v>10</v>
      </c>
      <c r="G3859" s="13"/>
      <c r="H3859" s="21">
        <f t="shared" si="821"/>
        <v>10</v>
      </c>
      <c r="I3859" s="13"/>
      <c r="J3859" s="11" t="str">
        <f t="shared" si="816"/>
        <v>X</v>
      </c>
      <c r="K3859" s="11" t="str">
        <f t="shared" si="817"/>
        <v/>
      </c>
      <c r="L3859" s="11" t="str">
        <f t="shared" si="818"/>
        <v/>
      </c>
      <c r="M3859" s="13"/>
      <c r="X3859" s="13"/>
    </row>
    <row r="3860" spans="1:24" x14ac:dyDescent="0.3">
      <c r="A3860" s="13"/>
      <c r="B3860" s="11">
        <v>4878</v>
      </c>
      <c r="C3860" s="14">
        <f t="shared" si="820"/>
        <v>69.842699999999994</v>
      </c>
      <c r="D3860" s="13"/>
      <c r="E3860" s="14">
        <f t="shared" si="811"/>
        <v>69.841700000000003</v>
      </c>
      <c r="F3860" s="21">
        <f t="shared" si="819"/>
        <v>10</v>
      </c>
      <c r="G3860" s="13"/>
      <c r="H3860" s="21">
        <f t="shared" si="821"/>
        <v>10</v>
      </c>
      <c r="I3860" s="13"/>
      <c r="J3860" s="11" t="str">
        <f t="shared" si="816"/>
        <v>X</v>
      </c>
      <c r="K3860" s="11" t="str">
        <f t="shared" si="817"/>
        <v/>
      </c>
      <c r="L3860" s="11" t="str">
        <f t="shared" si="818"/>
        <v/>
      </c>
      <c r="M3860" s="13"/>
      <c r="X3860" s="13"/>
    </row>
    <row r="3861" spans="1:24" x14ac:dyDescent="0.3">
      <c r="A3861" s="13"/>
      <c r="B3861" s="11">
        <v>4879</v>
      </c>
      <c r="C3861" s="14">
        <f t="shared" si="820"/>
        <v>69.849800000000002</v>
      </c>
      <c r="D3861" s="13"/>
      <c r="E3861" s="14">
        <f t="shared" si="811"/>
        <v>69.8489</v>
      </c>
      <c r="F3861" s="21">
        <f t="shared" si="819"/>
        <v>9</v>
      </c>
      <c r="G3861" s="13"/>
      <c r="H3861" s="21">
        <f t="shared" si="821"/>
        <v>9</v>
      </c>
      <c r="I3861" s="13"/>
      <c r="J3861" s="11" t="str">
        <f t="shared" si="816"/>
        <v>X</v>
      </c>
      <c r="K3861" s="11" t="str">
        <f t="shared" si="817"/>
        <v/>
      </c>
      <c r="L3861" s="11" t="str">
        <f t="shared" si="818"/>
        <v/>
      </c>
      <c r="M3861" s="13"/>
      <c r="X3861" s="13"/>
    </row>
    <row r="3862" spans="1:24" x14ac:dyDescent="0.3">
      <c r="A3862" s="13"/>
      <c r="B3862" s="11">
        <v>4880</v>
      </c>
      <c r="C3862" s="14">
        <f t="shared" si="820"/>
        <v>69.856999999999999</v>
      </c>
      <c r="D3862" s="13"/>
      <c r="E3862" s="14">
        <f t="shared" si="811"/>
        <v>69.856099999999998</v>
      </c>
      <c r="F3862" s="21">
        <f t="shared" si="819"/>
        <v>9</v>
      </c>
      <c r="G3862" s="13"/>
      <c r="H3862" s="21">
        <f t="shared" si="821"/>
        <v>9</v>
      </c>
      <c r="I3862" s="13"/>
      <c r="J3862" s="11" t="str">
        <f t="shared" si="816"/>
        <v>X</v>
      </c>
      <c r="K3862" s="11" t="str">
        <f t="shared" si="817"/>
        <v/>
      </c>
      <c r="L3862" s="11" t="str">
        <f t="shared" si="818"/>
        <v/>
      </c>
      <c r="M3862" s="13"/>
      <c r="X3862" s="13"/>
    </row>
    <row r="3863" spans="1:24" x14ac:dyDescent="0.3">
      <c r="A3863" s="13"/>
      <c r="B3863" s="11">
        <v>4881</v>
      </c>
      <c r="C3863" s="14">
        <f t="shared" si="820"/>
        <v>69.864199999999997</v>
      </c>
      <c r="D3863" s="13"/>
      <c r="E3863" s="14">
        <f t="shared" si="811"/>
        <v>69.863299999999995</v>
      </c>
      <c r="F3863" s="21">
        <f t="shared" ref="F3863:F3881" si="822">ROUND(((1-(E3863-69))/0.14)*(18/2),0)</f>
        <v>9</v>
      </c>
      <c r="G3863" s="13"/>
      <c r="H3863" s="21">
        <f t="shared" si="821"/>
        <v>9</v>
      </c>
      <c r="I3863" s="13"/>
      <c r="J3863" s="11" t="str">
        <f t="shared" si="816"/>
        <v>X</v>
      </c>
      <c r="K3863" s="11" t="str">
        <f t="shared" si="817"/>
        <v/>
      </c>
      <c r="L3863" s="11" t="str">
        <f t="shared" si="818"/>
        <v/>
      </c>
      <c r="M3863" s="13"/>
      <c r="X3863" s="13"/>
    </row>
    <row r="3864" spans="1:24" x14ac:dyDescent="0.3">
      <c r="A3864" s="13"/>
      <c r="B3864" s="11">
        <v>4882</v>
      </c>
      <c r="C3864" s="14">
        <f t="shared" si="820"/>
        <v>69.871300000000005</v>
      </c>
      <c r="D3864" s="13"/>
      <c r="E3864" s="14">
        <f t="shared" si="811"/>
        <v>69.870500000000007</v>
      </c>
      <c r="F3864" s="21">
        <f t="shared" si="822"/>
        <v>8</v>
      </c>
      <c r="G3864" s="13"/>
      <c r="H3864" s="21">
        <f t="shared" si="821"/>
        <v>8</v>
      </c>
      <c r="I3864" s="13"/>
      <c r="J3864" s="11" t="str">
        <f t="shared" si="816"/>
        <v>X</v>
      </c>
      <c r="K3864" s="11" t="str">
        <f t="shared" si="817"/>
        <v/>
      </c>
      <c r="L3864" s="11" t="str">
        <f t="shared" si="818"/>
        <v/>
      </c>
      <c r="M3864" s="13"/>
      <c r="X3864" s="13"/>
    </row>
    <row r="3865" spans="1:24" x14ac:dyDescent="0.3">
      <c r="A3865" s="13"/>
      <c r="B3865" s="11">
        <v>4883</v>
      </c>
      <c r="C3865" s="14">
        <f t="shared" si="820"/>
        <v>69.878500000000003</v>
      </c>
      <c r="D3865" s="13"/>
      <c r="E3865" s="14">
        <f t="shared" si="811"/>
        <v>69.877700000000004</v>
      </c>
      <c r="F3865" s="21">
        <f t="shared" si="822"/>
        <v>8</v>
      </c>
      <c r="G3865" s="13"/>
      <c r="H3865" s="21">
        <f t="shared" si="821"/>
        <v>8</v>
      </c>
      <c r="I3865" s="13"/>
      <c r="J3865" s="11" t="str">
        <f t="shared" si="816"/>
        <v>X</v>
      </c>
      <c r="K3865" s="11" t="str">
        <f t="shared" si="817"/>
        <v/>
      </c>
      <c r="L3865" s="11" t="str">
        <f t="shared" si="818"/>
        <v/>
      </c>
      <c r="M3865" s="13"/>
      <c r="X3865" s="13"/>
    </row>
    <row r="3866" spans="1:24" x14ac:dyDescent="0.3">
      <c r="A3866" s="13"/>
      <c r="B3866" s="11">
        <v>4884</v>
      </c>
      <c r="C3866" s="14">
        <f t="shared" si="820"/>
        <v>69.885599999999997</v>
      </c>
      <c r="D3866" s="13"/>
      <c r="E3866" s="14">
        <f t="shared" si="811"/>
        <v>69.884900000000002</v>
      </c>
      <c r="F3866" s="21">
        <f t="shared" si="822"/>
        <v>7</v>
      </c>
      <c r="G3866" s="13"/>
      <c r="H3866" s="21">
        <f t="shared" si="821"/>
        <v>7</v>
      </c>
      <c r="I3866" s="13"/>
      <c r="J3866" s="11" t="str">
        <f t="shared" si="816"/>
        <v>X</v>
      </c>
      <c r="K3866" s="11" t="str">
        <f t="shared" si="817"/>
        <v/>
      </c>
      <c r="L3866" s="11" t="str">
        <f t="shared" si="818"/>
        <v/>
      </c>
      <c r="M3866" s="13"/>
      <c r="X3866" s="13"/>
    </row>
    <row r="3867" spans="1:24" x14ac:dyDescent="0.3">
      <c r="A3867" s="13"/>
      <c r="B3867" s="11">
        <v>4885</v>
      </c>
      <c r="C3867" s="14">
        <f t="shared" si="820"/>
        <v>69.892799999999994</v>
      </c>
      <c r="D3867" s="13"/>
      <c r="E3867" s="14">
        <f t="shared" si="811"/>
        <v>69.892099999999999</v>
      </c>
      <c r="F3867" s="21">
        <f t="shared" si="822"/>
        <v>7</v>
      </c>
      <c r="G3867" s="13"/>
      <c r="H3867" s="21">
        <f t="shared" si="821"/>
        <v>7</v>
      </c>
      <c r="I3867" s="13"/>
      <c r="J3867" s="11" t="str">
        <f t="shared" si="816"/>
        <v>X</v>
      </c>
      <c r="K3867" s="11" t="str">
        <f t="shared" si="817"/>
        <v/>
      </c>
      <c r="L3867" s="11" t="str">
        <f t="shared" si="818"/>
        <v/>
      </c>
      <c r="M3867" s="13"/>
      <c r="X3867" s="13"/>
    </row>
    <row r="3868" spans="1:24" x14ac:dyDescent="0.3">
      <c r="A3868" s="13"/>
      <c r="B3868" s="11">
        <v>4886</v>
      </c>
      <c r="C3868" s="14">
        <f t="shared" si="820"/>
        <v>69.899900000000002</v>
      </c>
      <c r="D3868" s="13"/>
      <c r="E3868" s="14">
        <f t="shared" si="811"/>
        <v>69.899299999999997</v>
      </c>
      <c r="F3868" s="21">
        <f t="shared" si="822"/>
        <v>6</v>
      </c>
      <c r="G3868" s="13"/>
      <c r="H3868" s="21">
        <f t="shared" si="821"/>
        <v>5.9999999999999991</v>
      </c>
      <c r="I3868" s="13"/>
      <c r="J3868" s="11" t="str">
        <f t="shared" si="816"/>
        <v>X</v>
      </c>
      <c r="K3868" s="11" t="str">
        <f t="shared" si="817"/>
        <v/>
      </c>
      <c r="L3868" s="11" t="str">
        <f t="shared" si="818"/>
        <v/>
      </c>
      <c r="M3868" s="13"/>
      <c r="X3868" s="13"/>
    </row>
    <row r="3869" spans="1:24" x14ac:dyDescent="0.3">
      <c r="A3869" s="13"/>
      <c r="B3869" s="11">
        <v>4887</v>
      </c>
      <c r="C3869" s="14">
        <f t="shared" si="820"/>
        <v>69.9071</v>
      </c>
      <c r="D3869" s="13"/>
      <c r="E3869" s="14">
        <f t="shared" si="811"/>
        <v>69.906499999999994</v>
      </c>
      <c r="F3869" s="21">
        <f t="shared" si="822"/>
        <v>6</v>
      </c>
      <c r="G3869" s="13"/>
      <c r="H3869" s="21">
        <f t="shared" si="821"/>
        <v>5.9999999999999991</v>
      </c>
      <c r="I3869" s="13"/>
      <c r="J3869" s="11" t="str">
        <f t="shared" si="816"/>
        <v>X</v>
      </c>
      <c r="K3869" s="11" t="str">
        <f t="shared" si="817"/>
        <v/>
      </c>
      <c r="L3869" s="11" t="str">
        <f t="shared" si="818"/>
        <v/>
      </c>
      <c r="M3869" s="13"/>
      <c r="X3869" s="13"/>
    </row>
    <row r="3870" spans="1:24" x14ac:dyDescent="0.3">
      <c r="A3870" s="13"/>
      <c r="B3870" s="11">
        <v>4888</v>
      </c>
      <c r="C3870" s="14">
        <f t="shared" si="820"/>
        <v>69.914199999999994</v>
      </c>
      <c r="D3870" s="13"/>
      <c r="E3870" s="14">
        <f t="shared" si="811"/>
        <v>69.913700000000006</v>
      </c>
      <c r="F3870" s="21">
        <f t="shared" si="822"/>
        <v>6</v>
      </c>
      <c r="G3870" s="13"/>
      <c r="H3870" s="21">
        <f t="shared" si="821"/>
        <v>5</v>
      </c>
      <c r="I3870" s="13"/>
      <c r="J3870" s="11" t="str">
        <f t="shared" si="816"/>
        <v/>
      </c>
      <c r="K3870" s="11" t="str">
        <f t="shared" si="817"/>
        <v/>
      </c>
      <c r="L3870" s="11" t="str">
        <f t="shared" si="818"/>
        <v>O</v>
      </c>
      <c r="M3870" s="13"/>
      <c r="X3870" s="13"/>
    </row>
    <row r="3871" spans="1:24" x14ac:dyDescent="0.3">
      <c r="A3871" s="13"/>
      <c r="B3871" s="11">
        <v>4889</v>
      </c>
      <c r="C3871" s="14">
        <f t="shared" si="820"/>
        <v>69.921400000000006</v>
      </c>
      <c r="D3871" s="13"/>
      <c r="E3871" s="14">
        <f t="shared" si="811"/>
        <v>69.920900000000003</v>
      </c>
      <c r="F3871" s="21">
        <f t="shared" si="822"/>
        <v>5</v>
      </c>
      <c r="G3871" s="13"/>
      <c r="H3871" s="21">
        <f t="shared" si="821"/>
        <v>5</v>
      </c>
      <c r="I3871" s="13"/>
      <c r="J3871" s="11" t="str">
        <f t="shared" si="816"/>
        <v>X</v>
      </c>
      <c r="K3871" s="11" t="str">
        <f t="shared" si="817"/>
        <v/>
      </c>
      <c r="L3871" s="11" t="str">
        <f t="shared" si="818"/>
        <v/>
      </c>
      <c r="M3871" s="13"/>
      <c r="X3871" s="13"/>
    </row>
    <row r="3872" spans="1:24" x14ac:dyDescent="0.3">
      <c r="A3872" s="13"/>
      <c r="B3872" s="11">
        <v>4890</v>
      </c>
      <c r="C3872" s="14">
        <f t="shared" si="820"/>
        <v>69.9285</v>
      </c>
      <c r="D3872" s="13"/>
      <c r="E3872" s="14">
        <f t="shared" ref="E3872:E3881" si="823">ROUND(69+(B3872-4761)/139,4)</f>
        <v>69.928100000000001</v>
      </c>
      <c r="F3872" s="21">
        <f t="shared" si="822"/>
        <v>5</v>
      </c>
      <c r="G3872" s="13"/>
      <c r="H3872" s="21">
        <f t="shared" si="821"/>
        <v>4</v>
      </c>
      <c r="I3872" s="13"/>
      <c r="J3872" s="11" t="str">
        <f t="shared" ref="J3872:J3881" si="824">IF(H3872=F3872,"X","")</f>
        <v/>
      </c>
      <c r="K3872" s="11" t="str">
        <f t="shared" ref="K3872:K3881" si="825">IF(H3872&gt;F3872,"U","")</f>
        <v/>
      </c>
      <c r="L3872" s="11" t="str">
        <f t="shared" ref="L3872:L3881" si="826">IF(H3872&lt;F3872,"O","")</f>
        <v>O</v>
      </c>
      <c r="M3872" s="13"/>
      <c r="X3872" s="13"/>
    </row>
    <row r="3873" spans="1:24" x14ac:dyDescent="0.3">
      <c r="A3873" s="13"/>
      <c r="B3873" s="11">
        <v>4891</v>
      </c>
      <c r="C3873" s="14">
        <f t="shared" si="820"/>
        <v>69.935699999999997</v>
      </c>
      <c r="D3873" s="13"/>
      <c r="E3873" s="14">
        <f t="shared" si="823"/>
        <v>69.935299999999998</v>
      </c>
      <c r="F3873" s="21">
        <f t="shared" si="822"/>
        <v>4</v>
      </c>
      <c r="G3873" s="13"/>
      <c r="H3873" s="21">
        <f t="shared" si="821"/>
        <v>4</v>
      </c>
      <c r="I3873" s="13"/>
      <c r="J3873" s="11" t="str">
        <f t="shared" si="824"/>
        <v>X</v>
      </c>
      <c r="K3873" s="11" t="str">
        <f t="shared" si="825"/>
        <v/>
      </c>
      <c r="L3873" s="11" t="str">
        <f t="shared" si="826"/>
        <v/>
      </c>
      <c r="M3873" s="13"/>
      <c r="X3873" s="13"/>
    </row>
    <row r="3874" spans="1:24" x14ac:dyDescent="0.3">
      <c r="A3874" s="13"/>
      <c r="B3874" s="11">
        <v>4892</v>
      </c>
      <c r="C3874" s="14">
        <f t="shared" si="820"/>
        <v>69.942800000000005</v>
      </c>
      <c r="D3874" s="13"/>
      <c r="E3874" s="14">
        <f t="shared" si="823"/>
        <v>69.942400000000006</v>
      </c>
      <c r="F3874" s="21">
        <f t="shared" si="822"/>
        <v>4</v>
      </c>
      <c r="G3874" s="13"/>
      <c r="H3874" s="21">
        <f t="shared" si="821"/>
        <v>4</v>
      </c>
      <c r="I3874" s="13"/>
      <c r="J3874" s="11" t="str">
        <f t="shared" si="824"/>
        <v>X</v>
      </c>
      <c r="K3874" s="11" t="str">
        <f t="shared" si="825"/>
        <v/>
      </c>
      <c r="L3874" s="11" t="str">
        <f t="shared" si="826"/>
        <v/>
      </c>
      <c r="M3874" s="13"/>
      <c r="X3874" s="13"/>
    </row>
    <row r="3875" spans="1:24" x14ac:dyDescent="0.3">
      <c r="A3875" s="13"/>
      <c r="B3875" s="11">
        <v>4893</v>
      </c>
      <c r="C3875" s="14">
        <f t="shared" si="820"/>
        <v>69.95</v>
      </c>
      <c r="D3875" s="13"/>
      <c r="E3875" s="14">
        <f t="shared" si="823"/>
        <v>69.949600000000004</v>
      </c>
      <c r="F3875" s="21">
        <f t="shared" si="822"/>
        <v>3</v>
      </c>
      <c r="G3875" s="13"/>
      <c r="H3875" s="21">
        <f t="shared" si="821"/>
        <v>4</v>
      </c>
      <c r="I3875" s="13"/>
      <c r="J3875" s="11" t="str">
        <f t="shared" si="824"/>
        <v/>
      </c>
      <c r="K3875" s="11" t="str">
        <f t="shared" si="825"/>
        <v>U</v>
      </c>
      <c r="L3875" s="11" t="str">
        <f t="shared" si="826"/>
        <v/>
      </c>
      <c r="M3875" s="13"/>
      <c r="X3875" s="13"/>
    </row>
    <row r="3876" spans="1:24" x14ac:dyDescent="0.3">
      <c r="A3876" s="13"/>
      <c r="B3876" s="11">
        <v>4894</v>
      </c>
      <c r="C3876" s="14">
        <f t="shared" si="820"/>
        <v>69.957099999999997</v>
      </c>
      <c r="D3876" s="13"/>
      <c r="E3876" s="14">
        <f t="shared" si="823"/>
        <v>69.956800000000001</v>
      </c>
      <c r="F3876" s="21">
        <f t="shared" si="822"/>
        <v>3</v>
      </c>
      <c r="G3876" s="13"/>
      <c r="H3876" s="21">
        <f t="shared" si="821"/>
        <v>2.9999999999999996</v>
      </c>
      <c r="I3876" s="13"/>
      <c r="J3876" s="11" t="str">
        <f t="shared" si="824"/>
        <v>X</v>
      </c>
      <c r="K3876" s="11" t="str">
        <f t="shared" si="825"/>
        <v/>
      </c>
      <c r="L3876" s="11" t="str">
        <f t="shared" si="826"/>
        <v/>
      </c>
      <c r="M3876" s="13"/>
      <c r="X3876" s="13"/>
    </row>
    <row r="3877" spans="1:24" x14ac:dyDescent="0.3">
      <c r="A3877" s="13"/>
      <c r="B3877" s="11">
        <v>4895</v>
      </c>
      <c r="C3877" s="14">
        <f t="shared" si="820"/>
        <v>69.964299999999994</v>
      </c>
      <c r="D3877" s="13"/>
      <c r="E3877" s="14">
        <f t="shared" si="823"/>
        <v>69.963999999999999</v>
      </c>
      <c r="F3877" s="21">
        <f t="shared" si="822"/>
        <v>2</v>
      </c>
      <c r="G3877" s="13"/>
      <c r="H3877" s="21">
        <f t="shared" si="821"/>
        <v>2.9999999999999996</v>
      </c>
      <c r="I3877" s="13"/>
      <c r="J3877" s="11" t="str">
        <f t="shared" si="824"/>
        <v/>
      </c>
      <c r="K3877" s="11" t="str">
        <f t="shared" si="825"/>
        <v>U</v>
      </c>
      <c r="L3877" s="11" t="str">
        <f t="shared" si="826"/>
        <v/>
      </c>
      <c r="M3877" s="13"/>
      <c r="X3877" s="13"/>
    </row>
    <row r="3878" spans="1:24" x14ac:dyDescent="0.3">
      <c r="A3878" s="13"/>
      <c r="B3878" s="11">
        <v>4896</v>
      </c>
      <c r="C3878" s="14">
        <f t="shared" si="820"/>
        <v>69.971400000000003</v>
      </c>
      <c r="D3878" s="13"/>
      <c r="E3878" s="14">
        <f t="shared" si="823"/>
        <v>69.971199999999996</v>
      </c>
      <c r="F3878" s="21">
        <f t="shared" si="822"/>
        <v>2</v>
      </c>
      <c r="G3878" s="13"/>
      <c r="H3878" s="21">
        <f t="shared" si="821"/>
        <v>2</v>
      </c>
      <c r="I3878" s="13"/>
      <c r="J3878" s="11" t="str">
        <f t="shared" si="824"/>
        <v>X</v>
      </c>
      <c r="K3878" s="11" t="str">
        <f t="shared" si="825"/>
        <v/>
      </c>
      <c r="L3878" s="11" t="str">
        <f t="shared" si="826"/>
        <v/>
      </c>
      <c r="M3878" s="13"/>
      <c r="X3878" s="13"/>
    </row>
    <row r="3879" spans="1:24" x14ac:dyDescent="0.3">
      <c r="A3879" s="13"/>
      <c r="B3879" s="11">
        <v>4897</v>
      </c>
      <c r="C3879" s="14">
        <f t="shared" si="820"/>
        <v>69.9786</v>
      </c>
      <c r="D3879" s="13"/>
      <c r="E3879" s="14">
        <f t="shared" si="823"/>
        <v>69.978399999999993</v>
      </c>
      <c r="F3879" s="21">
        <f t="shared" si="822"/>
        <v>1</v>
      </c>
      <c r="G3879" s="13"/>
      <c r="H3879" s="21">
        <f t="shared" si="821"/>
        <v>2</v>
      </c>
      <c r="I3879" s="13"/>
      <c r="J3879" s="11" t="str">
        <f t="shared" si="824"/>
        <v/>
      </c>
      <c r="K3879" s="11" t="str">
        <f t="shared" si="825"/>
        <v>U</v>
      </c>
      <c r="L3879" s="11" t="str">
        <f t="shared" si="826"/>
        <v/>
      </c>
      <c r="M3879" s="13"/>
      <c r="X3879" s="13"/>
    </row>
    <row r="3880" spans="1:24" x14ac:dyDescent="0.3">
      <c r="A3880" s="13"/>
      <c r="B3880" s="11">
        <v>4898</v>
      </c>
      <c r="C3880" s="14">
        <f t="shared" si="820"/>
        <v>69.985699999999994</v>
      </c>
      <c r="D3880" s="13"/>
      <c r="E3880" s="14">
        <f t="shared" si="823"/>
        <v>69.985600000000005</v>
      </c>
      <c r="F3880" s="21">
        <f t="shared" si="822"/>
        <v>1</v>
      </c>
      <c r="G3880" s="13"/>
      <c r="H3880" s="21">
        <f t="shared" si="821"/>
        <v>1</v>
      </c>
      <c r="I3880" s="13"/>
      <c r="J3880" s="11" t="str">
        <f t="shared" si="824"/>
        <v>X</v>
      </c>
      <c r="K3880" s="11" t="str">
        <f t="shared" si="825"/>
        <v/>
      </c>
      <c r="L3880" s="11" t="str">
        <f t="shared" si="826"/>
        <v/>
      </c>
      <c r="M3880" s="13"/>
      <c r="X3880" s="13"/>
    </row>
    <row r="3881" spans="1:24" x14ac:dyDescent="0.3">
      <c r="A3881" s="13"/>
      <c r="B3881" s="11">
        <v>4899</v>
      </c>
      <c r="C3881" s="14">
        <f t="shared" si="820"/>
        <v>69.992900000000006</v>
      </c>
      <c r="D3881" s="13"/>
      <c r="E3881" s="14">
        <f t="shared" si="823"/>
        <v>69.992800000000003</v>
      </c>
      <c r="F3881" s="21">
        <f t="shared" si="822"/>
        <v>0</v>
      </c>
      <c r="G3881" s="13"/>
      <c r="H3881" s="21">
        <f t="shared" si="821"/>
        <v>1</v>
      </c>
      <c r="I3881" s="13"/>
      <c r="J3881" s="11" t="str">
        <f t="shared" si="824"/>
        <v/>
      </c>
      <c r="K3881" s="11" t="str">
        <f t="shared" si="825"/>
        <v>U</v>
      </c>
      <c r="L3881" s="11" t="str">
        <f t="shared" si="826"/>
        <v/>
      </c>
      <c r="M3881" s="13"/>
      <c r="X3881" s="13"/>
    </row>
    <row r="3882" spans="1:24" x14ac:dyDescent="0.3">
      <c r="A3882" s="13"/>
      <c r="B3882" s="11">
        <v>4900</v>
      </c>
      <c r="C3882" s="14">
        <f t="shared" si="820"/>
        <v>70</v>
      </c>
      <c r="D3882" s="13"/>
      <c r="E3882" s="14">
        <f>69+(B3882-4761)/139</f>
        <v>70</v>
      </c>
      <c r="F3882" s="21"/>
      <c r="G3882" s="13"/>
      <c r="H3882" s="21">
        <f t="shared" si="821"/>
        <v>0</v>
      </c>
      <c r="I3882" s="13"/>
      <c r="J3882" s="10">
        <f>COUNTIF(J3744:J3881,"X")</f>
        <v>100</v>
      </c>
      <c r="K3882" s="10">
        <f>COUNTIF(K3744:K3881,"U")</f>
        <v>11</v>
      </c>
      <c r="L3882" s="10">
        <f>COUNTIF(L3744:L3881,"O")</f>
        <v>27</v>
      </c>
      <c r="M3882" s="13"/>
      <c r="X3882" s="13"/>
    </row>
    <row r="3883" spans="1:24" x14ac:dyDescent="0.3">
      <c r="A3883" s="13"/>
      <c r="B3883" s="11">
        <v>4901</v>
      </c>
      <c r="C3883" s="14">
        <f t="shared" si="820"/>
        <v>70.007099999999994</v>
      </c>
      <c r="D3883" s="13"/>
      <c r="E3883" s="14">
        <f t="shared" ref="E3883:E3946" si="827">ROUND(70+(B3883-4900)/141,4)</f>
        <v>70.007099999999994</v>
      </c>
      <c r="F3883" s="21">
        <f t="shared" ref="F3883:F3901" si="828">ROUND(((E3883-70)/0.14)*(18/2),0)</f>
        <v>0</v>
      </c>
      <c r="G3883" s="13"/>
      <c r="H3883" s="21">
        <f t="shared" si="821"/>
        <v>0</v>
      </c>
      <c r="I3883" s="13"/>
      <c r="J3883" s="11" t="str">
        <f t="shared" ref="J3883:J3914" si="829">IF(H3883=F3883,"X","")</f>
        <v>X</v>
      </c>
      <c r="K3883" s="11" t="str">
        <f t="shared" ref="K3883:K3914" si="830">IF(H3883&gt;F3883,"U","")</f>
        <v/>
      </c>
      <c r="L3883" s="11" t="str">
        <f t="shared" ref="L3883:L3914" si="831">IF(H3883&lt;F3883,"O","")</f>
        <v/>
      </c>
      <c r="M3883" s="13"/>
      <c r="X3883" s="13"/>
    </row>
    <row r="3884" spans="1:24" x14ac:dyDescent="0.3">
      <c r="A3884" s="13"/>
      <c r="B3884" s="11">
        <v>4902</v>
      </c>
      <c r="C3884" s="14">
        <f t="shared" si="820"/>
        <v>70.014300000000006</v>
      </c>
      <c r="D3884" s="13"/>
      <c r="E3884" s="14">
        <f t="shared" si="827"/>
        <v>70.014200000000002</v>
      </c>
      <c r="F3884" s="21">
        <f t="shared" si="828"/>
        <v>1</v>
      </c>
      <c r="G3884" s="13"/>
      <c r="H3884" s="21">
        <f t="shared" si="821"/>
        <v>1</v>
      </c>
      <c r="I3884" s="13"/>
      <c r="J3884" s="11" t="str">
        <f t="shared" si="829"/>
        <v>X</v>
      </c>
      <c r="K3884" s="11" t="str">
        <f t="shared" si="830"/>
        <v/>
      </c>
      <c r="L3884" s="11" t="str">
        <f t="shared" si="831"/>
        <v/>
      </c>
      <c r="M3884" s="13"/>
      <c r="X3884" s="13"/>
    </row>
    <row r="3885" spans="1:24" x14ac:dyDescent="0.3">
      <c r="A3885" s="13"/>
      <c r="B3885" s="11">
        <v>4903</v>
      </c>
      <c r="C3885" s="14">
        <f t="shared" si="820"/>
        <v>70.0214</v>
      </c>
      <c r="D3885" s="13"/>
      <c r="E3885" s="14">
        <f t="shared" si="827"/>
        <v>70.021299999999997</v>
      </c>
      <c r="F3885" s="21">
        <f t="shared" si="828"/>
        <v>1</v>
      </c>
      <c r="G3885" s="13"/>
      <c r="H3885" s="21">
        <f t="shared" si="821"/>
        <v>1</v>
      </c>
      <c r="I3885" s="13"/>
      <c r="J3885" s="11" t="str">
        <f t="shared" si="829"/>
        <v>X</v>
      </c>
      <c r="K3885" s="11" t="str">
        <f t="shared" si="830"/>
        <v/>
      </c>
      <c r="L3885" s="11" t="str">
        <f t="shared" si="831"/>
        <v/>
      </c>
      <c r="M3885" s="13"/>
      <c r="X3885" s="13"/>
    </row>
    <row r="3886" spans="1:24" x14ac:dyDescent="0.3">
      <c r="A3886" s="13"/>
      <c r="B3886" s="11">
        <v>4904</v>
      </c>
      <c r="C3886" s="14">
        <f t="shared" si="820"/>
        <v>70.028599999999997</v>
      </c>
      <c r="D3886" s="13"/>
      <c r="E3886" s="14">
        <f t="shared" si="827"/>
        <v>70.028400000000005</v>
      </c>
      <c r="F3886" s="21">
        <f t="shared" si="828"/>
        <v>2</v>
      </c>
      <c r="G3886" s="13"/>
      <c r="H3886" s="21">
        <f t="shared" si="821"/>
        <v>2</v>
      </c>
      <c r="I3886" s="13"/>
      <c r="J3886" s="11" t="str">
        <f t="shared" si="829"/>
        <v>X</v>
      </c>
      <c r="K3886" s="11" t="str">
        <f t="shared" si="830"/>
        <v/>
      </c>
      <c r="L3886" s="11" t="str">
        <f t="shared" si="831"/>
        <v/>
      </c>
      <c r="M3886" s="13"/>
      <c r="X3886" s="13"/>
    </row>
    <row r="3887" spans="1:24" x14ac:dyDescent="0.3">
      <c r="A3887" s="13"/>
      <c r="B3887" s="11">
        <v>4905</v>
      </c>
      <c r="C3887" s="14">
        <f t="shared" si="820"/>
        <v>70.035700000000006</v>
      </c>
      <c r="D3887" s="13"/>
      <c r="E3887" s="14">
        <f t="shared" si="827"/>
        <v>70.035499999999999</v>
      </c>
      <c r="F3887" s="21">
        <f t="shared" si="828"/>
        <v>2</v>
      </c>
      <c r="G3887" s="13"/>
      <c r="H3887" s="21">
        <f t="shared" si="821"/>
        <v>2</v>
      </c>
      <c r="I3887" s="13"/>
      <c r="J3887" s="11" t="str">
        <f t="shared" si="829"/>
        <v>X</v>
      </c>
      <c r="K3887" s="11" t="str">
        <f t="shared" si="830"/>
        <v/>
      </c>
      <c r="L3887" s="11" t="str">
        <f t="shared" si="831"/>
        <v/>
      </c>
      <c r="M3887" s="13"/>
      <c r="X3887" s="13"/>
    </row>
    <row r="3888" spans="1:24" x14ac:dyDescent="0.3">
      <c r="A3888" s="13"/>
      <c r="B3888" s="11">
        <v>4906</v>
      </c>
      <c r="C3888" s="14">
        <f t="shared" si="820"/>
        <v>70.0428</v>
      </c>
      <c r="D3888" s="13"/>
      <c r="E3888" s="14">
        <f t="shared" si="827"/>
        <v>70.042599999999993</v>
      </c>
      <c r="F3888" s="21">
        <f t="shared" si="828"/>
        <v>3</v>
      </c>
      <c r="G3888" s="13"/>
      <c r="H3888" s="21">
        <f t="shared" si="821"/>
        <v>2</v>
      </c>
      <c r="I3888" s="13"/>
      <c r="J3888" s="11" t="str">
        <f t="shared" si="829"/>
        <v/>
      </c>
      <c r="K3888" s="11" t="str">
        <f t="shared" si="830"/>
        <v/>
      </c>
      <c r="L3888" s="11" t="str">
        <f t="shared" si="831"/>
        <v>O</v>
      </c>
      <c r="M3888" s="13"/>
      <c r="X3888" s="13"/>
    </row>
    <row r="3889" spans="1:24" x14ac:dyDescent="0.3">
      <c r="A3889" s="13"/>
      <c r="B3889" s="11">
        <v>4907</v>
      </c>
      <c r="C3889" s="14">
        <f t="shared" si="820"/>
        <v>70.05</v>
      </c>
      <c r="D3889" s="13"/>
      <c r="E3889" s="14">
        <f t="shared" si="827"/>
        <v>70.049599999999998</v>
      </c>
      <c r="F3889" s="21">
        <f t="shared" si="828"/>
        <v>3</v>
      </c>
      <c r="G3889" s="13"/>
      <c r="H3889" s="21">
        <f t="shared" si="821"/>
        <v>4</v>
      </c>
      <c r="I3889" s="13"/>
      <c r="J3889" s="11" t="str">
        <f t="shared" si="829"/>
        <v/>
      </c>
      <c r="K3889" s="11" t="str">
        <f t="shared" si="830"/>
        <v>U</v>
      </c>
      <c r="L3889" s="11" t="str">
        <f t="shared" si="831"/>
        <v/>
      </c>
      <c r="M3889" s="13"/>
      <c r="X3889" s="13"/>
    </row>
    <row r="3890" spans="1:24" x14ac:dyDescent="0.3">
      <c r="A3890" s="13"/>
      <c r="B3890" s="11">
        <v>4908</v>
      </c>
      <c r="C3890" s="14">
        <f t="shared" si="820"/>
        <v>70.057100000000005</v>
      </c>
      <c r="D3890" s="13"/>
      <c r="E3890" s="14">
        <f t="shared" si="827"/>
        <v>70.056700000000006</v>
      </c>
      <c r="F3890" s="21">
        <f t="shared" si="828"/>
        <v>4</v>
      </c>
      <c r="G3890" s="13"/>
      <c r="H3890" s="21">
        <f t="shared" si="821"/>
        <v>4</v>
      </c>
      <c r="I3890" s="13"/>
      <c r="J3890" s="11" t="str">
        <f t="shared" si="829"/>
        <v>X</v>
      </c>
      <c r="K3890" s="11" t="str">
        <f t="shared" si="830"/>
        <v/>
      </c>
      <c r="L3890" s="11" t="str">
        <f t="shared" si="831"/>
        <v/>
      </c>
      <c r="M3890" s="13"/>
      <c r="X3890" s="13"/>
    </row>
    <row r="3891" spans="1:24" x14ac:dyDescent="0.3">
      <c r="A3891" s="13"/>
      <c r="B3891" s="11">
        <v>4909</v>
      </c>
      <c r="C3891" s="14">
        <f t="shared" si="820"/>
        <v>70.064300000000003</v>
      </c>
      <c r="D3891" s="13"/>
      <c r="E3891" s="14">
        <f t="shared" si="827"/>
        <v>70.063800000000001</v>
      </c>
      <c r="F3891" s="21">
        <f t="shared" si="828"/>
        <v>4</v>
      </c>
      <c r="G3891" s="13"/>
      <c r="H3891" s="21">
        <f t="shared" si="821"/>
        <v>5</v>
      </c>
      <c r="I3891" s="13"/>
      <c r="J3891" s="11" t="str">
        <f t="shared" si="829"/>
        <v/>
      </c>
      <c r="K3891" s="11" t="str">
        <f t="shared" si="830"/>
        <v>U</v>
      </c>
      <c r="L3891" s="11" t="str">
        <f t="shared" si="831"/>
        <v/>
      </c>
      <c r="M3891" s="13"/>
      <c r="X3891" s="13"/>
    </row>
    <row r="3892" spans="1:24" x14ac:dyDescent="0.3">
      <c r="A3892" s="13"/>
      <c r="B3892" s="11">
        <v>4910</v>
      </c>
      <c r="C3892" s="14">
        <f t="shared" si="820"/>
        <v>70.071399999999997</v>
      </c>
      <c r="D3892" s="13"/>
      <c r="E3892" s="14">
        <f t="shared" si="827"/>
        <v>70.070899999999995</v>
      </c>
      <c r="F3892" s="21">
        <f t="shared" si="828"/>
        <v>5</v>
      </c>
      <c r="G3892" s="13"/>
      <c r="H3892" s="21">
        <f t="shared" si="821"/>
        <v>5</v>
      </c>
      <c r="I3892" s="13"/>
      <c r="J3892" s="11" t="str">
        <f t="shared" si="829"/>
        <v>X</v>
      </c>
      <c r="K3892" s="11" t="str">
        <f t="shared" si="830"/>
        <v/>
      </c>
      <c r="L3892" s="11" t="str">
        <f t="shared" si="831"/>
        <v/>
      </c>
      <c r="M3892" s="13"/>
      <c r="X3892" s="13"/>
    </row>
    <row r="3893" spans="1:24" x14ac:dyDescent="0.3">
      <c r="A3893" s="13"/>
      <c r="B3893" s="11">
        <v>4911</v>
      </c>
      <c r="C3893" s="14">
        <f t="shared" si="820"/>
        <v>70.078500000000005</v>
      </c>
      <c r="D3893" s="13"/>
      <c r="E3893" s="14">
        <f t="shared" si="827"/>
        <v>70.078000000000003</v>
      </c>
      <c r="F3893" s="21">
        <f t="shared" si="828"/>
        <v>5</v>
      </c>
      <c r="G3893" s="13"/>
      <c r="H3893" s="21">
        <f t="shared" si="821"/>
        <v>5</v>
      </c>
      <c r="I3893" s="13"/>
      <c r="J3893" s="11" t="str">
        <f t="shared" si="829"/>
        <v>X</v>
      </c>
      <c r="K3893" s="11" t="str">
        <f t="shared" si="830"/>
        <v/>
      </c>
      <c r="L3893" s="11" t="str">
        <f t="shared" si="831"/>
        <v/>
      </c>
      <c r="M3893" s="13"/>
      <c r="X3893" s="13"/>
    </row>
    <row r="3894" spans="1:24" x14ac:dyDescent="0.3">
      <c r="A3894" s="13"/>
      <c r="B3894" s="11">
        <v>4912</v>
      </c>
      <c r="C3894" s="14">
        <f t="shared" si="820"/>
        <v>70.085700000000003</v>
      </c>
      <c r="D3894" s="13"/>
      <c r="E3894" s="14">
        <f t="shared" si="827"/>
        <v>70.085099999999997</v>
      </c>
      <c r="F3894" s="21">
        <f t="shared" si="828"/>
        <v>5</v>
      </c>
      <c r="G3894" s="13"/>
      <c r="H3894" s="21">
        <f t="shared" si="821"/>
        <v>5.9999999999999991</v>
      </c>
      <c r="I3894" s="13"/>
      <c r="J3894" s="11" t="str">
        <f t="shared" si="829"/>
        <v/>
      </c>
      <c r="K3894" s="11" t="str">
        <f t="shared" si="830"/>
        <v>U</v>
      </c>
      <c r="L3894" s="11" t="str">
        <f t="shared" si="831"/>
        <v/>
      </c>
      <c r="M3894" s="13"/>
      <c r="X3894" s="13"/>
    </row>
    <row r="3895" spans="1:24" x14ac:dyDescent="0.3">
      <c r="A3895" s="13"/>
      <c r="B3895" s="11">
        <v>4913</v>
      </c>
      <c r="C3895" s="14">
        <f t="shared" si="820"/>
        <v>70.092799999999997</v>
      </c>
      <c r="D3895" s="13"/>
      <c r="E3895" s="14">
        <f t="shared" si="827"/>
        <v>70.092200000000005</v>
      </c>
      <c r="F3895" s="21">
        <f t="shared" si="828"/>
        <v>6</v>
      </c>
      <c r="G3895" s="13"/>
      <c r="H3895" s="21">
        <f t="shared" si="821"/>
        <v>5.9999999999999991</v>
      </c>
      <c r="I3895" s="13"/>
      <c r="J3895" s="11" t="str">
        <f t="shared" si="829"/>
        <v>X</v>
      </c>
      <c r="K3895" s="11" t="str">
        <f t="shared" si="830"/>
        <v/>
      </c>
      <c r="L3895" s="11" t="str">
        <f t="shared" si="831"/>
        <v/>
      </c>
      <c r="M3895" s="13"/>
      <c r="X3895" s="13"/>
    </row>
    <row r="3896" spans="1:24" x14ac:dyDescent="0.3">
      <c r="A3896" s="13"/>
      <c r="B3896" s="11">
        <v>4914</v>
      </c>
      <c r="C3896" s="14">
        <f t="shared" si="820"/>
        <v>70.099900000000005</v>
      </c>
      <c r="D3896" s="13"/>
      <c r="E3896" s="14">
        <f t="shared" si="827"/>
        <v>70.099299999999999</v>
      </c>
      <c r="F3896" s="21">
        <f t="shared" si="828"/>
        <v>6</v>
      </c>
      <c r="G3896" s="13"/>
      <c r="H3896" s="21">
        <f t="shared" si="821"/>
        <v>5.9999999999999991</v>
      </c>
      <c r="I3896" s="13"/>
      <c r="J3896" s="11" t="str">
        <f t="shared" si="829"/>
        <v>X</v>
      </c>
      <c r="K3896" s="11" t="str">
        <f t="shared" si="830"/>
        <v/>
      </c>
      <c r="L3896" s="11" t="str">
        <f t="shared" si="831"/>
        <v/>
      </c>
      <c r="M3896" s="13"/>
      <c r="X3896" s="13"/>
    </row>
    <row r="3897" spans="1:24" x14ac:dyDescent="0.3">
      <c r="A3897" s="13"/>
      <c r="B3897" s="11">
        <v>4915</v>
      </c>
      <c r="C3897" s="14">
        <f t="shared" si="820"/>
        <v>70.107100000000003</v>
      </c>
      <c r="D3897" s="13"/>
      <c r="E3897" s="14">
        <f t="shared" si="827"/>
        <v>70.106399999999994</v>
      </c>
      <c r="F3897" s="21">
        <f t="shared" si="828"/>
        <v>7</v>
      </c>
      <c r="G3897" s="13"/>
      <c r="H3897" s="21">
        <f t="shared" si="821"/>
        <v>7</v>
      </c>
      <c r="I3897" s="13"/>
      <c r="J3897" s="11" t="str">
        <f t="shared" si="829"/>
        <v>X</v>
      </c>
      <c r="K3897" s="11" t="str">
        <f t="shared" si="830"/>
        <v/>
      </c>
      <c r="L3897" s="11" t="str">
        <f t="shared" si="831"/>
        <v/>
      </c>
      <c r="M3897" s="13"/>
      <c r="X3897" s="13"/>
    </row>
    <row r="3898" spans="1:24" x14ac:dyDescent="0.3">
      <c r="A3898" s="13"/>
      <c r="B3898" s="11">
        <v>4916</v>
      </c>
      <c r="C3898" s="14">
        <f t="shared" si="820"/>
        <v>70.114199999999997</v>
      </c>
      <c r="D3898" s="13"/>
      <c r="E3898" s="14">
        <f t="shared" si="827"/>
        <v>70.113500000000002</v>
      </c>
      <c r="F3898" s="21">
        <f t="shared" si="828"/>
        <v>7</v>
      </c>
      <c r="G3898" s="13"/>
      <c r="H3898" s="21">
        <f t="shared" si="821"/>
        <v>7</v>
      </c>
      <c r="I3898" s="13"/>
      <c r="J3898" s="11" t="str">
        <f t="shared" si="829"/>
        <v>X</v>
      </c>
      <c r="K3898" s="11" t="str">
        <f t="shared" si="830"/>
        <v/>
      </c>
      <c r="L3898" s="11" t="str">
        <f t="shared" si="831"/>
        <v/>
      </c>
      <c r="M3898" s="13"/>
      <c r="X3898" s="13"/>
    </row>
    <row r="3899" spans="1:24" x14ac:dyDescent="0.3">
      <c r="A3899" s="13"/>
      <c r="B3899" s="11">
        <v>4917</v>
      </c>
      <c r="C3899" s="14">
        <f t="shared" si="820"/>
        <v>70.121300000000005</v>
      </c>
      <c r="D3899" s="13"/>
      <c r="E3899" s="14">
        <f t="shared" si="827"/>
        <v>70.120599999999996</v>
      </c>
      <c r="F3899" s="21">
        <f t="shared" si="828"/>
        <v>8</v>
      </c>
      <c r="G3899" s="13"/>
      <c r="H3899" s="21">
        <f t="shared" si="821"/>
        <v>7</v>
      </c>
      <c r="I3899" s="13"/>
      <c r="J3899" s="11" t="str">
        <f t="shared" si="829"/>
        <v/>
      </c>
      <c r="K3899" s="11" t="str">
        <f t="shared" si="830"/>
        <v/>
      </c>
      <c r="L3899" s="11" t="str">
        <f t="shared" si="831"/>
        <v>O</v>
      </c>
      <c r="M3899" s="13"/>
      <c r="X3899" s="13"/>
    </row>
    <row r="3900" spans="1:24" x14ac:dyDescent="0.3">
      <c r="A3900" s="13"/>
      <c r="B3900" s="11">
        <v>4918</v>
      </c>
      <c r="C3900" s="14">
        <f t="shared" si="820"/>
        <v>70.128500000000003</v>
      </c>
      <c r="D3900" s="13"/>
      <c r="E3900" s="14">
        <f t="shared" si="827"/>
        <v>70.127700000000004</v>
      </c>
      <c r="F3900" s="21">
        <f t="shared" si="828"/>
        <v>8</v>
      </c>
      <c r="G3900" s="13"/>
      <c r="H3900" s="21">
        <f t="shared" si="821"/>
        <v>8</v>
      </c>
      <c r="I3900" s="13"/>
      <c r="J3900" s="11" t="str">
        <f t="shared" si="829"/>
        <v>X</v>
      </c>
      <c r="K3900" s="11" t="str">
        <f t="shared" si="830"/>
        <v/>
      </c>
      <c r="L3900" s="11" t="str">
        <f t="shared" si="831"/>
        <v/>
      </c>
      <c r="M3900" s="13"/>
      <c r="X3900" s="13"/>
    </row>
    <row r="3901" spans="1:24" x14ac:dyDescent="0.3">
      <c r="A3901" s="13"/>
      <c r="B3901" s="11">
        <v>4919</v>
      </c>
      <c r="C3901" s="14">
        <f t="shared" si="820"/>
        <v>70.135599999999997</v>
      </c>
      <c r="D3901" s="13"/>
      <c r="E3901" s="14">
        <f t="shared" si="827"/>
        <v>70.134799999999998</v>
      </c>
      <c r="F3901" s="21">
        <f t="shared" si="828"/>
        <v>9</v>
      </c>
      <c r="G3901" s="13"/>
      <c r="H3901" s="21">
        <f t="shared" si="821"/>
        <v>8</v>
      </c>
      <c r="I3901" s="13"/>
      <c r="J3901" s="11" t="str">
        <f t="shared" si="829"/>
        <v/>
      </c>
      <c r="K3901" s="11" t="str">
        <f t="shared" si="830"/>
        <v/>
      </c>
      <c r="L3901" s="11" t="str">
        <f t="shared" si="831"/>
        <v>O</v>
      </c>
      <c r="M3901" s="13"/>
      <c r="X3901" s="13"/>
    </row>
    <row r="3902" spans="1:24" x14ac:dyDescent="0.3">
      <c r="A3902" s="13"/>
      <c r="B3902" s="11">
        <v>4920</v>
      </c>
      <c r="C3902" s="14">
        <f t="shared" si="820"/>
        <v>70.142700000000005</v>
      </c>
      <c r="D3902" s="13"/>
      <c r="E3902" s="14">
        <f t="shared" si="827"/>
        <v>70.141800000000003</v>
      </c>
      <c r="F3902" s="21">
        <f t="shared" ref="F3902:F3921" si="832">ROUND((18/2)+(((E3902-70)-0.14)/0.14)*(18/3),0)</f>
        <v>9</v>
      </c>
      <c r="G3902" s="13"/>
      <c r="H3902" s="21">
        <f t="shared" si="821"/>
        <v>9</v>
      </c>
      <c r="I3902" s="13"/>
      <c r="J3902" s="11" t="str">
        <f t="shared" si="829"/>
        <v>X</v>
      </c>
      <c r="K3902" s="11" t="str">
        <f t="shared" si="830"/>
        <v/>
      </c>
      <c r="L3902" s="11" t="str">
        <f t="shared" si="831"/>
        <v/>
      </c>
      <c r="M3902" s="13"/>
      <c r="X3902" s="13"/>
    </row>
    <row r="3903" spans="1:24" x14ac:dyDescent="0.3">
      <c r="A3903" s="13"/>
      <c r="B3903" s="11">
        <v>4921</v>
      </c>
      <c r="C3903" s="14">
        <f t="shared" si="820"/>
        <v>70.149799999999999</v>
      </c>
      <c r="D3903" s="13"/>
      <c r="E3903" s="14">
        <f t="shared" si="827"/>
        <v>70.148899999999998</v>
      </c>
      <c r="F3903" s="21">
        <f t="shared" si="832"/>
        <v>9</v>
      </c>
      <c r="G3903" s="13"/>
      <c r="H3903" s="21">
        <f t="shared" si="821"/>
        <v>9</v>
      </c>
      <c r="I3903" s="13"/>
      <c r="J3903" s="11" t="str">
        <f t="shared" si="829"/>
        <v>X</v>
      </c>
      <c r="K3903" s="11" t="str">
        <f t="shared" si="830"/>
        <v/>
      </c>
      <c r="L3903" s="11" t="str">
        <f t="shared" si="831"/>
        <v/>
      </c>
      <c r="M3903" s="13"/>
      <c r="X3903" s="13"/>
    </row>
    <row r="3904" spans="1:24" x14ac:dyDescent="0.3">
      <c r="A3904" s="13"/>
      <c r="B3904" s="11">
        <v>4922</v>
      </c>
      <c r="C3904" s="14">
        <f t="shared" si="820"/>
        <v>70.156999999999996</v>
      </c>
      <c r="D3904" s="13"/>
      <c r="E3904" s="14">
        <f t="shared" si="827"/>
        <v>70.156000000000006</v>
      </c>
      <c r="F3904" s="21">
        <f t="shared" si="832"/>
        <v>10</v>
      </c>
      <c r="G3904" s="13"/>
      <c r="H3904" s="21">
        <f t="shared" si="821"/>
        <v>10</v>
      </c>
      <c r="I3904" s="13"/>
      <c r="J3904" s="11" t="str">
        <f t="shared" si="829"/>
        <v>X</v>
      </c>
      <c r="K3904" s="11" t="str">
        <f t="shared" si="830"/>
        <v/>
      </c>
      <c r="L3904" s="11" t="str">
        <f t="shared" si="831"/>
        <v/>
      </c>
      <c r="M3904" s="13"/>
      <c r="X3904" s="13"/>
    </row>
    <row r="3905" spans="1:24" x14ac:dyDescent="0.3">
      <c r="A3905" s="13"/>
      <c r="B3905" s="11">
        <v>4923</v>
      </c>
      <c r="C3905" s="14">
        <f t="shared" si="820"/>
        <v>70.164100000000005</v>
      </c>
      <c r="D3905" s="13"/>
      <c r="E3905" s="14">
        <f t="shared" si="827"/>
        <v>70.1631</v>
      </c>
      <c r="F3905" s="21">
        <f t="shared" si="832"/>
        <v>10</v>
      </c>
      <c r="G3905" s="13"/>
      <c r="H3905" s="21">
        <f t="shared" si="821"/>
        <v>10</v>
      </c>
      <c r="I3905" s="13"/>
      <c r="J3905" s="11" t="str">
        <f t="shared" si="829"/>
        <v>X</v>
      </c>
      <c r="K3905" s="11" t="str">
        <f t="shared" si="830"/>
        <v/>
      </c>
      <c r="L3905" s="11" t="str">
        <f t="shared" si="831"/>
        <v/>
      </c>
      <c r="M3905" s="13"/>
      <c r="X3905" s="13"/>
    </row>
    <row r="3906" spans="1:24" x14ac:dyDescent="0.3">
      <c r="A3906" s="13"/>
      <c r="B3906" s="11">
        <v>4924</v>
      </c>
      <c r="C3906" s="14">
        <f t="shared" si="820"/>
        <v>70.171199999999999</v>
      </c>
      <c r="D3906" s="13"/>
      <c r="E3906" s="14">
        <f t="shared" si="827"/>
        <v>70.170199999999994</v>
      </c>
      <c r="F3906" s="21">
        <f t="shared" si="832"/>
        <v>10</v>
      </c>
      <c r="G3906" s="13"/>
      <c r="H3906" s="21">
        <f t="shared" si="821"/>
        <v>10</v>
      </c>
      <c r="I3906" s="13"/>
      <c r="J3906" s="11" t="str">
        <f t="shared" si="829"/>
        <v>X</v>
      </c>
      <c r="K3906" s="11" t="str">
        <f t="shared" si="830"/>
        <v/>
      </c>
      <c r="L3906" s="11" t="str">
        <f t="shared" si="831"/>
        <v/>
      </c>
      <c r="M3906" s="13"/>
      <c r="X3906" s="13"/>
    </row>
    <row r="3907" spans="1:24" x14ac:dyDescent="0.3">
      <c r="A3907" s="13"/>
      <c r="B3907" s="11">
        <v>4925</v>
      </c>
      <c r="C3907" s="14">
        <f t="shared" si="820"/>
        <v>70.178299999999993</v>
      </c>
      <c r="D3907" s="13"/>
      <c r="E3907" s="14">
        <f t="shared" si="827"/>
        <v>70.177300000000002</v>
      </c>
      <c r="F3907" s="21">
        <f t="shared" si="832"/>
        <v>11</v>
      </c>
      <c r="G3907" s="13"/>
      <c r="H3907" s="21">
        <f t="shared" si="821"/>
        <v>10</v>
      </c>
      <c r="I3907" s="13"/>
      <c r="J3907" s="11" t="str">
        <f t="shared" si="829"/>
        <v/>
      </c>
      <c r="K3907" s="11" t="str">
        <f t="shared" si="830"/>
        <v/>
      </c>
      <c r="L3907" s="11" t="str">
        <f t="shared" si="831"/>
        <v>O</v>
      </c>
      <c r="M3907" s="13"/>
      <c r="X3907" s="13"/>
    </row>
    <row r="3908" spans="1:24" x14ac:dyDescent="0.3">
      <c r="A3908" s="13"/>
      <c r="B3908" s="11">
        <v>4926</v>
      </c>
      <c r="C3908" s="14">
        <f t="shared" si="820"/>
        <v>70.185500000000005</v>
      </c>
      <c r="D3908" s="13"/>
      <c r="E3908" s="14">
        <f t="shared" si="827"/>
        <v>70.184399999999997</v>
      </c>
      <c r="F3908" s="21">
        <f t="shared" si="832"/>
        <v>11</v>
      </c>
      <c r="G3908" s="13"/>
      <c r="H3908" s="21">
        <f t="shared" si="821"/>
        <v>11</v>
      </c>
      <c r="I3908" s="13"/>
      <c r="J3908" s="11" t="str">
        <f t="shared" si="829"/>
        <v>X</v>
      </c>
      <c r="K3908" s="11" t="str">
        <f t="shared" si="830"/>
        <v/>
      </c>
      <c r="L3908" s="11" t="str">
        <f t="shared" si="831"/>
        <v/>
      </c>
      <c r="M3908" s="13"/>
      <c r="X3908" s="13"/>
    </row>
    <row r="3909" spans="1:24" x14ac:dyDescent="0.3">
      <c r="A3909" s="13"/>
      <c r="B3909" s="11">
        <v>4927</v>
      </c>
      <c r="C3909" s="14">
        <f t="shared" si="820"/>
        <v>70.192599999999999</v>
      </c>
      <c r="D3909" s="13"/>
      <c r="E3909" s="14">
        <f t="shared" si="827"/>
        <v>70.191500000000005</v>
      </c>
      <c r="F3909" s="21">
        <f t="shared" si="832"/>
        <v>11</v>
      </c>
      <c r="G3909" s="13"/>
      <c r="H3909" s="21">
        <f t="shared" si="821"/>
        <v>11</v>
      </c>
      <c r="I3909" s="13"/>
      <c r="J3909" s="11" t="str">
        <f t="shared" si="829"/>
        <v>X</v>
      </c>
      <c r="K3909" s="11" t="str">
        <f t="shared" si="830"/>
        <v/>
      </c>
      <c r="L3909" s="11" t="str">
        <f t="shared" si="831"/>
        <v/>
      </c>
      <c r="M3909" s="13"/>
      <c r="X3909" s="13"/>
    </row>
    <row r="3910" spans="1:24" x14ac:dyDescent="0.3">
      <c r="A3910" s="13"/>
      <c r="B3910" s="11">
        <v>4928</v>
      </c>
      <c r="C3910" s="14">
        <f t="shared" ref="C3910:C3973" si="833">ROUND(SQRT(B3910),4)</f>
        <v>70.199700000000007</v>
      </c>
      <c r="D3910" s="13"/>
      <c r="E3910" s="14">
        <f t="shared" si="827"/>
        <v>70.198599999999999</v>
      </c>
      <c r="F3910" s="21">
        <f t="shared" si="832"/>
        <v>12</v>
      </c>
      <c r="G3910" s="13"/>
      <c r="H3910" s="21">
        <f t="shared" si="821"/>
        <v>11</v>
      </c>
      <c r="I3910" s="13"/>
      <c r="J3910" s="11" t="str">
        <f t="shared" si="829"/>
        <v/>
      </c>
      <c r="K3910" s="11" t="str">
        <f t="shared" si="830"/>
        <v/>
      </c>
      <c r="L3910" s="11" t="str">
        <f t="shared" si="831"/>
        <v>O</v>
      </c>
      <c r="M3910" s="13"/>
      <c r="X3910" s="13"/>
    </row>
    <row r="3911" spans="1:24" x14ac:dyDescent="0.3">
      <c r="A3911" s="13"/>
      <c r="B3911" s="11">
        <v>4929</v>
      </c>
      <c r="C3911" s="14">
        <f t="shared" si="833"/>
        <v>70.206800000000001</v>
      </c>
      <c r="D3911" s="13"/>
      <c r="E3911" s="14">
        <f t="shared" si="827"/>
        <v>70.205699999999993</v>
      </c>
      <c r="F3911" s="21">
        <f t="shared" si="832"/>
        <v>12</v>
      </c>
      <c r="G3911" s="13"/>
      <c r="H3911" s="21">
        <f t="shared" ref="H3911:H3974" si="834">ROUND(C3911-E3911,4)*10000</f>
        <v>11</v>
      </c>
      <c r="I3911" s="13"/>
      <c r="J3911" s="11" t="str">
        <f t="shared" si="829"/>
        <v/>
      </c>
      <c r="K3911" s="11" t="str">
        <f t="shared" si="830"/>
        <v/>
      </c>
      <c r="L3911" s="11" t="str">
        <f t="shared" si="831"/>
        <v>O</v>
      </c>
      <c r="M3911" s="13"/>
      <c r="X3911" s="13"/>
    </row>
    <row r="3912" spans="1:24" x14ac:dyDescent="0.3">
      <c r="A3912" s="13"/>
      <c r="B3912" s="11">
        <v>4930</v>
      </c>
      <c r="C3912" s="14">
        <f t="shared" si="833"/>
        <v>70.213999999999999</v>
      </c>
      <c r="D3912" s="13"/>
      <c r="E3912" s="14">
        <f t="shared" si="827"/>
        <v>70.212800000000001</v>
      </c>
      <c r="F3912" s="21">
        <f t="shared" si="832"/>
        <v>12</v>
      </c>
      <c r="G3912" s="13"/>
      <c r="H3912" s="21">
        <f t="shared" si="834"/>
        <v>11.999999999999998</v>
      </c>
      <c r="I3912" s="13"/>
      <c r="J3912" s="11" t="str">
        <f t="shared" si="829"/>
        <v>X</v>
      </c>
      <c r="K3912" s="11" t="str">
        <f t="shared" si="830"/>
        <v/>
      </c>
      <c r="L3912" s="11" t="str">
        <f t="shared" si="831"/>
        <v/>
      </c>
      <c r="M3912" s="13"/>
      <c r="X3912" s="13"/>
    </row>
    <row r="3913" spans="1:24" x14ac:dyDescent="0.3">
      <c r="A3913" s="13"/>
      <c r="B3913" s="11">
        <v>4931</v>
      </c>
      <c r="C3913" s="14">
        <f t="shared" si="833"/>
        <v>70.221100000000007</v>
      </c>
      <c r="D3913" s="13"/>
      <c r="E3913" s="14">
        <f t="shared" si="827"/>
        <v>70.219899999999996</v>
      </c>
      <c r="F3913" s="21">
        <f t="shared" si="832"/>
        <v>12</v>
      </c>
      <c r="G3913" s="13"/>
      <c r="H3913" s="21">
        <f t="shared" si="834"/>
        <v>11.999999999999998</v>
      </c>
      <c r="I3913" s="13"/>
      <c r="J3913" s="11" t="str">
        <f t="shared" si="829"/>
        <v>X</v>
      </c>
      <c r="K3913" s="11" t="str">
        <f t="shared" si="830"/>
        <v/>
      </c>
      <c r="L3913" s="11" t="str">
        <f t="shared" si="831"/>
        <v/>
      </c>
      <c r="M3913" s="13"/>
      <c r="X3913" s="13"/>
    </row>
    <row r="3914" spans="1:24" x14ac:dyDescent="0.3">
      <c r="A3914" s="13"/>
      <c r="B3914" s="11">
        <v>4932</v>
      </c>
      <c r="C3914" s="14">
        <f t="shared" si="833"/>
        <v>70.228200000000001</v>
      </c>
      <c r="D3914" s="13"/>
      <c r="E3914" s="14">
        <f t="shared" si="827"/>
        <v>70.227000000000004</v>
      </c>
      <c r="F3914" s="21">
        <f t="shared" si="832"/>
        <v>13</v>
      </c>
      <c r="G3914" s="13"/>
      <c r="H3914" s="21">
        <f t="shared" si="834"/>
        <v>11.999999999999998</v>
      </c>
      <c r="I3914" s="13"/>
      <c r="J3914" s="11" t="str">
        <f t="shared" si="829"/>
        <v/>
      </c>
      <c r="K3914" s="11" t="str">
        <f t="shared" si="830"/>
        <v/>
      </c>
      <c r="L3914" s="11" t="str">
        <f t="shared" si="831"/>
        <v>O</v>
      </c>
      <c r="M3914" s="13"/>
      <c r="X3914" s="13"/>
    </row>
    <row r="3915" spans="1:24" x14ac:dyDescent="0.3">
      <c r="A3915" s="13"/>
      <c r="B3915" s="11">
        <v>4933</v>
      </c>
      <c r="C3915" s="14">
        <f t="shared" si="833"/>
        <v>70.235299999999995</v>
      </c>
      <c r="D3915" s="13"/>
      <c r="E3915" s="14">
        <f t="shared" si="827"/>
        <v>70.233999999999995</v>
      </c>
      <c r="F3915" s="21">
        <f t="shared" si="832"/>
        <v>13</v>
      </c>
      <c r="G3915" s="13"/>
      <c r="H3915" s="21">
        <f t="shared" si="834"/>
        <v>13</v>
      </c>
      <c r="I3915" s="13"/>
      <c r="J3915" s="11" t="str">
        <f t="shared" ref="J3915:J3946" si="835">IF(H3915=F3915,"X","")</f>
        <v>X</v>
      </c>
      <c r="K3915" s="11" t="str">
        <f t="shared" ref="K3915:K3946" si="836">IF(H3915&gt;F3915,"U","")</f>
        <v/>
      </c>
      <c r="L3915" s="11" t="str">
        <f t="shared" ref="L3915:L3946" si="837">IF(H3915&lt;F3915,"O","")</f>
        <v/>
      </c>
      <c r="M3915" s="13"/>
      <c r="X3915" s="13"/>
    </row>
    <row r="3916" spans="1:24" x14ac:dyDescent="0.3">
      <c r="A3916" s="13"/>
      <c r="B3916" s="11">
        <v>4934</v>
      </c>
      <c r="C3916" s="14">
        <f t="shared" si="833"/>
        <v>70.242400000000004</v>
      </c>
      <c r="D3916" s="13"/>
      <c r="E3916" s="14">
        <f t="shared" si="827"/>
        <v>70.241100000000003</v>
      </c>
      <c r="F3916" s="21">
        <f t="shared" si="832"/>
        <v>13</v>
      </c>
      <c r="G3916" s="13"/>
      <c r="H3916" s="21">
        <f t="shared" si="834"/>
        <v>13</v>
      </c>
      <c r="I3916" s="13"/>
      <c r="J3916" s="11" t="str">
        <f t="shared" si="835"/>
        <v>X</v>
      </c>
      <c r="K3916" s="11" t="str">
        <f t="shared" si="836"/>
        <v/>
      </c>
      <c r="L3916" s="11" t="str">
        <f t="shared" si="837"/>
        <v/>
      </c>
      <c r="M3916" s="13"/>
      <c r="X3916" s="13"/>
    </row>
    <row r="3917" spans="1:24" x14ac:dyDescent="0.3">
      <c r="A3917" s="13"/>
      <c r="B3917" s="11">
        <v>4935</v>
      </c>
      <c r="C3917" s="14">
        <f t="shared" si="833"/>
        <v>70.249600000000001</v>
      </c>
      <c r="D3917" s="13"/>
      <c r="E3917" s="14">
        <f t="shared" si="827"/>
        <v>70.248199999999997</v>
      </c>
      <c r="F3917" s="21">
        <f t="shared" si="832"/>
        <v>14</v>
      </c>
      <c r="G3917" s="13"/>
      <c r="H3917" s="21">
        <f t="shared" si="834"/>
        <v>14</v>
      </c>
      <c r="I3917" s="13"/>
      <c r="J3917" s="11" t="str">
        <f t="shared" si="835"/>
        <v>X</v>
      </c>
      <c r="K3917" s="11" t="str">
        <f t="shared" si="836"/>
        <v/>
      </c>
      <c r="L3917" s="11" t="str">
        <f t="shared" si="837"/>
        <v/>
      </c>
      <c r="M3917" s="13"/>
      <c r="X3917" s="13"/>
    </row>
    <row r="3918" spans="1:24" x14ac:dyDescent="0.3">
      <c r="A3918" s="13"/>
      <c r="B3918" s="11">
        <v>4936</v>
      </c>
      <c r="C3918" s="14">
        <f t="shared" si="833"/>
        <v>70.256699999999995</v>
      </c>
      <c r="D3918" s="13"/>
      <c r="E3918" s="14">
        <f t="shared" si="827"/>
        <v>70.255300000000005</v>
      </c>
      <c r="F3918" s="21">
        <f t="shared" si="832"/>
        <v>14</v>
      </c>
      <c r="G3918" s="13"/>
      <c r="H3918" s="21">
        <f t="shared" si="834"/>
        <v>14</v>
      </c>
      <c r="I3918" s="13"/>
      <c r="J3918" s="11" t="str">
        <f t="shared" si="835"/>
        <v>X</v>
      </c>
      <c r="K3918" s="11" t="str">
        <f t="shared" si="836"/>
        <v/>
      </c>
      <c r="L3918" s="11" t="str">
        <f t="shared" si="837"/>
        <v/>
      </c>
      <c r="M3918" s="13"/>
      <c r="X3918" s="13"/>
    </row>
    <row r="3919" spans="1:24" x14ac:dyDescent="0.3">
      <c r="A3919" s="13"/>
      <c r="B3919" s="11">
        <v>4937</v>
      </c>
      <c r="C3919" s="14">
        <f t="shared" si="833"/>
        <v>70.263800000000003</v>
      </c>
      <c r="D3919" s="13"/>
      <c r="E3919" s="14">
        <f t="shared" si="827"/>
        <v>70.2624</v>
      </c>
      <c r="F3919" s="21">
        <f t="shared" si="832"/>
        <v>14</v>
      </c>
      <c r="G3919" s="13"/>
      <c r="H3919" s="21">
        <f t="shared" si="834"/>
        <v>14</v>
      </c>
      <c r="I3919" s="13"/>
      <c r="J3919" s="11" t="str">
        <f t="shared" si="835"/>
        <v>X</v>
      </c>
      <c r="K3919" s="11" t="str">
        <f t="shared" si="836"/>
        <v/>
      </c>
      <c r="L3919" s="11" t="str">
        <f t="shared" si="837"/>
        <v/>
      </c>
      <c r="M3919" s="13"/>
      <c r="X3919" s="13"/>
    </row>
    <row r="3920" spans="1:24" x14ac:dyDescent="0.3">
      <c r="A3920" s="13"/>
      <c r="B3920" s="11">
        <v>4938</v>
      </c>
      <c r="C3920" s="14">
        <f t="shared" si="833"/>
        <v>70.270899999999997</v>
      </c>
      <c r="D3920" s="13"/>
      <c r="E3920" s="14">
        <f t="shared" si="827"/>
        <v>70.269499999999994</v>
      </c>
      <c r="F3920" s="21">
        <f t="shared" si="832"/>
        <v>15</v>
      </c>
      <c r="G3920" s="13"/>
      <c r="H3920" s="21">
        <f t="shared" si="834"/>
        <v>14</v>
      </c>
      <c r="I3920" s="13"/>
      <c r="J3920" s="11" t="str">
        <f t="shared" si="835"/>
        <v/>
      </c>
      <c r="K3920" s="11" t="str">
        <f t="shared" si="836"/>
        <v/>
      </c>
      <c r="L3920" s="11" t="str">
        <f t="shared" si="837"/>
        <v>O</v>
      </c>
      <c r="M3920" s="13"/>
      <c r="X3920" s="13"/>
    </row>
    <row r="3921" spans="1:24" x14ac:dyDescent="0.3">
      <c r="A3921" s="13"/>
      <c r="B3921" s="11">
        <v>4939</v>
      </c>
      <c r="C3921" s="14">
        <f t="shared" si="833"/>
        <v>70.278000000000006</v>
      </c>
      <c r="D3921" s="13"/>
      <c r="E3921" s="14">
        <f t="shared" si="827"/>
        <v>70.276600000000002</v>
      </c>
      <c r="F3921" s="21">
        <f t="shared" si="832"/>
        <v>15</v>
      </c>
      <c r="G3921" s="13"/>
      <c r="H3921" s="21">
        <f t="shared" si="834"/>
        <v>14</v>
      </c>
      <c r="I3921" s="13"/>
      <c r="J3921" s="11" t="str">
        <f t="shared" si="835"/>
        <v/>
      </c>
      <c r="K3921" s="11" t="str">
        <f t="shared" si="836"/>
        <v/>
      </c>
      <c r="L3921" s="11" t="str">
        <f t="shared" si="837"/>
        <v>O</v>
      </c>
      <c r="M3921" s="13"/>
      <c r="X3921" s="13"/>
    </row>
    <row r="3922" spans="1:24" x14ac:dyDescent="0.3">
      <c r="A3922" s="13"/>
      <c r="B3922" s="11">
        <v>4940</v>
      </c>
      <c r="C3922" s="14">
        <f t="shared" si="833"/>
        <v>70.2851</v>
      </c>
      <c r="D3922" s="13"/>
      <c r="E3922" s="14">
        <f t="shared" si="827"/>
        <v>70.283699999999996</v>
      </c>
      <c r="F3922" s="21">
        <f t="shared" ref="F3922:F3941" si="838">ROUND(18-((0.42-(E3922-70))/0.14)*(18/6),0)</f>
        <v>15</v>
      </c>
      <c r="G3922" s="13"/>
      <c r="H3922" s="21">
        <f t="shared" si="834"/>
        <v>14</v>
      </c>
      <c r="I3922" s="13"/>
      <c r="J3922" s="11" t="str">
        <f t="shared" si="835"/>
        <v/>
      </c>
      <c r="K3922" s="11" t="str">
        <f t="shared" si="836"/>
        <v/>
      </c>
      <c r="L3922" s="11" t="str">
        <f t="shared" si="837"/>
        <v>O</v>
      </c>
      <c r="M3922" s="13"/>
      <c r="X3922" s="13"/>
    </row>
    <row r="3923" spans="1:24" x14ac:dyDescent="0.3">
      <c r="A3923" s="13"/>
      <c r="B3923" s="11">
        <v>4941</v>
      </c>
      <c r="C3923" s="14">
        <f t="shared" si="833"/>
        <v>70.292199999999994</v>
      </c>
      <c r="D3923" s="13"/>
      <c r="E3923" s="14">
        <f t="shared" si="827"/>
        <v>70.290800000000004</v>
      </c>
      <c r="F3923" s="21">
        <f t="shared" si="838"/>
        <v>15</v>
      </c>
      <c r="G3923" s="13"/>
      <c r="H3923" s="21">
        <f t="shared" si="834"/>
        <v>14</v>
      </c>
      <c r="I3923" s="13"/>
      <c r="J3923" s="11" t="str">
        <f t="shared" si="835"/>
        <v/>
      </c>
      <c r="K3923" s="11" t="str">
        <f t="shared" si="836"/>
        <v/>
      </c>
      <c r="L3923" s="11" t="str">
        <f t="shared" si="837"/>
        <v>O</v>
      </c>
      <c r="M3923" s="13"/>
      <c r="X3923" s="13"/>
    </row>
    <row r="3924" spans="1:24" x14ac:dyDescent="0.3">
      <c r="A3924" s="13"/>
      <c r="B3924" s="11">
        <v>4942</v>
      </c>
      <c r="C3924" s="14">
        <f t="shared" si="833"/>
        <v>70.299400000000006</v>
      </c>
      <c r="D3924" s="13"/>
      <c r="E3924" s="14">
        <f t="shared" si="827"/>
        <v>70.297899999999998</v>
      </c>
      <c r="F3924" s="21">
        <f t="shared" si="838"/>
        <v>15</v>
      </c>
      <c r="G3924" s="13"/>
      <c r="H3924" s="21">
        <f t="shared" si="834"/>
        <v>15</v>
      </c>
      <c r="I3924" s="13"/>
      <c r="J3924" s="11" t="str">
        <f t="shared" si="835"/>
        <v>X</v>
      </c>
      <c r="K3924" s="11" t="str">
        <f t="shared" si="836"/>
        <v/>
      </c>
      <c r="L3924" s="11" t="str">
        <f t="shared" si="837"/>
        <v/>
      </c>
      <c r="M3924" s="13"/>
      <c r="X3924" s="13"/>
    </row>
    <row r="3925" spans="1:24" x14ac:dyDescent="0.3">
      <c r="A3925" s="13"/>
      <c r="B3925" s="11">
        <v>4943</v>
      </c>
      <c r="C3925" s="14">
        <f t="shared" si="833"/>
        <v>70.3065</v>
      </c>
      <c r="D3925" s="13"/>
      <c r="E3925" s="14">
        <f t="shared" si="827"/>
        <v>70.305000000000007</v>
      </c>
      <c r="F3925" s="21">
        <f t="shared" si="838"/>
        <v>16</v>
      </c>
      <c r="G3925" s="13"/>
      <c r="H3925" s="21">
        <f t="shared" si="834"/>
        <v>15</v>
      </c>
      <c r="I3925" s="13"/>
      <c r="J3925" s="11" t="str">
        <f t="shared" si="835"/>
        <v/>
      </c>
      <c r="K3925" s="11" t="str">
        <f t="shared" si="836"/>
        <v/>
      </c>
      <c r="L3925" s="11" t="str">
        <f t="shared" si="837"/>
        <v>O</v>
      </c>
      <c r="M3925" s="13"/>
      <c r="X3925" s="13"/>
    </row>
    <row r="3926" spans="1:24" x14ac:dyDescent="0.3">
      <c r="A3926" s="13"/>
      <c r="B3926" s="11">
        <v>4944</v>
      </c>
      <c r="C3926" s="14">
        <f t="shared" si="833"/>
        <v>70.313599999999994</v>
      </c>
      <c r="D3926" s="13"/>
      <c r="E3926" s="14">
        <f t="shared" si="827"/>
        <v>70.312100000000001</v>
      </c>
      <c r="F3926" s="21">
        <f t="shared" si="838"/>
        <v>16</v>
      </c>
      <c r="G3926" s="13"/>
      <c r="H3926" s="21">
        <f t="shared" si="834"/>
        <v>15</v>
      </c>
      <c r="I3926" s="13"/>
      <c r="J3926" s="11" t="str">
        <f t="shared" si="835"/>
        <v/>
      </c>
      <c r="K3926" s="11" t="str">
        <f t="shared" si="836"/>
        <v/>
      </c>
      <c r="L3926" s="11" t="str">
        <f t="shared" si="837"/>
        <v>O</v>
      </c>
      <c r="M3926" s="13"/>
      <c r="X3926" s="13"/>
    </row>
    <row r="3927" spans="1:24" x14ac:dyDescent="0.3">
      <c r="A3927" s="13"/>
      <c r="B3927" s="11">
        <v>4945</v>
      </c>
      <c r="C3927" s="14">
        <f t="shared" si="833"/>
        <v>70.320700000000002</v>
      </c>
      <c r="D3927" s="13"/>
      <c r="E3927" s="14">
        <f t="shared" si="827"/>
        <v>70.319100000000006</v>
      </c>
      <c r="F3927" s="21">
        <f t="shared" si="838"/>
        <v>16</v>
      </c>
      <c r="G3927" s="13"/>
      <c r="H3927" s="21">
        <f t="shared" si="834"/>
        <v>16</v>
      </c>
      <c r="I3927" s="13"/>
      <c r="J3927" s="11" t="str">
        <f t="shared" si="835"/>
        <v>X</v>
      </c>
      <c r="K3927" s="11" t="str">
        <f t="shared" si="836"/>
        <v/>
      </c>
      <c r="L3927" s="11" t="str">
        <f t="shared" si="837"/>
        <v/>
      </c>
      <c r="M3927" s="13"/>
      <c r="X3927" s="13"/>
    </row>
    <row r="3928" spans="1:24" x14ac:dyDescent="0.3">
      <c r="A3928" s="13"/>
      <c r="B3928" s="11">
        <v>4946</v>
      </c>
      <c r="C3928" s="14">
        <f t="shared" si="833"/>
        <v>70.327799999999996</v>
      </c>
      <c r="D3928" s="13"/>
      <c r="E3928" s="14">
        <f t="shared" si="827"/>
        <v>70.3262</v>
      </c>
      <c r="F3928" s="21">
        <f t="shared" si="838"/>
        <v>16</v>
      </c>
      <c r="G3928" s="13"/>
      <c r="H3928" s="21">
        <f t="shared" si="834"/>
        <v>16</v>
      </c>
      <c r="I3928" s="13"/>
      <c r="J3928" s="11" t="str">
        <f t="shared" si="835"/>
        <v>X</v>
      </c>
      <c r="K3928" s="11" t="str">
        <f t="shared" si="836"/>
        <v/>
      </c>
      <c r="L3928" s="11" t="str">
        <f t="shared" si="837"/>
        <v/>
      </c>
      <c r="M3928" s="13"/>
      <c r="X3928" s="13"/>
    </row>
    <row r="3929" spans="1:24" x14ac:dyDescent="0.3">
      <c r="A3929" s="13"/>
      <c r="B3929" s="11">
        <v>4947</v>
      </c>
      <c r="C3929" s="14">
        <f t="shared" si="833"/>
        <v>70.334900000000005</v>
      </c>
      <c r="D3929" s="13"/>
      <c r="E3929" s="14">
        <f t="shared" si="827"/>
        <v>70.333299999999994</v>
      </c>
      <c r="F3929" s="21">
        <f t="shared" si="838"/>
        <v>16</v>
      </c>
      <c r="G3929" s="13"/>
      <c r="H3929" s="21">
        <f t="shared" si="834"/>
        <v>16</v>
      </c>
      <c r="I3929" s="13"/>
      <c r="J3929" s="11" t="str">
        <f t="shared" si="835"/>
        <v>X</v>
      </c>
      <c r="K3929" s="11" t="str">
        <f t="shared" si="836"/>
        <v/>
      </c>
      <c r="L3929" s="11" t="str">
        <f t="shared" si="837"/>
        <v/>
      </c>
      <c r="M3929" s="13"/>
      <c r="X3929" s="13"/>
    </row>
    <row r="3930" spans="1:24" x14ac:dyDescent="0.3">
      <c r="A3930" s="13"/>
      <c r="B3930" s="11">
        <v>4948</v>
      </c>
      <c r="C3930" s="14">
        <f t="shared" si="833"/>
        <v>70.341999999999999</v>
      </c>
      <c r="D3930" s="13"/>
      <c r="E3930" s="14">
        <f t="shared" si="827"/>
        <v>70.340400000000002</v>
      </c>
      <c r="F3930" s="21">
        <f t="shared" si="838"/>
        <v>16</v>
      </c>
      <c r="G3930" s="13"/>
      <c r="H3930" s="21">
        <f t="shared" si="834"/>
        <v>16</v>
      </c>
      <c r="I3930" s="13"/>
      <c r="J3930" s="11" t="str">
        <f t="shared" si="835"/>
        <v>X</v>
      </c>
      <c r="K3930" s="11" t="str">
        <f t="shared" si="836"/>
        <v/>
      </c>
      <c r="L3930" s="11" t="str">
        <f t="shared" si="837"/>
        <v/>
      </c>
      <c r="M3930" s="13"/>
      <c r="X3930" s="13"/>
    </row>
    <row r="3931" spans="1:24" x14ac:dyDescent="0.3">
      <c r="A3931" s="13"/>
      <c r="B3931" s="11">
        <v>4949</v>
      </c>
      <c r="C3931" s="14">
        <f t="shared" si="833"/>
        <v>70.349100000000007</v>
      </c>
      <c r="D3931" s="13"/>
      <c r="E3931" s="14">
        <f t="shared" si="827"/>
        <v>70.347499999999997</v>
      </c>
      <c r="F3931" s="21">
        <f t="shared" si="838"/>
        <v>16</v>
      </c>
      <c r="G3931" s="13"/>
      <c r="H3931" s="21">
        <f t="shared" si="834"/>
        <v>16</v>
      </c>
      <c r="I3931" s="13"/>
      <c r="J3931" s="11" t="str">
        <f t="shared" si="835"/>
        <v>X</v>
      </c>
      <c r="K3931" s="11" t="str">
        <f t="shared" si="836"/>
        <v/>
      </c>
      <c r="L3931" s="11" t="str">
        <f t="shared" si="837"/>
        <v/>
      </c>
      <c r="M3931" s="13"/>
      <c r="X3931" s="13"/>
    </row>
    <row r="3932" spans="1:24" x14ac:dyDescent="0.3">
      <c r="A3932" s="13"/>
      <c r="B3932" s="11">
        <v>4950</v>
      </c>
      <c r="C3932" s="14">
        <f t="shared" si="833"/>
        <v>70.356200000000001</v>
      </c>
      <c r="D3932" s="13"/>
      <c r="E3932" s="14">
        <f t="shared" si="827"/>
        <v>70.354600000000005</v>
      </c>
      <c r="F3932" s="21">
        <f t="shared" si="838"/>
        <v>17</v>
      </c>
      <c r="G3932" s="13"/>
      <c r="H3932" s="21">
        <f t="shared" si="834"/>
        <v>16</v>
      </c>
      <c r="I3932" s="13"/>
      <c r="J3932" s="11" t="str">
        <f t="shared" si="835"/>
        <v/>
      </c>
      <c r="K3932" s="11" t="str">
        <f t="shared" si="836"/>
        <v/>
      </c>
      <c r="L3932" s="11" t="str">
        <f t="shared" si="837"/>
        <v>O</v>
      </c>
      <c r="M3932" s="13"/>
      <c r="X3932" s="13"/>
    </row>
    <row r="3933" spans="1:24" x14ac:dyDescent="0.3">
      <c r="A3933" s="13"/>
      <c r="B3933" s="11">
        <v>4951</v>
      </c>
      <c r="C3933" s="14">
        <f t="shared" si="833"/>
        <v>70.363299999999995</v>
      </c>
      <c r="D3933" s="13"/>
      <c r="E3933" s="14">
        <f t="shared" si="827"/>
        <v>70.361699999999999</v>
      </c>
      <c r="F3933" s="21">
        <f t="shared" si="838"/>
        <v>17</v>
      </c>
      <c r="G3933" s="13"/>
      <c r="H3933" s="21">
        <f t="shared" si="834"/>
        <v>16</v>
      </c>
      <c r="I3933" s="13"/>
      <c r="J3933" s="11" t="str">
        <f t="shared" si="835"/>
        <v/>
      </c>
      <c r="K3933" s="11" t="str">
        <f t="shared" si="836"/>
        <v/>
      </c>
      <c r="L3933" s="11" t="str">
        <f t="shared" si="837"/>
        <v>O</v>
      </c>
      <c r="M3933" s="13"/>
      <c r="X3933" s="13"/>
    </row>
    <row r="3934" spans="1:24" x14ac:dyDescent="0.3">
      <c r="A3934" s="13"/>
      <c r="B3934" s="11">
        <v>4952</v>
      </c>
      <c r="C3934" s="14">
        <f t="shared" si="833"/>
        <v>70.370400000000004</v>
      </c>
      <c r="D3934" s="13"/>
      <c r="E3934" s="14">
        <f t="shared" si="827"/>
        <v>70.368799999999993</v>
      </c>
      <c r="F3934" s="21">
        <f t="shared" si="838"/>
        <v>17</v>
      </c>
      <c r="G3934" s="13"/>
      <c r="H3934" s="21">
        <f t="shared" si="834"/>
        <v>16</v>
      </c>
      <c r="I3934" s="13"/>
      <c r="J3934" s="11" t="str">
        <f t="shared" si="835"/>
        <v/>
      </c>
      <c r="K3934" s="11" t="str">
        <f t="shared" si="836"/>
        <v/>
      </c>
      <c r="L3934" s="11" t="str">
        <f t="shared" si="837"/>
        <v>O</v>
      </c>
      <c r="M3934" s="13"/>
      <c r="X3934" s="13"/>
    </row>
    <row r="3935" spans="1:24" x14ac:dyDescent="0.3">
      <c r="A3935" s="13"/>
      <c r="B3935" s="11">
        <v>4953</v>
      </c>
      <c r="C3935" s="14">
        <f t="shared" si="833"/>
        <v>70.377600000000001</v>
      </c>
      <c r="D3935" s="13"/>
      <c r="E3935" s="14">
        <f t="shared" si="827"/>
        <v>70.375900000000001</v>
      </c>
      <c r="F3935" s="21">
        <f t="shared" si="838"/>
        <v>17</v>
      </c>
      <c r="G3935" s="13"/>
      <c r="H3935" s="21">
        <f t="shared" si="834"/>
        <v>17</v>
      </c>
      <c r="I3935" s="13"/>
      <c r="J3935" s="11" t="str">
        <f t="shared" si="835"/>
        <v>X</v>
      </c>
      <c r="K3935" s="11" t="str">
        <f t="shared" si="836"/>
        <v/>
      </c>
      <c r="L3935" s="11" t="str">
        <f t="shared" si="837"/>
        <v/>
      </c>
      <c r="M3935" s="13"/>
      <c r="X3935" s="13"/>
    </row>
    <row r="3936" spans="1:24" x14ac:dyDescent="0.3">
      <c r="A3936" s="13"/>
      <c r="B3936" s="11">
        <v>4954</v>
      </c>
      <c r="C3936" s="14">
        <f t="shared" si="833"/>
        <v>70.384699999999995</v>
      </c>
      <c r="D3936" s="13"/>
      <c r="E3936" s="14">
        <f t="shared" si="827"/>
        <v>70.382999999999996</v>
      </c>
      <c r="F3936" s="21">
        <f t="shared" si="838"/>
        <v>17</v>
      </c>
      <c r="G3936" s="13"/>
      <c r="H3936" s="21">
        <f t="shared" si="834"/>
        <v>17</v>
      </c>
      <c r="I3936" s="13"/>
      <c r="J3936" s="11" t="str">
        <f t="shared" si="835"/>
        <v>X</v>
      </c>
      <c r="K3936" s="11" t="str">
        <f t="shared" si="836"/>
        <v/>
      </c>
      <c r="L3936" s="11" t="str">
        <f t="shared" si="837"/>
        <v/>
      </c>
      <c r="M3936" s="13"/>
      <c r="X3936" s="13"/>
    </row>
    <row r="3937" spans="1:24" x14ac:dyDescent="0.3">
      <c r="A3937" s="13"/>
      <c r="B3937" s="11">
        <v>4955</v>
      </c>
      <c r="C3937" s="14">
        <f t="shared" si="833"/>
        <v>70.391800000000003</v>
      </c>
      <c r="D3937" s="13"/>
      <c r="E3937" s="14">
        <f t="shared" si="827"/>
        <v>70.390100000000004</v>
      </c>
      <c r="F3937" s="21">
        <f t="shared" si="838"/>
        <v>17</v>
      </c>
      <c r="G3937" s="13"/>
      <c r="H3937" s="21">
        <f t="shared" si="834"/>
        <v>17</v>
      </c>
      <c r="I3937" s="13"/>
      <c r="J3937" s="11" t="str">
        <f t="shared" si="835"/>
        <v>X</v>
      </c>
      <c r="K3937" s="11" t="str">
        <f t="shared" si="836"/>
        <v/>
      </c>
      <c r="L3937" s="11" t="str">
        <f t="shared" si="837"/>
        <v/>
      </c>
      <c r="M3937" s="13"/>
      <c r="X3937" s="13"/>
    </row>
    <row r="3938" spans="1:24" x14ac:dyDescent="0.3">
      <c r="A3938" s="13"/>
      <c r="B3938" s="11">
        <v>4956</v>
      </c>
      <c r="C3938" s="14">
        <f t="shared" si="833"/>
        <v>70.398899999999998</v>
      </c>
      <c r="D3938" s="13"/>
      <c r="E3938" s="14">
        <f t="shared" si="827"/>
        <v>70.397199999999998</v>
      </c>
      <c r="F3938" s="21">
        <f t="shared" si="838"/>
        <v>18</v>
      </c>
      <c r="G3938" s="13"/>
      <c r="H3938" s="21">
        <f t="shared" si="834"/>
        <v>17</v>
      </c>
      <c r="I3938" s="13"/>
      <c r="J3938" s="11" t="str">
        <f t="shared" si="835"/>
        <v/>
      </c>
      <c r="K3938" s="11" t="str">
        <f t="shared" si="836"/>
        <v/>
      </c>
      <c r="L3938" s="11" t="str">
        <f t="shared" si="837"/>
        <v>O</v>
      </c>
      <c r="M3938" s="13"/>
      <c r="X3938" s="13"/>
    </row>
    <row r="3939" spans="1:24" x14ac:dyDescent="0.3">
      <c r="A3939" s="13"/>
      <c r="B3939" s="11">
        <v>4957</v>
      </c>
      <c r="C3939" s="14">
        <f t="shared" si="833"/>
        <v>70.406000000000006</v>
      </c>
      <c r="D3939" s="13"/>
      <c r="E3939" s="14">
        <f t="shared" si="827"/>
        <v>70.404300000000006</v>
      </c>
      <c r="F3939" s="21">
        <f t="shared" si="838"/>
        <v>18</v>
      </c>
      <c r="G3939" s="13"/>
      <c r="H3939" s="21">
        <f t="shared" si="834"/>
        <v>17</v>
      </c>
      <c r="I3939" s="13"/>
      <c r="J3939" s="11" t="str">
        <f t="shared" si="835"/>
        <v/>
      </c>
      <c r="K3939" s="11" t="str">
        <f t="shared" si="836"/>
        <v/>
      </c>
      <c r="L3939" s="11" t="str">
        <f t="shared" si="837"/>
        <v>O</v>
      </c>
      <c r="M3939" s="13"/>
      <c r="X3939" s="13"/>
    </row>
    <row r="3940" spans="1:24" x14ac:dyDescent="0.3">
      <c r="A3940" s="13"/>
      <c r="B3940" s="11">
        <v>4958</v>
      </c>
      <c r="C3940" s="14">
        <f t="shared" si="833"/>
        <v>70.4131</v>
      </c>
      <c r="D3940" s="13"/>
      <c r="E3940" s="14">
        <f t="shared" si="827"/>
        <v>70.411299999999997</v>
      </c>
      <c r="F3940" s="21">
        <f t="shared" si="838"/>
        <v>18</v>
      </c>
      <c r="G3940" s="13"/>
      <c r="H3940" s="21">
        <f t="shared" si="834"/>
        <v>18</v>
      </c>
      <c r="I3940" s="13"/>
      <c r="J3940" s="11" t="str">
        <f t="shared" si="835"/>
        <v>X</v>
      </c>
      <c r="K3940" s="11" t="str">
        <f t="shared" si="836"/>
        <v/>
      </c>
      <c r="L3940" s="11" t="str">
        <f t="shared" si="837"/>
        <v/>
      </c>
      <c r="M3940" s="13"/>
      <c r="X3940" s="13"/>
    </row>
    <row r="3941" spans="1:24" x14ac:dyDescent="0.3">
      <c r="A3941" s="13"/>
      <c r="B3941" s="11">
        <v>4959</v>
      </c>
      <c r="C3941" s="14">
        <f t="shared" si="833"/>
        <v>70.420199999999994</v>
      </c>
      <c r="D3941" s="13"/>
      <c r="E3941" s="14">
        <f t="shared" si="827"/>
        <v>70.418400000000005</v>
      </c>
      <c r="F3941" s="21">
        <f t="shared" si="838"/>
        <v>18</v>
      </c>
      <c r="G3941" s="13"/>
      <c r="H3941" s="21">
        <f t="shared" si="834"/>
        <v>18</v>
      </c>
      <c r="I3941" s="13"/>
      <c r="J3941" s="11" t="str">
        <f t="shared" si="835"/>
        <v>X</v>
      </c>
      <c r="K3941" s="11" t="str">
        <f t="shared" si="836"/>
        <v/>
      </c>
      <c r="L3941" s="11" t="str">
        <f t="shared" si="837"/>
        <v/>
      </c>
      <c r="M3941" s="13"/>
      <c r="X3941" s="13"/>
    </row>
    <row r="3942" spans="1:24" x14ac:dyDescent="0.3">
      <c r="A3942" s="13"/>
      <c r="B3942" s="11">
        <v>4960</v>
      </c>
      <c r="C3942" s="14">
        <f t="shared" si="833"/>
        <v>70.427300000000002</v>
      </c>
      <c r="D3942" s="13"/>
      <c r="E3942" s="14">
        <f t="shared" si="827"/>
        <v>70.4255</v>
      </c>
      <c r="F3942" s="21">
        <v>18</v>
      </c>
      <c r="G3942" s="13"/>
      <c r="H3942" s="21">
        <f t="shared" si="834"/>
        <v>18</v>
      </c>
      <c r="I3942" s="13"/>
      <c r="J3942" s="11" t="str">
        <f t="shared" si="835"/>
        <v>X</v>
      </c>
      <c r="K3942" s="11" t="str">
        <f t="shared" si="836"/>
        <v/>
      </c>
      <c r="L3942" s="11" t="str">
        <f t="shared" si="837"/>
        <v/>
      </c>
      <c r="M3942" s="13"/>
      <c r="X3942" s="13"/>
    </row>
    <row r="3943" spans="1:24" x14ac:dyDescent="0.3">
      <c r="A3943" s="13"/>
      <c r="B3943" s="11">
        <v>4961</v>
      </c>
      <c r="C3943" s="14">
        <f t="shared" si="833"/>
        <v>70.434399999999997</v>
      </c>
      <c r="D3943" s="13"/>
      <c r="E3943" s="14">
        <f t="shared" si="827"/>
        <v>70.432599999999994</v>
      </c>
      <c r="F3943" s="21">
        <v>18</v>
      </c>
      <c r="G3943" s="13"/>
      <c r="H3943" s="21">
        <f t="shared" si="834"/>
        <v>18</v>
      </c>
      <c r="I3943" s="13"/>
      <c r="J3943" s="11" t="str">
        <f t="shared" si="835"/>
        <v>X</v>
      </c>
      <c r="K3943" s="11" t="str">
        <f t="shared" si="836"/>
        <v/>
      </c>
      <c r="L3943" s="11" t="str">
        <f t="shared" si="837"/>
        <v/>
      </c>
      <c r="M3943" s="13"/>
      <c r="X3943" s="13"/>
    </row>
    <row r="3944" spans="1:24" x14ac:dyDescent="0.3">
      <c r="A3944" s="13"/>
      <c r="B3944" s="11">
        <v>4962</v>
      </c>
      <c r="C3944" s="14">
        <f t="shared" si="833"/>
        <v>70.441500000000005</v>
      </c>
      <c r="D3944" s="13"/>
      <c r="E3944" s="14">
        <f t="shared" si="827"/>
        <v>70.439700000000002</v>
      </c>
      <c r="F3944" s="21">
        <v>18</v>
      </c>
      <c r="G3944" s="13"/>
      <c r="H3944" s="21">
        <f t="shared" si="834"/>
        <v>18</v>
      </c>
      <c r="I3944" s="13"/>
      <c r="J3944" s="11" t="str">
        <f t="shared" si="835"/>
        <v>X</v>
      </c>
      <c r="K3944" s="11" t="str">
        <f t="shared" si="836"/>
        <v/>
      </c>
      <c r="L3944" s="11" t="str">
        <f t="shared" si="837"/>
        <v/>
      </c>
      <c r="M3944" s="13"/>
      <c r="X3944" s="13"/>
    </row>
    <row r="3945" spans="1:24" x14ac:dyDescent="0.3">
      <c r="A3945" s="13"/>
      <c r="B3945" s="11">
        <v>4963</v>
      </c>
      <c r="C3945" s="14">
        <f t="shared" si="833"/>
        <v>70.448599999999999</v>
      </c>
      <c r="D3945" s="13"/>
      <c r="E3945" s="14">
        <f t="shared" si="827"/>
        <v>70.446799999999996</v>
      </c>
      <c r="F3945" s="21">
        <v>18</v>
      </c>
      <c r="G3945" s="13"/>
      <c r="H3945" s="21">
        <f t="shared" si="834"/>
        <v>18</v>
      </c>
      <c r="I3945" s="13"/>
      <c r="J3945" s="11" t="str">
        <f t="shared" si="835"/>
        <v>X</v>
      </c>
      <c r="K3945" s="11" t="str">
        <f t="shared" si="836"/>
        <v/>
      </c>
      <c r="L3945" s="11" t="str">
        <f t="shared" si="837"/>
        <v/>
      </c>
      <c r="M3945" s="13"/>
      <c r="X3945" s="13"/>
    </row>
    <row r="3946" spans="1:24" x14ac:dyDescent="0.3">
      <c r="A3946" s="13"/>
      <c r="B3946" s="11">
        <v>4964</v>
      </c>
      <c r="C3946" s="14">
        <f t="shared" si="833"/>
        <v>70.455699999999993</v>
      </c>
      <c r="D3946" s="13"/>
      <c r="E3946" s="14">
        <f t="shared" si="827"/>
        <v>70.453900000000004</v>
      </c>
      <c r="F3946" s="21">
        <v>18</v>
      </c>
      <c r="G3946" s="13"/>
      <c r="H3946" s="21">
        <f t="shared" si="834"/>
        <v>18</v>
      </c>
      <c r="I3946" s="13"/>
      <c r="J3946" s="11" t="str">
        <f t="shared" si="835"/>
        <v>X</v>
      </c>
      <c r="K3946" s="11" t="str">
        <f t="shared" si="836"/>
        <v/>
      </c>
      <c r="L3946" s="11" t="str">
        <f t="shared" si="837"/>
        <v/>
      </c>
      <c r="M3946" s="13"/>
      <c r="X3946" s="13"/>
    </row>
    <row r="3947" spans="1:24" x14ac:dyDescent="0.3">
      <c r="A3947" s="13"/>
      <c r="B3947" s="11">
        <v>4965</v>
      </c>
      <c r="C3947" s="14">
        <f t="shared" si="833"/>
        <v>70.462800000000001</v>
      </c>
      <c r="D3947" s="13"/>
      <c r="E3947" s="14">
        <f t="shared" ref="E3947:E4010" si="839">ROUND(70+(B3947-4900)/141,4)</f>
        <v>70.460999999999999</v>
      </c>
      <c r="F3947" s="21">
        <v>18</v>
      </c>
      <c r="G3947" s="13"/>
      <c r="H3947" s="21">
        <f t="shared" si="834"/>
        <v>18</v>
      </c>
      <c r="I3947" s="13"/>
      <c r="J3947" s="11" t="str">
        <f t="shared" ref="J3947:J3978" si="840">IF(H3947=F3947,"X","")</f>
        <v>X</v>
      </c>
      <c r="K3947" s="11" t="str">
        <f t="shared" ref="K3947:K3978" si="841">IF(H3947&gt;F3947,"U","")</f>
        <v/>
      </c>
      <c r="L3947" s="11" t="str">
        <f t="shared" ref="L3947:L3978" si="842">IF(H3947&lt;F3947,"O","")</f>
        <v/>
      </c>
      <c r="M3947" s="13"/>
      <c r="X3947" s="13"/>
    </row>
    <row r="3948" spans="1:24" x14ac:dyDescent="0.3">
      <c r="A3948" s="13"/>
      <c r="B3948" s="11">
        <v>4966</v>
      </c>
      <c r="C3948" s="14">
        <f t="shared" si="833"/>
        <v>70.469899999999996</v>
      </c>
      <c r="D3948" s="13"/>
      <c r="E3948" s="14">
        <f t="shared" si="839"/>
        <v>70.468100000000007</v>
      </c>
      <c r="F3948" s="21">
        <v>18</v>
      </c>
      <c r="G3948" s="13"/>
      <c r="H3948" s="21">
        <f t="shared" si="834"/>
        <v>18</v>
      </c>
      <c r="I3948" s="13"/>
      <c r="J3948" s="11" t="str">
        <f t="shared" si="840"/>
        <v>X</v>
      </c>
      <c r="K3948" s="11" t="str">
        <f t="shared" si="841"/>
        <v/>
      </c>
      <c r="L3948" s="11" t="str">
        <f t="shared" si="842"/>
        <v/>
      </c>
      <c r="M3948" s="13"/>
      <c r="X3948" s="13"/>
    </row>
    <row r="3949" spans="1:24" x14ac:dyDescent="0.3">
      <c r="A3949" s="13"/>
      <c r="B3949" s="11">
        <v>4967</v>
      </c>
      <c r="C3949" s="14">
        <f t="shared" si="833"/>
        <v>70.476900000000001</v>
      </c>
      <c r="D3949" s="13"/>
      <c r="E3949" s="14">
        <f t="shared" si="839"/>
        <v>70.475200000000001</v>
      </c>
      <c r="F3949" s="21">
        <v>18</v>
      </c>
      <c r="G3949" s="13"/>
      <c r="H3949" s="21">
        <f t="shared" si="834"/>
        <v>17</v>
      </c>
      <c r="I3949" s="13"/>
      <c r="J3949" s="11" t="str">
        <f t="shared" si="840"/>
        <v/>
      </c>
      <c r="K3949" s="11" t="str">
        <f t="shared" si="841"/>
        <v/>
      </c>
      <c r="L3949" s="11" t="str">
        <f t="shared" si="842"/>
        <v>O</v>
      </c>
      <c r="M3949" s="13"/>
      <c r="X3949" s="13"/>
    </row>
    <row r="3950" spans="1:24" x14ac:dyDescent="0.3">
      <c r="A3950" s="13"/>
      <c r="B3950" s="11">
        <v>4968</v>
      </c>
      <c r="C3950" s="14">
        <f t="shared" si="833"/>
        <v>70.483999999999995</v>
      </c>
      <c r="D3950" s="13"/>
      <c r="E3950" s="14">
        <f t="shared" si="839"/>
        <v>70.482299999999995</v>
      </c>
      <c r="F3950" s="21">
        <v>18</v>
      </c>
      <c r="G3950" s="13"/>
      <c r="H3950" s="21">
        <f t="shared" si="834"/>
        <v>17</v>
      </c>
      <c r="I3950" s="13"/>
      <c r="J3950" s="11" t="str">
        <f t="shared" si="840"/>
        <v/>
      </c>
      <c r="K3950" s="11" t="str">
        <f t="shared" si="841"/>
        <v/>
      </c>
      <c r="L3950" s="11" t="str">
        <f t="shared" si="842"/>
        <v>O</v>
      </c>
      <c r="M3950" s="13"/>
      <c r="X3950" s="13"/>
    </row>
    <row r="3951" spans="1:24" x14ac:dyDescent="0.3">
      <c r="A3951" s="13"/>
      <c r="B3951" s="11">
        <v>4969</v>
      </c>
      <c r="C3951" s="14">
        <f t="shared" si="833"/>
        <v>70.491100000000003</v>
      </c>
      <c r="D3951" s="13"/>
      <c r="E3951" s="14">
        <f t="shared" si="839"/>
        <v>70.489400000000003</v>
      </c>
      <c r="F3951" s="21">
        <v>18</v>
      </c>
      <c r="G3951" s="13"/>
      <c r="H3951" s="21">
        <f t="shared" si="834"/>
        <v>17</v>
      </c>
      <c r="I3951" s="13"/>
      <c r="J3951" s="11" t="str">
        <f t="shared" si="840"/>
        <v/>
      </c>
      <c r="K3951" s="11" t="str">
        <f t="shared" si="841"/>
        <v/>
      </c>
      <c r="L3951" s="11" t="str">
        <f t="shared" si="842"/>
        <v>O</v>
      </c>
      <c r="M3951" s="13"/>
      <c r="X3951" s="13"/>
    </row>
    <row r="3952" spans="1:24" x14ac:dyDescent="0.3">
      <c r="A3952" s="13"/>
      <c r="B3952" s="11">
        <v>4970</v>
      </c>
      <c r="C3952" s="14">
        <f t="shared" si="833"/>
        <v>70.498199999999997</v>
      </c>
      <c r="D3952" s="13"/>
      <c r="E3952" s="14">
        <f t="shared" si="839"/>
        <v>70.496499999999997</v>
      </c>
      <c r="F3952" s="21">
        <v>18</v>
      </c>
      <c r="G3952" s="13"/>
      <c r="H3952" s="21">
        <f t="shared" si="834"/>
        <v>17</v>
      </c>
      <c r="I3952" s="13"/>
      <c r="J3952" s="11" t="str">
        <f t="shared" si="840"/>
        <v/>
      </c>
      <c r="K3952" s="11" t="str">
        <f t="shared" si="841"/>
        <v/>
      </c>
      <c r="L3952" s="11" t="str">
        <f t="shared" si="842"/>
        <v>O</v>
      </c>
      <c r="M3952" s="13"/>
      <c r="X3952" s="13"/>
    </row>
    <row r="3953" spans="1:24" x14ac:dyDescent="0.3">
      <c r="A3953" s="13"/>
      <c r="B3953" s="11">
        <v>4971</v>
      </c>
      <c r="C3953" s="14">
        <f t="shared" si="833"/>
        <v>70.505300000000005</v>
      </c>
      <c r="D3953" s="13"/>
      <c r="E3953" s="14">
        <f t="shared" si="839"/>
        <v>70.503500000000003</v>
      </c>
      <c r="F3953" s="21">
        <v>18</v>
      </c>
      <c r="G3953" s="13"/>
      <c r="H3953" s="21">
        <f t="shared" si="834"/>
        <v>18</v>
      </c>
      <c r="I3953" s="13"/>
      <c r="J3953" s="11" t="str">
        <f t="shared" si="840"/>
        <v>X</v>
      </c>
      <c r="K3953" s="11" t="str">
        <f t="shared" si="841"/>
        <v/>
      </c>
      <c r="L3953" s="11" t="str">
        <f t="shared" si="842"/>
        <v/>
      </c>
      <c r="M3953" s="13"/>
      <c r="X3953" s="13"/>
    </row>
    <row r="3954" spans="1:24" x14ac:dyDescent="0.3">
      <c r="A3954" s="13"/>
      <c r="B3954" s="11">
        <v>4972</v>
      </c>
      <c r="C3954" s="14">
        <f t="shared" si="833"/>
        <v>70.5124</v>
      </c>
      <c r="D3954" s="13"/>
      <c r="E3954" s="14">
        <f t="shared" si="839"/>
        <v>70.510599999999997</v>
      </c>
      <c r="F3954" s="21">
        <v>18</v>
      </c>
      <c r="G3954" s="13"/>
      <c r="H3954" s="21">
        <f t="shared" si="834"/>
        <v>18</v>
      </c>
      <c r="I3954" s="13"/>
      <c r="J3954" s="11" t="str">
        <f t="shared" si="840"/>
        <v>X</v>
      </c>
      <c r="K3954" s="11" t="str">
        <f t="shared" si="841"/>
        <v/>
      </c>
      <c r="L3954" s="11" t="str">
        <f t="shared" si="842"/>
        <v/>
      </c>
      <c r="M3954" s="13"/>
      <c r="X3954" s="13"/>
    </row>
    <row r="3955" spans="1:24" x14ac:dyDescent="0.3">
      <c r="A3955" s="13"/>
      <c r="B3955" s="11">
        <v>4973</v>
      </c>
      <c r="C3955" s="14">
        <f t="shared" si="833"/>
        <v>70.519499999999994</v>
      </c>
      <c r="D3955" s="13"/>
      <c r="E3955" s="14">
        <f t="shared" si="839"/>
        <v>70.517700000000005</v>
      </c>
      <c r="F3955" s="21">
        <v>18</v>
      </c>
      <c r="G3955" s="13"/>
      <c r="H3955" s="21">
        <f t="shared" si="834"/>
        <v>18</v>
      </c>
      <c r="I3955" s="13"/>
      <c r="J3955" s="11" t="str">
        <f t="shared" si="840"/>
        <v>X</v>
      </c>
      <c r="K3955" s="11" t="str">
        <f t="shared" si="841"/>
        <v/>
      </c>
      <c r="L3955" s="11" t="str">
        <f t="shared" si="842"/>
        <v/>
      </c>
      <c r="M3955" s="13"/>
      <c r="X3955" s="13"/>
    </row>
    <row r="3956" spans="1:24" x14ac:dyDescent="0.3">
      <c r="A3956" s="13"/>
      <c r="B3956" s="11">
        <v>4974</v>
      </c>
      <c r="C3956" s="14">
        <f t="shared" si="833"/>
        <v>70.526600000000002</v>
      </c>
      <c r="D3956" s="13"/>
      <c r="E3956" s="14">
        <f t="shared" si="839"/>
        <v>70.524799999999999</v>
      </c>
      <c r="F3956" s="21">
        <v>18</v>
      </c>
      <c r="G3956" s="13"/>
      <c r="H3956" s="21">
        <f t="shared" si="834"/>
        <v>18</v>
      </c>
      <c r="I3956" s="13"/>
      <c r="J3956" s="11" t="str">
        <f t="shared" si="840"/>
        <v>X</v>
      </c>
      <c r="K3956" s="11" t="str">
        <f t="shared" si="841"/>
        <v/>
      </c>
      <c r="L3956" s="11" t="str">
        <f t="shared" si="842"/>
        <v/>
      </c>
      <c r="M3956" s="13"/>
      <c r="X3956" s="13"/>
    </row>
    <row r="3957" spans="1:24" x14ac:dyDescent="0.3">
      <c r="A3957" s="13"/>
      <c r="B3957" s="11">
        <v>4975</v>
      </c>
      <c r="C3957" s="14">
        <f t="shared" si="833"/>
        <v>70.533699999999996</v>
      </c>
      <c r="D3957" s="13"/>
      <c r="E3957" s="14">
        <f t="shared" si="839"/>
        <v>70.531899999999993</v>
      </c>
      <c r="F3957" s="21">
        <v>18</v>
      </c>
      <c r="G3957" s="13"/>
      <c r="H3957" s="21">
        <f t="shared" si="834"/>
        <v>18</v>
      </c>
      <c r="I3957" s="13"/>
      <c r="J3957" s="11" t="str">
        <f t="shared" si="840"/>
        <v>X</v>
      </c>
      <c r="K3957" s="11" t="str">
        <f t="shared" si="841"/>
        <v/>
      </c>
      <c r="L3957" s="11" t="str">
        <f t="shared" si="842"/>
        <v/>
      </c>
      <c r="M3957" s="13"/>
      <c r="X3957" s="13"/>
    </row>
    <row r="3958" spans="1:24" x14ac:dyDescent="0.3">
      <c r="A3958" s="13"/>
      <c r="B3958" s="11">
        <v>4976</v>
      </c>
      <c r="C3958" s="14">
        <f t="shared" si="833"/>
        <v>70.540800000000004</v>
      </c>
      <c r="D3958" s="13"/>
      <c r="E3958" s="14">
        <f t="shared" si="839"/>
        <v>70.539000000000001</v>
      </c>
      <c r="F3958" s="21">
        <v>18</v>
      </c>
      <c r="G3958" s="13"/>
      <c r="H3958" s="21">
        <f t="shared" si="834"/>
        <v>18</v>
      </c>
      <c r="I3958" s="13"/>
      <c r="J3958" s="11" t="str">
        <f t="shared" si="840"/>
        <v>X</v>
      </c>
      <c r="K3958" s="11" t="str">
        <f t="shared" si="841"/>
        <v/>
      </c>
      <c r="L3958" s="11" t="str">
        <f t="shared" si="842"/>
        <v/>
      </c>
      <c r="M3958" s="13"/>
      <c r="X3958" s="13"/>
    </row>
    <row r="3959" spans="1:24" x14ac:dyDescent="0.3">
      <c r="A3959" s="13"/>
      <c r="B3959" s="11">
        <v>4977</v>
      </c>
      <c r="C3959" s="14">
        <f t="shared" si="833"/>
        <v>70.547899999999998</v>
      </c>
      <c r="D3959" s="13"/>
      <c r="E3959" s="14">
        <f t="shared" si="839"/>
        <v>70.546099999999996</v>
      </c>
      <c r="F3959" s="21">
        <v>18</v>
      </c>
      <c r="G3959" s="13"/>
      <c r="H3959" s="21">
        <f t="shared" si="834"/>
        <v>18</v>
      </c>
      <c r="I3959" s="13"/>
      <c r="J3959" s="11" t="str">
        <f t="shared" si="840"/>
        <v>X</v>
      </c>
      <c r="K3959" s="11" t="str">
        <f t="shared" si="841"/>
        <v/>
      </c>
      <c r="L3959" s="11" t="str">
        <f t="shared" si="842"/>
        <v/>
      </c>
      <c r="M3959" s="13"/>
      <c r="X3959" s="13"/>
    </row>
    <row r="3960" spans="1:24" x14ac:dyDescent="0.3">
      <c r="A3960" s="13"/>
      <c r="B3960" s="11">
        <v>4978</v>
      </c>
      <c r="C3960" s="14">
        <f t="shared" si="833"/>
        <v>70.554900000000004</v>
      </c>
      <c r="D3960" s="13"/>
      <c r="E3960" s="14">
        <f t="shared" si="839"/>
        <v>70.553200000000004</v>
      </c>
      <c r="F3960" s="21">
        <v>18</v>
      </c>
      <c r="G3960" s="13"/>
      <c r="H3960" s="21">
        <f t="shared" si="834"/>
        <v>17</v>
      </c>
      <c r="I3960" s="13"/>
      <c r="J3960" s="11" t="str">
        <f t="shared" si="840"/>
        <v/>
      </c>
      <c r="K3960" s="11" t="str">
        <f t="shared" si="841"/>
        <v/>
      </c>
      <c r="L3960" s="11" t="str">
        <f t="shared" si="842"/>
        <v>O</v>
      </c>
      <c r="M3960" s="13"/>
      <c r="X3960" s="13"/>
    </row>
    <row r="3961" spans="1:24" x14ac:dyDescent="0.3">
      <c r="A3961" s="13"/>
      <c r="B3961" s="11">
        <v>4979</v>
      </c>
      <c r="C3961" s="14">
        <f t="shared" si="833"/>
        <v>70.561999999999998</v>
      </c>
      <c r="D3961" s="13"/>
      <c r="E3961" s="14">
        <f t="shared" si="839"/>
        <v>70.560299999999998</v>
      </c>
      <c r="F3961" s="21">
        <v>18</v>
      </c>
      <c r="G3961" s="13"/>
      <c r="H3961" s="21">
        <f t="shared" si="834"/>
        <v>17</v>
      </c>
      <c r="I3961" s="13"/>
      <c r="J3961" s="11" t="str">
        <f t="shared" si="840"/>
        <v/>
      </c>
      <c r="K3961" s="11" t="str">
        <f t="shared" si="841"/>
        <v/>
      </c>
      <c r="L3961" s="11" t="str">
        <f t="shared" si="842"/>
        <v>O</v>
      </c>
      <c r="M3961" s="13"/>
      <c r="X3961" s="13"/>
    </row>
    <row r="3962" spans="1:24" x14ac:dyDescent="0.3">
      <c r="A3962" s="13"/>
      <c r="B3962" s="11">
        <v>4980</v>
      </c>
      <c r="C3962" s="14">
        <f t="shared" si="833"/>
        <v>70.569100000000006</v>
      </c>
      <c r="D3962" s="13"/>
      <c r="E3962" s="14">
        <f t="shared" si="839"/>
        <v>70.567400000000006</v>
      </c>
      <c r="F3962" s="21">
        <v>18</v>
      </c>
      <c r="G3962" s="13"/>
      <c r="H3962" s="21">
        <f t="shared" si="834"/>
        <v>17</v>
      </c>
      <c r="I3962" s="13"/>
      <c r="J3962" s="11" t="str">
        <f t="shared" si="840"/>
        <v/>
      </c>
      <c r="K3962" s="11" t="str">
        <f t="shared" si="841"/>
        <v/>
      </c>
      <c r="L3962" s="11" t="str">
        <f t="shared" si="842"/>
        <v>O</v>
      </c>
      <c r="M3962" s="13"/>
      <c r="X3962" s="13"/>
    </row>
    <row r="3963" spans="1:24" x14ac:dyDescent="0.3">
      <c r="A3963" s="13"/>
      <c r="B3963" s="11">
        <v>4981</v>
      </c>
      <c r="C3963" s="14">
        <f t="shared" si="833"/>
        <v>70.5762</v>
      </c>
      <c r="D3963" s="13"/>
      <c r="E3963" s="14">
        <f t="shared" si="839"/>
        <v>70.5745</v>
      </c>
      <c r="F3963" s="21">
        <v>18</v>
      </c>
      <c r="G3963" s="13"/>
      <c r="H3963" s="21">
        <f t="shared" si="834"/>
        <v>17</v>
      </c>
      <c r="I3963" s="13"/>
      <c r="J3963" s="11" t="str">
        <f t="shared" si="840"/>
        <v/>
      </c>
      <c r="K3963" s="11" t="str">
        <f t="shared" si="841"/>
        <v/>
      </c>
      <c r="L3963" s="11" t="str">
        <f t="shared" si="842"/>
        <v>O</v>
      </c>
      <c r="M3963" s="13"/>
      <c r="X3963" s="13"/>
    </row>
    <row r="3964" spans="1:24" x14ac:dyDescent="0.3">
      <c r="A3964" s="13"/>
      <c r="B3964" s="11">
        <v>4982</v>
      </c>
      <c r="C3964" s="14">
        <f t="shared" si="833"/>
        <v>70.583299999999994</v>
      </c>
      <c r="D3964" s="13"/>
      <c r="E3964" s="14">
        <f t="shared" si="839"/>
        <v>70.581599999999995</v>
      </c>
      <c r="F3964" s="21">
        <f t="shared" ref="F3964:F3983" si="843">ROUND(18-(((E3964-70)-0.58)/0.14)*(18/6),0)</f>
        <v>18</v>
      </c>
      <c r="G3964" s="13"/>
      <c r="H3964" s="21">
        <f t="shared" si="834"/>
        <v>17</v>
      </c>
      <c r="I3964" s="13"/>
      <c r="J3964" s="11" t="str">
        <f t="shared" si="840"/>
        <v/>
      </c>
      <c r="K3964" s="11" t="str">
        <f t="shared" si="841"/>
        <v/>
      </c>
      <c r="L3964" s="11" t="str">
        <f t="shared" si="842"/>
        <v>O</v>
      </c>
      <c r="M3964" s="13"/>
      <c r="X3964" s="13"/>
    </row>
    <row r="3965" spans="1:24" x14ac:dyDescent="0.3">
      <c r="A3965" s="13"/>
      <c r="B3965" s="11">
        <v>4983</v>
      </c>
      <c r="C3965" s="14">
        <f t="shared" si="833"/>
        <v>70.590400000000002</v>
      </c>
      <c r="D3965" s="13"/>
      <c r="E3965" s="14">
        <f t="shared" si="839"/>
        <v>70.588700000000003</v>
      </c>
      <c r="F3965" s="21">
        <f t="shared" si="843"/>
        <v>18</v>
      </c>
      <c r="G3965" s="13"/>
      <c r="H3965" s="21">
        <f t="shared" si="834"/>
        <v>17</v>
      </c>
      <c r="I3965" s="13"/>
      <c r="J3965" s="11" t="str">
        <f t="shared" si="840"/>
        <v/>
      </c>
      <c r="K3965" s="11" t="str">
        <f t="shared" si="841"/>
        <v/>
      </c>
      <c r="L3965" s="11" t="str">
        <f t="shared" si="842"/>
        <v>O</v>
      </c>
      <c r="M3965" s="13"/>
      <c r="X3965" s="13"/>
    </row>
    <row r="3966" spans="1:24" x14ac:dyDescent="0.3">
      <c r="A3966" s="13"/>
      <c r="B3966" s="11">
        <v>4984</v>
      </c>
      <c r="C3966" s="14">
        <f t="shared" si="833"/>
        <v>70.597499999999997</v>
      </c>
      <c r="D3966" s="13"/>
      <c r="E3966" s="14">
        <f t="shared" si="839"/>
        <v>70.595699999999994</v>
      </c>
      <c r="F3966" s="21">
        <f t="shared" si="843"/>
        <v>18</v>
      </c>
      <c r="G3966" s="13"/>
      <c r="H3966" s="21">
        <f t="shared" si="834"/>
        <v>18</v>
      </c>
      <c r="I3966" s="13"/>
      <c r="J3966" s="11" t="str">
        <f t="shared" si="840"/>
        <v>X</v>
      </c>
      <c r="K3966" s="11" t="str">
        <f t="shared" si="841"/>
        <v/>
      </c>
      <c r="L3966" s="11" t="str">
        <f t="shared" si="842"/>
        <v/>
      </c>
      <c r="M3966" s="13"/>
      <c r="X3966" s="13"/>
    </row>
    <row r="3967" spans="1:24" x14ac:dyDescent="0.3">
      <c r="A3967" s="13"/>
      <c r="B3967" s="11">
        <v>4985</v>
      </c>
      <c r="C3967" s="14">
        <f t="shared" si="833"/>
        <v>70.604500000000002</v>
      </c>
      <c r="D3967" s="13"/>
      <c r="E3967" s="14">
        <f t="shared" si="839"/>
        <v>70.602800000000002</v>
      </c>
      <c r="F3967" s="21">
        <f t="shared" si="843"/>
        <v>18</v>
      </c>
      <c r="G3967" s="13"/>
      <c r="H3967" s="21">
        <f t="shared" si="834"/>
        <v>17</v>
      </c>
      <c r="I3967" s="13"/>
      <c r="J3967" s="11" t="str">
        <f t="shared" si="840"/>
        <v/>
      </c>
      <c r="K3967" s="11" t="str">
        <f t="shared" si="841"/>
        <v/>
      </c>
      <c r="L3967" s="11" t="str">
        <f t="shared" si="842"/>
        <v>O</v>
      </c>
      <c r="M3967" s="13"/>
      <c r="X3967" s="13"/>
    </row>
    <row r="3968" spans="1:24" x14ac:dyDescent="0.3">
      <c r="A3968" s="13"/>
      <c r="B3968" s="11">
        <v>4986</v>
      </c>
      <c r="C3968" s="14">
        <f t="shared" si="833"/>
        <v>70.611599999999996</v>
      </c>
      <c r="D3968" s="13"/>
      <c r="E3968" s="14">
        <f t="shared" si="839"/>
        <v>70.609899999999996</v>
      </c>
      <c r="F3968" s="21">
        <f t="shared" si="843"/>
        <v>17</v>
      </c>
      <c r="G3968" s="13"/>
      <c r="H3968" s="21">
        <f t="shared" si="834"/>
        <v>17</v>
      </c>
      <c r="I3968" s="13"/>
      <c r="J3968" s="11" t="str">
        <f t="shared" si="840"/>
        <v>X</v>
      </c>
      <c r="K3968" s="11" t="str">
        <f t="shared" si="841"/>
        <v/>
      </c>
      <c r="L3968" s="11" t="str">
        <f t="shared" si="842"/>
        <v/>
      </c>
      <c r="M3968" s="13"/>
      <c r="X3968" s="13"/>
    </row>
    <row r="3969" spans="1:24" x14ac:dyDescent="0.3">
      <c r="A3969" s="13"/>
      <c r="B3969" s="11">
        <v>4987</v>
      </c>
      <c r="C3969" s="14">
        <f t="shared" si="833"/>
        <v>70.618700000000004</v>
      </c>
      <c r="D3969" s="13"/>
      <c r="E3969" s="14">
        <f t="shared" si="839"/>
        <v>70.617000000000004</v>
      </c>
      <c r="F3969" s="21">
        <f t="shared" si="843"/>
        <v>17</v>
      </c>
      <c r="G3969" s="13"/>
      <c r="H3969" s="21">
        <f t="shared" si="834"/>
        <v>17</v>
      </c>
      <c r="I3969" s="13"/>
      <c r="J3969" s="11" t="str">
        <f t="shared" si="840"/>
        <v>X</v>
      </c>
      <c r="K3969" s="11" t="str">
        <f t="shared" si="841"/>
        <v/>
      </c>
      <c r="L3969" s="11" t="str">
        <f t="shared" si="842"/>
        <v/>
      </c>
      <c r="M3969" s="13"/>
      <c r="X3969" s="13"/>
    </row>
    <row r="3970" spans="1:24" x14ac:dyDescent="0.3">
      <c r="A3970" s="13"/>
      <c r="B3970" s="11">
        <v>4988</v>
      </c>
      <c r="C3970" s="14">
        <f t="shared" si="833"/>
        <v>70.625799999999998</v>
      </c>
      <c r="D3970" s="13"/>
      <c r="E3970" s="14">
        <f t="shared" si="839"/>
        <v>70.624099999999999</v>
      </c>
      <c r="F3970" s="21">
        <f t="shared" si="843"/>
        <v>17</v>
      </c>
      <c r="G3970" s="13"/>
      <c r="H3970" s="21">
        <f t="shared" si="834"/>
        <v>17</v>
      </c>
      <c r="I3970" s="13"/>
      <c r="J3970" s="11" t="str">
        <f t="shared" si="840"/>
        <v>X</v>
      </c>
      <c r="K3970" s="11" t="str">
        <f t="shared" si="841"/>
        <v/>
      </c>
      <c r="L3970" s="11" t="str">
        <f t="shared" si="842"/>
        <v/>
      </c>
      <c r="M3970" s="13"/>
      <c r="X3970" s="13"/>
    </row>
    <row r="3971" spans="1:24" x14ac:dyDescent="0.3">
      <c r="A3971" s="13"/>
      <c r="B3971" s="11">
        <v>4989</v>
      </c>
      <c r="C3971" s="14">
        <f t="shared" si="833"/>
        <v>70.632900000000006</v>
      </c>
      <c r="D3971" s="13"/>
      <c r="E3971" s="14">
        <f t="shared" si="839"/>
        <v>70.631200000000007</v>
      </c>
      <c r="F3971" s="21">
        <f t="shared" si="843"/>
        <v>17</v>
      </c>
      <c r="G3971" s="13"/>
      <c r="H3971" s="21">
        <f t="shared" si="834"/>
        <v>17</v>
      </c>
      <c r="I3971" s="13"/>
      <c r="J3971" s="11" t="str">
        <f t="shared" si="840"/>
        <v>X</v>
      </c>
      <c r="K3971" s="11" t="str">
        <f t="shared" si="841"/>
        <v/>
      </c>
      <c r="L3971" s="11" t="str">
        <f t="shared" si="842"/>
        <v/>
      </c>
      <c r="M3971" s="13"/>
      <c r="X3971" s="13"/>
    </row>
    <row r="3972" spans="1:24" x14ac:dyDescent="0.3">
      <c r="A3972" s="13"/>
      <c r="B3972" s="11">
        <v>4990</v>
      </c>
      <c r="C3972" s="14">
        <f t="shared" si="833"/>
        <v>70.639899999999997</v>
      </c>
      <c r="D3972" s="13"/>
      <c r="E3972" s="14">
        <f t="shared" si="839"/>
        <v>70.638300000000001</v>
      </c>
      <c r="F3972" s="21">
        <f t="shared" si="843"/>
        <v>17</v>
      </c>
      <c r="G3972" s="13"/>
      <c r="H3972" s="21">
        <f t="shared" si="834"/>
        <v>16</v>
      </c>
      <c r="I3972" s="13"/>
      <c r="J3972" s="11" t="str">
        <f t="shared" si="840"/>
        <v/>
      </c>
      <c r="K3972" s="11" t="str">
        <f t="shared" si="841"/>
        <v/>
      </c>
      <c r="L3972" s="11" t="str">
        <f t="shared" si="842"/>
        <v>O</v>
      </c>
      <c r="M3972" s="13"/>
      <c r="X3972" s="13"/>
    </row>
    <row r="3973" spans="1:24" x14ac:dyDescent="0.3">
      <c r="A3973" s="13"/>
      <c r="B3973" s="11">
        <v>4991</v>
      </c>
      <c r="C3973" s="14">
        <f t="shared" si="833"/>
        <v>70.647000000000006</v>
      </c>
      <c r="D3973" s="13"/>
      <c r="E3973" s="14">
        <f t="shared" si="839"/>
        <v>70.645399999999995</v>
      </c>
      <c r="F3973" s="21">
        <f t="shared" si="843"/>
        <v>17</v>
      </c>
      <c r="G3973" s="13"/>
      <c r="H3973" s="21">
        <f t="shared" si="834"/>
        <v>16</v>
      </c>
      <c r="I3973" s="13"/>
      <c r="J3973" s="11" t="str">
        <f t="shared" si="840"/>
        <v/>
      </c>
      <c r="K3973" s="11" t="str">
        <f t="shared" si="841"/>
        <v/>
      </c>
      <c r="L3973" s="11" t="str">
        <f t="shared" si="842"/>
        <v>O</v>
      </c>
      <c r="M3973" s="13"/>
      <c r="X3973" s="13"/>
    </row>
    <row r="3974" spans="1:24" x14ac:dyDescent="0.3">
      <c r="A3974" s="13"/>
      <c r="B3974" s="11">
        <v>4992</v>
      </c>
      <c r="C3974" s="14">
        <f t="shared" ref="C3974:C4037" si="844">ROUND(SQRT(B3974),4)</f>
        <v>70.6541</v>
      </c>
      <c r="D3974" s="13"/>
      <c r="E3974" s="14">
        <f t="shared" si="839"/>
        <v>70.652500000000003</v>
      </c>
      <c r="F3974" s="21">
        <f t="shared" si="843"/>
        <v>16</v>
      </c>
      <c r="G3974" s="13"/>
      <c r="H3974" s="21">
        <f t="shared" si="834"/>
        <v>16</v>
      </c>
      <c r="I3974" s="13"/>
      <c r="J3974" s="11" t="str">
        <f t="shared" si="840"/>
        <v>X</v>
      </c>
      <c r="K3974" s="11" t="str">
        <f t="shared" si="841"/>
        <v/>
      </c>
      <c r="L3974" s="11" t="str">
        <f t="shared" si="842"/>
        <v/>
      </c>
      <c r="M3974" s="13"/>
      <c r="X3974" s="13"/>
    </row>
    <row r="3975" spans="1:24" x14ac:dyDescent="0.3">
      <c r="A3975" s="13"/>
      <c r="B3975" s="11">
        <v>4993</v>
      </c>
      <c r="C3975" s="14">
        <f t="shared" si="844"/>
        <v>70.661199999999994</v>
      </c>
      <c r="D3975" s="13"/>
      <c r="E3975" s="14">
        <f t="shared" si="839"/>
        <v>70.659599999999998</v>
      </c>
      <c r="F3975" s="21">
        <f t="shared" si="843"/>
        <v>16</v>
      </c>
      <c r="G3975" s="13"/>
      <c r="H3975" s="21">
        <f t="shared" ref="H3975:H4038" si="845">ROUND(C3975-E3975,4)*10000</f>
        <v>16</v>
      </c>
      <c r="I3975" s="13"/>
      <c r="J3975" s="11" t="str">
        <f t="shared" si="840"/>
        <v>X</v>
      </c>
      <c r="K3975" s="11" t="str">
        <f t="shared" si="841"/>
        <v/>
      </c>
      <c r="L3975" s="11" t="str">
        <f t="shared" si="842"/>
        <v/>
      </c>
      <c r="M3975" s="13"/>
      <c r="X3975" s="13"/>
    </row>
    <row r="3976" spans="1:24" x14ac:dyDescent="0.3">
      <c r="A3976" s="13"/>
      <c r="B3976" s="11">
        <v>4994</v>
      </c>
      <c r="C3976" s="14">
        <f t="shared" si="844"/>
        <v>70.668199999999999</v>
      </c>
      <c r="D3976" s="13"/>
      <c r="E3976" s="14">
        <f t="shared" si="839"/>
        <v>70.666700000000006</v>
      </c>
      <c r="F3976" s="21">
        <f t="shared" si="843"/>
        <v>16</v>
      </c>
      <c r="G3976" s="13"/>
      <c r="H3976" s="21">
        <f t="shared" si="845"/>
        <v>15</v>
      </c>
      <c r="I3976" s="13"/>
      <c r="J3976" s="11" t="str">
        <f t="shared" si="840"/>
        <v/>
      </c>
      <c r="K3976" s="11" t="str">
        <f t="shared" si="841"/>
        <v/>
      </c>
      <c r="L3976" s="11" t="str">
        <f t="shared" si="842"/>
        <v>O</v>
      </c>
      <c r="M3976" s="13"/>
      <c r="X3976" s="13"/>
    </row>
    <row r="3977" spans="1:24" x14ac:dyDescent="0.3">
      <c r="A3977" s="13"/>
      <c r="B3977" s="11">
        <v>4995</v>
      </c>
      <c r="C3977" s="14">
        <f t="shared" si="844"/>
        <v>70.675299999999993</v>
      </c>
      <c r="D3977" s="13"/>
      <c r="E3977" s="14">
        <f t="shared" si="839"/>
        <v>70.6738</v>
      </c>
      <c r="F3977" s="21">
        <f t="shared" si="843"/>
        <v>16</v>
      </c>
      <c r="G3977" s="13"/>
      <c r="H3977" s="21">
        <f t="shared" si="845"/>
        <v>15</v>
      </c>
      <c r="I3977" s="13"/>
      <c r="J3977" s="11" t="str">
        <f t="shared" si="840"/>
        <v/>
      </c>
      <c r="K3977" s="11" t="str">
        <f t="shared" si="841"/>
        <v/>
      </c>
      <c r="L3977" s="11" t="str">
        <f t="shared" si="842"/>
        <v>O</v>
      </c>
      <c r="M3977" s="13"/>
      <c r="X3977" s="13"/>
    </row>
    <row r="3978" spans="1:24" x14ac:dyDescent="0.3">
      <c r="A3978" s="13"/>
      <c r="B3978" s="11">
        <v>4996</v>
      </c>
      <c r="C3978" s="14">
        <f t="shared" si="844"/>
        <v>70.682400000000001</v>
      </c>
      <c r="D3978" s="13"/>
      <c r="E3978" s="14">
        <f t="shared" si="839"/>
        <v>70.680899999999994</v>
      </c>
      <c r="F3978" s="21">
        <f t="shared" si="843"/>
        <v>16</v>
      </c>
      <c r="G3978" s="13"/>
      <c r="H3978" s="21">
        <f t="shared" si="845"/>
        <v>15</v>
      </c>
      <c r="I3978" s="13"/>
      <c r="J3978" s="11" t="str">
        <f t="shared" si="840"/>
        <v/>
      </c>
      <c r="K3978" s="11" t="str">
        <f t="shared" si="841"/>
        <v/>
      </c>
      <c r="L3978" s="11" t="str">
        <f t="shared" si="842"/>
        <v>O</v>
      </c>
      <c r="M3978" s="13"/>
      <c r="X3978" s="13"/>
    </row>
    <row r="3979" spans="1:24" x14ac:dyDescent="0.3">
      <c r="A3979" s="13"/>
      <c r="B3979" s="11">
        <v>4997</v>
      </c>
      <c r="C3979" s="14">
        <f t="shared" si="844"/>
        <v>70.689499999999995</v>
      </c>
      <c r="D3979" s="13"/>
      <c r="E3979" s="14">
        <f t="shared" si="839"/>
        <v>70.687899999999999</v>
      </c>
      <c r="F3979" s="21">
        <f t="shared" si="843"/>
        <v>16</v>
      </c>
      <c r="G3979" s="13"/>
      <c r="H3979" s="21">
        <f t="shared" si="845"/>
        <v>16</v>
      </c>
      <c r="I3979" s="13"/>
      <c r="J3979" s="11" t="str">
        <f t="shared" ref="J3979:J4010" si="846">IF(H3979=F3979,"X","")</f>
        <v>X</v>
      </c>
      <c r="K3979" s="11" t="str">
        <f t="shared" ref="K3979:K4010" si="847">IF(H3979&gt;F3979,"U","")</f>
        <v/>
      </c>
      <c r="L3979" s="11" t="str">
        <f t="shared" ref="L3979:L4010" si="848">IF(H3979&lt;F3979,"O","")</f>
        <v/>
      </c>
      <c r="M3979" s="13"/>
      <c r="X3979" s="13"/>
    </row>
    <row r="3980" spans="1:24" x14ac:dyDescent="0.3">
      <c r="A3980" s="13"/>
      <c r="B3980" s="11">
        <v>4998</v>
      </c>
      <c r="C3980" s="14">
        <f t="shared" si="844"/>
        <v>70.6965</v>
      </c>
      <c r="D3980" s="13"/>
      <c r="E3980" s="14">
        <f t="shared" si="839"/>
        <v>70.694999999999993</v>
      </c>
      <c r="F3980" s="21">
        <f t="shared" si="843"/>
        <v>16</v>
      </c>
      <c r="G3980" s="13"/>
      <c r="H3980" s="21">
        <f t="shared" si="845"/>
        <v>15</v>
      </c>
      <c r="I3980" s="13"/>
      <c r="J3980" s="11" t="str">
        <f t="shared" si="846"/>
        <v/>
      </c>
      <c r="K3980" s="11" t="str">
        <f t="shared" si="847"/>
        <v/>
      </c>
      <c r="L3980" s="11" t="str">
        <f t="shared" si="848"/>
        <v>O</v>
      </c>
      <c r="M3980" s="13"/>
      <c r="X3980" s="13"/>
    </row>
    <row r="3981" spans="1:24" x14ac:dyDescent="0.3">
      <c r="A3981" s="13"/>
      <c r="B3981" s="11">
        <v>4999</v>
      </c>
      <c r="C3981" s="14">
        <f t="shared" si="844"/>
        <v>70.703599999999994</v>
      </c>
      <c r="D3981" s="13"/>
      <c r="E3981" s="14">
        <f t="shared" si="839"/>
        <v>70.702100000000002</v>
      </c>
      <c r="F3981" s="21">
        <f t="shared" si="843"/>
        <v>15</v>
      </c>
      <c r="G3981" s="13"/>
      <c r="H3981" s="21">
        <f t="shared" si="845"/>
        <v>15</v>
      </c>
      <c r="I3981" s="13"/>
      <c r="J3981" s="11" t="str">
        <f t="shared" si="846"/>
        <v>X</v>
      </c>
      <c r="K3981" s="11" t="str">
        <f t="shared" si="847"/>
        <v/>
      </c>
      <c r="L3981" s="11" t="str">
        <f t="shared" si="848"/>
        <v/>
      </c>
      <c r="M3981" s="13"/>
      <c r="X3981" s="13"/>
    </row>
    <row r="3982" spans="1:24" x14ac:dyDescent="0.3">
      <c r="A3982" s="13"/>
      <c r="B3982" s="11">
        <v>5000</v>
      </c>
      <c r="C3982" s="14">
        <f t="shared" si="844"/>
        <v>70.710700000000003</v>
      </c>
      <c r="D3982" s="13"/>
      <c r="E3982" s="14">
        <f t="shared" si="839"/>
        <v>70.709199999999996</v>
      </c>
      <c r="F3982" s="21">
        <f t="shared" si="843"/>
        <v>15</v>
      </c>
      <c r="G3982" s="13"/>
      <c r="H3982" s="21">
        <f t="shared" si="845"/>
        <v>15</v>
      </c>
      <c r="I3982" s="13"/>
      <c r="J3982" s="11" t="str">
        <f t="shared" si="846"/>
        <v>X</v>
      </c>
      <c r="K3982" s="11" t="str">
        <f t="shared" si="847"/>
        <v/>
      </c>
      <c r="L3982" s="11" t="str">
        <f t="shared" si="848"/>
        <v/>
      </c>
      <c r="M3982" s="13"/>
      <c r="X3982" s="13"/>
    </row>
    <row r="3983" spans="1:24" x14ac:dyDescent="0.3">
      <c r="A3983" s="13"/>
      <c r="B3983" s="11">
        <v>5001</v>
      </c>
      <c r="C3983" s="14">
        <f t="shared" si="844"/>
        <v>70.717699999999994</v>
      </c>
      <c r="D3983" s="13"/>
      <c r="E3983" s="14">
        <f t="shared" si="839"/>
        <v>70.716300000000004</v>
      </c>
      <c r="F3983" s="21">
        <f t="shared" si="843"/>
        <v>15</v>
      </c>
      <c r="G3983" s="13"/>
      <c r="H3983" s="21">
        <f t="shared" si="845"/>
        <v>14</v>
      </c>
      <c r="I3983" s="13"/>
      <c r="J3983" s="11" t="str">
        <f t="shared" si="846"/>
        <v/>
      </c>
      <c r="K3983" s="11" t="str">
        <f t="shared" si="847"/>
        <v/>
      </c>
      <c r="L3983" s="11" t="str">
        <f t="shared" si="848"/>
        <v>O</v>
      </c>
      <c r="M3983" s="13"/>
      <c r="X3983" s="13"/>
    </row>
    <row r="3984" spans="1:24" x14ac:dyDescent="0.3">
      <c r="A3984" s="13"/>
      <c r="B3984" s="11">
        <v>5002</v>
      </c>
      <c r="C3984" s="14">
        <f t="shared" si="844"/>
        <v>70.724800000000002</v>
      </c>
      <c r="D3984" s="13"/>
      <c r="E3984" s="14">
        <f t="shared" si="839"/>
        <v>70.723399999999998</v>
      </c>
      <c r="F3984" s="21">
        <f t="shared" ref="F3984:F4003" si="849">ROUND((18/2)+((0.86-(E3984-70))/0.14)*(18/3),0)</f>
        <v>15</v>
      </c>
      <c r="G3984" s="13"/>
      <c r="H3984" s="21">
        <f t="shared" si="845"/>
        <v>14</v>
      </c>
      <c r="I3984" s="13"/>
      <c r="J3984" s="11" t="str">
        <f t="shared" si="846"/>
        <v/>
      </c>
      <c r="K3984" s="11" t="str">
        <f t="shared" si="847"/>
        <v/>
      </c>
      <c r="L3984" s="11" t="str">
        <f t="shared" si="848"/>
        <v>O</v>
      </c>
      <c r="M3984" s="13"/>
      <c r="X3984" s="13"/>
    </row>
    <row r="3985" spans="1:24" x14ac:dyDescent="0.3">
      <c r="A3985" s="13"/>
      <c r="B3985" s="11">
        <v>5003</v>
      </c>
      <c r="C3985" s="14">
        <f t="shared" si="844"/>
        <v>70.731899999999996</v>
      </c>
      <c r="D3985" s="13"/>
      <c r="E3985" s="14">
        <f t="shared" si="839"/>
        <v>70.730500000000006</v>
      </c>
      <c r="F3985" s="21">
        <f t="shared" si="849"/>
        <v>15</v>
      </c>
      <c r="G3985" s="13"/>
      <c r="H3985" s="21">
        <f t="shared" si="845"/>
        <v>14</v>
      </c>
      <c r="I3985" s="13"/>
      <c r="J3985" s="11" t="str">
        <f t="shared" si="846"/>
        <v/>
      </c>
      <c r="K3985" s="11" t="str">
        <f t="shared" si="847"/>
        <v/>
      </c>
      <c r="L3985" s="11" t="str">
        <f t="shared" si="848"/>
        <v>O</v>
      </c>
      <c r="M3985" s="13"/>
      <c r="X3985" s="13"/>
    </row>
    <row r="3986" spans="1:24" x14ac:dyDescent="0.3">
      <c r="A3986" s="13"/>
      <c r="B3986" s="11">
        <v>5004</v>
      </c>
      <c r="C3986" s="14">
        <f t="shared" si="844"/>
        <v>70.739000000000004</v>
      </c>
      <c r="D3986" s="13"/>
      <c r="E3986" s="14">
        <f t="shared" si="839"/>
        <v>70.7376</v>
      </c>
      <c r="F3986" s="21">
        <f t="shared" si="849"/>
        <v>14</v>
      </c>
      <c r="G3986" s="13"/>
      <c r="H3986" s="21">
        <f t="shared" si="845"/>
        <v>14</v>
      </c>
      <c r="I3986" s="13"/>
      <c r="J3986" s="11" t="str">
        <f t="shared" si="846"/>
        <v>X</v>
      </c>
      <c r="K3986" s="11" t="str">
        <f t="shared" si="847"/>
        <v/>
      </c>
      <c r="L3986" s="11" t="str">
        <f t="shared" si="848"/>
        <v/>
      </c>
      <c r="M3986" s="13"/>
      <c r="X3986" s="13"/>
    </row>
    <row r="3987" spans="1:24" x14ac:dyDescent="0.3">
      <c r="A3987" s="13"/>
      <c r="B3987" s="11">
        <v>5005</v>
      </c>
      <c r="C3987" s="14">
        <f t="shared" si="844"/>
        <v>70.745999999999995</v>
      </c>
      <c r="D3987" s="13"/>
      <c r="E3987" s="14">
        <f t="shared" si="839"/>
        <v>70.744699999999995</v>
      </c>
      <c r="F3987" s="21">
        <f t="shared" si="849"/>
        <v>14</v>
      </c>
      <c r="G3987" s="13"/>
      <c r="H3987" s="21">
        <f t="shared" si="845"/>
        <v>13</v>
      </c>
      <c r="I3987" s="13"/>
      <c r="J3987" s="11" t="str">
        <f t="shared" si="846"/>
        <v/>
      </c>
      <c r="K3987" s="11" t="str">
        <f t="shared" si="847"/>
        <v/>
      </c>
      <c r="L3987" s="11" t="str">
        <f t="shared" si="848"/>
        <v>O</v>
      </c>
      <c r="M3987" s="13"/>
      <c r="X3987" s="13"/>
    </row>
    <row r="3988" spans="1:24" x14ac:dyDescent="0.3">
      <c r="A3988" s="13"/>
      <c r="B3988" s="11">
        <v>5006</v>
      </c>
      <c r="C3988" s="14">
        <f t="shared" si="844"/>
        <v>70.753100000000003</v>
      </c>
      <c r="D3988" s="13"/>
      <c r="E3988" s="14">
        <f t="shared" si="839"/>
        <v>70.751800000000003</v>
      </c>
      <c r="F3988" s="21">
        <f t="shared" si="849"/>
        <v>14</v>
      </c>
      <c r="G3988" s="13"/>
      <c r="H3988" s="21">
        <f t="shared" si="845"/>
        <v>13</v>
      </c>
      <c r="I3988" s="13"/>
      <c r="J3988" s="11" t="str">
        <f t="shared" si="846"/>
        <v/>
      </c>
      <c r="K3988" s="11" t="str">
        <f t="shared" si="847"/>
        <v/>
      </c>
      <c r="L3988" s="11" t="str">
        <f t="shared" si="848"/>
        <v>O</v>
      </c>
      <c r="M3988" s="13"/>
      <c r="X3988" s="13"/>
    </row>
    <row r="3989" spans="1:24" x14ac:dyDescent="0.3">
      <c r="A3989" s="13"/>
      <c r="B3989" s="11">
        <v>5007</v>
      </c>
      <c r="C3989" s="14">
        <f t="shared" si="844"/>
        <v>70.760199999999998</v>
      </c>
      <c r="D3989" s="13"/>
      <c r="E3989" s="14">
        <f t="shared" si="839"/>
        <v>70.758899999999997</v>
      </c>
      <c r="F3989" s="21">
        <f t="shared" si="849"/>
        <v>13</v>
      </c>
      <c r="G3989" s="13"/>
      <c r="H3989" s="21">
        <f t="shared" si="845"/>
        <v>13</v>
      </c>
      <c r="I3989" s="13"/>
      <c r="J3989" s="11" t="str">
        <f t="shared" si="846"/>
        <v>X</v>
      </c>
      <c r="K3989" s="11" t="str">
        <f t="shared" si="847"/>
        <v/>
      </c>
      <c r="L3989" s="11" t="str">
        <f t="shared" si="848"/>
        <v/>
      </c>
      <c r="M3989" s="13"/>
      <c r="X3989" s="13"/>
    </row>
    <row r="3990" spans="1:24" x14ac:dyDescent="0.3">
      <c r="A3990" s="13"/>
      <c r="B3990" s="11">
        <v>5008</v>
      </c>
      <c r="C3990" s="14">
        <f t="shared" si="844"/>
        <v>70.767200000000003</v>
      </c>
      <c r="D3990" s="13"/>
      <c r="E3990" s="14">
        <f t="shared" si="839"/>
        <v>70.766000000000005</v>
      </c>
      <c r="F3990" s="21">
        <f t="shared" si="849"/>
        <v>13</v>
      </c>
      <c r="G3990" s="13"/>
      <c r="H3990" s="21">
        <f t="shared" si="845"/>
        <v>11.999999999999998</v>
      </c>
      <c r="I3990" s="13"/>
      <c r="J3990" s="11" t="str">
        <f t="shared" si="846"/>
        <v/>
      </c>
      <c r="K3990" s="11" t="str">
        <f t="shared" si="847"/>
        <v/>
      </c>
      <c r="L3990" s="11" t="str">
        <f t="shared" si="848"/>
        <v>O</v>
      </c>
      <c r="M3990" s="13"/>
      <c r="X3990" s="13"/>
    </row>
    <row r="3991" spans="1:24" x14ac:dyDescent="0.3">
      <c r="A3991" s="13"/>
      <c r="B3991" s="11">
        <v>5009</v>
      </c>
      <c r="C3991" s="14">
        <f t="shared" si="844"/>
        <v>70.774299999999997</v>
      </c>
      <c r="D3991" s="13"/>
      <c r="E3991" s="14">
        <f t="shared" si="839"/>
        <v>70.772999999999996</v>
      </c>
      <c r="F3991" s="21">
        <f t="shared" si="849"/>
        <v>13</v>
      </c>
      <c r="G3991" s="13"/>
      <c r="H3991" s="21">
        <f t="shared" si="845"/>
        <v>13</v>
      </c>
      <c r="I3991" s="13"/>
      <c r="J3991" s="11" t="str">
        <f t="shared" si="846"/>
        <v>X</v>
      </c>
      <c r="K3991" s="11" t="str">
        <f t="shared" si="847"/>
        <v/>
      </c>
      <c r="L3991" s="11" t="str">
        <f t="shared" si="848"/>
        <v/>
      </c>
      <c r="M3991" s="13"/>
      <c r="X3991" s="13"/>
    </row>
    <row r="3992" spans="1:24" x14ac:dyDescent="0.3">
      <c r="A3992" s="13"/>
      <c r="B3992" s="11">
        <v>5010</v>
      </c>
      <c r="C3992" s="14">
        <f t="shared" si="844"/>
        <v>70.781400000000005</v>
      </c>
      <c r="D3992" s="13"/>
      <c r="E3992" s="14">
        <f t="shared" si="839"/>
        <v>70.780100000000004</v>
      </c>
      <c r="F3992" s="21">
        <f t="shared" si="849"/>
        <v>12</v>
      </c>
      <c r="G3992" s="13"/>
      <c r="H3992" s="21">
        <f t="shared" si="845"/>
        <v>13</v>
      </c>
      <c r="I3992" s="13"/>
      <c r="J3992" s="11" t="str">
        <f t="shared" si="846"/>
        <v/>
      </c>
      <c r="K3992" s="11" t="str">
        <f t="shared" si="847"/>
        <v>U</v>
      </c>
      <c r="L3992" s="11" t="str">
        <f t="shared" si="848"/>
        <v/>
      </c>
      <c r="M3992" s="13"/>
      <c r="X3992" s="13"/>
    </row>
    <row r="3993" spans="1:24" x14ac:dyDescent="0.3">
      <c r="A3993" s="13"/>
      <c r="B3993" s="11">
        <v>5011</v>
      </c>
      <c r="C3993" s="14">
        <f t="shared" si="844"/>
        <v>70.788399999999996</v>
      </c>
      <c r="D3993" s="13"/>
      <c r="E3993" s="14">
        <f t="shared" si="839"/>
        <v>70.787199999999999</v>
      </c>
      <c r="F3993" s="21">
        <f t="shared" si="849"/>
        <v>12</v>
      </c>
      <c r="G3993" s="13"/>
      <c r="H3993" s="21">
        <f t="shared" si="845"/>
        <v>11.999999999999998</v>
      </c>
      <c r="I3993" s="13"/>
      <c r="J3993" s="11" t="str">
        <f t="shared" si="846"/>
        <v>X</v>
      </c>
      <c r="K3993" s="11" t="str">
        <f t="shared" si="847"/>
        <v/>
      </c>
      <c r="L3993" s="11" t="str">
        <f t="shared" si="848"/>
        <v/>
      </c>
      <c r="M3993" s="13"/>
      <c r="X3993" s="13"/>
    </row>
    <row r="3994" spans="1:24" x14ac:dyDescent="0.3">
      <c r="A3994" s="13"/>
      <c r="B3994" s="11">
        <v>5012</v>
      </c>
      <c r="C3994" s="14">
        <f t="shared" si="844"/>
        <v>70.795500000000004</v>
      </c>
      <c r="D3994" s="13"/>
      <c r="E3994" s="14">
        <f t="shared" si="839"/>
        <v>70.794300000000007</v>
      </c>
      <c r="F3994" s="21">
        <f t="shared" si="849"/>
        <v>12</v>
      </c>
      <c r="G3994" s="13"/>
      <c r="H3994" s="21">
        <f t="shared" si="845"/>
        <v>11.999999999999998</v>
      </c>
      <c r="I3994" s="13"/>
      <c r="J3994" s="11" t="str">
        <f t="shared" si="846"/>
        <v>X</v>
      </c>
      <c r="K3994" s="11" t="str">
        <f t="shared" si="847"/>
        <v/>
      </c>
      <c r="L3994" s="11" t="str">
        <f t="shared" si="848"/>
        <v/>
      </c>
      <c r="M3994" s="13"/>
      <c r="X3994" s="13"/>
    </row>
    <row r="3995" spans="1:24" x14ac:dyDescent="0.3">
      <c r="A3995" s="13"/>
      <c r="B3995" s="11">
        <v>5013</v>
      </c>
      <c r="C3995" s="14">
        <f t="shared" si="844"/>
        <v>70.802499999999995</v>
      </c>
      <c r="D3995" s="13"/>
      <c r="E3995" s="14">
        <f t="shared" si="839"/>
        <v>70.801400000000001</v>
      </c>
      <c r="F3995" s="21">
        <f t="shared" si="849"/>
        <v>12</v>
      </c>
      <c r="G3995" s="13"/>
      <c r="H3995" s="21">
        <f t="shared" si="845"/>
        <v>11</v>
      </c>
      <c r="I3995" s="13"/>
      <c r="J3995" s="11" t="str">
        <f t="shared" si="846"/>
        <v/>
      </c>
      <c r="K3995" s="11" t="str">
        <f t="shared" si="847"/>
        <v/>
      </c>
      <c r="L3995" s="11" t="str">
        <f t="shared" si="848"/>
        <v>O</v>
      </c>
      <c r="M3995" s="13"/>
      <c r="X3995" s="13"/>
    </row>
    <row r="3996" spans="1:24" x14ac:dyDescent="0.3">
      <c r="A3996" s="13"/>
      <c r="B3996" s="11">
        <v>5014</v>
      </c>
      <c r="C3996" s="14">
        <f t="shared" si="844"/>
        <v>70.809600000000003</v>
      </c>
      <c r="D3996" s="13"/>
      <c r="E3996" s="14">
        <f t="shared" si="839"/>
        <v>70.808499999999995</v>
      </c>
      <c r="F3996" s="21">
        <f t="shared" si="849"/>
        <v>11</v>
      </c>
      <c r="G3996" s="13"/>
      <c r="H3996" s="21">
        <f t="shared" si="845"/>
        <v>11</v>
      </c>
      <c r="I3996" s="13"/>
      <c r="J3996" s="11" t="str">
        <f t="shared" si="846"/>
        <v>X</v>
      </c>
      <c r="K3996" s="11" t="str">
        <f t="shared" si="847"/>
        <v/>
      </c>
      <c r="L3996" s="11" t="str">
        <f t="shared" si="848"/>
        <v/>
      </c>
      <c r="M3996" s="13"/>
      <c r="X3996" s="13"/>
    </row>
    <row r="3997" spans="1:24" x14ac:dyDescent="0.3">
      <c r="A3997" s="13"/>
      <c r="B3997" s="11">
        <v>5015</v>
      </c>
      <c r="C3997" s="14">
        <f t="shared" si="844"/>
        <v>70.816699999999997</v>
      </c>
      <c r="D3997" s="13"/>
      <c r="E3997" s="14">
        <f t="shared" si="839"/>
        <v>70.815600000000003</v>
      </c>
      <c r="F3997" s="21">
        <f t="shared" si="849"/>
        <v>11</v>
      </c>
      <c r="G3997" s="13"/>
      <c r="H3997" s="21">
        <f t="shared" si="845"/>
        <v>11</v>
      </c>
      <c r="I3997" s="13"/>
      <c r="J3997" s="11" t="str">
        <f t="shared" si="846"/>
        <v>X</v>
      </c>
      <c r="K3997" s="11" t="str">
        <f t="shared" si="847"/>
        <v/>
      </c>
      <c r="L3997" s="11" t="str">
        <f t="shared" si="848"/>
        <v/>
      </c>
      <c r="M3997" s="13"/>
      <c r="X3997" s="13"/>
    </row>
    <row r="3998" spans="1:24" x14ac:dyDescent="0.3">
      <c r="A3998" s="13"/>
      <c r="B3998" s="11">
        <v>5016</v>
      </c>
      <c r="C3998" s="14">
        <f t="shared" si="844"/>
        <v>70.823700000000002</v>
      </c>
      <c r="D3998" s="13"/>
      <c r="E3998" s="14">
        <f t="shared" si="839"/>
        <v>70.822699999999998</v>
      </c>
      <c r="F3998" s="21">
        <f t="shared" si="849"/>
        <v>11</v>
      </c>
      <c r="G3998" s="13"/>
      <c r="H3998" s="21">
        <f t="shared" si="845"/>
        <v>10</v>
      </c>
      <c r="I3998" s="13"/>
      <c r="J3998" s="11" t="str">
        <f t="shared" si="846"/>
        <v/>
      </c>
      <c r="K3998" s="11" t="str">
        <f t="shared" si="847"/>
        <v/>
      </c>
      <c r="L3998" s="11" t="str">
        <f t="shared" si="848"/>
        <v>O</v>
      </c>
      <c r="M3998" s="13"/>
      <c r="X3998" s="13"/>
    </row>
    <row r="3999" spans="1:24" x14ac:dyDescent="0.3">
      <c r="A3999" s="13"/>
      <c r="B3999" s="11">
        <v>5017</v>
      </c>
      <c r="C3999" s="14">
        <f t="shared" si="844"/>
        <v>70.830799999999996</v>
      </c>
      <c r="D3999" s="13"/>
      <c r="E3999" s="14">
        <f t="shared" si="839"/>
        <v>70.829800000000006</v>
      </c>
      <c r="F3999" s="21">
        <f t="shared" si="849"/>
        <v>10</v>
      </c>
      <c r="G3999" s="13"/>
      <c r="H3999" s="21">
        <f t="shared" si="845"/>
        <v>10</v>
      </c>
      <c r="I3999" s="13"/>
      <c r="J3999" s="11" t="str">
        <f t="shared" si="846"/>
        <v>X</v>
      </c>
      <c r="K3999" s="11" t="str">
        <f t="shared" si="847"/>
        <v/>
      </c>
      <c r="L3999" s="11" t="str">
        <f t="shared" si="848"/>
        <v/>
      </c>
      <c r="M3999" s="13"/>
      <c r="X3999" s="13"/>
    </row>
    <row r="4000" spans="1:24" x14ac:dyDescent="0.3">
      <c r="A4000" s="13"/>
      <c r="B4000" s="11">
        <v>5018</v>
      </c>
      <c r="C4000" s="14">
        <f t="shared" si="844"/>
        <v>70.837800000000001</v>
      </c>
      <c r="D4000" s="13"/>
      <c r="E4000" s="14">
        <f t="shared" si="839"/>
        <v>70.8369</v>
      </c>
      <c r="F4000" s="21">
        <f t="shared" si="849"/>
        <v>10</v>
      </c>
      <c r="G4000" s="13"/>
      <c r="H4000" s="21">
        <f t="shared" si="845"/>
        <v>9</v>
      </c>
      <c r="I4000" s="13"/>
      <c r="J4000" s="11" t="str">
        <f t="shared" si="846"/>
        <v/>
      </c>
      <c r="K4000" s="11" t="str">
        <f t="shared" si="847"/>
        <v/>
      </c>
      <c r="L4000" s="11" t="str">
        <f t="shared" si="848"/>
        <v>O</v>
      </c>
      <c r="M4000" s="13"/>
      <c r="X4000" s="13"/>
    </row>
    <row r="4001" spans="1:24" x14ac:dyDescent="0.3">
      <c r="A4001" s="13"/>
      <c r="B4001" s="11">
        <v>5019</v>
      </c>
      <c r="C4001" s="14">
        <f t="shared" si="844"/>
        <v>70.844899999999996</v>
      </c>
      <c r="D4001" s="13"/>
      <c r="E4001" s="14">
        <f t="shared" si="839"/>
        <v>70.843999999999994</v>
      </c>
      <c r="F4001" s="21">
        <f t="shared" si="849"/>
        <v>10</v>
      </c>
      <c r="G4001" s="13"/>
      <c r="H4001" s="21">
        <f t="shared" si="845"/>
        <v>9</v>
      </c>
      <c r="I4001" s="13"/>
      <c r="J4001" s="11" t="str">
        <f t="shared" si="846"/>
        <v/>
      </c>
      <c r="K4001" s="11" t="str">
        <f t="shared" si="847"/>
        <v/>
      </c>
      <c r="L4001" s="11" t="str">
        <f t="shared" si="848"/>
        <v>O</v>
      </c>
      <c r="M4001" s="13"/>
      <c r="X4001" s="13"/>
    </row>
    <row r="4002" spans="1:24" x14ac:dyDescent="0.3">
      <c r="A4002" s="13"/>
      <c r="B4002" s="11">
        <v>5020</v>
      </c>
      <c r="C4002" s="14">
        <f t="shared" si="844"/>
        <v>70.852000000000004</v>
      </c>
      <c r="D4002" s="13"/>
      <c r="E4002" s="14">
        <f t="shared" si="839"/>
        <v>70.851100000000002</v>
      </c>
      <c r="F4002" s="21">
        <f t="shared" si="849"/>
        <v>9</v>
      </c>
      <c r="G4002" s="13"/>
      <c r="H4002" s="21">
        <f t="shared" si="845"/>
        <v>9</v>
      </c>
      <c r="I4002" s="13"/>
      <c r="J4002" s="11" t="str">
        <f t="shared" si="846"/>
        <v>X</v>
      </c>
      <c r="K4002" s="11" t="str">
        <f t="shared" si="847"/>
        <v/>
      </c>
      <c r="L4002" s="11" t="str">
        <f t="shared" si="848"/>
        <v/>
      </c>
      <c r="M4002" s="13"/>
      <c r="X4002" s="13"/>
    </row>
    <row r="4003" spans="1:24" x14ac:dyDescent="0.3">
      <c r="A4003" s="13"/>
      <c r="B4003" s="11">
        <v>5021</v>
      </c>
      <c r="C4003" s="14">
        <f t="shared" si="844"/>
        <v>70.858999999999995</v>
      </c>
      <c r="D4003" s="13"/>
      <c r="E4003" s="14">
        <f t="shared" si="839"/>
        <v>70.858199999999997</v>
      </c>
      <c r="F4003" s="21">
        <f t="shared" si="849"/>
        <v>9</v>
      </c>
      <c r="G4003" s="13"/>
      <c r="H4003" s="21">
        <f t="shared" si="845"/>
        <v>8</v>
      </c>
      <c r="I4003" s="13"/>
      <c r="J4003" s="11" t="str">
        <f t="shared" si="846"/>
        <v/>
      </c>
      <c r="K4003" s="11" t="str">
        <f t="shared" si="847"/>
        <v/>
      </c>
      <c r="L4003" s="11" t="str">
        <f t="shared" si="848"/>
        <v>O</v>
      </c>
      <c r="M4003" s="13"/>
      <c r="X4003" s="13"/>
    </row>
    <row r="4004" spans="1:24" x14ac:dyDescent="0.3">
      <c r="A4004" s="13"/>
      <c r="B4004" s="11">
        <v>5022</v>
      </c>
      <c r="C4004" s="14">
        <f t="shared" si="844"/>
        <v>70.866100000000003</v>
      </c>
      <c r="D4004" s="13"/>
      <c r="E4004" s="14">
        <f t="shared" si="839"/>
        <v>70.865200000000002</v>
      </c>
      <c r="F4004" s="21">
        <f t="shared" ref="F4004:F4022" si="850">ROUND(((1-(E4004-70))/0.14)*(18/2),0)</f>
        <v>9</v>
      </c>
      <c r="G4004" s="13"/>
      <c r="H4004" s="21">
        <f t="shared" si="845"/>
        <v>9</v>
      </c>
      <c r="I4004" s="13"/>
      <c r="J4004" s="11" t="str">
        <f t="shared" si="846"/>
        <v>X</v>
      </c>
      <c r="K4004" s="11" t="str">
        <f t="shared" si="847"/>
        <v/>
      </c>
      <c r="L4004" s="11" t="str">
        <f t="shared" si="848"/>
        <v/>
      </c>
      <c r="M4004" s="13"/>
      <c r="X4004" s="13"/>
    </row>
    <row r="4005" spans="1:24" x14ac:dyDescent="0.3">
      <c r="A4005" s="13"/>
      <c r="B4005" s="11">
        <v>5023</v>
      </c>
      <c r="C4005" s="14">
        <f t="shared" si="844"/>
        <v>70.873099999999994</v>
      </c>
      <c r="D4005" s="13"/>
      <c r="E4005" s="14">
        <f t="shared" si="839"/>
        <v>70.872299999999996</v>
      </c>
      <c r="F4005" s="21">
        <f t="shared" si="850"/>
        <v>8</v>
      </c>
      <c r="G4005" s="13"/>
      <c r="H4005" s="21">
        <f t="shared" si="845"/>
        <v>8</v>
      </c>
      <c r="I4005" s="13"/>
      <c r="J4005" s="11" t="str">
        <f t="shared" si="846"/>
        <v>X</v>
      </c>
      <c r="K4005" s="11" t="str">
        <f t="shared" si="847"/>
        <v/>
      </c>
      <c r="L4005" s="11" t="str">
        <f t="shared" si="848"/>
        <v/>
      </c>
      <c r="M4005" s="13"/>
      <c r="X4005" s="13"/>
    </row>
    <row r="4006" spans="1:24" x14ac:dyDescent="0.3">
      <c r="A4006" s="13"/>
      <c r="B4006" s="11">
        <v>5024</v>
      </c>
      <c r="C4006" s="14">
        <f t="shared" si="844"/>
        <v>70.880200000000002</v>
      </c>
      <c r="D4006" s="13"/>
      <c r="E4006" s="14">
        <f t="shared" si="839"/>
        <v>70.879400000000004</v>
      </c>
      <c r="F4006" s="21">
        <f t="shared" si="850"/>
        <v>8</v>
      </c>
      <c r="G4006" s="13"/>
      <c r="H4006" s="21">
        <f t="shared" si="845"/>
        <v>8</v>
      </c>
      <c r="I4006" s="13"/>
      <c r="J4006" s="11" t="str">
        <f t="shared" si="846"/>
        <v>X</v>
      </c>
      <c r="K4006" s="11" t="str">
        <f t="shared" si="847"/>
        <v/>
      </c>
      <c r="L4006" s="11" t="str">
        <f t="shared" si="848"/>
        <v/>
      </c>
      <c r="M4006" s="13"/>
      <c r="X4006" s="13"/>
    </row>
    <row r="4007" spans="1:24" x14ac:dyDescent="0.3">
      <c r="A4007" s="13"/>
      <c r="B4007" s="11">
        <v>5025</v>
      </c>
      <c r="C4007" s="14">
        <f t="shared" si="844"/>
        <v>70.887200000000007</v>
      </c>
      <c r="D4007" s="13"/>
      <c r="E4007" s="14">
        <f t="shared" si="839"/>
        <v>70.886499999999998</v>
      </c>
      <c r="F4007" s="21">
        <f t="shared" si="850"/>
        <v>7</v>
      </c>
      <c r="G4007" s="13"/>
      <c r="H4007" s="21">
        <f t="shared" si="845"/>
        <v>7</v>
      </c>
      <c r="I4007" s="13"/>
      <c r="J4007" s="11" t="str">
        <f t="shared" si="846"/>
        <v>X</v>
      </c>
      <c r="K4007" s="11" t="str">
        <f t="shared" si="847"/>
        <v/>
      </c>
      <c r="L4007" s="11" t="str">
        <f t="shared" si="848"/>
        <v/>
      </c>
      <c r="M4007" s="13"/>
      <c r="X4007" s="13"/>
    </row>
    <row r="4008" spans="1:24" x14ac:dyDescent="0.3">
      <c r="A4008" s="13"/>
      <c r="B4008" s="11">
        <v>5026</v>
      </c>
      <c r="C4008" s="14">
        <f t="shared" si="844"/>
        <v>70.894300000000001</v>
      </c>
      <c r="D4008" s="13"/>
      <c r="E4008" s="14">
        <f t="shared" si="839"/>
        <v>70.893600000000006</v>
      </c>
      <c r="F4008" s="21">
        <f t="shared" si="850"/>
        <v>7</v>
      </c>
      <c r="G4008" s="13"/>
      <c r="H4008" s="21">
        <f t="shared" si="845"/>
        <v>7</v>
      </c>
      <c r="I4008" s="13"/>
      <c r="J4008" s="11" t="str">
        <f t="shared" si="846"/>
        <v>X</v>
      </c>
      <c r="K4008" s="11" t="str">
        <f t="shared" si="847"/>
        <v/>
      </c>
      <c r="L4008" s="11" t="str">
        <f t="shared" si="848"/>
        <v/>
      </c>
      <c r="M4008" s="13"/>
      <c r="X4008" s="13"/>
    </row>
    <row r="4009" spans="1:24" x14ac:dyDescent="0.3">
      <c r="A4009" s="13"/>
      <c r="B4009" s="11">
        <v>5027</v>
      </c>
      <c r="C4009" s="14">
        <f t="shared" si="844"/>
        <v>70.901300000000006</v>
      </c>
      <c r="D4009" s="13"/>
      <c r="E4009" s="14">
        <f t="shared" si="839"/>
        <v>70.900700000000001</v>
      </c>
      <c r="F4009" s="21">
        <f t="shared" si="850"/>
        <v>6</v>
      </c>
      <c r="G4009" s="13"/>
      <c r="H4009" s="21">
        <f t="shared" si="845"/>
        <v>5.9999999999999991</v>
      </c>
      <c r="I4009" s="13"/>
      <c r="J4009" s="11" t="str">
        <f t="shared" si="846"/>
        <v>X</v>
      </c>
      <c r="K4009" s="11" t="str">
        <f t="shared" si="847"/>
        <v/>
      </c>
      <c r="L4009" s="11" t="str">
        <f t="shared" si="848"/>
        <v/>
      </c>
      <c r="M4009" s="13"/>
      <c r="X4009" s="13"/>
    </row>
    <row r="4010" spans="1:24" x14ac:dyDescent="0.3">
      <c r="A4010" s="13"/>
      <c r="B4010" s="11">
        <v>5028</v>
      </c>
      <c r="C4010" s="14">
        <f t="shared" si="844"/>
        <v>70.9084</v>
      </c>
      <c r="D4010" s="13"/>
      <c r="E4010" s="14">
        <f t="shared" si="839"/>
        <v>70.907799999999995</v>
      </c>
      <c r="F4010" s="21">
        <f t="shared" si="850"/>
        <v>6</v>
      </c>
      <c r="G4010" s="13"/>
      <c r="H4010" s="21">
        <f t="shared" si="845"/>
        <v>5.9999999999999991</v>
      </c>
      <c r="I4010" s="13"/>
      <c r="J4010" s="11" t="str">
        <f t="shared" si="846"/>
        <v>X</v>
      </c>
      <c r="K4010" s="11" t="str">
        <f t="shared" si="847"/>
        <v/>
      </c>
      <c r="L4010" s="11" t="str">
        <f t="shared" si="848"/>
        <v/>
      </c>
      <c r="M4010" s="13"/>
      <c r="X4010" s="13"/>
    </row>
    <row r="4011" spans="1:24" x14ac:dyDescent="0.3">
      <c r="A4011" s="13"/>
      <c r="B4011" s="11">
        <v>5029</v>
      </c>
      <c r="C4011" s="14">
        <f t="shared" si="844"/>
        <v>70.915400000000005</v>
      </c>
      <c r="D4011" s="13"/>
      <c r="E4011" s="14">
        <f t="shared" ref="E4011:E4022" si="851">ROUND(70+(B4011-4900)/141,4)</f>
        <v>70.914900000000003</v>
      </c>
      <c r="F4011" s="21">
        <f t="shared" si="850"/>
        <v>5</v>
      </c>
      <c r="G4011" s="13"/>
      <c r="H4011" s="21">
        <f t="shared" si="845"/>
        <v>5</v>
      </c>
      <c r="I4011" s="13"/>
      <c r="J4011" s="11" t="str">
        <f t="shared" ref="J4011:J4022" si="852">IF(H4011=F4011,"X","")</f>
        <v>X</v>
      </c>
      <c r="K4011" s="11" t="str">
        <f t="shared" ref="K4011:K4022" si="853">IF(H4011&gt;F4011,"U","")</f>
        <v/>
      </c>
      <c r="L4011" s="11" t="str">
        <f t="shared" ref="L4011:L4022" si="854">IF(H4011&lt;F4011,"O","")</f>
        <v/>
      </c>
      <c r="M4011" s="13"/>
      <c r="X4011" s="13"/>
    </row>
    <row r="4012" spans="1:24" x14ac:dyDescent="0.3">
      <c r="A4012" s="13"/>
      <c r="B4012" s="11">
        <v>5030</v>
      </c>
      <c r="C4012" s="14">
        <f t="shared" si="844"/>
        <v>70.922499999999999</v>
      </c>
      <c r="D4012" s="13"/>
      <c r="E4012" s="14">
        <f t="shared" si="851"/>
        <v>70.921999999999997</v>
      </c>
      <c r="F4012" s="21">
        <f t="shared" si="850"/>
        <v>5</v>
      </c>
      <c r="G4012" s="13"/>
      <c r="H4012" s="21">
        <f t="shared" si="845"/>
        <v>5</v>
      </c>
      <c r="I4012" s="13"/>
      <c r="J4012" s="11" t="str">
        <f t="shared" si="852"/>
        <v>X</v>
      </c>
      <c r="K4012" s="11" t="str">
        <f t="shared" si="853"/>
        <v/>
      </c>
      <c r="L4012" s="11" t="str">
        <f t="shared" si="854"/>
        <v/>
      </c>
      <c r="M4012" s="13"/>
      <c r="X4012" s="13"/>
    </row>
    <row r="4013" spans="1:24" x14ac:dyDescent="0.3">
      <c r="A4013" s="13"/>
      <c r="B4013" s="11">
        <v>5031</v>
      </c>
      <c r="C4013" s="14">
        <f t="shared" si="844"/>
        <v>70.929500000000004</v>
      </c>
      <c r="D4013" s="13"/>
      <c r="E4013" s="14">
        <f t="shared" si="851"/>
        <v>70.929100000000005</v>
      </c>
      <c r="F4013" s="21">
        <f t="shared" si="850"/>
        <v>5</v>
      </c>
      <c r="G4013" s="13"/>
      <c r="H4013" s="21">
        <f t="shared" si="845"/>
        <v>4</v>
      </c>
      <c r="I4013" s="13"/>
      <c r="J4013" s="11" t="str">
        <f t="shared" si="852"/>
        <v/>
      </c>
      <c r="K4013" s="11" t="str">
        <f t="shared" si="853"/>
        <v/>
      </c>
      <c r="L4013" s="11" t="str">
        <f t="shared" si="854"/>
        <v>O</v>
      </c>
      <c r="M4013" s="13"/>
      <c r="X4013" s="13"/>
    </row>
    <row r="4014" spans="1:24" x14ac:dyDescent="0.3">
      <c r="A4014" s="13"/>
      <c r="B4014" s="11">
        <v>5032</v>
      </c>
      <c r="C4014" s="14">
        <f t="shared" si="844"/>
        <v>70.936599999999999</v>
      </c>
      <c r="D4014" s="13"/>
      <c r="E4014" s="14">
        <f t="shared" si="851"/>
        <v>70.936199999999999</v>
      </c>
      <c r="F4014" s="21">
        <f t="shared" si="850"/>
        <v>4</v>
      </c>
      <c r="G4014" s="13"/>
      <c r="H4014" s="21">
        <f t="shared" si="845"/>
        <v>4</v>
      </c>
      <c r="I4014" s="13"/>
      <c r="J4014" s="11" t="str">
        <f t="shared" si="852"/>
        <v>X</v>
      </c>
      <c r="K4014" s="11" t="str">
        <f t="shared" si="853"/>
        <v/>
      </c>
      <c r="L4014" s="11" t="str">
        <f t="shared" si="854"/>
        <v/>
      </c>
      <c r="M4014" s="13"/>
      <c r="X4014" s="13"/>
    </row>
    <row r="4015" spans="1:24" x14ac:dyDescent="0.3">
      <c r="A4015" s="13"/>
      <c r="B4015" s="11">
        <v>5033</v>
      </c>
      <c r="C4015" s="14">
        <f t="shared" si="844"/>
        <v>70.943600000000004</v>
      </c>
      <c r="D4015" s="13"/>
      <c r="E4015" s="14">
        <f t="shared" si="851"/>
        <v>70.943299999999994</v>
      </c>
      <c r="F4015" s="21">
        <f t="shared" si="850"/>
        <v>4</v>
      </c>
      <c r="G4015" s="13"/>
      <c r="H4015" s="21">
        <f t="shared" si="845"/>
        <v>2.9999999999999996</v>
      </c>
      <c r="I4015" s="13"/>
      <c r="J4015" s="11" t="str">
        <f t="shared" si="852"/>
        <v/>
      </c>
      <c r="K4015" s="11" t="str">
        <f t="shared" si="853"/>
        <v/>
      </c>
      <c r="L4015" s="11" t="str">
        <f t="shared" si="854"/>
        <v>O</v>
      </c>
      <c r="M4015" s="13"/>
      <c r="X4015" s="13"/>
    </row>
    <row r="4016" spans="1:24" x14ac:dyDescent="0.3">
      <c r="A4016" s="13"/>
      <c r="B4016" s="11">
        <v>5034</v>
      </c>
      <c r="C4016" s="14">
        <f t="shared" si="844"/>
        <v>70.950699999999998</v>
      </c>
      <c r="D4016" s="13"/>
      <c r="E4016" s="14">
        <f t="shared" si="851"/>
        <v>70.950400000000002</v>
      </c>
      <c r="F4016" s="21">
        <f t="shared" si="850"/>
        <v>3</v>
      </c>
      <c r="G4016" s="13"/>
      <c r="H4016" s="21">
        <f t="shared" si="845"/>
        <v>2.9999999999999996</v>
      </c>
      <c r="I4016" s="13"/>
      <c r="J4016" s="11" t="str">
        <f t="shared" si="852"/>
        <v>X</v>
      </c>
      <c r="K4016" s="11" t="str">
        <f t="shared" si="853"/>
        <v/>
      </c>
      <c r="L4016" s="11" t="str">
        <f t="shared" si="854"/>
        <v/>
      </c>
      <c r="M4016" s="13"/>
      <c r="X4016" s="13"/>
    </row>
    <row r="4017" spans="1:24" x14ac:dyDescent="0.3">
      <c r="A4017" s="13"/>
      <c r="B4017" s="11">
        <v>5035</v>
      </c>
      <c r="C4017" s="14">
        <f t="shared" si="844"/>
        <v>70.957700000000003</v>
      </c>
      <c r="D4017" s="13"/>
      <c r="E4017" s="14">
        <f t="shared" si="851"/>
        <v>70.957400000000007</v>
      </c>
      <c r="F4017" s="21">
        <f t="shared" si="850"/>
        <v>3</v>
      </c>
      <c r="G4017" s="13"/>
      <c r="H4017" s="21">
        <f t="shared" si="845"/>
        <v>2.9999999999999996</v>
      </c>
      <c r="I4017" s="13"/>
      <c r="J4017" s="11" t="str">
        <f t="shared" si="852"/>
        <v>X</v>
      </c>
      <c r="K4017" s="11" t="str">
        <f t="shared" si="853"/>
        <v/>
      </c>
      <c r="L4017" s="11" t="str">
        <f t="shared" si="854"/>
        <v/>
      </c>
      <c r="M4017" s="13"/>
      <c r="X4017" s="13"/>
    </row>
    <row r="4018" spans="1:24" x14ac:dyDescent="0.3">
      <c r="A4018" s="13"/>
      <c r="B4018" s="11">
        <v>5036</v>
      </c>
      <c r="C4018" s="14">
        <f t="shared" si="844"/>
        <v>70.964799999999997</v>
      </c>
      <c r="D4018" s="13"/>
      <c r="E4018" s="14">
        <f t="shared" si="851"/>
        <v>70.964500000000001</v>
      </c>
      <c r="F4018" s="21">
        <f t="shared" si="850"/>
        <v>2</v>
      </c>
      <c r="G4018" s="13"/>
      <c r="H4018" s="21">
        <f t="shared" si="845"/>
        <v>2.9999999999999996</v>
      </c>
      <c r="I4018" s="13"/>
      <c r="J4018" s="11" t="str">
        <f t="shared" si="852"/>
        <v/>
      </c>
      <c r="K4018" s="11" t="str">
        <f t="shared" si="853"/>
        <v>U</v>
      </c>
      <c r="L4018" s="11" t="str">
        <f t="shared" si="854"/>
        <v/>
      </c>
      <c r="M4018" s="13"/>
      <c r="X4018" s="13"/>
    </row>
    <row r="4019" spans="1:24" x14ac:dyDescent="0.3">
      <c r="A4019" s="13"/>
      <c r="B4019" s="11">
        <v>5037</v>
      </c>
      <c r="C4019" s="14">
        <f t="shared" si="844"/>
        <v>70.971800000000002</v>
      </c>
      <c r="D4019" s="13"/>
      <c r="E4019" s="14">
        <f t="shared" si="851"/>
        <v>70.971599999999995</v>
      </c>
      <c r="F4019" s="21">
        <f t="shared" si="850"/>
        <v>2</v>
      </c>
      <c r="G4019" s="13"/>
      <c r="H4019" s="21">
        <f t="shared" si="845"/>
        <v>2</v>
      </c>
      <c r="I4019" s="13"/>
      <c r="J4019" s="11" t="str">
        <f t="shared" si="852"/>
        <v>X</v>
      </c>
      <c r="K4019" s="11" t="str">
        <f t="shared" si="853"/>
        <v/>
      </c>
      <c r="L4019" s="11" t="str">
        <f t="shared" si="854"/>
        <v/>
      </c>
      <c r="M4019" s="13"/>
      <c r="X4019" s="13"/>
    </row>
    <row r="4020" spans="1:24" x14ac:dyDescent="0.3">
      <c r="A4020" s="13"/>
      <c r="B4020" s="11">
        <v>5038</v>
      </c>
      <c r="C4020" s="14">
        <f t="shared" si="844"/>
        <v>70.978899999999996</v>
      </c>
      <c r="D4020" s="13"/>
      <c r="E4020" s="14">
        <f t="shared" si="851"/>
        <v>70.978700000000003</v>
      </c>
      <c r="F4020" s="21">
        <f t="shared" si="850"/>
        <v>1</v>
      </c>
      <c r="G4020" s="13"/>
      <c r="H4020" s="21">
        <f t="shared" si="845"/>
        <v>2</v>
      </c>
      <c r="I4020" s="13"/>
      <c r="J4020" s="11" t="str">
        <f t="shared" si="852"/>
        <v/>
      </c>
      <c r="K4020" s="11" t="str">
        <f t="shared" si="853"/>
        <v>U</v>
      </c>
      <c r="L4020" s="11" t="str">
        <f t="shared" si="854"/>
        <v/>
      </c>
      <c r="M4020" s="13"/>
      <c r="X4020" s="13"/>
    </row>
    <row r="4021" spans="1:24" x14ac:dyDescent="0.3">
      <c r="A4021" s="13"/>
      <c r="B4021" s="11">
        <v>5039</v>
      </c>
      <c r="C4021" s="14">
        <f t="shared" si="844"/>
        <v>70.985900000000001</v>
      </c>
      <c r="D4021" s="13"/>
      <c r="E4021" s="14">
        <f t="shared" si="851"/>
        <v>70.985799999999998</v>
      </c>
      <c r="F4021" s="21">
        <f t="shared" si="850"/>
        <v>1</v>
      </c>
      <c r="G4021" s="13"/>
      <c r="H4021" s="21">
        <f t="shared" si="845"/>
        <v>1</v>
      </c>
      <c r="I4021" s="13"/>
      <c r="J4021" s="11" t="str">
        <f t="shared" si="852"/>
        <v>X</v>
      </c>
      <c r="K4021" s="11" t="str">
        <f t="shared" si="853"/>
        <v/>
      </c>
      <c r="L4021" s="11" t="str">
        <f t="shared" si="854"/>
        <v/>
      </c>
      <c r="M4021" s="13"/>
      <c r="X4021" s="13"/>
    </row>
    <row r="4022" spans="1:24" x14ac:dyDescent="0.3">
      <c r="A4022" s="13"/>
      <c r="B4022" s="11">
        <v>5040</v>
      </c>
      <c r="C4022" s="14">
        <f t="shared" si="844"/>
        <v>70.992999999999995</v>
      </c>
      <c r="D4022" s="13"/>
      <c r="E4022" s="14">
        <f t="shared" si="851"/>
        <v>70.992900000000006</v>
      </c>
      <c r="F4022" s="21">
        <f t="shared" si="850"/>
        <v>0</v>
      </c>
      <c r="G4022" s="13"/>
      <c r="H4022" s="21">
        <f t="shared" si="845"/>
        <v>1</v>
      </c>
      <c r="I4022" s="13"/>
      <c r="J4022" s="11" t="str">
        <f t="shared" si="852"/>
        <v/>
      </c>
      <c r="K4022" s="11" t="str">
        <f t="shared" si="853"/>
        <v>U</v>
      </c>
      <c r="L4022" s="11" t="str">
        <f t="shared" si="854"/>
        <v/>
      </c>
      <c r="M4022" s="13"/>
      <c r="X4022" s="13"/>
    </row>
    <row r="4023" spans="1:24" x14ac:dyDescent="0.3">
      <c r="A4023" s="13"/>
      <c r="B4023" s="11">
        <v>5041</v>
      </c>
      <c r="C4023" s="14">
        <f t="shared" si="844"/>
        <v>71</v>
      </c>
      <c r="D4023" s="13"/>
      <c r="E4023" s="14">
        <f>70+(B4023-4900)/141</f>
        <v>71</v>
      </c>
      <c r="F4023" s="21"/>
      <c r="G4023" s="13"/>
      <c r="H4023" s="21">
        <f t="shared" si="845"/>
        <v>0</v>
      </c>
      <c r="I4023" s="13"/>
      <c r="J4023" s="10">
        <f>COUNTIF(J3883:J4022,"X")</f>
        <v>85</v>
      </c>
      <c r="K4023" s="10">
        <f>COUNTIF(K3883:K4022,"U")</f>
        <v>7</v>
      </c>
      <c r="L4023" s="10">
        <f>COUNTIF(L3883:L4022,"O")</f>
        <v>48</v>
      </c>
      <c r="M4023" s="13"/>
      <c r="X4023" s="13"/>
    </row>
    <row r="4024" spans="1:24" x14ac:dyDescent="0.3">
      <c r="A4024" s="13"/>
      <c r="B4024" s="11">
        <v>5042</v>
      </c>
      <c r="C4024" s="14">
        <f t="shared" si="844"/>
        <v>71.007000000000005</v>
      </c>
      <c r="D4024" s="13"/>
      <c r="E4024" s="14">
        <f t="shared" ref="E4024:E4087" si="855">ROUND(71+(B4024-5041)/143,4)</f>
        <v>71.007000000000005</v>
      </c>
      <c r="F4024" s="21">
        <f t="shared" ref="F4024:F4043" si="856">ROUND(((E4024-71)/0.14)*(17/2),0)</f>
        <v>0</v>
      </c>
      <c r="G4024" s="13"/>
      <c r="H4024" s="21">
        <f t="shared" si="845"/>
        <v>0</v>
      </c>
      <c r="I4024" s="13"/>
      <c r="J4024" s="11" t="str">
        <f t="shared" ref="J4024:J4055" si="857">IF(H4024=F4024,"X","")</f>
        <v>X</v>
      </c>
      <c r="K4024" s="11" t="str">
        <f t="shared" ref="K4024:K4055" si="858">IF(H4024&gt;F4024,"U","")</f>
        <v/>
      </c>
      <c r="L4024" s="11" t="str">
        <f t="shared" ref="L4024:L4055" si="859">IF(H4024&lt;F4024,"O","")</f>
        <v/>
      </c>
      <c r="M4024" s="13"/>
      <c r="X4024" s="13"/>
    </row>
    <row r="4025" spans="1:24" x14ac:dyDescent="0.3">
      <c r="A4025" s="13"/>
      <c r="B4025" s="11">
        <v>5043</v>
      </c>
      <c r="C4025" s="14">
        <f t="shared" si="844"/>
        <v>71.014099999999999</v>
      </c>
      <c r="D4025" s="13"/>
      <c r="E4025" s="14">
        <f t="shared" si="855"/>
        <v>71.013999999999996</v>
      </c>
      <c r="F4025" s="21">
        <f t="shared" si="856"/>
        <v>1</v>
      </c>
      <c r="G4025" s="13"/>
      <c r="H4025" s="21">
        <f t="shared" si="845"/>
        <v>1</v>
      </c>
      <c r="I4025" s="13"/>
      <c r="J4025" s="11" t="str">
        <f t="shared" si="857"/>
        <v>X</v>
      </c>
      <c r="K4025" s="11" t="str">
        <f t="shared" si="858"/>
        <v/>
      </c>
      <c r="L4025" s="11" t="str">
        <f t="shared" si="859"/>
        <v/>
      </c>
      <c r="M4025" s="13"/>
      <c r="X4025" s="13"/>
    </row>
    <row r="4026" spans="1:24" x14ac:dyDescent="0.3">
      <c r="A4026" s="13"/>
      <c r="B4026" s="11">
        <v>5044</v>
      </c>
      <c r="C4026" s="14">
        <f t="shared" si="844"/>
        <v>71.021100000000004</v>
      </c>
      <c r="D4026" s="13"/>
      <c r="E4026" s="14">
        <f t="shared" si="855"/>
        <v>71.021000000000001</v>
      </c>
      <c r="F4026" s="21">
        <f t="shared" si="856"/>
        <v>1</v>
      </c>
      <c r="G4026" s="13"/>
      <c r="H4026" s="21">
        <f t="shared" si="845"/>
        <v>1</v>
      </c>
      <c r="I4026" s="13"/>
      <c r="J4026" s="11" t="str">
        <f t="shared" si="857"/>
        <v>X</v>
      </c>
      <c r="K4026" s="11" t="str">
        <f t="shared" si="858"/>
        <v/>
      </c>
      <c r="L4026" s="11" t="str">
        <f t="shared" si="859"/>
        <v/>
      </c>
      <c r="M4026" s="13"/>
      <c r="X4026" s="13"/>
    </row>
    <row r="4027" spans="1:24" x14ac:dyDescent="0.3">
      <c r="A4027" s="13"/>
      <c r="B4027" s="11">
        <v>5045</v>
      </c>
      <c r="C4027" s="14">
        <f t="shared" si="844"/>
        <v>71.028199999999998</v>
      </c>
      <c r="D4027" s="13"/>
      <c r="E4027" s="14">
        <f t="shared" si="855"/>
        <v>71.028000000000006</v>
      </c>
      <c r="F4027" s="21">
        <f t="shared" si="856"/>
        <v>2</v>
      </c>
      <c r="G4027" s="13"/>
      <c r="H4027" s="21">
        <f t="shared" si="845"/>
        <v>2</v>
      </c>
      <c r="I4027" s="13"/>
      <c r="J4027" s="11" t="str">
        <f t="shared" si="857"/>
        <v>X</v>
      </c>
      <c r="K4027" s="11" t="str">
        <f t="shared" si="858"/>
        <v/>
      </c>
      <c r="L4027" s="11" t="str">
        <f t="shared" si="859"/>
        <v/>
      </c>
      <c r="M4027" s="13"/>
      <c r="X4027" s="13"/>
    </row>
    <row r="4028" spans="1:24" x14ac:dyDescent="0.3">
      <c r="A4028" s="13"/>
      <c r="B4028" s="11">
        <v>5046</v>
      </c>
      <c r="C4028" s="14">
        <f t="shared" si="844"/>
        <v>71.035200000000003</v>
      </c>
      <c r="D4028" s="13"/>
      <c r="E4028" s="14">
        <f t="shared" si="855"/>
        <v>71.034999999999997</v>
      </c>
      <c r="F4028" s="21">
        <f t="shared" si="856"/>
        <v>2</v>
      </c>
      <c r="G4028" s="13"/>
      <c r="H4028" s="21">
        <f t="shared" si="845"/>
        <v>2</v>
      </c>
      <c r="I4028" s="13"/>
      <c r="J4028" s="11" t="str">
        <f t="shared" si="857"/>
        <v>X</v>
      </c>
      <c r="K4028" s="11" t="str">
        <f t="shared" si="858"/>
        <v/>
      </c>
      <c r="L4028" s="11" t="str">
        <f t="shared" si="859"/>
        <v/>
      </c>
      <c r="M4028" s="13"/>
      <c r="X4028" s="13"/>
    </row>
    <row r="4029" spans="1:24" x14ac:dyDescent="0.3">
      <c r="A4029" s="13"/>
      <c r="B4029" s="11">
        <v>5047</v>
      </c>
      <c r="C4029" s="14">
        <f t="shared" si="844"/>
        <v>71.042199999999994</v>
      </c>
      <c r="D4029" s="13"/>
      <c r="E4029" s="14">
        <f t="shared" si="855"/>
        <v>71.042000000000002</v>
      </c>
      <c r="F4029" s="21">
        <f t="shared" si="856"/>
        <v>3</v>
      </c>
      <c r="G4029" s="13"/>
      <c r="H4029" s="21">
        <f t="shared" si="845"/>
        <v>2</v>
      </c>
      <c r="I4029" s="13"/>
      <c r="J4029" s="11" t="str">
        <f t="shared" si="857"/>
        <v/>
      </c>
      <c r="K4029" s="11" t="str">
        <f t="shared" si="858"/>
        <v/>
      </c>
      <c r="L4029" s="11" t="str">
        <f t="shared" si="859"/>
        <v>O</v>
      </c>
      <c r="M4029" s="13"/>
      <c r="X4029" s="13"/>
    </row>
    <row r="4030" spans="1:24" x14ac:dyDescent="0.3">
      <c r="A4030" s="13"/>
      <c r="B4030" s="11">
        <v>5048</v>
      </c>
      <c r="C4030" s="14">
        <f t="shared" si="844"/>
        <v>71.049300000000002</v>
      </c>
      <c r="D4030" s="13"/>
      <c r="E4030" s="14">
        <f t="shared" si="855"/>
        <v>71.049000000000007</v>
      </c>
      <c r="F4030" s="21">
        <f t="shared" si="856"/>
        <v>3</v>
      </c>
      <c r="G4030" s="13"/>
      <c r="H4030" s="21">
        <f t="shared" si="845"/>
        <v>2.9999999999999996</v>
      </c>
      <c r="I4030" s="13"/>
      <c r="J4030" s="11" t="str">
        <f t="shared" si="857"/>
        <v>X</v>
      </c>
      <c r="K4030" s="11" t="str">
        <f t="shared" si="858"/>
        <v/>
      </c>
      <c r="L4030" s="11" t="str">
        <f t="shared" si="859"/>
        <v/>
      </c>
      <c r="M4030" s="13"/>
      <c r="X4030" s="13"/>
    </row>
    <row r="4031" spans="1:24" x14ac:dyDescent="0.3">
      <c r="A4031" s="13"/>
      <c r="B4031" s="11">
        <v>5049</v>
      </c>
      <c r="C4031" s="14">
        <f t="shared" si="844"/>
        <v>71.056299999999993</v>
      </c>
      <c r="D4031" s="13"/>
      <c r="E4031" s="14">
        <f t="shared" si="855"/>
        <v>71.055899999999994</v>
      </c>
      <c r="F4031" s="21">
        <f t="shared" si="856"/>
        <v>3</v>
      </c>
      <c r="G4031" s="13"/>
      <c r="H4031" s="21">
        <f t="shared" si="845"/>
        <v>4</v>
      </c>
      <c r="I4031" s="13"/>
      <c r="J4031" s="11" t="str">
        <f t="shared" si="857"/>
        <v/>
      </c>
      <c r="K4031" s="11" t="str">
        <f t="shared" si="858"/>
        <v>U</v>
      </c>
      <c r="L4031" s="11" t="str">
        <f t="shared" si="859"/>
        <v/>
      </c>
      <c r="M4031" s="13"/>
      <c r="X4031" s="13"/>
    </row>
    <row r="4032" spans="1:24" x14ac:dyDescent="0.3">
      <c r="A4032" s="13"/>
      <c r="B4032" s="11">
        <v>5050</v>
      </c>
      <c r="C4032" s="14">
        <f t="shared" si="844"/>
        <v>71.063400000000001</v>
      </c>
      <c r="D4032" s="13"/>
      <c r="E4032" s="14">
        <f t="shared" si="855"/>
        <v>71.062899999999999</v>
      </c>
      <c r="F4032" s="21">
        <f t="shared" si="856"/>
        <v>4</v>
      </c>
      <c r="G4032" s="13"/>
      <c r="H4032" s="21">
        <f t="shared" si="845"/>
        <v>5</v>
      </c>
      <c r="I4032" s="13"/>
      <c r="J4032" s="11" t="str">
        <f t="shared" si="857"/>
        <v/>
      </c>
      <c r="K4032" s="11" t="str">
        <f t="shared" si="858"/>
        <v>U</v>
      </c>
      <c r="L4032" s="11" t="str">
        <f t="shared" si="859"/>
        <v/>
      </c>
      <c r="M4032" s="13"/>
      <c r="X4032" s="13"/>
    </row>
    <row r="4033" spans="1:24" x14ac:dyDescent="0.3">
      <c r="A4033" s="13"/>
      <c r="B4033" s="11">
        <v>5051</v>
      </c>
      <c r="C4033" s="14">
        <f t="shared" si="844"/>
        <v>71.070400000000006</v>
      </c>
      <c r="D4033" s="13"/>
      <c r="E4033" s="14">
        <f t="shared" si="855"/>
        <v>71.069900000000004</v>
      </c>
      <c r="F4033" s="21">
        <f t="shared" si="856"/>
        <v>4</v>
      </c>
      <c r="G4033" s="13"/>
      <c r="H4033" s="21">
        <f t="shared" si="845"/>
        <v>5</v>
      </c>
      <c r="I4033" s="13"/>
      <c r="J4033" s="11" t="str">
        <f t="shared" si="857"/>
        <v/>
      </c>
      <c r="K4033" s="11" t="str">
        <f t="shared" si="858"/>
        <v>U</v>
      </c>
      <c r="L4033" s="11" t="str">
        <f t="shared" si="859"/>
        <v/>
      </c>
      <c r="M4033" s="13"/>
      <c r="X4033" s="13"/>
    </row>
    <row r="4034" spans="1:24" x14ac:dyDescent="0.3">
      <c r="A4034" s="13"/>
      <c r="B4034" s="11">
        <v>5052</v>
      </c>
      <c r="C4034" s="14">
        <f t="shared" si="844"/>
        <v>71.077399999999997</v>
      </c>
      <c r="D4034" s="13"/>
      <c r="E4034" s="14">
        <f t="shared" si="855"/>
        <v>71.076899999999995</v>
      </c>
      <c r="F4034" s="21">
        <f t="shared" si="856"/>
        <v>5</v>
      </c>
      <c r="G4034" s="13"/>
      <c r="H4034" s="21">
        <f t="shared" si="845"/>
        <v>5</v>
      </c>
      <c r="I4034" s="13"/>
      <c r="J4034" s="11" t="str">
        <f t="shared" si="857"/>
        <v>X</v>
      </c>
      <c r="K4034" s="11" t="str">
        <f t="shared" si="858"/>
        <v/>
      </c>
      <c r="L4034" s="11" t="str">
        <f t="shared" si="859"/>
        <v/>
      </c>
      <c r="M4034" s="13"/>
      <c r="X4034" s="13"/>
    </row>
    <row r="4035" spans="1:24" x14ac:dyDescent="0.3">
      <c r="A4035" s="13"/>
      <c r="B4035" s="11">
        <v>5053</v>
      </c>
      <c r="C4035" s="14">
        <f t="shared" si="844"/>
        <v>71.084500000000006</v>
      </c>
      <c r="D4035" s="13"/>
      <c r="E4035" s="14">
        <f t="shared" si="855"/>
        <v>71.0839</v>
      </c>
      <c r="F4035" s="21">
        <f t="shared" si="856"/>
        <v>5</v>
      </c>
      <c r="G4035" s="13"/>
      <c r="H4035" s="21">
        <f t="shared" si="845"/>
        <v>5.9999999999999991</v>
      </c>
      <c r="I4035" s="13"/>
      <c r="J4035" s="11" t="str">
        <f t="shared" si="857"/>
        <v/>
      </c>
      <c r="K4035" s="11" t="str">
        <f t="shared" si="858"/>
        <v>U</v>
      </c>
      <c r="L4035" s="11" t="str">
        <f t="shared" si="859"/>
        <v/>
      </c>
      <c r="M4035" s="13"/>
      <c r="X4035" s="13"/>
    </row>
    <row r="4036" spans="1:24" x14ac:dyDescent="0.3">
      <c r="A4036" s="13"/>
      <c r="B4036" s="11">
        <v>5054</v>
      </c>
      <c r="C4036" s="14">
        <f t="shared" si="844"/>
        <v>71.091499999999996</v>
      </c>
      <c r="D4036" s="13"/>
      <c r="E4036" s="14">
        <f t="shared" si="855"/>
        <v>71.090900000000005</v>
      </c>
      <c r="F4036" s="21">
        <f t="shared" si="856"/>
        <v>6</v>
      </c>
      <c r="G4036" s="13"/>
      <c r="H4036" s="21">
        <f t="shared" si="845"/>
        <v>5.9999999999999991</v>
      </c>
      <c r="I4036" s="13"/>
      <c r="J4036" s="11" t="str">
        <f t="shared" si="857"/>
        <v>X</v>
      </c>
      <c r="K4036" s="11" t="str">
        <f t="shared" si="858"/>
        <v/>
      </c>
      <c r="L4036" s="11" t="str">
        <f t="shared" si="859"/>
        <v/>
      </c>
      <c r="M4036" s="13"/>
      <c r="X4036" s="13"/>
    </row>
    <row r="4037" spans="1:24" x14ac:dyDescent="0.3">
      <c r="A4037" s="13"/>
      <c r="B4037" s="11">
        <v>5055</v>
      </c>
      <c r="C4037" s="14">
        <f t="shared" si="844"/>
        <v>71.098500000000001</v>
      </c>
      <c r="D4037" s="13"/>
      <c r="E4037" s="14">
        <f t="shared" si="855"/>
        <v>71.097899999999996</v>
      </c>
      <c r="F4037" s="21">
        <f t="shared" si="856"/>
        <v>6</v>
      </c>
      <c r="G4037" s="13"/>
      <c r="H4037" s="21">
        <f t="shared" si="845"/>
        <v>5.9999999999999991</v>
      </c>
      <c r="I4037" s="13"/>
      <c r="J4037" s="11" t="str">
        <f t="shared" si="857"/>
        <v>X</v>
      </c>
      <c r="K4037" s="11" t="str">
        <f t="shared" si="858"/>
        <v/>
      </c>
      <c r="L4037" s="11" t="str">
        <f t="shared" si="859"/>
        <v/>
      </c>
      <c r="M4037" s="13"/>
      <c r="X4037" s="13"/>
    </row>
    <row r="4038" spans="1:24" x14ac:dyDescent="0.3">
      <c r="A4038" s="13"/>
      <c r="B4038" s="11">
        <v>5056</v>
      </c>
      <c r="C4038" s="14">
        <f t="shared" ref="C4038:C4101" si="860">ROUND(SQRT(B4038),4)</f>
        <v>71.105599999999995</v>
      </c>
      <c r="D4038" s="13"/>
      <c r="E4038" s="14">
        <f t="shared" si="855"/>
        <v>71.104900000000001</v>
      </c>
      <c r="F4038" s="21">
        <f t="shared" si="856"/>
        <v>6</v>
      </c>
      <c r="G4038" s="13"/>
      <c r="H4038" s="21">
        <f t="shared" si="845"/>
        <v>7</v>
      </c>
      <c r="I4038" s="13"/>
      <c r="J4038" s="11" t="str">
        <f t="shared" si="857"/>
        <v/>
      </c>
      <c r="K4038" s="11" t="str">
        <f t="shared" si="858"/>
        <v>U</v>
      </c>
      <c r="L4038" s="11" t="str">
        <f t="shared" si="859"/>
        <v/>
      </c>
      <c r="M4038" s="13"/>
      <c r="X4038" s="13"/>
    </row>
    <row r="4039" spans="1:24" x14ac:dyDescent="0.3">
      <c r="A4039" s="13"/>
      <c r="B4039" s="11">
        <v>5057</v>
      </c>
      <c r="C4039" s="14">
        <f t="shared" si="860"/>
        <v>71.1126</v>
      </c>
      <c r="D4039" s="13"/>
      <c r="E4039" s="14">
        <f t="shared" si="855"/>
        <v>71.111900000000006</v>
      </c>
      <c r="F4039" s="21">
        <f t="shared" si="856"/>
        <v>7</v>
      </c>
      <c r="G4039" s="13"/>
      <c r="H4039" s="21">
        <f t="shared" ref="H4039:H4102" si="861">ROUND(C4039-E4039,4)*10000</f>
        <v>7</v>
      </c>
      <c r="I4039" s="13"/>
      <c r="J4039" s="11" t="str">
        <f t="shared" si="857"/>
        <v>X</v>
      </c>
      <c r="K4039" s="11" t="str">
        <f t="shared" si="858"/>
        <v/>
      </c>
      <c r="L4039" s="11" t="str">
        <f t="shared" si="859"/>
        <v/>
      </c>
      <c r="M4039" s="13"/>
      <c r="X4039" s="13"/>
    </row>
    <row r="4040" spans="1:24" x14ac:dyDescent="0.3">
      <c r="A4040" s="13"/>
      <c r="B4040" s="11">
        <v>5058</v>
      </c>
      <c r="C4040" s="14">
        <f t="shared" si="860"/>
        <v>71.119600000000005</v>
      </c>
      <c r="D4040" s="13"/>
      <c r="E4040" s="14">
        <f t="shared" si="855"/>
        <v>71.118899999999996</v>
      </c>
      <c r="F4040" s="21">
        <f t="shared" si="856"/>
        <v>7</v>
      </c>
      <c r="G4040" s="13"/>
      <c r="H4040" s="21">
        <f t="shared" si="861"/>
        <v>7</v>
      </c>
      <c r="I4040" s="13"/>
      <c r="J4040" s="11" t="str">
        <f t="shared" si="857"/>
        <v>X</v>
      </c>
      <c r="K4040" s="11" t="str">
        <f t="shared" si="858"/>
        <v/>
      </c>
      <c r="L4040" s="11" t="str">
        <f t="shared" si="859"/>
        <v/>
      </c>
      <c r="M4040" s="13"/>
      <c r="X4040" s="13"/>
    </row>
    <row r="4041" spans="1:24" x14ac:dyDescent="0.3">
      <c r="A4041" s="13"/>
      <c r="B4041" s="11">
        <v>5059</v>
      </c>
      <c r="C4041" s="14">
        <f t="shared" si="860"/>
        <v>71.126599999999996</v>
      </c>
      <c r="D4041" s="13"/>
      <c r="E4041" s="14">
        <f t="shared" si="855"/>
        <v>71.125900000000001</v>
      </c>
      <c r="F4041" s="21">
        <f t="shared" si="856"/>
        <v>8</v>
      </c>
      <c r="G4041" s="13"/>
      <c r="H4041" s="21">
        <f t="shared" si="861"/>
        <v>7</v>
      </c>
      <c r="I4041" s="13"/>
      <c r="J4041" s="11" t="str">
        <f t="shared" si="857"/>
        <v/>
      </c>
      <c r="K4041" s="11" t="str">
        <f t="shared" si="858"/>
        <v/>
      </c>
      <c r="L4041" s="11" t="str">
        <f t="shared" si="859"/>
        <v>O</v>
      </c>
      <c r="M4041" s="13"/>
      <c r="X4041" s="13"/>
    </row>
    <row r="4042" spans="1:24" x14ac:dyDescent="0.3">
      <c r="A4042" s="13"/>
      <c r="B4042" s="11">
        <v>5060</v>
      </c>
      <c r="C4042" s="14">
        <f t="shared" si="860"/>
        <v>71.133700000000005</v>
      </c>
      <c r="D4042" s="13"/>
      <c r="E4042" s="14">
        <f t="shared" si="855"/>
        <v>71.132900000000006</v>
      </c>
      <c r="F4042" s="21">
        <f t="shared" si="856"/>
        <v>8</v>
      </c>
      <c r="G4042" s="13"/>
      <c r="H4042" s="21">
        <f t="shared" si="861"/>
        <v>8</v>
      </c>
      <c r="I4042" s="13"/>
      <c r="J4042" s="11" t="str">
        <f t="shared" si="857"/>
        <v>X</v>
      </c>
      <c r="K4042" s="11" t="str">
        <f t="shared" si="858"/>
        <v/>
      </c>
      <c r="L4042" s="11" t="str">
        <f t="shared" si="859"/>
        <v/>
      </c>
      <c r="M4042" s="13"/>
      <c r="X4042" s="13"/>
    </row>
    <row r="4043" spans="1:24" x14ac:dyDescent="0.3">
      <c r="A4043" s="13"/>
      <c r="B4043" s="11">
        <v>5061</v>
      </c>
      <c r="C4043" s="14">
        <f t="shared" si="860"/>
        <v>71.140699999999995</v>
      </c>
      <c r="D4043" s="13"/>
      <c r="E4043" s="14">
        <f t="shared" si="855"/>
        <v>71.139899999999997</v>
      </c>
      <c r="F4043" s="21">
        <f t="shared" si="856"/>
        <v>8</v>
      </c>
      <c r="G4043" s="13"/>
      <c r="H4043" s="21">
        <f t="shared" si="861"/>
        <v>8</v>
      </c>
      <c r="I4043" s="13"/>
      <c r="J4043" s="11" t="str">
        <f t="shared" si="857"/>
        <v>X</v>
      </c>
      <c r="K4043" s="11" t="str">
        <f t="shared" si="858"/>
        <v/>
      </c>
      <c r="L4043" s="11" t="str">
        <f t="shared" si="859"/>
        <v/>
      </c>
      <c r="M4043" s="13"/>
      <c r="X4043" s="13"/>
    </row>
    <row r="4044" spans="1:24" x14ac:dyDescent="0.3">
      <c r="A4044" s="13"/>
      <c r="B4044" s="11">
        <v>5062</v>
      </c>
      <c r="C4044" s="14">
        <f t="shared" si="860"/>
        <v>71.1477</v>
      </c>
      <c r="D4044" s="13"/>
      <c r="E4044" s="14">
        <f t="shared" si="855"/>
        <v>71.146900000000002</v>
      </c>
      <c r="F4044" s="21">
        <f t="shared" ref="F4044:F4063" si="862">ROUND((17/2)+(((E4044-71)-0.14)/0.14)*(17/3),0)</f>
        <v>9</v>
      </c>
      <c r="G4044" s="13"/>
      <c r="H4044" s="21">
        <f t="shared" si="861"/>
        <v>8</v>
      </c>
      <c r="I4044" s="13"/>
      <c r="J4044" s="11" t="str">
        <f t="shared" si="857"/>
        <v/>
      </c>
      <c r="K4044" s="11" t="str">
        <f t="shared" si="858"/>
        <v/>
      </c>
      <c r="L4044" s="11" t="str">
        <f t="shared" si="859"/>
        <v>O</v>
      </c>
      <c r="M4044" s="13"/>
      <c r="X4044" s="13"/>
    </row>
    <row r="4045" spans="1:24" x14ac:dyDescent="0.3">
      <c r="A4045" s="13"/>
      <c r="B4045" s="11">
        <v>5063</v>
      </c>
      <c r="C4045" s="14">
        <f t="shared" si="860"/>
        <v>71.154799999999994</v>
      </c>
      <c r="D4045" s="13"/>
      <c r="E4045" s="14">
        <f t="shared" si="855"/>
        <v>71.153800000000004</v>
      </c>
      <c r="F4045" s="21">
        <f t="shared" si="862"/>
        <v>9</v>
      </c>
      <c r="G4045" s="13"/>
      <c r="H4045" s="21">
        <f t="shared" si="861"/>
        <v>10</v>
      </c>
      <c r="I4045" s="13"/>
      <c r="J4045" s="11" t="str">
        <f t="shared" si="857"/>
        <v/>
      </c>
      <c r="K4045" s="11" t="str">
        <f t="shared" si="858"/>
        <v>U</v>
      </c>
      <c r="L4045" s="11" t="str">
        <f t="shared" si="859"/>
        <v/>
      </c>
      <c r="M4045" s="13"/>
      <c r="X4045" s="13"/>
    </row>
    <row r="4046" spans="1:24" x14ac:dyDescent="0.3">
      <c r="A4046" s="13"/>
      <c r="B4046" s="11">
        <v>5064</v>
      </c>
      <c r="C4046" s="14">
        <f t="shared" si="860"/>
        <v>71.161799999999999</v>
      </c>
      <c r="D4046" s="13"/>
      <c r="E4046" s="14">
        <f t="shared" si="855"/>
        <v>71.160799999999995</v>
      </c>
      <c r="F4046" s="21">
        <f t="shared" si="862"/>
        <v>9</v>
      </c>
      <c r="G4046" s="13"/>
      <c r="H4046" s="21">
        <f t="shared" si="861"/>
        <v>10</v>
      </c>
      <c r="I4046" s="13"/>
      <c r="J4046" s="11" t="str">
        <f t="shared" si="857"/>
        <v/>
      </c>
      <c r="K4046" s="11" t="str">
        <f t="shared" si="858"/>
        <v>U</v>
      </c>
      <c r="L4046" s="11" t="str">
        <f t="shared" si="859"/>
        <v/>
      </c>
      <c r="M4046" s="13"/>
      <c r="X4046" s="13"/>
    </row>
    <row r="4047" spans="1:24" x14ac:dyDescent="0.3">
      <c r="A4047" s="13"/>
      <c r="B4047" s="11">
        <v>5065</v>
      </c>
      <c r="C4047" s="14">
        <f t="shared" si="860"/>
        <v>71.168800000000005</v>
      </c>
      <c r="D4047" s="13"/>
      <c r="E4047" s="14">
        <f t="shared" si="855"/>
        <v>71.1678</v>
      </c>
      <c r="F4047" s="21">
        <f t="shared" si="862"/>
        <v>10</v>
      </c>
      <c r="G4047" s="13"/>
      <c r="H4047" s="21">
        <f t="shared" si="861"/>
        <v>10</v>
      </c>
      <c r="I4047" s="13"/>
      <c r="J4047" s="11" t="str">
        <f t="shared" si="857"/>
        <v>X</v>
      </c>
      <c r="K4047" s="11" t="str">
        <f t="shared" si="858"/>
        <v/>
      </c>
      <c r="L4047" s="11" t="str">
        <f t="shared" si="859"/>
        <v/>
      </c>
      <c r="M4047" s="13"/>
      <c r="X4047" s="13"/>
    </row>
    <row r="4048" spans="1:24" x14ac:dyDescent="0.3">
      <c r="A4048" s="13"/>
      <c r="B4048" s="11">
        <v>5066</v>
      </c>
      <c r="C4048" s="14">
        <f t="shared" si="860"/>
        <v>71.175799999999995</v>
      </c>
      <c r="D4048" s="13"/>
      <c r="E4048" s="14">
        <f t="shared" si="855"/>
        <v>71.174800000000005</v>
      </c>
      <c r="F4048" s="21">
        <f t="shared" si="862"/>
        <v>10</v>
      </c>
      <c r="G4048" s="13"/>
      <c r="H4048" s="21">
        <f t="shared" si="861"/>
        <v>10</v>
      </c>
      <c r="I4048" s="13"/>
      <c r="J4048" s="11" t="str">
        <f t="shared" si="857"/>
        <v>X</v>
      </c>
      <c r="K4048" s="11" t="str">
        <f t="shared" si="858"/>
        <v/>
      </c>
      <c r="L4048" s="11" t="str">
        <f t="shared" si="859"/>
        <v/>
      </c>
      <c r="M4048" s="13"/>
      <c r="X4048" s="13"/>
    </row>
    <row r="4049" spans="1:24" x14ac:dyDescent="0.3">
      <c r="A4049" s="13"/>
      <c r="B4049" s="11">
        <v>5067</v>
      </c>
      <c r="C4049" s="14">
        <f t="shared" si="860"/>
        <v>71.182900000000004</v>
      </c>
      <c r="D4049" s="13"/>
      <c r="E4049" s="14">
        <f t="shared" si="855"/>
        <v>71.181799999999996</v>
      </c>
      <c r="F4049" s="21">
        <f t="shared" si="862"/>
        <v>10</v>
      </c>
      <c r="G4049" s="13"/>
      <c r="H4049" s="21">
        <f t="shared" si="861"/>
        <v>11</v>
      </c>
      <c r="I4049" s="13"/>
      <c r="J4049" s="11" t="str">
        <f t="shared" si="857"/>
        <v/>
      </c>
      <c r="K4049" s="11" t="str">
        <f t="shared" si="858"/>
        <v>U</v>
      </c>
      <c r="L4049" s="11" t="str">
        <f t="shared" si="859"/>
        <v/>
      </c>
      <c r="M4049" s="13"/>
      <c r="X4049" s="13"/>
    </row>
    <row r="4050" spans="1:24" x14ac:dyDescent="0.3">
      <c r="A4050" s="13"/>
      <c r="B4050" s="11">
        <v>5068</v>
      </c>
      <c r="C4050" s="14">
        <f t="shared" si="860"/>
        <v>71.189899999999994</v>
      </c>
      <c r="D4050" s="13"/>
      <c r="E4050" s="14">
        <f t="shared" si="855"/>
        <v>71.188800000000001</v>
      </c>
      <c r="F4050" s="21">
        <f t="shared" si="862"/>
        <v>10</v>
      </c>
      <c r="G4050" s="13"/>
      <c r="H4050" s="21">
        <f t="shared" si="861"/>
        <v>11</v>
      </c>
      <c r="I4050" s="13"/>
      <c r="J4050" s="11" t="str">
        <f t="shared" si="857"/>
        <v/>
      </c>
      <c r="K4050" s="11" t="str">
        <f t="shared" si="858"/>
        <v>U</v>
      </c>
      <c r="L4050" s="11" t="str">
        <f t="shared" si="859"/>
        <v/>
      </c>
      <c r="M4050" s="13"/>
      <c r="X4050" s="13"/>
    </row>
    <row r="4051" spans="1:24" x14ac:dyDescent="0.3">
      <c r="A4051" s="13"/>
      <c r="B4051" s="11">
        <v>5069</v>
      </c>
      <c r="C4051" s="14">
        <f t="shared" si="860"/>
        <v>71.196899999999999</v>
      </c>
      <c r="D4051" s="13"/>
      <c r="E4051" s="14">
        <f t="shared" si="855"/>
        <v>71.195800000000006</v>
      </c>
      <c r="F4051" s="21">
        <f t="shared" si="862"/>
        <v>11</v>
      </c>
      <c r="G4051" s="13"/>
      <c r="H4051" s="21">
        <f t="shared" si="861"/>
        <v>11</v>
      </c>
      <c r="I4051" s="13"/>
      <c r="J4051" s="11" t="str">
        <f t="shared" si="857"/>
        <v>X</v>
      </c>
      <c r="K4051" s="11" t="str">
        <f t="shared" si="858"/>
        <v/>
      </c>
      <c r="L4051" s="11" t="str">
        <f t="shared" si="859"/>
        <v/>
      </c>
      <c r="M4051" s="13"/>
      <c r="X4051" s="13"/>
    </row>
    <row r="4052" spans="1:24" x14ac:dyDescent="0.3">
      <c r="A4052" s="13"/>
      <c r="B4052" s="11">
        <v>5070</v>
      </c>
      <c r="C4052" s="14">
        <f t="shared" si="860"/>
        <v>71.203900000000004</v>
      </c>
      <c r="D4052" s="13"/>
      <c r="E4052" s="14">
        <f t="shared" si="855"/>
        <v>71.202799999999996</v>
      </c>
      <c r="F4052" s="21">
        <f t="shared" si="862"/>
        <v>11</v>
      </c>
      <c r="G4052" s="13"/>
      <c r="H4052" s="21">
        <f t="shared" si="861"/>
        <v>11</v>
      </c>
      <c r="I4052" s="13"/>
      <c r="J4052" s="11" t="str">
        <f t="shared" si="857"/>
        <v>X</v>
      </c>
      <c r="K4052" s="11" t="str">
        <f t="shared" si="858"/>
        <v/>
      </c>
      <c r="L4052" s="11" t="str">
        <f t="shared" si="859"/>
        <v/>
      </c>
      <c r="M4052" s="13"/>
      <c r="X4052" s="13"/>
    </row>
    <row r="4053" spans="1:24" x14ac:dyDescent="0.3">
      <c r="A4053" s="13"/>
      <c r="B4053" s="11">
        <v>5071</v>
      </c>
      <c r="C4053" s="14">
        <f t="shared" si="860"/>
        <v>71.210999999999999</v>
      </c>
      <c r="D4053" s="13"/>
      <c r="E4053" s="14">
        <f t="shared" si="855"/>
        <v>71.209800000000001</v>
      </c>
      <c r="F4053" s="21">
        <f t="shared" si="862"/>
        <v>11</v>
      </c>
      <c r="G4053" s="13"/>
      <c r="H4053" s="21">
        <f t="shared" si="861"/>
        <v>11.999999999999998</v>
      </c>
      <c r="I4053" s="13"/>
      <c r="J4053" s="11" t="str">
        <f t="shared" si="857"/>
        <v/>
      </c>
      <c r="K4053" s="11" t="str">
        <f t="shared" si="858"/>
        <v>U</v>
      </c>
      <c r="L4053" s="11" t="str">
        <f t="shared" si="859"/>
        <v/>
      </c>
      <c r="M4053" s="13"/>
      <c r="X4053" s="13"/>
    </row>
    <row r="4054" spans="1:24" x14ac:dyDescent="0.3">
      <c r="A4054" s="13"/>
      <c r="B4054" s="11">
        <v>5072</v>
      </c>
      <c r="C4054" s="14">
        <f t="shared" si="860"/>
        <v>71.218000000000004</v>
      </c>
      <c r="D4054" s="13"/>
      <c r="E4054" s="14">
        <f t="shared" si="855"/>
        <v>71.216800000000006</v>
      </c>
      <c r="F4054" s="21">
        <f t="shared" si="862"/>
        <v>12</v>
      </c>
      <c r="G4054" s="13"/>
      <c r="H4054" s="21">
        <f t="shared" si="861"/>
        <v>11.999999999999998</v>
      </c>
      <c r="I4054" s="13"/>
      <c r="J4054" s="11" t="str">
        <f t="shared" si="857"/>
        <v>X</v>
      </c>
      <c r="K4054" s="11" t="str">
        <f t="shared" si="858"/>
        <v/>
      </c>
      <c r="L4054" s="11" t="str">
        <f t="shared" si="859"/>
        <v/>
      </c>
      <c r="M4054" s="13"/>
      <c r="X4054" s="13"/>
    </row>
    <row r="4055" spans="1:24" x14ac:dyDescent="0.3">
      <c r="A4055" s="13"/>
      <c r="B4055" s="11">
        <v>5073</v>
      </c>
      <c r="C4055" s="14">
        <f t="shared" si="860"/>
        <v>71.224999999999994</v>
      </c>
      <c r="D4055" s="13"/>
      <c r="E4055" s="14">
        <f t="shared" si="855"/>
        <v>71.223799999999997</v>
      </c>
      <c r="F4055" s="21">
        <f t="shared" si="862"/>
        <v>12</v>
      </c>
      <c r="G4055" s="13"/>
      <c r="H4055" s="21">
        <f t="shared" si="861"/>
        <v>11.999999999999998</v>
      </c>
      <c r="I4055" s="13"/>
      <c r="J4055" s="11" t="str">
        <f t="shared" si="857"/>
        <v>X</v>
      </c>
      <c r="K4055" s="11" t="str">
        <f t="shared" si="858"/>
        <v/>
      </c>
      <c r="L4055" s="11" t="str">
        <f t="shared" si="859"/>
        <v/>
      </c>
      <c r="M4055" s="13"/>
      <c r="X4055" s="13"/>
    </row>
    <row r="4056" spans="1:24" x14ac:dyDescent="0.3">
      <c r="A4056" s="13"/>
      <c r="B4056" s="11">
        <v>5074</v>
      </c>
      <c r="C4056" s="14">
        <f t="shared" si="860"/>
        <v>71.231999999999999</v>
      </c>
      <c r="D4056" s="13"/>
      <c r="E4056" s="14">
        <f t="shared" si="855"/>
        <v>71.230800000000002</v>
      </c>
      <c r="F4056" s="21">
        <f t="shared" si="862"/>
        <v>12</v>
      </c>
      <c r="G4056" s="13"/>
      <c r="H4056" s="21">
        <f t="shared" si="861"/>
        <v>11.999999999999998</v>
      </c>
      <c r="I4056" s="13"/>
      <c r="J4056" s="11" t="str">
        <f t="shared" ref="J4056:J4087" si="863">IF(H4056=F4056,"X","")</f>
        <v>X</v>
      </c>
      <c r="K4056" s="11" t="str">
        <f t="shared" ref="K4056:K4087" si="864">IF(H4056&gt;F4056,"U","")</f>
        <v/>
      </c>
      <c r="L4056" s="11" t="str">
        <f t="shared" ref="L4056:L4087" si="865">IF(H4056&lt;F4056,"O","")</f>
        <v/>
      </c>
      <c r="M4056" s="13"/>
      <c r="X4056" s="13"/>
    </row>
    <row r="4057" spans="1:24" x14ac:dyDescent="0.3">
      <c r="A4057" s="13"/>
      <c r="B4057" s="11">
        <v>5075</v>
      </c>
      <c r="C4057" s="14">
        <f t="shared" si="860"/>
        <v>71.239000000000004</v>
      </c>
      <c r="D4057" s="13"/>
      <c r="E4057" s="14">
        <f t="shared" si="855"/>
        <v>71.237799999999993</v>
      </c>
      <c r="F4057" s="21">
        <f t="shared" si="862"/>
        <v>12</v>
      </c>
      <c r="G4057" s="13"/>
      <c r="H4057" s="21">
        <f t="shared" si="861"/>
        <v>11.999999999999998</v>
      </c>
      <c r="I4057" s="13"/>
      <c r="J4057" s="11" t="str">
        <f t="shared" si="863"/>
        <v>X</v>
      </c>
      <c r="K4057" s="11" t="str">
        <f t="shared" si="864"/>
        <v/>
      </c>
      <c r="L4057" s="11" t="str">
        <f t="shared" si="865"/>
        <v/>
      </c>
      <c r="M4057" s="13"/>
      <c r="X4057" s="13"/>
    </row>
    <row r="4058" spans="1:24" x14ac:dyDescent="0.3">
      <c r="A4058" s="13"/>
      <c r="B4058" s="11">
        <v>5076</v>
      </c>
      <c r="C4058" s="14">
        <f t="shared" si="860"/>
        <v>71.246099999999998</v>
      </c>
      <c r="D4058" s="13"/>
      <c r="E4058" s="14">
        <f t="shared" si="855"/>
        <v>71.244799999999998</v>
      </c>
      <c r="F4058" s="21">
        <f t="shared" si="862"/>
        <v>13</v>
      </c>
      <c r="G4058" s="13"/>
      <c r="H4058" s="21">
        <f t="shared" si="861"/>
        <v>13</v>
      </c>
      <c r="I4058" s="13"/>
      <c r="J4058" s="11" t="str">
        <f t="shared" si="863"/>
        <v>X</v>
      </c>
      <c r="K4058" s="11" t="str">
        <f t="shared" si="864"/>
        <v/>
      </c>
      <c r="L4058" s="11" t="str">
        <f t="shared" si="865"/>
        <v/>
      </c>
      <c r="M4058" s="13"/>
      <c r="X4058" s="13"/>
    </row>
    <row r="4059" spans="1:24" x14ac:dyDescent="0.3">
      <c r="A4059" s="13"/>
      <c r="B4059" s="11">
        <v>5077</v>
      </c>
      <c r="C4059" s="14">
        <f t="shared" si="860"/>
        <v>71.253100000000003</v>
      </c>
      <c r="D4059" s="13"/>
      <c r="E4059" s="14">
        <f t="shared" si="855"/>
        <v>71.2517</v>
      </c>
      <c r="F4059" s="21">
        <f t="shared" si="862"/>
        <v>13</v>
      </c>
      <c r="G4059" s="13"/>
      <c r="H4059" s="21">
        <f t="shared" si="861"/>
        <v>14</v>
      </c>
      <c r="I4059" s="13"/>
      <c r="J4059" s="11" t="str">
        <f t="shared" si="863"/>
        <v/>
      </c>
      <c r="K4059" s="11" t="str">
        <f t="shared" si="864"/>
        <v>U</v>
      </c>
      <c r="L4059" s="11" t="str">
        <f t="shared" si="865"/>
        <v/>
      </c>
      <c r="M4059" s="13"/>
      <c r="X4059" s="13"/>
    </row>
    <row r="4060" spans="1:24" x14ac:dyDescent="0.3">
      <c r="A4060" s="13"/>
      <c r="B4060" s="11">
        <v>5078</v>
      </c>
      <c r="C4060" s="14">
        <f t="shared" si="860"/>
        <v>71.260099999999994</v>
      </c>
      <c r="D4060" s="13"/>
      <c r="E4060" s="14">
        <f t="shared" si="855"/>
        <v>71.258700000000005</v>
      </c>
      <c r="F4060" s="21">
        <f t="shared" si="862"/>
        <v>13</v>
      </c>
      <c r="G4060" s="13"/>
      <c r="H4060" s="21">
        <f t="shared" si="861"/>
        <v>14</v>
      </c>
      <c r="I4060" s="13"/>
      <c r="J4060" s="11" t="str">
        <f t="shared" si="863"/>
        <v/>
      </c>
      <c r="K4060" s="11" t="str">
        <f t="shared" si="864"/>
        <v>U</v>
      </c>
      <c r="L4060" s="11" t="str">
        <f t="shared" si="865"/>
        <v/>
      </c>
      <c r="M4060" s="13"/>
      <c r="X4060" s="13"/>
    </row>
    <row r="4061" spans="1:24" x14ac:dyDescent="0.3">
      <c r="A4061" s="13"/>
      <c r="B4061" s="11">
        <v>5079</v>
      </c>
      <c r="C4061" s="14">
        <f t="shared" si="860"/>
        <v>71.267099999999999</v>
      </c>
      <c r="D4061" s="13"/>
      <c r="E4061" s="14">
        <f t="shared" si="855"/>
        <v>71.265699999999995</v>
      </c>
      <c r="F4061" s="21">
        <f t="shared" si="862"/>
        <v>14</v>
      </c>
      <c r="G4061" s="13"/>
      <c r="H4061" s="21">
        <f t="shared" si="861"/>
        <v>14</v>
      </c>
      <c r="I4061" s="13"/>
      <c r="J4061" s="11" t="str">
        <f t="shared" si="863"/>
        <v>X</v>
      </c>
      <c r="K4061" s="11" t="str">
        <f t="shared" si="864"/>
        <v/>
      </c>
      <c r="L4061" s="11" t="str">
        <f t="shared" si="865"/>
        <v/>
      </c>
      <c r="M4061" s="13"/>
      <c r="X4061" s="13"/>
    </row>
    <row r="4062" spans="1:24" x14ac:dyDescent="0.3">
      <c r="A4062" s="13"/>
      <c r="B4062" s="11">
        <v>5080</v>
      </c>
      <c r="C4062" s="14">
        <f t="shared" si="860"/>
        <v>71.274100000000004</v>
      </c>
      <c r="D4062" s="13"/>
      <c r="E4062" s="14">
        <f t="shared" si="855"/>
        <v>71.2727</v>
      </c>
      <c r="F4062" s="21">
        <f t="shared" si="862"/>
        <v>14</v>
      </c>
      <c r="G4062" s="13"/>
      <c r="H4062" s="21">
        <f t="shared" si="861"/>
        <v>14</v>
      </c>
      <c r="I4062" s="13"/>
      <c r="J4062" s="11" t="str">
        <f t="shared" si="863"/>
        <v>X</v>
      </c>
      <c r="K4062" s="11" t="str">
        <f t="shared" si="864"/>
        <v/>
      </c>
      <c r="L4062" s="11" t="str">
        <f t="shared" si="865"/>
        <v/>
      </c>
      <c r="M4062" s="13"/>
      <c r="X4062" s="13"/>
    </row>
    <row r="4063" spans="1:24" x14ac:dyDescent="0.3">
      <c r="A4063" s="13"/>
      <c r="B4063" s="11">
        <v>5081</v>
      </c>
      <c r="C4063" s="14">
        <f t="shared" si="860"/>
        <v>71.281099999999995</v>
      </c>
      <c r="D4063" s="13"/>
      <c r="E4063" s="14">
        <f t="shared" si="855"/>
        <v>71.279700000000005</v>
      </c>
      <c r="F4063" s="21">
        <f t="shared" si="862"/>
        <v>14</v>
      </c>
      <c r="G4063" s="13"/>
      <c r="H4063" s="21">
        <f t="shared" si="861"/>
        <v>14</v>
      </c>
      <c r="I4063" s="13"/>
      <c r="J4063" s="11" t="str">
        <f t="shared" si="863"/>
        <v>X</v>
      </c>
      <c r="K4063" s="11" t="str">
        <f t="shared" si="864"/>
        <v/>
      </c>
      <c r="L4063" s="11" t="str">
        <f t="shared" si="865"/>
        <v/>
      </c>
      <c r="M4063" s="13"/>
      <c r="X4063" s="13"/>
    </row>
    <row r="4064" spans="1:24" x14ac:dyDescent="0.3">
      <c r="A4064" s="13"/>
      <c r="B4064" s="11">
        <v>5082</v>
      </c>
      <c r="C4064" s="14">
        <f t="shared" si="860"/>
        <v>71.2881</v>
      </c>
      <c r="D4064" s="13"/>
      <c r="E4064" s="14">
        <f t="shared" si="855"/>
        <v>71.286699999999996</v>
      </c>
      <c r="F4064" s="21">
        <f t="shared" ref="F4064:F4083" si="866">ROUND(17-((0.42-(E4064-71))/0.14)*(17/6),0)</f>
        <v>14</v>
      </c>
      <c r="G4064" s="13"/>
      <c r="H4064" s="21">
        <f t="shared" si="861"/>
        <v>14</v>
      </c>
      <c r="I4064" s="13"/>
      <c r="J4064" s="11" t="str">
        <f t="shared" si="863"/>
        <v>X</v>
      </c>
      <c r="K4064" s="11" t="str">
        <f t="shared" si="864"/>
        <v/>
      </c>
      <c r="L4064" s="11" t="str">
        <f t="shared" si="865"/>
        <v/>
      </c>
      <c r="M4064" s="13"/>
      <c r="X4064" s="13"/>
    </row>
    <row r="4065" spans="1:24" x14ac:dyDescent="0.3">
      <c r="A4065" s="13"/>
      <c r="B4065" s="11">
        <v>5083</v>
      </c>
      <c r="C4065" s="14">
        <f t="shared" si="860"/>
        <v>71.295199999999994</v>
      </c>
      <c r="D4065" s="13"/>
      <c r="E4065" s="14">
        <f t="shared" si="855"/>
        <v>71.293700000000001</v>
      </c>
      <c r="F4065" s="21">
        <f t="shared" si="866"/>
        <v>14</v>
      </c>
      <c r="G4065" s="13"/>
      <c r="H4065" s="21">
        <f t="shared" si="861"/>
        <v>15</v>
      </c>
      <c r="I4065" s="13"/>
      <c r="J4065" s="11" t="str">
        <f t="shared" si="863"/>
        <v/>
      </c>
      <c r="K4065" s="11" t="str">
        <f t="shared" si="864"/>
        <v>U</v>
      </c>
      <c r="L4065" s="11" t="str">
        <f t="shared" si="865"/>
        <v/>
      </c>
      <c r="M4065" s="13"/>
      <c r="X4065" s="13"/>
    </row>
    <row r="4066" spans="1:24" x14ac:dyDescent="0.3">
      <c r="A4066" s="13"/>
      <c r="B4066" s="11">
        <v>5084</v>
      </c>
      <c r="C4066" s="14">
        <f t="shared" si="860"/>
        <v>71.302199999999999</v>
      </c>
      <c r="D4066" s="13"/>
      <c r="E4066" s="14">
        <f t="shared" si="855"/>
        <v>71.300700000000006</v>
      </c>
      <c r="F4066" s="21">
        <f t="shared" si="866"/>
        <v>15</v>
      </c>
      <c r="G4066" s="13"/>
      <c r="H4066" s="21">
        <f t="shared" si="861"/>
        <v>15</v>
      </c>
      <c r="I4066" s="13"/>
      <c r="J4066" s="11" t="str">
        <f t="shared" si="863"/>
        <v>X</v>
      </c>
      <c r="K4066" s="11" t="str">
        <f t="shared" si="864"/>
        <v/>
      </c>
      <c r="L4066" s="11" t="str">
        <f t="shared" si="865"/>
        <v/>
      </c>
      <c r="M4066" s="13"/>
      <c r="X4066" s="13"/>
    </row>
    <row r="4067" spans="1:24" x14ac:dyDescent="0.3">
      <c r="A4067" s="13"/>
      <c r="B4067" s="11">
        <v>5085</v>
      </c>
      <c r="C4067" s="14">
        <f t="shared" si="860"/>
        <v>71.309200000000004</v>
      </c>
      <c r="D4067" s="13"/>
      <c r="E4067" s="14">
        <f t="shared" si="855"/>
        <v>71.307699999999997</v>
      </c>
      <c r="F4067" s="21">
        <f t="shared" si="866"/>
        <v>15</v>
      </c>
      <c r="G4067" s="13"/>
      <c r="H4067" s="21">
        <f t="shared" si="861"/>
        <v>15</v>
      </c>
      <c r="I4067" s="13"/>
      <c r="J4067" s="11" t="str">
        <f t="shared" si="863"/>
        <v>X</v>
      </c>
      <c r="K4067" s="11" t="str">
        <f t="shared" si="864"/>
        <v/>
      </c>
      <c r="L4067" s="11" t="str">
        <f t="shared" si="865"/>
        <v/>
      </c>
      <c r="M4067" s="13"/>
      <c r="X4067" s="13"/>
    </row>
    <row r="4068" spans="1:24" x14ac:dyDescent="0.3">
      <c r="A4068" s="13"/>
      <c r="B4068" s="11">
        <v>5086</v>
      </c>
      <c r="C4068" s="14">
        <f t="shared" si="860"/>
        <v>71.316199999999995</v>
      </c>
      <c r="D4068" s="13"/>
      <c r="E4068" s="14">
        <f t="shared" si="855"/>
        <v>71.314700000000002</v>
      </c>
      <c r="F4068" s="21">
        <f t="shared" si="866"/>
        <v>15</v>
      </c>
      <c r="G4068" s="13"/>
      <c r="H4068" s="21">
        <f t="shared" si="861"/>
        <v>15</v>
      </c>
      <c r="I4068" s="13"/>
      <c r="J4068" s="11" t="str">
        <f t="shared" si="863"/>
        <v>X</v>
      </c>
      <c r="K4068" s="11" t="str">
        <f t="shared" si="864"/>
        <v/>
      </c>
      <c r="L4068" s="11" t="str">
        <f t="shared" si="865"/>
        <v/>
      </c>
      <c r="M4068" s="13"/>
      <c r="X4068" s="13"/>
    </row>
    <row r="4069" spans="1:24" x14ac:dyDescent="0.3">
      <c r="A4069" s="13"/>
      <c r="B4069" s="11">
        <v>5087</v>
      </c>
      <c r="C4069" s="14">
        <f t="shared" si="860"/>
        <v>71.3232</v>
      </c>
      <c r="D4069" s="13"/>
      <c r="E4069" s="14">
        <f t="shared" si="855"/>
        <v>71.321700000000007</v>
      </c>
      <c r="F4069" s="21">
        <f t="shared" si="866"/>
        <v>15</v>
      </c>
      <c r="G4069" s="13"/>
      <c r="H4069" s="21">
        <f t="shared" si="861"/>
        <v>15</v>
      </c>
      <c r="I4069" s="13"/>
      <c r="J4069" s="11" t="str">
        <f t="shared" si="863"/>
        <v>X</v>
      </c>
      <c r="K4069" s="11" t="str">
        <f t="shared" si="864"/>
        <v/>
      </c>
      <c r="L4069" s="11" t="str">
        <f t="shared" si="865"/>
        <v/>
      </c>
      <c r="M4069" s="13"/>
      <c r="X4069" s="13"/>
    </row>
    <row r="4070" spans="1:24" x14ac:dyDescent="0.3">
      <c r="A4070" s="13"/>
      <c r="B4070" s="11">
        <v>5088</v>
      </c>
      <c r="C4070" s="14">
        <f t="shared" si="860"/>
        <v>71.330200000000005</v>
      </c>
      <c r="D4070" s="13"/>
      <c r="E4070" s="14">
        <f t="shared" si="855"/>
        <v>71.328699999999998</v>
      </c>
      <c r="F4070" s="21">
        <f t="shared" si="866"/>
        <v>15</v>
      </c>
      <c r="G4070" s="13"/>
      <c r="H4070" s="21">
        <f t="shared" si="861"/>
        <v>15</v>
      </c>
      <c r="I4070" s="13"/>
      <c r="J4070" s="11" t="str">
        <f t="shared" si="863"/>
        <v>X</v>
      </c>
      <c r="K4070" s="11" t="str">
        <f t="shared" si="864"/>
        <v/>
      </c>
      <c r="L4070" s="11" t="str">
        <f t="shared" si="865"/>
        <v/>
      </c>
      <c r="M4070" s="13"/>
      <c r="X4070" s="13"/>
    </row>
    <row r="4071" spans="1:24" x14ac:dyDescent="0.3">
      <c r="A4071" s="13"/>
      <c r="B4071" s="11">
        <v>5089</v>
      </c>
      <c r="C4071" s="14">
        <f t="shared" si="860"/>
        <v>71.337199999999996</v>
      </c>
      <c r="D4071" s="13"/>
      <c r="E4071" s="14">
        <f t="shared" si="855"/>
        <v>71.335700000000003</v>
      </c>
      <c r="F4071" s="21">
        <f t="shared" si="866"/>
        <v>15</v>
      </c>
      <c r="G4071" s="13"/>
      <c r="H4071" s="21">
        <f t="shared" si="861"/>
        <v>15</v>
      </c>
      <c r="I4071" s="13"/>
      <c r="J4071" s="11" t="str">
        <f t="shared" si="863"/>
        <v>X</v>
      </c>
      <c r="K4071" s="11" t="str">
        <f t="shared" si="864"/>
        <v/>
      </c>
      <c r="L4071" s="11" t="str">
        <f t="shared" si="865"/>
        <v/>
      </c>
      <c r="M4071" s="13"/>
      <c r="X4071" s="13"/>
    </row>
    <row r="4072" spans="1:24" x14ac:dyDescent="0.3">
      <c r="A4072" s="13"/>
      <c r="B4072" s="11">
        <v>5090</v>
      </c>
      <c r="C4072" s="14">
        <f t="shared" si="860"/>
        <v>71.344200000000001</v>
      </c>
      <c r="D4072" s="13"/>
      <c r="E4072" s="14">
        <f t="shared" si="855"/>
        <v>71.342699999999994</v>
      </c>
      <c r="F4072" s="21">
        <f t="shared" si="866"/>
        <v>15</v>
      </c>
      <c r="G4072" s="13"/>
      <c r="H4072" s="21">
        <f t="shared" si="861"/>
        <v>15</v>
      </c>
      <c r="I4072" s="13"/>
      <c r="J4072" s="11" t="str">
        <f t="shared" si="863"/>
        <v>X</v>
      </c>
      <c r="K4072" s="11" t="str">
        <f t="shared" si="864"/>
        <v/>
      </c>
      <c r="L4072" s="11" t="str">
        <f t="shared" si="865"/>
        <v/>
      </c>
      <c r="M4072" s="13"/>
      <c r="X4072" s="13"/>
    </row>
    <row r="4073" spans="1:24" x14ac:dyDescent="0.3">
      <c r="A4073" s="13"/>
      <c r="B4073" s="11">
        <v>5091</v>
      </c>
      <c r="C4073" s="14">
        <f t="shared" si="860"/>
        <v>71.351200000000006</v>
      </c>
      <c r="D4073" s="13"/>
      <c r="E4073" s="14">
        <f t="shared" si="855"/>
        <v>71.349699999999999</v>
      </c>
      <c r="F4073" s="21">
        <f t="shared" si="866"/>
        <v>16</v>
      </c>
      <c r="G4073" s="13"/>
      <c r="H4073" s="21">
        <f t="shared" si="861"/>
        <v>15</v>
      </c>
      <c r="I4073" s="13"/>
      <c r="J4073" s="11" t="str">
        <f t="shared" si="863"/>
        <v/>
      </c>
      <c r="K4073" s="11" t="str">
        <f t="shared" si="864"/>
        <v/>
      </c>
      <c r="L4073" s="11" t="str">
        <f t="shared" si="865"/>
        <v>O</v>
      </c>
      <c r="M4073" s="13"/>
      <c r="X4073" s="13"/>
    </row>
    <row r="4074" spans="1:24" x14ac:dyDescent="0.3">
      <c r="A4074" s="13"/>
      <c r="B4074" s="11">
        <v>5092</v>
      </c>
      <c r="C4074" s="14">
        <f t="shared" si="860"/>
        <v>71.3583</v>
      </c>
      <c r="D4074" s="13"/>
      <c r="E4074" s="14">
        <f t="shared" si="855"/>
        <v>71.3566</v>
      </c>
      <c r="F4074" s="21">
        <f t="shared" si="866"/>
        <v>16</v>
      </c>
      <c r="G4074" s="13"/>
      <c r="H4074" s="21">
        <f t="shared" si="861"/>
        <v>17</v>
      </c>
      <c r="I4074" s="13"/>
      <c r="J4074" s="11" t="str">
        <f t="shared" si="863"/>
        <v/>
      </c>
      <c r="K4074" s="11" t="str">
        <f t="shared" si="864"/>
        <v>U</v>
      </c>
      <c r="L4074" s="11" t="str">
        <f t="shared" si="865"/>
        <v/>
      </c>
      <c r="M4074" s="13"/>
      <c r="X4074" s="13"/>
    </row>
    <row r="4075" spans="1:24" x14ac:dyDescent="0.3">
      <c r="A4075" s="13"/>
      <c r="B4075" s="11">
        <v>5093</v>
      </c>
      <c r="C4075" s="14">
        <f t="shared" si="860"/>
        <v>71.365300000000005</v>
      </c>
      <c r="D4075" s="13"/>
      <c r="E4075" s="14">
        <f t="shared" si="855"/>
        <v>71.363600000000005</v>
      </c>
      <c r="F4075" s="21">
        <f t="shared" si="866"/>
        <v>16</v>
      </c>
      <c r="G4075" s="13"/>
      <c r="H4075" s="21">
        <f t="shared" si="861"/>
        <v>17</v>
      </c>
      <c r="I4075" s="13"/>
      <c r="J4075" s="11" t="str">
        <f t="shared" si="863"/>
        <v/>
      </c>
      <c r="K4075" s="11" t="str">
        <f t="shared" si="864"/>
        <v>U</v>
      </c>
      <c r="L4075" s="11" t="str">
        <f t="shared" si="865"/>
        <v/>
      </c>
      <c r="M4075" s="13"/>
      <c r="X4075" s="13"/>
    </row>
    <row r="4076" spans="1:24" x14ac:dyDescent="0.3">
      <c r="A4076" s="13"/>
      <c r="B4076" s="11">
        <v>5094</v>
      </c>
      <c r="C4076" s="14">
        <f t="shared" si="860"/>
        <v>71.372299999999996</v>
      </c>
      <c r="D4076" s="13"/>
      <c r="E4076" s="14">
        <f t="shared" si="855"/>
        <v>71.370599999999996</v>
      </c>
      <c r="F4076" s="21">
        <f t="shared" si="866"/>
        <v>16</v>
      </c>
      <c r="G4076" s="13"/>
      <c r="H4076" s="21">
        <f t="shared" si="861"/>
        <v>17</v>
      </c>
      <c r="I4076" s="13"/>
      <c r="J4076" s="11" t="str">
        <f t="shared" si="863"/>
        <v/>
      </c>
      <c r="K4076" s="11" t="str">
        <f t="shared" si="864"/>
        <v>U</v>
      </c>
      <c r="L4076" s="11" t="str">
        <f t="shared" si="865"/>
        <v/>
      </c>
      <c r="M4076" s="13"/>
      <c r="X4076" s="13"/>
    </row>
    <row r="4077" spans="1:24" x14ac:dyDescent="0.3">
      <c r="A4077" s="13"/>
      <c r="B4077" s="11">
        <v>5095</v>
      </c>
      <c r="C4077" s="14">
        <f t="shared" si="860"/>
        <v>71.379300000000001</v>
      </c>
      <c r="D4077" s="13"/>
      <c r="E4077" s="14">
        <f t="shared" si="855"/>
        <v>71.377600000000001</v>
      </c>
      <c r="F4077" s="21">
        <f t="shared" si="866"/>
        <v>16</v>
      </c>
      <c r="G4077" s="13"/>
      <c r="H4077" s="21">
        <f t="shared" si="861"/>
        <v>17</v>
      </c>
      <c r="I4077" s="13"/>
      <c r="J4077" s="11" t="str">
        <f t="shared" si="863"/>
        <v/>
      </c>
      <c r="K4077" s="11" t="str">
        <f t="shared" si="864"/>
        <v>U</v>
      </c>
      <c r="L4077" s="11" t="str">
        <f t="shared" si="865"/>
        <v/>
      </c>
      <c r="M4077" s="13"/>
      <c r="X4077" s="13"/>
    </row>
    <row r="4078" spans="1:24" x14ac:dyDescent="0.3">
      <c r="A4078" s="13"/>
      <c r="B4078" s="11">
        <v>5096</v>
      </c>
      <c r="C4078" s="14">
        <f t="shared" si="860"/>
        <v>71.386300000000006</v>
      </c>
      <c r="D4078" s="13"/>
      <c r="E4078" s="14">
        <f t="shared" si="855"/>
        <v>71.384600000000006</v>
      </c>
      <c r="F4078" s="21">
        <f t="shared" si="866"/>
        <v>16</v>
      </c>
      <c r="G4078" s="13"/>
      <c r="H4078" s="21">
        <f t="shared" si="861"/>
        <v>17</v>
      </c>
      <c r="I4078" s="13"/>
      <c r="J4078" s="11" t="str">
        <f t="shared" si="863"/>
        <v/>
      </c>
      <c r="K4078" s="11" t="str">
        <f t="shared" si="864"/>
        <v>U</v>
      </c>
      <c r="L4078" s="11" t="str">
        <f t="shared" si="865"/>
        <v/>
      </c>
      <c r="M4078" s="13"/>
      <c r="X4078" s="13"/>
    </row>
    <row r="4079" spans="1:24" x14ac:dyDescent="0.3">
      <c r="A4079" s="13"/>
      <c r="B4079" s="11">
        <v>5097</v>
      </c>
      <c r="C4079" s="14">
        <f t="shared" si="860"/>
        <v>71.393299999999996</v>
      </c>
      <c r="D4079" s="13"/>
      <c r="E4079" s="14">
        <f t="shared" si="855"/>
        <v>71.391599999999997</v>
      </c>
      <c r="F4079" s="21">
        <f t="shared" si="866"/>
        <v>16</v>
      </c>
      <c r="G4079" s="13"/>
      <c r="H4079" s="21">
        <f t="shared" si="861"/>
        <v>17</v>
      </c>
      <c r="I4079" s="13"/>
      <c r="J4079" s="11" t="str">
        <f t="shared" si="863"/>
        <v/>
      </c>
      <c r="K4079" s="11" t="str">
        <f t="shared" si="864"/>
        <v>U</v>
      </c>
      <c r="L4079" s="11" t="str">
        <f t="shared" si="865"/>
        <v/>
      </c>
      <c r="M4079" s="13"/>
      <c r="X4079" s="13"/>
    </row>
    <row r="4080" spans="1:24" x14ac:dyDescent="0.3">
      <c r="A4080" s="13"/>
      <c r="B4080" s="11">
        <v>5098</v>
      </c>
      <c r="C4080" s="14">
        <f t="shared" si="860"/>
        <v>71.400300000000001</v>
      </c>
      <c r="D4080" s="13"/>
      <c r="E4080" s="14">
        <f t="shared" si="855"/>
        <v>71.398600000000002</v>
      </c>
      <c r="F4080" s="21">
        <f t="shared" si="866"/>
        <v>17</v>
      </c>
      <c r="G4080" s="13"/>
      <c r="H4080" s="21">
        <f t="shared" si="861"/>
        <v>17</v>
      </c>
      <c r="I4080" s="13"/>
      <c r="J4080" s="11" t="str">
        <f t="shared" si="863"/>
        <v>X</v>
      </c>
      <c r="K4080" s="11" t="str">
        <f t="shared" si="864"/>
        <v/>
      </c>
      <c r="L4080" s="11" t="str">
        <f t="shared" si="865"/>
        <v/>
      </c>
      <c r="M4080" s="13"/>
      <c r="X4080" s="13"/>
    </row>
    <row r="4081" spans="1:24" x14ac:dyDescent="0.3">
      <c r="A4081" s="13"/>
      <c r="B4081" s="11">
        <v>5099</v>
      </c>
      <c r="C4081" s="14">
        <f t="shared" si="860"/>
        <v>71.407300000000006</v>
      </c>
      <c r="D4081" s="13"/>
      <c r="E4081" s="14">
        <f t="shared" si="855"/>
        <v>71.405600000000007</v>
      </c>
      <c r="F4081" s="21">
        <f t="shared" si="866"/>
        <v>17</v>
      </c>
      <c r="G4081" s="13"/>
      <c r="H4081" s="21">
        <f t="shared" si="861"/>
        <v>17</v>
      </c>
      <c r="I4081" s="13"/>
      <c r="J4081" s="11" t="str">
        <f t="shared" si="863"/>
        <v>X</v>
      </c>
      <c r="K4081" s="11" t="str">
        <f t="shared" si="864"/>
        <v/>
      </c>
      <c r="L4081" s="11" t="str">
        <f t="shared" si="865"/>
        <v/>
      </c>
      <c r="M4081" s="13"/>
      <c r="X4081" s="13"/>
    </row>
    <row r="4082" spans="1:24" x14ac:dyDescent="0.3">
      <c r="A4082" s="13"/>
      <c r="B4082" s="11">
        <v>5100</v>
      </c>
      <c r="C4082" s="14">
        <f t="shared" si="860"/>
        <v>71.414299999999997</v>
      </c>
      <c r="D4082" s="13"/>
      <c r="E4082" s="14">
        <f t="shared" si="855"/>
        <v>71.412599999999998</v>
      </c>
      <c r="F4082" s="21">
        <f t="shared" si="866"/>
        <v>17</v>
      </c>
      <c r="G4082" s="13"/>
      <c r="H4082" s="21">
        <f t="shared" si="861"/>
        <v>17</v>
      </c>
      <c r="I4082" s="13"/>
      <c r="J4082" s="11" t="str">
        <f t="shared" si="863"/>
        <v>X</v>
      </c>
      <c r="K4082" s="11" t="str">
        <f t="shared" si="864"/>
        <v/>
      </c>
      <c r="L4082" s="11" t="str">
        <f t="shared" si="865"/>
        <v/>
      </c>
      <c r="M4082" s="13"/>
      <c r="X4082" s="13"/>
    </row>
    <row r="4083" spans="1:24" x14ac:dyDescent="0.3">
      <c r="A4083" s="13"/>
      <c r="B4083" s="11">
        <v>5101</v>
      </c>
      <c r="C4083" s="14">
        <f t="shared" si="860"/>
        <v>71.421300000000002</v>
      </c>
      <c r="D4083" s="13"/>
      <c r="E4083" s="14">
        <f t="shared" si="855"/>
        <v>71.419600000000003</v>
      </c>
      <c r="F4083" s="21">
        <f t="shared" si="866"/>
        <v>17</v>
      </c>
      <c r="G4083" s="13"/>
      <c r="H4083" s="21">
        <f t="shared" si="861"/>
        <v>17</v>
      </c>
      <c r="I4083" s="13"/>
      <c r="J4083" s="11" t="str">
        <f t="shared" si="863"/>
        <v>X</v>
      </c>
      <c r="K4083" s="11" t="str">
        <f t="shared" si="864"/>
        <v/>
      </c>
      <c r="L4083" s="11" t="str">
        <f t="shared" si="865"/>
        <v/>
      </c>
      <c r="M4083" s="13"/>
      <c r="X4083" s="13"/>
    </row>
    <row r="4084" spans="1:24" x14ac:dyDescent="0.3">
      <c r="A4084" s="13"/>
      <c r="B4084" s="11">
        <v>5102</v>
      </c>
      <c r="C4084" s="14">
        <f t="shared" si="860"/>
        <v>71.428299999999993</v>
      </c>
      <c r="D4084" s="13"/>
      <c r="E4084" s="14">
        <f t="shared" si="855"/>
        <v>71.426599999999993</v>
      </c>
      <c r="F4084" s="21">
        <v>17</v>
      </c>
      <c r="G4084" s="13"/>
      <c r="H4084" s="21">
        <f t="shared" si="861"/>
        <v>17</v>
      </c>
      <c r="I4084" s="13"/>
      <c r="J4084" s="11" t="str">
        <f t="shared" si="863"/>
        <v>X</v>
      </c>
      <c r="K4084" s="11" t="str">
        <f t="shared" si="864"/>
        <v/>
      </c>
      <c r="L4084" s="11" t="str">
        <f t="shared" si="865"/>
        <v/>
      </c>
      <c r="M4084" s="13"/>
      <c r="X4084" s="13"/>
    </row>
    <row r="4085" spans="1:24" x14ac:dyDescent="0.3">
      <c r="A4085" s="13"/>
      <c r="B4085" s="11">
        <v>5103</v>
      </c>
      <c r="C4085" s="14">
        <f t="shared" si="860"/>
        <v>71.435299999999998</v>
      </c>
      <c r="D4085" s="13"/>
      <c r="E4085" s="14">
        <f t="shared" si="855"/>
        <v>71.433599999999998</v>
      </c>
      <c r="F4085" s="21">
        <v>17</v>
      </c>
      <c r="G4085" s="13"/>
      <c r="H4085" s="21">
        <f t="shared" si="861"/>
        <v>17</v>
      </c>
      <c r="I4085" s="13"/>
      <c r="J4085" s="11" t="str">
        <f t="shared" si="863"/>
        <v>X</v>
      </c>
      <c r="K4085" s="11" t="str">
        <f t="shared" si="864"/>
        <v/>
      </c>
      <c r="L4085" s="11" t="str">
        <f t="shared" si="865"/>
        <v/>
      </c>
      <c r="M4085" s="13"/>
      <c r="X4085" s="13"/>
    </row>
    <row r="4086" spans="1:24" x14ac:dyDescent="0.3">
      <c r="A4086" s="13"/>
      <c r="B4086" s="11">
        <v>5104</v>
      </c>
      <c r="C4086" s="14">
        <f t="shared" si="860"/>
        <v>71.442300000000003</v>
      </c>
      <c r="D4086" s="13"/>
      <c r="E4086" s="14">
        <f t="shared" si="855"/>
        <v>71.440600000000003</v>
      </c>
      <c r="F4086" s="21">
        <v>17</v>
      </c>
      <c r="G4086" s="13"/>
      <c r="H4086" s="21">
        <f t="shared" si="861"/>
        <v>17</v>
      </c>
      <c r="I4086" s="13"/>
      <c r="J4086" s="11" t="str">
        <f t="shared" si="863"/>
        <v>X</v>
      </c>
      <c r="K4086" s="11" t="str">
        <f t="shared" si="864"/>
        <v/>
      </c>
      <c r="L4086" s="11" t="str">
        <f t="shared" si="865"/>
        <v/>
      </c>
      <c r="M4086" s="13"/>
      <c r="X4086" s="13"/>
    </row>
    <row r="4087" spans="1:24" x14ac:dyDescent="0.3">
      <c r="A4087" s="13"/>
      <c r="B4087" s="11">
        <v>5105</v>
      </c>
      <c r="C4087" s="14">
        <f t="shared" si="860"/>
        <v>71.449299999999994</v>
      </c>
      <c r="D4087" s="13"/>
      <c r="E4087" s="14">
        <f t="shared" si="855"/>
        <v>71.447599999999994</v>
      </c>
      <c r="F4087" s="21">
        <v>17</v>
      </c>
      <c r="G4087" s="13"/>
      <c r="H4087" s="21">
        <f t="shared" si="861"/>
        <v>17</v>
      </c>
      <c r="I4087" s="13"/>
      <c r="J4087" s="11" t="str">
        <f t="shared" si="863"/>
        <v>X</v>
      </c>
      <c r="K4087" s="11" t="str">
        <f t="shared" si="864"/>
        <v/>
      </c>
      <c r="L4087" s="11" t="str">
        <f t="shared" si="865"/>
        <v/>
      </c>
      <c r="M4087" s="13"/>
      <c r="X4087" s="13"/>
    </row>
    <row r="4088" spans="1:24" x14ac:dyDescent="0.3">
      <c r="A4088" s="13"/>
      <c r="B4088" s="11">
        <v>5106</v>
      </c>
      <c r="C4088" s="14">
        <f t="shared" si="860"/>
        <v>71.456299999999999</v>
      </c>
      <c r="D4088" s="13"/>
      <c r="E4088" s="14">
        <f t="shared" ref="E4088:E4151" si="867">ROUND(71+(B4088-5041)/143,4)</f>
        <v>71.454499999999996</v>
      </c>
      <c r="F4088" s="21">
        <v>17</v>
      </c>
      <c r="G4088" s="13"/>
      <c r="H4088" s="21">
        <f t="shared" si="861"/>
        <v>18</v>
      </c>
      <c r="I4088" s="13"/>
      <c r="J4088" s="11" t="str">
        <f t="shared" ref="J4088:J4119" si="868">IF(H4088=F4088,"X","")</f>
        <v/>
      </c>
      <c r="K4088" s="11" t="str">
        <f t="shared" ref="K4088:K4119" si="869">IF(H4088&gt;F4088,"U","")</f>
        <v>U</v>
      </c>
      <c r="L4088" s="11" t="str">
        <f t="shared" ref="L4088:L4119" si="870">IF(H4088&lt;F4088,"O","")</f>
        <v/>
      </c>
      <c r="M4088" s="13"/>
      <c r="X4088" s="13"/>
    </row>
    <row r="4089" spans="1:24" x14ac:dyDescent="0.3">
      <c r="A4089" s="13"/>
      <c r="B4089" s="11">
        <v>5107</v>
      </c>
      <c r="C4089" s="14">
        <f t="shared" si="860"/>
        <v>71.463300000000004</v>
      </c>
      <c r="D4089" s="13"/>
      <c r="E4089" s="14">
        <f t="shared" si="867"/>
        <v>71.461500000000001</v>
      </c>
      <c r="F4089" s="21">
        <v>17</v>
      </c>
      <c r="G4089" s="13"/>
      <c r="H4089" s="21">
        <f t="shared" si="861"/>
        <v>18</v>
      </c>
      <c r="I4089" s="13"/>
      <c r="J4089" s="11" t="str">
        <f t="shared" si="868"/>
        <v/>
      </c>
      <c r="K4089" s="11" t="str">
        <f t="shared" si="869"/>
        <v>U</v>
      </c>
      <c r="L4089" s="11" t="str">
        <f t="shared" si="870"/>
        <v/>
      </c>
      <c r="M4089" s="13"/>
      <c r="X4089" s="13"/>
    </row>
    <row r="4090" spans="1:24" x14ac:dyDescent="0.3">
      <c r="A4090" s="13"/>
      <c r="B4090" s="11">
        <v>5108</v>
      </c>
      <c r="C4090" s="14">
        <f t="shared" si="860"/>
        <v>71.470299999999995</v>
      </c>
      <c r="D4090" s="13"/>
      <c r="E4090" s="14">
        <f t="shared" si="867"/>
        <v>71.468500000000006</v>
      </c>
      <c r="F4090" s="21">
        <v>17</v>
      </c>
      <c r="G4090" s="13"/>
      <c r="H4090" s="21">
        <f t="shared" si="861"/>
        <v>18</v>
      </c>
      <c r="I4090" s="13"/>
      <c r="J4090" s="11" t="str">
        <f t="shared" si="868"/>
        <v/>
      </c>
      <c r="K4090" s="11" t="str">
        <f t="shared" si="869"/>
        <v>U</v>
      </c>
      <c r="L4090" s="11" t="str">
        <f t="shared" si="870"/>
        <v/>
      </c>
      <c r="M4090" s="13"/>
      <c r="X4090" s="13"/>
    </row>
    <row r="4091" spans="1:24" x14ac:dyDescent="0.3">
      <c r="A4091" s="13"/>
      <c r="B4091" s="11">
        <v>5109</v>
      </c>
      <c r="C4091" s="14">
        <f t="shared" si="860"/>
        <v>71.4773</v>
      </c>
      <c r="D4091" s="13"/>
      <c r="E4091" s="14">
        <f t="shared" si="867"/>
        <v>71.475499999999997</v>
      </c>
      <c r="F4091" s="21">
        <v>17</v>
      </c>
      <c r="G4091" s="13"/>
      <c r="H4091" s="21">
        <f t="shared" si="861"/>
        <v>18</v>
      </c>
      <c r="I4091" s="13"/>
      <c r="J4091" s="11" t="str">
        <f t="shared" si="868"/>
        <v/>
      </c>
      <c r="K4091" s="11" t="str">
        <f t="shared" si="869"/>
        <v>U</v>
      </c>
      <c r="L4091" s="11" t="str">
        <f t="shared" si="870"/>
        <v/>
      </c>
      <c r="M4091" s="13"/>
      <c r="X4091" s="13"/>
    </row>
    <row r="4092" spans="1:24" x14ac:dyDescent="0.3">
      <c r="A4092" s="13"/>
      <c r="B4092" s="11">
        <v>5110</v>
      </c>
      <c r="C4092" s="14">
        <f t="shared" si="860"/>
        <v>71.484300000000005</v>
      </c>
      <c r="D4092" s="13"/>
      <c r="E4092" s="14">
        <f t="shared" si="867"/>
        <v>71.482500000000002</v>
      </c>
      <c r="F4092" s="21">
        <v>17</v>
      </c>
      <c r="G4092" s="13"/>
      <c r="H4092" s="21">
        <f t="shared" si="861"/>
        <v>18</v>
      </c>
      <c r="I4092" s="13"/>
      <c r="J4092" s="11" t="str">
        <f t="shared" si="868"/>
        <v/>
      </c>
      <c r="K4092" s="11" t="str">
        <f t="shared" si="869"/>
        <v>U</v>
      </c>
      <c r="L4092" s="11" t="str">
        <f t="shared" si="870"/>
        <v/>
      </c>
      <c r="M4092" s="13"/>
      <c r="X4092" s="13"/>
    </row>
    <row r="4093" spans="1:24" x14ac:dyDescent="0.3">
      <c r="A4093" s="13"/>
      <c r="B4093" s="11">
        <v>5111</v>
      </c>
      <c r="C4093" s="14">
        <f t="shared" si="860"/>
        <v>71.491299999999995</v>
      </c>
      <c r="D4093" s="13"/>
      <c r="E4093" s="14">
        <f t="shared" si="867"/>
        <v>71.489500000000007</v>
      </c>
      <c r="F4093" s="21">
        <v>17</v>
      </c>
      <c r="G4093" s="13"/>
      <c r="H4093" s="21">
        <f t="shared" si="861"/>
        <v>18</v>
      </c>
      <c r="I4093" s="13"/>
      <c r="J4093" s="11" t="str">
        <f t="shared" si="868"/>
        <v/>
      </c>
      <c r="K4093" s="11" t="str">
        <f t="shared" si="869"/>
        <v>U</v>
      </c>
      <c r="L4093" s="11" t="str">
        <f t="shared" si="870"/>
        <v/>
      </c>
      <c r="M4093" s="13"/>
      <c r="X4093" s="13"/>
    </row>
    <row r="4094" spans="1:24" x14ac:dyDescent="0.3">
      <c r="A4094" s="13"/>
      <c r="B4094" s="11">
        <v>5112</v>
      </c>
      <c r="C4094" s="14">
        <f t="shared" si="860"/>
        <v>71.4983</v>
      </c>
      <c r="D4094" s="13"/>
      <c r="E4094" s="14">
        <f t="shared" si="867"/>
        <v>71.496499999999997</v>
      </c>
      <c r="F4094" s="21">
        <v>17</v>
      </c>
      <c r="G4094" s="13"/>
      <c r="H4094" s="21">
        <f t="shared" si="861"/>
        <v>18</v>
      </c>
      <c r="I4094" s="13"/>
      <c r="J4094" s="11" t="str">
        <f t="shared" si="868"/>
        <v/>
      </c>
      <c r="K4094" s="11" t="str">
        <f t="shared" si="869"/>
        <v>U</v>
      </c>
      <c r="L4094" s="11" t="str">
        <f t="shared" si="870"/>
        <v/>
      </c>
      <c r="M4094" s="13"/>
      <c r="X4094" s="13"/>
    </row>
    <row r="4095" spans="1:24" x14ac:dyDescent="0.3">
      <c r="A4095" s="13"/>
      <c r="B4095" s="11">
        <v>5113</v>
      </c>
      <c r="C4095" s="14">
        <f t="shared" si="860"/>
        <v>71.505200000000002</v>
      </c>
      <c r="D4095" s="13"/>
      <c r="E4095" s="14">
        <f t="shared" si="867"/>
        <v>71.503500000000003</v>
      </c>
      <c r="F4095" s="21">
        <v>17</v>
      </c>
      <c r="G4095" s="13"/>
      <c r="H4095" s="21">
        <f t="shared" si="861"/>
        <v>17</v>
      </c>
      <c r="I4095" s="13"/>
      <c r="J4095" s="11" t="str">
        <f t="shared" si="868"/>
        <v>X</v>
      </c>
      <c r="K4095" s="11" t="str">
        <f t="shared" si="869"/>
        <v/>
      </c>
      <c r="L4095" s="11" t="str">
        <f t="shared" si="870"/>
        <v/>
      </c>
      <c r="M4095" s="13"/>
      <c r="X4095" s="13"/>
    </row>
    <row r="4096" spans="1:24" x14ac:dyDescent="0.3">
      <c r="A4096" s="13"/>
      <c r="B4096" s="11">
        <v>5114</v>
      </c>
      <c r="C4096" s="14">
        <f t="shared" si="860"/>
        <v>71.512200000000007</v>
      </c>
      <c r="D4096" s="13"/>
      <c r="E4096" s="14">
        <f t="shared" si="867"/>
        <v>71.510499999999993</v>
      </c>
      <c r="F4096" s="21">
        <v>17</v>
      </c>
      <c r="G4096" s="13"/>
      <c r="H4096" s="21">
        <f t="shared" si="861"/>
        <v>17</v>
      </c>
      <c r="I4096" s="13"/>
      <c r="J4096" s="11" t="str">
        <f t="shared" si="868"/>
        <v>X</v>
      </c>
      <c r="K4096" s="11" t="str">
        <f t="shared" si="869"/>
        <v/>
      </c>
      <c r="L4096" s="11" t="str">
        <f t="shared" si="870"/>
        <v/>
      </c>
      <c r="M4096" s="13"/>
      <c r="X4096" s="13"/>
    </row>
    <row r="4097" spans="1:24" x14ac:dyDescent="0.3">
      <c r="A4097" s="13"/>
      <c r="B4097" s="11">
        <v>5115</v>
      </c>
      <c r="C4097" s="14">
        <f t="shared" si="860"/>
        <v>71.519199999999998</v>
      </c>
      <c r="D4097" s="13"/>
      <c r="E4097" s="14">
        <f t="shared" si="867"/>
        <v>71.517499999999998</v>
      </c>
      <c r="F4097" s="21">
        <v>17</v>
      </c>
      <c r="G4097" s="13"/>
      <c r="H4097" s="21">
        <f t="shared" si="861"/>
        <v>17</v>
      </c>
      <c r="I4097" s="13"/>
      <c r="J4097" s="11" t="str">
        <f t="shared" si="868"/>
        <v>X</v>
      </c>
      <c r="K4097" s="11" t="str">
        <f t="shared" si="869"/>
        <v/>
      </c>
      <c r="L4097" s="11" t="str">
        <f t="shared" si="870"/>
        <v/>
      </c>
      <c r="M4097" s="13"/>
      <c r="X4097" s="13"/>
    </row>
    <row r="4098" spans="1:24" x14ac:dyDescent="0.3">
      <c r="A4098" s="13"/>
      <c r="B4098" s="11">
        <v>5116</v>
      </c>
      <c r="C4098" s="14">
        <f t="shared" si="860"/>
        <v>71.526200000000003</v>
      </c>
      <c r="D4098" s="13"/>
      <c r="E4098" s="14">
        <f t="shared" si="867"/>
        <v>71.524500000000003</v>
      </c>
      <c r="F4098" s="21">
        <v>17</v>
      </c>
      <c r="G4098" s="13"/>
      <c r="H4098" s="21">
        <f t="shared" si="861"/>
        <v>17</v>
      </c>
      <c r="I4098" s="13"/>
      <c r="J4098" s="11" t="str">
        <f t="shared" si="868"/>
        <v>X</v>
      </c>
      <c r="K4098" s="11" t="str">
        <f t="shared" si="869"/>
        <v/>
      </c>
      <c r="L4098" s="11" t="str">
        <f t="shared" si="870"/>
        <v/>
      </c>
      <c r="M4098" s="13"/>
      <c r="X4098" s="13"/>
    </row>
    <row r="4099" spans="1:24" x14ac:dyDescent="0.3">
      <c r="A4099" s="13"/>
      <c r="B4099" s="11">
        <v>5117</v>
      </c>
      <c r="C4099" s="14">
        <f t="shared" si="860"/>
        <v>71.533199999999994</v>
      </c>
      <c r="D4099" s="13"/>
      <c r="E4099" s="14">
        <f t="shared" si="867"/>
        <v>71.531499999999994</v>
      </c>
      <c r="F4099" s="21">
        <v>17</v>
      </c>
      <c r="G4099" s="13"/>
      <c r="H4099" s="21">
        <f t="shared" si="861"/>
        <v>17</v>
      </c>
      <c r="I4099" s="13"/>
      <c r="J4099" s="11" t="str">
        <f t="shared" si="868"/>
        <v>X</v>
      </c>
      <c r="K4099" s="11" t="str">
        <f t="shared" si="869"/>
        <v/>
      </c>
      <c r="L4099" s="11" t="str">
        <f t="shared" si="870"/>
        <v/>
      </c>
      <c r="M4099" s="13"/>
      <c r="X4099" s="13"/>
    </row>
    <row r="4100" spans="1:24" x14ac:dyDescent="0.3">
      <c r="A4100" s="13"/>
      <c r="B4100" s="11">
        <v>5118</v>
      </c>
      <c r="C4100" s="14">
        <f t="shared" si="860"/>
        <v>71.540199999999999</v>
      </c>
      <c r="D4100" s="13"/>
      <c r="E4100" s="14">
        <f t="shared" si="867"/>
        <v>71.538499999999999</v>
      </c>
      <c r="F4100" s="21">
        <v>17</v>
      </c>
      <c r="G4100" s="13"/>
      <c r="H4100" s="21">
        <f t="shared" si="861"/>
        <v>17</v>
      </c>
      <c r="I4100" s="13"/>
      <c r="J4100" s="11" t="str">
        <f t="shared" si="868"/>
        <v>X</v>
      </c>
      <c r="K4100" s="11" t="str">
        <f t="shared" si="869"/>
        <v/>
      </c>
      <c r="L4100" s="11" t="str">
        <f t="shared" si="870"/>
        <v/>
      </c>
      <c r="M4100" s="13"/>
      <c r="X4100" s="13"/>
    </row>
    <row r="4101" spans="1:24" x14ac:dyDescent="0.3">
      <c r="A4101" s="13"/>
      <c r="B4101" s="11">
        <v>5119</v>
      </c>
      <c r="C4101" s="14">
        <f t="shared" si="860"/>
        <v>71.547200000000004</v>
      </c>
      <c r="D4101" s="13"/>
      <c r="E4101" s="14">
        <f t="shared" si="867"/>
        <v>71.545500000000004</v>
      </c>
      <c r="F4101" s="21">
        <v>17</v>
      </c>
      <c r="G4101" s="13"/>
      <c r="H4101" s="21">
        <f t="shared" si="861"/>
        <v>17</v>
      </c>
      <c r="I4101" s="13"/>
      <c r="J4101" s="11" t="str">
        <f t="shared" si="868"/>
        <v>X</v>
      </c>
      <c r="K4101" s="11" t="str">
        <f t="shared" si="869"/>
        <v/>
      </c>
      <c r="L4101" s="11" t="str">
        <f t="shared" si="870"/>
        <v/>
      </c>
      <c r="M4101" s="13"/>
      <c r="X4101" s="13"/>
    </row>
    <row r="4102" spans="1:24" x14ac:dyDescent="0.3">
      <c r="A4102" s="13"/>
      <c r="B4102" s="11">
        <v>5120</v>
      </c>
      <c r="C4102" s="14">
        <f t="shared" ref="C4102:C4165" si="871">ROUND(SQRT(B4102),4)</f>
        <v>71.554199999999994</v>
      </c>
      <c r="D4102" s="13"/>
      <c r="E4102" s="14">
        <f t="shared" si="867"/>
        <v>71.552400000000006</v>
      </c>
      <c r="F4102" s="21">
        <v>17</v>
      </c>
      <c r="G4102" s="13"/>
      <c r="H4102" s="21">
        <f t="shared" si="861"/>
        <v>18</v>
      </c>
      <c r="I4102" s="13"/>
      <c r="J4102" s="11" t="str">
        <f t="shared" si="868"/>
        <v/>
      </c>
      <c r="K4102" s="11" t="str">
        <f t="shared" si="869"/>
        <v>U</v>
      </c>
      <c r="L4102" s="11" t="str">
        <f t="shared" si="870"/>
        <v/>
      </c>
      <c r="M4102" s="13"/>
      <c r="X4102" s="13"/>
    </row>
    <row r="4103" spans="1:24" x14ac:dyDescent="0.3">
      <c r="A4103" s="13"/>
      <c r="B4103" s="11">
        <v>5121</v>
      </c>
      <c r="C4103" s="14">
        <f t="shared" si="871"/>
        <v>71.561199999999999</v>
      </c>
      <c r="D4103" s="13"/>
      <c r="E4103" s="14">
        <f t="shared" si="867"/>
        <v>71.559399999999997</v>
      </c>
      <c r="F4103" s="21">
        <v>17</v>
      </c>
      <c r="G4103" s="13"/>
      <c r="H4103" s="21">
        <f t="shared" ref="H4103:H4166" si="872">ROUND(C4103-E4103,4)*10000</f>
        <v>18</v>
      </c>
      <c r="I4103" s="13"/>
      <c r="J4103" s="11" t="str">
        <f t="shared" si="868"/>
        <v/>
      </c>
      <c r="K4103" s="11" t="str">
        <f t="shared" si="869"/>
        <v>U</v>
      </c>
      <c r="L4103" s="11" t="str">
        <f t="shared" si="870"/>
        <v/>
      </c>
      <c r="M4103" s="13"/>
      <c r="X4103" s="13"/>
    </row>
    <row r="4104" spans="1:24" x14ac:dyDescent="0.3">
      <c r="A4104" s="13"/>
      <c r="B4104" s="11">
        <v>5122</v>
      </c>
      <c r="C4104" s="14">
        <f t="shared" si="871"/>
        <v>71.568100000000001</v>
      </c>
      <c r="D4104" s="13"/>
      <c r="E4104" s="14">
        <f t="shared" si="867"/>
        <v>71.566400000000002</v>
      </c>
      <c r="F4104" s="21">
        <v>17</v>
      </c>
      <c r="G4104" s="13"/>
      <c r="H4104" s="21">
        <f t="shared" si="872"/>
        <v>17</v>
      </c>
      <c r="I4104" s="13"/>
      <c r="J4104" s="11" t="str">
        <f t="shared" si="868"/>
        <v>X</v>
      </c>
      <c r="K4104" s="11" t="str">
        <f t="shared" si="869"/>
        <v/>
      </c>
      <c r="L4104" s="11" t="str">
        <f t="shared" si="870"/>
        <v/>
      </c>
      <c r="M4104" s="13"/>
      <c r="X4104" s="13"/>
    </row>
    <row r="4105" spans="1:24" x14ac:dyDescent="0.3">
      <c r="A4105" s="13"/>
      <c r="B4105" s="11">
        <v>5123</v>
      </c>
      <c r="C4105" s="14">
        <f t="shared" si="871"/>
        <v>71.575100000000006</v>
      </c>
      <c r="D4105" s="13"/>
      <c r="E4105" s="14">
        <f t="shared" si="867"/>
        <v>71.573400000000007</v>
      </c>
      <c r="F4105" s="21">
        <v>17</v>
      </c>
      <c r="G4105" s="13"/>
      <c r="H4105" s="21">
        <f t="shared" si="872"/>
        <v>17</v>
      </c>
      <c r="I4105" s="13"/>
      <c r="J4105" s="11" t="str">
        <f t="shared" si="868"/>
        <v>X</v>
      </c>
      <c r="K4105" s="11" t="str">
        <f t="shared" si="869"/>
        <v/>
      </c>
      <c r="L4105" s="11" t="str">
        <f t="shared" si="870"/>
        <v/>
      </c>
      <c r="M4105" s="13"/>
      <c r="X4105" s="13"/>
    </row>
    <row r="4106" spans="1:24" x14ac:dyDescent="0.3">
      <c r="A4106" s="13"/>
      <c r="B4106" s="11">
        <v>5124</v>
      </c>
      <c r="C4106" s="14">
        <f t="shared" si="871"/>
        <v>71.582099999999997</v>
      </c>
      <c r="D4106" s="13"/>
      <c r="E4106" s="14">
        <f t="shared" si="867"/>
        <v>71.580399999999997</v>
      </c>
      <c r="F4106" s="21">
        <f t="shared" ref="F4106:F4125" si="873">ROUND(17-(((E4106-71)-0.58)/0.14)*(17/6),0)</f>
        <v>17</v>
      </c>
      <c r="G4106" s="13"/>
      <c r="H4106" s="21">
        <f t="shared" si="872"/>
        <v>17</v>
      </c>
      <c r="I4106" s="13"/>
      <c r="J4106" s="11" t="str">
        <f t="shared" si="868"/>
        <v>X</v>
      </c>
      <c r="K4106" s="11" t="str">
        <f t="shared" si="869"/>
        <v/>
      </c>
      <c r="L4106" s="11" t="str">
        <f t="shared" si="870"/>
        <v/>
      </c>
      <c r="M4106" s="13"/>
      <c r="X4106" s="13"/>
    </row>
    <row r="4107" spans="1:24" x14ac:dyDescent="0.3">
      <c r="A4107" s="13"/>
      <c r="B4107" s="11">
        <v>5125</v>
      </c>
      <c r="C4107" s="14">
        <f t="shared" si="871"/>
        <v>71.589100000000002</v>
      </c>
      <c r="D4107" s="13"/>
      <c r="E4107" s="14">
        <f t="shared" si="867"/>
        <v>71.587400000000002</v>
      </c>
      <c r="F4107" s="21">
        <f t="shared" si="873"/>
        <v>17</v>
      </c>
      <c r="G4107" s="13"/>
      <c r="H4107" s="21">
        <f t="shared" si="872"/>
        <v>17</v>
      </c>
      <c r="I4107" s="13"/>
      <c r="J4107" s="11" t="str">
        <f t="shared" si="868"/>
        <v>X</v>
      </c>
      <c r="K4107" s="11" t="str">
        <f t="shared" si="869"/>
        <v/>
      </c>
      <c r="L4107" s="11" t="str">
        <f t="shared" si="870"/>
        <v/>
      </c>
      <c r="M4107" s="13"/>
      <c r="X4107" s="13"/>
    </row>
    <row r="4108" spans="1:24" x14ac:dyDescent="0.3">
      <c r="A4108" s="13"/>
      <c r="B4108" s="11">
        <v>5126</v>
      </c>
      <c r="C4108" s="14">
        <f t="shared" si="871"/>
        <v>71.596100000000007</v>
      </c>
      <c r="D4108" s="13"/>
      <c r="E4108" s="14">
        <f t="shared" si="867"/>
        <v>71.594399999999993</v>
      </c>
      <c r="F4108" s="21">
        <f t="shared" si="873"/>
        <v>17</v>
      </c>
      <c r="G4108" s="13"/>
      <c r="H4108" s="21">
        <f t="shared" si="872"/>
        <v>17</v>
      </c>
      <c r="I4108" s="13"/>
      <c r="J4108" s="11" t="str">
        <f t="shared" si="868"/>
        <v>X</v>
      </c>
      <c r="K4108" s="11" t="str">
        <f t="shared" si="869"/>
        <v/>
      </c>
      <c r="L4108" s="11" t="str">
        <f t="shared" si="870"/>
        <v/>
      </c>
      <c r="M4108" s="13"/>
      <c r="X4108" s="13"/>
    </row>
    <row r="4109" spans="1:24" x14ac:dyDescent="0.3">
      <c r="A4109" s="13"/>
      <c r="B4109" s="11">
        <v>5127</v>
      </c>
      <c r="C4109" s="14">
        <f t="shared" si="871"/>
        <v>71.603099999999998</v>
      </c>
      <c r="D4109" s="13"/>
      <c r="E4109" s="14">
        <f t="shared" si="867"/>
        <v>71.601399999999998</v>
      </c>
      <c r="F4109" s="21">
        <f t="shared" si="873"/>
        <v>17</v>
      </c>
      <c r="G4109" s="13"/>
      <c r="H4109" s="21">
        <f t="shared" si="872"/>
        <v>17</v>
      </c>
      <c r="I4109" s="13"/>
      <c r="J4109" s="11" t="str">
        <f t="shared" si="868"/>
        <v>X</v>
      </c>
      <c r="K4109" s="11" t="str">
        <f t="shared" si="869"/>
        <v/>
      </c>
      <c r="L4109" s="11" t="str">
        <f t="shared" si="870"/>
        <v/>
      </c>
      <c r="M4109" s="13"/>
      <c r="X4109" s="13"/>
    </row>
    <row r="4110" spans="1:24" x14ac:dyDescent="0.3">
      <c r="A4110" s="13"/>
      <c r="B4110" s="11">
        <v>5128</v>
      </c>
      <c r="C4110" s="14">
        <f t="shared" si="871"/>
        <v>71.610100000000003</v>
      </c>
      <c r="D4110" s="13"/>
      <c r="E4110" s="14">
        <f t="shared" si="867"/>
        <v>71.608400000000003</v>
      </c>
      <c r="F4110" s="21">
        <f t="shared" si="873"/>
        <v>16</v>
      </c>
      <c r="G4110" s="13"/>
      <c r="H4110" s="21">
        <f t="shared" si="872"/>
        <v>17</v>
      </c>
      <c r="I4110" s="13"/>
      <c r="J4110" s="11" t="str">
        <f t="shared" si="868"/>
        <v/>
      </c>
      <c r="K4110" s="11" t="str">
        <f t="shared" si="869"/>
        <v>U</v>
      </c>
      <c r="L4110" s="11" t="str">
        <f t="shared" si="870"/>
        <v/>
      </c>
      <c r="M4110" s="13"/>
      <c r="X4110" s="13"/>
    </row>
    <row r="4111" spans="1:24" x14ac:dyDescent="0.3">
      <c r="A4111" s="13"/>
      <c r="B4111" s="11">
        <v>5129</v>
      </c>
      <c r="C4111" s="14">
        <f t="shared" si="871"/>
        <v>71.617000000000004</v>
      </c>
      <c r="D4111" s="13"/>
      <c r="E4111" s="14">
        <f t="shared" si="867"/>
        <v>71.615399999999994</v>
      </c>
      <c r="F4111" s="21">
        <f t="shared" si="873"/>
        <v>16</v>
      </c>
      <c r="G4111" s="13"/>
      <c r="H4111" s="21">
        <f t="shared" si="872"/>
        <v>16</v>
      </c>
      <c r="I4111" s="13"/>
      <c r="J4111" s="11" t="str">
        <f t="shared" si="868"/>
        <v>X</v>
      </c>
      <c r="K4111" s="11" t="str">
        <f t="shared" si="869"/>
        <v/>
      </c>
      <c r="L4111" s="11" t="str">
        <f t="shared" si="870"/>
        <v/>
      </c>
      <c r="M4111" s="13"/>
      <c r="X4111" s="13"/>
    </row>
    <row r="4112" spans="1:24" x14ac:dyDescent="0.3">
      <c r="A4112" s="13"/>
      <c r="B4112" s="11">
        <v>5130</v>
      </c>
      <c r="C4112" s="14">
        <f t="shared" si="871"/>
        <v>71.623999999999995</v>
      </c>
      <c r="D4112" s="13"/>
      <c r="E4112" s="14">
        <f t="shared" si="867"/>
        <v>71.622399999999999</v>
      </c>
      <c r="F4112" s="21">
        <f t="shared" si="873"/>
        <v>16</v>
      </c>
      <c r="G4112" s="13"/>
      <c r="H4112" s="21">
        <f t="shared" si="872"/>
        <v>16</v>
      </c>
      <c r="I4112" s="13"/>
      <c r="J4112" s="11" t="str">
        <f t="shared" si="868"/>
        <v>X</v>
      </c>
      <c r="K4112" s="11" t="str">
        <f t="shared" si="869"/>
        <v/>
      </c>
      <c r="L4112" s="11" t="str">
        <f t="shared" si="870"/>
        <v/>
      </c>
      <c r="M4112" s="13"/>
      <c r="X4112" s="13"/>
    </row>
    <row r="4113" spans="1:24" x14ac:dyDescent="0.3">
      <c r="A4113" s="13"/>
      <c r="B4113" s="11">
        <v>5131</v>
      </c>
      <c r="C4113" s="14">
        <f t="shared" si="871"/>
        <v>71.631</v>
      </c>
      <c r="D4113" s="13"/>
      <c r="E4113" s="14">
        <f t="shared" si="867"/>
        <v>71.629400000000004</v>
      </c>
      <c r="F4113" s="21">
        <f t="shared" si="873"/>
        <v>16</v>
      </c>
      <c r="G4113" s="13"/>
      <c r="H4113" s="21">
        <f t="shared" si="872"/>
        <v>16</v>
      </c>
      <c r="I4113" s="13"/>
      <c r="J4113" s="11" t="str">
        <f t="shared" si="868"/>
        <v>X</v>
      </c>
      <c r="K4113" s="11" t="str">
        <f t="shared" si="869"/>
        <v/>
      </c>
      <c r="L4113" s="11" t="str">
        <f t="shared" si="870"/>
        <v/>
      </c>
      <c r="M4113" s="13"/>
      <c r="X4113" s="13"/>
    </row>
    <row r="4114" spans="1:24" x14ac:dyDescent="0.3">
      <c r="A4114" s="13"/>
      <c r="B4114" s="11">
        <v>5132</v>
      </c>
      <c r="C4114" s="14">
        <f t="shared" si="871"/>
        <v>71.638000000000005</v>
      </c>
      <c r="D4114" s="13"/>
      <c r="E4114" s="14">
        <f t="shared" si="867"/>
        <v>71.636399999999995</v>
      </c>
      <c r="F4114" s="21">
        <f t="shared" si="873"/>
        <v>16</v>
      </c>
      <c r="G4114" s="13"/>
      <c r="H4114" s="21">
        <f t="shared" si="872"/>
        <v>16</v>
      </c>
      <c r="I4114" s="13"/>
      <c r="J4114" s="11" t="str">
        <f t="shared" si="868"/>
        <v>X</v>
      </c>
      <c r="K4114" s="11" t="str">
        <f t="shared" si="869"/>
        <v/>
      </c>
      <c r="L4114" s="11" t="str">
        <f t="shared" si="870"/>
        <v/>
      </c>
      <c r="M4114" s="13"/>
      <c r="X4114" s="13"/>
    </row>
    <row r="4115" spans="1:24" x14ac:dyDescent="0.3">
      <c r="A4115" s="13"/>
      <c r="B4115" s="11">
        <v>5133</v>
      </c>
      <c r="C4115" s="14">
        <f t="shared" si="871"/>
        <v>71.644999999999996</v>
      </c>
      <c r="D4115" s="13"/>
      <c r="E4115" s="14">
        <f t="shared" si="867"/>
        <v>71.6434</v>
      </c>
      <c r="F4115" s="21">
        <f t="shared" si="873"/>
        <v>16</v>
      </c>
      <c r="G4115" s="13"/>
      <c r="H4115" s="21">
        <f t="shared" si="872"/>
        <v>16</v>
      </c>
      <c r="I4115" s="13"/>
      <c r="J4115" s="11" t="str">
        <f t="shared" si="868"/>
        <v>X</v>
      </c>
      <c r="K4115" s="11" t="str">
        <f t="shared" si="869"/>
        <v/>
      </c>
      <c r="L4115" s="11" t="str">
        <f t="shared" si="870"/>
        <v/>
      </c>
      <c r="M4115" s="13"/>
      <c r="X4115" s="13"/>
    </row>
    <row r="4116" spans="1:24" x14ac:dyDescent="0.3">
      <c r="A4116" s="13"/>
      <c r="B4116" s="11">
        <v>5134</v>
      </c>
      <c r="C4116" s="14">
        <f t="shared" si="871"/>
        <v>71.651899999999998</v>
      </c>
      <c r="D4116" s="13"/>
      <c r="E4116" s="14">
        <f t="shared" si="867"/>
        <v>71.650300000000001</v>
      </c>
      <c r="F4116" s="21">
        <f t="shared" si="873"/>
        <v>16</v>
      </c>
      <c r="G4116" s="13"/>
      <c r="H4116" s="21">
        <f t="shared" si="872"/>
        <v>16</v>
      </c>
      <c r="I4116" s="13"/>
      <c r="J4116" s="11" t="str">
        <f t="shared" si="868"/>
        <v>X</v>
      </c>
      <c r="K4116" s="11" t="str">
        <f t="shared" si="869"/>
        <v/>
      </c>
      <c r="L4116" s="11" t="str">
        <f t="shared" si="870"/>
        <v/>
      </c>
      <c r="M4116" s="13"/>
      <c r="X4116" s="13"/>
    </row>
    <row r="4117" spans="1:24" x14ac:dyDescent="0.3">
      <c r="A4117" s="13"/>
      <c r="B4117" s="11">
        <v>5135</v>
      </c>
      <c r="C4117" s="14">
        <f t="shared" si="871"/>
        <v>71.658900000000003</v>
      </c>
      <c r="D4117" s="13"/>
      <c r="E4117" s="14">
        <f t="shared" si="867"/>
        <v>71.657300000000006</v>
      </c>
      <c r="F4117" s="21">
        <f t="shared" si="873"/>
        <v>15</v>
      </c>
      <c r="G4117" s="13"/>
      <c r="H4117" s="21">
        <f t="shared" si="872"/>
        <v>16</v>
      </c>
      <c r="I4117" s="13"/>
      <c r="J4117" s="11" t="str">
        <f t="shared" si="868"/>
        <v/>
      </c>
      <c r="K4117" s="11" t="str">
        <f t="shared" si="869"/>
        <v>U</v>
      </c>
      <c r="L4117" s="11" t="str">
        <f t="shared" si="870"/>
        <v/>
      </c>
      <c r="M4117" s="13"/>
      <c r="X4117" s="13"/>
    </row>
    <row r="4118" spans="1:24" x14ac:dyDescent="0.3">
      <c r="A4118" s="13"/>
      <c r="B4118" s="11">
        <v>5136</v>
      </c>
      <c r="C4118" s="14">
        <f t="shared" si="871"/>
        <v>71.665899999999993</v>
      </c>
      <c r="D4118" s="13"/>
      <c r="E4118" s="14">
        <f t="shared" si="867"/>
        <v>71.664299999999997</v>
      </c>
      <c r="F4118" s="21">
        <f t="shared" si="873"/>
        <v>15</v>
      </c>
      <c r="G4118" s="13"/>
      <c r="H4118" s="21">
        <f t="shared" si="872"/>
        <v>16</v>
      </c>
      <c r="I4118" s="13"/>
      <c r="J4118" s="11" t="str">
        <f t="shared" si="868"/>
        <v/>
      </c>
      <c r="K4118" s="11" t="str">
        <f t="shared" si="869"/>
        <v>U</v>
      </c>
      <c r="L4118" s="11" t="str">
        <f t="shared" si="870"/>
        <v/>
      </c>
      <c r="M4118" s="13"/>
      <c r="X4118" s="13"/>
    </row>
    <row r="4119" spans="1:24" x14ac:dyDescent="0.3">
      <c r="A4119" s="13"/>
      <c r="B4119" s="11">
        <v>5137</v>
      </c>
      <c r="C4119" s="14">
        <f t="shared" si="871"/>
        <v>71.672899999999998</v>
      </c>
      <c r="D4119" s="13"/>
      <c r="E4119" s="14">
        <f t="shared" si="867"/>
        <v>71.671300000000002</v>
      </c>
      <c r="F4119" s="21">
        <f t="shared" si="873"/>
        <v>15</v>
      </c>
      <c r="G4119" s="13"/>
      <c r="H4119" s="21">
        <f t="shared" si="872"/>
        <v>16</v>
      </c>
      <c r="I4119" s="13"/>
      <c r="J4119" s="11" t="str">
        <f t="shared" si="868"/>
        <v/>
      </c>
      <c r="K4119" s="11" t="str">
        <f t="shared" si="869"/>
        <v>U</v>
      </c>
      <c r="L4119" s="11" t="str">
        <f t="shared" si="870"/>
        <v/>
      </c>
      <c r="M4119" s="13"/>
      <c r="X4119" s="13"/>
    </row>
    <row r="4120" spans="1:24" x14ac:dyDescent="0.3">
      <c r="A4120" s="13"/>
      <c r="B4120" s="11">
        <v>5138</v>
      </c>
      <c r="C4120" s="14">
        <f t="shared" si="871"/>
        <v>71.6798</v>
      </c>
      <c r="D4120" s="13"/>
      <c r="E4120" s="14">
        <f t="shared" si="867"/>
        <v>71.678299999999993</v>
      </c>
      <c r="F4120" s="21">
        <f t="shared" si="873"/>
        <v>15</v>
      </c>
      <c r="G4120" s="13"/>
      <c r="H4120" s="21">
        <f t="shared" si="872"/>
        <v>15</v>
      </c>
      <c r="I4120" s="13"/>
      <c r="J4120" s="11" t="str">
        <f t="shared" ref="J4120:J4151" si="874">IF(H4120=F4120,"X","")</f>
        <v>X</v>
      </c>
      <c r="K4120" s="11" t="str">
        <f t="shared" ref="K4120:K4151" si="875">IF(H4120&gt;F4120,"U","")</f>
        <v/>
      </c>
      <c r="L4120" s="11" t="str">
        <f t="shared" ref="L4120:L4151" si="876">IF(H4120&lt;F4120,"O","")</f>
        <v/>
      </c>
      <c r="M4120" s="13"/>
      <c r="X4120" s="13"/>
    </row>
    <row r="4121" spans="1:24" x14ac:dyDescent="0.3">
      <c r="A4121" s="13"/>
      <c r="B4121" s="11">
        <v>5139</v>
      </c>
      <c r="C4121" s="14">
        <f t="shared" si="871"/>
        <v>71.686800000000005</v>
      </c>
      <c r="D4121" s="13"/>
      <c r="E4121" s="14">
        <f t="shared" si="867"/>
        <v>71.685299999999998</v>
      </c>
      <c r="F4121" s="21">
        <f t="shared" si="873"/>
        <v>15</v>
      </c>
      <c r="G4121" s="13"/>
      <c r="H4121" s="21">
        <f t="shared" si="872"/>
        <v>15</v>
      </c>
      <c r="I4121" s="13"/>
      <c r="J4121" s="11" t="str">
        <f t="shared" si="874"/>
        <v>X</v>
      </c>
      <c r="K4121" s="11" t="str">
        <f t="shared" si="875"/>
        <v/>
      </c>
      <c r="L4121" s="11" t="str">
        <f t="shared" si="876"/>
        <v/>
      </c>
      <c r="M4121" s="13"/>
      <c r="X4121" s="13"/>
    </row>
    <row r="4122" spans="1:24" x14ac:dyDescent="0.3">
      <c r="A4122" s="13"/>
      <c r="B4122" s="11">
        <v>5140</v>
      </c>
      <c r="C4122" s="14">
        <f t="shared" si="871"/>
        <v>71.693799999999996</v>
      </c>
      <c r="D4122" s="13"/>
      <c r="E4122" s="14">
        <f t="shared" si="867"/>
        <v>71.692300000000003</v>
      </c>
      <c r="F4122" s="21">
        <f t="shared" si="873"/>
        <v>15</v>
      </c>
      <c r="G4122" s="13"/>
      <c r="H4122" s="21">
        <f t="shared" si="872"/>
        <v>15</v>
      </c>
      <c r="I4122" s="13"/>
      <c r="J4122" s="11" t="str">
        <f t="shared" si="874"/>
        <v>X</v>
      </c>
      <c r="K4122" s="11" t="str">
        <f t="shared" si="875"/>
        <v/>
      </c>
      <c r="L4122" s="11" t="str">
        <f t="shared" si="876"/>
        <v/>
      </c>
      <c r="M4122" s="13"/>
      <c r="X4122" s="13"/>
    </row>
    <row r="4123" spans="1:24" x14ac:dyDescent="0.3">
      <c r="A4123" s="13"/>
      <c r="B4123" s="11">
        <v>5141</v>
      </c>
      <c r="C4123" s="14">
        <f t="shared" si="871"/>
        <v>71.700800000000001</v>
      </c>
      <c r="D4123" s="13"/>
      <c r="E4123" s="14">
        <f t="shared" si="867"/>
        <v>71.699299999999994</v>
      </c>
      <c r="F4123" s="21">
        <f t="shared" si="873"/>
        <v>15</v>
      </c>
      <c r="G4123" s="13"/>
      <c r="H4123" s="21">
        <f t="shared" si="872"/>
        <v>15</v>
      </c>
      <c r="I4123" s="13"/>
      <c r="J4123" s="11" t="str">
        <f t="shared" si="874"/>
        <v>X</v>
      </c>
      <c r="K4123" s="11" t="str">
        <f t="shared" si="875"/>
        <v/>
      </c>
      <c r="L4123" s="11" t="str">
        <f t="shared" si="876"/>
        <v/>
      </c>
      <c r="M4123" s="13"/>
      <c r="X4123" s="13"/>
    </row>
    <row r="4124" spans="1:24" x14ac:dyDescent="0.3">
      <c r="A4124" s="13"/>
      <c r="B4124" s="11">
        <v>5142</v>
      </c>
      <c r="C4124" s="14">
        <f t="shared" si="871"/>
        <v>71.707700000000003</v>
      </c>
      <c r="D4124" s="13"/>
      <c r="E4124" s="14">
        <f t="shared" si="867"/>
        <v>71.706299999999999</v>
      </c>
      <c r="F4124" s="21">
        <f t="shared" si="873"/>
        <v>14</v>
      </c>
      <c r="G4124" s="13"/>
      <c r="H4124" s="21">
        <f t="shared" si="872"/>
        <v>14</v>
      </c>
      <c r="I4124" s="13"/>
      <c r="J4124" s="11" t="str">
        <f t="shared" si="874"/>
        <v>X</v>
      </c>
      <c r="K4124" s="11" t="str">
        <f t="shared" si="875"/>
        <v/>
      </c>
      <c r="L4124" s="11" t="str">
        <f t="shared" si="876"/>
        <v/>
      </c>
      <c r="M4124" s="13"/>
      <c r="X4124" s="13"/>
    </row>
    <row r="4125" spans="1:24" x14ac:dyDescent="0.3">
      <c r="A4125" s="13"/>
      <c r="B4125" s="11">
        <v>5143</v>
      </c>
      <c r="C4125" s="14">
        <f t="shared" si="871"/>
        <v>71.714699999999993</v>
      </c>
      <c r="D4125" s="13"/>
      <c r="E4125" s="14">
        <f t="shared" si="867"/>
        <v>71.713300000000004</v>
      </c>
      <c r="F4125" s="21">
        <f t="shared" si="873"/>
        <v>14</v>
      </c>
      <c r="G4125" s="13"/>
      <c r="H4125" s="21">
        <f t="shared" si="872"/>
        <v>14</v>
      </c>
      <c r="I4125" s="13"/>
      <c r="J4125" s="11" t="str">
        <f t="shared" si="874"/>
        <v>X</v>
      </c>
      <c r="K4125" s="11" t="str">
        <f t="shared" si="875"/>
        <v/>
      </c>
      <c r="L4125" s="11" t="str">
        <f t="shared" si="876"/>
        <v/>
      </c>
      <c r="M4125" s="13"/>
      <c r="X4125" s="13"/>
    </row>
    <row r="4126" spans="1:24" x14ac:dyDescent="0.3">
      <c r="A4126" s="13"/>
      <c r="B4126" s="11">
        <v>5144</v>
      </c>
      <c r="C4126" s="14">
        <f t="shared" si="871"/>
        <v>71.721699999999998</v>
      </c>
      <c r="D4126" s="13"/>
      <c r="E4126" s="14">
        <f t="shared" si="867"/>
        <v>71.720299999999995</v>
      </c>
      <c r="F4126" s="21">
        <f t="shared" ref="F4126:F4145" si="877">ROUND((17/2)+((0.86-(E4126-71))/0.14)*(17/3),0)</f>
        <v>14</v>
      </c>
      <c r="G4126" s="13"/>
      <c r="H4126" s="21">
        <f t="shared" si="872"/>
        <v>14</v>
      </c>
      <c r="I4126" s="13"/>
      <c r="J4126" s="11" t="str">
        <f t="shared" si="874"/>
        <v>X</v>
      </c>
      <c r="K4126" s="11" t="str">
        <f t="shared" si="875"/>
        <v/>
      </c>
      <c r="L4126" s="11" t="str">
        <f t="shared" si="876"/>
        <v/>
      </c>
      <c r="M4126" s="13"/>
      <c r="X4126" s="13"/>
    </row>
    <row r="4127" spans="1:24" x14ac:dyDescent="0.3">
      <c r="A4127" s="13"/>
      <c r="B4127" s="11">
        <v>5145</v>
      </c>
      <c r="C4127" s="14">
        <f t="shared" si="871"/>
        <v>71.728700000000003</v>
      </c>
      <c r="D4127" s="13"/>
      <c r="E4127" s="14">
        <f t="shared" si="867"/>
        <v>71.7273</v>
      </c>
      <c r="F4127" s="21">
        <f t="shared" si="877"/>
        <v>14</v>
      </c>
      <c r="G4127" s="13"/>
      <c r="H4127" s="21">
        <f t="shared" si="872"/>
        <v>14</v>
      </c>
      <c r="I4127" s="13"/>
      <c r="J4127" s="11" t="str">
        <f t="shared" si="874"/>
        <v>X</v>
      </c>
      <c r="K4127" s="11" t="str">
        <f t="shared" si="875"/>
        <v/>
      </c>
      <c r="L4127" s="11" t="str">
        <f t="shared" si="876"/>
        <v/>
      </c>
      <c r="M4127" s="13"/>
      <c r="X4127" s="13"/>
    </row>
    <row r="4128" spans="1:24" x14ac:dyDescent="0.3">
      <c r="A4128" s="13"/>
      <c r="B4128" s="11">
        <v>5146</v>
      </c>
      <c r="C4128" s="14">
        <f t="shared" si="871"/>
        <v>71.735600000000005</v>
      </c>
      <c r="D4128" s="13"/>
      <c r="E4128" s="14">
        <f t="shared" si="867"/>
        <v>71.734300000000005</v>
      </c>
      <c r="F4128" s="21">
        <f t="shared" si="877"/>
        <v>14</v>
      </c>
      <c r="G4128" s="13"/>
      <c r="H4128" s="21">
        <f t="shared" si="872"/>
        <v>13</v>
      </c>
      <c r="I4128" s="13"/>
      <c r="J4128" s="11" t="str">
        <f t="shared" si="874"/>
        <v/>
      </c>
      <c r="K4128" s="11" t="str">
        <f t="shared" si="875"/>
        <v/>
      </c>
      <c r="L4128" s="11" t="str">
        <f t="shared" si="876"/>
        <v>O</v>
      </c>
      <c r="M4128" s="13"/>
      <c r="X4128" s="13"/>
    </row>
    <row r="4129" spans="1:24" x14ac:dyDescent="0.3">
      <c r="A4129" s="13"/>
      <c r="B4129" s="11">
        <v>5147</v>
      </c>
      <c r="C4129" s="14">
        <f t="shared" si="871"/>
        <v>71.742599999999996</v>
      </c>
      <c r="D4129" s="13"/>
      <c r="E4129" s="14">
        <f t="shared" si="867"/>
        <v>71.741299999999995</v>
      </c>
      <c r="F4129" s="21">
        <f t="shared" si="877"/>
        <v>13</v>
      </c>
      <c r="G4129" s="13"/>
      <c r="H4129" s="21">
        <f t="shared" si="872"/>
        <v>13</v>
      </c>
      <c r="I4129" s="13"/>
      <c r="J4129" s="11" t="str">
        <f t="shared" si="874"/>
        <v>X</v>
      </c>
      <c r="K4129" s="11" t="str">
        <f t="shared" si="875"/>
        <v/>
      </c>
      <c r="L4129" s="11" t="str">
        <f t="shared" si="876"/>
        <v/>
      </c>
      <c r="M4129" s="13"/>
      <c r="X4129" s="13"/>
    </row>
    <row r="4130" spans="1:24" x14ac:dyDescent="0.3">
      <c r="A4130" s="13"/>
      <c r="B4130" s="11">
        <v>5148</v>
      </c>
      <c r="C4130" s="14">
        <f t="shared" si="871"/>
        <v>71.749600000000001</v>
      </c>
      <c r="D4130" s="13"/>
      <c r="E4130" s="14">
        <f t="shared" si="867"/>
        <v>71.7483</v>
      </c>
      <c r="F4130" s="21">
        <f t="shared" si="877"/>
        <v>13</v>
      </c>
      <c r="G4130" s="13"/>
      <c r="H4130" s="21">
        <f t="shared" si="872"/>
        <v>13</v>
      </c>
      <c r="I4130" s="13"/>
      <c r="J4130" s="11" t="str">
        <f t="shared" si="874"/>
        <v>X</v>
      </c>
      <c r="K4130" s="11" t="str">
        <f t="shared" si="875"/>
        <v/>
      </c>
      <c r="L4130" s="11" t="str">
        <f t="shared" si="876"/>
        <v/>
      </c>
      <c r="M4130" s="13"/>
      <c r="X4130" s="13"/>
    </row>
    <row r="4131" spans="1:24" x14ac:dyDescent="0.3">
      <c r="A4131" s="13"/>
      <c r="B4131" s="11">
        <v>5149</v>
      </c>
      <c r="C4131" s="14">
        <f t="shared" si="871"/>
        <v>71.756500000000003</v>
      </c>
      <c r="D4131" s="13"/>
      <c r="E4131" s="14">
        <f t="shared" si="867"/>
        <v>71.755200000000002</v>
      </c>
      <c r="F4131" s="21">
        <f t="shared" si="877"/>
        <v>13</v>
      </c>
      <c r="G4131" s="13"/>
      <c r="H4131" s="21">
        <f t="shared" si="872"/>
        <v>13</v>
      </c>
      <c r="I4131" s="13"/>
      <c r="J4131" s="11" t="str">
        <f t="shared" si="874"/>
        <v>X</v>
      </c>
      <c r="K4131" s="11" t="str">
        <f t="shared" si="875"/>
        <v/>
      </c>
      <c r="L4131" s="11" t="str">
        <f t="shared" si="876"/>
        <v/>
      </c>
      <c r="M4131" s="13"/>
      <c r="X4131" s="13"/>
    </row>
    <row r="4132" spans="1:24" x14ac:dyDescent="0.3">
      <c r="A4132" s="13"/>
      <c r="B4132" s="11">
        <v>5150</v>
      </c>
      <c r="C4132" s="14">
        <f t="shared" si="871"/>
        <v>71.763499999999993</v>
      </c>
      <c r="D4132" s="13"/>
      <c r="E4132" s="14">
        <f t="shared" si="867"/>
        <v>71.762200000000007</v>
      </c>
      <c r="F4132" s="21">
        <f t="shared" si="877"/>
        <v>12</v>
      </c>
      <c r="G4132" s="13"/>
      <c r="H4132" s="21">
        <f t="shared" si="872"/>
        <v>13</v>
      </c>
      <c r="I4132" s="13"/>
      <c r="J4132" s="11" t="str">
        <f t="shared" si="874"/>
        <v/>
      </c>
      <c r="K4132" s="11" t="str">
        <f t="shared" si="875"/>
        <v>U</v>
      </c>
      <c r="L4132" s="11" t="str">
        <f t="shared" si="876"/>
        <v/>
      </c>
      <c r="M4132" s="13"/>
      <c r="X4132" s="13"/>
    </row>
    <row r="4133" spans="1:24" x14ac:dyDescent="0.3">
      <c r="A4133" s="13"/>
      <c r="B4133" s="11">
        <v>5151</v>
      </c>
      <c r="C4133" s="14">
        <f t="shared" si="871"/>
        <v>71.770499999999998</v>
      </c>
      <c r="D4133" s="13"/>
      <c r="E4133" s="14">
        <f t="shared" si="867"/>
        <v>71.769199999999998</v>
      </c>
      <c r="F4133" s="21">
        <f t="shared" si="877"/>
        <v>12</v>
      </c>
      <c r="G4133" s="13"/>
      <c r="H4133" s="21">
        <f t="shared" si="872"/>
        <v>13</v>
      </c>
      <c r="I4133" s="13"/>
      <c r="J4133" s="11" t="str">
        <f t="shared" si="874"/>
        <v/>
      </c>
      <c r="K4133" s="11" t="str">
        <f t="shared" si="875"/>
        <v>U</v>
      </c>
      <c r="L4133" s="11" t="str">
        <f t="shared" si="876"/>
        <v/>
      </c>
      <c r="M4133" s="13"/>
      <c r="X4133" s="13"/>
    </row>
    <row r="4134" spans="1:24" x14ac:dyDescent="0.3">
      <c r="A4134" s="13"/>
      <c r="B4134" s="11">
        <v>5152</v>
      </c>
      <c r="C4134" s="14">
        <f t="shared" si="871"/>
        <v>71.7774</v>
      </c>
      <c r="D4134" s="13"/>
      <c r="E4134" s="14">
        <f t="shared" si="867"/>
        <v>71.776200000000003</v>
      </c>
      <c r="F4134" s="21">
        <f t="shared" si="877"/>
        <v>12</v>
      </c>
      <c r="G4134" s="13"/>
      <c r="H4134" s="21">
        <f t="shared" si="872"/>
        <v>11.999999999999998</v>
      </c>
      <c r="I4134" s="13"/>
      <c r="J4134" s="11" t="str">
        <f t="shared" si="874"/>
        <v>X</v>
      </c>
      <c r="K4134" s="11" t="str">
        <f t="shared" si="875"/>
        <v/>
      </c>
      <c r="L4134" s="11" t="str">
        <f t="shared" si="876"/>
        <v/>
      </c>
      <c r="M4134" s="13"/>
      <c r="X4134" s="13"/>
    </row>
    <row r="4135" spans="1:24" x14ac:dyDescent="0.3">
      <c r="A4135" s="13"/>
      <c r="B4135" s="11">
        <v>5153</v>
      </c>
      <c r="C4135" s="14">
        <f t="shared" si="871"/>
        <v>71.784400000000005</v>
      </c>
      <c r="D4135" s="13"/>
      <c r="E4135" s="14">
        <f t="shared" si="867"/>
        <v>71.783199999999994</v>
      </c>
      <c r="F4135" s="21">
        <f t="shared" si="877"/>
        <v>12</v>
      </c>
      <c r="G4135" s="13"/>
      <c r="H4135" s="21">
        <f t="shared" si="872"/>
        <v>11.999999999999998</v>
      </c>
      <c r="I4135" s="13"/>
      <c r="J4135" s="11" t="str">
        <f t="shared" si="874"/>
        <v>X</v>
      </c>
      <c r="K4135" s="11" t="str">
        <f t="shared" si="875"/>
        <v/>
      </c>
      <c r="L4135" s="11" t="str">
        <f t="shared" si="876"/>
        <v/>
      </c>
      <c r="M4135" s="13"/>
      <c r="X4135" s="13"/>
    </row>
    <row r="4136" spans="1:24" x14ac:dyDescent="0.3">
      <c r="A4136" s="13"/>
      <c r="B4136" s="11">
        <v>5154</v>
      </c>
      <c r="C4136" s="14">
        <f t="shared" si="871"/>
        <v>71.791399999999996</v>
      </c>
      <c r="D4136" s="13"/>
      <c r="E4136" s="14">
        <f t="shared" si="867"/>
        <v>71.790199999999999</v>
      </c>
      <c r="F4136" s="21">
        <f t="shared" si="877"/>
        <v>11</v>
      </c>
      <c r="G4136" s="13"/>
      <c r="H4136" s="21">
        <f t="shared" si="872"/>
        <v>11.999999999999998</v>
      </c>
      <c r="I4136" s="13"/>
      <c r="J4136" s="11" t="str">
        <f t="shared" si="874"/>
        <v/>
      </c>
      <c r="K4136" s="11" t="str">
        <f t="shared" si="875"/>
        <v>U</v>
      </c>
      <c r="L4136" s="11" t="str">
        <f t="shared" si="876"/>
        <v/>
      </c>
      <c r="M4136" s="13"/>
      <c r="X4136" s="13"/>
    </row>
    <row r="4137" spans="1:24" x14ac:dyDescent="0.3">
      <c r="A4137" s="13"/>
      <c r="B4137" s="11">
        <v>5155</v>
      </c>
      <c r="C4137" s="14">
        <f t="shared" si="871"/>
        <v>71.798299999999998</v>
      </c>
      <c r="D4137" s="13"/>
      <c r="E4137" s="14">
        <f t="shared" si="867"/>
        <v>71.797200000000004</v>
      </c>
      <c r="F4137" s="21">
        <f t="shared" si="877"/>
        <v>11</v>
      </c>
      <c r="G4137" s="13"/>
      <c r="H4137" s="21">
        <f t="shared" si="872"/>
        <v>11</v>
      </c>
      <c r="I4137" s="13"/>
      <c r="J4137" s="11" t="str">
        <f t="shared" si="874"/>
        <v>X</v>
      </c>
      <c r="K4137" s="11" t="str">
        <f t="shared" si="875"/>
        <v/>
      </c>
      <c r="L4137" s="11" t="str">
        <f t="shared" si="876"/>
        <v/>
      </c>
      <c r="M4137" s="13"/>
      <c r="X4137" s="13"/>
    </row>
    <row r="4138" spans="1:24" x14ac:dyDescent="0.3">
      <c r="A4138" s="13"/>
      <c r="B4138" s="11">
        <v>5156</v>
      </c>
      <c r="C4138" s="14">
        <f t="shared" si="871"/>
        <v>71.805300000000003</v>
      </c>
      <c r="D4138" s="13"/>
      <c r="E4138" s="14">
        <f t="shared" si="867"/>
        <v>71.804199999999994</v>
      </c>
      <c r="F4138" s="21">
        <f t="shared" si="877"/>
        <v>11</v>
      </c>
      <c r="G4138" s="13"/>
      <c r="H4138" s="21">
        <f t="shared" si="872"/>
        <v>11</v>
      </c>
      <c r="I4138" s="13"/>
      <c r="J4138" s="11" t="str">
        <f t="shared" si="874"/>
        <v>X</v>
      </c>
      <c r="K4138" s="11" t="str">
        <f t="shared" si="875"/>
        <v/>
      </c>
      <c r="L4138" s="11" t="str">
        <f t="shared" si="876"/>
        <v/>
      </c>
      <c r="M4138" s="13"/>
      <c r="X4138" s="13"/>
    </row>
    <row r="4139" spans="1:24" x14ac:dyDescent="0.3">
      <c r="A4139" s="13"/>
      <c r="B4139" s="11">
        <v>5157</v>
      </c>
      <c r="C4139" s="14">
        <f t="shared" si="871"/>
        <v>71.812299999999993</v>
      </c>
      <c r="D4139" s="13"/>
      <c r="E4139" s="14">
        <f t="shared" si="867"/>
        <v>71.811199999999999</v>
      </c>
      <c r="F4139" s="21">
        <f t="shared" si="877"/>
        <v>10</v>
      </c>
      <c r="G4139" s="13"/>
      <c r="H4139" s="21">
        <f t="shared" si="872"/>
        <v>11</v>
      </c>
      <c r="I4139" s="13"/>
      <c r="J4139" s="11" t="str">
        <f t="shared" si="874"/>
        <v/>
      </c>
      <c r="K4139" s="11" t="str">
        <f t="shared" si="875"/>
        <v>U</v>
      </c>
      <c r="L4139" s="11" t="str">
        <f t="shared" si="876"/>
        <v/>
      </c>
      <c r="M4139" s="13"/>
      <c r="X4139" s="13"/>
    </row>
    <row r="4140" spans="1:24" x14ac:dyDescent="0.3">
      <c r="A4140" s="13"/>
      <c r="B4140" s="11">
        <v>5158</v>
      </c>
      <c r="C4140" s="14">
        <f t="shared" si="871"/>
        <v>71.819199999999995</v>
      </c>
      <c r="D4140" s="13"/>
      <c r="E4140" s="14">
        <f t="shared" si="867"/>
        <v>71.818200000000004</v>
      </c>
      <c r="F4140" s="21">
        <f t="shared" si="877"/>
        <v>10</v>
      </c>
      <c r="G4140" s="13"/>
      <c r="H4140" s="21">
        <f t="shared" si="872"/>
        <v>10</v>
      </c>
      <c r="I4140" s="13"/>
      <c r="J4140" s="11" t="str">
        <f t="shared" si="874"/>
        <v>X</v>
      </c>
      <c r="K4140" s="11" t="str">
        <f t="shared" si="875"/>
        <v/>
      </c>
      <c r="L4140" s="11" t="str">
        <f t="shared" si="876"/>
        <v/>
      </c>
      <c r="M4140" s="13"/>
      <c r="X4140" s="13"/>
    </row>
    <row r="4141" spans="1:24" x14ac:dyDescent="0.3">
      <c r="A4141" s="13"/>
      <c r="B4141" s="11">
        <v>5159</v>
      </c>
      <c r="C4141" s="14">
        <f t="shared" si="871"/>
        <v>71.8262</v>
      </c>
      <c r="D4141" s="13"/>
      <c r="E4141" s="14">
        <f t="shared" si="867"/>
        <v>71.825199999999995</v>
      </c>
      <c r="F4141" s="21">
        <f t="shared" si="877"/>
        <v>10</v>
      </c>
      <c r="G4141" s="13"/>
      <c r="H4141" s="21">
        <f t="shared" si="872"/>
        <v>10</v>
      </c>
      <c r="I4141" s="13"/>
      <c r="J4141" s="11" t="str">
        <f t="shared" si="874"/>
        <v>X</v>
      </c>
      <c r="K4141" s="11" t="str">
        <f t="shared" si="875"/>
        <v/>
      </c>
      <c r="L4141" s="11" t="str">
        <f t="shared" si="876"/>
        <v/>
      </c>
      <c r="M4141" s="13"/>
      <c r="X4141" s="13"/>
    </row>
    <row r="4142" spans="1:24" x14ac:dyDescent="0.3">
      <c r="A4142" s="13"/>
      <c r="B4142" s="11">
        <v>5160</v>
      </c>
      <c r="C4142" s="14">
        <f t="shared" si="871"/>
        <v>71.833100000000002</v>
      </c>
      <c r="D4142" s="13"/>
      <c r="E4142" s="14">
        <f t="shared" si="867"/>
        <v>71.8322</v>
      </c>
      <c r="F4142" s="21">
        <f t="shared" si="877"/>
        <v>10</v>
      </c>
      <c r="G4142" s="13"/>
      <c r="H4142" s="21">
        <f t="shared" si="872"/>
        <v>9</v>
      </c>
      <c r="I4142" s="13"/>
      <c r="J4142" s="11" t="str">
        <f t="shared" si="874"/>
        <v/>
      </c>
      <c r="K4142" s="11" t="str">
        <f t="shared" si="875"/>
        <v/>
      </c>
      <c r="L4142" s="11" t="str">
        <f t="shared" si="876"/>
        <v>O</v>
      </c>
      <c r="M4142" s="13"/>
      <c r="X4142" s="13"/>
    </row>
    <row r="4143" spans="1:24" x14ac:dyDescent="0.3">
      <c r="A4143" s="13"/>
      <c r="B4143" s="11">
        <v>5161</v>
      </c>
      <c r="C4143" s="14">
        <f t="shared" si="871"/>
        <v>71.840100000000007</v>
      </c>
      <c r="D4143" s="13"/>
      <c r="E4143" s="14">
        <f t="shared" si="867"/>
        <v>71.839200000000005</v>
      </c>
      <c r="F4143" s="21">
        <f t="shared" si="877"/>
        <v>9</v>
      </c>
      <c r="G4143" s="13"/>
      <c r="H4143" s="21">
        <f t="shared" si="872"/>
        <v>9</v>
      </c>
      <c r="I4143" s="13"/>
      <c r="J4143" s="11" t="str">
        <f t="shared" si="874"/>
        <v>X</v>
      </c>
      <c r="K4143" s="11" t="str">
        <f t="shared" si="875"/>
        <v/>
      </c>
      <c r="L4143" s="11" t="str">
        <f t="shared" si="876"/>
        <v/>
      </c>
      <c r="M4143" s="13"/>
      <c r="X4143" s="13"/>
    </row>
    <row r="4144" spans="1:24" x14ac:dyDescent="0.3">
      <c r="A4144" s="13"/>
      <c r="B4144" s="11">
        <v>5162</v>
      </c>
      <c r="C4144" s="14">
        <f t="shared" si="871"/>
        <v>71.847099999999998</v>
      </c>
      <c r="D4144" s="13"/>
      <c r="E4144" s="14">
        <f t="shared" si="867"/>
        <v>71.846199999999996</v>
      </c>
      <c r="F4144" s="21">
        <f t="shared" si="877"/>
        <v>9</v>
      </c>
      <c r="G4144" s="13"/>
      <c r="H4144" s="21">
        <f t="shared" si="872"/>
        <v>9</v>
      </c>
      <c r="I4144" s="13"/>
      <c r="J4144" s="11" t="str">
        <f t="shared" si="874"/>
        <v>X</v>
      </c>
      <c r="K4144" s="11" t="str">
        <f t="shared" si="875"/>
        <v/>
      </c>
      <c r="L4144" s="11" t="str">
        <f t="shared" si="876"/>
        <v/>
      </c>
      <c r="M4144" s="13"/>
      <c r="X4144" s="13"/>
    </row>
    <row r="4145" spans="1:24" x14ac:dyDescent="0.3">
      <c r="A4145" s="13"/>
      <c r="B4145" s="11">
        <v>5163</v>
      </c>
      <c r="C4145" s="14">
        <f t="shared" si="871"/>
        <v>71.853999999999999</v>
      </c>
      <c r="D4145" s="13"/>
      <c r="E4145" s="14">
        <f t="shared" si="867"/>
        <v>71.853099999999998</v>
      </c>
      <c r="F4145" s="21">
        <f t="shared" si="877"/>
        <v>9</v>
      </c>
      <c r="G4145" s="13"/>
      <c r="H4145" s="21">
        <f t="shared" si="872"/>
        <v>9</v>
      </c>
      <c r="I4145" s="13"/>
      <c r="J4145" s="11" t="str">
        <f t="shared" si="874"/>
        <v>X</v>
      </c>
      <c r="K4145" s="11" t="str">
        <f t="shared" si="875"/>
        <v/>
      </c>
      <c r="L4145" s="11" t="str">
        <f t="shared" si="876"/>
        <v/>
      </c>
      <c r="M4145" s="13"/>
      <c r="X4145" s="13"/>
    </row>
    <row r="4146" spans="1:24" x14ac:dyDescent="0.3">
      <c r="A4146" s="13"/>
      <c r="B4146" s="11">
        <v>5164</v>
      </c>
      <c r="C4146" s="14">
        <f t="shared" si="871"/>
        <v>71.861000000000004</v>
      </c>
      <c r="D4146" s="13"/>
      <c r="E4146" s="14">
        <f t="shared" si="867"/>
        <v>71.860100000000003</v>
      </c>
      <c r="F4146" s="21">
        <f t="shared" ref="F4146:F4165" si="878">ROUND(((1-(E4146-71))/0.14)*(17/2),0)</f>
        <v>8</v>
      </c>
      <c r="G4146" s="13"/>
      <c r="H4146" s="21">
        <f t="shared" si="872"/>
        <v>9</v>
      </c>
      <c r="I4146" s="13"/>
      <c r="J4146" s="11" t="str">
        <f t="shared" si="874"/>
        <v/>
      </c>
      <c r="K4146" s="11" t="str">
        <f t="shared" si="875"/>
        <v>U</v>
      </c>
      <c r="L4146" s="11" t="str">
        <f t="shared" si="876"/>
        <v/>
      </c>
      <c r="M4146" s="13"/>
      <c r="X4146" s="13"/>
    </row>
    <row r="4147" spans="1:24" x14ac:dyDescent="0.3">
      <c r="A4147" s="13"/>
      <c r="B4147" s="11">
        <v>5165</v>
      </c>
      <c r="C4147" s="14">
        <f t="shared" si="871"/>
        <v>71.867900000000006</v>
      </c>
      <c r="D4147" s="13"/>
      <c r="E4147" s="14">
        <f t="shared" si="867"/>
        <v>71.867099999999994</v>
      </c>
      <c r="F4147" s="21">
        <f t="shared" si="878"/>
        <v>8</v>
      </c>
      <c r="G4147" s="13"/>
      <c r="H4147" s="21">
        <f t="shared" si="872"/>
        <v>8</v>
      </c>
      <c r="I4147" s="13"/>
      <c r="J4147" s="11" t="str">
        <f t="shared" si="874"/>
        <v>X</v>
      </c>
      <c r="K4147" s="11" t="str">
        <f t="shared" si="875"/>
        <v/>
      </c>
      <c r="L4147" s="11" t="str">
        <f t="shared" si="876"/>
        <v/>
      </c>
      <c r="M4147" s="13"/>
      <c r="X4147" s="13"/>
    </row>
    <row r="4148" spans="1:24" x14ac:dyDescent="0.3">
      <c r="A4148" s="13"/>
      <c r="B4148" s="11">
        <v>5166</v>
      </c>
      <c r="C4148" s="14">
        <f t="shared" si="871"/>
        <v>71.874899999999997</v>
      </c>
      <c r="D4148" s="13"/>
      <c r="E4148" s="14">
        <f t="shared" si="867"/>
        <v>71.874099999999999</v>
      </c>
      <c r="F4148" s="21">
        <f t="shared" si="878"/>
        <v>8</v>
      </c>
      <c r="G4148" s="13"/>
      <c r="H4148" s="21">
        <f t="shared" si="872"/>
        <v>8</v>
      </c>
      <c r="I4148" s="13"/>
      <c r="J4148" s="11" t="str">
        <f t="shared" si="874"/>
        <v>X</v>
      </c>
      <c r="K4148" s="11" t="str">
        <f t="shared" si="875"/>
        <v/>
      </c>
      <c r="L4148" s="11" t="str">
        <f t="shared" si="876"/>
        <v/>
      </c>
      <c r="M4148" s="13"/>
      <c r="X4148" s="13"/>
    </row>
    <row r="4149" spans="1:24" x14ac:dyDescent="0.3">
      <c r="A4149" s="13"/>
      <c r="B4149" s="11">
        <v>5167</v>
      </c>
      <c r="C4149" s="14">
        <f t="shared" si="871"/>
        <v>71.881799999999998</v>
      </c>
      <c r="D4149" s="13"/>
      <c r="E4149" s="14">
        <f t="shared" si="867"/>
        <v>71.881100000000004</v>
      </c>
      <c r="F4149" s="21">
        <f t="shared" si="878"/>
        <v>7</v>
      </c>
      <c r="G4149" s="13"/>
      <c r="H4149" s="21">
        <f t="shared" si="872"/>
        <v>7</v>
      </c>
      <c r="I4149" s="13"/>
      <c r="J4149" s="11" t="str">
        <f t="shared" si="874"/>
        <v>X</v>
      </c>
      <c r="K4149" s="11" t="str">
        <f t="shared" si="875"/>
        <v/>
      </c>
      <c r="L4149" s="11" t="str">
        <f t="shared" si="876"/>
        <v/>
      </c>
      <c r="M4149" s="13"/>
      <c r="X4149" s="13"/>
    </row>
    <row r="4150" spans="1:24" x14ac:dyDescent="0.3">
      <c r="A4150" s="13"/>
      <c r="B4150" s="11">
        <v>5168</v>
      </c>
      <c r="C4150" s="14">
        <f t="shared" si="871"/>
        <v>71.888800000000003</v>
      </c>
      <c r="D4150" s="13"/>
      <c r="E4150" s="14">
        <f t="shared" si="867"/>
        <v>71.888099999999994</v>
      </c>
      <c r="F4150" s="21">
        <f t="shared" si="878"/>
        <v>7</v>
      </c>
      <c r="G4150" s="13"/>
      <c r="H4150" s="21">
        <f t="shared" si="872"/>
        <v>7</v>
      </c>
      <c r="I4150" s="13"/>
      <c r="J4150" s="11" t="str">
        <f t="shared" si="874"/>
        <v>X</v>
      </c>
      <c r="K4150" s="11" t="str">
        <f t="shared" si="875"/>
        <v/>
      </c>
      <c r="L4150" s="11" t="str">
        <f t="shared" si="876"/>
        <v/>
      </c>
      <c r="M4150" s="13"/>
      <c r="X4150" s="13"/>
    </row>
    <row r="4151" spans="1:24" x14ac:dyDescent="0.3">
      <c r="A4151" s="13"/>
      <c r="B4151" s="11">
        <v>5169</v>
      </c>
      <c r="C4151" s="14">
        <f t="shared" si="871"/>
        <v>71.895799999999994</v>
      </c>
      <c r="D4151" s="13"/>
      <c r="E4151" s="14">
        <f t="shared" si="867"/>
        <v>71.895099999999999</v>
      </c>
      <c r="F4151" s="21">
        <f t="shared" si="878"/>
        <v>6</v>
      </c>
      <c r="G4151" s="13"/>
      <c r="H4151" s="21">
        <f t="shared" si="872"/>
        <v>7</v>
      </c>
      <c r="I4151" s="13"/>
      <c r="J4151" s="11" t="str">
        <f t="shared" si="874"/>
        <v/>
      </c>
      <c r="K4151" s="11" t="str">
        <f t="shared" si="875"/>
        <v>U</v>
      </c>
      <c r="L4151" s="11" t="str">
        <f t="shared" si="876"/>
        <v/>
      </c>
      <c r="M4151" s="13"/>
      <c r="X4151" s="13"/>
    </row>
    <row r="4152" spans="1:24" x14ac:dyDescent="0.3">
      <c r="A4152" s="13"/>
      <c r="B4152" s="11">
        <v>5170</v>
      </c>
      <c r="C4152" s="14">
        <f t="shared" si="871"/>
        <v>71.902699999999996</v>
      </c>
      <c r="D4152" s="13"/>
      <c r="E4152" s="14">
        <f t="shared" ref="E4152:E4165" si="879">ROUND(71+(B4152-5041)/143,4)</f>
        <v>71.902100000000004</v>
      </c>
      <c r="F4152" s="21">
        <f t="shared" si="878"/>
        <v>6</v>
      </c>
      <c r="G4152" s="13"/>
      <c r="H4152" s="21">
        <f t="shared" si="872"/>
        <v>5.9999999999999991</v>
      </c>
      <c r="I4152" s="13"/>
      <c r="J4152" s="11" t="str">
        <f t="shared" ref="J4152:J4165" si="880">IF(H4152=F4152,"X","")</f>
        <v>X</v>
      </c>
      <c r="K4152" s="11" t="str">
        <f t="shared" ref="K4152:K4165" si="881">IF(H4152&gt;F4152,"U","")</f>
        <v/>
      </c>
      <c r="L4152" s="11" t="str">
        <f t="shared" ref="L4152:L4165" si="882">IF(H4152&lt;F4152,"O","")</f>
        <v/>
      </c>
      <c r="M4152" s="13"/>
      <c r="X4152" s="13"/>
    </row>
    <row r="4153" spans="1:24" x14ac:dyDescent="0.3">
      <c r="A4153" s="13"/>
      <c r="B4153" s="11">
        <v>5171</v>
      </c>
      <c r="C4153" s="14">
        <f t="shared" si="871"/>
        <v>71.909700000000001</v>
      </c>
      <c r="D4153" s="13"/>
      <c r="E4153" s="14">
        <f t="shared" si="879"/>
        <v>71.909099999999995</v>
      </c>
      <c r="F4153" s="21">
        <f t="shared" si="878"/>
        <v>6</v>
      </c>
      <c r="G4153" s="13"/>
      <c r="H4153" s="21">
        <f t="shared" si="872"/>
        <v>5.9999999999999991</v>
      </c>
      <c r="I4153" s="13"/>
      <c r="J4153" s="11" t="str">
        <f t="shared" si="880"/>
        <v>X</v>
      </c>
      <c r="K4153" s="11" t="str">
        <f t="shared" si="881"/>
        <v/>
      </c>
      <c r="L4153" s="11" t="str">
        <f t="shared" si="882"/>
        <v/>
      </c>
      <c r="M4153" s="13"/>
      <c r="X4153" s="13"/>
    </row>
    <row r="4154" spans="1:24" x14ac:dyDescent="0.3">
      <c r="A4154" s="13"/>
      <c r="B4154" s="11">
        <v>5172</v>
      </c>
      <c r="C4154" s="14">
        <f t="shared" si="871"/>
        <v>71.916600000000003</v>
      </c>
      <c r="D4154" s="13"/>
      <c r="E4154" s="14">
        <f t="shared" si="879"/>
        <v>71.9161</v>
      </c>
      <c r="F4154" s="21">
        <f t="shared" si="878"/>
        <v>5</v>
      </c>
      <c r="G4154" s="13"/>
      <c r="H4154" s="21">
        <f t="shared" si="872"/>
        <v>5</v>
      </c>
      <c r="I4154" s="13"/>
      <c r="J4154" s="11" t="str">
        <f t="shared" si="880"/>
        <v>X</v>
      </c>
      <c r="K4154" s="11" t="str">
        <f t="shared" si="881"/>
        <v/>
      </c>
      <c r="L4154" s="11" t="str">
        <f t="shared" si="882"/>
        <v/>
      </c>
      <c r="M4154" s="13"/>
      <c r="X4154" s="13"/>
    </row>
    <row r="4155" spans="1:24" x14ac:dyDescent="0.3">
      <c r="A4155" s="13"/>
      <c r="B4155" s="11">
        <v>5173</v>
      </c>
      <c r="C4155" s="14">
        <f t="shared" si="871"/>
        <v>71.923599999999993</v>
      </c>
      <c r="D4155" s="13"/>
      <c r="E4155" s="14">
        <f t="shared" si="879"/>
        <v>71.923100000000005</v>
      </c>
      <c r="F4155" s="21">
        <f t="shared" si="878"/>
        <v>5</v>
      </c>
      <c r="G4155" s="13"/>
      <c r="H4155" s="21">
        <f t="shared" si="872"/>
        <v>5</v>
      </c>
      <c r="I4155" s="13"/>
      <c r="J4155" s="11" t="str">
        <f t="shared" si="880"/>
        <v>X</v>
      </c>
      <c r="K4155" s="11" t="str">
        <f t="shared" si="881"/>
        <v/>
      </c>
      <c r="L4155" s="11" t="str">
        <f t="shared" si="882"/>
        <v/>
      </c>
      <c r="M4155" s="13"/>
      <c r="X4155" s="13"/>
    </row>
    <row r="4156" spans="1:24" x14ac:dyDescent="0.3">
      <c r="A4156" s="13"/>
      <c r="B4156" s="11">
        <v>5174</v>
      </c>
      <c r="C4156" s="14">
        <f t="shared" si="871"/>
        <v>71.930499999999995</v>
      </c>
      <c r="D4156" s="13"/>
      <c r="E4156" s="14">
        <f t="shared" si="879"/>
        <v>71.930099999999996</v>
      </c>
      <c r="F4156" s="21">
        <f t="shared" si="878"/>
        <v>4</v>
      </c>
      <c r="G4156" s="13"/>
      <c r="H4156" s="21">
        <f t="shared" si="872"/>
        <v>4</v>
      </c>
      <c r="I4156" s="13"/>
      <c r="J4156" s="11" t="str">
        <f t="shared" si="880"/>
        <v>X</v>
      </c>
      <c r="K4156" s="11" t="str">
        <f t="shared" si="881"/>
        <v/>
      </c>
      <c r="L4156" s="11" t="str">
        <f t="shared" si="882"/>
        <v/>
      </c>
      <c r="M4156" s="13"/>
      <c r="X4156" s="13"/>
    </row>
    <row r="4157" spans="1:24" x14ac:dyDescent="0.3">
      <c r="A4157" s="13"/>
      <c r="B4157" s="11">
        <v>5175</v>
      </c>
      <c r="C4157" s="14">
        <f t="shared" si="871"/>
        <v>71.9375</v>
      </c>
      <c r="D4157" s="13"/>
      <c r="E4157" s="14">
        <f t="shared" si="879"/>
        <v>71.937100000000001</v>
      </c>
      <c r="F4157" s="21">
        <f t="shared" si="878"/>
        <v>4</v>
      </c>
      <c r="G4157" s="13"/>
      <c r="H4157" s="21">
        <f t="shared" si="872"/>
        <v>4</v>
      </c>
      <c r="I4157" s="13"/>
      <c r="J4157" s="11" t="str">
        <f t="shared" si="880"/>
        <v>X</v>
      </c>
      <c r="K4157" s="11" t="str">
        <f t="shared" si="881"/>
        <v/>
      </c>
      <c r="L4157" s="11" t="str">
        <f t="shared" si="882"/>
        <v/>
      </c>
      <c r="M4157" s="13"/>
      <c r="X4157" s="13"/>
    </row>
    <row r="4158" spans="1:24" x14ac:dyDescent="0.3">
      <c r="A4158" s="13"/>
      <c r="B4158" s="11">
        <v>5176</v>
      </c>
      <c r="C4158" s="14">
        <f t="shared" si="871"/>
        <v>71.944400000000002</v>
      </c>
      <c r="D4158" s="13"/>
      <c r="E4158" s="14">
        <f t="shared" si="879"/>
        <v>71.944100000000006</v>
      </c>
      <c r="F4158" s="21">
        <f t="shared" si="878"/>
        <v>3</v>
      </c>
      <c r="G4158" s="13"/>
      <c r="H4158" s="21">
        <f t="shared" si="872"/>
        <v>2.9999999999999996</v>
      </c>
      <c r="I4158" s="13"/>
      <c r="J4158" s="11" t="str">
        <f t="shared" si="880"/>
        <v>X</v>
      </c>
      <c r="K4158" s="11" t="str">
        <f t="shared" si="881"/>
        <v/>
      </c>
      <c r="L4158" s="11" t="str">
        <f t="shared" si="882"/>
        <v/>
      </c>
      <c r="M4158" s="13"/>
      <c r="X4158" s="13"/>
    </row>
    <row r="4159" spans="1:24" x14ac:dyDescent="0.3">
      <c r="A4159" s="13"/>
      <c r="B4159" s="11">
        <v>5177</v>
      </c>
      <c r="C4159" s="14">
        <f t="shared" si="871"/>
        <v>71.951400000000007</v>
      </c>
      <c r="D4159" s="13"/>
      <c r="E4159" s="14">
        <f t="shared" si="879"/>
        <v>71.950999999999993</v>
      </c>
      <c r="F4159" s="21">
        <f t="shared" si="878"/>
        <v>3</v>
      </c>
      <c r="G4159" s="13"/>
      <c r="H4159" s="21">
        <f t="shared" si="872"/>
        <v>4</v>
      </c>
      <c r="I4159" s="13"/>
      <c r="J4159" s="11" t="str">
        <f t="shared" si="880"/>
        <v/>
      </c>
      <c r="K4159" s="11" t="str">
        <f t="shared" si="881"/>
        <v>U</v>
      </c>
      <c r="L4159" s="11" t="str">
        <f t="shared" si="882"/>
        <v/>
      </c>
      <c r="M4159" s="13"/>
      <c r="X4159" s="13"/>
    </row>
    <row r="4160" spans="1:24" x14ac:dyDescent="0.3">
      <c r="A4160" s="13"/>
      <c r="B4160" s="11">
        <v>5178</v>
      </c>
      <c r="C4160" s="14">
        <f t="shared" si="871"/>
        <v>71.958299999999994</v>
      </c>
      <c r="D4160" s="13"/>
      <c r="E4160" s="14">
        <f t="shared" si="879"/>
        <v>71.957999999999998</v>
      </c>
      <c r="F4160" s="21">
        <f t="shared" si="878"/>
        <v>3</v>
      </c>
      <c r="G4160" s="13"/>
      <c r="H4160" s="21">
        <f t="shared" si="872"/>
        <v>2.9999999999999996</v>
      </c>
      <c r="I4160" s="13"/>
      <c r="J4160" s="11" t="str">
        <f t="shared" si="880"/>
        <v>X</v>
      </c>
      <c r="K4160" s="11" t="str">
        <f t="shared" si="881"/>
        <v/>
      </c>
      <c r="L4160" s="11" t="str">
        <f t="shared" si="882"/>
        <v/>
      </c>
      <c r="M4160" s="13"/>
      <c r="X4160" s="13"/>
    </row>
    <row r="4161" spans="1:24" x14ac:dyDescent="0.3">
      <c r="A4161" s="13"/>
      <c r="B4161" s="11">
        <v>5179</v>
      </c>
      <c r="C4161" s="14">
        <f t="shared" si="871"/>
        <v>71.965299999999999</v>
      </c>
      <c r="D4161" s="13"/>
      <c r="E4161" s="14">
        <f t="shared" si="879"/>
        <v>71.965000000000003</v>
      </c>
      <c r="F4161" s="21">
        <f t="shared" si="878"/>
        <v>2</v>
      </c>
      <c r="G4161" s="13"/>
      <c r="H4161" s="21">
        <f t="shared" si="872"/>
        <v>2.9999999999999996</v>
      </c>
      <c r="I4161" s="13"/>
      <c r="J4161" s="11" t="str">
        <f t="shared" si="880"/>
        <v/>
      </c>
      <c r="K4161" s="11" t="str">
        <f t="shared" si="881"/>
        <v>U</v>
      </c>
      <c r="L4161" s="11" t="str">
        <f t="shared" si="882"/>
        <v/>
      </c>
      <c r="M4161" s="13"/>
      <c r="X4161" s="13"/>
    </row>
    <row r="4162" spans="1:24" x14ac:dyDescent="0.3">
      <c r="A4162" s="13"/>
      <c r="B4162" s="11">
        <v>5180</v>
      </c>
      <c r="C4162" s="14">
        <f t="shared" si="871"/>
        <v>71.972200000000001</v>
      </c>
      <c r="D4162" s="13"/>
      <c r="E4162" s="14">
        <f t="shared" si="879"/>
        <v>71.971999999999994</v>
      </c>
      <c r="F4162" s="21">
        <f t="shared" si="878"/>
        <v>2</v>
      </c>
      <c r="G4162" s="13"/>
      <c r="H4162" s="21">
        <f t="shared" si="872"/>
        <v>2</v>
      </c>
      <c r="I4162" s="13"/>
      <c r="J4162" s="11" t="str">
        <f t="shared" si="880"/>
        <v>X</v>
      </c>
      <c r="K4162" s="11" t="str">
        <f t="shared" si="881"/>
        <v/>
      </c>
      <c r="L4162" s="11" t="str">
        <f t="shared" si="882"/>
        <v/>
      </c>
      <c r="M4162" s="13"/>
      <c r="X4162" s="13"/>
    </row>
    <row r="4163" spans="1:24" x14ac:dyDescent="0.3">
      <c r="A4163" s="13"/>
      <c r="B4163" s="11">
        <v>5181</v>
      </c>
      <c r="C4163" s="14">
        <f t="shared" si="871"/>
        <v>71.979200000000006</v>
      </c>
      <c r="D4163" s="13"/>
      <c r="E4163" s="14">
        <f t="shared" si="879"/>
        <v>71.978999999999999</v>
      </c>
      <c r="F4163" s="21">
        <f t="shared" si="878"/>
        <v>1</v>
      </c>
      <c r="G4163" s="13"/>
      <c r="H4163" s="21">
        <f t="shared" si="872"/>
        <v>2</v>
      </c>
      <c r="I4163" s="13"/>
      <c r="J4163" s="11" t="str">
        <f t="shared" si="880"/>
        <v/>
      </c>
      <c r="K4163" s="11" t="str">
        <f t="shared" si="881"/>
        <v>U</v>
      </c>
      <c r="L4163" s="11" t="str">
        <f t="shared" si="882"/>
        <v/>
      </c>
      <c r="M4163" s="13"/>
      <c r="X4163" s="13"/>
    </row>
    <row r="4164" spans="1:24" x14ac:dyDescent="0.3">
      <c r="A4164" s="13"/>
      <c r="B4164" s="11">
        <v>5182</v>
      </c>
      <c r="C4164" s="14">
        <f t="shared" si="871"/>
        <v>71.986099999999993</v>
      </c>
      <c r="D4164" s="13"/>
      <c r="E4164" s="14">
        <f t="shared" si="879"/>
        <v>71.986000000000004</v>
      </c>
      <c r="F4164" s="21">
        <f t="shared" si="878"/>
        <v>1</v>
      </c>
      <c r="G4164" s="13"/>
      <c r="H4164" s="21">
        <f t="shared" si="872"/>
        <v>1</v>
      </c>
      <c r="I4164" s="13"/>
      <c r="J4164" s="11" t="str">
        <f t="shared" si="880"/>
        <v>X</v>
      </c>
      <c r="K4164" s="11" t="str">
        <f t="shared" si="881"/>
        <v/>
      </c>
      <c r="L4164" s="11" t="str">
        <f t="shared" si="882"/>
        <v/>
      </c>
      <c r="M4164" s="13"/>
      <c r="X4164" s="13"/>
    </row>
    <row r="4165" spans="1:24" x14ac:dyDescent="0.3">
      <c r="A4165" s="13"/>
      <c r="B4165" s="11">
        <v>5183</v>
      </c>
      <c r="C4165" s="14">
        <f t="shared" si="871"/>
        <v>71.993099999999998</v>
      </c>
      <c r="D4165" s="13"/>
      <c r="E4165" s="14">
        <f t="shared" si="879"/>
        <v>71.992999999999995</v>
      </c>
      <c r="F4165" s="21">
        <f t="shared" si="878"/>
        <v>0</v>
      </c>
      <c r="G4165" s="13"/>
      <c r="H4165" s="21">
        <f t="shared" si="872"/>
        <v>1</v>
      </c>
      <c r="I4165" s="13"/>
      <c r="J4165" s="11" t="str">
        <f t="shared" si="880"/>
        <v/>
      </c>
      <c r="K4165" s="11" t="str">
        <f t="shared" si="881"/>
        <v>U</v>
      </c>
      <c r="L4165" s="11" t="str">
        <f t="shared" si="882"/>
        <v/>
      </c>
      <c r="M4165" s="13"/>
      <c r="X4165" s="13"/>
    </row>
    <row r="4166" spans="1:24" x14ac:dyDescent="0.3">
      <c r="A4166" s="13"/>
      <c r="B4166" s="11">
        <v>5184</v>
      </c>
      <c r="C4166" s="14">
        <f t="shared" ref="C4166:C4229" si="883">ROUND(SQRT(B4166),4)</f>
        <v>72</v>
      </c>
      <c r="D4166" s="13"/>
      <c r="E4166" s="14">
        <f>71+(B4166-5041)/143</f>
        <v>72</v>
      </c>
      <c r="F4166" s="21"/>
      <c r="G4166" s="13"/>
      <c r="H4166" s="21">
        <f t="shared" si="872"/>
        <v>0</v>
      </c>
      <c r="I4166" s="13"/>
      <c r="J4166" s="10">
        <f>COUNTIF(J4024:J4165,"X")</f>
        <v>94</v>
      </c>
      <c r="K4166" s="10">
        <f>COUNTIF(K4024:K4165,"U")</f>
        <v>42</v>
      </c>
      <c r="L4166" s="10">
        <f>COUNTIF(L4024:L4165,"O")</f>
        <v>6</v>
      </c>
      <c r="M4166" s="13"/>
      <c r="X4166" s="13"/>
    </row>
    <row r="4167" spans="1:24" x14ac:dyDescent="0.3">
      <c r="A4167" s="13"/>
      <c r="B4167" s="11">
        <v>5185</v>
      </c>
      <c r="C4167" s="14">
        <f t="shared" si="883"/>
        <v>72.006900000000002</v>
      </c>
      <c r="D4167" s="13"/>
      <c r="E4167" s="14">
        <f t="shared" ref="E4167:E4230" si="884">ROUND(72+(B4167-5184)/145,4)</f>
        <v>72.006900000000002</v>
      </c>
      <c r="F4167" s="21">
        <f t="shared" ref="F4167:F4186" si="885">ROUND(((E4167-72)/0.14)*(17/2),0)</f>
        <v>0</v>
      </c>
      <c r="G4167" s="13"/>
      <c r="H4167" s="21">
        <f t="shared" ref="H4167:H4230" si="886">ROUND(C4167-E4167,4)*10000</f>
        <v>0</v>
      </c>
      <c r="I4167" s="13"/>
      <c r="J4167" s="11" t="str">
        <f t="shared" ref="J4167:J4198" si="887">IF(H4167=F4167,"X","")</f>
        <v>X</v>
      </c>
      <c r="K4167" s="11" t="str">
        <f t="shared" ref="K4167:K4198" si="888">IF(H4167&gt;F4167,"U","")</f>
        <v/>
      </c>
      <c r="L4167" s="11" t="str">
        <f t="shared" ref="L4167:L4198" si="889">IF(H4167&lt;F4167,"O","")</f>
        <v/>
      </c>
      <c r="M4167" s="13"/>
      <c r="X4167" s="13"/>
    </row>
    <row r="4168" spans="1:24" x14ac:dyDescent="0.3">
      <c r="A4168" s="13"/>
      <c r="B4168" s="11">
        <v>5186</v>
      </c>
      <c r="C4168" s="14">
        <f t="shared" si="883"/>
        <v>72.013900000000007</v>
      </c>
      <c r="D4168" s="13"/>
      <c r="E4168" s="14">
        <f t="shared" si="884"/>
        <v>72.013800000000003</v>
      </c>
      <c r="F4168" s="21">
        <f t="shared" si="885"/>
        <v>1</v>
      </c>
      <c r="G4168" s="13"/>
      <c r="H4168" s="21">
        <f t="shared" si="886"/>
        <v>1</v>
      </c>
      <c r="I4168" s="13"/>
      <c r="J4168" s="11" t="str">
        <f t="shared" si="887"/>
        <v>X</v>
      </c>
      <c r="K4168" s="11" t="str">
        <f t="shared" si="888"/>
        <v/>
      </c>
      <c r="L4168" s="11" t="str">
        <f t="shared" si="889"/>
        <v/>
      </c>
      <c r="M4168" s="13"/>
      <c r="X4168" s="13"/>
    </row>
    <row r="4169" spans="1:24" x14ac:dyDescent="0.3">
      <c r="A4169" s="13"/>
      <c r="B4169" s="11">
        <v>5187</v>
      </c>
      <c r="C4169" s="14">
        <f t="shared" si="883"/>
        <v>72.020799999999994</v>
      </c>
      <c r="D4169" s="13"/>
      <c r="E4169" s="14">
        <f t="shared" si="884"/>
        <v>72.020700000000005</v>
      </c>
      <c r="F4169" s="21">
        <f t="shared" si="885"/>
        <v>1</v>
      </c>
      <c r="G4169" s="13"/>
      <c r="H4169" s="21">
        <f t="shared" si="886"/>
        <v>1</v>
      </c>
      <c r="I4169" s="13"/>
      <c r="J4169" s="11" t="str">
        <f t="shared" si="887"/>
        <v>X</v>
      </c>
      <c r="K4169" s="11" t="str">
        <f t="shared" si="888"/>
        <v/>
      </c>
      <c r="L4169" s="11" t="str">
        <f t="shared" si="889"/>
        <v/>
      </c>
      <c r="M4169" s="13"/>
      <c r="X4169" s="13"/>
    </row>
    <row r="4170" spans="1:24" x14ac:dyDescent="0.3">
      <c r="A4170" s="13"/>
      <c r="B4170" s="11">
        <v>5188</v>
      </c>
      <c r="C4170" s="14">
        <f t="shared" si="883"/>
        <v>72.027799999999999</v>
      </c>
      <c r="D4170" s="13"/>
      <c r="E4170" s="14">
        <f t="shared" si="884"/>
        <v>72.027600000000007</v>
      </c>
      <c r="F4170" s="21">
        <f t="shared" si="885"/>
        <v>2</v>
      </c>
      <c r="G4170" s="13"/>
      <c r="H4170" s="21">
        <f t="shared" si="886"/>
        <v>2</v>
      </c>
      <c r="I4170" s="13"/>
      <c r="J4170" s="11" t="str">
        <f t="shared" si="887"/>
        <v>X</v>
      </c>
      <c r="K4170" s="11" t="str">
        <f t="shared" si="888"/>
        <v/>
      </c>
      <c r="L4170" s="11" t="str">
        <f t="shared" si="889"/>
        <v/>
      </c>
      <c r="M4170" s="13"/>
      <c r="X4170" s="13"/>
    </row>
    <row r="4171" spans="1:24" x14ac:dyDescent="0.3">
      <c r="A4171" s="13"/>
      <c r="B4171" s="11">
        <v>5189</v>
      </c>
      <c r="C4171" s="14">
        <f t="shared" si="883"/>
        <v>72.034700000000001</v>
      </c>
      <c r="D4171" s="13"/>
      <c r="E4171" s="14">
        <f t="shared" si="884"/>
        <v>72.034499999999994</v>
      </c>
      <c r="F4171" s="21">
        <f t="shared" si="885"/>
        <v>2</v>
      </c>
      <c r="G4171" s="13"/>
      <c r="H4171" s="21">
        <f t="shared" si="886"/>
        <v>2</v>
      </c>
      <c r="I4171" s="13"/>
      <c r="J4171" s="11" t="str">
        <f t="shared" si="887"/>
        <v>X</v>
      </c>
      <c r="K4171" s="11" t="str">
        <f t="shared" si="888"/>
        <v/>
      </c>
      <c r="L4171" s="11" t="str">
        <f t="shared" si="889"/>
        <v/>
      </c>
      <c r="M4171" s="13"/>
      <c r="X4171" s="13"/>
    </row>
    <row r="4172" spans="1:24" x14ac:dyDescent="0.3">
      <c r="A4172" s="13"/>
      <c r="B4172" s="11">
        <v>5190</v>
      </c>
      <c r="C4172" s="14">
        <f t="shared" si="883"/>
        <v>72.041700000000006</v>
      </c>
      <c r="D4172" s="13"/>
      <c r="E4172" s="14">
        <f t="shared" si="884"/>
        <v>72.041399999999996</v>
      </c>
      <c r="F4172" s="21">
        <f t="shared" si="885"/>
        <v>3</v>
      </c>
      <c r="G4172" s="13"/>
      <c r="H4172" s="21">
        <f t="shared" si="886"/>
        <v>2.9999999999999996</v>
      </c>
      <c r="I4172" s="13"/>
      <c r="J4172" s="11" t="str">
        <f t="shared" si="887"/>
        <v>X</v>
      </c>
      <c r="K4172" s="11" t="str">
        <f t="shared" si="888"/>
        <v/>
      </c>
      <c r="L4172" s="11" t="str">
        <f t="shared" si="889"/>
        <v/>
      </c>
      <c r="M4172" s="13"/>
      <c r="X4172" s="13"/>
    </row>
    <row r="4173" spans="1:24" x14ac:dyDescent="0.3">
      <c r="A4173" s="13"/>
      <c r="B4173" s="11">
        <v>5191</v>
      </c>
      <c r="C4173" s="14">
        <f t="shared" si="883"/>
        <v>72.048599999999993</v>
      </c>
      <c r="D4173" s="13"/>
      <c r="E4173" s="14">
        <f t="shared" si="884"/>
        <v>72.048299999999998</v>
      </c>
      <c r="F4173" s="21">
        <f t="shared" si="885"/>
        <v>3</v>
      </c>
      <c r="G4173" s="13"/>
      <c r="H4173" s="21">
        <f t="shared" si="886"/>
        <v>2.9999999999999996</v>
      </c>
      <c r="I4173" s="13"/>
      <c r="J4173" s="11" t="str">
        <f t="shared" si="887"/>
        <v>X</v>
      </c>
      <c r="K4173" s="11" t="str">
        <f t="shared" si="888"/>
        <v/>
      </c>
      <c r="L4173" s="11" t="str">
        <f t="shared" si="889"/>
        <v/>
      </c>
      <c r="M4173" s="13"/>
      <c r="X4173" s="13"/>
    </row>
    <row r="4174" spans="1:24" x14ac:dyDescent="0.3">
      <c r="A4174" s="13"/>
      <c r="B4174" s="11">
        <v>5192</v>
      </c>
      <c r="C4174" s="14">
        <f t="shared" si="883"/>
        <v>72.055499999999995</v>
      </c>
      <c r="D4174" s="13"/>
      <c r="E4174" s="14">
        <f t="shared" si="884"/>
        <v>72.055199999999999</v>
      </c>
      <c r="F4174" s="21">
        <f t="shared" si="885"/>
        <v>3</v>
      </c>
      <c r="G4174" s="13"/>
      <c r="H4174" s="21">
        <f t="shared" si="886"/>
        <v>2.9999999999999996</v>
      </c>
      <c r="I4174" s="13"/>
      <c r="J4174" s="11" t="str">
        <f t="shared" si="887"/>
        <v>X</v>
      </c>
      <c r="K4174" s="11" t="str">
        <f t="shared" si="888"/>
        <v/>
      </c>
      <c r="L4174" s="11" t="str">
        <f t="shared" si="889"/>
        <v/>
      </c>
      <c r="M4174" s="13"/>
      <c r="X4174" s="13"/>
    </row>
    <row r="4175" spans="1:24" x14ac:dyDescent="0.3">
      <c r="A4175" s="13"/>
      <c r="B4175" s="11">
        <v>5193</v>
      </c>
      <c r="C4175" s="14">
        <f t="shared" si="883"/>
        <v>72.0625</v>
      </c>
      <c r="D4175" s="13"/>
      <c r="E4175" s="14">
        <f t="shared" si="884"/>
        <v>72.062100000000001</v>
      </c>
      <c r="F4175" s="21">
        <f t="shared" si="885"/>
        <v>4</v>
      </c>
      <c r="G4175" s="13"/>
      <c r="H4175" s="21">
        <f t="shared" si="886"/>
        <v>4</v>
      </c>
      <c r="I4175" s="13"/>
      <c r="J4175" s="11" t="str">
        <f t="shared" si="887"/>
        <v>X</v>
      </c>
      <c r="K4175" s="11" t="str">
        <f t="shared" si="888"/>
        <v/>
      </c>
      <c r="L4175" s="11" t="str">
        <f t="shared" si="889"/>
        <v/>
      </c>
      <c r="M4175" s="13"/>
      <c r="X4175" s="13"/>
    </row>
    <row r="4176" spans="1:24" x14ac:dyDescent="0.3">
      <c r="A4176" s="13"/>
      <c r="B4176" s="11">
        <v>5194</v>
      </c>
      <c r="C4176" s="14">
        <f t="shared" si="883"/>
        <v>72.069400000000002</v>
      </c>
      <c r="D4176" s="13"/>
      <c r="E4176" s="14">
        <f t="shared" si="884"/>
        <v>72.069000000000003</v>
      </c>
      <c r="F4176" s="21">
        <f t="shared" si="885"/>
        <v>4</v>
      </c>
      <c r="G4176" s="13"/>
      <c r="H4176" s="21">
        <f t="shared" si="886"/>
        <v>4</v>
      </c>
      <c r="I4176" s="13"/>
      <c r="J4176" s="11" t="str">
        <f t="shared" si="887"/>
        <v>X</v>
      </c>
      <c r="K4176" s="11" t="str">
        <f t="shared" si="888"/>
        <v/>
      </c>
      <c r="L4176" s="11" t="str">
        <f t="shared" si="889"/>
        <v/>
      </c>
      <c r="M4176" s="13"/>
      <c r="X4176" s="13"/>
    </row>
    <row r="4177" spans="1:24" x14ac:dyDescent="0.3">
      <c r="A4177" s="13"/>
      <c r="B4177" s="11">
        <v>5195</v>
      </c>
      <c r="C4177" s="14">
        <f t="shared" si="883"/>
        <v>72.076300000000003</v>
      </c>
      <c r="D4177" s="13"/>
      <c r="E4177" s="14">
        <f t="shared" si="884"/>
        <v>72.075900000000004</v>
      </c>
      <c r="F4177" s="21">
        <f t="shared" si="885"/>
        <v>5</v>
      </c>
      <c r="G4177" s="13"/>
      <c r="H4177" s="21">
        <f t="shared" si="886"/>
        <v>4</v>
      </c>
      <c r="I4177" s="13"/>
      <c r="J4177" s="11" t="str">
        <f t="shared" si="887"/>
        <v/>
      </c>
      <c r="K4177" s="11" t="str">
        <f t="shared" si="888"/>
        <v/>
      </c>
      <c r="L4177" s="11" t="str">
        <f t="shared" si="889"/>
        <v>O</v>
      </c>
      <c r="M4177" s="13"/>
      <c r="X4177" s="13"/>
    </row>
    <row r="4178" spans="1:24" x14ac:dyDescent="0.3">
      <c r="A4178" s="13"/>
      <c r="B4178" s="11">
        <v>5196</v>
      </c>
      <c r="C4178" s="14">
        <f t="shared" si="883"/>
        <v>72.083299999999994</v>
      </c>
      <c r="D4178" s="13"/>
      <c r="E4178" s="14">
        <f t="shared" si="884"/>
        <v>72.082800000000006</v>
      </c>
      <c r="F4178" s="21">
        <f t="shared" si="885"/>
        <v>5</v>
      </c>
      <c r="G4178" s="13"/>
      <c r="H4178" s="21">
        <f t="shared" si="886"/>
        <v>5</v>
      </c>
      <c r="I4178" s="13"/>
      <c r="J4178" s="11" t="str">
        <f t="shared" si="887"/>
        <v>X</v>
      </c>
      <c r="K4178" s="11" t="str">
        <f t="shared" si="888"/>
        <v/>
      </c>
      <c r="L4178" s="11" t="str">
        <f t="shared" si="889"/>
        <v/>
      </c>
      <c r="M4178" s="13"/>
      <c r="X4178" s="13"/>
    </row>
    <row r="4179" spans="1:24" x14ac:dyDescent="0.3">
      <c r="A4179" s="13"/>
      <c r="B4179" s="11">
        <v>5197</v>
      </c>
      <c r="C4179" s="14">
        <f t="shared" si="883"/>
        <v>72.090199999999996</v>
      </c>
      <c r="D4179" s="13"/>
      <c r="E4179" s="14">
        <f t="shared" si="884"/>
        <v>72.089699999999993</v>
      </c>
      <c r="F4179" s="21">
        <f t="shared" si="885"/>
        <v>5</v>
      </c>
      <c r="G4179" s="13"/>
      <c r="H4179" s="21">
        <f t="shared" si="886"/>
        <v>5</v>
      </c>
      <c r="I4179" s="13"/>
      <c r="J4179" s="11" t="str">
        <f t="shared" si="887"/>
        <v>X</v>
      </c>
      <c r="K4179" s="11" t="str">
        <f t="shared" si="888"/>
        <v/>
      </c>
      <c r="L4179" s="11" t="str">
        <f t="shared" si="889"/>
        <v/>
      </c>
      <c r="M4179" s="13"/>
      <c r="X4179" s="13"/>
    </row>
    <row r="4180" spans="1:24" x14ac:dyDescent="0.3">
      <c r="A4180" s="13"/>
      <c r="B4180" s="11">
        <v>5198</v>
      </c>
      <c r="C4180" s="14">
        <f t="shared" si="883"/>
        <v>72.097200000000001</v>
      </c>
      <c r="D4180" s="13"/>
      <c r="E4180" s="14">
        <f t="shared" si="884"/>
        <v>72.096599999999995</v>
      </c>
      <c r="F4180" s="21">
        <f t="shared" si="885"/>
        <v>6</v>
      </c>
      <c r="G4180" s="13"/>
      <c r="H4180" s="21">
        <f t="shared" si="886"/>
        <v>5.9999999999999991</v>
      </c>
      <c r="I4180" s="13"/>
      <c r="J4180" s="11" t="str">
        <f t="shared" si="887"/>
        <v>X</v>
      </c>
      <c r="K4180" s="11" t="str">
        <f t="shared" si="888"/>
        <v/>
      </c>
      <c r="L4180" s="11" t="str">
        <f t="shared" si="889"/>
        <v/>
      </c>
      <c r="M4180" s="13"/>
      <c r="X4180" s="13"/>
    </row>
    <row r="4181" spans="1:24" x14ac:dyDescent="0.3">
      <c r="A4181" s="13"/>
      <c r="B4181" s="11">
        <v>5199</v>
      </c>
      <c r="C4181" s="14">
        <f t="shared" si="883"/>
        <v>72.104100000000003</v>
      </c>
      <c r="D4181" s="13"/>
      <c r="E4181" s="14">
        <f t="shared" si="884"/>
        <v>72.103399999999993</v>
      </c>
      <c r="F4181" s="21">
        <f t="shared" si="885"/>
        <v>6</v>
      </c>
      <c r="G4181" s="13"/>
      <c r="H4181" s="21">
        <f t="shared" si="886"/>
        <v>7</v>
      </c>
      <c r="I4181" s="13"/>
      <c r="J4181" s="11" t="str">
        <f t="shared" si="887"/>
        <v/>
      </c>
      <c r="K4181" s="11" t="str">
        <f t="shared" si="888"/>
        <v>U</v>
      </c>
      <c r="L4181" s="11" t="str">
        <f t="shared" si="889"/>
        <v/>
      </c>
      <c r="M4181" s="13"/>
      <c r="X4181" s="13"/>
    </row>
    <row r="4182" spans="1:24" x14ac:dyDescent="0.3">
      <c r="A4182" s="13"/>
      <c r="B4182" s="11">
        <v>5200</v>
      </c>
      <c r="C4182" s="14">
        <f t="shared" si="883"/>
        <v>72.111000000000004</v>
      </c>
      <c r="D4182" s="13"/>
      <c r="E4182" s="14">
        <f t="shared" si="884"/>
        <v>72.110299999999995</v>
      </c>
      <c r="F4182" s="21">
        <f t="shared" si="885"/>
        <v>7</v>
      </c>
      <c r="G4182" s="13"/>
      <c r="H4182" s="21">
        <f t="shared" si="886"/>
        <v>7</v>
      </c>
      <c r="I4182" s="13"/>
      <c r="J4182" s="11" t="str">
        <f t="shared" si="887"/>
        <v>X</v>
      </c>
      <c r="K4182" s="11" t="str">
        <f t="shared" si="888"/>
        <v/>
      </c>
      <c r="L4182" s="11" t="str">
        <f t="shared" si="889"/>
        <v/>
      </c>
      <c r="M4182" s="13"/>
      <c r="X4182" s="13"/>
    </row>
    <row r="4183" spans="1:24" x14ac:dyDescent="0.3">
      <c r="A4183" s="13"/>
      <c r="B4183" s="11">
        <v>5201</v>
      </c>
      <c r="C4183" s="14">
        <f t="shared" si="883"/>
        <v>72.117999999999995</v>
      </c>
      <c r="D4183" s="13"/>
      <c r="E4183" s="14">
        <f t="shared" si="884"/>
        <v>72.117199999999997</v>
      </c>
      <c r="F4183" s="21">
        <f t="shared" si="885"/>
        <v>7</v>
      </c>
      <c r="G4183" s="13"/>
      <c r="H4183" s="21">
        <f t="shared" si="886"/>
        <v>8</v>
      </c>
      <c r="I4183" s="13"/>
      <c r="J4183" s="11" t="str">
        <f t="shared" si="887"/>
        <v/>
      </c>
      <c r="K4183" s="11" t="str">
        <f t="shared" si="888"/>
        <v>U</v>
      </c>
      <c r="L4183" s="11" t="str">
        <f t="shared" si="889"/>
        <v/>
      </c>
      <c r="M4183" s="13"/>
      <c r="X4183" s="13"/>
    </row>
    <row r="4184" spans="1:24" x14ac:dyDescent="0.3">
      <c r="A4184" s="13"/>
      <c r="B4184" s="11">
        <v>5202</v>
      </c>
      <c r="C4184" s="14">
        <f t="shared" si="883"/>
        <v>72.124899999999997</v>
      </c>
      <c r="D4184" s="13"/>
      <c r="E4184" s="14">
        <f t="shared" si="884"/>
        <v>72.124099999999999</v>
      </c>
      <c r="F4184" s="21">
        <f t="shared" si="885"/>
        <v>8</v>
      </c>
      <c r="G4184" s="13"/>
      <c r="H4184" s="21">
        <f t="shared" si="886"/>
        <v>8</v>
      </c>
      <c r="I4184" s="13"/>
      <c r="J4184" s="11" t="str">
        <f t="shared" si="887"/>
        <v>X</v>
      </c>
      <c r="K4184" s="11" t="str">
        <f t="shared" si="888"/>
        <v/>
      </c>
      <c r="L4184" s="11" t="str">
        <f t="shared" si="889"/>
        <v/>
      </c>
      <c r="M4184" s="13"/>
      <c r="X4184" s="13"/>
    </row>
    <row r="4185" spans="1:24" x14ac:dyDescent="0.3">
      <c r="A4185" s="13"/>
      <c r="B4185" s="11">
        <v>5203</v>
      </c>
      <c r="C4185" s="14">
        <f t="shared" si="883"/>
        <v>72.131799999999998</v>
      </c>
      <c r="D4185" s="13"/>
      <c r="E4185" s="14">
        <f t="shared" si="884"/>
        <v>72.131</v>
      </c>
      <c r="F4185" s="21">
        <f t="shared" si="885"/>
        <v>8</v>
      </c>
      <c r="G4185" s="13"/>
      <c r="H4185" s="21">
        <f t="shared" si="886"/>
        <v>8</v>
      </c>
      <c r="I4185" s="13"/>
      <c r="J4185" s="11" t="str">
        <f t="shared" si="887"/>
        <v>X</v>
      </c>
      <c r="K4185" s="11" t="str">
        <f t="shared" si="888"/>
        <v/>
      </c>
      <c r="L4185" s="11" t="str">
        <f t="shared" si="889"/>
        <v/>
      </c>
      <c r="M4185" s="13"/>
      <c r="X4185" s="13"/>
    </row>
    <row r="4186" spans="1:24" x14ac:dyDescent="0.3">
      <c r="A4186" s="13"/>
      <c r="B4186" s="11">
        <v>5204</v>
      </c>
      <c r="C4186" s="14">
        <f t="shared" si="883"/>
        <v>72.138800000000003</v>
      </c>
      <c r="D4186" s="13"/>
      <c r="E4186" s="14">
        <f t="shared" si="884"/>
        <v>72.137900000000002</v>
      </c>
      <c r="F4186" s="21">
        <f t="shared" si="885"/>
        <v>8</v>
      </c>
      <c r="G4186" s="13"/>
      <c r="H4186" s="21">
        <f t="shared" si="886"/>
        <v>9</v>
      </c>
      <c r="I4186" s="13"/>
      <c r="J4186" s="11" t="str">
        <f t="shared" si="887"/>
        <v/>
      </c>
      <c r="K4186" s="11" t="str">
        <f t="shared" si="888"/>
        <v>U</v>
      </c>
      <c r="L4186" s="11" t="str">
        <f t="shared" si="889"/>
        <v/>
      </c>
      <c r="M4186" s="13"/>
      <c r="X4186" s="13"/>
    </row>
    <row r="4187" spans="1:24" x14ac:dyDescent="0.3">
      <c r="A4187" s="13"/>
      <c r="B4187" s="11">
        <v>5205</v>
      </c>
      <c r="C4187" s="14">
        <f t="shared" si="883"/>
        <v>72.145700000000005</v>
      </c>
      <c r="D4187" s="13"/>
      <c r="E4187" s="14">
        <f t="shared" si="884"/>
        <v>72.144800000000004</v>
      </c>
      <c r="F4187" s="21">
        <f t="shared" ref="F4187:F4206" si="890">ROUND((17/2)+(((E4187-72)-0.14)/0.14)*(17/3),0)</f>
        <v>9</v>
      </c>
      <c r="G4187" s="13"/>
      <c r="H4187" s="21">
        <f t="shared" si="886"/>
        <v>9</v>
      </c>
      <c r="I4187" s="13"/>
      <c r="J4187" s="11" t="str">
        <f t="shared" si="887"/>
        <v>X</v>
      </c>
      <c r="K4187" s="11" t="str">
        <f t="shared" si="888"/>
        <v/>
      </c>
      <c r="L4187" s="11" t="str">
        <f t="shared" si="889"/>
        <v/>
      </c>
      <c r="M4187" s="13"/>
      <c r="X4187" s="13"/>
    </row>
    <row r="4188" spans="1:24" x14ac:dyDescent="0.3">
      <c r="A4188" s="13"/>
      <c r="B4188" s="11">
        <v>5206</v>
      </c>
      <c r="C4188" s="14">
        <f t="shared" si="883"/>
        <v>72.152600000000007</v>
      </c>
      <c r="D4188" s="13"/>
      <c r="E4188" s="14">
        <f t="shared" si="884"/>
        <v>72.151700000000005</v>
      </c>
      <c r="F4188" s="21">
        <f t="shared" si="890"/>
        <v>9</v>
      </c>
      <c r="G4188" s="13"/>
      <c r="H4188" s="21">
        <f t="shared" si="886"/>
        <v>9</v>
      </c>
      <c r="I4188" s="13"/>
      <c r="J4188" s="11" t="str">
        <f t="shared" si="887"/>
        <v>X</v>
      </c>
      <c r="K4188" s="11" t="str">
        <f t="shared" si="888"/>
        <v/>
      </c>
      <c r="L4188" s="11" t="str">
        <f t="shared" si="889"/>
        <v/>
      </c>
      <c r="M4188" s="13"/>
      <c r="X4188" s="13"/>
    </row>
    <row r="4189" spans="1:24" x14ac:dyDescent="0.3">
      <c r="A4189" s="13"/>
      <c r="B4189" s="11">
        <v>5207</v>
      </c>
      <c r="C4189" s="14">
        <f t="shared" si="883"/>
        <v>72.159499999999994</v>
      </c>
      <c r="D4189" s="13"/>
      <c r="E4189" s="14">
        <f t="shared" si="884"/>
        <v>72.158600000000007</v>
      </c>
      <c r="F4189" s="21">
        <f t="shared" si="890"/>
        <v>9</v>
      </c>
      <c r="G4189" s="13"/>
      <c r="H4189" s="21">
        <f t="shared" si="886"/>
        <v>9</v>
      </c>
      <c r="I4189" s="13"/>
      <c r="J4189" s="11" t="str">
        <f t="shared" si="887"/>
        <v>X</v>
      </c>
      <c r="K4189" s="11" t="str">
        <f t="shared" si="888"/>
        <v/>
      </c>
      <c r="L4189" s="11" t="str">
        <f t="shared" si="889"/>
        <v/>
      </c>
      <c r="M4189" s="13"/>
      <c r="X4189" s="13"/>
    </row>
    <row r="4190" spans="1:24" x14ac:dyDescent="0.3">
      <c r="A4190" s="13"/>
      <c r="B4190" s="11">
        <v>5208</v>
      </c>
      <c r="C4190" s="14">
        <f t="shared" si="883"/>
        <v>72.166499999999999</v>
      </c>
      <c r="D4190" s="13"/>
      <c r="E4190" s="14">
        <f t="shared" si="884"/>
        <v>72.165499999999994</v>
      </c>
      <c r="F4190" s="21">
        <f t="shared" si="890"/>
        <v>10</v>
      </c>
      <c r="G4190" s="13"/>
      <c r="H4190" s="21">
        <f t="shared" si="886"/>
        <v>10</v>
      </c>
      <c r="I4190" s="13"/>
      <c r="J4190" s="11" t="str">
        <f t="shared" si="887"/>
        <v>X</v>
      </c>
      <c r="K4190" s="11" t="str">
        <f t="shared" si="888"/>
        <v/>
      </c>
      <c r="L4190" s="11" t="str">
        <f t="shared" si="889"/>
        <v/>
      </c>
      <c r="M4190" s="13"/>
      <c r="X4190" s="13"/>
    </row>
    <row r="4191" spans="1:24" x14ac:dyDescent="0.3">
      <c r="A4191" s="13"/>
      <c r="B4191" s="11">
        <v>5209</v>
      </c>
      <c r="C4191" s="14">
        <f t="shared" si="883"/>
        <v>72.173400000000001</v>
      </c>
      <c r="D4191" s="13"/>
      <c r="E4191" s="14">
        <f t="shared" si="884"/>
        <v>72.172399999999996</v>
      </c>
      <c r="F4191" s="21">
        <f t="shared" si="890"/>
        <v>10</v>
      </c>
      <c r="G4191" s="13"/>
      <c r="H4191" s="21">
        <f t="shared" si="886"/>
        <v>10</v>
      </c>
      <c r="I4191" s="13"/>
      <c r="J4191" s="11" t="str">
        <f t="shared" si="887"/>
        <v>X</v>
      </c>
      <c r="K4191" s="11" t="str">
        <f t="shared" si="888"/>
        <v/>
      </c>
      <c r="L4191" s="11" t="str">
        <f t="shared" si="889"/>
        <v/>
      </c>
      <c r="M4191" s="13"/>
      <c r="X4191" s="13"/>
    </row>
    <row r="4192" spans="1:24" x14ac:dyDescent="0.3">
      <c r="A4192" s="13"/>
      <c r="B4192" s="11">
        <v>5210</v>
      </c>
      <c r="C4192" s="14">
        <f t="shared" si="883"/>
        <v>72.180300000000003</v>
      </c>
      <c r="D4192" s="13"/>
      <c r="E4192" s="14">
        <f t="shared" si="884"/>
        <v>72.179299999999998</v>
      </c>
      <c r="F4192" s="21">
        <f t="shared" si="890"/>
        <v>10</v>
      </c>
      <c r="G4192" s="13"/>
      <c r="H4192" s="21">
        <f t="shared" si="886"/>
        <v>10</v>
      </c>
      <c r="I4192" s="13"/>
      <c r="J4192" s="11" t="str">
        <f t="shared" si="887"/>
        <v>X</v>
      </c>
      <c r="K4192" s="11" t="str">
        <f t="shared" si="888"/>
        <v/>
      </c>
      <c r="L4192" s="11" t="str">
        <f t="shared" si="889"/>
        <v/>
      </c>
      <c r="M4192" s="13"/>
      <c r="X4192" s="13"/>
    </row>
    <row r="4193" spans="1:24" x14ac:dyDescent="0.3">
      <c r="A4193" s="13"/>
      <c r="B4193" s="11">
        <v>5211</v>
      </c>
      <c r="C4193" s="14">
        <f t="shared" si="883"/>
        <v>72.187299999999993</v>
      </c>
      <c r="D4193" s="13"/>
      <c r="E4193" s="14">
        <f t="shared" si="884"/>
        <v>72.186199999999999</v>
      </c>
      <c r="F4193" s="21">
        <f t="shared" si="890"/>
        <v>10</v>
      </c>
      <c r="G4193" s="13"/>
      <c r="H4193" s="21">
        <f t="shared" si="886"/>
        <v>11</v>
      </c>
      <c r="I4193" s="13"/>
      <c r="J4193" s="11" t="str">
        <f t="shared" si="887"/>
        <v/>
      </c>
      <c r="K4193" s="11" t="str">
        <f t="shared" si="888"/>
        <v>U</v>
      </c>
      <c r="L4193" s="11" t="str">
        <f t="shared" si="889"/>
        <v/>
      </c>
      <c r="M4193" s="13"/>
      <c r="X4193" s="13"/>
    </row>
    <row r="4194" spans="1:24" x14ac:dyDescent="0.3">
      <c r="A4194" s="13"/>
      <c r="B4194" s="11">
        <v>5212</v>
      </c>
      <c r="C4194" s="14">
        <f t="shared" si="883"/>
        <v>72.194199999999995</v>
      </c>
      <c r="D4194" s="13"/>
      <c r="E4194" s="14">
        <f t="shared" si="884"/>
        <v>72.193100000000001</v>
      </c>
      <c r="F4194" s="21">
        <f t="shared" si="890"/>
        <v>11</v>
      </c>
      <c r="G4194" s="13"/>
      <c r="H4194" s="21">
        <f t="shared" si="886"/>
        <v>11</v>
      </c>
      <c r="I4194" s="13"/>
      <c r="J4194" s="11" t="str">
        <f t="shared" si="887"/>
        <v>X</v>
      </c>
      <c r="K4194" s="11" t="str">
        <f t="shared" si="888"/>
        <v/>
      </c>
      <c r="L4194" s="11" t="str">
        <f t="shared" si="889"/>
        <v/>
      </c>
      <c r="M4194" s="13"/>
      <c r="X4194" s="13"/>
    </row>
    <row r="4195" spans="1:24" x14ac:dyDescent="0.3">
      <c r="A4195" s="13"/>
      <c r="B4195" s="11">
        <v>5213</v>
      </c>
      <c r="C4195" s="14">
        <f t="shared" si="883"/>
        <v>72.201099999999997</v>
      </c>
      <c r="D4195" s="13"/>
      <c r="E4195" s="14">
        <f t="shared" si="884"/>
        <v>72.2</v>
      </c>
      <c r="F4195" s="21">
        <f t="shared" si="890"/>
        <v>11</v>
      </c>
      <c r="G4195" s="13"/>
      <c r="H4195" s="21">
        <f t="shared" si="886"/>
        <v>11</v>
      </c>
      <c r="I4195" s="13"/>
      <c r="J4195" s="11" t="str">
        <f t="shared" si="887"/>
        <v>X</v>
      </c>
      <c r="K4195" s="11" t="str">
        <f t="shared" si="888"/>
        <v/>
      </c>
      <c r="L4195" s="11" t="str">
        <f t="shared" si="889"/>
        <v/>
      </c>
      <c r="M4195" s="13"/>
      <c r="X4195" s="13"/>
    </row>
    <row r="4196" spans="1:24" x14ac:dyDescent="0.3">
      <c r="A4196" s="13"/>
      <c r="B4196" s="11">
        <v>5214</v>
      </c>
      <c r="C4196" s="14">
        <f t="shared" si="883"/>
        <v>72.207999999999998</v>
      </c>
      <c r="D4196" s="13"/>
      <c r="E4196" s="14">
        <f t="shared" si="884"/>
        <v>72.206900000000005</v>
      </c>
      <c r="F4196" s="21">
        <f t="shared" si="890"/>
        <v>11</v>
      </c>
      <c r="G4196" s="13"/>
      <c r="H4196" s="21">
        <f t="shared" si="886"/>
        <v>11</v>
      </c>
      <c r="I4196" s="13"/>
      <c r="J4196" s="11" t="str">
        <f t="shared" si="887"/>
        <v>X</v>
      </c>
      <c r="K4196" s="11" t="str">
        <f t="shared" si="888"/>
        <v/>
      </c>
      <c r="L4196" s="11" t="str">
        <f t="shared" si="889"/>
        <v/>
      </c>
      <c r="M4196" s="13"/>
      <c r="X4196" s="13"/>
    </row>
    <row r="4197" spans="1:24" x14ac:dyDescent="0.3">
      <c r="A4197" s="13"/>
      <c r="B4197" s="11">
        <v>5215</v>
      </c>
      <c r="C4197" s="14">
        <f t="shared" si="883"/>
        <v>72.215000000000003</v>
      </c>
      <c r="D4197" s="13"/>
      <c r="E4197" s="14">
        <f t="shared" si="884"/>
        <v>72.213800000000006</v>
      </c>
      <c r="F4197" s="21">
        <f t="shared" si="890"/>
        <v>11</v>
      </c>
      <c r="G4197" s="13"/>
      <c r="H4197" s="21">
        <f t="shared" si="886"/>
        <v>11.999999999999998</v>
      </c>
      <c r="I4197" s="13"/>
      <c r="J4197" s="11" t="str">
        <f t="shared" si="887"/>
        <v/>
      </c>
      <c r="K4197" s="11" t="str">
        <f t="shared" si="888"/>
        <v>U</v>
      </c>
      <c r="L4197" s="11" t="str">
        <f t="shared" si="889"/>
        <v/>
      </c>
      <c r="M4197" s="13"/>
      <c r="X4197" s="13"/>
    </row>
    <row r="4198" spans="1:24" x14ac:dyDescent="0.3">
      <c r="A4198" s="13"/>
      <c r="B4198" s="11">
        <v>5216</v>
      </c>
      <c r="C4198" s="14">
        <f t="shared" si="883"/>
        <v>72.221900000000005</v>
      </c>
      <c r="D4198" s="13"/>
      <c r="E4198" s="14">
        <f t="shared" si="884"/>
        <v>72.220699999999994</v>
      </c>
      <c r="F4198" s="21">
        <f t="shared" si="890"/>
        <v>12</v>
      </c>
      <c r="G4198" s="13"/>
      <c r="H4198" s="21">
        <f t="shared" si="886"/>
        <v>11.999999999999998</v>
      </c>
      <c r="I4198" s="13"/>
      <c r="J4198" s="11" t="str">
        <f t="shared" si="887"/>
        <v>X</v>
      </c>
      <c r="K4198" s="11" t="str">
        <f t="shared" si="888"/>
        <v/>
      </c>
      <c r="L4198" s="11" t="str">
        <f t="shared" si="889"/>
        <v/>
      </c>
      <c r="M4198" s="13"/>
      <c r="X4198" s="13"/>
    </row>
    <row r="4199" spans="1:24" x14ac:dyDescent="0.3">
      <c r="A4199" s="13"/>
      <c r="B4199" s="11">
        <v>5217</v>
      </c>
      <c r="C4199" s="14">
        <f t="shared" si="883"/>
        <v>72.228800000000007</v>
      </c>
      <c r="D4199" s="13"/>
      <c r="E4199" s="14">
        <f t="shared" si="884"/>
        <v>72.227599999999995</v>
      </c>
      <c r="F4199" s="21">
        <f t="shared" si="890"/>
        <v>12</v>
      </c>
      <c r="G4199" s="13"/>
      <c r="H4199" s="21">
        <f t="shared" si="886"/>
        <v>11.999999999999998</v>
      </c>
      <c r="I4199" s="13"/>
      <c r="J4199" s="11" t="str">
        <f t="shared" ref="J4199:J4230" si="891">IF(H4199=F4199,"X","")</f>
        <v>X</v>
      </c>
      <c r="K4199" s="11" t="str">
        <f t="shared" ref="K4199:K4230" si="892">IF(H4199&gt;F4199,"U","")</f>
        <v/>
      </c>
      <c r="L4199" s="11" t="str">
        <f t="shared" ref="L4199:L4230" si="893">IF(H4199&lt;F4199,"O","")</f>
        <v/>
      </c>
      <c r="M4199" s="13"/>
      <c r="X4199" s="13"/>
    </row>
    <row r="4200" spans="1:24" x14ac:dyDescent="0.3">
      <c r="A4200" s="13"/>
      <c r="B4200" s="11">
        <v>5218</v>
      </c>
      <c r="C4200" s="14">
        <f t="shared" si="883"/>
        <v>72.235699999999994</v>
      </c>
      <c r="D4200" s="13"/>
      <c r="E4200" s="14">
        <f t="shared" si="884"/>
        <v>72.234499999999997</v>
      </c>
      <c r="F4200" s="21">
        <f t="shared" si="890"/>
        <v>12</v>
      </c>
      <c r="G4200" s="13"/>
      <c r="H4200" s="21">
        <f t="shared" si="886"/>
        <v>11.999999999999998</v>
      </c>
      <c r="I4200" s="13"/>
      <c r="J4200" s="11" t="str">
        <f t="shared" si="891"/>
        <v>X</v>
      </c>
      <c r="K4200" s="11" t="str">
        <f t="shared" si="892"/>
        <v/>
      </c>
      <c r="L4200" s="11" t="str">
        <f t="shared" si="893"/>
        <v/>
      </c>
      <c r="M4200" s="13"/>
      <c r="X4200" s="13"/>
    </row>
    <row r="4201" spans="1:24" x14ac:dyDescent="0.3">
      <c r="A4201" s="13"/>
      <c r="B4201" s="11">
        <v>5219</v>
      </c>
      <c r="C4201" s="14">
        <f t="shared" si="883"/>
        <v>72.242599999999996</v>
      </c>
      <c r="D4201" s="13"/>
      <c r="E4201" s="14">
        <f t="shared" si="884"/>
        <v>72.241399999999999</v>
      </c>
      <c r="F4201" s="21">
        <f t="shared" si="890"/>
        <v>13</v>
      </c>
      <c r="G4201" s="13"/>
      <c r="H4201" s="21">
        <f t="shared" si="886"/>
        <v>11.999999999999998</v>
      </c>
      <c r="I4201" s="13"/>
      <c r="J4201" s="11" t="str">
        <f t="shared" si="891"/>
        <v/>
      </c>
      <c r="K4201" s="11" t="str">
        <f t="shared" si="892"/>
        <v/>
      </c>
      <c r="L4201" s="11" t="str">
        <f t="shared" si="893"/>
        <v>O</v>
      </c>
      <c r="M4201" s="13"/>
      <c r="X4201" s="13"/>
    </row>
    <row r="4202" spans="1:24" x14ac:dyDescent="0.3">
      <c r="A4202" s="13"/>
      <c r="B4202" s="11">
        <v>5220</v>
      </c>
      <c r="C4202" s="14">
        <f t="shared" si="883"/>
        <v>72.249600000000001</v>
      </c>
      <c r="D4202" s="13"/>
      <c r="E4202" s="14">
        <f t="shared" si="884"/>
        <v>72.2483</v>
      </c>
      <c r="F4202" s="21">
        <f t="shared" si="890"/>
        <v>13</v>
      </c>
      <c r="G4202" s="13"/>
      <c r="H4202" s="21">
        <f t="shared" si="886"/>
        <v>13</v>
      </c>
      <c r="I4202" s="13"/>
      <c r="J4202" s="11" t="str">
        <f t="shared" si="891"/>
        <v>X</v>
      </c>
      <c r="K4202" s="11" t="str">
        <f t="shared" si="892"/>
        <v/>
      </c>
      <c r="L4202" s="11" t="str">
        <f t="shared" si="893"/>
        <v/>
      </c>
      <c r="M4202" s="13"/>
      <c r="X4202" s="13"/>
    </row>
    <row r="4203" spans="1:24" x14ac:dyDescent="0.3">
      <c r="A4203" s="13"/>
      <c r="B4203" s="11">
        <v>5221</v>
      </c>
      <c r="C4203" s="14">
        <f t="shared" si="883"/>
        <v>72.256500000000003</v>
      </c>
      <c r="D4203" s="13"/>
      <c r="E4203" s="14">
        <f t="shared" si="884"/>
        <v>72.255200000000002</v>
      </c>
      <c r="F4203" s="21">
        <f t="shared" si="890"/>
        <v>13</v>
      </c>
      <c r="G4203" s="13"/>
      <c r="H4203" s="21">
        <f t="shared" si="886"/>
        <v>13</v>
      </c>
      <c r="I4203" s="13"/>
      <c r="J4203" s="11" t="str">
        <f t="shared" si="891"/>
        <v>X</v>
      </c>
      <c r="K4203" s="11" t="str">
        <f t="shared" si="892"/>
        <v/>
      </c>
      <c r="L4203" s="11" t="str">
        <f t="shared" si="893"/>
        <v/>
      </c>
      <c r="M4203" s="13"/>
      <c r="X4203" s="13"/>
    </row>
    <row r="4204" spans="1:24" x14ac:dyDescent="0.3">
      <c r="A4204" s="13"/>
      <c r="B4204" s="11">
        <v>5222</v>
      </c>
      <c r="C4204" s="14">
        <f t="shared" si="883"/>
        <v>72.263400000000004</v>
      </c>
      <c r="D4204" s="13"/>
      <c r="E4204" s="14">
        <f t="shared" si="884"/>
        <v>72.262100000000004</v>
      </c>
      <c r="F4204" s="21">
        <f t="shared" si="890"/>
        <v>13</v>
      </c>
      <c r="G4204" s="13"/>
      <c r="H4204" s="21">
        <f t="shared" si="886"/>
        <v>13</v>
      </c>
      <c r="I4204" s="13"/>
      <c r="J4204" s="11" t="str">
        <f t="shared" si="891"/>
        <v>X</v>
      </c>
      <c r="K4204" s="11" t="str">
        <f t="shared" si="892"/>
        <v/>
      </c>
      <c r="L4204" s="11" t="str">
        <f t="shared" si="893"/>
        <v/>
      </c>
      <c r="M4204" s="13"/>
      <c r="X4204" s="13"/>
    </row>
    <row r="4205" spans="1:24" x14ac:dyDescent="0.3">
      <c r="A4205" s="13"/>
      <c r="B4205" s="11">
        <v>5223</v>
      </c>
      <c r="C4205" s="14">
        <f t="shared" si="883"/>
        <v>72.270300000000006</v>
      </c>
      <c r="D4205" s="13"/>
      <c r="E4205" s="14">
        <f t="shared" si="884"/>
        <v>72.269000000000005</v>
      </c>
      <c r="F4205" s="21">
        <f t="shared" si="890"/>
        <v>14</v>
      </c>
      <c r="G4205" s="13"/>
      <c r="H4205" s="21">
        <f t="shared" si="886"/>
        <v>13</v>
      </c>
      <c r="I4205" s="13"/>
      <c r="J4205" s="11" t="str">
        <f t="shared" si="891"/>
        <v/>
      </c>
      <c r="K4205" s="11" t="str">
        <f t="shared" si="892"/>
        <v/>
      </c>
      <c r="L4205" s="11" t="str">
        <f t="shared" si="893"/>
        <v>O</v>
      </c>
      <c r="M4205" s="13"/>
      <c r="X4205" s="13"/>
    </row>
    <row r="4206" spans="1:24" x14ac:dyDescent="0.3">
      <c r="A4206" s="13"/>
      <c r="B4206" s="11">
        <v>5224</v>
      </c>
      <c r="C4206" s="14">
        <f t="shared" si="883"/>
        <v>72.277199999999993</v>
      </c>
      <c r="D4206" s="13"/>
      <c r="E4206" s="14">
        <f t="shared" si="884"/>
        <v>72.275899999999993</v>
      </c>
      <c r="F4206" s="21">
        <f t="shared" si="890"/>
        <v>14</v>
      </c>
      <c r="G4206" s="13"/>
      <c r="H4206" s="21">
        <f t="shared" si="886"/>
        <v>13</v>
      </c>
      <c r="I4206" s="13"/>
      <c r="J4206" s="11" t="str">
        <f t="shared" si="891"/>
        <v/>
      </c>
      <c r="K4206" s="11" t="str">
        <f t="shared" si="892"/>
        <v/>
      </c>
      <c r="L4206" s="11" t="str">
        <f t="shared" si="893"/>
        <v>O</v>
      </c>
      <c r="M4206" s="13"/>
      <c r="X4206" s="13"/>
    </row>
    <row r="4207" spans="1:24" x14ac:dyDescent="0.3">
      <c r="A4207" s="13"/>
      <c r="B4207" s="11">
        <v>5225</v>
      </c>
      <c r="C4207" s="14">
        <f t="shared" si="883"/>
        <v>72.284199999999998</v>
      </c>
      <c r="D4207" s="13"/>
      <c r="E4207" s="14">
        <f t="shared" si="884"/>
        <v>72.282799999999995</v>
      </c>
      <c r="F4207" s="21">
        <f t="shared" ref="F4207:F4226" si="894">ROUND(17-((0.42-(E4207-72))/0.14)*(17/6),0)</f>
        <v>14</v>
      </c>
      <c r="G4207" s="13"/>
      <c r="H4207" s="21">
        <f t="shared" si="886"/>
        <v>14</v>
      </c>
      <c r="I4207" s="13"/>
      <c r="J4207" s="11" t="str">
        <f t="shared" si="891"/>
        <v>X</v>
      </c>
      <c r="K4207" s="11" t="str">
        <f t="shared" si="892"/>
        <v/>
      </c>
      <c r="L4207" s="11" t="str">
        <f t="shared" si="893"/>
        <v/>
      </c>
      <c r="M4207" s="13"/>
      <c r="X4207" s="13"/>
    </row>
    <row r="4208" spans="1:24" x14ac:dyDescent="0.3">
      <c r="A4208" s="13"/>
      <c r="B4208" s="11">
        <v>5226</v>
      </c>
      <c r="C4208" s="14">
        <f t="shared" si="883"/>
        <v>72.2911</v>
      </c>
      <c r="D4208" s="13"/>
      <c r="E4208" s="14">
        <f t="shared" si="884"/>
        <v>72.289699999999996</v>
      </c>
      <c r="F4208" s="21">
        <f t="shared" si="894"/>
        <v>14</v>
      </c>
      <c r="G4208" s="13"/>
      <c r="H4208" s="21">
        <f t="shared" si="886"/>
        <v>14</v>
      </c>
      <c r="I4208" s="13"/>
      <c r="J4208" s="11" t="str">
        <f t="shared" si="891"/>
        <v>X</v>
      </c>
      <c r="K4208" s="11" t="str">
        <f t="shared" si="892"/>
        <v/>
      </c>
      <c r="L4208" s="11" t="str">
        <f t="shared" si="893"/>
        <v/>
      </c>
      <c r="M4208" s="13"/>
      <c r="X4208" s="13"/>
    </row>
    <row r="4209" spans="1:24" x14ac:dyDescent="0.3">
      <c r="A4209" s="13"/>
      <c r="B4209" s="11">
        <v>5227</v>
      </c>
      <c r="C4209" s="14">
        <f t="shared" si="883"/>
        <v>72.298000000000002</v>
      </c>
      <c r="D4209" s="13"/>
      <c r="E4209" s="14">
        <f t="shared" si="884"/>
        <v>72.296599999999998</v>
      </c>
      <c r="F4209" s="21">
        <f t="shared" si="894"/>
        <v>15</v>
      </c>
      <c r="G4209" s="13"/>
      <c r="H4209" s="21">
        <f t="shared" si="886"/>
        <v>14</v>
      </c>
      <c r="I4209" s="13"/>
      <c r="J4209" s="11" t="str">
        <f t="shared" si="891"/>
        <v/>
      </c>
      <c r="K4209" s="11" t="str">
        <f t="shared" si="892"/>
        <v/>
      </c>
      <c r="L4209" s="11" t="str">
        <f t="shared" si="893"/>
        <v>O</v>
      </c>
      <c r="M4209" s="13"/>
      <c r="X4209" s="13"/>
    </row>
    <row r="4210" spans="1:24" x14ac:dyDescent="0.3">
      <c r="A4210" s="13"/>
      <c r="B4210" s="11">
        <v>5228</v>
      </c>
      <c r="C4210" s="14">
        <f t="shared" si="883"/>
        <v>72.304900000000004</v>
      </c>
      <c r="D4210" s="13"/>
      <c r="E4210" s="14">
        <f t="shared" si="884"/>
        <v>72.303399999999996</v>
      </c>
      <c r="F4210" s="21">
        <f t="shared" si="894"/>
        <v>15</v>
      </c>
      <c r="G4210" s="13"/>
      <c r="H4210" s="21">
        <f t="shared" si="886"/>
        <v>15</v>
      </c>
      <c r="I4210" s="13"/>
      <c r="J4210" s="11" t="str">
        <f t="shared" si="891"/>
        <v>X</v>
      </c>
      <c r="K4210" s="11" t="str">
        <f t="shared" si="892"/>
        <v/>
      </c>
      <c r="L4210" s="11" t="str">
        <f t="shared" si="893"/>
        <v/>
      </c>
      <c r="M4210" s="13"/>
      <c r="X4210" s="13"/>
    </row>
    <row r="4211" spans="1:24" x14ac:dyDescent="0.3">
      <c r="A4211" s="13"/>
      <c r="B4211" s="11">
        <v>5229</v>
      </c>
      <c r="C4211" s="14">
        <f t="shared" si="883"/>
        <v>72.311800000000005</v>
      </c>
      <c r="D4211" s="13"/>
      <c r="E4211" s="14">
        <f t="shared" si="884"/>
        <v>72.310299999999998</v>
      </c>
      <c r="F4211" s="21">
        <f t="shared" si="894"/>
        <v>15</v>
      </c>
      <c r="G4211" s="13"/>
      <c r="H4211" s="21">
        <f t="shared" si="886"/>
        <v>15</v>
      </c>
      <c r="I4211" s="13"/>
      <c r="J4211" s="11" t="str">
        <f t="shared" si="891"/>
        <v>X</v>
      </c>
      <c r="K4211" s="11" t="str">
        <f t="shared" si="892"/>
        <v/>
      </c>
      <c r="L4211" s="11" t="str">
        <f t="shared" si="893"/>
        <v/>
      </c>
      <c r="M4211" s="13"/>
      <c r="X4211" s="13"/>
    </row>
    <row r="4212" spans="1:24" x14ac:dyDescent="0.3">
      <c r="A4212" s="13"/>
      <c r="B4212" s="11">
        <v>5230</v>
      </c>
      <c r="C4212" s="14">
        <f t="shared" si="883"/>
        <v>72.318700000000007</v>
      </c>
      <c r="D4212" s="13"/>
      <c r="E4212" s="14">
        <f t="shared" si="884"/>
        <v>72.3172</v>
      </c>
      <c r="F4212" s="21">
        <f t="shared" si="894"/>
        <v>15</v>
      </c>
      <c r="G4212" s="13"/>
      <c r="H4212" s="21">
        <f t="shared" si="886"/>
        <v>15</v>
      </c>
      <c r="I4212" s="13"/>
      <c r="J4212" s="11" t="str">
        <f t="shared" si="891"/>
        <v>X</v>
      </c>
      <c r="K4212" s="11" t="str">
        <f t="shared" si="892"/>
        <v/>
      </c>
      <c r="L4212" s="11" t="str">
        <f t="shared" si="893"/>
        <v/>
      </c>
      <c r="M4212" s="13"/>
      <c r="X4212" s="13"/>
    </row>
    <row r="4213" spans="1:24" x14ac:dyDescent="0.3">
      <c r="A4213" s="13"/>
      <c r="B4213" s="11">
        <v>5231</v>
      </c>
      <c r="C4213" s="14">
        <f t="shared" si="883"/>
        <v>72.325699999999998</v>
      </c>
      <c r="D4213" s="13"/>
      <c r="E4213" s="14">
        <f t="shared" si="884"/>
        <v>72.324100000000001</v>
      </c>
      <c r="F4213" s="21">
        <f t="shared" si="894"/>
        <v>15</v>
      </c>
      <c r="G4213" s="13"/>
      <c r="H4213" s="21">
        <f t="shared" si="886"/>
        <v>16</v>
      </c>
      <c r="I4213" s="13"/>
      <c r="J4213" s="11" t="str">
        <f t="shared" si="891"/>
        <v/>
      </c>
      <c r="K4213" s="11" t="str">
        <f t="shared" si="892"/>
        <v>U</v>
      </c>
      <c r="L4213" s="11" t="str">
        <f t="shared" si="893"/>
        <v/>
      </c>
      <c r="M4213" s="13"/>
      <c r="X4213" s="13"/>
    </row>
    <row r="4214" spans="1:24" x14ac:dyDescent="0.3">
      <c r="A4214" s="13"/>
      <c r="B4214" s="11">
        <v>5232</v>
      </c>
      <c r="C4214" s="14">
        <f t="shared" si="883"/>
        <v>72.332599999999999</v>
      </c>
      <c r="D4214" s="13"/>
      <c r="E4214" s="14">
        <f t="shared" si="884"/>
        <v>72.331000000000003</v>
      </c>
      <c r="F4214" s="21">
        <f t="shared" si="894"/>
        <v>15</v>
      </c>
      <c r="G4214" s="13"/>
      <c r="H4214" s="21">
        <f t="shared" si="886"/>
        <v>16</v>
      </c>
      <c r="I4214" s="13"/>
      <c r="J4214" s="11" t="str">
        <f t="shared" si="891"/>
        <v/>
      </c>
      <c r="K4214" s="11" t="str">
        <f t="shared" si="892"/>
        <v>U</v>
      </c>
      <c r="L4214" s="11" t="str">
        <f t="shared" si="893"/>
        <v/>
      </c>
      <c r="M4214" s="13"/>
      <c r="X4214" s="13"/>
    </row>
    <row r="4215" spans="1:24" x14ac:dyDescent="0.3">
      <c r="A4215" s="13"/>
      <c r="B4215" s="11">
        <v>5233</v>
      </c>
      <c r="C4215" s="14">
        <f t="shared" si="883"/>
        <v>72.339500000000001</v>
      </c>
      <c r="D4215" s="13"/>
      <c r="E4215" s="14">
        <f t="shared" si="884"/>
        <v>72.337900000000005</v>
      </c>
      <c r="F4215" s="21">
        <f t="shared" si="894"/>
        <v>15</v>
      </c>
      <c r="G4215" s="13"/>
      <c r="H4215" s="21">
        <f t="shared" si="886"/>
        <v>16</v>
      </c>
      <c r="I4215" s="13"/>
      <c r="J4215" s="11" t="str">
        <f t="shared" si="891"/>
        <v/>
      </c>
      <c r="K4215" s="11" t="str">
        <f t="shared" si="892"/>
        <v>U</v>
      </c>
      <c r="L4215" s="11" t="str">
        <f t="shared" si="893"/>
        <v/>
      </c>
      <c r="M4215" s="13"/>
      <c r="X4215" s="13"/>
    </row>
    <row r="4216" spans="1:24" x14ac:dyDescent="0.3">
      <c r="A4216" s="13"/>
      <c r="B4216" s="11">
        <v>5234</v>
      </c>
      <c r="C4216" s="14">
        <f t="shared" si="883"/>
        <v>72.346400000000003</v>
      </c>
      <c r="D4216" s="13"/>
      <c r="E4216" s="14">
        <f t="shared" si="884"/>
        <v>72.344800000000006</v>
      </c>
      <c r="F4216" s="21">
        <f t="shared" si="894"/>
        <v>15</v>
      </c>
      <c r="G4216" s="13"/>
      <c r="H4216" s="21">
        <f t="shared" si="886"/>
        <v>16</v>
      </c>
      <c r="I4216" s="13"/>
      <c r="J4216" s="11" t="str">
        <f t="shared" si="891"/>
        <v/>
      </c>
      <c r="K4216" s="11" t="str">
        <f t="shared" si="892"/>
        <v>U</v>
      </c>
      <c r="L4216" s="11" t="str">
        <f t="shared" si="893"/>
        <v/>
      </c>
      <c r="M4216" s="13"/>
      <c r="X4216" s="13"/>
    </row>
    <row r="4217" spans="1:24" x14ac:dyDescent="0.3">
      <c r="A4217" s="13"/>
      <c r="B4217" s="11">
        <v>5235</v>
      </c>
      <c r="C4217" s="14">
        <f t="shared" si="883"/>
        <v>72.353300000000004</v>
      </c>
      <c r="D4217" s="13"/>
      <c r="E4217" s="14">
        <f t="shared" si="884"/>
        <v>72.351699999999994</v>
      </c>
      <c r="F4217" s="21">
        <f t="shared" si="894"/>
        <v>16</v>
      </c>
      <c r="G4217" s="13"/>
      <c r="H4217" s="21">
        <f t="shared" si="886"/>
        <v>16</v>
      </c>
      <c r="I4217" s="13"/>
      <c r="J4217" s="11" t="str">
        <f t="shared" si="891"/>
        <v>X</v>
      </c>
      <c r="K4217" s="11" t="str">
        <f t="shared" si="892"/>
        <v/>
      </c>
      <c r="L4217" s="11" t="str">
        <f t="shared" si="893"/>
        <v/>
      </c>
      <c r="M4217" s="13"/>
      <c r="X4217" s="13"/>
    </row>
    <row r="4218" spans="1:24" x14ac:dyDescent="0.3">
      <c r="A4218" s="13"/>
      <c r="B4218" s="11">
        <v>5236</v>
      </c>
      <c r="C4218" s="14">
        <f t="shared" si="883"/>
        <v>72.360200000000006</v>
      </c>
      <c r="D4218" s="13"/>
      <c r="E4218" s="14">
        <f t="shared" si="884"/>
        <v>72.358599999999996</v>
      </c>
      <c r="F4218" s="21">
        <f t="shared" si="894"/>
        <v>16</v>
      </c>
      <c r="G4218" s="13"/>
      <c r="H4218" s="21">
        <f t="shared" si="886"/>
        <v>16</v>
      </c>
      <c r="I4218" s="13"/>
      <c r="J4218" s="11" t="str">
        <f t="shared" si="891"/>
        <v>X</v>
      </c>
      <c r="K4218" s="11" t="str">
        <f t="shared" si="892"/>
        <v/>
      </c>
      <c r="L4218" s="11" t="str">
        <f t="shared" si="893"/>
        <v/>
      </c>
      <c r="M4218" s="13"/>
      <c r="X4218" s="13"/>
    </row>
    <row r="4219" spans="1:24" x14ac:dyDescent="0.3">
      <c r="A4219" s="13"/>
      <c r="B4219" s="11">
        <v>5237</v>
      </c>
      <c r="C4219" s="14">
        <f t="shared" si="883"/>
        <v>72.367099999999994</v>
      </c>
      <c r="D4219" s="13"/>
      <c r="E4219" s="14">
        <f t="shared" si="884"/>
        <v>72.365499999999997</v>
      </c>
      <c r="F4219" s="21">
        <f t="shared" si="894"/>
        <v>16</v>
      </c>
      <c r="G4219" s="13"/>
      <c r="H4219" s="21">
        <f t="shared" si="886"/>
        <v>16</v>
      </c>
      <c r="I4219" s="13"/>
      <c r="J4219" s="11" t="str">
        <f t="shared" si="891"/>
        <v>X</v>
      </c>
      <c r="K4219" s="11" t="str">
        <f t="shared" si="892"/>
        <v/>
      </c>
      <c r="L4219" s="11" t="str">
        <f t="shared" si="893"/>
        <v/>
      </c>
      <c r="M4219" s="13"/>
      <c r="X4219" s="13"/>
    </row>
    <row r="4220" spans="1:24" x14ac:dyDescent="0.3">
      <c r="A4220" s="13"/>
      <c r="B4220" s="11">
        <v>5238</v>
      </c>
      <c r="C4220" s="14">
        <f t="shared" si="883"/>
        <v>72.373999999999995</v>
      </c>
      <c r="D4220" s="13"/>
      <c r="E4220" s="14">
        <f t="shared" si="884"/>
        <v>72.372399999999999</v>
      </c>
      <c r="F4220" s="21">
        <f t="shared" si="894"/>
        <v>16</v>
      </c>
      <c r="G4220" s="13"/>
      <c r="H4220" s="21">
        <f t="shared" si="886"/>
        <v>16</v>
      </c>
      <c r="I4220" s="13"/>
      <c r="J4220" s="11" t="str">
        <f t="shared" si="891"/>
        <v>X</v>
      </c>
      <c r="K4220" s="11" t="str">
        <f t="shared" si="892"/>
        <v/>
      </c>
      <c r="L4220" s="11" t="str">
        <f t="shared" si="893"/>
        <v/>
      </c>
      <c r="M4220" s="13"/>
      <c r="X4220" s="13"/>
    </row>
    <row r="4221" spans="1:24" x14ac:dyDescent="0.3">
      <c r="A4221" s="13"/>
      <c r="B4221" s="11">
        <v>5239</v>
      </c>
      <c r="C4221" s="14">
        <f t="shared" si="883"/>
        <v>72.380899999999997</v>
      </c>
      <c r="D4221" s="13"/>
      <c r="E4221" s="14">
        <f t="shared" si="884"/>
        <v>72.379300000000001</v>
      </c>
      <c r="F4221" s="21">
        <f t="shared" si="894"/>
        <v>16</v>
      </c>
      <c r="G4221" s="13"/>
      <c r="H4221" s="21">
        <f t="shared" si="886"/>
        <v>16</v>
      </c>
      <c r="I4221" s="13"/>
      <c r="J4221" s="11" t="str">
        <f t="shared" si="891"/>
        <v>X</v>
      </c>
      <c r="K4221" s="11" t="str">
        <f t="shared" si="892"/>
        <v/>
      </c>
      <c r="L4221" s="11" t="str">
        <f t="shared" si="893"/>
        <v/>
      </c>
      <c r="M4221" s="13"/>
      <c r="X4221" s="13"/>
    </row>
    <row r="4222" spans="1:24" x14ac:dyDescent="0.3">
      <c r="A4222" s="13"/>
      <c r="B4222" s="11">
        <v>5240</v>
      </c>
      <c r="C4222" s="14">
        <f t="shared" si="883"/>
        <v>72.387799999999999</v>
      </c>
      <c r="D4222" s="13"/>
      <c r="E4222" s="14">
        <f t="shared" si="884"/>
        <v>72.386200000000002</v>
      </c>
      <c r="F4222" s="21">
        <f t="shared" si="894"/>
        <v>16</v>
      </c>
      <c r="G4222" s="13"/>
      <c r="H4222" s="21">
        <f t="shared" si="886"/>
        <v>16</v>
      </c>
      <c r="I4222" s="13"/>
      <c r="J4222" s="11" t="str">
        <f t="shared" si="891"/>
        <v>X</v>
      </c>
      <c r="K4222" s="11" t="str">
        <f t="shared" si="892"/>
        <v/>
      </c>
      <c r="L4222" s="11" t="str">
        <f t="shared" si="893"/>
        <v/>
      </c>
      <c r="M4222" s="13"/>
      <c r="X4222" s="13"/>
    </row>
    <row r="4223" spans="1:24" x14ac:dyDescent="0.3">
      <c r="A4223" s="13"/>
      <c r="B4223" s="11">
        <v>5241</v>
      </c>
      <c r="C4223" s="14">
        <f t="shared" si="883"/>
        <v>72.394800000000004</v>
      </c>
      <c r="D4223" s="13"/>
      <c r="E4223" s="14">
        <f t="shared" si="884"/>
        <v>72.393100000000004</v>
      </c>
      <c r="F4223" s="21">
        <f t="shared" si="894"/>
        <v>16</v>
      </c>
      <c r="G4223" s="13"/>
      <c r="H4223" s="21">
        <f t="shared" si="886"/>
        <v>17</v>
      </c>
      <c r="I4223" s="13"/>
      <c r="J4223" s="11" t="str">
        <f t="shared" si="891"/>
        <v/>
      </c>
      <c r="K4223" s="11" t="str">
        <f t="shared" si="892"/>
        <v>U</v>
      </c>
      <c r="L4223" s="11" t="str">
        <f t="shared" si="893"/>
        <v/>
      </c>
      <c r="M4223" s="13"/>
      <c r="X4223" s="13"/>
    </row>
    <row r="4224" spans="1:24" x14ac:dyDescent="0.3">
      <c r="A4224" s="13"/>
      <c r="B4224" s="11">
        <v>5242</v>
      </c>
      <c r="C4224" s="14">
        <f t="shared" si="883"/>
        <v>72.401700000000005</v>
      </c>
      <c r="D4224" s="13"/>
      <c r="E4224" s="14">
        <f t="shared" si="884"/>
        <v>72.400000000000006</v>
      </c>
      <c r="F4224" s="21">
        <f t="shared" si="894"/>
        <v>17</v>
      </c>
      <c r="G4224" s="13"/>
      <c r="H4224" s="21">
        <f t="shared" si="886"/>
        <v>17</v>
      </c>
      <c r="I4224" s="13"/>
      <c r="J4224" s="11" t="str">
        <f t="shared" si="891"/>
        <v>X</v>
      </c>
      <c r="K4224" s="11" t="str">
        <f t="shared" si="892"/>
        <v/>
      </c>
      <c r="L4224" s="11" t="str">
        <f t="shared" si="893"/>
        <v/>
      </c>
      <c r="M4224" s="13"/>
      <c r="X4224" s="13"/>
    </row>
    <row r="4225" spans="1:24" x14ac:dyDescent="0.3">
      <c r="A4225" s="13"/>
      <c r="B4225" s="11">
        <v>5243</v>
      </c>
      <c r="C4225" s="14">
        <f t="shared" si="883"/>
        <v>72.408600000000007</v>
      </c>
      <c r="D4225" s="13"/>
      <c r="E4225" s="14">
        <f t="shared" si="884"/>
        <v>72.406899999999993</v>
      </c>
      <c r="F4225" s="21">
        <f t="shared" si="894"/>
        <v>17</v>
      </c>
      <c r="G4225" s="13"/>
      <c r="H4225" s="21">
        <f t="shared" si="886"/>
        <v>17</v>
      </c>
      <c r="I4225" s="13"/>
      <c r="J4225" s="11" t="str">
        <f t="shared" si="891"/>
        <v>X</v>
      </c>
      <c r="K4225" s="11" t="str">
        <f t="shared" si="892"/>
        <v/>
      </c>
      <c r="L4225" s="11" t="str">
        <f t="shared" si="893"/>
        <v/>
      </c>
      <c r="M4225" s="13"/>
      <c r="X4225" s="13"/>
    </row>
    <row r="4226" spans="1:24" x14ac:dyDescent="0.3">
      <c r="A4226" s="13"/>
      <c r="B4226" s="11">
        <v>5244</v>
      </c>
      <c r="C4226" s="14">
        <f t="shared" si="883"/>
        <v>72.415499999999994</v>
      </c>
      <c r="D4226" s="13"/>
      <c r="E4226" s="14">
        <f t="shared" si="884"/>
        <v>72.413799999999995</v>
      </c>
      <c r="F4226" s="21">
        <f t="shared" si="894"/>
        <v>17</v>
      </c>
      <c r="G4226" s="13"/>
      <c r="H4226" s="21">
        <f t="shared" si="886"/>
        <v>17</v>
      </c>
      <c r="I4226" s="13"/>
      <c r="J4226" s="11" t="str">
        <f t="shared" si="891"/>
        <v>X</v>
      </c>
      <c r="K4226" s="11" t="str">
        <f t="shared" si="892"/>
        <v/>
      </c>
      <c r="L4226" s="11" t="str">
        <f t="shared" si="893"/>
        <v/>
      </c>
      <c r="M4226" s="13"/>
      <c r="X4226" s="13"/>
    </row>
    <row r="4227" spans="1:24" x14ac:dyDescent="0.3">
      <c r="A4227" s="13"/>
      <c r="B4227" s="11">
        <v>5245</v>
      </c>
      <c r="C4227" s="14">
        <f t="shared" si="883"/>
        <v>72.422399999999996</v>
      </c>
      <c r="D4227" s="13"/>
      <c r="E4227" s="14">
        <f t="shared" si="884"/>
        <v>72.420699999999997</v>
      </c>
      <c r="F4227" s="21">
        <v>17</v>
      </c>
      <c r="G4227" s="13"/>
      <c r="H4227" s="21">
        <f t="shared" si="886"/>
        <v>17</v>
      </c>
      <c r="I4227" s="13"/>
      <c r="J4227" s="11" t="str">
        <f t="shared" si="891"/>
        <v>X</v>
      </c>
      <c r="K4227" s="11" t="str">
        <f t="shared" si="892"/>
        <v/>
      </c>
      <c r="L4227" s="11" t="str">
        <f t="shared" si="893"/>
        <v/>
      </c>
      <c r="M4227" s="13"/>
      <c r="X4227" s="13"/>
    </row>
    <row r="4228" spans="1:24" x14ac:dyDescent="0.3">
      <c r="A4228" s="13"/>
      <c r="B4228" s="11">
        <v>5246</v>
      </c>
      <c r="C4228" s="14">
        <f t="shared" si="883"/>
        <v>72.429299999999998</v>
      </c>
      <c r="D4228" s="13"/>
      <c r="E4228" s="14">
        <f t="shared" si="884"/>
        <v>72.427599999999998</v>
      </c>
      <c r="F4228" s="21">
        <v>17</v>
      </c>
      <c r="G4228" s="13"/>
      <c r="H4228" s="21">
        <f t="shared" si="886"/>
        <v>17</v>
      </c>
      <c r="I4228" s="13"/>
      <c r="J4228" s="11" t="str">
        <f t="shared" si="891"/>
        <v>X</v>
      </c>
      <c r="K4228" s="11" t="str">
        <f t="shared" si="892"/>
        <v/>
      </c>
      <c r="L4228" s="11" t="str">
        <f t="shared" si="893"/>
        <v/>
      </c>
      <c r="M4228" s="13"/>
      <c r="X4228" s="13"/>
    </row>
    <row r="4229" spans="1:24" x14ac:dyDescent="0.3">
      <c r="A4229" s="13"/>
      <c r="B4229" s="11">
        <v>5247</v>
      </c>
      <c r="C4229" s="14">
        <f t="shared" si="883"/>
        <v>72.436199999999999</v>
      </c>
      <c r="D4229" s="13"/>
      <c r="E4229" s="14">
        <f t="shared" si="884"/>
        <v>72.4345</v>
      </c>
      <c r="F4229" s="21">
        <v>17</v>
      </c>
      <c r="G4229" s="13"/>
      <c r="H4229" s="21">
        <f t="shared" si="886"/>
        <v>17</v>
      </c>
      <c r="I4229" s="13"/>
      <c r="J4229" s="11" t="str">
        <f t="shared" si="891"/>
        <v>X</v>
      </c>
      <c r="K4229" s="11" t="str">
        <f t="shared" si="892"/>
        <v/>
      </c>
      <c r="L4229" s="11" t="str">
        <f t="shared" si="893"/>
        <v/>
      </c>
      <c r="M4229" s="13"/>
      <c r="X4229" s="13"/>
    </row>
    <row r="4230" spans="1:24" x14ac:dyDescent="0.3">
      <c r="A4230" s="13"/>
      <c r="B4230" s="11">
        <v>5248</v>
      </c>
      <c r="C4230" s="14">
        <f t="shared" ref="C4230:C4293" si="895">ROUND(SQRT(B4230),4)</f>
        <v>72.443100000000001</v>
      </c>
      <c r="D4230" s="13"/>
      <c r="E4230" s="14">
        <f t="shared" si="884"/>
        <v>72.441400000000002</v>
      </c>
      <c r="F4230" s="21">
        <v>17</v>
      </c>
      <c r="G4230" s="13"/>
      <c r="H4230" s="21">
        <f t="shared" si="886"/>
        <v>17</v>
      </c>
      <c r="I4230" s="13"/>
      <c r="J4230" s="11" t="str">
        <f t="shared" si="891"/>
        <v>X</v>
      </c>
      <c r="K4230" s="11" t="str">
        <f t="shared" si="892"/>
        <v/>
      </c>
      <c r="L4230" s="11" t="str">
        <f t="shared" si="893"/>
        <v/>
      </c>
      <c r="M4230" s="13"/>
      <c r="X4230" s="13"/>
    </row>
    <row r="4231" spans="1:24" x14ac:dyDescent="0.3">
      <c r="A4231" s="13"/>
      <c r="B4231" s="11">
        <v>5249</v>
      </c>
      <c r="C4231" s="14">
        <f t="shared" si="895"/>
        <v>72.45</v>
      </c>
      <c r="D4231" s="13"/>
      <c r="E4231" s="14">
        <f t="shared" ref="E4231:E4294" si="896">ROUND(72+(B4231-5184)/145,4)</f>
        <v>72.448300000000003</v>
      </c>
      <c r="F4231" s="21">
        <v>17</v>
      </c>
      <c r="G4231" s="13"/>
      <c r="H4231" s="21">
        <f t="shared" ref="H4231:H4294" si="897">ROUND(C4231-E4231,4)*10000</f>
        <v>17</v>
      </c>
      <c r="I4231" s="13"/>
      <c r="J4231" s="11" t="str">
        <f t="shared" ref="J4231:J4262" si="898">IF(H4231=F4231,"X","")</f>
        <v>X</v>
      </c>
      <c r="K4231" s="11" t="str">
        <f t="shared" ref="K4231:K4262" si="899">IF(H4231&gt;F4231,"U","")</f>
        <v/>
      </c>
      <c r="L4231" s="11" t="str">
        <f t="shared" ref="L4231:L4262" si="900">IF(H4231&lt;F4231,"O","")</f>
        <v/>
      </c>
      <c r="M4231" s="13"/>
      <c r="X4231" s="13"/>
    </row>
    <row r="4232" spans="1:24" x14ac:dyDescent="0.3">
      <c r="A4232" s="13"/>
      <c r="B4232" s="11">
        <v>5250</v>
      </c>
      <c r="C4232" s="14">
        <f t="shared" si="895"/>
        <v>72.456900000000005</v>
      </c>
      <c r="D4232" s="13"/>
      <c r="E4232" s="14">
        <f t="shared" si="896"/>
        <v>72.455200000000005</v>
      </c>
      <c r="F4232" s="21">
        <v>17</v>
      </c>
      <c r="G4232" s="13"/>
      <c r="H4232" s="21">
        <f t="shared" si="897"/>
        <v>17</v>
      </c>
      <c r="I4232" s="13"/>
      <c r="J4232" s="11" t="str">
        <f t="shared" si="898"/>
        <v>X</v>
      </c>
      <c r="K4232" s="11" t="str">
        <f t="shared" si="899"/>
        <v/>
      </c>
      <c r="L4232" s="11" t="str">
        <f t="shared" si="900"/>
        <v/>
      </c>
      <c r="M4232" s="13"/>
      <c r="X4232" s="13"/>
    </row>
    <row r="4233" spans="1:24" x14ac:dyDescent="0.3">
      <c r="A4233" s="13"/>
      <c r="B4233" s="11">
        <v>5251</v>
      </c>
      <c r="C4233" s="14">
        <f t="shared" si="895"/>
        <v>72.463800000000006</v>
      </c>
      <c r="D4233" s="13"/>
      <c r="E4233" s="14">
        <f t="shared" si="896"/>
        <v>72.462100000000007</v>
      </c>
      <c r="F4233" s="21">
        <v>17</v>
      </c>
      <c r="G4233" s="13"/>
      <c r="H4233" s="21">
        <f t="shared" si="897"/>
        <v>17</v>
      </c>
      <c r="I4233" s="13"/>
      <c r="J4233" s="11" t="str">
        <f t="shared" si="898"/>
        <v>X</v>
      </c>
      <c r="K4233" s="11" t="str">
        <f t="shared" si="899"/>
        <v/>
      </c>
      <c r="L4233" s="11" t="str">
        <f t="shared" si="900"/>
        <v/>
      </c>
      <c r="M4233" s="13"/>
      <c r="X4233" s="13"/>
    </row>
    <row r="4234" spans="1:24" x14ac:dyDescent="0.3">
      <c r="A4234" s="13"/>
      <c r="B4234" s="11">
        <v>5252</v>
      </c>
      <c r="C4234" s="14">
        <f t="shared" si="895"/>
        <v>72.470699999999994</v>
      </c>
      <c r="D4234" s="13"/>
      <c r="E4234" s="14">
        <f t="shared" si="896"/>
        <v>72.468999999999994</v>
      </c>
      <c r="F4234" s="21">
        <v>17</v>
      </c>
      <c r="G4234" s="13"/>
      <c r="H4234" s="21">
        <f t="shared" si="897"/>
        <v>17</v>
      </c>
      <c r="I4234" s="13"/>
      <c r="J4234" s="11" t="str">
        <f t="shared" si="898"/>
        <v>X</v>
      </c>
      <c r="K4234" s="11" t="str">
        <f t="shared" si="899"/>
        <v/>
      </c>
      <c r="L4234" s="11" t="str">
        <f t="shared" si="900"/>
        <v/>
      </c>
      <c r="M4234" s="13"/>
      <c r="X4234" s="13"/>
    </row>
    <row r="4235" spans="1:24" x14ac:dyDescent="0.3">
      <c r="A4235" s="13"/>
      <c r="B4235" s="11">
        <v>5253</v>
      </c>
      <c r="C4235" s="14">
        <f t="shared" si="895"/>
        <v>72.477599999999995</v>
      </c>
      <c r="D4235" s="13"/>
      <c r="E4235" s="14">
        <f t="shared" si="896"/>
        <v>72.475899999999996</v>
      </c>
      <c r="F4235" s="21">
        <v>17</v>
      </c>
      <c r="G4235" s="13"/>
      <c r="H4235" s="21">
        <f t="shared" si="897"/>
        <v>17</v>
      </c>
      <c r="I4235" s="13"/>
      <c r="J4235" s="11" t="str">
        <f t="shared" si="898"/>
        <v>X</v>
      </c>
      <c r="K4235" s="11" t="str">
        <f t="shared" si="899"/>
        <v/>
      </c>
      <c r="L4235" s="11" t="str">
        <f t="shared" si="900"/>
        <v/>
      </c>
      <c r="M4235" s="13"/>
      <c r="X4235" s="13"/>
    </row>
    <row r="4236" spans="1:24" x14ac:dyDescent="0.3">
      <c r="A4236" s="13"/>
      <c r="B4236" s="11">
        <v>5254</v>
      </c>
      <c r="C4236" s="14">
        <f t="shared" si="895"/>
        <v>72.484499999999997</v>
      </c>
      <c r="D4236" s="13"/>
      <c r="E4236" s="14">
        <f t="shared" si="896"/>
        <v>72.482799999999997</v>
      </c>
      <c r="F4236" s="21">
        <v>17</v>
      </c>
      <c r="G4236" s="13"/>
      <c r="H4236" s="21">
        <f t="shared" si="897"/>
        <v>17</v>
      </c>
      <c r="I4236" s="13"/>
      <c r="J4236" s="11" t="str">
        <f t="shared" si="898"/>
        <v>X</v>
      </c>
      <c r="K4236" s="11" t="str">
        <f t="shared" si="899"/>
        <v/>
      </c>
      <c r="L4236" s="11" t="str">
        <f t="shared" si="900"/>
        <v/>
      </c>
      <c r="M4236" s="13"/>
      <c r="X4236" s="13"/>
    </row>
    <row r="4237" spans="1:24" x14ac:dyDescent="0.3">
      <c r="A4237" s="13"/>
      <c r="B4237" s="11">
        <v>5255</v>
      </c>
      <c r="C4237" s="14">
        <f t="shared" si="895"/>
        <v>72.491399999999999</v>
      </c>
      <c r="D4237" s="13"/>
      <c r="E4237" s="14">
        <f t="shared" si="896"/>
        <v>72.489699999999999</v>
      </c>
      <c r="F4237" s="21">
        <v>17</v>
      </c>
      <c r="G4237" s="13"/>
      <c r="H4237" s="21">
        <f t="shared" si="897"/>
        <v>17</v>
      </c>
      <c r="I4237" s="13"/>
      <c r="J4237" s="11" t="str">
        <f t="shared" si="898"/>
        <v>X</v>
      </c>
      <c r="K4237" s="11" t="str">
        <f t="shared" si="899"/>
        <v/>
      </c>
      <c r="L4237" s="11" t="str">
        <f t="shared" si="900"/>
        <v/>
      </c>
      <c r="M4237" s="13"/>
      <c r="X4237" s="13"/>
    </row>
    <row r="4238" spans="1:24" x14ac:dyDescent="0.3">
      <c r="A4238" s="13"/>
      <c r="B4238" s="11">
        <v>5256</v>
      </c>
      <c r="C4238" s="14">
        <f t="shared" si="895"/>
        <v>72.4983</v>
      </c>
      <c r="D4238" s="13"/>
      <c r="E4238" s="14">
        <f t="shared" si="896"/>
        <v>72.496600000000001</v>
      </c>
      <c r="F4238" s="21">
        <v>17</v>
      </c>
      <c r="G4238" s="13"/>
      <c r="H4238" s="21">
        <f t="shared" si="897"/>
        <v>17</v>
      </c>
      <c r="I4238" s="13"/>
      <c r="J4238" s="11" t="str">
        <f t="shared" si="898"/>
        <v>X</v>
      </c>
      <c r="K4238" s="11" t="str">
        <f t="shared" si="899"/>
        <v/>
      </c>
      <c r="L4238" s="11" t="str">
        <f t="shared" si="900"/>
        <v/>
      </c>
      <c r="M4238" s="13"/>
      <c r="X4238" s="13"/>
    </row>
    <row r="4239" spans="1:24" x14ac:dyDescent="0.3">
      <c r="A4239" s="13"/>
      <c r="B4239" s="11">
        <v>5257</v>
      </c>
      <c r="C4239" s="14">
        <f t="shared" si="895"/>
        <v>72.505200000000002</v>
      </c>
      <c r="D4239" s="13"/>
      <c r="E4239" s="14">
        <f t="shared" si="896"/>
        <v>72.503399999999999</v>
      </c>
      <c r="F4239" s="21">
        <v>17</v>
      </c>
      <c r="G4239" s="13"/>
      <c r="H4239" s="21">
        <f t="shared" si="897"/>
        <v>18</v>
      </c>
      <c r="I4239" s="13"/>
      <c r="J4239" s="11" t="str">
        <f t="shared" si="898"/>
        <v/>
      </c>
      <c r="K4239" s="11" t="str">
        <f t="shared" si="899"/>
        <v>U</v>
      </c>
      <c r="L4239" s="11" t="str">
        <f t="shared" si="900"/>
        <v/>
      </c>
      <c r="M4239" s="13"/>
      <c r="X4239" s="13"/>
    </row>
    <row r="4240" spans="1:24" x14ac:dyDescent="0.3">
      <c r="A4240" s="13"/>
      <c r="B4240" s="11">
        <v>5258</v>
      </c>
      <c r="C4240" s="14">
        <f t="shared" si="895"/>
        <v>72.512100000000004</v>
      </c>
      <c r="D4240" s="13"/>
      <c r="E4240" s="14">
        <f t="shared" si="896"/>
        <v>72.510300000000001</v>
      </c>
      <c r="F4240" s="21">
        <v>17</v>
      </c>
      <c r="G4240" s="13"/>
      <c r="H4240" s="21">
        <f t="shared" si="897"/>
        <v>18</v>
      </c>
      <c r="I4240" s="13"/>
      <c r="J4240" s="11" t="str">
        <f t="shared" si="898"/>
        <v/>
      </c>
      <c r="K4240" s="11" t="str">
        <f t="shared" si="899"/>
        <v>U</v>
      </c>
      <c r="L4240" s="11" t="str">
        <f t="shared" si="900"/>
        <v/>
      </c>
      <c r="M4240" s="13"/>
      <c r="X4240" s="13"/>
    </row>
    <row r="4241" spans="1:24" x14ac:dyDescent="0.3">
      <c r="A4241" s="13"/>
      <c r="B4241" s="11">
        <v>5259</v>
      </c>
      <c r="C4241" s="14">
        <f t="shared" si="895"/>
        <v>72.519000000000005</v>
      </c>
      <c r="D4241" s="13"/>
      <c r="E4241" s="14">
        <f t="shared" si="896"/>
        <v>72.517200000000003</v>
      </c>
      <c r="F4241" s="21">
        <v>17</v>
      </c>
      <c r="G4241" s="13"/>
      <c r="H4241" s="21">
        <f t="shared" si="897"/>
        <v>18</v>
      </c>
      <c r="I4241" s="13"/>
      <c r="J4241" s="11" t="str">
        <f t="shared" si="898"/>
        <v/>
      </c>
      <c r="K4241" s="11" t="str">
        <f t="shared" si="899"/>
        <v>U</v>
      </c>
      <c r="L4241" s="11" t="str">
        <f t="shared" si="900"/>
        <v/>
      </c>
      <c r="M4241" s="13"/>
      <c r="X4241" s="13"/>
    </row>
    <row r="4242" spans="1:24" x14ac:dyDescent="0.3">
      <c r="A4242" s="13"/>
      <c r="B4242" s="11">
        <v>5260</v>
      </c>
      <c r="C4242" s="14">
        <f t="shared" si="895"/>
        <v>72.525899999999993</v>
      </c>
      <c r="D4242" s="13"/>
      <c r="E4242" s="14">
        <f t="shared" si="896"/>
        <v>72.524100000000004</v>
      </c>
      <c r="F4242" s="21">
        <v>17</v>
      </c>
      <c r="G4242" s="13"/>
      <c r="H4242" s="21">
        <f t="shared" si="897"/>
        <v>18</v>
      </c>
      <c r="I4242" s="13"/>
      <c r="J4242" s="11" t="str">
        <f t="shared" si="898"/>
        <v/>
      </c>
      <c r="K4242" s="11" t="str">
        <f t="shared" si="899"/>
        <v>U</v>
      </c>
      <c r="L4242" s="11" t="str">
        <f t="shared" si="900"/>
        <v/>
      </c>
      <c r="M4242" s="13"/>
      <c r="X4242" s="13"/>
    </row>
    <row r="4243" spans="1:24" x14ac:dyDescent="0.3">
      <c r="A4243" s="13"/>
      <c r="B4243" s="11">
        <v>5261</v>
      </c>
      <c r="C4243" s="14">
        <f t="shared" si="895"/>
        <v>72.532799999999995</v>
      </c>
      <c r="D4243" s="13"/>
      <c r="E4243" s="14">
        <f t="shared" si="896"/>
        <v>72.531000000000006</v>
      </c>
      <c r="F4243" s="21">
        <v>17</v>
      </c>
      <c r="G4243" s="13"/>
      <c r="H4243" s="21">
        <f t="shared" si="897"/>
        <v>18</v>
      </c>
      <c r="I4243" s="13"/>
      <c r="J4243" s="11" t="str">
        <f t="shared" si="898"/>
        <v/>
      </c>
      <c r="K4243" s="11" t="str">
        <f t="shared" si="899"/>
        <v>U</v>
      </c>
      <c r="L4243" s="11" t="str">
        <f t="shared" si="900"/>
        <v/>
      </c>
      <c r="M4243" s="13"/>
      <c r="X4243" s="13"/>
    </row>
    <row r="4244" spans="1:24" x14ac:dyDescent="0.3">
      <c r="A4244" s="13"/>
      <c r="B4244" s="11">
        <v>5262</v>
      </c>
      <c r="C4244" s="14">
        <f t="shared" si="895"/>
        <v>72.539599999999993</v>
      </c>
      <c r="D4244" s="13"/>
      <c r="E4244" s="14">
        <f t="shared" si="896"/>
        <v>72.537899999999993</v>
      </c>
      <c r="F4244" s="21">
        <v>17</v>
      </c>
      <c r="G4244" s="13"/>
      <c r="H4244" s="21">
        <f t="shared" si="897"/>
        <v>17</v>
      </c>
      <c r="I4244" s="13"/>
      <c r="J4244" s="11" t="str">
        <f t="shared" si="898"/>
        <v>X</v>
      </c>
      <c r="K4244" s="11" t="str">
        <f t="shared" si="899"/>
        <v/>
      </c>
      <c r="L4244" s="11" t="str">
        <f t="shared" si="900"/>
        <v/>
      </c>
      <c r="M4244" s="13"/>
      <c r="X4244" s="13"/>
    </row>
    <row r="4245" spans="1:24" x14ac:dyDescent="0.3">
      <c r="A4245" s="13"/>
      <c r="B4245" s="11">
        <v>5263</v>
      </c>
      <c r="C4245" s="14">
        <f t="shared" si="895"/>
        <v>72.546499999999995</v>
      </c>
      <c r="D4245" s="13"/>
      <c r="E4245" s="14">
        <f t="shared" si="896"/>
        <v>72.544799999999995</v>
      </c>
      <c r="F4245" s="21">
        <v>17</v>
      </c>
      <c r="G4245" s="13"/>
      <c r="H4245" s="21">
        <f t="shared" si="897"/>
        <v>17</v>
      </c>
      <c r="I4245" s="13"/>
      <c r="J4245" s="11" t="str">
        <f t="shared" si="898"/>
        <v>X</v>
      </c>
      <c r="K4245" s="11" t="str">
        <f t="shared" si="899"/>
        <v/>
      </c>
      <c r="L4245" s="11" t="str">
        <f t="shared" si="900"/>
        <v/>
      </c>
      <c r="M4245" s="13"/>
      <c r="X4245" s="13"/>
    </row>
    <row r="4246" spans="1:24" x14ac:dyDescent="0.3">
      <c r="A4246" s="13"/>
      <c r="B4246" s="11">
        <v>5264</v>
      </c>
      <c r="C4246" s="14">
        <f t="shared" si="895"/>
        <v>72.553399999999996</v>
      </c>
      <c r="D4246" s="13"/>
      <c r="E4246" s="14">
        <f t="shared" si="896"/>
        <v>72.551699999999997</v>
      </c>
      <c r="F4246" s="21">
        <v>17</v>
      </c>
      <c r="G4246" s="13"/>
      <c r="H4246" s="21">
        <f t="shared" si="897"/>
        <v>17</v>
      </c>
      <c r="I4246" s="13"/>
      <c r="J4246" s="11" t="str">
        <f t="shared" si="898"/>
        <v>X</v>
      </c>
      <c r="K4246" s="11" t="str">
        <f t="shared" si="899"/>
        <v/>
      </c>
      <c r="L4246" s="11" t="str">
        <f t="shared" si="900"/>
        <v/>
      </c>
      <c r="M4246" s="13"/>
      <c r="X4246" s="13"/>
    </row>
    <row r="4247" spans="1:24" x14ac:dyDescent="0.3">
      <c r="A4247" s="13"/>
      <c r="B4247" s="11">
        <v>5265</v>
      </c>
      <c r="C4247" s="14">
        <f t="shared" si="895"/>
        <v>72.560299999999998</v>
      </c>
      <c r="D4247" s="13"/>
      <c r="E4247" s="14">
        <f t="shared" si="896"/>
        <v>72.558599999999998</v>
      </c>
      <c r="F4247" s="21">
        <v>17</v>
      </c>
      <c r="G4247" s="13"/>
      <c r="H4247" s="21">
        <f t="shared" si="897"/>
        <v>17</v>
      </c>
      <c r="I4247" s="13"/>
      <c r="J4247" s="11" t="str">
        <f t="shared" si="898"/>
        <v>X</v>
      </c>
      <c r="K4247" s="11" t="str">
        <f t="shared" si="899"/>
        <v/>
      </c>
      <c r="L4247" s="11" t="str">
        <f t="shared" si="900"/>
        <v/>
      </c>
      <c r="M4247" s="13"/>
      <c r="X4247" s="13"/>
    </row>
    <row r="4248" spans="1:24" x14ac:dyDescent="0.3">
      <c r="A4248" s="13"/>
      <c r="B4248" s="11">
        <v>5266</v>
      </c>
      <c r="C4248" s="14">
        <f t="shared" si="895"/>
        <v>72.5672</v>
      </c>
      <c r="D4248" s="13"/>
      <c r="E4248" s="14">
        <f t="shared" si="896"/>
        <v>72.5655</v>
      </c>
      <c r="F4248" s="21">
        <v>17</v>
      </c>
      <c r="G4248" s="13"/>
      <c r="H4248" s="21">
        <f t="shared" si="897"/>
        <v>17</v>
      </c>
      <c r="I4248" s="13"/>
      <c r="J4248" s="11" t="str">
        <f t="shared" si="898"/>
        <v>X</v>
      </c>
      <c r="K4248" s="11" t="str">
        <f t="shared" si="899"/>
        <v/>
      </c>
      <c r="L4248" s="11" t="str">
        <f t="shared" si="900"/>
        <v/>
      </c>
      <c r="M4248" s="13"/>
      <c r="X4248" s="13"/>
    </row>
    <row r="4249" spans="1:24" x14ac:dyDescent="0.3">
      <c r="A4249" s="13"/>
      <c r="B4249" s="11">
        <v>5267</v>
      </c>
      <c r="C4249" s="14">
        <f t="shared" si="895"/>
        <v>72.574100000000001</v>
      </c>
      <c r="D4249" s="13"/>
      <c r="E4249" s="14">
        <f t="shared" si="896"/>
        <v>72.572400000000002</v>
      </c>
      <c r="F4249" s="21">
        <v>17</v>
      </c>
      <c r="G4249" s="13"/>
      <c r="H4249" s="21">
        <f t="shared" si="897"/>
        <v>17</v>
      </c>
      <c r="I4249" s="13"/>
      <c r="J4249" s="11" t="str">
        <f t="shared" si="898"/>
        <v>X</v>
      </c>
      <c r="K4249" s="11" t="str">
        <f t="shared" si="899"/>
        <v/>
      </c>
      <c r="L4249" s="11" t="str">
        <f t="shared" si="900"/>
        <v/>
      </c>
      <c r="M4249" s="13"/>
      <c r="X4249" s="13"/>
    </row>
    <row r="4250" spans="1:24" x14ac:dyDescent="0.3">
      <c r="A4250" s="13"/>
      <c r="B4250" s="11">
        <v>5268</v>
      </c>
      <c r="C4250" s="14">
        <f t="shared" si="895"/>
        <v>72.581000000000003</v>
      </c>
      <c r="D4250" s="13"/>
      <c r="E4250" s="14">
        <f t="shared" si="896"/>
        <v>72.579300000000003</v>
      </c>
      <c r="F4250" s="21">
        <v>17</v>
      </c>
      <c r="G4250" s="13"/>
      <c r="H4250" s="21">
        <f t="shared" si="897"/>
        <v>17</v>
      </c>
      <c r="I4250" s="13"/>
      <c r="J4250" s="11" t="str">
        <f t="shared" si="898"/>
        <v>X</v>
      </c>
      <c r="K4250" s="11" t="str">
        <f t="shared" si="899"/>
        <v/>
      </c>
      <c r="L4250" s="11" t="str">
        <f t="shared" si="900"/>
        <v/>
      </c>
      <c r="M4250" s="13"/>
      <c r="X4250" s="13"/>
    </row>
    <row r="4251" spans="1:24" x14ac:dyDescent="0.3">
      <c r="A4251" s="13"/>
      <c r="B4251" s="11">
        <v>5269</v>
      </c>
      <c r="C4251" s="14">
        <f t="shared" si="895"/>
        <v>72.587900000000005</v>
      </c>
      <c r="D4251" s="13"/>
      <c r="E4251" s="14">
        <f t="shared" si="896"/>
        <v>72.586200000000005</v>
      </c>
      <c r="F4251" s="21">
        <f t="shared" ref="F4251:F4270" si="901">ROUND(17-(((E4251-72)-0.58)/0.14)*(17/6),0)</f>
        <v>17</v>
      </c>
      <c r="G4251" s="13"/>
      <c r="H4251" s="21">
        <f t="shared" si="897"/>
        <v>17</v>
      </c>
      <c r="I4251" s="13"/>
      <c r="J4251" s="11" t="str">
        <f t="shared" si="898"/>
        <v>X</v>
      </c>
      <c r="K4251" s="11" t="str">
        <f t="shared" si="899"/>
        <v/>
      </c>
      <c r="L4251" s="11" t="str">
        <f t="shared" si="900"/>
        <v/>
      </c>
      <c r="M4251" s="13"/>
      <c r="X4251" s="13"/>
    </row>
    <row r="4252" spans="1:24" x14ac:dyDescent="0.3">
      <c r="A4252" s="13"/>
      <c r="B4252" s="11">
        <v>5270</v>
      </c>
      <c r="C4252" s="14">
        <f t="shared" si="895"/>
        <v>72.594800000000006</v>
      </c>
      <c r="D4252" s="13"/>
      <c r="E4252" s="14">
        <f t="shared" si="896"/>
        <v>72.593100000000007</v>
      </c>
      <c r="F4252" s="21">
        <f t="shared" si="901"/>
        <v>17</v>
      </c>
      <c r="G4252" s="13"/>
      <c r="H4252" s="21">
        <f t="shared" si="897"/>
        <v>17</v>
      </c>
      <c r="I4252" s="13"/>
      <c r="J4252" s="11" t="str">
        <f t="shared" si="898"/>
        <v>X</v>
      </c>
      <c r="K4252" s="11" t="str">
        <f t="shared" si="899"/>
        <v/>
      </c>
      <c r="L4252" s="11" t="str">
        <f t="shared" si="900"/>
        <v/>
      </c>
      <c r="M4252" s="13"/>
      <c r="X4252" s="13"/>
    </row>
    <row r="4253" spans="1:24" x14ac:dyDescent="0.3">
      <c r="A4253" s="13"/>
      <c r="B4253" s="11">
        <v>5271</v>
      </c>
      <c r="C4253" s="14">
        <f t="shared" si="895"/>
        <v>72.601699999999994</v>
      </c>
      <c r="D4253" s="13"/>
      <c r="E4253" s="14">
        <f t="shared" si="896"/>
        <v>72.599999999999994</v>
      </c>
      <c r="F4253" s="21">
        <f t="shared" si="901"/>
        <v>17</v>
      </c>
      <c r="G4253" s="13"/>
      <c r="H4253" s="21">
        <f t="shared" si="897"/>
        <v>17</v>
      </c>
      <c r="I4253" s="13"/>
      <c r="J4253" s="11" t="str">
        <f t="shared" si="898"/>
        <v>X</v>
      </c>
      <c r="K4253" s="11" t="str">
        <f t="shared" si="899"/>
        <v/>
      </c>
      <c r="L4253" s="11" t="str">
        <f t="shared" si="900"/>
        <v/>
      </c>
      <c r="M4253" s="13"/>
      <c r="X4253" s="13"/>
    </row>
    <row r="4254" spans="1:24" x14ac:dyDescent="0.3">
      <c r="A4254" s="13"/>
      <c r="B4254" s="11">
        <v>5272</v>
      </c>
      <c r="C4254" s="14">
        <f t="shared" si="895"/>
        <v>72.608500000000006</v>
      </c>
      <c r="D4254" s="13"/>
      <c r="E4254" s="14">
        <f t="shared" si="896"/>
        <v>72.606899999999996</v>
      </c>
      <c r="F4254" s="21">
        <f t="shared" si="901"/>
        <v>16</v>
      </c>
      <c r="G4254" s="13"/>
      <c r="H4254" s="21">
        <f t="shared" si="897"/>
        <v>16</v>
      </c>
      <c r="I4254" s="13"/>
      <c r="J4254" s="11" t="str">
        <f t="shared" si="898"/>
        <v>X</v>
      </c>
      <c r="K4254" s="11" t="str">
        <f t="shared" si="899"/>
        <v/>
      </c>
      <c r="L4254" s="11" t="str">
        <f t="shared" si="900"/>
        <v/>
      </c>
      <c r="M4254" s="13"/>
      <c r="X4254" s="13"/>
    </row>
    <row r="4255" spans="1:24" x14ac:dyDescent="0.3">
      <c r="A4255" s="13"/>
      <c r="B4255" s="11">
        <v>5273</v>
      </c>
      <c r="C4255" s="14">
        <f t="shared" si="895"/>
        <v>72.615399999999994</v>
      </c>
      <c r="D4255" s="13"/>
      <c r="E4255" s="14">
        <f t="shared" si="896"/>
        <v>72.613799999999998</v>
      </c>
      <c r="F4255" s="21">
        <f t="shared" si="901"/>
        <v>16</v>
      </c>
      <c r="G4255" s="13"/>
      <c r="H4255" s="21">
        <f t="shared" si="897"/>
        <v>16</v>
      </c>
      <c r="I4255" s="13"/>
      <c r="J4255" s="11" t="str">
        <f t="shared" si="898"/>
        <v>X</v>
      </c>
      <c r="K4255" s="11" t="str">
        <f t="shared" si="899"/>
        <v/>
      </c>
      <c r="L4255" s="11" t="str">
        <f t="shared" si="900"/>
        <v/>
      </c>
      <c r="M4255" s="13"/>
      <c r="X4255" s="13"/>
    </row>
    <row r="4256" spans="1:24" x14ac:dyDescent="0.3">
      <c r="A4256" s="13"/>
      <c r="B4256" s="11">
        <v>5274</v>
      </c>
      <c r="C4256" s="14">
        <f t="shared" si="895"/>
        <v>72.622299999999996</v>
      </c>
      <c r="D4256" s="13"/>
      <c r="E4256" s="14">
        <f t="shared" si="896"/>
        <v>72.620699999999999</v>
      </c>
      <c r="F4256" s="21">
        <f t="shared" si="901"/>
        <v>16</v>
      </c>
      <c r="G4256" s="13"/>
      <c r="H4256" s="21">
        <f t="shared" si="897"/>
        <v>16</v>
      </c>
      <c r="I4256" s="13"/>
      <c r="J4256" s="11" t="str">
        <f t="shared" si="898"/>
        <v>X</v>
      </c>
      <c r="K4256" s="11" t="str">
        <f t="shared" si="899"/>
        <v/>
      </c>
      <c r="L4256" s="11" t="str">
        <f t="shared" si="900"/>
        <v/>
      </c>
      <c r="M4256" s="13"/>
      <c r="X4256" s="13"/>
    </row>
    <row r="4257" spans="1:24" x14ac:dyDescent="0.3">
      <c r="A4257" s="13"/>
      <c r="B4257" s="11">
        <v>5275</v>
      </c>
      <c r="C4257" s="14">
        <f t="shared" si="895"/>
        <v>72.629199999999997</v>
      </c>
      <c r="D4257" s="13"/>
      <c r="E4257" s="14">
        <f t="shared" si="896"/>
        <v>72.627600000000001</v>
      </c>
      <c r="F4257" s="21">
        <f t="shared" si="901"/>
        <v>16</v>
      </c>
      <c r="G4257" s="13"/>
      <c r="H4257" s="21">
        <f t="shared" si="897"/>
        <v>16</v>
      </c>
      <c r="I4257" s="13"/>
      <c r="J4257" s="11" t="str">
        <f t="shared" si="898"/>
        <v>X</v>
      </c>
      <c r="K4257" s="11" t="str">
        <f t="shared" si="899"/>
        <v/>
      </c>
      <c r="L4257" s="11" t="str">
        <f t="shared" si="900"/>
        <v/>
      </c>
      <c r="M4257" s="13"/>
      <c r="X4257" s="13"/>
    </row>
    <row r="4258" spans="1:24" x14ac:dyDescent="0.3">
      <c r="A4258" s="13"/>
      <c r="B4258" s="11">
        <v>5276</v>
      </c>
      <c r="C4258" s="14">
        <f t="shared" si="895"/>
        <v>72.636099999999999</v>
      </c>
      <c r="D4258" s="13"/>
      <c r="E4258" s="14">
        <f t="shared" si="896"/>
        <v>72.634500000000003</v>
      </c>
      <c r="F4258" s="21">
        <f t="shared" si="901"/>
        <v>16</v>
      </c>
      <c r="G4258" s="13"/>
      <c r="H4258" s="21">
        <f t="shared" si="897"/>
        <v>16</v>
      </c>
      <c r="I4258" s="13"/>
      <c r="J4258" s="11" t="str">
        <f t="shared" si="898"/>
        <v>X</v>
      </c>
      <c r="K4258" s="11" t="str">
        <f t="shared" si="899"/>
        <v/>
      </c>
      <c r="L4258" s="11" t="str">
        <f t="shared" si="900"/>
        <v/>
      </c>
      <c r="M4258" s="13"/>
      <c r="X4258" s="13"/>
    </row>
    <row r="4259" spans="1:24" x14ac:dyDescent="0.3">
      <c r="A4259" s="13"/>
      <c r="B4259" s="11">
        <v>5277</v>
      </c>
      <c r="C4259" s="14">
        <f t="shared" si="895"/>
        <v>72.643000000000001</v>
      </c>
      <c r="D4259" s="13"/>
      <c r="E4259" s="14">
        <f t="shared" si="896"/>
        <v>72.641400000000004</v>
      </c>
      <c r="F4259" s="21">
        <f t="shared" si="901"/>
        <v>16</v>
      </c>
      <c r="G4259" s="13"/>
      <c r="H4259" s="21">
        <f t="shared" si="897"/>
        <v>16</v>
      </c>
      <c r="I4259" s="13"/>
      <c r="J4259" s="11" t="str">
        <f t="shared" si="898"/>
        <v>X</v>
      </c>
      <c r="K4259" s="11" t="str">
        <f t="shared" si="899"/>
        <v/>
      </c>
      <c r="L4259" s="11" t="str">
        <f t="shared" si="900"/>
        <v/>
      </c>
      <c r="M4259" s="13"/>
      <c r="X4259" s="13"/>
    </row>
    <row r="4260" spans="1:24" x14ac:dyDescent="0.3">
      <c r="A4260" s="13"/>
      <c r="B4260" s="11">
        <v>5278</v>
      </c>
      <c r="C4260" s="14">
        <f t="shared" si="895"/>
        <v>72.649799999999999</v>
      </c>
      <c r="D4260" s="13"/>
      <c r="E4260" s="14">
        <f t="shared" si="896"/>
        <v>72.648300000000006</v>
      </c>
      <c r="F4260" s="21">
        <f t="shared" si="901"/>
        <v>16</v>
      </c>
      <c r="G4260" s="13"/>
      <c r="H4260" s="21">
        <f t="shared" si="897"/>
        <v>15</v>
      </c>
      <c r="I4260" s="13"/>
      <c r="J4260" s="11" t="str">
        <f t="shared" si="898"/>
        <v/>
      </c>
      <c r="K4260" s="11" t="str">
        <f t="shared" si="899"/>
        <v/>
      </c>
      <c r="L4260" s="11" t="str">
        <f t="shared" si="900"/>
        <v>O</v>
      </c>
      <c r="M4260" s="13"/>
      <c r="X4260" s="13"/>
    </row>
    <row r="4261" spans="1:24" x14ac:dyDescent="0.3">
      <c r="A4261" s="13"/>
      <c r="B4261" s="11">
        <v>5279</v>
      </c>
      <c r="C4261" s="14">
        <f t="shared" si="895"/>
        <v>72.656700000000001</v>
      </c>
      <c r="D4261" s="13"/>
      <c r="E4261" s="14">
        <f t="shared" si="896"/>
        <v>72.655199999999994</v>
      </c>
      <c r="F4261" s="21">
        <f t="shared" si="901"/>
        <v>15</v>
      </c>
      <c r="G4261" s="13"/>
      <c r="H4261" s="21">
        <f t="shared" si="897"/>
        <v>15</v>
      </c>
      <c r="I4261" s="13"/>
      <c r="J4261" s="11" t="str">
        <f t="shared" si="898"/>
        <v>X</v>
      </c>
      <c r="K4261" s="11" t="str">
        <f t="shared" si="899"/>
        <v/>
      </c>
      <c r="L4261" s="11" t="str">
        <f t="shared" si="900"/>
        <v/>
      </c>
      <c r="M4261" s="13"/>
      <c r="X4261" s="13"/>
    </row>
    <row r="4262" spans="1:24" x14ac:dyDescent="0.3">
      <c r="A4262" s="13"/>
      <c r="B4262" s="11">
        <v>5280</v>
      </c>
      <c r="C4262" s="14">
        <f t="shared" si="895"/>
        <v>72.663600000000002</v>
      </c>
      <c r="D4262" s="13"/>
      <c r="E4262" s="14">
        <f t="shared" si="896"/>
        <v>72.662099999999995</v>
      </c>
      <c r="F4262" s="21">
        <f t="shared" si="901"/>
        <v>15</v>
      </c>
      <c r="G4262" s="13"/>
      <c r="H4262" s="21">
        <f t="shared" si="897"/>
        <v>15</v>
      </c>
      <c r="I4262" s="13"/>
      <c r="J4262" s="11" t="str">
        <f t="shared" si="898"/>
        <v>X</v>
      </c>
      <c r="K4262" s="11" t="str">
        <f t="shared" si="899"/>
        <v/>
      </c>
      <c r="L4262" s="11" t="str">
        <f t="shared" si="900"/>
        <v/>
      </c>
      <c r="M4262" s="13"/>
      <c r="X4262" s="13"/>
    </row>
    <row r="4263" spans="1:24" x14ac:dyDescent="0.3">
      <c r="A4263" s="13"/>
      <c r="B4263" s="11">
        <v>5281</v>
      </c>
      <c r="C4263" s="14">
        <f t="shared" si="895"/>
        <v>72.670500000000004</v>
      </c>
      <c r="D4263" s="13"/>
      <c r="E4263" s="14">
        <f t="shared" si="896"/>
        <v>72.668999999999997</v>
      </c>
      <c r="F4263" s="21">
        <f t="shared" si="901"/>
        <v>15</v>
      </c>
      <c r="G4263" s="13"/>
      <c r="H4263" s="21">
        <f t="shared" si="897"/>
        <v>15</v>
      </c>
      <c r="I4263" s="13"/>
      <c r="J4263" s="11" t="str">
        <f t="shared" ref="J4263:J4294" si="902">IF(H4263=F4263,"X","")</f>
        <v>X</v>
      </c>
      <c r="K4263" s="11" t="str">
        <f t="shared" ref="K4263:K4294" si="903">IF(H4263&gt;F4263,"U","")</f>
        <v/>
      </c>
      <c r="L4263" s="11" t="str">
        <f t="shared" ref="L4263:L4294" si="904">IF(H4263&lt;F4263,"O","")</f>
        <v/>
      </c>
      <c r="M4263" s="13"/>
      <c r="X4263" s="13"/>
    </row>
    <row r="4264" spans="1:24" x14ac:dyDescent="0.3">
      <c r="A4264" s="13"/>
      <c r="B4264" s="11">
        <v>5282</v>
      </c>
      <c r="C4264" s="14">
        <f t="shared" si="895"/>
        <v>72.677400000000006</v>
      </c>
      <c r="D4264" s="13"/>
      <c r="E4264" s="14">
        <f t="shared" si="896"/>
        <v>72.675899999999999</v>
      </c>
      <c r="F4264" s="21">
        <f t="shared" si="901"/>
        <v>15</v>
      </c>
      <c r="G4264" s="13"/>
      <c r="H4264" s="21">
        <f t="shared" si="897"/>
        <v>15</v>
      </c>
      <c r="I4264" s="13"/>
      <c r="J4264" s="11" t="str">
        <f t="shared" si="902"/>
        <v>X</v>
      </c>
      <c r="K4264" s="11" t="str">
        <f t="shared" si="903"/>
        <v/>
      </c>
      <c r="L4264" s="11" t="str">
        <f t="shared" si="904"/>
        <v/>
      </c>
      <c r="M4264" s="13"/>
      <c r="X4264" s="13"/>
    </row>
    <row r="4265" spans="1:24" x14ac:dyDescent="0.3">
      <c r="A4265" s="13"/>
      <c r="B4265" s="11">
        <v>5283</v>
      </c>
      <c r="C4265" s="14">
        <f t="shared" si="895"/>
        <v>72.684200000000004</v>
      </c>
      <c r="D4265" s="13"/>
      <c r="E4265" s="14">
        <f t="shared" si="896"/>
        <v>72.6828</v>
      </c>
      <c r="F4265" s="21">
        <f t="shared" si="901"/>
        <v>15</v>
      </c>
      <c r="G4265" s="13"/>
      <c r="H4265" s="21">
        <f t="shared" si="897"/>
        <v>14</v>
      </c>
      <c r="I4265" s="13"/>
      <c r="J4265" s="11" t="str">
        <f t="shared" si="902"/>
        <v/>
      </c>
      <c r="K4265" s="11" t="str">
        <f t="shared" si="903"/>
        <v/>
      </c>
      <c r="L4265" s="11" t="str">
        <f t="shared" si="904"/>
        <v>O</v>
      </c>
      <c r="M4265" s="13"/>
      <c r="X4265" s="13"/>
    </row>
    <row r="4266" spans="1:24" x14ac:dyDescent="0.3">
      <c r="A4266" s="13"/>
      <c r="B4266" s="11">
        <v>5284</v>
      </c>
      <c r="C4266" s="14">
        <f t="shared" si="895"/>
        <v>72.691100000000006</v>
      </c>
      <c r="D4266" s="13"/>
      <c r="E4266" s="14">
        <f t="shared" si="896"/>
        <v>72.689700000000002</v>
      </c>
      <c r="F4266" s="21">
        <f t="shared" si="901"/>
        <v>15</v>
      </c>
      <c r="G4266" s="13"/>
      <c r="H4266" s="21">
        <f t="shared" si="897"/>
        <v>14</v>
      </c>
      <c r="I4266" s="13"/>
      <c r="J4266" s="11" t="str">
        <f t="shared" si="902"/>
        <v/>
      </c>
      <c r="K4266" s="11" t="str">
        <f t="shared" si="903"/>
        <v/>
      </c>
      <c r="L4266" s="11" t="str">
        <f t="shared" si="904"/>
        <v>O</v>
      </c>
      <c r="M4266" s="13"/>
      <c r="X4266" s="13"/>
    </row>
    <row r="4267" spans="1:24" x14ac:dyDescent="0.3">
      <c r="A4267" s="13"/>
      <c r="B4267" s="11">
        <v>5285</v>
      </c>
      <c r="C4267" s="14">
        <f t="shared" si="895"/>
        <v>72.697999999999993</v>
      </c>
      <c r="D4267" s="13"/>
      <c r="E4267" s="14">
        <f t="shared" si="896"/>
        <v>72.696600000000004</v>
      </c>
      <c r="F4267" s="21">
        <f t="shared" si="901"/>
        <v>15</v>
      </c>
      <c r="G4267" s="13"/>
      <c r="H4267" s="21">
        <f t="shared" si="897"/>
        <v>14</v>
      </c>
      <c r="I4267" s="13"/>
      <c r="J4267" s="11" t="str">
        <f t="shared" si="902"/>
        <v/>
      </c>
      <c r="K4267" s="11" t="str">
        <f t="shared" si="903"/>
        <v/>
      </c>
      <c r="L4267" s="11" t="str">
        <f t="shared" si="904"/>
        <v>O</v>
      </c>
      <c r="M4267" s="13"/>
      <c r="X4267" s="13"/>
    </row>
    <row r="4268" spans="1:24" x14ac:dyDescent="0.3">
      <c r="A4268" s="13"/>
      <c r="B4268" s="11">
        <v>5286</v>
      </c>
      <c r="C4268" s="14">
        <f t="shared" si="895"/>
        <v>72.704899999999995</v>
      </c>
      <c r="D4268" s="13"/>
      <c r="E4268" s="14">
        <f t="shared" si="896"/>
        <v>72.703400000000002</v>
      </c>
      <c r="F4268" s="21">
        <f t="shared" si="901"/>
        <v>15</v>
      </c>
      <c r="G4268" s="13"/>
      <c r="H4268" s="21">
        <f t="shared" si="897"/>
        <v>15</v>
      </c>
      <c r="I4268" s="13"/>
      <c r="J4268" s="11" t="str">
        <f t="shared" si="902"/>
        <v>X</v>
      </c>
      <c r="K4268" s="11" t="str">
        <f t="shared" si="903"/>
        <v/>
      </c>
      <c r="L4268" s="11" t="str">
        <f t="shared" si="904"/>
        <v/>
      </c>
      <c r="M4268" s="13"/>
      <c r="X4268" s="13"/>
    </row>
    <row r="4269" spans="1:24" x14ac:dyDescent="0.3">
      <c r="A4269" s="13"/>
      <c r="B4269" s="11">
        <v>5287</v>
      </c>
      <c r="C4269" s="14">
        <f t="shared" si="895"/>
        <v>72.711799999999997</v>
      </c>
      <c r="D4269" s="13"/>
      <c r="E4269" s="14">
        <f t="shared" si="896"/>
        <v>72.710300000000004</v>
      </c>
      <c r="F4269" s="21">
        <f t="shared" si="901"/>
        <v>14</v>
      </c>
      <c r="G4269" s="13"/>
      <c r="H4269" s="21">
        <f t="shared" si="897"/>
        <v>15</v>
      </c>
      <c r="I4269" s="13"/>
      <c r="J4269" s="11" t="str">
        <f t="shared" si="902"/>
        <v/>
      </c>
      <c r="K4269" s="11" t="str">
        <f t="shared" si="903"/>
        <v>U</v>
      </c>
      <c r="L4269" s="11" t="str">
        <f t="shared" si="904"/>
        <v/>
      </c>
      <c r="M4269" s="13"/>
      <c r="X4269" s="13"/>
    </row>
    <row r="4270" spans="1:24" x14ac:dyDescent="0.3">
      <c r="A4270" s="13"/>
      <c r="B4270" s="11">
        <v>5288</v>
      </c>
      <c r="C4270" s="14">
        <f t="shared" si="895"/>
        <v>72.718599999999995</v>
      </c>
      <c r="D4270" s="13"/>
      <c r="E4270" s="14">
        <f t="shared" si="896"/>
        <v>72.717200000000005</v>
      </c>
      <c r="F4270" s="21">
        <f t="shared" si="901"/>
        <v>14</v>
      </c>
      <c r="G4270" s="13"/>
      <c r="H4270" s="21">
        <f t="shared" si="897"/>
        <v>14</v>
      </c>
      <c r="I4270" s="13"/>
      <c r="J4270" s="11" t="str">
        <f t="shared" si="902"/>
        <v>X</v>
      </c>
      <c r="K4270" s="11" t="str">
        <f t="shared" si="903"/>
        <v/>
      </c>
      <c r="L4270" s="11" t="str">
        <f t="shared" si="904"/>
        <v/>
      </c>
      <c r="M4270" s="13"/>
      <c r="X4270" s="13"/>
    </row>
    <row r="4271" spans="1:24" x14ac:dyDescent="0.3">
      <c r="A4271" s="13"/>
      <c r="B4271" s="11">
        <v>5289</v>
      </c>
      <c r="C4271" s="14">
        <f t="shared" si="895"/>
        <v>72.725499999999997</v>
      </c>
      <c r="D4271" s="13"/>
      <c r="E4271" s="14">
        <f t="shared" si="896"/>
        <v>72.724100000000007</v>
      </c>
      <c r="F4271" s="21">
        <f t="shared" ref="F4271:F4290" si="905">ROUND((17/2)+((0.86-(E4271-72))/0.14)*(17/3),0)</f>
        <v>14</v>
      </c>
      <c r="G4271" s="13"/>
      <c r="H4271" s="21">
        <f t="shared" si="897"/>
        <v>14</v>
      </c>
      <c r="I4271" s="13"/>
      <c r="J4271" s="11" t="str">
        <f t="shared" si="902"/>
        <v>X</v>
      </c>
      <c r="K4271" s="11" t="str">
        <f t="shared" si="903"/>
        <v/>
      </c>
      <c r="L4271" s="11" t="str">
        <f t="shared" si="904"/>
        <v/>
      </c>
      <c r="M4271" s="13"/>
      <c r="X4271" s="13"/>
    </row>
    <row r="4272" spans="1:24" x14ac:dyDescent="0.3">
      <c r="A4272" s="13"/>
      <c r="B4272" s="11">
        <v>5290</v>
      </c>
      <c r="C4272" s="14">
        <f t="shared" si="895"/>
        <v>72.732399999999998</v>
      </c>
      <c r="D4272" s="13"/>
      <c r="E4272" s="14">
        <f t="shared" si="896"/>
        <v>72.730999999999995</v>
      </c>
      <c r="F4272" s="21">
        <f t="shared" si="905"/>
        <v>14</v>
      </c>
      <c r="G4272" s="13"/>
      <c r="H4272" s="21">
        <f t="shared" si="897"/>
        <v>14</v>
      </c>
      <c r="I4272" s="13"/>
      <c r="J4272" s="11" t="str">
        <f t="shared" si="902"/>
        <v>X</v>
      </c>
      <c r="K4272" s="11" t="str">
        <f t="shared" si="903"/>
        <v/>
      </c>
      <c r="L4272" s="11" t="str">
        <f t="shared" si="904"/>
        <v/>
      </c>
      <c r="M4272" s="13"/>
      <c r="X4272" s="13"/>
    </row>
    <row r="4273" spans="1:24" x14ac:dyDescent="0.3">
      <c r="A4273" s="13"/>
      <c r="B4273" s="11">
        <v>5291</v>
      </c>
      <c r="C4273" s="14">
        <f t="shared" si="895"/>
        <v>72.7393</v>
      </c>
      <c r="D4273" s="13"/>
      <c r="E4273" s="14">
        <f t="shared" si="896"/>
        <v>72.737899999999996</v>
      </c>
      <c r="F4273" s="21">
        <f t="shared" si="905"/>
        <v>13</v>
      </c>
      <c r="G4273" s="13"/>
      <c r="H4273" s="21">
        <f t="shared" si="897"/>
        <v>14</v>
      </c>
      <c r="I4273" s="13"/>
      <c r="J4273" s="11" t="str">
        <f t="shared" si="902"/>
        <v/>
      </c>
      <c r="K4273" s="11" t="str">
        <f t="shared" si="903"/>
        <v>U</v>
      </c>
      <c r="L4273" s="11" t="str">
        <f t="shared" si="904"/>
        <v/>
      </c>
      <c r="M4273" s="13"/>
      <c r="X4273" s="13"/>
    </row>
    <row r="4274" spans="1:24" x14ac:dyDescent="0.3">
      <c r="A4274" s="13"/>
      <c r="B4274" s="11">
        <v>5292</v>
      </c>
      <c r="C4274" s="14">
        <f t="shared" si="895"/>
        <v>72.746099999999998</v>
      </c>
      <c r="D4274" s="13"/>
      <c r="E4274" s="14">
        <f t="shared" si="896"/>
        <v>72.744799999999998</v>
      </c>
      <c r="F4274" s="21">
        <f t="shared" si="905"/>
        <v>13</v>
      </c>
      <c r="G4274" s="13"/>
      <c r="H4274" s="21">
        <f t="shared" si="897"/>
        <v>13</v>
      </c>
      <c r="I4274" s="13"/>
      <c r="J4274" s="11" t="str">
        <f t="shared" si="902"/>
        <v>X</v>
      </c>
      <c r="K4274" s="11" t="str">
        <f t="shared" si="903"/>
        <v/>
      </c>
      <c r="L4274" s="11" t="str">
        <f t="shared" si="904"/>
        <v/>
      </c>
      <c r="M4274" s="13"/>
      <c r="X4274" s="13"/>
    </row>
    <row r="4275" spans="1:24" x14ac:dyDescent="0.3">
      <c r="A4275" s="13"/>
      <c r="B4275" s="11">
        <v>5293</v>
      </c>
      <c r="C4275" s="14">
        <f t="shared" si="895"/>
        <v>72.753</v>
      </c>
      <c r="D4275" s="13"/>
      <c r="E4275" s="14">
        <f t="shared" si="896"/>
        <v>72.7517</v>
      </c>
      <c r="F4275" s="21">
        <f t="shared" si="905"/>
        <v>13</v>
      </c>
      <c r="G4275" s="13"/>
      <c r="H4275" s="21">
        <f t="shared" si="897"/>
        <v>13</v>
      </c>
      <c r="I4275" s="13"/>
      <c r="J4275" s="11" t="str">
        <f t="shared" si="902"/>
        <v>X</v>
      </c>
      <c r="K4275" s="11" t="str">
        <f t="shared" si="903"/>
        <v/>
      </c>
      <c r="L4275" s="11" t="str">
        <f t="shared" si="904"/>
        <v/>
      </c>
      <c r="M4275" s="13"/>
      <c r="X4275" s="13"/>
    </row>
    <row r="4276" spans="1:24" x14ac:dyDescent="0.3">
      <c r="A4276" s="13"/>
      <c r="B4276" s="11">
        <v>5294</v>
      </c>
      <c r="C4276" s="14">
        <f t="shared" si="895"/>
        <v>72.759900000000002</v>
      </c>
      <c r="D4276" s="13"/>
      <c r="E4276" s="14">
        <f t="shared" si="896"/>
        <v>72.758600000000001</v>
      </c>
      <c r="F4276" s="21">
        <f t="shared" si="905"/>
        <v>13</v>
      </c>
      <c r="G4276" s="13"/>
      <c r="H4276" s="21">
        <f t="shared" si="897"/>
        <v>13</v>
      </c>
      <c r="I4276" s="13"/>
      <c r="J4276" s="11" t="str">
        <f t="shared" si="902"/>
        <v>X</v>
      </c>
      <c r="K4276" s="11" t="str">
        <f t="shared" si="903"/>
        <v/>
      </c>
      <c r="L4276" s="11" t="str">
        <f t="shared" si="904"/>
        <v/>
      </c>
      <c r="M4276" s="13"/>
      <c r="X4276" s="13"/>
    </row>
    <row r="4277" spans="1:24" x14ac:dyDescent="0.3">
      <c r="A4277" s="13"/>
      <c r="B4277" s="11">
        <v>5295</v>
      </c>
      <c r="C4277" s="14">
        <f t="shared" si="895"/>
        <v>72.766800000000003</v>
      </c>
      <c r="D4277" s="13"/>
      <c r="E4277" s="14">
        <f t="shared" si="896"/>
        <v>72.765500000000003</v>
      </c>
      <c r="F4277" s="21">
        <f t="shared" si="905"/>
        <v>12</v>
      </c>
      <c r="G4277" s="13"/>
      <c r="H4277" s="21">
        <f t="shared" si="897"/>
        <v>13</v>
      </c>
      <c r="I4277" s="13"/>
      <c r="J4277" s="11" t="str">
        <f t="shared" si="902"/>
        <v/>
      </c>
      <c r="K4277" s="11" t="str">
        <f t="shared" si="903"/>
        <v>U</v>
      </c>
      <c r="L4277" s="11" t="str">
        <f t="shared" si="904"/>
        <v/>
      </c>
      <c r="M4277" s="13"/>
      <c r="X4277" s="13"/>
    </row>
    <row r="4278" spans="1:24" x14ac:dyDescent="0.3">
      <c r="A4278" s="13"/>
      <c r="B4278" s="11">
        <v>5296</v>
      </c>
      <c r="C4278" s="14">
        <f t="shared" si="895"/>
        <v>72.773600000000002</v>
      </c>
      <c r="D4278" s="13"/>
      <c r="E4278" s="14">
        <f t="shared" si="896"/>
        <v>72.772400000000005</v>
      </c>
      <c r="F4278" s="21">
        <f t="shared" si="905"/>
        <v>12</v>
      </c>
      <c r="G4278" s="13"/>
      <c r="H4278" s="21">
        <f t="shared" si="897"/>
        <v>11.999999999999998</v>
      </c>
      <c r="I4278" s="13"/>
      <c r="J4278" s="11" t="str">
        <f t="shared" si="902"/>
        <v>X</v>
      </c>
      <c r="K4278" s="11" t="str">
        <f t="shared" si="903"/>
        <v/>
      </c>
      <c r="L4278" s="11" t="str">
        <f t="shared" si="904"/>
        <v/>
      </c>
      <c r="M4278" s="13"/>
      <c r="X4278" s="13"/>
    </row>
    <row r="4279" spans="1:24" x14ac:dyDescent="0.3">
      <c r="A4279" s="13"/>
      <c r="B4279" s="11">
        <v>5297</v>
      </c>
      <c r="C4279" s="14">
        <f t="shared" si="895"/>
        <v>72.780500000000004</v>
      </c>
      <c r="D4279" s="13"/>
      <c r="E4279" s="14">
        <f t="shared" si="896"/>
        <v>72.779300000000006</v>
      </c>
      <c r="F4279" s="21">
        <f t="shared" si="905"/>
        <v>12</v>
      </c>
      <c r="G4279" s="13"/>
      <c r="H4279" s="21">
        <f t="shared" si="897"/>
        <v>11.999999999999998</v>
      </c>
      <c r="I4279" s="13"/>
      <c r="J4279" s="11" t="str">
        <f t="shared" si="902"/>
        <v>X</v>
      </c>
      <c r="K4279" s="11" t="str">
        <f t="shared" si="903"/>
        <v/>
      </c>
      <c r="L4279" s="11" t="str">
        <f t="shared" si="904"/>
        <v/>
      </c>
      <c r="M4279" s="13"/>
      <c r="X4279" s="13"/>
    </row>
    <row r="4280" spans="1:24" x14ac:dyDescent="0.3">
      <c r="A4280" s="13"/>
      <c r="B4280" s="11">
        <v>5298</v>
      </c>
      <c r="C4280" s="14">
        <f t="shared" si="895"/>
        <v>72.787400000000005</v>
      </c>
      <c r="D4280" s="13"/>
      <c r="E4280" s="14">
        <f t="shared" si="896"/>
        <v>72.786199999999994</v>
      </c>
      <c r="F4280" s="21">
        <f t="shared" si="905"/>
        <v>11</v>
      </c>
      <c r="G4280" s="13"/>
      <c r="H4280" s="21">
        <f t="shared" si="897"/>
        <v>11.999999999999998</v>
      </c>
      <c r="I4280" s="13"/>
      <c r="J4280" s="11" t="str">
        <f t="shared" si="902"/>
        <v/>
      </c>
      <c r="K4280" s="11" t="str">
        <f t="shared" si="903"/>
        <v>U</v>
      </c>
      <c r="L4280" s="11" t="str">
        <f t="shared" si="904"/>
        <v/>
      </c>
      <c r="M4280" s="13"/>
      <c r="X4280" s="13"/>
    </row>
    <row r="4281" spans="1:24" x14ac:dyDescent="0.3">
      <c r="A4281" s="13"/>
      <c r="B4281" s="11">
        <v>5299</v>
      </c>
      <c r="C4281" s="14">
        <f t="shared" si="895"/>
        <v>72.794200000000004</v>
      </c>
      <c r="D4281" s="13"/>
      <c r="E4281" s="14">
        <f t="shared" si="896"/>
        <v>72.793099999999995</v>
      </c>
      <c r="F4281" s="21">
        <f t="shared" si="905"/>
        <v>11</v>
      </c>
      <c r="G4281" s="13"/>
      <c r="H4281" s="21">
        <f t="shared" si="897"/>
        <v>11</v>
      </c>
      <c r="I4281" s="13"/>
      <c r="J4281" s="11" t="str">
        <f t="shared" si="902"/>
        <v>X</v>
      </c>
      <c r="K4281" s="11" t="str">
        <f t="shared" si="903"/>
        <v/>
      </c>
      <c r="L4281" s="11" t="str">
        <f t="shared" si="904"/>
        <v/>
      </c>
      <c r="M4281" s="13"/>
      <c r="X4281" s="13"/>
    </row>
    <row r="4282" spans="1:24" x14ac:dyDescent="0.3">
      <c r="A4282" s="13"/>
      <c r="B4282" s="11">
        <v>5300</v>
      </c>
      <c r="C4282" s="14">
        <f t="shared" si="895"/>
        <v>72.801100000000005</v>
      </c>
      <c r="D4282" s="13"/>
      <c r="E4282" s="14">
        <f t="shared" si="896"/>
        <v>72.8</v>
      </c>
      <c r="F4282" s="21">
        <f t="shared" si="905"/>
        <v>11</v>
      </c>
      <c r="G4282" s="13"/>
      <c r="H4282" s="21">
        <f t="shared" si="897"/>
        <v>11</v>
      </c>
      <c r="I4282" s="13"/>
      <c r="J4282" s="11" t="str">
        <f t="shared" si="902"/>
        <v>X</v>
      </c>
      <c r="K4282" s="11" t="str">
        <f t="shared" si="903"/>
        <v/>
      </c>
      <c r="L4282" s="11" t="str">
        <f t="shared" si="904"/>
        <v/>
      </c>
      <c r="M4282" s="13"/>
      <c r="X4282" s="13"/>
    </row>
    <row r="4283" spans="1:24" x14ac:dyDescent="0.3">
      <c r="A4283" s="13"/>
      <c r="B4283" s="11">
        <v>5301</v>
      </c>
      <c r="C4283" s="14">
        <f t="shared" si="895"/>
        <v>72.808000000000007</v>
      </c>
      <c r="D4283" s="13"/>
      <c r="E4283" s="14">
        <f t="shared" si="896"/>
        <v>72.806899999999999</v>
      </c>
      <c r="F4283" s="21">
        <f t="shared" si="905"/>
        <v>11</v>
      </c>
      <c r="G4283" s="13"/>
      <c r="H4283" s="21">
        <f t="shared" si="897"/>
        <v>11</v>
      </c>
      <c r="I4283" s="13"/>
      <c r="J4283" s="11" t="str">
        <f t="shared" si="902"/>
        <v>X</v>
      </c>
      <c r="K4283" s="11" t="str">
        <f t="shared" si="903"/>
        <v/>
      </c>
      <c r="L4283" s="11" t="str">
        <f t="shared" si="904"/>
        <v/>
      </c>
      <c r="M4283" s="13"/>
      <c r="X4283" s="13"/>
    </row>
    <row r="4284" spans="1:24" x14ac:dyDescent="0.3">
      <c r="A4284" s="13"/>
      <c r="B4284" s="11">
        <v>5302</v>
      </c>
      <c r="C4284" s="14">
        <f t="shared" si="895"/>
        <v>72.814800000000005</v>
      </c>
      <c r="D4284" s="13"/>
      <c r="E4284" s="14">
        <f t="shared" si="896"/>
        <v>72.813800000000001</v>
      </c>
      <c r="F4284" s="21">
        <f t="shared" si="905"/>
        <v>10</v>
      </c>
      <c r="G4284" s="13"/>
      <c r="H4284" s="21">
        <f t="shared" si="897"/>
        <v>10</v>
      </c>
      <c r="I4284" s="13"/>
      <c r="J4284" s="11" t="str">
        <f t="shared" si="902"/>
        <v>X</v>
      </c>
      <c r="K4284" s="11" t="str">
        <f t="shared" si="903"/>
        <v/>
      </c>
      <c r="L4284" s="11" t="str">
        <f t="shared" si="904"/>
        <v/>
      </c>
      <c r="M4284" s="13"/>
      <c r="X4284" s="13"/>
    </row>
    <row r="4285" spans="1:24" x14ac:dyDescent="0.3">
      <c r="A4285" s="13"/>
      <c r="B4285" s="11">
        <v>5303</v>
      </c>
      <c r="C4285" s="14">
        <f t="shared" si="895"/>
        <v>72.821700000000007</v>
      </c>
      <c r="D4285" s="13"/>
      <c r="E4285" s="14">
        <f t="shared" si="896"/>
        <v>72.820700000000002</v>
      </c>
      <c r="F4285" s="21">
        <f t="shared" si="905"/>
        <v>10</v>
      </c>
      <c r="G4285" s="13"/>
      <c r="H4285" s="21">
        <f t="shared" si="897"/>
        <v>10</v>
      </c>
      <c r="I4285" s="13"/>
      <c r="J4285" s="11" t="str">
        <f t="shared" si="902"/>
        <v>X</v>
      </c>
      <c r="K4285" s="11" t="str">
        <f t="shared" si="903"/>
        <v/>
      </c>
      <c r="L4285" s="11" t="str">
        <f t="shared" si="904"/>
        <v/>
      </c>
      <c r="M4285" s="13"/>
      <c r="X4285" s="13"/>
    </row>
    <row r="4286" spans="1:24" x14ac:dyDescent="0.3">
      <c r="A4286" s="13"/>
      <c r="B4286" s="11">
        <v>5304</v>
      </c>
      <c r="C4286" s="14">
        <f t="shared" si="895"/>
        <v>72.828599999999994</v>
      </c>
      <c r="D4286" s="13"/>
      <c r="E4286" s="14">
        <f t="shared" si="896"/>
        <v>72.827600000000004</v>
      </c>
      <c r="F4286" s="21">
        <f t="shared" si="905"/>
        <v>10</v>
      </c>
      <c r="G4286" s="13"/>
      <c r="H4286" s="21">
        <f t="shared" si="897"/>
        <v>10</v>
      </c>
      <c r="I4286" s="13"/>
      <c r="J4286" s="11" t="str">
        <f t="shared" si="902"/>
        <v>X</v>
      </c>
      <c r="K4286" s="11" t="str">
        <f t="shared" si="903"/>
        <v/>
      </c>
      <c r="L4286" s="11" t="str">
        <f t="shared" si="904"/>
        <v/>
      </c>
      <c r="M4286" s="13"/>
      <c r="X4286" s="13"/>
    </row>
    <row r="4287" spans="1:24" x14ac:dyDescent="0.3">
      <c r="A4287" s="13"/>
      <c r="B4287" s="11">
        <v>5305</v>
      </c>
      <c r="C4287" s="14">
        <f t="shared" si="895"/>
        <v>72.835400000000007</v>
      </c>
      <c r="D4287" s="13"/>
      <c r="E4287" s="14">
        <f t="shared" si="896"/>
        <v>72.834500000000006</v>
      </c>
      <c r="F4287" s="21">
        <f t="shared" si="905"/>
        <v>10</v>
      </c>
      <c r="G4287" s="13"/>
      <c r="H4287" s="21">
        <f t="shared" si="897"/>
        <v>9</v>
      </c>
      <c r="I4287" s="13"/>
      <c r="J4287" s="11" t="str">
        <f t="shared" si="902"/>
        <v/>
      </c>
      <c r="K4287" s="11" t="str">
        <f t="shared" si="903"/>
        <v/>
      </c>
      <c r="L4287" s="11" t="str">
        <f t="shared" si="904"/>
        <v>O</v>
      </c>
      <c r="M4287" s="13"/>
      <c r="X4287" s="13"/>
    </row>
    <row r="4288" spans="1:24" x14ac:dyDescent="0.3">
      <c r="A4288" s="13"/>
      <c r="B4288" s="11">
        <v>5306</v>
      </c>
      <c r="C4288" s="14">
        <f t="shared" si="895"/>
        <v>72.842299999999994</v>
      </c>
      <c r="D4288" s="13"/>
      <c r="E4288" s="14">
        <f t="shared" si="896"/>
        <v>72.841399999999993</v>
      </c>
      <c r="F4288" s="21">
        <f t="shared" si="905"/>
        <v>9</v>
      </c>
      <c r="G4288" s="13"/>
      <c r="H4288" s="21">
        <f t="shared" si="897"/>
        <v>9</v>
      </c>
      <c r="I4288" s="13"/>
      <c r="J4288" s="11" t="str">
        <f t="shared" si="902"/>
        <v>X</v>
      </c>
      <c r="K4288" s="11" t="str">
        <f t="shared" si="903"/>
        <v/>
      </c>
      <c r="L4288" s="11" t="str">
        <f t="shared" si="904"/>
        <v/>
      </c>
      <c r="M4288" s="13"/>
      <c r="X4288" s="13"/>
    </row>
    <row r="4289" spans="1:24" x14ac:dyDescent="0.3">
      <c r="A4289" s="13"/>
      <c r="B4289" s="11">
        <v>5307</v>
      </c>
      <c r="C4289" s="14">
        <f t="shared" si="895"/>
        <v>72.849199999999996</v>
      </c>
      <c r="D4289" s="13"/>
      <c r="E4289" s="14">
        <f t="shared" si="896"/>
        <v>72.848299999999995</v>
      </c>
      <c r="F4289" s="21">
        <f t="shared" si="905"/>
        <v>9</v>
      </c>
      <c r="G4289" s="13"/>
      <c r="H4289" s="21">
        <f t="shared" si="897"/>
        <v>9</v>
      </c>
      <c r="I4289" s="13"/>
      <c r="J4289" s="11" t="str">
        <f t="shared" si="902"/>
        <v>X</v>
      </c>
      <c r="K4289" s="11" t="str">
        <f t="shared" si="903"/>
        <v/>
      </c>
      <c r="L4289" s="11" t="str">
        <f t="shared" si="904"/>
        <v/>
      </c>
      <c r="M4289" s="13"/>
      <c r="X4289" s="13"/>
    </row>
    <row r="4290" spans="1:24" x14ac:dyDescent="0.3">
      <c r="A4290" s="13"/>
      <c r="B4290" s="11">
        <v>5308</v>
      </c>
      <c r="C4290" s="14">
        <f t="shared" si="895"/>
        <v>72.855999999999995</v>
      </c>
      <c r="D4290" s="13"/>
      <c r="E4290" s="14">
        <f t="shared" si="896"/>
        <v>72.855199999999996</v>
      </c>
      <c r="F4290" s="21">
        <f t="shared" si="905"/>
        <v>9</v>
      </c>
      <c r="G4290" s="13"/>
      <c r="H4290" s="21">
        <f t="shared" si="897"/>
        <v>8</v>
      </c>
      <c r="I4290" s="13"/>
      <c r="J4290" s="11" t="str">
        <f t="shared" si="902"/>
        <v/>
      </c>
      <c r="K4290" s="11" t="str">
        <f t="shared" si="903"/>
        <v/>
      </c>
      <c r="L4290" s="11" t="str">
        <f t="shared" si="904"/>
        <v>O</v>
      </c>
      <c r="M4290" s="13"/>
      <c r="X4290" s="13"/>
    </row>
    <row r="4291" spans="1:24" x14ac:dyDescent="0.3">
      <c r="A4291" s="13"/>
      <c r="B4291" s="11">
        <v>5309</v>
      </c>
      <c r="C4291" s="14">
        <f t="shared" si="895"/>
        <v>72.862899999999996</v>
      </c>
      <c r="D4291" s="13"/>
      <c r="E4291" s="14">
        <f t="shared" si="896"/>
        <v>72.862099999999998</v>
      </c>
      <c r="F4291" s="21">
        <f t="shared" ref="F4291:F4310" si="906">ROUND(((1-(E4291-72))/0.14)*(17/2),0)</f>
        <v>8</v>
      </c>
      <c r="G4291" s="13"/>
      <c r="H4291" s="21">
        <f t="shared" si="897"/>
        <v>8</v>
      </c>
      <c r="I4291" s="13"/>
      <c r="J4291" s="11" t="str">
        <f t="shared" si="902"/>
        <v>X</v>
      </c>
      <c r="K4291" s="11" t="str">
        <f t="shared" si="903"/>
        <v/>
      </c>
      <c r="L4291" s="11" t="str">
        <f t="shared" si="904"/>
        <v/>
      </c>
      <c r="M4291" s="13"/>
      <c r="X4291" s="13"/>
    </row>
    <row r="4292" spans="1:24" x14ac:dyDescent="0.3">
      <c r="A4292" s="13"/>
      <c r="B4292" s="11">
        <v>5310</v>
      </c>
      <c r="C4292" s="14">
        <f t="shared" si="895"/>
        <v>72.869699999999995</v>
      </c>
      <c r="D4292" s="13"/>
      <c r="E4292" s="14">
        <f t="shared" si="896"/>
        <v>72.869</v>
      </c>
      <c r="F4292" s="21">
        <f t="shared" si="906"/>
        <v>8</v>
      </c>
      <c r="G4292" s="13"/>
      <c r="H4292" s="21">
        <f t="shared" si="897"/>
        <v>7</v>
      </c>
      <c r="I4292" s="13"/>
      <c r="J4292" s="11" t="str">
        <f t="shared" si="902"/>
        <v/>
      </c>
      <c r="K4292" s="11" t="str">
        <f t="shared" si="903"/>
        <v/>
      </c>
      <c r="L4292" s="11" t="str">
        <f t="shared" si="904"/>
        <v>O</v>
      </c>
      <c r="M4292" s="13"/>
      <c r="X4292" s="13"/>
    </row>
    <row r="4293" spans="1:24" x14ac:dyDescent="0.3">
      <c r="A4293" s="13"/>
      <c r="B4293" s="11">
        <v>5311</v>
      </c>
      <c r="C4293" s="14">
        <f t="shared" si="895"/>
        <v>72.876599999999996</v>
      </c>
      <c r="D4293" s="13"/>
      <c r="E4293" s="14">
        <f t="shared" si="896"/>
        <v>72.875900000000001</v>
      </c>
      <c r="F4293" s="21">
        <f t="shared" si="906"/>
        <v>8</v>
      </c>
      <c r="G4293" s="13"/>
      <c r="H4293" s="21">
        <f t="shared" si="897"/>
        <v>7</v>
      </c>
      <c r="I4293" s="13"/>
      <c r="J4293" s="11" t="str">
        <f t="shared" si="902"/>
        <v/>
      </c>
      <c r="K4293" s="11" t="str">
        <f t="shared" si="903"/>
        <v/>
      </c>
      <c r="L4293" s="11" t="str">
        <f t="shared" si="904"/>
        <v>O</v>
      </c>
      <c r="M4293" s="13"/>
      <c r="X4293" s="13"/>
    </row>
    <row r="4294" spans="1:24" x14ac:dyDescent="0.3">
      <c r="A4294" s="13"/>
      <c r="B4294" s="11">
        <v>5312</v>
      </c>
      <c r="C4294" s="14">
        <f t="shared" ref="C4294:C4357" si="907">ROUND(SQRT(B4294),4)</f>
        <v>72.883499999999998</v>
      </c>
      <c r="D4294" s="13"/>
      <c r="E4294" s="14">
        <f t="shared" si="896"/>
        <v>72.882800000000003</v>
      </c>
      <c r="F4294" s="21">
        <f t="shared" si="906"/>
        <v>7</v>
      </c>
      <c r="G4294" s="13"/>
      <c r="H4294" s="21">
        <f t="shared" si="897"/>
        <v>7</v>
      </c>
      <c r="I4294" s="13"/>
      <c r="J4294" s="11" t="str">
        <f t="shared" si="902"/>
        <v>X</v>
      </c>
      <c r="K4294" s="11" t="str">
        <f t="shared" si="903"/>
        <v/>
      </c>
      <c r="L4294" s="11" t="str">
        <f t="shared" si="904"/>
        <v/>
      </c>
      <c r="M4294" s="13"/>
      <c r="X4294" s="13"/>
    </row>
    <row r="4295" spans="1:24" x14ac:dyDescent="0.3">
      <c r="A4295" s="13"/>
      <c r="B4295" s="11">
        <v>5313</v>
      </c>
      <c r="C4295" s="14">
        <f t="shared" si="907"/>
        <v>72.890299999999996</v>
      </c>
      <c r="D4295" s="13"/>
      <c r="E4295" s="14">
        <f t="shared" ref="E4295:E4310" si="908">ROUND(72+(B4295-5184)/145,4)</f>
        <v>72.889700000000005</v>
      </c>
      <c r="F4295" s="21">
        <f t="shared" si="906"/>
        <v>7</v>
      </c>
      <c r="G4295" s="13"/>
      <c r="H4295" s="21">
        <f t="shared" ref="H4295:H4358" si="909">ROUND(C4295-E4295,4)*10000</f>
        <v>5.9999999999999991</v>
      </c>
      <c r="I4295" s="13"/>
      <c r="J4295" s="11" t="str">
        <f t="shared" ref="J4295:J4310" si="910">IF(H4295=F4295,"X","")</f>
        <v/>
      </c>
      <c r="K4295" s="11" t="str">
        <f t="shared" ref="K4295:K4310" si="911">IF(H4295&gt;F4295,"U","")</f>
        <v/>
      </c>
      <c r="L4295" s="11" t="str">
        <f t="shared" ref="L4295:L4310" si="912">IF(H4295&lt;F4295,"O","")</f>
        <v>O</v>
      </c>
      <c r="M4295" s="13"/>
      <c r="X4295" s="13"/>
    </row>
    <row r="4296" spans="1:24" x14ac:dyDescent="0.3">
      <c r="A4296" s="13"/>
      <c r="B4296" s="11">
        <v>5314</v>
      </c>
      <c r="C4296" s="14">
        <f t="shared" si="907"/>
        <v>72.897199999999998</v>
      </c>
      <c r="D4296" s="13"/>
      <c r="E4296" s="14">
        <f t="shared" si="908"/>
        <v>72.896600000000007</v>
      </c>
      <c r="F4296" s="21">
        <f t="shared" si="906"/>
        <v>6</v>
      </c>
      <c r="G4296" s="13"/>
      <c r="H4296" s="21">
        <f t="shared" si="909"/>
        <v>5.9999999999999991</v>
      </c>
      <c r="I4296" s="13"/>
      <c r="J4296" s="11" t="str">
        <f t="shared" si="910"/>
        <v>X</v>
      </c>
      <c r="K4296" s="11" t="str">
        <f t="shared" si="911"/>
        <v/>
      </c>
      <c r="L4296" s="11" t="str">
        <f t="shared" si="912"/>
        <v/>
      </c>
      <c r="M4296" s="13"/>
      <c r="X4296" s="13"/>
    </row>
    <row r="4297" spans="1:24" x14ac:dyDescent="0.3">
      <c r="A4297" s="13"/>
      <c r="B4297" s="11">
        <v>5315</v>
      </c>
      <c r="C4297" s="14">
        <f t="shared" si="907"/>
        <v>72.903999999999996</v>
      </c>
      <c r="D4297" s="13"/>
      <c r="E4297" s="14">
        <f t="shared" si="908"/>
        <v>72.903400000000005</v>
      </c>
      <c r="F4297" s="21">
        <f t="shared" si="906"/>
        <v>6</v>
      </c>
      <c r="G4297" s="13"/>
      <c r="H4297" s="21">
        <f t="shared" si="909"/>
        <v>5.9999999999999991</v>
      </c>
      <c r="I4297" s="13"/>
      <c r="J4297" s="11" t="str">
        <f t="shared" si="910"/>
        <v>X</v>
      </c>
      <c r="K4297" s="11" t="str">
        <f t="shared" si="911"/>
        <v/>
      </c>
      <c r="L4297" s="11" t="str">
        <f t="shared" si="912"/>
        <v/>
      </c>
      <c r="M4297" s="13"/>
      <c r="X4297" s="13"/>
    </row>
    <row r="4298" spans="1:24" x14ac:dyDescent="0.3">
      <c r="A4298" s="13"/>
      <c r="B4298" s="11">
        <v>5316</v>
      </c>
      <c r="C4298" s="14">
        <f t="shared" si="907"/>
        <v>72.910899999999998</v>
      </c>
      <c r="D4298" s="13"/>
      <c r="E4298" s="14">
        <f t="shared" si="908"/>
        <v>72.910300000000007</v>
      </c>
      <c r="F4298" s="21">
        <f t="shared" si="906"/>
        <v>5</v>
      </c>
      <c r="G4298" s="13"/>
      <c r="H4298" s="21">
        <f t="shared" si="909"/>
        <v>5.9999999999999991</v>
      </c>
      <c r="I4298" s="13"/>
      <c r="J4298" s="11" t="str">
        <f t="shared" si="910"/>
        <v/>
      </c>
      <c r="K4298" s="11" t="str">
        <f t="shared" si="911"/>
        <v>U</v>
      </c>
      <c r="L4298" s="11" t="str">
        <f t="shared" si="912"/>
        <v/>
      </c>
      <c r="M4298" s="13"/>
      <c r="X4298" s="13"/>
    </row>
    <row r="4299" spans="1:24" x14ac:dyDescent="0.3">
      <c r="A4299" s="13"/>
      <c r="B4299" s="11">
        <v>5317</v>
      </c>
      <c r="C4299" s="14">
        <f t="shared" si="907"/>
        <v>72.9178</v>
      </c>
      <c r="D4299" s="13"/>
      <c r="E4299" s="14">
        <f t="shared" si="908"/>
        <v>72.917199999999994</v>
      </c>
      <c r="F4299" s="21">
        <f t="shared" si="906"/>
        <v>5</v>
      </c>
      <c r="G4299" s="13"/>
      <c r="H4299" s="21">
        <f t="shared" si="909"/>
        <v>5.9999999999999991</v>
      </c>
      <c r="I4299" s="13"/>
      <c r="J4299" s="11" t="str">
        <f t="shared" si="910"/>
        <v/>
      </c>
      <c r="K4299" s="11" t="str">
        <f t="shared" si="911"/>
        <v>U</v>
      </c>
      <c r="L4299" s="11" t="str">
        <f t="shared" si="912"/>
        <v/>
      </c>
      <c r="M4299" s="13"/>
      <c r="X4299" s="13"/>
    </row>
    <row r="4300" spans="1:24" x14ac:dyDescent="0.3">
      <c r="A4300" s="13"/>
      <c r="B4300" s="11">
        <v>5318</v>
      </c>
      <c r="C4300" s="14">
        <f t="shared" si="907"/>
        <v>72.924599999999998</v>
      </c>
      <c r="D4300" s="13"/>
      <c r="E4300" s="14">
        <f t="shared" si="908"/>
        <v>72.924099999999996</v>
      </c>
      <c r="F4300" s="21">
        <f t="shared" si="906"/>
        <v>5</v>
      </c>
      <c r="G4300" s="13"/>
      <c r="H4300" s="21">
        <f t="shared" si="909"/>
        <v>5</v>
      </c>
      <c r="I4300" s="13"/>
      <c r="J4300" s="11" t="str">
        <f t="shared" si="910"/>
        <v>X</v>
      </c>
      <c r="K4300" s="11" t="str">
        <f t="shared" si="911"/>
        <v/>
      </c>
      <c r="L4300" s="11" t="str">
        <f t="shared" si="912"/>
        <v/>
      </c>
      <c r="M4300" s="13"/>
      <c r="X4300" s="13"/>
    </row>
    <row r="4301" spans="1:24" x14ac:dyDescent="0.3">
      <c r="A4301" s="13"/>
      <c r="B4301" s="11">
        <v>5319</v>
      </c>
      <c r="C4301" s="14">
        <f t="shared" si="907"/>
        <v>72.9315</v>
      </c>
      <c r="D4301" s="13"/>
      <c r="E4301" s="14">
        <f t="shared" si="908"/>
        <v>72.930999999999997</v>
      </c>
      <c r="F4301" s="21">
        <f t="shared" si="906"/>
        <v>4</v>
      </c>
      <c r="G4301" s="13"/>
      <c r="H4301" s="21">
        <f t="shared" si="909"/>
        <v>5</v>
      </c>
      <c r="I4301" s="13"/>
      <c r="J4301" s="11" t="str">
        <f t="shared" si="910"/>
        <v/>
      </c>
      <c r="K4301" s="11" t="str">
        <f t="shared" si="911"/>
        <v>U</v>
      </c>
      <c r="L4301" s="11" t="str">
        <f t="shared" si="912"/>
        <v/>
      </c>
      <c r="M4301" s="13"/>
      <c r="X4301" s="13"/>
    </row>
    <row r="4302" spans="1:24" x14ac:dyDescent="0.3">
      <c r="A4302" s="13"/>
      <c r="B4302" s="11">
        <v>5320</v>
      </c>
      <c r="C4302" s="14">
        <f t="shared" si="907"/>
        <v>72.938299999999998</v>
      </c>
      <c r="D4302" s="13"/>
      <c r="E4302" s="14">
        <f t="shared" si="908"/>
        <v>72.937899999999999</v>
      </c>
      <c r="F4302" s="21">
        <f t="shared" si="906"/>
        <v>4</v>
      </c>
      <c r="G4302" s="13"/>
      <c r="H4302" s="21">
        <f t="shared" si="909"/>
        <v>4</v>
      </c>
      <c r="I4302" s="13"/>
      <c r="J4302" s="11" t="str">
        <f t="shared" si="910"/>
        <v>X</v>
      </c>
      <c r="K4302" s="11" t="str">
        <f t="shared" si="911"/>
        <v/>
      </c>
      <c r="L4302" s="11" t="str">
        <f t="shared" si="912"/>
        <v/>
      </c>
      <c r="M4302" s="13"/>
      <c r="X4302" s="13"/>
    </row>
    <row r="4303" spans="1:24" x14ac:dyDescent="0.3">
      <c r="A4303" s="13"/>
      <c r="B4303" s="11">
        <v>5321</v>
      </c>
      <c r="C4303" s="14">
        <f t="shared" si="907"/>
        <v>72.9452</v>
      </c>
      <c r="D4303" s="13"/>
      <c r="E4303" s="14">
        <f t="shared" si="908"/>
        <v>72.944800000000001</v>
      </c>
      <c r="F4303" s="21">
        <f t="shared" si="906"/>
        <v>3</v>
      </c>
      <c r="G4303" s="13"/>
      <c r="H4303" s="21">
        <f t="shared" si="909"/>
        <v>4</v>
      </c>
      <c r="I4303" s="13"/>
      <c r="J4303" s="11" t="str">
        <f t="shared" si="910"/>
        <v/>
      </c>
      <c r="K4303" s="11" t="str">
        <f t="shared" si="911"/>
        <v>U</v>
      </c>
      <c r="L4303" s="11" t="str">
        <f t="shared" si="912"/>
        <v/>
      </c>
      <c r="M4303" s="13"/>
      <c r="X4303" s="13"/>
    </row>
    <row r="4304" spans="1:24" x14ac:dyDescent="0.3">
      <c r="A4304" s="13"/>
      <c r="B4304" s="11">
        <v>5322</v>
      </c>
      <c r="C4304" s="14">
        <f t="shared" si="907"/>
        <v>72.951999999999998</v>
      </c>
      <c r="D4304" s="13"/>
      <c r="E4304" s="14">
        <f t="shared" si="908"/>
        <v>72.951700000000002</v>
      </c>
      <c r="F4304" s="21">
        <f t="shared" si="906"/>
        <v>3</v>
      </c>
      <c r="G4304" s="13"/>
      <c r="H4304" s="21">
        <f t="shared" si="909"/>
        <v>2.9999999999999996</v>
      </c>
      <c r="I4304" s="13"/>
      <c r="J4304" s="11" t="str">
        <f t="shared" si="910"/>
        <v>X</v>
      </c>
      <c r="K4304" s="11" t="str">
        <f t="shared" si="911"/>
        <v/>
      </c>
      <c r="L4304" s="11" t="str">
        <f t="shared" si="912"/>
        <v/>
      </c>
      <c r="M4304" s="13"/>
      <c r="X4304" s="13"/>
    </row>
    <row r="4305" spans="1:24" x14ac:dyDescent="0.3">
      <c r="A4305" s="13"/>
      <c r="B4305" s="11">
        <v>5323</v>
      </c>
      <c r="C4305" s="14">
        <f t="shared" si="907"/>
        <v>72.9589</v>
      </c>
      <c r="D4305" s="13"/>
      <c r="E4305" s="14">
        <f t="shared" si="908"/>
        <v>72.958600000000004</v>
      </c>
      <c r="F4305" s="21">
        <f t="shared" si="906"/>
        <v>3</v>
      </c>
      <c r="G4305" s="13"/>
      <c r="H4305" s="21">
        <f t="shared" si="909"/>
        <v>2.9999999999999996</v>
      </c>
      <c r="I4305" s="13"/>
      <c r="J4305" s="11" t="str">
        <f t="shared" si="910"/>
        <v>X</v>
      </c>
      <c r="K4305" s="11" t="str">
        <f t="shared" si="911"/>
        <v/>
      </c>
      <c r="L4305" s="11" t="str">
        <f t="shared" si="912"/>
        <v/>
      </c>
      <c r="M4305" s="13"/>
      <c r="X4305" s="13"/>
    </row>
    <row r="4306" spans="1:24" x14ac:dyDescent="0.3">
      <c r="A4306" s="13"/>
      <c r="B4306" s="11">
        <v>5324</v>
      </c>
      <c r="C4306" s="14">
        <f t="shared" si="907"/>
        <v>72.965699999999998</v>
      </c>
      <c r="D4306" s="13"/>
      <c r="E4306" s="14">
        <f t="shared" si="908"/>
        <v>72.965500000000006</v>
      </c>
      <c r="F4306" s="21">
        <f t="shared" si="906"/>
        <v>2</v>
      </c>
      <c r="G4306" s="13"/>
      <c r="H4306" s="21">
        <f t="shared" si="909"/>
        <v>2</v>
      </c>
      <c r="I4306" s="13"/>
      <c r="J4306" s="11" t="str">
        <f t="shared" si="910"/>
        <v>X</v>
      </c>
      <c r="K4306" s="11" t="str">
        <f t="shared" si="911"/>
        <v/>
      </c>
      <c r="L4306" s="11" t="str">
        <f t="shared" si="912"/>
        <v/>
      </c>
      <c r="M4306" s="13"/>
      <c r="X4306" s="13"/>
    </row>
    <row r="4307" spans="1:24" x14ac:dyDescent="0.3">
      <c r="A4307" s="13"/>
      <c r="B4307" s="11">
        <v>5325</v>
      </c>
      <c r="C4307" s="14">
        <f t="shared" si="907"/>
        <v>72.9726</v>
      </c>
      <c r="D4307" s="13"/>
      <c r="E4307" s="14">
        <f t="shared" si="908"/>
        <v>72.972399999999993</v>
      </c>
      <c r="F4307" s="21">
        <f t="shared" si="906"/>
        <v>2</v>
      </c>
      <c r="G4307" s="13"/>
      <c r="H4307" s="21">
        <f t="shared" si="909"/>
        <v>2</v>
      </c>
      <c r="I4307" s="13"/>
      <c r="J4307" s="11" t="str">
        <f t="shared" si="910"/>
        <v>X</v>
      </c>
      <c r="K4307" s="11" t="str">
        <f t="shared" si="911"/>
        <v/>
      </c>
      <c r="L4307" s="11" t="str">
        <f t="shared" si="912"/>
        <v/>
      </c>
      <c r="M4307" s="13"/>
      <c r="X4307" s="13"/>
    </row>
    <row r="4308" spans="1:24" x14ac:dyDescent="0.3">
      <c r="A4308" s="13"/>
      <c r="B4308" s="11">
        <v>5326</v>
      </c>
      <c r="C4308" s="14">
        <f t="shared" si="907"/>
        <v>72.979399999999998</v>
      </c>
      <c r="D4308" s="13"/>
      <c r="E4308" s="14">
        <f t="shared" si="908"/>
        <v>72.979299999999995</v>
      </c>
      <c r="F4308" s="21">
        <f t="shared" si="906"/>
        <v>1</v>
      </c>
      <c r="G4308" s="13"/>
      <c r="H4308" s="21">
        <f t="shared" si="909"/>
        <v>1</v>
      </c>
      <c r="I4308" s="13"/>
      <c r="J4308" s="11" t="str">
        <f t="shared" si="910"/>
        <v>X</v>
      </c>
      <c r="K4308" s="11" t="str">
        <f t="shared" si="911"/>
        <v/>
      </c>
      <c r="L4308" s="11" t="str">
        <f t="shared" si="912"/>
        <v/>
      </c>
      <c r="M4308" s="13"/>
      <c r="X4308" s="13"/>
    </row>
    <row r="4309" spans="1:24" x14ac:dyDescent="0.3">
      <c r="A4309" s="13"/>
      <c r="B4309" s="11">
        <v>5327</v>
      </c>
      <c r="C4309" s="14">
        <f t="shared" si="907"/>
        <v>72.9863</v>
      </c>
      <c r="D4309" s="13"/>
      <c r="E4309" s="14">
        <f t="shared" si="908"/>
        <v>72.986199999999997</v>
      </c>
      <c r="F4309" s="21">
        <f t="shared" si="906"/>
        <v>1</v>
      </c>
      <c r="G4309" s="13"/>
      <c r="H4309" s="21">
        <f t="shared" si="909"/>
        <v>1</v>
      </c>
      <c r="I4309" s="13"/>
      <c r="J4309" s="11" t="str">
        <f t="shared" si="910"/>
        <v>X</v>
      </c>
      <c r="K4309" s="11" t="str">
        <f t="shared" si="911"/>
        <v/>
      </c>
      <c r="L4309" s="11" t="str">
        <f t="shared" si="912"/>
        <v/>
      </c>
      <c r="M4309" s="13"/>
      <c r="X4309" s="13"/>
    </row>
    <row r="4310" spans="1:24" x14ac:dyDescent="0.3">
      <c r="A4310" s="13"/>
      <c r="B4310" s="11">
        <v>5328</v>
      </c>
      <c r="C4310" s="14">
        <f t="shared" si="907"/>
        <v>72.993200000000002</v>
      </c>
      <c r="D4310" s="13"/>
      <c r="E4310" s="14">
        <f t="shared" si="908"/>
        <v>72.993099999999998</v>
      </c>
      <c r="F4310" s="21">
        <f t="shared" si="906"/>
        <v>0</v>
      </c>
      <c r="G4310" s="13"/>
      <c r="H4310" s="21">
        <f t="shared" si="909"/>
        <v>1</v>
      </c>
      <c r="I4310" s="13"/>
      <c r="J4310" s="11" t="str">
        <f t="shared" si="910"/>
        <v/>
      </c>
      <c r="K4310" s="11" t="str">
        <f t="shared" si="911"/>
        <v>U</v>
      </c>
      <c r="L4310" s="11" t="str">
        <f t="shared" si="912"/>
        <v/>
      </c>
      <c r="M4310" s="13"/>
      <c r="X4310" s="13"/>
    </row>
    <row r="4311" spans="1:24" x14ac:dyDescent="0.3">
      <c r="A4311" s="13"/>
      <c r="B4311" s="11">
        <v>5329</v>
      </c>
      <c r="C4311" s="14">
        <f t="shared" si="907"/>
        <v>73</v>
      </c>
      <c r="D4311" s="13"/>
      <c r="E4311" s="14">
        <f>72+(B4311-5184)/145</f>
        <v>73</v>
      </c>
      <c r="F4311" s="21"/>
      <c r="G4311" s="13"/>
      <c r="H4311" s="21">
        <f t="shared" si="909"/>
        <v>0</v>
      </c>
      <c r="I4311" s="13"/>
      <c r="J4311" s="10">
        <f>COUNTIF(J4167:J4310,"X")</f>
        <v>106</v>
      </c>
      <c r="K4311" s="10">
        <f>COUNTIF(K4167:K4310,"U")</f>
        <v>24</v>
      </c>
      <c r="L4311" s="10">
        <f>COUNTIF(L4167:L4310,"O")</f>
        <v>14</v>
      </c>
      <c r="M4311" s="13"/>
      <c r="X4311" s="13"/>
    </row>
    <row r="4312" spans="1:24" x14ac:dyDescent="0.3">
      <c r="A4312" s="13"/>
      <c r="B4312" s="11">
        <v>5330</v>
      </c>
      <c r="C4312" s="14">
        <f t="shared" si="907"/>
        <v>73.006799999999998</v>
      </c>
      <c r="D4312" s="13"/>
      <c r="E4312" s="14">
        <f t="shared" ref="E4312:E4375" si="913">ROUND(73+(B4312-5329)/147,4)</f>
        <v>73.006799999999998</v>
      </c>
      <c r="F4312" s="21">
        <f t="shared" ref="F4312:F4331" si="914">ROUND(((E4312-73)/0.14)*(17/2),0)</f>
        <v>0</v>
      </c>
      <c r="G4312" s="13"/>
      <c r="H4312" s="21">
        <f t="shared" si="909"/>
        <v>0</v>
      </c>
      <c r="I4312" s="13"/>
      <c r="J4312" s="11" t="str">
        <f t="shared" ref="J4312:J4343" si="915">IF(H4312=F4312,"X","")</f>
        <v>X</v>
      </c>
      <c r="K4312" s="11" t="str">
        <f t="shared" ref="K4312:K4343" si="916">IF(H4312&gt;F4312,"U","")</f>
        <v/>
      </c>
      <c r="L4312" s="11" t="str">
        <f t="shared" ref="L4312:L4343" si="917">IF(H4312&lt;F4312,"O","")</f>
        <v/>
      </c>
      <c r="M4312" s="13"/>
      <c r="X4312" s="13"/>
    </row>
    <row r="4313" spans="1:24" x14ac:dyDescent="0.3">
      <c r="A4313" s="13"/>
      <c r="B4313" s="11">
        <v>5331</v>
      </c>
      <c r="C4313" s="14">
        <f t="shared" si="907"/>
        <v>73.0137</v>
      </c>
      <c r="D4313" s="13"/>
      <c r="E4313" s="14">
        <f t="shared" si="913"/>
        <v>73.013599999999997</v>
      </c>
      <c r="F4313" s="21">
        <f t="shared" si="914"/>
        <v>1</v>
      </c>
      <c r="G4313" s="13"/>
      <c r="H4313" s="21">
        <f t="shared" si="909"/>
        <v>1</v>
      </c>
      <c r="I4313" s="13"/>
      <c r="J4313" s="11" t="str">
        <f t="shared" si="915"/>
        <v>X</v>
      </c>
      <c r="K4313" s="11" t="str">
        <f t="shared" si="916"/>
        <v/>
      </c>
      <c r="L4313" s="11" t="str">
        <f t="shared" si="917"/>
        <v/>
      </c>
      <c r="M4313" s="13"/>
      <c r="X4313" s="13"/>
    </row>
    <row r="4314" spans="1:24" x14ac:dyDescent="0.3">
      <c r="A4314" s="13"/>
      <c r="B4314" s="11">
        <v>5332</v>
      </c>
      <c r="C4314" s="14">
        <f t="shared" si="907"/>
        <v>73.020499999999998</v>
      </c>
      <c r="D4314" s="13"/>
      <c r="E4314" s="14">
        <f t="shared" si="913"/>
        <v>73.020399999999995</v>
      </c>
      <c r="F4314" s="21">
        <f t="shared" si="914"/>
        <v>1</v>
      </c>
      <c r="G4314" s="13"/>
      <c r="H4314" s="21">
        <f t="shared" si="909"/>
        <v>1</v>
      </c>
      <c r="I4314" s="13"/>
      <c r="J4314" s="11" t="str">
        <f t="shared" si="915"/>
        <v>X</v>
      </c>
      <c r="K4314" s="11" t="str">
        <f t="shared" si="916"/>
        <v/>
      </c>
      <c r="L4314" s="11" t="str">
        <f t="shared" si="917"/>
        <v/>
      </c>
      <c r="M4314" s="13"/>
      <c r="X4314" s="13"/>
    </row>
    <row r="4315" spans="1:24" x14ac:dyDescent="0.3">
      <c r="A4315" s="13"/>
      <c r="B4315" s="11">
        <v>5333</v>
      </c>
      <c r="C4315" s="14">
        <f t="shared" si="907"/>
        <v>73.0274</v>
      </c>
      <c r="D4315" s="13"/>
      <c r="E4315" s="14">
        <f t="shared" si="913"/>
        <v>73.027199999999993</v>
      </c>
      <c r="F4315" s="21">
        <f t="shared" si="914"/>
        <v>2</v>
      </c>
      <c r="G4315" s="13"/>
      <c r="H4315" s="21">
        <f t="shared" si="909"/>
        <v>2</v>
      </c>
      <c r="I4315" s="13"/>
      <c r="J4315" s="11" t="str">
        <f t="shared" si="915"/>
        <v>X</v>
      </c>
      <c r="K4315" s="11" t="str">
        <f t="shared" si="916"/>
        <v/>
      </c>
      <c r="L4315" s="11" t="str">
        <f t="shared" si="917"/>
        <v/>
      </c>
      <c r="M4315" s="13"/>
      <c r="X4315" s="13"/>
    </row>
    <row r="4316" spans="1:24" x14ac:dyDescent="0.3">
      <c r="A4316" s="13"/>
      <c r="B4316" s="11">
        <v>5334</v>
      </c>
      <c r="C4316" s="14">
        <f t="shared" si="907"/>
        <v>73.034199999999998</v>
      </c>
      <c r="D4316" s="13"/>
      <c r="E4316" s="14">
        <f t="shared" si="913"/>
        <v>73.034000000000006</v>
      </c>
      <c r="F4316" s="21">
        <f t="shared" si="914"/>
        <v>2</v>
      </c>
      <c r="G4316" s="13"/>
      <c r="H4316" s="21">
        <f t="shared" si="909"/>
        <v>2</v>
      </c>
      <c r="I4316" s="13"/>
      <c r="J4316" s="11" t="str">
        <f t="shared" si="915"/>
        <v>X</v>
      </c>
      <c r="K4316" s="11" t="str">
        <f t="shared" si="916"/>
        <v/>
      </c>
      <c r="L4316" s="11" t="str">
        <f t="shared" si="917"/>
        <v/>
      </c>
      <c r="M4316" s="13"/>
      <c r="X4316" s="13"/>
    </row>
    <row r="4317" spans="1:24" x14ac:dyDescent="0.3">
      <c r="A4317" s="13"/>
      <c r="B4317" s="11">
        <v>5335</v>
      </c>
      <c r="C4317" s="14">
        <f t="shared" si="907"/>
        <v>73.0411</v>
      </c>
      <c r="D4317" s="13"/>
      <c r="E4317" s="14">
        <f t="shared" si="913"/>
        <v>73.040800000000004</v>
      </c>
      <c r="F4317" s="21">
        <f t="shared" si="914"/>
        <v>2</v>
      </c>
      <c r="G4317" s="13"/>
      <c r="H4317" s="21">
        <f t="shared" si="909"/>
        <v>2.9999999999999996</v>
      </c>
      <c r="I4317" s="13"/>
      <c r="J4317" s="11" t="str">
        <f t="shared" si="915"/>
        <v/>
      </c>
      <c r="K4317" s="11" t="str">
        <f t="shared" si="916"/>
        <v>U</v>
      </c>
      <c r="L4317" s="11" t="str">
        <f t="shared" si="917"/>
        <v/>
      </c>
      <c r="M4317" s="13"/>
      <c r="X4317" s="13"/>
    </row>
    <row r="4318" spans="1:24" x14ac:dyDescent="0.3">
      <c r="A4318" s="13"/>
      <c r="B4318" s="11">
        <v>5336</v>
      </c>
      <c r="C4318" s="14">
        <f t="shared" si="907"/>
        <v>73.047899999999998</v>
      </c>
      <c r="D4318" s="13"/>
      <c r="E4318" s="14">
        <f t="shared" si="913"/>
        <v>73.047600000000003</v>
      </c>
      <c r="F4318" s="21">
        <f t="shared" si="914"/>
        <v>3</v>
      </c>
      <c r="G4318" s="13"/>
      <c r="H4318" s="21">
        <f t="shared" si="909"/>
        <v>2.9999999999999996</v>
      </c>
      <c r="I4318" s="13"/>
      <c r="J4318" s="11" t="str">
        <f t="shared" si="915"/>
        <v>X</v>
      </c>
      <c r="K4318" s="11" t="str">
        <f t="shared" si="916"/>
        <v/>
      </c>
      <c r="L4318" s="11" t="str">
        <f t="shared" si="917"/>
        <v/>
      </c>
      <c r="M4318" s="13"/>
      <c r="X4318" s="13"/>
    </row>
    <row r="4319" spans="1:24" x14ac:dyDescent="0.3">
      <c r="A4319" s="13"/>
      <c r="B4319" s="11">
        <v>5337</v>
      </c>
      <c r="C4319" s="14">
        <f t="shared" si="907"/>
        <v>73.0548</v>
      </c>
      <c r="D4319" s="13"/>
      <c r="E4319" s="14">
        <f t="shared" si="913"/>
        <v>73.054400000000001</v>
      </c>
      <c r="F4319" s="21">
        <f t="shared" si="914"/>
        <v>3</v>
      </c>
      <c r="G4319" s="13"/>
      <c r="H4319" s="21">
        <f t="shared" si="909"/>
        <v>4</v>
      </c>
      <c r="I4319" s="13"/>
      <c r="J4319" s="11" t="str">
        <f t="shared" si="915"/>
        <v/>
      </c>
      <c r="K4319" s="11" t="str">
        <f t="shared" si="916"/>
        <v>U</v>
      </c>
      <c r="L4319" s="11" t="str">
        <f t="shared" si="917"/>
        <v/>
      </c>
      <c r="M4319" s="13"/>
      <c r="X4319" s="13"/>
    </row>
    <row r="4320" spans="1:24" x14ac:dyDescent="0.3">
      <c r="A4320" s="13"/>
      <c r="B4320" s="11">
        <v>5338</v>
      </c>
      <c r="C4320" s="14">
        <f t="shared" si="907"/>
        <v>73.061599999999999</v>
      </c>
      <c r="D4320" s="13"/>
      <c r="E4320" s="14">
        <f t="shared" si="913"/>
        <v>73.061199999999999</v>
      </c>
      <c r="F4320" s="21">
        <f t="shared" si="914"/>
        <v>4</v>
      </c>
      <c r="G4320" s="13"/>
      <c r="H4320" s="21">
        <f t="shared" si="909"/>
        <v>4</v>
      </c>
      <c r="I4320" s="13"/>
      <c r="J4320" s="11" t="str">
        <f t="shared" si="915"/>
        <v>X</v>
      </c>
      <c r="K4320" s="11" t="str">
        <f t="shared" si="916"/>
        <v/>
      </c>
      <c r="L4320" s="11" t="str">
        <f t="shared" si="917"/>
        <v/>
      </c>
      <c r="M4320" s="13"/>
      <c r="X4320" s="13"/>
    </row>
    <row r="4321" spans="1:24" x14ac:dyDescent="0.3">
      <c r="A4321" s="13"/>
      <c r="B4321" s="11">
        <v>5339</v>
      </c>
      <c r="C4321" s="14">
        <f t="shared" si="907"/>
        <v>73.0685</v>
      </c>
      <c r="D4321" s="13"/>
      <c r="E4321" s="14">
        <f t="shared" si="913"/>
        <v>73.067999999999998</v>
      </c>
      <c r="F4321" s="21">
        <f t="shared" si="914"/>
        <v>4</v>
      </c>
      <c r="G4321" s="13"/>
      <c r="H4321" s="21">
        <f t="shared" si="909"/>
        <v>5</v>
      </c>
      <c r="I4321" s="13"/>
      <c r="J4321" s="11" t="str">
        <f t="shared" si="915"/>
        <v/>
      </c>
      <c r="K4321" s="11" t="str">
        <f t="shared" si="916"/>
        <v>U</v>
      </c>
      <c r="L4321" s="11" t="str">
        <f t="shared" si="917"/>
        <v/>
      </c>
      <c r="M4321" s="13"/>
      <c r="X4321" s="13"/>
    </row>
    <row r="4322" spans="1:24" x14ac:dyDescent="0.3">
      <c r="A4322" s="13"/>
      <c r="B4322" s="11">
        <v>5340</v>
      </c>
      <c r="C4322" s="14">
        <f t="shared" si="907"/>
        <v>73.075299999999999</v>
      </c>
      <c r="D4322" s="13"/>
      <c r="E4322" s="14">
        <f t="shared" si="913"/>
        <v>73.074799999999996</v>
      </c>
      <c r="F4322" s="21">
        <f t="shared" si="914"/>
        <v>5</v>
      </c>
      <c r="G4322" s="13"/>
      <c r="H4322" s="21">
        <f t="shared" si="909"/>
        <v>5</v>
      </c>
      <c r="I4322" s="13"/>
      <c r="J4322" s="11" t="str">
        <f t="shared" si="915"/>
        <v>X</v>
      </c>
      <c r="K4322" s="11" t="str">
        <f t="shared" si="916"/>
        <v/>
      </c>
      <c r="L4322" s="11" t="str">
        <f t="shared" si="917"/>
        <v/>
      </c>
      <c r="M4322" s="13"/>
      <c r="X4322" s="13"/>
    </row>
    <row r="4323" spans="1:24" x14ac:dyDescent="0.3">
      <c r="A4323" s="13"/>
      <c r="B4323" s="11">
        <v>5341</v>
      </c>
      <c r="C4323" s="14">
        <f t="shared" si="907"/>
        <v>73.082099999999997</v>
      </c>
      <c r="D4323" s="13"/>
      <c r="E4323" s="14">
        <f t="shared" si="913"/>
        <v>73.081599999999995</v>
      </c>
      <c r="F4323" s="21">
        <f t="shared" si="914"/>
        <v>5</v>
      </c>
      <c r="G4323" s="13"/>
      <c r="H4323" s="21">
        <f t="shared" si="909"/>
        <v>5</v>
      </c>
      <c r="I4323" s="13"/>
      <c r="J4323" s="11" t="str">
        <f t="shared" si="915"/>
        <v>X</v>
      </c>
      <c r="K4323" s="11" t="str">
        <f t="shared" si="916"/>
        <v/>
      </c>
      <c r="L4323" s="11" t="str">
        <f t="shared" si="917"/>
        <v/>
      </c>
      <c r="M4323" s="13"/>
      <c r="X4323" s="13"/>
    </row>
    <row r="4324" spans="1:24" x14ac:dyDescent="0.3">
      <c r="A4324" s="13"/>
      <c r="B4324" s="11">
        <v>5342</v>
      </c>
      <c r="C4324" s="14">
        <f t="shared" si="907"/>
        <v>73.088999999999999</v>
      </c>
      <c r="D4324" s="13"/>
      <c r="E4324" s="14">
        <f t="shared" si="913"/>
        <v>73.088399999999993</v>
      </c>
      <c r="F4324" s="21">
        <f t="shared" si="914"/>
        <v>5</v>
      </c>
      <c r="G4324" s="13"/>
      <c r="H4324" s="21">
        <f t="shared" si="909"/>
        <v>5.9999999999999991</v>
      </c>
      <c r="I4324" s="13"/>
      <c r="J4324" s="11" t="str">
        <f t="shared" si="915"/>
        <v/>
      </c>
      <c r="K4324" s="11" t="str">
        <f t="shared" si="916"/>
        <v>U</v>
      </c>
      <c r="L4324" s="11" t="str">
        <f t="shared" si="917"/>
        <v/>
      </c>
      <c r="M4324" s="13"/>
      <c r="X4324" s="13"/>
    </row>
    <row r="4325" spans="1:24" x14ac:dyDescent="0.3">
      <c r="A4325" s="13"/>
      <c r="B4325" s="11">
        <v>5343</v>
      </c>
      <c r="C4325" s="14">
        <f t="shared" si="907"/>
        <v>73.095799999999997</v>
      </c>
      <c r="D4325" s="13"/>
      <c r="E4325" s="14">
        <f t="shared" si="913"/>
        <v>73.095200000000006</v>
      </c>
      <c r="F4325" s="21">
        <f t="shared" si="914"/>
        <v>6</v>
      </c>
      <c r="G4325" s="13"/>
      <c r="H4325" s="21">
        <f t="shared" si="909"/>
        <v>5.9999999999999991</v>
      </c>
      <c r="I4325" s="13"/>
      <c r="J4325" s="11" t="str">
        <f t="shared" si="915"/>
        <v>X</v>
      </c>
      <c r="K4325" s="11" t="str">
        <f t="shared" si="916"/>
        <v/>
      </c>
      <c r="L4325" s="11" t="str">
        <f t="shared" si="917"/>
        <v/>
      </c>
      <c r="M4325" s="13"/>
      <c r="X4325" s="13"/>
    </row>
    <row r="4326" spans="1:24" x14ac:dyDescent="0.3">
      <c r="A4326" s="13"/>
      <c r="B4326" s="11">
        <v>5344</v>
      </c>
      <c r="C4326" s="14">
        <f t="shared" si="907"/>
        <v>73.102699999999999</v>
      </c>
      <c r="D4326" s="13"/>
      <c r="E4326" s="14">
        <f t="shared" si="913"/>
        <v>73.102000000000004</v>
      </c>
      <c r="F4326" s="21">
        <f t="shared" si="914"/>
        <v>6</v>
      </c>
      <c r="G4326" s="13"/>
      <c r="H4326" s="21">
        <f t="shared" si="909"/>
        <v>7</v>
      </c>
      <c r="I4326" s="13"/>
      <c r="J4326" s="11" t="str">
        <f t="shared" si="915"/>
        <v/>
      </c>
      <c r="K4326" s="11" t="str">
        <f t="shared" si="916"/>
        <v>U</v>
      </c>
      <c r="L4326" s="11" t="str">
        <f t="shared" si="917"/>
        <v/>
      </c>
      <c r="M4326" s="13"/>
      <c r="X4326" s="13"/>
    </row>
    <row r="4327" spans="1:24" x14ac:dyDescent="0.3">
      <c r="A4327" s="13"/>
      <c r="B4327" s="11">
        <v>5345</v>
      </c>
      <c r="C4327" s="14">
        <f t="shared" si="907"/>
        <v>73.109499999999997</v>
      </c>
      <c r="D4327" s="13"/>
      <c r="E4327" s="14">
        <f t="shared" si="913"/>
        <v>73.108800000000002</v>
      </c>
      <c r="F4327" s="21">
        <f t="shared" si="914"/>
        <v>7</v>
      </c>
      <c r="G4327" s="13"/>
      <c r="H4327" s="21">
        <f t="shared" si="909"/>
        <v>7</v>
      </c>
      <c r="I4327" s="13"/>
      <c r="J4327" s="11" t="str">
        <f t="shared" si="915"/>
        <v>X</v>
      </c>
      <c r="K4327" s="11" t="str">
        <f t="shared" si="916"/>
        <v/>
      </c>
      <c r="L4327" s="11" t="str">
        <f t="shared" si="917"/>
        <v/>
      </c>
      <c r="M4327" s="13"/>
      <c r="X4327" s="13"/>
    </row>
    <row r="4328" spans="1:24" x14ac:dyDescent="0.3">
      <c r="A4328" s="13"/>
      <c r="B4328" s="11">
        <v>5346</v>
      </c>
      <c r="C4328" s="14">
        <f t="shared" si="907"/>
        <v>73.116299999999995</v>
      </c>
      <c r="D4328" s="13"/>
      <c r="E4328" s="14">
        <f t="shared" si="913"/>
        <v>73.115600000000001</v>
      </c>
      <c r="F4328" s="21">
        <f t="shared" si="914"/>
        <v>7</v>
      </c>
      <c r="G4328" s="13"/>
      <c r="H4328" s="21">
        <f t="shared" si="909"/>
        <v>7</v>
      </c>
      <c r="I4328" s="13"/>
      <c r="J4328" s="11" t="str">
        <f t="shared" si="915"/>
        <v>X</v>
      </c>
      <c r="K4328" s="11" t="str">
        <f t="shared" si="916"/>
        <v/>
      </c>
      <c r="L4328" s="11" t="str">
        <f t="shared" si="917"/>
        <v/>
      </c>
      <c r="M4328" s="13"/>
      <c r="X4328" s="13"/>
    </row>
    <row r="4329" spans="1:24" x14ac:dyDescent="0.3">
      <c r="A4329" s="13"/>
      <c r="B4329" s="11">
        <v>5347</v>
      </c>
      <c r="C4329" s="14">
        <f t="shared" si="907"/>
        <v>73.123199999999997</v>
      </c>
      <c r="D4329" s="13"/>
      <c r="E4329" s="14">
        <f t="shared" si="913"/>
        <v>73.122399999999999</v>
      </c>
      <c r="F4329" s="21">
        <f t="shared" si="914"/>
        <v>7</v>
      </c>
      <c r="G4329" s="13"/>
      <c r="H4329" s="21">
        <f t="shared" si="909"/>
        <v>8</v>
      </c>
      <c r="I4329" s="13"/>
      <c r="J4329" s="11" t="str">
        <f t="shared" si="915"/>
        <v/>
      </c>
      <c r="K4329" s="11" t="str">
        <f t="shared" si="916"/>
        <v>U</v>
      </c>
      <c r="L4329" s="11" t="str">
        <f t="shared" si="917"/>
        <v/>
      </c>
      <c r="M4329" s="13"/>
      <c r="X4329" s="13"/>
    </row>
    <row r="4330" spans="1:24" x14ac:dyDescent="0.3">
      <c r="A4330" s="13"/>
      <c r="B4330" s="11">
        <v>5348</v>
      </c>
      <c r="C4330" s="14">
        <f t="shared" si="907"/>
        <v>73.13</v>
      </c>
      <c r="D4330" s="13"/>
      <c r="E4330" s="14">
        <f t="shared" si="913"/>
        <v>73.129300000000001</v>
      </c>
      <c r="F4330" s="21">
        <f t="shared" si="914"/>
        <v>8</v>
      </c>
      <c r="G4330" s="13"/>
      <c r="H4330" s="21">
        <f t="shared" si="909"/>
        <v>7</v>
      </c>
      <c r="I4330" s="13"/>
      <c r="J4330" s="11" t="str">
        <f t="shared" si="915"/>
        <v/>
      </c>
      <c r="K4330" s="11" t="str">
        <f t="shared" si="916"/>
        <v/>
      </c>
      <c r="L4330" s="11" t="str">
        <f t="shared" si="917"/>
        <v>O</v>
      </c>
      <c r="M4330" s="13"/>
      <c r="X4330" s="13"/>
    </row>
    <row r="4331" spans="1:24" x14ac:dyDescent="0.3">
      <c r="A4331" s="13"/>
      <c r="B4331" s="11">
        <v>5349</v>
      </c>
      <c r="C4331" s="14">
        <f t="shared" si="907"/>
        <v>73.136899999999997</v>
      </c>
      <c r="D4331" s="13"/>
      <c r="E4331" s="14">
        <f t="shared" si="913"/>
        <v>73.136099999999999</v>
      </c>
      <c r="F4331" s="21">
        <f t="shared" si="914"/>
        <v>8</v>
      </c>
      <c r="G4331" s="13"/>
      <c r="H4331" s="21">
        <f t="shared" si="909"/>
        <v>8</v>
      </c>
      <c r="I4331" s="13"/>
      <c r="J4331" s="11" t="str">
        <f t="shared" si="915"/>
        <v>X</v>
      </c>
      <c r="K4331" s="11" t="str">
        <f t="shared" si="916"/>
        <v/>
      </c>
      <c r="L4331" s="11" t="str">
        <f t="shared" si="917"/>
        <v/>
      </c>
      <c r="M4331" s="13"/>
      <c r="X4331" s="13"/>
    </row>
    <row r="4332" spans="1:24" x14ac:dyDescent="0.3">
      <c r="A4332" s="13"/>
      <c r="B4332" s="11">
        <v>5350</v>
      </c>
      <c r="C4332" s="14">
        <f t="shared" si="907"/>
        <v>73.143699999999995</v>
      </c>
      <c r="D4332" s="13"/>
      <c r="E4332" s="14">
        <f t="shared" si="913"/>
        <v>73.142899999999997</v>
      </c>
      <c r="F4332" s="21">
        <f t="shared" ref="F4332:F4352" si="918">ROUND((17/2)+(((E4332-73)-0.14)/0.14)*(17/3),0)</f>
        <v>9</v>
      </c>
      <c r="G4332" s="13"/>
      <c r="H4332" s="21">
        <f t="shared" si="909"/>
        <v>8</v>
      </c>
      <c r="I4332" s="13"/>
      <c r="J4332" s="11" t="str">
        <f t="shared" si="915"/>
        <v/>
      </c>
      <c r="K4332" s="11" t="str">
        <f t="shared" si="916"/>
        <v/>
      </c>
      <c r="L4332" s="11" t="str">
        <f t="shared" si="917"/>
        <v>O</v>
      </c>
      <c r="M4332" s="13"/>
      <c r="X4332" s="13"/>
    </row>
    <row r="4333" spans="1:24" x14ac:dyDescent="0.3">
      <c r="A4333" s="13"/>
      <c r="B4333" s="11">
        <v>5351</v>
      </c>
      <c r="C4333" s="14">
        <f t="shared" si="907"/>
        <v>73.150499999999994</v>
      </c>
      <c r="D4333" s="13"/>
      <c r="E4333" s="14">
        <f t="shared" si="913"/>
        <v>73.149699999999996</v>
      </c>
      <c r="F4333" s="21">
        <f t="shared" si="918"/>
        <v>9</v>
      </c>
      <c r="G4333" s="13"/>
      <c r="H4333" s="21">
        <f t="shared" si="909"/>
        <v>8</v>
      </c>
      <c r="I4333" s="13"/>
      <c r="J4333" s="11" t="str">
        <f t="shared" si="915"/>
        <v/>
      </c>
      <c r="K4333" s="11" t="str">
        <f t="shared" si="916"/>
        <v/>
      </c>
      <c r="L4333" s="11" t="str">
        <f t="shared" si="917"/>
        <v>O</v>
      </c>
      <c r="M4333" s="13"/>
      <c r="X4333" s="13"/>
    </row>
    <row r="4334" spans="1:24" x14ac:dyDescent="0.3">
      <c r="A4334" s="13"/>
      <c r="B4334" s="11">
        <v>5352</v>
      </c>
      <c r="C4334" s="14">
        <f t="shared" si="907"/>
        <v>73.157399999999996</v>
      </c>
      <c r="D4334" s="13"/>
      <c r="E4334" s="14">
        <f t="shared" si="913"/>
        <v>73.156499999999994</v>
      </c>
      <c r="F4334" s="21">
        <f t="shared" si="918"/>
        <v>9</v>
      </c>
      <c r="G4334" s="13"/>
      <c r="H4334" s="21">
        <f t="shared" si="909"/>
        <v>9</v>
      </c>
      <c r="I4334" s="13"/>
      <c r="J4334" s="11" t="str">
        <f t="shared" si="915"/>
        <v>X</v>
      </c>
      <c r="K4334" s="11" t="str">
        <f t="shared" si="916"/>
        <v/>
      </c>
      <c r="L4334" s="11" t="str">
        <f t="shared" si="917"/>
        <v/>
      </c>
      <c r="M4334" s="13"/>
      <c r="X4334" s="13"/>
    </row>
    <row r="4335" spans="1:24" x14ac:dyDescent="0.3">
      <c r="A4335" s="13"/>
      <c r="B4335" s="11">
        <v>5353</v>
      </c>
      <c r="C4335" s="14">
        <f t="shared" si="907"/>
        <v>73.164199999999994</v>
      </c>
      <c r="D4335" s="13"/>
      <c r="E4335" s="14">
        <f t="shared" si="913"/>
        <v>73.163300000000007</v>
      </c>
      <c r="F4335" s="21">
        <f t="shared" si="918"/>
        <v>9</v>
      </c>
      <c r="G4335" s="13"/>
      <c r="H4335" s="21">
        <f t="shared" si="909"/>
        <v>9</v>
      </c>
      <c r="I4335" s="13"/>
      <c r="J4335" s="11" t="str">
        <f t="shared" si="915"/>
        <v>X</v>
      </c>
      <c r="K4335" s="11" t="str">
        <f t="shared" si="916"/>
        <v/>
      </c>
      <c r="L4335" s="11" t="str">
        <f t="shared" si="917"/>
        <v/>
      </c>
      <c r="M4335" s="13"/>
      <c r="X4335" s="13"/>
    </row>
    <row r="4336" spans="1:24" x14ac:dyDescent="0.3">
      <c r="A4336" s="13"/>
      <c r="B4336" s="11">
        <v>5354</v>
      </c>
      <c r="C4336" s="14">
        <f t="shared" si="907"/>
        <v>73.171000000000006</v>
      </c>
      <c r="D4336" s="13"/>
      <c r="E4336" s="14">
        <f t="shared" si="913"/>
        <v>73.170100000000005</v>
      </c>
      <c r="F4336" s="21">
        <f t="shared" si="918"/>
        <v>10</v>
      </c>
      <c r="G4336" s="13"/>
      <c r="H4336" s="21">
        <f t="shared" si="909"/>
        <v>9</v>
      </c>
      <c r="I4336" s="13"/>
      <c r="J4336" s="11" t="str">
        <f t="shared" si="915"/>
        <v/>
      </c>
      <c r="K4336" s="11" t="str">
        <f t="shared" si="916"/>
        <v/>
      </c>
      <c r="L4336" s="11" t="str">
        <f t="shared" si="917"/>
        <v>O</v>
      </c>
      <c r="M4336" s="13"/>
      <c r="X4336" s="13"/>
    </row>
    <row r="4337" spans="1:24" x14ac:dyDescent="0.3">
      <c r="A4337" s="13"/>
      <c r="B4337" s="11">
        <v>5355</v>
      </c>
      <c r="C4337" s="14">
        <f t="shared" si="907"/>
        <v>73.177899999999994</v>
      </c>
      <c r="D4337" s="13"/>
      <c r="E4337" s="14">
        <f t="shared" si="913"/>
        <v>73.176900000000003</v>
      </c>
      <c r="F4337" s="21">
        <f t="shared" si="918"/>
        <v>10</v>
      </c>
      <c r="G4337" s="13"/>
      <c r="H4337" s="21">
        <f t="shared" si="909"/>
        <v>10</v>
      </c>
      <c r="I4337" s="13"/>
      <c r="J4337" s="11" t="str">
        <f t="shared" si="915"/>
        <v>X</v>
      </c>
      <c r="K4337" s="11" t="str">
        <f t="shared" si="916"/>
        <v/>
      </c>
      <c r="L4337" s="11" t="str">
        <f t="shared" si="917"/>
        <v/>
      </c>
      <c r="M4337" s="13"/>
      <c r="X4337" s="13"/>
    </row>
    <row r="4338" spans="1:24" x14ac:dyDescent="0.3">
      <c r="A4338" s="13"/>
      <c r="B4338" s="11">
        <v>5356</v>
      </c>
      <c r="C4338" s="14">
        <f t="shared" si="907"/>
        <v>73.184700000000007</v>
      </c>
      <c r="D4338" s="13"/>
      <c r="E4338" s="14">
        <f t="shared" si="913"/>
        <v>73.183700000000002</v>
      </c>
      <c r="F4338" s="21">
        <f t="shared" si="918"/>
        <v>10</v>
      </c>
      <c r="G4338" s="13"/>
      <c r="H4338" s="21">
        <f t="shared" si="909"/>
        <v>10</v>
      </c>
      <c r="I4338" s="13"/>
      <c r="J4338" s="11" t="str">
        <f t="shared" si="915"/>
        <v>X</v>
      </c>
      <c r="K4338" s="11" t="str">
        <f t="shared" si="916"/>
        <v/>
      </c>
      <c r="L4338" s="11" t="str">
        <f t="shared" si="917"/>
        <v/>
      </c>
      <c r="M4338" s="13"/>
      <c r="X4338" s="13"/>
    </row>
    <row r="4339" spans="1:24" x14ac:dyDescent="0.3">
      <c r="A4339" s="13"/>
      <c r="B4339" s="11">
        <v>5357</v>
      </c>
      <c r="C4339" s="14">
        <f t="shared" si="907"/>
        <v>73.191500000000005</v>
      </c>
      <c r="D4339" s="13"/>
      <c r="E4339" s="14">
        <f t="shared" si="913"/>
        <v>73.1905</v>
      </c>
      <c r="F4339" s="21">
        <f t="shared" si="918"/>
        <v>11</v>
      </c>
      <c r="G4339" s="13"/>
      <c r="H4339" s="21">
        <f t="shared" si="909"/>
        <v>10</v>
      </c>
      <c r="I4339" s="13"/>
      <c r="J4339" s="11" t="str">
        <f t="shared" si="915"/>
        <v/>
      </c>
      <c r="K4339" s="11" t="str">
        <f t="shared" si="916"/>
        <v/>
      </c>
      <c r="L4339" s="11" t="str">
        <f t="shared" si="917"/>
        <v>O</v>
      </c>
      <c r="M4339" s="13"/>
      <c r="X4339" s="13"/>
    </row>
    <row r="4340" spans="1:24" x14ac:dyDescent="0.3">
      <c r="A4340" s="13"/>
      <c r="B4340" s="11">
        <v>5358</v>
      </c>
      <c r="C4340" s="14">
        <f t="shared" si="907"/>
        <v>73.198400000000007</v>
      </c>
      <c r="D4340" s="13"/>
      <c r="E4340" s="14">
        <f t="shared" si="913"/>
        <v>73.197299999999998</v>
      </c>
      <c r="F4340" s="21">
        <f t="shared" si="918"/>
        <v>11</v>
      </c>
      <c r="G4340" s="13"/>
      <c r="H4340" s="21">
        <f t="shared" si="909"/>
        <v>11</v>
      </c>
      <c r="I4340" s="13"/>
      <c r="J4340" s="11" t="str">
        <f t="shared" si="915"/>
        <v>X</v>
      </c>
      <c r="K4340" s="11" t="str">
        <f t="shared" si="916"/>
        <v/>
      </c>
      <c r="L4340" s="11" t="str">
        <f t="shared" si="917"/>
        <v/>
      </c>
      <c r="M4340" s="13"/>
      <c r="X4340" s="13"/>
    </row>
    <row r="4341" spans="1:24" x14ac:dyDescent="0.3">
      <c r="A4341" s="13"/>
      <c r="B4341" s="11">
        <v>5359</v>
      </c>
      <c r="C4341" s="14">
        <f t="shared" si="907"/>
        <v>73.205200000000005</v>
      </c>
      <c r="D4341" s="13"/>
      <c r="E4341" s="14">
        <f t="shared" si="913"/>
        <v>73.204099999999997</v>
      </c>
      <c r="F4341" s="21">
        <f t="shared" si="918"/>
        <v>11</v>
      </c>
      <c r="G4341" s="13"/>
      <c r="H4341" s="21">
        <f t="shared" si="909"/>
        <v>11</v>
      </c>
      <c r="I4341" s="13"/>
      <c r="J4341" s="11" t="str">
        <f t="shared" si="915"/>
        <v>X</v>
      </c>
      <c r="K4341" s="11" t="str">
        <f t="shared" si="916"/>
        <v/>
      </c>
      <c r="L4341" s="11" t="str">
        <f t="shared" si="917"/>
        <v/>
      </c>
      <c r="M4341" s="13"/>
      <c r="X4341" s="13"/>
    </row>
    <row r="4342" spans="1:24" x14ac:dyDescent="0.3">
      <c r="A4342" s="13"/>
      <c r="B4342" s="11">
        <v>5360</v>
      </c>
      <c r="C4342" s="14">
        <f t="shared" si="907"/>
        <v>73.212000000000003</v>
      </c>
      <c r="D4342" s="13"/>
      <c r="E4342" s="14">
        <f t="shared" si="913"/>
        <v>73.210899999999995</v>
      </c>
      <c r="F4342" s="21">
        <f t="shared" si="918"/>
        <v>11</v>
      </c>
      <c r="G4342" s="13"/>
      <c r="H4342" s="21">
        <f t="shared" si="909"/>
        <v>11</v>
      </c>
      <c r="I4342" s="13"/>
      <c r="J4342" s="11" t="str">
        <f t="shared" si="915"/>
        <v>X</v>
      </c>
      <c r="K4342" s="11" t="str">
        <f t="shared" si="916"/>
        <v/>
      </c>
      <c r="L4342" s="11" t="str">
        <f t="shared" si="917"/>
        <v/>
      </c>
      <c r="M4342" s="13"/>
      <c r="X4342" s="13"/>
    </row>
    <row r="4343" spans="1:24" x14ac:dyDescent="0.3">
      <c r="A4343" s="13"/>
      <c r="B4343" s="11">
        <v>5361</v>
      </c>
      <c r="C4343" s="14">
        <f t="shared" si="907"/>
        <v>73.218900000000005</v>
      </c>
      <c r="D4343" s="13"/>
      <c r="E4343" s="14">
        <f t="shared" si="913"/>
        <v>73.217699999999994</v>
      </c>
      <c r="F4343" s="21">
        <f t="shared" si="918"/>
        <v>12</v>
      </c>
      <c r="G4343" s="13"/>
      <c r="H4343" s="21">
        <f t="shared" si="909"/>
        <v>11.999999999999998</v>
      </c>
      <c r="I4343" s="13"/>
      <c r="J4343" s="11" t="str">
        <f t="shared" si="915"/>
        <v>X</v>
      </c>
      <c r="K4343" s="11" t="str">
        <f t="shared" si="916"/>
        <v/>
      </c>
      <c r="L4343" s="11" t="str">
        <f t="shared" si="917"/>
        <v/>
      </c>
      <c r="M4343" s="13"/>
      <c r="X4343" s="13"/>
    </row>
    <row r="4344" spans="1:24" x14ac:dyDescent="0.3">
      <c r="A4344" s="13"/>
      <c r="B4344" s="11">
        <v>5362</v>
      </c>
      <c r="C4344" s="14">
        <f t="shared" si="907"/>
        <v>73.225700000000003</v>
      </c>
      <c r="D4344" s="13"/>
      <c r="E4344" s="14">
        <f t="shared" si="913"/>
        <v>73.224500000000006</v>
      </c>
      <c r="F4344" s="21">
        <f t="shared" si="918"/>
        <v>12</v>
      </c>
      <c r="G4344" s="13"/>
      <c r="H4344" s="21">
        <f t="shared" si="909"/>
        <v>11.999999999999998</v>
      </c>
      <c r="I4344" s="13"/>
      <c r="J4344" s="11" t="str">
        <f t="shared" ref="J4344:J4375" si="919">IF(H4344=F4344,"X","")</f>
        <v>X</v>
      </c>
      <c r="K4344" s="11" t="str">
        <f t="shared" ref="K4344:K4375" si="920">IF(H4344&gt;F4344,"U","")</f>
        <v/>
      </c>
      <c r="L4344" s="11" t="str">
        <f t="shared" ref="L4344:L4375" si="921">IF(H4344&lt;F4344,"O","")</f>
        <v/>
      </c>
      <c r="M4344" s="13"/>
      <c r="X4344" s="13"/>
    </row>
    <row r="4345" spans="1:24" x14ac:dyDescent="0.3">
      <c r="A4345" s="13"/>
      <c r="B4345" s="11">
        <v>5363</v>
      </c>
      <c r="C4345" s="14">
        <f t="shared" si="907"/>
        <v>73.232500000000002</v>
      </c>
      <c r="D4345" s="13"/>
      <c r="E4345" s="14">
        <f t="shared" si="913"/>
        <v>73.231300000000005</v>
      </c>
      <c r="F4345" s="21">
        <f t="shared" si="918"/>
        <v>12</v>
      </c>
      <c r="G4345" s="13"/>
      <c r="H4345" s="21">
        <f t="shared" si="909"/>
        <v>11.999999999999998</v>
      </c>
      <c r="I4345" s="13"/>
      <c r="J4345" s="11" t="str">
        <f t="shared" si="919"/>
        <v>X</v>
      </c>
      <c r="K4345" s="11" t="str">
        <f t="shared" si="920"/>
        <v/>
      </c>
      <c r="L4345" s="11" t="str">
        <f t="shared" si="921"/>
        <v/>
      </c>
      <c r="M4345" s="13"/>
      <c r="X4345" s="13"/>
    </row>
    <row r="4346" spans="1:24" x14ac:dyDescent="0.3">
      <c r="A4346" s="13"/>
      <c r="B4346" s="11">
        <v>5364</v>
      </c>
      <c r="C4346" s="14">
        <f t="shared" si="907"/>
        <v>73.2393</v>
      </c>
      <c r="D4346" s="13"/>
      <c r="E4346" s="14">
        <f t="shared" si="913"/>
        <v>73.238100000000003</v>
      </c>
      <c r="F4346" s="21">
        <f t="shared" si="918"/>
        <v>12</v>
      </c>
      <c r="G4346" s="13"/>
      <c r="H4346" s="21">
        <f t="shared" si="909"/>
        <v>11.999999999999998</v>
      </c>
      <c r="I4346" s="13"/>
      <c r="J4346" s="11" t="str">
        <f t="shared" si="919"/>
        <v>X</v>
      </c>
      <c r="K4346" s="11" t="str">
        <f t="shared" si="920"/>
        <v/>
      </c>
      <c r="L4346" s="11" t="str">
        <f t="shared" si="921"/>
        <v/>
      </c>
      <c r="M4346" s="13"/>
      <c r="X4346" s="13"/>
    </row>
    <row r="4347" spans="1:24" x14ac:dyDescent="0.3">
      <c r="A4347" s="13"/>
      <c r="B4347" s="11">
        <v>5365</v>
      </c>
      <c r="C4347" s="14">
        <f t="shared" si="907"/>
        <v>73.246200000000002</v>
      </c>
      <c r="D4347" s="13"/>
      <c r="E4347" s="14">
        <f t="shared" si="913"/>
        <v>73.244900000000001</v>
      </c>
      <c r="F4347" s="21">
        <f t="shared" si="918"/>
        <v>13</v>
      </c>
      <c r="G4347" s="13"/>
      <c r="H4347" s="21">
        <f t="shared" si="909"/>
        <v>13</v>
      </c>
      <c r="I4347" s="13"/>
      <c r="J4347" s="11" t="str">
        <f t="shared" si="919"/>
        <v>X</v>
      </c>
      <c r="K4347" s="11" t="str">
        <f t="shared" si="920"/>
        <v/>
      </c>
      <c r="L4347" s="11" t="str">
        <f t="shared" si="921"/>
        <v/>
      </c>
      <c r="M4347" s="13"/>
      <c r="X4347" s="13"/>
    </row>
    <row r="4348" spans="1:24" x14ac:dyDescent="0.3">
      <c r="A4348" s="13"/>
      <c r="B4348" s="11">
        <v>5366</v>
      </c>
      <c r="C4348" s="14">
        <f t="shared" si="907"/>
        <v>73.253</v>
      </c>
      <c r="D4348" s="13"/>
      <c r="E4348" s="14">
        <f t="shared" si="913"/>
        <v>73.2517</v>
      </c>
      <c r="F4348" s="21">
        <f t="shared" si="918"/>
        <v>13</v>
      </c>
      <c r="G4348" s="13"/>
      <c r="H4348" s="21">
        <f t="shared" si="909"/>
        <v>13</v>
      </c>
      <c r="I4348" s="13"/>
      <c r="J4348" s="11" t="str">
        <f t="shared" si="919"/>
        <v>X</v>
      </c>
      <c r="K4348" s="11" t="str">
        <f t="shared" si="920"/>
        <v/>
      </c>
      <c r="L4348" s="11" t="str">
        <f t="shared" si="921"/>
        <v/>
      </c>
      <c r="M4348" s="13"/>
      <c r="X4348" s="13"/>
    </row>
    <row r="4349" spans="1:24" x14ac:dyDescent="0.3">
      <c r="A4349" s="13"/>
      <c r="B4349" s="11">
        <v>5367</v>
      </c>
      <c r="C4349" s="14">
        <f t="shared" si="907"/>
        <v>73.259799999999998</v>
      </c>
      <c r="D4349" s="13"/>
      <c r="E4349" s="14">
        <f t="shared" si="913"/>
        <v>73.258499999999998</v>
      </c>
      <c r="F4349" s="21">
        <f t="shared" si="918"/>
        <v>13</v>
      </c>
      <c r="G4349" s="13"/>
      <c r="H4349" s="21">
        <f t="shared" si="909"/>
        <v>13</v>
      </c>
      <c r="I4349" s="13"/>
      <c r="J4349" s="11" t="str">
        <f t="shared" si="919"/>
        <v>X</v>
      </c>
      <c r="K4349" s="11" t="str">
        <f t="shared" si="920"/>
        <v/>
      </c>
      <c r="L4349" s="11" t="str">
        <f t="shared" si="921"/>
        <v/>
      </c>
      <c r="M4349" s="13"/>
      <c r="X4349" s="13"/>
    </row>
    <row r="4350" spans="1:24" x14ac:dyDescent="0.3">
      <c r="A4350" s="13"/>
      <c r="B4350" s="11">
        <v>5368</v>
      </c>
      <c r="C4350" s="14">
        <f t="shared" si="907"/>
        <v>73.266599999999997</v>
      </c>
      <c r="D4350" s="13"/>
      <c r="E4350" s="14">
        <f t="shared" si="913"/>
        <v>73.265299999999996</v>
      </c>
      <c r="F4350" s="21">
        <f t="shared" si="918"/>
        <v>14</v>
      </c>
      <c r="G4350" s="13"/>
      <c r="H4350" s="21">
        <f t="shared" si="909"/>
        <v>13</v>
      </c>
      <c r="I4350" s="13"/>
      <c r="J4350" s="11" t="str">
        <f t="shared" si="919"/>
        <v/>
      </c>
      <c r="K4350" s="11" t="str">
        <f t="shared" si="920"/>
        <v/>
      </c>
      <c r="L4350" s="11" t="str">
        <f t="shared" si="921"/>
        <v>O</v>
      </c>
      <c r="M4350" s="13"/>
      <c r="X4350" s="13"/>
    </row>
    <row r="4351" spans="1:24" x14ac:dyDescent="0.3">
      <c r="A4351" s="13"/>
      <c r="B4351" s="11">
        <v>5369</v>
      </c>
      <c r="C4351" s="14">
        <f t="shared" si="907"/>
        <v>73.273499999999999</v>
      </c>
      <c r="D4351" s="13"/>
      <c r="E4351" s="14">
        <f t="shared" si="913"/>
        <v>73.272099999999995</v>
      </c>
      <c r="F4351" s="21">
        <f t="shared" si="918"/>
        <v>14</v>
      </c>
      <c r="G4351" s="13"/>
      <c r="H4351" s="21">
        <f t="shared" si="909"/>
        <v>14</v>
      </c>
      <c r="I4351" s="13"/>
      <c r="J4351" s="11" t="str">
        <f t="shared" si="919"/>
        <v>X</v>
      </c>
      <c r="K4351" s="11" t="str">
        <f t="shared" si="920"/>
        <v/>
      </c>
      <c r="L4351" s="11" t="str">
        <f t="shared" si="921"/>
        <v/>
      </c>
      <c r="M4351" s="13"/>
      <c r="X4351" s="13"/>
    </row>
    <row r="4352" spans="1:24" x14ac:dyDescent="0.3">
      <c r="A4352" s="13"/>
      <c r="B4352" s="11">
        <v>5370</v>
      </c>
      <c r="C4352" s="14">
        <f t="shared" si="907"/>
        <v>73.280299999999997</v>
      </c>
      <c r="D4352" s="13"/>
      <c r="E4352" s="14">
        <f t="shared" si="913"/>
        <v>73.278899999999993</v>
      </c>
      <c r="F4352" s="21">
        <f t="shared" si="918"/>
        <v>14</v>
      </c>
      <c r="G4352" s="13"/>
      <c r="H4352" s="21">
        <f t="shared" si="909"/>
        <v>14</v>
      </c>
      <c r="I4352" s="13"/>
      <c r="J4352" s="11" t="str">
        <f t="shared" si="919"/>
        <v>X</v>
      </c>
      <c r="K4352" s="11" t="str">
        <f t="shared" si="920"/>
        <v/>
      </c>
      <c r="L4352" s="11" t="str">
        <f t="shared" si="921"/>
        <v/>
      </c>
      <c r="M4352" s="13"/>
      <c r="X4352" s="13"/>
    </row>
    <row r="4353" spans="1:24" x14ac:dyDescent="0.3">
      <c r="A4353" s="13"/>
      <c r="B4353" s="11">
        <v>5371</v>
      </c>
      <c r="C4353" s="14">
        <f t="shared" si="907"/>
        <v>73.287099999999995</v>
      </c>
      <c r="D4353" s="13"/>
      <c r="E4353" s="14">
        <f t="shared" si="913"/>
        <v>73.285700000000006</v>
      </c>
      <c r="F4353" s="21">
        <f t="shared" ref="F4353:F4372" si="922">ROUND(17-((0.42-(E4353-73))/0.14)*(17/6),0)</f>
        <v>14</v>
      </c>
      <c r="G4353" s="13"/>
      <c r="H4353" s="21">
        <f t="shared" si="909"/>
        <v>14</v>
      </c>
      <c r="I4353" s="13"/>
      <c r="J4353" s="11" t="str">
        <f t="shared" si="919"/>
        <v>X</v>
      </c>
      <c r="K4353" s="11" t="str">
        <f t="shared" si="920"/>
        <v/>
      </c>
      <c r="L4353" s="11" t="str">
        <f t="shared" si="921"/>
        <v/>
      </c>
      <c r="M4353" s="13"/>
      <c r="X4353" s="13"/>
    </row>
    <row r="4354" spans="1:24" x14ac:dyDescent="0.3">
      <c r="A4354" s="13"/>
      <c r="B4354" s="11">
        <v>5372</v>
      </c>
      <c r="C4354" s="14">
        <f t="shared" si="907"/>
        <v>73.293899999999994</v>
      </c>
      <c r="D4354" s="13"/>
      <c r="E4354" s="14">
        <f t="shared" si="913"/>
        <v>73.292500000000004</v>
      </c>
      <c r="F4354" s="21">
        <f t="shared" si="922"/>
        <v>14</v>
      </c>
      <c r="G4354" s="13"/>
      <c r="H4354" s="21">
        <f t="shared" si="909"/>
        <v>14</v>
      </c>
      <c r="I4354" s="13"/>
      <c r="J4354" s="11" t="str">
        <f t="shared" si="919"/>
        <v>X</v>
      </c>
      <c r="K4354" s="11" t="str">
        <f t="shared" si="920"/>
        <v/>
      </c>
      <c r="L4354" s="11" t="str">
        <f t="shared" si="921"/>
        <v/>
      </c>
      <c r="M4354" s="13"/>
      <c r="X4354" s="13"/>
    </row>
    <row r="4355" spans="1:24" x14ac:dyDescent="0.3">
      <c r="A4355" s="13"/>
      <c r="B4355" s="11">
        <v>5373</v>
      </c>
      <c r="C4355" s="14">
        <f t="shared" si="907"/>
        <v>73.300799999999995</v>
      </c>
      <c r="D4355" s="13"/>
      <c r="E4355" s="14">
        <f t="shared" si="913"/>
        <v>73.299300000000002</v>
      </c>
      <c r="F4355" s="21">
        <f t="shared" si="922"/>
        <v>15</v>
      </c>
      <c r="G4355" s="13"/>
      <c r="H4355" s="21">
        <f t="shared" si="909"/>
        <v>15</v>
      </c>
      <c r="I4355" s="13"/>
      <c r="J4355" s="11" t="str">
        <f t="shared" si="919"/>
        <v>X</v>
      </c>
      <c r="K4355" s="11" t="str">
        <f t="shared" si="920"/>
        <v/>
      </c>
      <c r="L4355" s="11" t="str">
        <f t="shared" si="921"/>
        <v/>
      </c>
      <c r="M4355" s="13"/>
      <c r="X4355" s="13"/>
    </row>
    <row r="4356" spans="1:24" x14ac:dyDescent="0.3">
      <c r="A4356" s="13"/>
      <c r="B4356" s="11">
        <v>5374</v>
      </c>
      <c r="C4356" s="14">
        <f t="shared" si="907"/>
        <v>73.307599999999994</v>
      </c>
      <c r="D4356" s="13"/>
      <c r="E4356" s="14">
        <f t="shared" si="913"/>
        <v>73.306100000000001</v>
      </c>
      <c r="F4356" s="21">
        <f t="shared" si="922"/>
        <v>15</v>
      </c>
      <c r="G4356" s="13"/>
      <c r="H4356" s="21">
        <f t="shared" si="909"/>
        <v>15</v>
      </c>
      <c r="I4356" s="13"/>
      <c r="J4356" s="11" t="str">
        <f t="shared" si="919"/>
        <v>X</v>
      </c>
      <c r="K4356" s="11" t="str">
        <f t="shared" si="920"/>
        <v/>
      </c>
      <c r="L4356" s="11" t="str">
        <f t="shared" si="921"/>
        <v/>
      </c>
      <c r="M4356" s="13"/>
      <c r="X4356" s="13"/>
    </row>
    <row r="4357" spans="1:24" x14ac:dyDescent="0.3">
      <c r="A4357" s="13"/>
      <c r="B4357" s="11">
        <v>5375</v>
      </c>
      <c r="C4357" s="14">
        <f t="shared" si="907"/>
        <v>73.314400000000006</v>
      </c>
      <c r="D4357" s="13"/>
      <c r="E4357" s="14">
        <f t="shared" si="913"/>
        <v>73.312899999999999</v>
      </c>
      <c r="F4357" s="21">
        <f t="shared" si="922"/>
        <v>15</v>
      </c>
      <c r="G4357" s="13"/>
      <c r="H4357" s="21">
        <f t="shared" si="909"/>
        <v>15</v>
      </c>
      <c r="I4357" s="13"/>
      <c r="J4357" s="11" t="str">
        <f t="shared" si="919"/>
        <v>X</v>
      </c>
      <c r="K4357" s="11" t="str">
        <f t="shared" si="920"/>
        <v/>
      </c>
      <c r="L4357" s="11" t="str">
        <f t="shared" si="921"/>
        <v/>
      </c>
      <c r="M4357" s="13"/>
      <c r="X4357" s="13"/>
    </row>
    <row r="4358" spans="1:24" x14ac:dyDescent="0.3">
      <c r="A4358" s="13"/>
      <c r="B4358" s="11">
        <v>5376</v>
      </c>
      <c r="C4358" s="14">
        <f t="shared" ref="C4358:C4421" si="923">ROUND(SQRT(B4358),4)</f>
        <v>73.321200000000005</v>
      </c>
      <c r="D4358" s="13"/>
      <c r="E4358" s="14">
        <f t="shared" si="913"/>
        <v>73.319699999999997</v>
      </c>
      <c r="F4358" s="21">
        <f t="shared" si="922"/>
        <v>15</v>
      </c>
      <c r="G4358" s="13"/>
      <c r="H4358" s="21">
        <f t="shared" si="909"/>
        <v>15</v>
      </c>
      <c r="I4358" s="13"/>
      <c r="J4358" s="11" t="str">
        <f t="shared" si="919"/>
        <v>X</v>
      </c>
      <c r="K4358" s="11" t="str">
        <f t="shared" si="920"/>
        <v/>
      </c>
      <c r="L4358" s="11" t="str">
        <f t="shared" si="921"/>
        <v/>
      </c>
      <c r="M4358" s="13"/>
      <c r="X4358" s="13"/>
    </row>
    <row r="4359" spans="1:24" x14ac:dyDescent="0.3">
      <c r="A4359" s="13"/>
      <c r="B4359" s="11">
        <v>5377</v>
      </c>
      <c r="C4359" s="14">
        <f t="shared" si="923"/>
        <v>73.328000000000003</v>
      </c>
      <c r="D4359" s="13"/>
      <c r="E4359" s="14">
        <f t="shared" si="913"/>
        <v>73.326499999999996</v>
      </c>
      <c r="F4359" s="21">
        <f t="shared" si="922"/>
        <v>15</v>
      </c>
      <c r="G4359" s="13"/>
      <c r="H4359" s="21">
        <f t="shared" ref="H4359:H4422" si="924">ROUND(C4359-E4359,4)*10000</f>
        <v>15</v>
      </c>
      <c r="I4359" s="13"/>
      <c r="J4359" s="11" t="str">
        <f t="shared" si="919"/>
        <v>X</v>
      </c>
      <c r="K4359" s="11" t="str">
        <f t="shared" si="920"/>
        <v/>
      </c>
      <c r="L4359" s="11" t="str">
        <f t="shared" si="921"/>
        <v/>
      </c>
      <c r="M4359" s="13"/>
      <c r="X4359" s="13"/>
    </row>
    <row r="4360" spans="1:24" x14ac:dyDescent="0.3">
      <c r="A4360" s="13"/>
      <c r="B4360" s="11">
        <v>5378</v>
      </c>
      <c r="C4360" s="14">
        <f t="shared" si="923"/>
        <v>73.334800000000001</v>
      </c>
      <c r="D4360" s="13"/>
      <c r="E4360" s="14">
        <f t="shared" si="913"/>
        <v>73.333299999999994</v>
      </c>
      <c r="F4360" s="21">
        <f t="shared" si="922"/>
        <v>15</v>
      </c>
      <c r="G4360" s="13"/>
      <c r="H4360" s="21">
        <f t="shared" si="924"/>
        <v>15</v>
      </c>
      <c r="I4360" s="13"/>
      <c r="J4360" s="11" t="str">
        <f t="shared" si="919"/>
        <v>X</v>
      </c>
      <c r="K4360" s="11" t="str">
        <f t="shared" si="920"/>
        <v/>
      </c>
      <c r="L4360" s="11" t="str">
        <f t="shared" si="921"/>
        <v/>
      </c>
      <c r="M4360" s="13"/>
      <c r="X4360" s="13"/>
    </row>
    <row r="4361" spans="1:24" x14ac:dyDescent="0.3">
      <c r="A4361" s="13"/>
      <c r="B4361" s="11">
        <v>5379</v>
      </c>
      <c r="C4361" s="14">
        <f t="shared" si="923"/>
        <v>73.341700000000003</v>
      </c>
      <c r="D4361" s="13"/>
      <c r="E4361" s="14">
        <f t="shared" si="913"/>
        <v>73.340100000000007</v>
      </c>
      <c r="F4361" s="21">
        <f t="shared" si="922"/>
        <v>15</v>
      </c>
      <c r="G4361" s="13"/>
      <c r="H4361" s="21">
        <f t="shared" si="924"/>
        <v>16</v>
      </c>
      <c r="I4361" s="13"/>
      <c r="J4361" s="11" t="str">
        <f t="shared" si="919"/>
        <v/>
      </c>
      <c r="K4361" s="11" t="str">
        <f t="shared" si="920"/>
        <v>U</v>
      </c>
      <c r="L4361" s="11" t="str">
        <f t="shared" si="921"/>
        <v/>
      </c>
      <c r="M4361" s="13"/>
      <c r="X4361" s="13"/>
    </row>
    <row r="4362" spans="1:24" x14ac:dyDescent="0.3">
      <c r="A4362" s="13"/>
      <c r="B4362" s="11">
        <v>5380</v>
      </c>
      <c r="C4362" s="14">
        <f t="shared" si="923"/>
        <v>73.348500000000001</v>
      </c>
      <c r="D4362" s="13"/>
      <c r="E4362" s="14">
        <f t="shared" si="913"/>
        <v>73.346900000000005</v>
      </c>
      <c r="F4362" s="21">
        <f t="shared" si="922"/>
        <v>16</v>
      </c>
      <c r="G4362" s="13"/>
      <c r="H4362" s="21">
        <f t="shared" si="924"/>
        <v>16</v>
      </c>
      <c r="I4362" s="13"/>
      <c r="J4362" s="11" t="str">
        <f t="shared" si="919"/>
        <v>X</v>
      </c>
      <c r="K4362" s="11" t="str">
        <f t="shared" si="920"/>
        <v/>
      </c>
      <c r="L4362" s="11" t="str">
        <f t="shared" si="921"/>
        <v/>
      </c>
      <c r="M4362" s="13"/>
      <c r="X4362" s="13"/>
    </row>
    <row r="4363" spans="1:24" x14ac:dyDescent="0.3">
      <c r="A4363" s="13"/>
      <c r="B4363" s="11">
        <v>5381</v>
      </c>
      <c r="C4363" s="14">
        <f t="shared" si="923"/>
        <v>73.3553</v>
      </c>
      <c r="D4363" s="13"/>
      <c r="E4363" s="14">
        <f t="shared" si="913"/>
        <v>73.353700000000003</v>
      </c>
      <c r="F4363" s="21">
        <f t="shared" si="922"/>
        <v>16</v>
      </c>
      <c r="G4363" s="13"/>
      <c r="H4363" s="21">
        <f t="shared" si="924"/>
        <v>16</v>
      </c>
      <c r="I4363" s="13"/>
      <c r="J4363" s="11" t="str">
        <f t="shared" si="919"/>
        <v>X</v>
      </c>
      <c r="K4363" s="11" t="str">
        <f t="shared" si="920"/>
        <v/>
      </c>
      <c r="L4363" s="11" t="str">
        <f t="shared" si="921"/>
        <v/>
      </c>
      <c r="M4363" s="13"/>
      <c r="X4363" s="13"/>
    </row>
    <row r="4364" spans="1:24" x14ac:dyDescent="0.3">
      <c r="A4364" s="13"/>
      <c r="B4364" s="11">
        <v>5382</v>
      </c>
      <c r="C4364" s="14">
        <f t="shared" si="923"/>
        <v>73.362099999999998</v>
      </c>
      <c r="D4364" s="13"/>
      <c r="E4364" s="14">
        <f t="shared" si="913"/>
        <v>73.360500000000002</v>
      </c>
      <c r="F4364" s="21">
        <f t="shared" si="922"/>
        <v>16</v>
      </c>
      <c r="G4364" s="13"/>
      <c r="H4364" s="21">
        <f t="shared" si="924"/>
        <v>16</v>
      </c>
      <c r="I4364" s="13"/>
      <c r="J4364" s="11" t="str">
        <f t="shared" si="919"/>
        <v>X</v>
      </c>
      <c r="K4364" s="11" t="str">
        <f t="shared" si="920"/>
        <v/>
      </c>
      <c r="L4364" s="11" t="str">
        <f t="shared" si="921"/>
        <v/>
      </c>
      <c r="M4364" s="13"/>
      <c r="X4364" s="13"/>
    </row>
    <row r="4365" spans="1:24" x14ac:dyDescent="0.3">
      <c r="A4365" s="13"/>
      <c r="B4365" s="11">
        <v>5383</v>
      </c>
      <c r="C4365" s="14">
        <f t="shared" si="923"/>
        <v>73.368899999999996</v>
      </c>
      <c r="D4365" s="13"/>
      <c r="E4365" s="14">
        <f t="shared" si="913"/>
        <v>73.3673</v>
      </c>
      <c r="F4365" s="21">
        <f t="shared" si="922"/>
        <v>16</v>
      </c>
      <c r="G4365" s="13"/>
      <c r="H4365" s="21">
        <f t="shared" si="924"/>
        <v>16</v>
      </c>
      <c r="I4365" s="13"/>
      <c r="J4365" s="11" t="str">
        <f t="shared" si="919"/>
        <v>X</v>
      </c>
      <c r="K4365" s="11" t="str">
        <f t="shared" si="920"/>
        <v/>
      </c>
      <c r="L4365" s="11" t="str">
        <f t="shared" si="921"/>
        <v/>
      </c>
      <c r="M4365" s="13"/>
      <c r="X4365" s="13"/>
    </row>
    <row r="4366" spans="1:24" x14ac:dyDescent="0.3">
      <c r="A4366" s="13"/>
      <c r="B4366" s="11">
        <v>5384</v>
      </c>
      <c r="C4366" s="14">
        <f t="shared" si="923"/>
        <v>73.375699999999995</v>
      </c>
      <c r="D4366" s="13"/>
      <c r="E4366" s="14">
        <f t="shared" si="913"/>
        <v>73.374099999999999</v>
      </c>
      <c r="F4366" s="21">
        <f t="shared" si="922"/>
        <v>16</v>
      </c>
      <c r="G4366" s="13"/>
      <c r="H4366" s="21">
        <f t="shared" si="924"/>
        <v>16</v>
      </c>
      <c r="I4366" s="13"/>
      <c r="J4366" s="11" t="str">
        <f t="shared" si="919"/>
        <v>X</v>
      </c>
      <c r="K4366" s="11" t="str">
        <f t="shared" si="920"/>
        <v/>
      </c>
      <c r="L4366" s="11" t="str">
        <f t="shared" si="921"/>
        <v/>
      </c>
      <c r="M4366" s="13"/>
      <c r="X4366" s="13"/>
    </row>
    <row r="4367" spans="1:24" x14ac:dyDescent="0.3">
      <c r="A4367" s="13"/>
      <c r="B4367" s="11">
        <v>5385</v>
      </c>
      <c r="C4367" s="14">
        <f t="shared" si="923"/>
        <v>73.382599999999996</v>
      </c>
      <c r="D4367" s="13"/>
      <c r="E4367" s="14">
        <f t="shared" si="913"/>
        <v>73.381</v>
      </c>
      <c r="F4367" s="21">
        <f t="shared" si="922"/>
        <v>16</v>
      </c>
      <c r="G4367" s="13"/>
      <c r="H4367" s="21">
        <f t="shared" si="924"/>
        <v>16</v>
      </c>
      <c r="I4367" s="13"/>
      <c r="J4367" s="11" t="str">
        <f t="shared" si="919"/>
        <v>X</v>
      </c>
      <c r="K4367" s="11" t="str">
        <f t="shared" si="920"/>
        <v/>
      </c>
      <c r="L4367" s="11" t="str">
        <f t="shared" si="921"/>
        <v/>
      </c>
      <c r="M4367" s="13"/>
      <c r="X4367" s="13"/>
    </row>
    <row r="4368" spans="1:24" x14ac:dyDescent="0.3">
      <c r="A4368" s="13"/>
      <c r="B4368" s="11">
        <v>5386</v>
      </c>
      <c r="C4368" s="14">
        <f t="shared" si="923"/>
        <v>73.389399999999995</v>
      </c>
      <c r="D4368" s="13"/>
      <c r="E4368" s="14">
        <f t="shared" si="913"/>
        <v>73.387799999999999</v>
      </c>
      <c r="F4368" s="21">
        <f t="shared" si="922"/>
        <v>16</v>
      </c>
      <c r="G4368" s="13"/>
      <c r="H4368" s="21">
        <f t="shared" si="924"/>
        <v>16</v>
      </c>
      <c r="I4368" s="13"/>
      <c r="J4368" s="11" t="str">
        <f t="shared" si="919"/>
        <v>X</v>
      </c>
      <c r="K4368" s="11" t="str">
        <f t="shared" si="920"/>
        <v/>
      </c>
      <c r="L4368" s="11" t="str">
        <f t="shared" si="921"/>
        <v/>
      </c>
      <c r="M4368" s="13"/>
      <c r="X4368" s="13"/>
    </row>
    <row r="4369" spans="1:24" x14ac:dyDescent="0.3">
      <c r="A4369" s="13"/>
      <c r="B4369" s="11">
        <v>5387</v>
      </c>
      <c r="C4369" s="14">
        <f t="shared" si="923"/>
        <v>73.396199999999993</v>
      </c>
      <c r="D4369" s="13"/>
      <c r="E4369" s="14">
        <f t="shared" si="913"/>
        <v>73.394599999999997</v>
      </c>
      <c r="F4369" s="21">
        <f t="shared" si="922"/>
        <v>16</v>
      </c>
      <c r="G4369" s="13"/>
      <c r="H4369" s="21">
        <f t="shared" si="924"/>
        <v>16</v>
      </c>
      <c r="I4369" s="13"/>
      <c r="J4369" s="11" t="str">
        <f t="shared" si="919"/>
        <v>X</v>
      </c>
      <c r="K4369" s="11" t="str">
        <f t="shared" si="920"/>
        <v/>
      </c>
      <c r="L4369" s="11" t="str">
        <f t="shared" si="921"/>
        <v/>
      </c>
      <c r="M4369" s="13"/>
      <c r="X4369" s="13"/>
    </row>
    <row r="4370" spans="1:24" x14ac:dyDescent="0.3">
      <c r="A4370" s="13"/>
      <c r="B4370" s="11">
        <v>5388</v>
      </c>
      <c r="C4370" s="14">
        <f t="shared" si="923"/>
        <v>73.403000000000006</v>
      </c>
      <c r="D4370" s="13"/>
      <c r="E4370" s="14">
        <f t="shared" si="913"/>
        <v>73.401399999999995</v>
      </c>
      <c r="F4370" s="21">
        <f t="shared" si="922"/>
        <v>17</v>
      </c>
      <c r="G4370" s="13"/>
      <c r="H4370" s="21">
        <f t="shared" si="924"/>
        <v>16</v>
      </c>
      <c r="I4370" s="13"/>
      <c r="J4370" s="11" t="str">
        <f t="shared" si="919"/>
        <v/>
      </c>
      <c r="K4370" s="11" t="str">
        <f t="shared" si="920"/>
        <v/>
      </c>
      <c r="L4370" s="11" t="str">
        <f t="shared" si="921"/>
        <v>O</v>
      </c>
      <c r="M4370" s="13"/>
      <c r="X4370" s="13"/>
    </row>
    <row r="4371" spans="1:24" x14ac:dyDescent="0.3">
      <c r="A4371" s="13"/>
      <c r="B4371" s="11">
        <v>5389</v>
      </c>
      <c r="C4371" s="14">
        <f t="shared" si="923"/>
        <v>73.409800000000004</v>
      </c>
      <c r="D4371" s="13"/>
      <c r="E4371" s="14">
        <f t="shared" si="913"/>
        <v>73.408199999999994</v>
      </c>
      <c r="F4371" s="21">
        <f t="shared" si="922"/>
        <v>17</v>
      </c>
      <c r="G4371" s="13"/>
      <c r="H4371" s="21">
        <f t="shared" si="924"/>
        <v>16</v>
      </c>
      <c r="I4371" s="13"/>
      <c r="J4371" s="11" t="str">
        <f t="shared" si="919"/>
        <v/>
      </c>
      <c r="K4371" s="11" t="str">
        <f t="shared" si="920"/>
        <v/>
      </c>
      <c r="L4371" s="11" t="str">
        <f t="shared" si="921"/>
        <v>O</v>
      </c>
      <c r="M4371" s="13"/>
      <c r="X4371" s="13"/>
    </row>
    <row r="4372" spans="1:24" x14ac:dyDescent="0.3">
      <c r="A4372" s="13"/>
      <c r="B4372" s="11">
        <v>5390</v>
      </c>
      <c r="C4372" s="14">
        <f t="shared" si="923"/>
        <v>73.416600000000003</v>
      </c>
      <c r="D4372" s="13"/>
      <c r="E4372" s="14">
        <f t="shared" si="913"/>
        <v>73.415000000000006</v>
      </c>
      <c r="F4372" s="21">
        <f t="shared" si="922"/>
        <v>17</v>
      </c>
      <c r="G4372" s="13"/>
      <c r="H4372" s="21">
        <f t="shared" si="924"/>
        <v>16</v>
      </c>
      <c r="I4372" s="13"/>
      <c r="J4372" s="11" t="str">
        <f t="shared" si="919"/>
        <v/>
      </c>
      <c r="K4372" s="11" t="str">
        <f t="shared" si="920"/>
        <v/>
      </c>
      <c r="L4372" s="11" t="str">
        <f t="shared" si="921"/>
        <v>O</v>
      </c>
      <c r="M4372" s="13"/>
      <c r="X4372" s="13"/>
    </row>
    <row r="4373" spans="1:24" x14ac:dyDescent="0.3">
      <c r="A4373" s="13"/>
      <c r="B4373" s="11">
        <v>5391</v>
      </c>
      <c r="C4373" s="14">
        <f t="shared" si="923"/>
        <v>73.423400000000001</v>
      </c>
      <c r="D4373" s="13"/>
      <c r="E4373" s="14">
        <f t="shared" si="913"/>
        <v>73.421800000000005</v>
      </c>
      <c r="F4373" s="21">
        <v>17</v>
      </c>
      <c r="G4373" s="13"/>
      <c r="H4373" s="21">
        <f t="shared" si="924"/>
        <v>16</v>
      </c>
      <c r="I4373" s="13"/>
      <c r="J4373" s="11" t="str">
        <f t="shared" si="919"/>
        <v/>
      </c>
      <c r="K4373" s="11" t="str">
        <f t="shared" si="920"/>
        <v/>
      </c>
      <c r="L4373" s="11" t="str">
        <f t="shared" si="921"/>
        <v>O</v>
      </c>
      <c r="M4373" s="13"/>
      <c r="X4373" s="13"/>
    </row>
    <row r="4374" spans="1:24" x14ac:dyDescent="0.3">
      <c r="A4374" s="13"/>
      <c r="B4374" s="11">
        <v>5392</v>
      </c>
      <c r="C4374" s="14">
        <f t="shared" si="923"/>
        <v>73.430199999999999</v>
      </c>
      <c r="D4374" s="13"/>
      <c r="E4374" s="14">
        <f t="shared" si="913"/>
        <v>73.428600000000003</v>
      </c>
      <c r="F4374" s="21">
        <v>17</v>
      </c>
      <c r="G4374" s="13"/>
      <c r="H4374" s="21">
        <f t="shared" si="924"/>
        <v>16</v>
      </c>
      <c r="I4374" s="13"/>
      <c r="J4374" s="11" t="str">
        <f t="shared" si="919"/>
        <v/>
      </c>
      <c r="K4374" s="11" t="str">
        <f t="shared" si="920"/>
        <v/>
      </c>
      <c r="L4374" s="11" t="str">
        <f t="shared" si="921"/>
        <v>O</v>
      </c>
      <c r="M4374" s="13"/>
      <c r="X4374" s="13"/>
    </row>
    <row r="4375" spans="1:24" x14ac:dyDescent="0.3">
      <c r="A4375" s="13"/>
      <c r="B4375" s="11">
        <v>5393</v>
      </c>
      <c r="C4375" s="14">
        <f t="shared" si="923"/>
        <v>73.436999999999998</v>
      </c>
      <c r="D4375" s="13"/>
      <c r="E4375" s="14">
        <f t="shared" si="913"/>
        <v>73.435400000000001</v>
      </c>
      <c r="F4375" s="21">
        <v>17</v>
      </c>
      <c r="G4375" s="13"/>
      <c r="H4375" s="21">
        <f t="shared" si="924"/>
        <v>16</v>
      </c>
      <c r="I4375" s="13"/>
      <c r="J4375" s="11" t="str">
        <f t="shared" si="919"/>
        <v/>
      </c>
      <c r="K4375" s="11" t="str">
        <f t="shared" si="920"/>
        <v/>
      </c>
      <c r="L4375" s="11" t="str">
        <f t="shared" si="921"/>
        <v>O</v>
      </c>
      <c r="M4375" s="13"/>
      <c r="X4375" s="13"/>
    </row>
    <row r="4376" spans="1:24" x14ac:dyDescent="0.3">
      <c r="A4376" s="13"/>
      <c r="B4376" s="11">
        <v>5394</v>
      </c>
      <c r="C4376" s="14">
        <f t="shared" si="923"/>
        <v>73.443899999999999</v>
      </c>
      <c r="D4376" s="13"/>
      <c r="E4376" s="14">
        <f t="shared" ref="E4376:E4439" si="925">ROUND(73+(B4376-5329)/147,4)</f>
        <v>73.4422</v>
      </c>
      <c r="F4376" s="21">
        <v>17</v>
      </c>
      <c r="G4376" s="13"/>
      <c r="H4376" s="21">
        <f t="shared" si="924"/>
        <v>17</v>
      </c>
      <c r="I4376" s="13"/>
      <c r="J4376" s="11" t="str">
        <f t="shared" ref="J4376:J4407" si="926">IF(H4376=F4376,"X","")</f>
        <v>X</v>
      </c>
      <c r="K4376" s="11" t="str">
        <f t="shared" ref="K4376:K4407" si="927">IF(H4376&gt;F4376,"U","")</f>
        <v/>
      </c>
      <c r="L4376" s="11" t="str">
        <f t="shared" ref="L4376:L4407" si="928">IF(H4376&lt;F4376,"O","")</f>
        <v/>
      </c>
      <c r="M4376" s="13"/>
      <c r="X4376" s="13"/>
    </row>
    <row r="4377" spans="1:24" x14ac:dyDescent="0.3">
      <c r="A4377" s="13"/>
      <c r="B4377" s="11">
        <v>5395</v>
      </c>
      <c r="C4377" s="14">
        <f t="shared" si="923"/>
        <v>73.450699999999998</v>
      </c>
      <c r="D4377" s="13"/>
      <c r="E4377" s="14">
        <f t="shared" si="925"/>
        <v>73.448999999999998</v>
      </c>
      <c r="F4377" s="21">
        <v>17</v>
      </c>
      <c r="G4377" s="13"/>
      <c r="H4377" s="21">
        <f t="shared" si="924"/>
        <v>17</v>
      </c>
      <c r="I4377" s="13"/>
      <c r="J4377" s="11" t="str">
        <f t="shared" si="926"/>
        <v>X</v>
      </c>
      <c r="K4377" s="11" t="str">
        <f t="shared" si="927"/>
        <v/>
      </c>
      <c r="L4377" s="11" t="str">
        <f t="shared" si="928"/>
        <v/>
      </c>
      <c r="M4377" s="13"/>
      <c r="X4377" s="13"/>
    </row>
    <row r="4378" spans="1:24" x14ac:dyDescent="0.3">
      <c r="A4378" s="13"/>
      <c r="B4378" s="11">
        <v>5396</v>
      </c>
      <c r="C4378" s="14">
        <f t="shared" si="923"/>
        <v>73.457499999999996</v>
      </c>
      <c r="D4378" s="13"/>
      <c r="E4378" s="14">
        <f t="shared" si="925"/>
        <v>73.455799999999996</v>
      </c>
      <c r="F4378" s="21">
        <v>17</v>
      </c>
      <c r="G4378" s="13"/>
      <c r="H4378" s="21">
        <f t="shared" si="924"/>
        <v>17</v>
      </c>
      <c r="I4378" s="13"/>
      <c r="J4378" s="11" t="str">
        <f t="shared" si="926"/>
        <v>X</v>
      </c>
      <c r="K4378" s="11" t="str">
        <f t="shared" si="927"/>
        <v/>
      </c>
      <c r="L4378" s="11" t="str">
        <f t="shared" si="928"/>
        <v/>
      </c>
      <c r="M4378" s="13"/>
      <c r="X4378" s="13"/>
    </row>
    <row r="4379" spans="1:24" x14ac:dyDescent="0.3">
      <c r="A4379" s="13"/>
      <c r="B4379" s="11">
        <v>5397</v>
      </c>
      <c r="C4379" s="14">
        <f t="shared" si="923"/>
        <v>73.464299999999994</v>
      </c>
      <c r="D4379" s="13"/>
      <c r="E4379" s="14">
        <f t="shared" si="925"/>
        <v>73.462599999999995</v>
      </c>
      <c r="F4379" s="21">
        <v>17</v>
      </c>
      <c r="G4379" s="13"/>
      <c r="H4379" s="21">
        <f t="shared" si="924"/>
        <v>17</v>
      </c>
      <c r="I4379" s="13"/>
      <c r="J4379" s="11" t="str">
        <f t="shared" si="926"/>
        <v>X</v>
      </c>
      <c r="K4379" s="11" t="str">
        <f t="shared" si="927"/>
        <v/>
      </c>
      <c r="L4379" s="11" t="str">
        <f t="shared" si="928"/>
        <v/>
      </c>
      <c r="M4379" s="13"/>
      <c r="X4379" s="13"/>
    </row>
    <row r="4380" spans="1:24" x14ac:dyDescent="0.3">
      <c r="A4380" s="13"/>
      <c r="B4380" s="11">
        <v>5398</v>
      </c>
      <c r="C4380" s="14">
        <f t="shared" si="923"/>
        <v>73.471100000000007</v>
      </c>
      <c r="D4380" s="13"/>
      <c r="E4380" s="14">
        <f t="shared" si="925"/>
        <v>73.469399999999993</v>
      </c>
      <c r="F4380" s="21">
        <v>17</v>
      </c>
      <c r="G4380" s="13"/>
      <c r="H4380" s="21">
        <f t="shared" si="924"/>
        <v>17</v>
      </c>
      <c r="I4380" s="13"/>
      <c r="J4380" s="11" t="str">
        <f t="shared" si="926"/>
        <v>X</v>
      </c>
      <c r="K4380" s="11" t="str">
        <f t="shared" si="927"/>
        <v/>
      </c>
      <c r="L4380" s="11" t="str">
        <f t="shared" si="928"/>
        <v/>
      </c>
      <c r="M4380" s="13"/>
      <c r="X4380" s="13"/>
    </row>
    <row r="4381" spans="1:24" x14ac:dyDescent="0.3">
      <c r="A4381" s="13"/>
      <c r="B4381" s="11">
        <v>5399</v>
      </c>
      <c r="C4381" s="14">
        <f t="shared" si="923"/>
        <v>73.477900000000005</v>
      </c>
      <c r="D4381" s="13"/>
      <c r="E4381" s="14">
        <f t="shared" si="925"/>
        <v>73.476200000000006</v>
      </c>
      <c r="F4381" s="21">
        <v>17</v>
      </c>
      <c r="G4381" s="13"/>
      <c r="H4381" s="21">
        <f t="shared" si="924"/>
        <v>17</v>
      </c>
      <c r="I4381" s="13"/>
      <c r="J4381" s="11" t="str">
        <f t="shared" si="926"/>
        <v>X</v>
      </c>
      <c r="K4381" s="11" t="str">
        <f t="shared" si="927"/>
        <v/>
      </c>
      <c r="L4381" s="11" t="str">
        <f t="shared" si="928"/>
        <v/>
      </c>
      <c r="M4381" s="13"/>
      <c r="X4381" s="13"/>
    </row>
    <row r="4382" spans="1:24" x14ac:dyDescent="0.3">
      <c r="A4382" s="13"/>
      <c r="B4382" s="11">
        <v>5400</v>
      </c>
      <c r="C4382" s="14">
        <f t="shared" si="923"/>
        <v>73.484700000000004</v>
      </c>
      <c r="D4382" s="13"/>
      <c r="E4382" s="14">
        <f t="shared" si="925"/>
        <v>73.483000000000004</v>
      </c>
      <c r="F4382" s="21">
        <v>17</v>
      </c>
      <c r="G4382" s="13"/>
      <c r="H4382" s="21">
        <f t="shared" si="924"/>
        <v>17</v>
      </c>
      <c r="I4382" s="13"/>
      <c r="J4382" s="11" t="str">
        <f t="shared" si="926"/>
        <v>X</v>
      </c>
      <c r="K4382" s="11" t="str">
        <f t="shared" si="927"/>
        <v/>
      </c>
      <c r="L4382" s="11" t="str">
        <f t="shared" si="928"/>
        <v/>
      </c>
      <c r="M4382" s="13"/>
      <c r="X4382" s="13"/>
    </row>
    <row r="4383" spans="1:24" x14ac:dyDescent="0.3">
      <c r="A4383" s="13"/>
      <c r="B4383" s="11">
        <v>5401</v>
      </c>
      <c r="C4383" s="14">
        <f t="shared" si="923"/>
        <v>73.491500000000002</v>
      </c>
      <c r="D4383" s="13"/>
      <c r="E4383" s="14">
        <f t="shared" si="925"/>
        <v>73.489800000000002</v>
      </c>
      <c r="F4383" s="21">
        <v>17</v>
      </c>
      <c r="G4383" s="13"/>
      <c r="H4383" s="21">
        <f t="shared" si="924"/>
        <v>17</v>
      </c>
      <c r="I4383" s="13"/>
      <c r="J4383" s="11" t="str">
        <f t="shared" si="926"/>
        <v>X</v>
      </c>
      <c r="K4383" s="11" t="str">
        <f t="shared" si="927"/>
        <v/>
      </c>
      <c r="L4383" s="11" t="str">
        <f t="shared" si="928"/>
        <v/>
      </c>
      <c r="M4383" s="13"/>
      <c r="X4383" s="13"/>
    </row>
    <row r="4384" spans="1:24" x14ac:dyDescent="0.3">
      <c r="A4384" s="13"/>
      <c r="B4384" s="11">
        <v>5402</v>
      </c>
      <c r="C4384" s="14">
        <f t="shared" si="923"/>
        <v>73.4983</v>
      </c>
      <c r="D4384" s="13"/>
      <c r="E4384" s="14">
        <f t="shared" si="925"/>
        <v>73.496600000000001</v>
      </c>
      <c r="F4384" s="21">
        <v>17</v>
      </c>
      <c r="G4384" s="13"/>
      <c r="H4384" s="21">
        <f t="shared" si="924"/>
        <v>17</v>
      </c>
      <c r="I4384" s="13"/>
      <c r="J4384" s="11" t="str">
        <f t="shared" si="926"/>
        <v>X</v>
      </c>
      <c r="K4384" s="11" t="str">
        <f t="shared" si="927"/>
        <v/>
      </c>
      <c r="L4384" s="11" t="str">
        <f t="shared" si="928"/>
        <v/>
      </c>
      <c r="M4384" s="13"/>
      <c r="X4384" s="13"/>
    </row>
    <row r="4385" spans="1:24" x14ac:dyDescent="0.3">
      <c r="A4385" s="13"/>
      <c r="B4385" s="11">
        <v>5403</v>
      </c>
      <c r="C4385" s="14">
        <f t="shared" si="923"/>
        <v>73.505099999999999</v>
      </c>
      <c r="D4385" s="13"/>
      <c r="E4385" s="14">
        <f t="shared" si="925"/>
        <v>73.503399999999999</v>
      </c>
      <c r="F4385" s="21">
        <v>17</v>
      </c>
      <c r="G4385" s="13"/>
      <c r="H4385" s="21">
        <f t="shared" si="924"/>
        <v>17</v>
      </c>
      <c r="I4385" s="13"/>
      <c r="J4385" s="11" t="str">
        <f t="shared" si="926"/>
        <v>X</v>
      </c>
      <c r="K4385" s="11" t="str">
        <f t="shared" si="927"/>
        <v/>
      </c>
      <c r="L4385" s="11" t="str">
        <f t="shared" si="928"/>
        <v/>
      </c>
      <c r="M4385" s="13"/>
      <c r="X4385" s="13"/>
    </row>
    <row r="4386" spans="1:24" x14ac:dyDescent="0.3">
      <c r="A4386" s="13"/>
      <c r="B4386" s="11">
        <v>5404</v>
      </c>
      <c r="C4386" s="14">
        <f t="shared" si="923"/>
        <v>73.511899999999997</v>
      </c>
      <c r="D4386" s="13"/>
      <c r="E4386" s="14">
        <f t="shared" si="925"/>
        <v>73.510199999999998</v>
      </c>
      <c r="F4386" s="21">
        <v>17</v>
      </c>
      <c r="G4386" s="13"/>
      <c r="H4386" s="21">
        <f t="shared" si="924"/>
        <v>17</v>
      </c>
      <c r="I4386" s="13"/>
      <c r="J4386" s="11" t="str">
        <f t="shared" si="926"/>
        <v>X</v>
      </c>
      <c r="K4386" s="11" t="str">
        <f t="shared" si="927"/>
        <v/>
      </c>
      <c r="L4386" s="11" t="str">
        <f t="shared" si="928"/>
        <v/>
      </c>
      <c r="M4386" s="13"/>
      <c r="X4386" s="13"/>
    </row>
    <row r="4387" spans="1:24" x14ac:dyDescent="0.3">
      <c r="A4387" s="13"/>
      <c r="B4387" s="11">
        <v>5405</v>
      </c>
      <c r="C4387" s="14">
        <f t="shared" si="923"/>
        <v>73.518699999999995</v>
      </c>
      <c r="D4387" s="13"/>
      <c r="E4387" s="14">
        <f t="shared" si="925"/>
        <v>73.516999999999996</v>
      </c>
      <c r="F4387" s="21">
        <v>17</v>
      </c>
      <c r="G4387" s="13"/>
      <c r="H4387" s="21">
        <f t="shared" si="924"/>
        <v>17</v>
      </c>
      <c r="I4387" s="13"/>
      <c r="J4387" s="11" t="str">
        <f t="shared" si="926"/>
        <v>X</v>
      </c>
      <c r="K4387" s="11" t="str">
        <f t="shared" si="927"/>
        <v/>
      </c>
      <c r="L4387" s="11" t="str">
        <f t="shared" si="928"/>
        <v/>
      </c>
      <c r="M4387" s="13"/>
      <c r="X4387" s="13"/>
    </row>
    <row r="4388" spans="1:24" x14ac:dyDescent="0.3">
      <c r="A4388" s="13"/>
      <c r="B4388" s="11">
        <v>5406</v>
      </c>
      <c r="C4388" s="14">
        <f t="shared" si="923"/>
        <v>73.525499999999994</v>
      </c>
      <c r="D4388" s="13"/>
      <c r="E4388" s="14">
        <f t="shared" si="925"/>
        <v>73.523799999999994</v>
      </c>
      <c r="F4388" s="21">
        <v>17</v>
      </c>
      <c r="G4388" s="13"/>
      <c r="H4388" s="21">
        <f t="shared" si="924"/>
        <v>17</v>
      </c>
      <c r="I4388" s="13"/>
      <c r="J4388" s="11" t="str">
        <f t="shared" si="926"/>
        <v>X</v>
      </c>
      <c r="K4388" s="11" t="str">
        <f t="shared" si="927"/>
        <v/>
      </c>
      <c r="L4388" s="11" t="str">
        <f t="shared" si="928"/>
        <v/>
      </c>
      <c r="M4388" s="13"/>
      <c r="X4388" s="13"/>
    </row>
    <row r="4389" spans="1:24" x14ac:dyDescent="0.3">
      <c r="A4389" s="13"/>
      <c r="B4389" s="11">
        <v>5407</v>
      </c>
      <c r="C4389" s="14">
        <f t="shared" si="923"/>
        <v>73.532300000000006</v>
      </c>
      <c r="D4389" s="13"/>
      <c r="E4389" s="14">
        <f t="shared" si="925"/>
        <v>73.530600000000007</v>
      </c>
      <c r="F4389" s="21">
        <v>17</v>
      </c>
      <c r="G4389" s="13"/>
      <c r="H4389" s="21">
        <f t="shared" si="924"/>
        <v>17</v>
      </c>
      <c r="I4389" s="13"/>
      <c r="J4389" s="11" t="str">
        <f t="shared" si="926"/>
        <v>X</v>
      </c>
      <c r="K4389" s="11" t="str">
        <f t="shared" si="927"/>
        <v/>
      </c>
      <c r="L4389" s="11" t="str">
        <f t="shared" si="928"/>
        <v/>
      </c>
      <c r="M4389" s="13"/>
      <c r="X4389" s="13"/>
    </row>
    <row r="4390" spans="1:24" x14ac:dyDescent="0.3">
      <c r="A4390" s="13"/>
      <c r="B4390" s="11">
        <v>5408</v>
      </c>
      <c r="C4390" s="14">
        <f t="shared" si="923"/>
        <v>73.539100000000005</v>
      </c>
      <c r="D4390" s="13"/>
      <c r="E4390" s="14">
        <f t="shared" si="925"/>
        <v>73.537400000000005</v>
      </c>
      <c r="F4390" s="21">
        <v>17</v>
      </c>
      <c r="G4390" s="13"/>
      <c r="H4390" s="21">
        <f t="shared" si="924"/>
        <v>17</v>
      </c>
      <c r="I4390" s="13"/>
      <c r="J4390" s="11" t="str">
        <f t="shared" si="926"/>
        <v>X</v>
      </c>
      <c r="K4390" s="11" t="str">
        <f t="shared" si="927"/>
        <v/>
      </c>
      <c r="L4390" s="11" t="str">
        <f t="shared" si="928"/>
        <v/>
      </c>
      <c r="M4390" s="13"/>
      <c r="X4390" s="13"/>
    </row>
    <row r="4391" spans="1:24" x14ac:dyDescent="0.3">
      <c r="A4391" s="13"/>
      <c r="B4391" s="11">
        <v>5409</v>
      </c>
      <c r="C4391" s="14">
        <f t="shared" si="923"/>
        <v>73.545900000000003</v>
      </c>
      <c r="D4391" s="13"/>
      <c r="E4391" s="14">
        <f t="shared" si="925"/>
        <v>73.544200000000004</v>
      </c>
      <c r="F4391" s="21">
        <v>17</v>
      </c>
      <c r="G4391" s="13"/>
      <c r="H4391" s="21">
        <f t="shared" si="924"/>
        <v>17</v>
      </c>
      <c r="I4391" s="13"/>
      <c r="J4391" s="11" t="str">
        <f t="shared" si="926"/>
        <v>X</v>
      </c>
      <c r="K4391" s="11" t="str">
        <f t="shared" si="927"/>
        <v/>
      </c>
      <c r="L4391" s="11" t="str">
        <f t="shared" si="928"/>
        <v/>
      </c>
      <c r="M4391" s="13"/>
      <c r="X4391" s="13"/>
    </row>
    <row r="4392" spans="1:24" x14ac:dyDescent="0.3">
      <c r="A4392" s="13"/>
      <c r="B4392" s="11">
        <v>5410</v>
      </c>
      <c r="C4392" s="14">
        <f t="shared" si="923"/>
        <v>73.552700000000002</v>
      </c>
      <c r="D4392" s="13"/>
      <c r="E4392" s="14">
        <f t="shared" si="925"/>
        <v>73.551000000000002</v>
      </c>
      <c r="F4392" s="21">
        <v>17</v>
      </c>
      <c r="G4392" s="13"/>
      <c r="H4392" s="21">
        <f t="shared" si="924"/>
        <v>17</v>
      </c>
      <c r="I4392" s="13"/>
      <c r="J4392" s="11" t="str">
        <f t="shared" si="926"/>
        <v>X</v>
      </c>
      <c r="K4392" s="11" t="str">
        <f t="shared" si="927"/>
        <v/>
      </c>
      <c r="L4392" s="11" t="str">
        <f t="shared" si="928"/>
        <v/>
      </c>
      <c r="M4392" s="13"/>
      <c r="X4392" s="13"/>
    </row>
    <row r="4393" spans="1:24" x14ac:dyDescent="0.3">
      <c r="A4393" s="13"/>
      <c r="B4393" s="11">
        <v>5411</v>
      </c>
      <c r="C4393" s="14">
        <f t="shared" si="923"/>
        <v>73.5595</v>
      </c>
      <c r="D4393" s="13"/>
      <c r="E4393" s="14">
        <f t="shared" si="925"/>
        <v>73.5578</v>
      </c>
      <c r="F4393" s="21">
        <v>17</v>
      </c>
      <c r="G4393" s="13"/>
      <c r="H4393" s="21">
        <f t="shared" si="924"/>
        <v>17</v>
      </c>
      <c r="I4393" s="13"/>
      <c r="J4393" s="11" t="str">
        <f t="shared" si="926"/>
        <v>X</v>
      </c>
      <c r="K4393" s="11" t="str">
        <f t="shared" si="927"/>
        <v/>
      </c>
      <c r="L4393" s="11" t="str">
        <f t="shared" si="928"/>
        <v/>
      </c>
      <c r="M4393" s="13"/>
      <c r="X4393" s="13"/>
    </row>
    <row r="4394" spans="1:24" x14ac:dyDescent="0.3">
      <c r="A4394" s="13"/>
      <c r="B4394" s="11">
        <v>5412</v>
      </c>
      <c r="C4394" s="14">
        <f t="shared" si="923"/>
        <v>73.566299999999998</v>
      </c>
      <c r="D4394" s="13"/>
      <c r="E4394" s="14">
        <f t="shared" si="925"/>
        <v>73.564599999999999</v>
      </c>
      <c r="F4394" s="21">
        <v>17</v>
      </c>
      <c r="G4394" s="13"/>
      <c r="H4394" s="21">
        <f t="shared" si="924"/>
        <v>17</v>
      </c>
      <c r="I4394" s="13"/>
      <c r="J4394" s="11" t="str">
        <f t="shared" si="926"/>
        <v>X</v>
      </c>
      <c r="K4394" s="11" t="str">
        <f t="shared" si="927"/>
        <v/>
      </c>
      <c r="L4394" s="11" t="str">
        <f t="shared" si="928"/>
        <v/>
      </c>
      <c r="M4394" s="13"/>
      <c r="X4394" s="13"/>
    </row>
    <row r="4395" spans="1:24" x14ac:dyDescent="0.3">
      <c r="A4395" s="13"/>
      <c r="B4395" s="11">
        <v>5413</v>
      </c>
      <c r="C4395" s="14">
        <f t="shared" si="923"/>
        <v>73.573099999999997</v>
      </c>
      <c r="D4395" s="13"/>
      <c r="E4395" s="14">
        <f t="shared" si="925"/>
        <v>73.571399999999997</v>
      </c>
      <c r="F4395" s="21">
        <v>17</v>
      </c>
      <c r="G4395" s="13"/>
      <c r="H4395" s="21">
        <f t="shared" si="924"/>
        <v>17</v>
      </c>
      <c r="I4395" s="13"/>
      <c r="J4395" s="11" t="str">
        <f t="shared" si="926"/>
        <v>X</v>
      </c>
      <c r="K4395" s="11" t="str">
        <f t="shared" si="927"/>
        <v/>
      </c>
      <c r="L4395" s="11" t="str">
        <f t="shared" si="928"/>
        <v/>
      </c>
      <c r="M4395" s="13"/>
      <c r="X4395" s="13"/>
    </row>
    <row r="4396" spans="1:24" x14ac:dyDescent="0.3">
      <c r="A4396" s="13"/>
      <c r="B4396" s="11">
        <v>5414</v>
      </c>
      <c r="C4396" s="14">
        <f t="shared" si="923"/>
        <v>73.579899999999995</v>
      </c>
      <c r="D4396" s="13"/>
      <c r="E4396" s="14">
        <f t="shared" si="925"/>
        <v>73.578199999999995</v>
      </c>
      <c r="F4396" s="21">
        <v>17</v>
      </c>
      <c r="G4396" s="13"/>
      <c r="H4396" s="21">
        <f t="shared" si="924"/>
        <v>17</v>
      </c>
      <c r="I4396" s="13"/>
      <c r="J4396" s="11" t="str">
        <f t="shared" si="926"/>
        <v>X</v>
      </c>
      <c r="K4396" s="11" t="str">
        <f t="shared" si="927"/>
        <v/>
      </c>
      <c r="L4396" s="11" t="str">
        <f t="shared" si="928"/>
        <v/>
      </c>
      <c r="M4396" s="13"/>
      <c r="X4396" s="13"/>
    </row>
    <row r="4397" spans="1:24" x14ac:dyDescent="0.3">
      <c r="A4397" s="13"/>
      <c r="B4397" s="11">
        <v>5415</v>
      </c>
      <c r="C4397" s="14">
        <f t="shared" si="923"/>
        <v>73.586699999999993</v>
      </c>
      <c r="D4397" s="13"/>
      <c r="E4397" s="14">
        <f t="shared" si="925"/>
        <v>73.584999999999994</v>
      </c>
      <c r="F4397" s="21">
        <f t="shared" ref="F4397:F4416" si="929">ROUND(17-(((E4397-73)-0.58)/0.14)*(17/6),0)</f>
        <v>17</v>
      </c>
      <c r="G4397" s="13"/>
      <c r="H4397" s="21">
        <f t="shared" si="924"/>
        <v>17</v>
      </c>
      <c r="I4397" s="13"/>
      <c r="J4397" s="11" t="str">
        <f t="shared" si="926"/>
        <v>X</v>
      </c>
      <c r="K4397" s="11" t="str">
        <f t="shared" si="927"/>
        <v/>
      </c>
      <c r="L4397" s="11" t="str">
        <f t="shared" si="928"/>
        <v/>
      </c>
      <c r="M4397" s="13"/>
      <c r="X4397" s="13"/>
    </row>
    <row r="4398" spans="1:24" x14ac:dyDescent="0.3">
      <c r="A4398" s="13"/>
      <c r="B4398" s="11">
        <v>5416</v>
      </c>
      <c r="C4398" s="14">
        <f t="shared" si="923"/>
        <v>73.593500000000006</v>
      </c>
      <c r="D4398" s="13"/>
      <c r="E4398" s="14">
        <f t="shared" si="925"/>
        <v>73.591800000000006</v>
      </c>
      <c r="F4398" s="21">
        <f t="shared" si="929"/>
        <v>17</v>
      </c>
      <c r="G4398" s="13"/>
      <c r="H4398" s="21">
        <f t="shared" si="924"/>
        <v>17</v>
      </c>
      <c r="I4398" s="13"/>
      <c r="J4398" s="11" t="str">
        <f t="shared" si="926"/>
        <v>X</v>
      </c>
      <c r="K4398" s="11" t="str">
        <f t="shared" si="927"/>
        <v/>
      </c>
      <c r="L4398" s="11" t="str">
        <f t="shared" si="928"/>
        <v/>
      </c>
      <c r="M4398" s="13"/>
      <c r="X4398" s="13"/>
    </row>
    <row r="4399" spans="1:24" x14ac:dyDescent="0.3">
      <c r="A4399" s="13"/>
      <c r="B4399" s="11">
        <v>5417</v>
      </c>
      <c r="C4399" s="14">
        <f t="shared" si="923"/>
        <v>73.600300000000004</v>
      </c>
      <c r="D4399" s="13"/>
      <c r="E4399" s="14">
        <f t="shared" si="925"/>
        <v>73.598600000000005</v>
      </c>
      <c r="F4399" s="21">
        <f t="shared" si="929"/>
        <v>17</v>
      </c>
      <c r="G4399" s="13"/>
      <c r="H4399" s="21">
        <f t="shared" si="924"/>
        <v>17</v>
      </c>
      <c r="I4399" s="13"/>
      <c r="J4399" s="11" t="str">
        <f t="shared" si="926"/>
        <v>X</v>
      </c>
      <c r="K4399" s="11" t="str">
        <f t="shared" si="927"/>
        <v/>
      </c>
      <c r="L4399" s="11" t="str">
        <f t="shared" si="928"/>
        <v/>
      </c>
      <c r="M4399" s="13"/>
      <c r="X4399" s="13"/>
    </row>
    <row r="4400" spans="1:24" x14ac:dyDescent="0.3">
      <c r="A4400" s="13"/>
      <c r="B4400" s="11">
        <v>5418</v>
      </c>
      <c r="C4400" s="14">
        <f t="shared" si="923"/>
        <v>73.607100000000003</v>
      </c>
      <c r="D4400" s="13"/>
      <c r="E4400" s="14">
        <f t="shared" si="925"/>
        <v>73.605400000000003</v>
      </c>
      <c r="F4400" s="21">
        <f t="shared" si="929"/>
        <v>16</v>
      </c>
      <c r="G4400" s="13"/>
      <c r="H4400" s="21">
        <f t="shared" si="924"/>
        <v>17</v>
      </c>
      <c r="I4400" s="13"/>
      <c r="J4400" s="11" t="str">
        <f t="shared" si="926"/>
        <v/>
      </c>
      <c r="K4400" s="11" t="str">
        <f t="shared" si="927"/>
        <v>U</v>
      </c>
      <c r="L4400" s="11" t="str">
        <f t="shared" si="928"/>
        <v/>
      </c>
      <c r="M4400" s="13"/>
      <c r="X4400" s="13"/>
    </row>
    <row r="4401" spans="1:24" x14ac:dyDescent="0.3">
      <c r="A4401" s="13"/>
      <c r="B4401" s="11">
        <v>5419</v>
      </c>
      <c r="C4401" s="14">
        <f t="shared" si="923"/>
        <v>73.613900000000001</v>
      </c>
      <c r="D4401" s="13"/>
      <c r="E4401" s="14">
        <f t="shared" si="925"/>
        <v>73.612200000000001</v>
      </c>
      <c r="F4401" s="21">
        <f t="shared" si="929"/>
        <v>16</v>
      </c>
      <c r="G4401" s="13"/>
      <c r="H4401" s="21">
        <f t="shared" si="924"/>
        <v>17</v>
      </c>
      <c r="I4401" s="13"/>
      <c r="J4401" s="11" t="str">
        <f t="shared" si="926"/>
        <v/>
      </c>
      <c r="K4401" s="11" t="str">
        <f t="shared" si="927"/>
        <v>U</v>
      </c>
      <c r="L4401" s="11" t="str">
        <f t="shared" si="928"/>
        <v/>
      </c>
      <c r="M4401" s="13"/>
      <c r="X4401" s="13"/>
    </row>
    <row r="4402" spans="1:24" x14ac:dyDescent="0.3">
      <c r="A4402" s="13"/>
      <c r="B4402" s="11">
        <v>5420</v>
      </c>
      <c r="C4402" s="14">
        <f t="shared" si="923"/>
        <v>73.620599999999996</v>
      </c>
      <c r="D4402" s="13"/>
      <c r="E4402" s="14">
        <f t="shared" si="925"/>
        <v>73.619</v>
      </c>
      <c r="F4402" s="21">
        <f t="shared" si="929"/>
        <v>16</v>
      </c>
      <c r="G4402" s="13"/>
      <c r="H4402" s="21">
        <f t="shared" si="924"/>
        <v>16</v>
      </c>
      <c r="I4402" s="13"/>
      <c r="J4402" s="11" t="str">
        <f t="shared" si="926"/>
        <v>X</v>
      </c>
      <c r="K4402" s="11" t="str">
        <f t="shared" si="927"/>
        <v/>
      </c>
      <c r="L4402" s="11" t="str">
        <f t="shared" si="928"/>
        <v/>
      </c>
      <c r="M4402" s="13"/>
      <c r="X4402" s="13"/>
    </row>
    <row r="4403" spans="1:24" x14ac:dyDescent="0.3">
      <c r="A4403" s="13"/>
      <c r="B4403" s="11">
        <v>5421</v>
      </c>
      <c r="C4403" s="14">
        <f t="shared" si="923"/>
        <v>73.627399999999994</v>
      </c>
      <c r="D4403" s="13"/>
      <c r="E4403" s="14">
        <f t="shared" si="925"/>
        <v>73.625900000000001</v>
      </c>
      <c r="F4403" s="21">
        <f t="shared" si="929"/>
        <v>16</v>
      </c>
      <c r="G4403" s="13"/>
      <c r="H4403" s="21">
        <f t="shared" si="924"/>
        <v>15</v>
      </c>
      <c r="I4403" s="13"/>
      <c r="J4403" s="11" t="str">
        <f t="shared" si="926"/>
        <v/>
      </c>
      <c r="K4403" s="11" t="str">
        <f t="shared" si="927"/>
        <v/>
      </c>
      <c r="L4403" s="11" t="str">
        <f t="shared" si="928"/>
        <v>O</v>
      </c>
      <c r="M4403" s="13"/>
      <c r="X4403" s="13"/>
    </row>
    <row r="4404" spans="1:24" x14ac:dyDescent="0.3">
      <c r="A4404" s="13"/>
      <c r="B4404" s="11">
        <v>5422</v>
      </c>
      <c r="C4404" s="14">
        <f t="shared" si="923"/>
        <v>73.634200000000007</v>
      </c>
      <c r="D4404" s="13"/>
      <c r="E4404" s="14">
        <f t="shared" si="925"/>
        <v>73.6327</v>
      </c>
      <c r="F4404" s="21">
        <f t="shared" si="929"/>
        <v>16</v>
      </c>
      <c r="G4404" s="13"/>
      <c r="H4404" s="21">
        <f t="shared" si="924"/>
        <v>15</v>
      </c>
      <c r="I4404" s="13"/>
      <c r="J4404" s="11" t="str">
        <f t="shared" si="926"/>
        <v/>
      </c>
      <c r="K4404" s="11" t="str">
        <f t="shared" si="927"/>
        <v/>
      </c>
      <c r="L4404" s="11" t="str">
        <f t="shared" si="928"/>
        <v>O</v>
      </c>
      <c r="M4404" s="13"/>
      <c r="X4404" s="13"/>
    </row>
    <row r="4405" spans="1:24" x14ac:dyDescent="0.3">
      <c r="A4405" s="13"/>
      <c r="B4405" s="11">
        <v>5423</v>
      </c>
      <c r="C4405" s="14">
        <f t="shared" si="923"/>
        <v>73.641000000000005</v>
      </c>
      <c r="D4405" s="13"/>
      <c r="E4405" s="14">
        <f t="shared" si="925"/>
        <v>73.639499999999998</v>
      </c>
      <c r="F4405" s="21">
        <f t="shared" si="929"/>
        <v>16</v>
      </c>
      <c r="G4405" s="13"/>
      <c r="H4405" s="21">
        <f t="shared" si="924"/>
        <v>15</v>
      </c>
      <c r="I4405" s="13"/>
      <c r="J4405" s="11" t="str">
        <f t="shared" si="926"/>
        <v/>
      </c>
      <c r="K4405" s="11" t="str">
        <f t="shared" si="927"/>
        <v/>
      </c>
      <c r="L4405" s="11" t="str">
        <f t="shared" si="928"/>
        <v>O</v>
      </c>
      <c r="M4405" s="13"/>
      <c r="X4405" s="13"/>
    </row>
    <row r="4406" spans="1:24" x14ac:dyDescent="0.3">
      <c r="A4406" s="13"/>
      <c r="B4406" s="11">
        <v>5424</v>
      </c>
      <c r="C4406" s="14">
        <f t="shared" si="923"/>
        <v>73.647800000000004</v>
      </c>
      <c r="D4406" s="13"/>
      <c r="E4406" s="14">
        <f t="shared" si="925"/>
        <v>73.646299999999997</v>
      </c>
      <c r="F4406" s="21">
        <f t="shared" si="929"/>
        <v>16</v>
      </c>
      <c r="G4406" s="13"/>
      <c r="H4406" s="21">
        <f t="shared" si="924"/>
        <v>15</v>
      </c>
      <c r="I4406" s="13"/>
      <c r="J4406" s="11" t="str">
        <f t="shared" si="926"/>
        <v/>
      </c>
      <c r="K4406" s="11" t="str">
        <f t="shared" si="927"/>
        <v/>
      </c>
      <c r="L4406" s="11" t="str">
        <f t="shared" si="928"/>
        <v>O</v>
      </c>
      <c r="M4406" s="13"/>
      <c r="X4406" s="13"/>
    </row>
    <row r="4407" spans="1:24" x14ac:dyDescent="0.3">
      <c r="A4407" s="13"/>
      <c r="B4407" s="11">
        <v>5425</v>
      </c>
      <c r="C4407" s="14">
        <f t="shared" si="923"/>
        <v>73.654600000000002</v>
      </c>
      <c r="D4407" s="13"/>
      <c r="E4407" s="14">
        <f t="shared" si="925"/>
        <v>73.653099999999995</v>
      </c>
      <c r="F4407" s="21">
        <f t="shared" si="929"/>
        <v>16</v>
      </c>
      <c r="G4407" s="13"/>
      <c r="H4407" s="21">
        <f t="shared" si="924"/>
        <v>15</v>
      </c>
      <c r="I4407" s="13"/>
      <c r="J4407" s="11" t="str">
        <f t="shared" si="926"/>
        <v/>
      </c>
      <c r="K4407" s="11" t="str">
        <f t="shared" si="927"/>
        <v/>
      </c>
      <c r="L4407" s="11" t="str">
        <f t="shared" si="928"/>
        <v>O</v>
      </c>
      <c r="M4407" s="13"/>
      <c r="X4407" s="13"/>
    </row>
    <row r="4408" spans="1:24" x14ac:dyDescent="0.3">
      <c r="A4408" s="13"/>
      <c r="B4408" s="11">
        <v>5426</v>
      </c>
      <c r="C4408" s="14">
        <f t="shared" si="923"/>
        <v>73.6614</v>
      </c>
      <c r="D4408" s="13"/>
      <c r="E4408" s="14">
        <f t="shared" si="925"/>
        <v>73.659899999999993</v>
      </c>
      <c r="F4408" s="21">
        <f t="shared" si="929"/>
        <v>15</v>
      </c>
      <c r="G4408" s="13"/>
      <c r="H4408" s="21">
        <f t="shared" si="924"/>
        <v>15</v>
      </c>
      <c r="I4408" s="13"/>
      <c r="J4408" s="11" t="str">
        <f t="shared" ref="J4408:J4439" si="930">IF(H4408=F4408,"X","")</f>
        <v>X</v>
      </c>
      <c r="K4408" s="11" t="str">
        <f t="shared" ref="K4408:K4439" si="931">IF(H4408&gt;F4408,"U","")</f>
        <v/>
      </c>
      <c r="L4408" s="11" t="str">
        <f t="shared" ref="L4408:L4439" si="932">IF(H4408&lt;F4408,"O","")</f>
        <v/>
      </c>
      <c r="M4408" s="13"/>
      <c r="X4408" s="13"/>
    </row>
    <row r="4409" spans="1:24" x14ac:dyDescent="0.3">
      <c r="A4409" s="13"/>
      <c r="B4409" s="11">
        <v>5427</v>
      </c>
      <c r="C4409" s="14">
        <f t="shared" si="923"/>
        <v>73.668199999999999</v>
      </c>
      <c r="D4409" s="13"/>
      <c r="E4409" s="14">
        <f t="shared" si="925"/>
        <v>73.666700000000006</v>
      </c>
      <c r="F4409" s="21">
        <f t="shared" si="929"/>
        <v>15</v>
      </c>
      <c r="G4409" s="13"/>
      <c r="H4409" s="21">
        <f t="shared" si="924"/>
        <v>15</v>
      </c>
      <c r="I4409" s="13"/>
      <c r="J4409" s="11" t="str">
        <f t="shared" si="930"/>
        <v>X</v>
      </c>
      <c r="K4409" s="11" t="str">
        <f t="shared" si="931"/>
        <v/>
      </c>
      <c r="L4409" s="11" t="str">
        <f t="shared" si="932"/>
        <v/>
      </c>
      <c r="M4409" s="13"/>
      <c r="X4409" s="13"/>
    </row>
    <row r="4410" spans="1:24" x14ac:dyDescent="0.3">
      <c r="A4410" s="13"/>
      <c r="B4410" s="11">
        <v>5428</v>
      </c>
      <c r="C4410" s="14">
        <f t="shared" si="923"/>
        <v>73.674999999999997</v>
      </c>
      <c r="D4410" s="13"/>
      <c r="E4410" s="14">
        <f t="shared" si="925"/>
        <v>73.673500000000004</v>
      </c>
      <c r="F4410" s="21">
        <f t="shared" si="929"/>
        <v>15</v>
      </c>
      <c r="G4410" s="13"/>
      <c r="H4410" s="21">
        <f t="shared" si="924"/>
        <v>15</v>
      </c>
      <c r="I4410" s="13"/>
      <c r="J4410" s="11" t="str">
        <f t="shared" si="930"/>
        <v>X</v>
      </c>
      <c r="K4410" s="11" t="str">
        <f t="shared" si="931"/>
        <v/>
      </c>
      <c r="L4410" s="11" t="str">
        <f t="shared" si="932"/>
        <v/>
      </c>
      <c r="M4410" s="13"/>
      <c r="X4410" s="13"/>
    </row>
    <row r="4411" spans="1:24" x14ac:dyDescent="0.3">
      <c r="A4411" s="13"/>
      <c r="B4411" s="11">
        <v>5429</v>
      </c>
      <c r="C4411" s="14">
        <f t="shared" si="923"/>
        <v>73.681700000000006</v>
      </c>
      <c r="D4411" s="13"/>
      <c r="E4411" s="14">
        <f t="shared" si="925"/>
        <v>73.680300000000003</v>
      </c>
      <c r="F4411" s="21">
        <f t="shared" si="929"/>
        <v>15</v>
      </c>
      <c r="G4411" s="13"/>
      <c r="H4411" s="21">
        <f t="shared" si="924"/>
        <v>14</v>
      </c>
      <c r="I4411" s="13"/>
      <c r="J4411" s="11" t="str">
        <f t="shared" si="930"/>
        <v/>
      </c>
      <c r="K4411" s="11" t="str">
        <f t="shared" si="931"/>
        <v/>
      </c>
      <c r="L4411" s="11" t="str">
        <f t="shared" si="932"/>
        <v>O</v>
      </c>
      <c r="M4411" s="13"/>
      <c r="X4411" s="13"/>
    </row>
    <row r="4412" spans="1:24" x14ac:dyDescent="0.3">
      <c r="A4412" s="13"/>
      <c r="B4412" s="11">
        <v>5430</v>
      </c>
      <c r="C4412" s="14">
        <f t="shared" si="923"/>
        <v>73.688500000000005</v>
      </c>
      <c r="D4412" s="13"/>
      <c r="E4412" s="14">
        <f t="shared" si="925"/>
        <v>73.687100000000001</v>
      </c>
      <c r="F4412" s="21">
        <f t="shared" si="929"/>
        <v>15</v>
      </c>
      <c r="G4412" s="13"/>
      <c r="H4412" s="21">
        <f t="shared" si="924"/>
        <v>14</v>
      </c>
      <c r="I4412" s="13"/>
      <c r="J4412" s="11" t="str">
        <f t="shared" si="930"/>
        <v/>
      </c>
      <c r="K4412" s="11" t="str">
        <f t="shared" si="931"/>
        <v/>
      </c>
      <c r="L4412" s="11" t="str">
        <f t="shared" si="932"/>
        <v>O</v>
      </c>
      <c r="M4412" s="13"/>
      <c r="X4412" s="13"/>
    </row>
    <row r="4413" spans="1:24" x14ac:dyDescent="0.3">
      <c r="A4413" s="13"/>
      <c r="B4413" s="11">
        <v>5431</v>
      </c>
      <c r="C4413" s="14">
        <f t="shared" si="923"/>
        <v>73.695300000000003</v>
      </c>
      <c r="D4413" s="13"/>
      <c r="E4413" s="14">
        <f t="shared" si="925"/>
        <v>73.693899999999999</v>
      </c>
      <c r="F4413" s="21">
        <f t="shared" si="929"/>
        <v>15</v>
      </c>
      <c r="G4413" s="13"/>
      <c r="H4413" s="21">
        <f t="shared" si="924"/>
        <v>14</v>
      </c>
      <c r="I4413" s="13"/>
      <c r="J4413" s="11" t="str">
        <f t="shared" si="930"/>
        <v/>
      </c>
      <c r="K4413" s="11" t="str">
        <f t="shared" si="931"/>
        <v/>
      </c>
      <c r="L4413" s="11" t="str">
        <f t="shared" si="932"/>
        <v>O</v>
      </c>
      <c r="M4413" s="13"/>
      <c r="X4413" s="13"/>
    </row>
    <row r="4414" spans="1:24" x14ac:dyDescent="0.3">
      <c r="A4414" s="13"/>
      <c r="B4414" s="11">
        <v>5432</v>
      </c>
      <c r="C4414" s="14">
        <f t="shared" si="923"/>
        <v>73.702100000000002</v>
      </c>
      <c r="D4414" s="13"/>
      <c r="E4414" s="14">
        <f t="shared" si="925"/>
        <v>73.700699999999998</v>
      </c>
      <c r="F4414" s="21">
        <f t="shared" si="929"/>
        <v>15</v>
      </c>
      <c r="G4414" s="13"/>
      <c r="H4414" s="21">
        <f t="shared" si="924"/>
        <v>14</v>
      </c>
      <c r="I4414" s="13"/>
      <c r="J4414" s="11" t="str">
        <f t="shared" si="930"/>
        <v/>
      </c>
      <c r="K4414" s="11" t="str">
        <f t="shared" si="931"/>
        <v/>
      </c>
      <c r="L4414" s="11" t="str">
        <f t="shared" si="932"/>
        <v>O</v>
      </c>
      <c r="M4414" s="13"/>
      <c r="X4414" s="13"/>
    </row>
    <row r="4415" spans="1:24" x14ac:dyDescent="0.3">
      <c r="A4415" s="13"/>
      <c r="B4415" s="11">
        <v>5433</v>
      </c>
      <c r="C4415" s="14">
        <f t="shared" si="923"/>
        <v>73.7089</v>
      </c>
      <c r="D4415" s="13"/>
      <c r="E4415" s="14">
        <f t="shared" si="925"/>
        <v>73.707499999999996</v>
      </c>
      <c r="F4415" s="21">
        <f t="shared" si="929"/>
        <v>14</v>
      </c>
      <c r="G4415" s="13"/>
      <c r="H4415" s="21">
        <f t="shared" si="924"/>
        <v>14</v>
      </c>
      <c r="I4415" s="13"/>
      <c r="J4415" s="11" t="str">
        <f t="shared" si="930"/>
        <v>X</v>
      </c>
      <c r="K4415" s="11" t="str">
        <f t="shared" si="931"/>
        <v/>
      </c>
      <c r="L4415" s="11" t="str">
        <f t="shared" si="932"/>
        <v/>
      </c>
      <c r="M4415" s="13"/>
      <c r="X4415" s="13"/>
    </row>
    <row r="4416" spans="1:24" x14ac:dyDescent="0.3">
      <c r="A4416" s="13"/>
      <c r="B4416" s="11">
        <v>5434</v>
      </c>
      <c r="C4416" s="14">
        <f t="shared" si="923"/>
        <v>73.715699999999998</v>
      </c>
      <c r="D4416" s="13"/>
      <c r="E4416" s="14">
        <f t="shared" si="925"/>
        <v>73.714299999999994</v>
      </c>
      <c r="F4416" s="21">
        <f t="shared" si="929"/>
        <v>14</v>
      </c>
      <c r="G4416" s="13"/>
      <c r="H4416" s="21">
        <f t="shared" si="924"/>
        <v>14</v>
      </c>
      <c r="I4416" s="13"/>
      <c r="J4416" s="11" t="str">
        <f t="shared" si="930"/>
        <v>X</v>
      </c>
      <c r="K4416" s="11" t="str">
        <f t="shared" si="931"/>
        <v/>
      </c>
      <c r="L4416" s="11" t="str">
        <f t="shared" si="932"/>
        <v/>
      </c>
      <c r="M4416" s="13"/>
      <c r="X4416" s="13"/>
    </row>
    <row r="4417" spans="1:24" x14ac:dyDescent="0.3">
      <c r="A4417" s="13"/>
      <c r="B4417" s="11">
        <v>5435</v>
      </c>
      <c r="C4417" s="14">
        <f t="shared" si="923"/>
        <v>73.722499999999997</v>
      </c>
      <c r="D4417" s="13"/>
      <c r="E4417" s="14">
        <f t="shared" si="925"/>
        <v>73.721100000000007</v>
      </c>
      <c r="F4417" s="21">
        <f t="shared" ref="F4417:F4437" si="933">ROUND((17/2)+((0.86-(E4417-73))/0.14)*(17/3),0)</f>
        <v>14</v>
      </c>
      <c r="G4417" s="13"/>
      <c r="H4417" s="21">
        <f t="shared" si="924"/>
        <v>14</v>
      </c>
      <c r="I4417" s="13"/>
      <c r="J4417" s="11" t="str">
        <f t="shared" si="930"/>
        <v>X</v>
      </c>
      <c r="K4417" s="11" t="str">
        <f t="shared" si="931"/>
        <v/>
      </c>
      <c r="L4417" s="11" t="str">
        <f t="shared" si="932"/>
        <v/>
      </c>
      <c r="M4417" s="13"/>
      <c r="X4417" s="13"/>
    </row>
    <row r="4418" spans="1:24" x14ac:dyDescent="0.3">
      <c r="A4418" s="13"/>
      <c r="B4418" s="11">
        <v>5436</v>
      </c>
      <c r="C4418" s="14">
        <f t="shared" si="923"/>
        <v>73.729200000000006</v>
      </c>
      <c r="D4418" s="13"/>
      <c r="E4418" s="14">
        <f t="shared" si="925"/>
        <v>73.727900000000005</v>
      </c>
      <c r="F4418" s="21">
        <f t="shared" si="933"/>
        <v>14</v>
      </c>
      <c r="G4418" s="13"/>
      <c r="H4418" s="21">
        <f t="shared" si="924"/>
        <v>13</v>
      </c>
      <c r="I4418" s="13"/>
      <c r="J4418" s="11" t="str">
        <f t="shared" si="930"/>
        <v/>
      </c>
      <c r="K4418" s="11" t="str">
        <f t="shared" si="931"/>
        <v/>
      </c>
      <c r="L4418" s="11" t="str">
        <f t="shared" si="932"/>
        <v>O</v>
      </c>
      <c r="M4418" s="13"/>
      <c r="X4418" s="13"/>
    </row>
    <row r="4419" spans="1:24" x14ac:dyDescent="0.3">
      <c r="A4419" s="13"/>
      <c r="B4419" s="11">
        <v>5437</v>
      </c>
      <c r="C4419" s="14">
        <f t="shared" si="923"/>
        <v>73.736000000000004</v>
      </c>
      <c r="D4419" s="13"/>
      <c r="E4419" s="14">
        <f t="shared" si="925"/>
        <v>73.734700000000004</v>
      </c>
      <c r="F4419" s="21">
        <f t="shared" si="933"/>
        <v>14</v>
      </c>
      <c r="G4419" s="13"/>
      <c r="H4419" s="21">
        <f t="shared" si="924"/>
        <v>13</v>
      </c>
      <c r="I4419" s="13"/>
      <c r="J4419" s="11" t="str">
        <f t="shared" si="930"/>
        <v/>
      </c>
      <c r="K4419" s="11" t="str">
        <f t="shared" si="931"/>
        <v/>
      </c>
      <c r="L4419" s="11" t="str">
        <f t="shared" si="932"/>
        <v>O</v>
      </c>
      <c r="M4419" s="13"/>
      <c r="X4419" s="13"/>
    </row>
    <row r="4420" spans="1:24" x14ac:dyDescent="0.3">
      <c r="A4420" s="13"/>
      <c r="B4420" s="11">
        <v>5438</v>
      </c>
      <c r="C4420" s="14">
        <f t="shared" si="923"/>
        <v>73.742800000000003</v>
      </c>
      <c r="D4420" s="13"/>
      <c r="E4420" s="14">
        <f t="shared" si="925"/>
        <v>73.741500000000002</v>
      </c>
      <c r="F4420" s="21">
        <f t="shared" si="933"/>
        <v>13</v>
      </c>
      <c r="G4420" s="13"/>
      <c r="H4420" s="21">
        <f t="shared" si="924"/>
        <v>13</v>
      </c>
      <c r="I4420" s="13"/>
      <c r="J4420" s="11" t="str">
        <f t="shared" si="930"/>
        <v>X</v>
      </c>
      <c r="K4420" s="11" t="str">
        <f t="shared" si="931"/>
        <v/>
      </c>
      <c r="L4420" s="11" t="str">
        <f t="shared" si="932"/>
        <v/>
      </c>
      <c r="M4420" s="13"/>
      <c r="X4420" s="13"/>
    </row>
    <row r="4421" spans="1:24" x14ac:dyDescent="0.3">
      <c r="A4421" s="13"/>
      <c r="B4421" s="11">
        <v>5439</v>
      </c>
      <c r="C4421" s="14">
        <f t="shared" si="923"/>
        <v>73.749600000000001</v>
      </c>
      <c r="D4421" s="13"/>
      <c r="E4421" s="14">
        <f t="shared" si="925"/>
        <v>73.7483</v>
      </c>
      <c r="F4421" s="21">
        <f t="shared" si="933"/>
        <v>13</v>
      </c>
      <c r="G4421" s="13"/>
      <c r="H4421" s="21">
        <f t="shared" si="924"/>
        <v>13</v>
      </c>
      <c r="I4421" s="13"/>
      <c r="J4421" s="11" t="str">
        <f t="shared" si="930"/>
        <v>X</v>
      </c>
      <c r="K4421" s="11" t="str">
        <f t="shared" si="931"/>
        <v/>
      </c>
      <c r="L4421" s="11" t="str">
        <f t="shared" si="932"/>
        <v/>
      </c>
      <c r="M4421" s="13"/>
      <c r="X4421" s="13"/>
    </row>
    <row r="4422" spans="1:24" x14ac:dyDescent="0.3">
      <c r="A4422" s="13"/>
      <c r="B4422" s="11">
        <v>5440</v>
      </c>
      <c r="C4422" s="14">
        <f t="shared" ref="C4422:C4485" si="934">ROUND(SQRT(B4422),4)</f>
        <v>73.756399999999999</v>
      </c>
      <c r="D4422" s="13"/>
      <c r="E4422" s="14">
        <f t="shared" si="925"/>
        <v>73.755099999999999</v>
      </c>
      <c r="F4422" s="21">
        <f t="shared" si="933"/>
        <v>13</v>
      </c>
      <c r="G4422" s="13"/>
      <c r="H4422" s="21">
        <f t="shared" si="924"/>
        <v>13</v>
      </c>
      <c r="I4422" s="13"/>
      <c r="J4422" s="11" t="str">
        <f t="shared" si="930"/>
        <v>X</v>
      </c>
      <c r="K4422" s="11" t="str">
        <f t="shared" si="931"/>
        <v/>
      </c>
      <c r="L4422" s="11" t="str">
        <f t="shared" si="932"/>
        <v/>
      </c>
      <c r="M4422" s="13"/>
      <c r="X4422" s="13"/>
    </row>
    <row r="4423" spans="1:24" x14ac:dyDescent="0.3">
      <c r="A4423" s="13"/>
      <c r="B4423" s="11">
        <v>5441</v>
      </c>
      <c r="C4423" s="14">
        <f t="shared" si="934"/>
        <v>73.763099999999994</v>
      </c>
      <c r="D4423" s="13"/>
      <c r="E4423" s="14">
        <f t="shared" si="925"/>
        <v>73.761899999999997</v>
      </c>
      <c r="F4423" s="21">
        <f t="shared" si="933"/>
        <v>12</v>
      </c>
      <c r="G4423" s="13"/>
      <c r="H4423" s="21">
        <f t="shared" ref="H4423:H4486" si="935">ROUND(C4423-E4423,4)*10000</f>
        <v>11.999999999999998</v>
      </c>
      <c r="I4423" s="13"/>
      <c r="J4423" s="11" t="str">
        <f t="shared" si="930"/>
        <v>X</v>
      </c>
      <c r="K4423" s="11" t="str">
        <f t="shared" si="931"/>
        <v/>
      </c>
      <c r="L4423" s="11" t="str">
        <f t="shared" si="932"/>
        <v/>
      </c>
      <c r="M4423" s="13"/>
      <c r="X4423" s="13"/>
    </row>
    <row r="4424" spans="1:24" x14ac:dyDescent="0.3">
      <c r="A4424" s="13"/>
      <c r="B4424" s="11">
        <v>5442</v>
      </c>
      <c r="C4424" s="14">
        <f t="shared" si="934"/>
        <v>73.769900000000007</v>
      </c>
      <c r="D4424" s="13"/>
      <c r="E4424" s="14">
        <f t="shared" si="925"/>
        <v>73.768699999999995</v>
      </c>
      <c r="F4424" s="21">
        <f t="shared" si="933"/>
        <v>12</v>
      </c>
      <c r="G4424" s="13"/>
      <c r="H4424" s="21">
        <f t="shared" si="935"/>
        <v>11.999999999999998</v>
      </c>
      <c r="I4424" s="13"/>
      <c r="J4424" s="11" t="str">
        <f t="shared" si="930"/>
        <v>X</v>
      </c>
      <c r="K4424" s="11" t="str">
        <f t="shared" si="931"/>
        <v/>
      </c>
      <c r="L4424" s="11" t="str">
        <f t="shared" si="932"/>
        <v/>
      </c>
      <c r="M4424" s="13"/>
      <c r="X4424" s="13"/>
    </row>
    <row r="4425" spans="1:24" x14ac:dyDescent="0.3">
      <c r="A4425" s="13"/>
      <c r="B4425" s="11">
        <v>5443</v>
      </c>
      <c r="C4425" s="14">
        <f t="shared" si="934"/>
        <v>73.776700000000005</v>
      </c>
      <c r="D4425" s="13"/>
      <c r="E4425" s="14">
        <f t="shared" si="925"/>
        <v>73.775499999999994</v>
      </c>
      <c r="F4425" s="21">
        <f t="shared" si="933"/>
        <v>12</v>
      </c>
      <c r="G4425" s="13"/>
      <c r="H4425" s="21">
        <f t="shared" si="935"/>
        <v>11.999999999999998</v>
      </c>
      <c r="I4425" s="13"/>
      <c r="J4425" s="11" t="str">
        <f t="shared" si="930"/>
        <v>X</v>
      </c>
      <c r="K4425" s="11" t="str">
        <f t="shared" si="931"/>
        <v/>
      </c>
      <c r="L4425" s="11" t="str">
        <f t="shared" si="932"/>
        <v/>
      </c>
      <c r="M4425" s="13"/>
      <c r="X4425" s="13"/>
    </row>
    <row r="4426" spans="1:24" x14ac:dyDescent="0.3">
      <c r="A4426" s="13"/>
      <c r="B4426" s="11">
        <v>5444</v>
      </c>
      <c r="C4426" s="14">
        <f t="shared" si="934"/>
        <v>73.783500000000004</v>
      </c>
      <c r="D4426" s="13"/>
      <c r="E4426" s="14">
        <f t="shared" si="925"/>
        <v>73.782300000000006</v>
      </c>
      <c r="F4426" s="21">
        <f t="shared" si="933"/>
        <v>12</v>
      </c>
      <c r="G4426" s="13"/>
      <c r="H4426" s="21">
        <f t="shared" si="935"/>
        <v>11.999999999999998</v>
      </c>
      <c r="I4426" s="13"/>
      <c r="J4426" s="11" t="str">
        <f t="shared" si="930"/>
        <v>X</v>
      </c>
      <c r="K4426" s="11" t="str">
        <f t="shared" si="931"/>
        <v/>
      </c>
      <c r="L4426" s="11" t="str">
        <f t="shared" si="932"/>
        <v/>
      </c>
      <c r="M4426" s="13"/>
      <c r="X4426" s="13"/>
    </row>
    <row r="4427" spans="1:24" x14ac:dyDescent="0.3">
      <c r="A4427" s="13"/>
      <c r="B4427" s="11">
        <v>5445</v>
      </c>
      <c r="C4427" s="14">
        <f t="shared" si="934"/>
        <v>73.790199999999999</v>
      </c>
      <c r="D4427" s="13"/>
      <c r="E4427" s="14">
        <f t="shared" si="925"/>
        <v>73.789100000000005</v>
      </c>
      <c r="F4427" s="21">
        <f t="shared" si="933"/>
        <v>11</v>
      </c>
      <c r="G4427" s="13"/>
      <c r="H4427" s="21">
        <f t="shared" si="935"/>
        <v>11</v>
      </c>
      <c r="I4427" s="13"/>
      <c r="J4427" s="11" t="str">
        <f t="shared" si="930"/>
        <v>X</v>
      </c>
      <c r="K4427" s="11" t="str">
        <f t="shared" si="931"/>
        <v/>
      </c>
      <c r="L4427" s="11" t="str">
        <f t="shared" si="932"/>
        <v/>
      </c>
      <c r="M4427" s="13"/>
      <c r="X4427" s="13"/>
    </row>
    <row r="4428" spans="1:24" x14ac:dyDescent="0.3">
      <c r="A4428" s="13"/>
      <c r="B4428" s="11">
        <v>5446</v>
      </c>
      <c r="C4428" s="14">
        <f t="shared" si="934"/>
        <v>73.796999999999997</v>
      </c>
      <c r="D4428" s="13"/>
      <c r="E4428" s="14">
        <f t="shared" si="925"/>
        <v>73.795900000000003</v>
      </c>
      <c r="F4428" s="21">
        <f t="shared" si="933"/>
        <v>11</v>
      </c>
      <c r="G4428" s="13"/>
      <c r="H4428" s="21">
        <f t="shared" si="935"/>
        <v>11</v>
      </c>
      <c r="I4428" s="13"/>
      <c r="J4428" s="11" t="str">
        <f t="shared" si="930"/>
        <v>X</v>
      </c>
      <c r="K4428" s="11" t="str">
        <f t="shared" si="931"/>
        <v/>
      </c>
      <c r="L4428" s="11" t="str">
        <f t="shared" si="932"/>
        <v/>
      </c>
      <c r="M4428" s="13"/>
      <c r="X4428" s="13"/>
    </row>
    <row r="4429" spans="1:24" x14ac:dyDescent="0.3">
      <c r="A4429" s="13"/>
      <c r="B4429" s="11">
        <v>5447</v>
      </c>
      <c r="C4429" s="14">
        <f t="shared" si="934"/>
        <v>73.803799999999995</v>
      </c>
      <c r="D4429" s="13"/>
      <c r="E4429" s="14">
        <f t="shared" si="925"/>
        <v>73.802700000000002</v>
      </c>
      <c r="F4429" s="21">
        <f t="shared" si="933"/>
        <v>11</v>
      </c>
      <c r="G4429" s="13"/>
      <c r="H4429" s="21">
        <f t="shared" si="935"/>
        <v>11</v>
      </c>
      <c r="I4429" s="13"/>
      <c r="J4429" s="11" t="str">
        <f t="shared" si="930"/>
        <v>X</v>
      </c>
      <c r="K4429" s="11" t="str">
        <f t="shared" si="931"/>
        <v/>
      </c>
      <c r="L4429" s="11" t="str">
        <f t="shared" si="932"/>
        <v/>
      </c>
      <c r="M4429" s="13"/>
      <c r="X4429" s="13"/>
    </row>
    <row r="4430" spans="1:24" x14ac:dyDescent="0.3">
      <c r="A4430" s="13"/>
      <c r="B4430" s="11">
        <v>5448</v>
      </c>
      <c r="C4430" s="14">
        <f t="shared" si="934"/>
        <v>73.810599999999994</v>
      </c>
      <c r="D4430" s="13"/>
      <c r="E4430" s="14">
        <f t="shared" si="925"/>
        <v>73.8095</v>
      </c>
      <c r="F4430" s="21">
        <f t="shared" si="933"/>
        <v>11</v>
      </c>
      <c r="G4430" s="13"/>
      <c r="H4430" s="21">
        <f t="shared" si="935"/>
        <v>11</v>
      </c>
      <c r="I4430" s="13"/>
      <c r="J4430" s="11" t="str">
        <f t="shared" si="930"/>
        <v>X</v>
      </c>
      <c r="K4430" s="11" t="str">
        <f t="shared" si="931"/>
        <v/>
      </c>
      <c r="L4430" s="11" t="str">
        <f t="shared" si="932"/>
        <v/>
      </c>
      <c r="M4430" s="13"/>
      <c r="X4430" s="13"/>
    </row>
    <row r="4431" spans="1:24" x14ac:dyDescent="0.3">
      <c r="A4431" s="13"/>
      <c r="B4431" s="11">
        <v>5449</v>
      </c>
      <c r="C4431" s="14">
        <f t="shared" si="934"/>
        <v>73.817300000000003</v>
      </c>
      <c r="D4431" s="13"/>
      <c r="E4431" s="14">
        <f t="shared" si="925"/>
        <v>73.816299999999998</v>
      </c>
      <c r="F4431" s="21">
        <f t="shared" si="933"/>
        <v>10</v>
      </c>
      <c r="G4431" s="13"/>
      <c r="H4431" s="21">
        <f t="shared" si="935"/>
        <v>10</v>
      </c>
      <c r="I4431" s="13"/>
      <c r="J4431" s="11" t="str">
        <f t="shared" si="930"/>
        <v>X</v>
      </c>
      <c r="K4431" s="11" t="str">
        <f t="shared" si="931"/>
        <v/>
      </c>
      <c r="L4431" s="11" t="str">
        <f t="shared" si="932"/>
        <v/>
      </c>
      <c r="M4431" s="13"/>
      <c r="X4431" s="13"/>
    </row>
    <row r="4432" spans="1:24" x14ac:dyDescent="0.3">
      <c r="A4432" s="13"/>
      <c r="B4432" s="11">
        <v>5450</v>
      </c>
      <c r="C4432" s="14">
        <f t="shared" si="934"/>
        <v>73.824100000000001</v>
      </c>
      <c r="D4432" s="13"/>
      <c r="E4432" s="14">
        <f t="shared" si="925"/>
        <v>73.823099999999997</v>
      </c>
      <c r="F4432" s="21">
        <f t="shared" si="933"/>
        <v>10</v>
      </c>
      <c r="G4432" s="13"/>
      <c r="H4432" s="21">
        <f t="shared" si="935"/>
        <v>10</v>
      </c>
      <c r="I4432" s="13"/>
      <c r="J4432" s="11" t="str">
        <f t="shared" si="930"/>
        <v>X</v>
      </c>
      <c r="K4432" s="11" t="str">
        <f t="shared" si="931"/>
        <v/>
      </c>
      <c r="L4432" s="11" t="str">
        <f t="shared" si="932"/>
        <v/>
      </c>
      <c r="M4432" s="13"/>
      <c r="X4432" s="13"/>
    </row>
    <row r="4433" spans="1:24" x14ac:dyDescent="0.3">
      <c r="A4433" s="13"/>
      <c r="B4433" s="11">
        <v>5451</v>
      </c>
      <c r="C4433" s="14">
        <f t="shared" si="934"/>
        <v>73.8309</v>
      </c>
      <c r="D4433" s="13"/>
      <c r="E4433" s="14">
        <f t="shared" si="925"/>
        <v>73.829899999999995</v>
      </c>
      <c r="F4433" s="21">
        <f t="shared" si="933"/>
        <v>10</v>
      </c>
      <c r="G4433" s="13"/>
      <c r="H4433" s="21">
        <f t="shared" si="935"/>
        <v>10</v>
      </c>
      <c r="I4433" s="13"/>
      <c r="J4433" s="11" t="str">
        <f t="shared" si="930"/>
        <v>X</v>
      </c>
      <c r="K4433" s="11" t="str">
        <f t="shared" si="931"/>
        <v/>
      </c>
      <c r="L4433" s="11" t="str">
        <f t="shared" si="932"/>
        <v/>
      </c>
      <c r="M4433" s="13"/>
      <c r="X4433" s="13"/>
    </row>
    <row r="4434" spans="1:24" x14ac:dyDescent="0.3">
      <c r="A4434" s="13"/>
      <c r="B4434" s="11">
        <v>5452</v>
      </c>
      <c r="C4434" s="14">
        <f t="shared" si="934"/>
        <v>73.837699999999998</v>
      </c>
      <c r="D4434" s="13"/>
      <c r="E4434" s="14">
        <f t="shared" si="925"/>
        <v>73.836699999999993</v>
      </c>
      <c r="F4434" s="21">
        <f t="shared" si="933"/>
        <v>9</v>
      </c>
      <c r="G4434" s="13"/>
      <c r="H4434" s="21">
        <f t="shared" si="935"/>
        <v>10</v>
      </c>
      <c r="I4434" s="13"/>
      <c r="J4434" s="11" t="str">
        <f t="shared" si="930"/>
        <v/>
      </c>
      <c r="K4434" s="11" t="str">
        <f t="shared" si="931"/>
        <v>U</v>
      </c>
      <c r="L4434" s="11" t="str">
        <f t="shared" si="932"/>
        <v/>
      </c>
      <c r="M4434" s="13"/>
      <c r="X4434" s="13"/>
    </row>
    <row r="4435" spans="1:24" x14ac:dyDescent="0.3">
      <c r="A4435" s="13"/>
      <c r="B4435" s="11">
        <v>5453</v>
      </c>
      <c r="C4435" s="14">
        <f t="shared" si="934"/>
        <v>73.844399999999993</v>
      </c>
      <c r="D4435" s="13"/>
      <c r="E4435" s="14">
        <f t="shared" si="925"/>
        <v>73.843500000000006</v>
      </c>
      <c r="F4435" s="21">
        <f t="shared" si="933"/>
        <v>9</v>
      </c>
      <c r="G4435" s="13"/>
      <c r="H4435" s="21">
        <f t="shared" si="935"/>
        <v>9</v>
      </c>
      <c r="I4435" s="13"/>
      <c r="J4435" s="11" t="str">
        <f t="shared" si="930"/>
        <v>X</v>
      </c>
      <c r="K4435" s="11" t="str">
        <f t="shared" si="931"/>
        <v/>
      </c>
      <c r="L4435" s="11" t="str">
        <f t="shared" si="932"/>
        <v/>
      </c>
      <c r="M4435" s="13"/>
      <c r="X4435" s="13"/>
    </row>
    <row r="4436" spans="1:24" x14ac:dyDescent="0.3">
      <c r="A4436" s="13"/>
      <c r="B4436" s="11">
        <v>5454</v>
      </c>
      <c r="C4436" s="14">
        <f t="shared" si="934"/>
        <v>73.851200000000006</v>
      </c>
      <c r="D4436" s="13"/>
      <c r="E4436" s="14">
        <f t="shared" si="925"/>
        <v>73.850300000000004</v>
      </c>
      <c r="F4436" s="21">
        <f t="shared" si="933"/>
        <v>9</v>
      </c>
      <c r="G4436" s="13"/>
      <c r="H4436" s="21">
        <f t="shared" si="935"/>
        <v>9</v>
      </c>
      <c r="I4436" s="13"/>
      <c r="J4436" s="11" t="str">
        <f t="shared" si="930"/>
        <v>X</v>
      </c>
      <c r="K4436" s="11" t="str">
        <f t="shared" si="931"/>
        <v/>
      </c>
      <c r="L4436" s="11" t="str">
        <f t="shared" si="932"/>
        <v/>
      </c>
      <c r="M4436" s="13"/>
      <c r="X4436" s="13"/>
    </row>
    <row r="4437" spans="1:24" x14ac:dyDescent="0.3">
      <c r="A4437" s="13"/>
      <c r="B4437" s="11">
        <v>5455</v>
      </c>
      <c r="C4437" s="14">
        <f t="shared" si="934"/>
        <v>73.858000000000004</v>
      </c>
      <c r="D4437" s="13"/>
      <c r="E4437" s="14">
        <f t="shared" si="925"/>
        <v>73.857100000000003</v>
      </c>
      <c r="F4437" s="21">
        <f t="shared" si="933"/>
        <v>9</v>
      </c>
      <c r="G4437" s="13"/>
      <c r="H4437" s="21">
        <f t="shared" si="935"/>
        <v>9</v>
      </c>
      <c r="I4437" s="13"/>
      <c r="J4437" s="11" t="str">
        <f t="shared" si="930"/>
        <v>X</v>
      </c>
      <c r="K4437" s="11" t="str">
        <f t="shared" si="931"/>
        <v/>
      </c>
      <c r="L4437" s="11" t="str">
        <f t="shared" si="932"/>
        <v/>
      </c>
      <c r="M4437" s="13"/>
      <c r="X4437" s="13"/>
    </row>
    <row r="4438" spans="1:24" x14ac:dyDescent="0.3">
      <c r="A4438" s="13"/>
      <c r="B4438" s="11">
        <v>5456</v>
      </c>
      <c r="C4438" s="14">
        <f t="shared" si="934"/>
        <v>73.864699999999999</v>
      </c>
      <c r="D4438" s="13"/>
      <c r="E4438" s="14">
        <f t="shared" si="925"/>
        <v>73.863900000000001</v>
      </c>
      <c r="F4438" s="21">
        <f t="shared" ref="F4438:F4457" si="936">ROUND(((1-(E4438-73))/0.14)*(17/2),0)</f>
        <v>8</v>
      </c>
      <c r="G4438" s="13"/>
      <c r="H4438" s="21">
        <f t="shared" si="935"/>
        <v>8</v>
      </c>
      <c r="I4438" s="13"/>
      <c r="J4438" s="11" t="str">
        <f t="shared" si="930"/>
        <v>X</v>
      </c>
      <c r="K4438" s="11" t="str">
        <f t="shared" si="931"/>
        <v/>
      </c>
      <c r="L4438" s="11" t="str">
        <f t="shared" si="932"/>
        <v/>
      </c>
      <c r="M4438" s="13"/>
      <c r="X4438" s="13"/>
    </row>
    <row r="4439" spans="1:24" x14ac:dyDescent="0.3">
      <c r="A4439" s="13"/>
      <c r="B4439" s="11">
        <v>5457</v>
      </c>
      <c r="C4439" s="14">
        <f t="shared" si="934"/>
        <v>73.871499999999997</v>
      </c>
      <c r="D4439" s="13"/>
      <c r="E4439" s="14">
        <f t="shared" si="925"/>
        <v>73.870699999999999</v>
      </c>
      <c r="F4439" s="21">
        <f t="shared" si="936"/>
        <v>8</v>
      </c>
      <c r="G4439" s="13"/>
      <c r="H4439" s="21">
        <f t="shared" si="935"/>
        <v>8</v>
      </c>
      <c r="I4439" s="13"/>
      <c r="J4439" s="11" t="str">
        <f t="shared" si="930"/>
        <v>X</v>
      </c>
      <c r="K4439" s="11" t="str">
        <f t="shared" si="931"/>
        <v/>
      </c>
      <c r="L4439" s="11" t="str">
        <f t="shared" si="932"/>
        <v/>
      </c>
      <c r="M4439" s="13"/>
      <c r="X4439" s="13"/>
    </row>
    <row r="4440" spans="1:24" x14ac:dyDescent="0.3">
      <c r="A4440" s="13"/>
      <c r="B4440" s="11">
        <v>5458</v>
      </c>
      <c r="C4440" s="14">
        <f t="shared" si="934"/>
        <v>73.878299999999996</v>
      </c>
      <c r="D4440" s="13"/>
      <c r="E4440" s="14">
        <f t="shared" ref="E4440:E4457" si="937">ROUND(73+(B4440-5329)/147,4)</f>
        <v>73.877600000000001</v>
      </c>
      <c r="F4440" s="21">
        <f t="shared" si="936"/>
        <v>7</v>
      </c>
      <c r="G4440" s="13"/>
      <c r="H4440" s="21">
        <f t="shared" si="935"/>
        <v>7</v>
      </c>
      <c r="I4440" s="13"/>
      <c r="J4440" s="11" t="str">
        <f t="shared" ref="J4440:J4457" si="938">IF(H4440=F4440,"X","")</f>
        <v>X</v>
      </c>
      <c r="K4440" s="11" t="str">
        <f t="shared" ref="K4440:K4457" si="939">IF(H4440&gt;F4440,"U","")</f>
        <v/>
      </c>
      <c r="L4440" s="11" t="str">
        <f t="shared" ref="L4440:L4457" si="940">IF(H4440&lt;F4440,"O","")</f>
        <v/>
      </c>
      <c r="M4440" s="13"/>
      <c r="X4440" s="13"/>
    </row>
    <row r="4441" spans="1:24" x14ac:dyDescent="0.3">
      <c r="A4441" s="13"/>
      <c r="B4441" s="11">
        <v>5459</v>
      </c>
      <c r="C4441" s="14">
        <f t="shared" si="934"/>
        <v>73.885000000000005</v>
      </c>
      <c r="D4441" s="13"/>
      <c r="E4441" s="14">
        <f t="shared" si="937"/>
        <v>73.884399999999999</v>
      </c>
      <c r="F4441" s="21">
        <f t="shared" si="936"/>
        <v>7</v>
      </c>
      <c r="G4441" s="13"/>
      <c r="H4441" s="21">
        <f t="shared" si="935"/>
        <v>5.9999999999999991</v>
      </c>
      <c r="I4441" s="13"/>
      <c r="J4441" s="11" t="str">
        <f t="shared" si="938"/>
        <v/>
      </c>
      <c r="K4441" s="11" t="str">
        <f t="shared" si="939"/>
        <v/>
      </c>
      <c r="L4441" s="11" t="str">
        <f t="shared" si="940"/>
        <v>O</v>
      </c>
      <c r="M4441" s="13"/>
      <c r="X4441" s="13"/>
    </row>
    <row r="4442" spans="1:24" x14ac:dyDescent="0.3">
      <c r="A4442" s="13"/>
      <c r="B4442" s="11">
        <v>5460</v>
      </c>
      <c r="C4442" s="14">
        <f t="shared" si="934"/>
        <v>73.891800000000003</v>
      </c>
      <c r="D4442" s="13"/>
      <c r="E4442" s="14">
        <f t="shared" si="937"/>
        <v>73.891199999999998</v>
      </c>
      <c r="F4442" s="21">
        <f t="shared" si="936"/>
        <v>7</v>
      </c>
      <c r="G4442" s="13"/>
      <c r="H4442" s="21">
        <f t="shared" si="935"/>
        <v>5.9999999999999991</v>
      </c>
      <c r="I4442" s="13"/>
      <c r="J4442" s="11" t="str">
        <f t="shared" si="938"/>
        <v/>
      </c>
      <c r="K4442" s="11" t="str">
        <f t="shared" si="939"/>
        <v/>
      </c>
      <c r="L4442" s="11" t="str">
        <f t="shared" si="940"/>
        <v>O</v>
      </c>
      <c r="M4442" s="13"/>
      <c r="X4442" s="13"/>
    </row>
    <row r="4443" spans="1:24" x14ac:dyDescent="0.3">
      <c r="A4443" s="13"/>
      <c r="B4443" s="11">
        <v>5461</v>
      </c>
      <c r="C4443" s="14">
        <f t="shared" si="934"/>
        <v>73.898600000000002</v>
      </c>
      <c r="D4443" s="13"/>
      <c r="E4443" s="14">
        <f t="shared" si="937"/>
        <v>73.897999999999996</v>
      </c>
      <c r="F4443" s="21">
        <f t="shared" si="936"/>
        <v>6</v>
      </c>
      <c r="G4443" s="13"/>
      <c r="H4443" s="21">
        <f t="shared" si="935"/>
        <v>5.9999999999999991</v>
      </c>
      <c r="I4443" s="13"/>
      <c r="J4443" s="11" t="str">
        <f t="shared" si="938"/>
        <v>X</v>
      </c>
      <c r="K4443" s="11" t="str">
        <f t="shared" si="939"/>
        <v/>
      </c>
      <c r="L4443" s="11" t="str">
        <f t="shared" si="940"/>
        <v/>
      </c>
      <c r="M4443" s="13"/>
      <c r="X4443" s="13"/>
    </row>
    <row r="4444" spans="1:24" x14ac:dyDescent="0.3">
      <c r="A4444" s="13"/>
      <c r="B4444" s="11">
        <v>5462</v>
      </c>
      <c r="C4444" s="14">
        <f t="shared" si="934"/>
        <v>73.905299999999997</v>
      </c>
      <c r="D4444" s="13"/>
      <c r="E4444" s="14">
        <f t="shared" si="937"/>
        <v>73.904799999999994</v>
      </c>
      <c r="F4444" s="21">
        <f t="shared" si="936"/>
        <v>6</v>
      </c>
      <c r="G4444" s="13"/>
      <c r="H4444" s="21">
        <f t="shared" si="935"/>
        <v>5</v>
      </c>
      <c r="I4444" s="13"/>
      <c r="J4444" s="11" t="str">
        <f t="shared" si="938"/>
        <v/>
      </c>
      <c r="K4444" s="11" t="str">
        <f t="shared" si="939"/>
        <v/>
      </c>
      <c r="L4444" s="11" t="str">
        <f t="shared" si="940"/>
        <v>O</v>
      </c>
      <c r="M4444" s="13"/>
      <c r="X4444" s="13"/>
    </row>
    <row r="4445" spans="1:24" x14ac:dyDescent="0.3">
      <c r="A4445" s="13"/>
      <c r="B4445" s="11">
        <v>5463</v>
      </c>
      <c r="C4445" s="14">
        <f t="shared" si="934"/>
        <v>73.912099999999995</v>
      </c>
      <c r="D4445" s="13"/>
      <c r="E4445" s="14">
        <f t="shared" si="937"/>
        <v>73.911600000000007</v>
      </c>
      <c r="F4445" s="21">
        <f t="shared" si="936"/>
        <v>5</v>
      </c>
      <c r="G4445" s="13"/>
      <c r="H4445" s="21">
        <f t="shared" si="935"/>
        <v>5</v>
      </c>
      <c r="I4445" s="13"/>
      <c r="J4445" s="11" t="str">
        <f t="shared" si="938"/>
        <v>X</v>
      </c>
      <c r="K4445" s="11" t="str">
        <f t="shared" si="939"/>
        <v/>
      </c>
      <c r="L4445" s="11" t="str">
        <f t="shared" si="940"/>
        <v/>
      </c>
      <c r="M4445" s="13"/>
      <c r="X4445" s="13"/>
    </row>
    <row r="4446" spans="1:24" x14ac:dyDescent="0.3">
      <c r="A4446" s="13"/>
      <c r="B4446" s="11">
        <v>5464</v>
      </c>
      <c r="C4446" s="14">
        <f t="shared" si="934"/>
        <v>73.918899999999994</v>
      </c>
      <c r="D4446" s="13"/>
      <c r="E4446" s="14">
        <f t="shared" si="937"/>
        <v>73.918400000000005</v>
      </c>
      <c r="F4446" s="21">
        <f t="shared" si="936"/>
        <v>5</v>
      </c>
      <c r="G4446" s="13"/>
      <c r="H4446" s="21">
        <f t="shared" si="935"/>
        <v>5</v>
      </c>
      <c r="I4446" s="13"/>
      <c r="J4446" s="11" t="str">
        <f t="shared" si="938"/>
        <v>X</v>
      </c>
      <c r="K4446" s="11" t="str">
        <f t="shared" si="939"/>
        <v/>
      </c>
      <c r="L4446" s="11" t="str">
        <f t="shared" si="940"/>
        <v/>
      </c>
      <c r="M4446" s="13"/>
      <c r="X4446" s="13"/>
    </row>
    <row r="4447" spans="1:24" x14ac:dyDescent="0.3">
      <c r="A4447" s="13"/>
      <c r="B4447" s="11">
        <v>5465</v>
      </c>
      <c r="C4447" s="14">
        <f t="shared" si="934"/>
        <v>73.925600000000003</v>
      </c>
      <c r="D4447" s="13"/>
      <c r="E4447" s="14">
        <f t="shared" si="937"/>
        <v>73.925200000000004</v>
      </c>
      <c r="F4447" s="21">
        <f t="shared" si="936"/>
        <v>5</v>
      </c>
      <c r="G4447" s="13"/>
      <c r="H4447" s="21">
        <f t="shared" si="935"/>
        <v>4</v>
      </c>
      <c r="I4447" s="13"/>
      <c r="J4447" s="11" t="str">
        <f t="shared" si="938"/>
        <v/>
      </c>
      <c r="K4447" s="11" t="str">
        <f t="shared" si="939"/>
        <v/>
      </c>
      <c r="L4447" s="11" t="str">
        <f t="shared" si="940"/>
        <v>O</v>
      </c>
      <c r="M4447" s="13"/>
      <c r="X4447" s="13"/>
    </row>
    <row r="4448" spans="1:24" x14ac:dyDescent="0.3">
      <c r="A4448" s="13"/>
      <c r="B4448" s="11">
        <v>5466</v>
      </c>
      <c r="C4448" s="14">
        <f t="shared" si="934"/>
        <v>73.932400000000001</v>
      </c>
      <c r="D4448" s="13"/>
      <c r="E4448" s="14">
        <f t="shared" si="937"/>
        <v>73.932000000000002</v>
      </c>
      <c r="F4448" s="21">
        <f t="shared" si="936"/>
        <v>4</v>
      </c>
      <c r="G4448" s="13"/>
      <c r="H4448" s="21">
        <f t="shared" si="935"/>
        <v>4</v>
      </c>
      <c r="I4448" s="13"/>
      <c r="J4448" s="11" t="str">
        <f t="shared" si="938"/>
        <v>X</v>
      </c>
      <c r="K4448" s="11" t="str">
        <f t="shared" si="939"/>
        <v/>
      </c>
      <c r="L4448" s="11" t="str">
        <f t="shared" si="940"/>
        <v/>
      </c>
      <c r="M4448" s="13"/>
      <c r="X4448" s="13"/>
    </row>
    <row r="4449" spans="1:24" x14ac:dyDescent="0.3">
      <c r="A4449" s="13"/>
      <c r="B4449" s="11">
        <v>5467</v>
      </c>
      <c r="C4449" s="14">
        <f t="shared" si="934"/>
        <v>73.9392</v>
      </c>
      <c r="D4449" s="13"/>
      <c r="E4449" s="14">
        <f t="shared" si="937"/>
        <v>73.938800000000001</v>
      </c>
      <c r="F4449" s="21">
        <f t="shared" si="936"/>
        <v>4</v>
      </c>
      <c r="G4449" s="13"/>
      <c r="H4449" s="21">
        <f t="shared" si="935"/>
        <v>4</v>
      </c>
      <c r="I4449" s="13"/>
      <c r="J4449" s="11" t="str">
        <f t="shared" si="938"/>
        <v>X</v>
      </c>
      <c r="K4449" s="11" t="str">
        <f t="shared" si="939"/>
        <v/>
      </c>
      <c r="L4449" s="11" t="str">
        <f t="shared" si="940"/>
        <v/>
      </c>
      <c r="M4449" s="13"/>
      <c r="X4449" s="13"/>
    </row>
    <row r="4450" spans="1:24" x14ac:dyDescent="0.3">
      <c r="A4450" s="13"/>
      <c r="B4450" s="11">
        <v>5468</v>
      </c>
      <c r="C4450" s="14">
        <f t="shared" si="934"/>
        <v>73.945899999999995</v>
      </c>
      <c r="D4450" s="13"/>
      <c r="E4450" s="14">
        <f t="shared" si="937"/>
        <v>73.945599999999999</v>
      </c>
      <c r="F4450" s="21">
        <f t="shared" si="936"/>
        <v>3</v>
      </c>
      <c r="G4450" s="13"/>
      <c r="H4450" s="21">
        <f t="shared" si="935"/>
        <v>2.9999999999999996</v>
      </c>
      <c r="I4450" s="13"/>
      <c r="J4450" s="11" t="str">
        <f t="shared" si="938"/>
        <v>X</v>
      </c>
      <c r="K4450" s="11" t="str">
        <f t="shared" si="939"/>
        <v/>
      </c>
      <c r="L4450" s="11" t="str">
        <f t="shared" si="940"/>
        <v/>
      </c>
      <c r="M4450" s="13"/>
      <c r="X4450" s="13"/>
    </row>
    <row r="4451" spans="1:24" x14ac:dyDescent="0.3">
      <c r="A4451" s="13"/>
      <c r="B4451" s="11">
        <v>5469</v>
      </c>
      <c r="C4451" s="14">
        <f t="shared" si="934"/>
        <v>73.952699999999993</v>
      </c>
      <c r="D4451" s="13"/>
      <c r="E4451" s="14">
        <f t="shared" si="937"/>
        <v>73.952399999999997</v>
      </c>
      <c r="F4451" s="21">
        <f t="shared" si="936"/>
        <v>3</v>
      </c>
      <c r="G4451" s="13"/>
      <c r="H4451" s="21">
        <f t="shared" si="935"/>
        <v>2.9999999999999996</v>
      </c>
      <c r="I4451" s="13"/>
      <c r="J4451" s="11" t="str">
        <f t="shared" si="938"/>
        <v>X</v>
      </c>
      <c r="K4451" s="11" t="str">
        <f t="shared" si="939"/>
        <v/>
      </c>
      <c r="L4451" s="11" t="str">
        <f t="shared" si="940"/>
        <v/>
      </c>
      <c r="M4451" s="13"/>
      <c r="X4451" s="13"/>
    </row>
    <row r="4452" spans="1:24" x14ac:dyDescent="0.3">
      <c r="A4452" s="13"/>
      <c r="B4452" s="11">
        <v>5470</v>
      </c>
      <c r="C4452" s="14">
        <f t="shared" si="934"/>
        <v>73.959400000000002</v>
      </c>
      <c r="D4452" s="13"/>
      <c r="E4452" s="14">
        <f t="shared" si="937"/>
        <v>73.959199999999996</v>
      </c>
      <c r="F4452" s="21">
        <f t="shared" si="936"/>
        <v>2</v>
      </c>
      <c r="G4452" s="13"/>
      <c r="H4452" s="21">
        <f t="shared" si="935"/>
        <v>2</v>
      </c>
      <c r="I4452" s="13"/>
      <c r="J4452" s="11" t="str">
        <f t="shared" si="938"/>
        <v>X</v>
      </c>
      <c r="K4452" s="11" t="str">
        <f t="shared" si="939"/>
        <v/>
      </c>
      <c r="L4452" s="11" t="str">
        <f t="shared" si="940"/>
        <v/>
      </c>
      <c r="M4452" s="13"/>
      <c r="X4452" s="13"/>
    </row>
    <row r="4453" spans="1:24" x14ac:dyDescent="0.3">
      <c r="A4453" s="13"/>
      <c r="B4453" s="11">
        <v>5471</v>
      </c>
      <c r="C4453" s="14">
        <f t="shared" si="934"/>
        <v>73.966200000000001</v>
      </c>
      <c r="D4453" s="13"/>
      <c r="E4453" s="14">
        <f t="shared" si="937"/>
        <v>73.965999999999994</v>
      </c>
      <c r="F4453" s="21">
        <f t="shared" si="936"/>
        <v>2</v>
      </c>
      <c r="G4453" s="13"/>
      <c r="H4453" s="21">
        <f t="shared" si="935"/>
        <v>2</v>
      </c>
      <c r="I4453" s="13"/>
      <c r="J4453" s="11" t="str">
        <f t="shared" si="938"/>
        <v>X</v>
      </c>
      <c r="K4453" s="11" t="str">
        <f t="shared" si="939"/>
        <v/>
      </c>
      <c r="L4453" s="11" t="str">
        <f t="shared" si="940"/>
        <v/>
      </c>
      <c r="M4453" s="13"/>
      <c r="X4453" s="13"/>
    </row>
    <row r="4454" spans="1:24" x14ac:dyDescent="0.3">
      <c r="A4454" s="13"/>
      <c r="B4454" s="11">
        <v>5472</v>
      </c>
      <c r="C4454" s="14">
        <f t="shared" si="934"/>
        <v>73.972999999999999</v>
      </c>
      <c r="D4454" s="13"/>
      <c r="E4454" s="14">
        <f t="shared" si="937"/>
        <v>73.972800000000007</v>
      </c>
      <c r="F4454" s="21">
        <f t="shared" si="936"/>
        <v>2</v>
      </c>
      <c r="G4454" s="13"/>
      <c r="H4454" s="21">
        <f t="shared" si="935"/>
        <v>2</v>
      </c>
      <c r="I4454" s="13"/>
      <c r="J4454" s="11" t="str">
        <f t="shared" si="938"/>
        <v>X</v>
      </c>
      <c r="K4454" s="11" t="str">
        <f t="shared" si="939"/>
        <v/>
      </c>
      <c r="L4454" s="11" t="str">
        <f t="shared" si="940"/>
        <v/>
      </c>
      <c r="M4454" s="13"/>
      <c r="X4454" s="13"/>
    </row>
    <row r="4455" spans="1:24" x14ac:dyDescent="0.3">
      <c r="A4455" s="13"/>
      <c r="B4455" s="11">
        <v>5473</v>
      </c>
      <c r="C4455" s="14">
        <f t="shared" si="934"/>
        <v>73.979699999999994</v>
      </c>
      <c r="D4455" s="13"/>
      <c r="E4455" s="14">
        <f t="shared" si="937"/>
        <v>73.979600000000005</v>
      </c>
      <c r="F4455" s="21">
        <f t="shared" si="936"/>
        <v>1</v>
      </c>
      <c r="G4455" s="13"/>
      <c r="H4455" s="21">
        <f t="shared" si="935"/>
        <v>1</v>
      </c>
      <c r="I4455" s="13"/>
      <c r="J4455" s="11" t="str">
        <f t="shared" si="938"/>
        <v>X</v>
      </c>
      <c r="K4455" s="11" t="str">
        <f t="shared" si="939"/>
        <v/>
      </c>
      <c r="L4455" s="11" t="str">
        <f t="shared" si="940"/>
        <v/>
      </c>
      <c r="M4455" s="13"/>
      <c r="X4455" s="13"/>
    </row>
    <row r="4456" spans="1:24" x14ac:dyDescent="0.3">
      <c r="A4456" s="13"/>
      <c r="B4456" s="11">
        <v>5474</v>
      </c>
      <c r="C4456" s="14">
        <f t="shared" si="934"/>
        <v>73.986500000000007</v>
      </c>
      <c r="D4456" s="13"/>
      <c r="E4456" s="14">
        <f t="shared" si="937"/>
        <v>73.986400000000003</v>
      </c>
      <c r="F4456" s="21">
        <f t="shared" si="936"/>
        <v>1</v>
      </c>
      <c r="G4456" s="13"/>
      <c r="H4456" s="21">
        <f t="shared" si="935"/>
        <v>1</v>
      </c>
      <c r="I4456" s="13"/>
      <c r="J4456" s="11" t="str">
        <f t="shared" si="938"/>
        <v>X</v>
      </c>
      <c r="K4456" s="11" t="str">
        <f t="shared" si="939"/>
        <v/>
      </c>
      <c r="L4456" s="11" t="str">
        <f t="shared" si="940"/>
        <v/>
      </c>
      <c r="M4456" s="13"/>
      <c r="X4456" s="13"/>
    </row>
    <row r="4457" spans="1:24" x14ac:dyDescent="0.3">
      <c r="A4457" s="13"/>
      <c r="B4457" s="11">
        <v>5475</v>
      </c>
      <c r="C4457" s="14">
        <f t="shared" si="934"/>
        <v>73.993200000000002</v>
      </c>
      <c r="D4457" s="13"/>
      <c r="E4457" s="14">
        <f t="shared" si="937"/>
        <v>73.993200000000002</v>
      </c>
      <c r="F4457" s="21">
        <f t="shared" si="936"/>
        <v>0</v>
      </c>
      <c r="G4457" s="13"/>
      <c r="H4457" s="21">
        <f t="shared" si="935"/>
        <v>0</v>
      </c>
      <c r="I4457" s="13"/>
      <c r="J4457" s="11" t="str">
        <f t="shared" si="938"/>
        <v>X</v>
      </c>
      <c r="K4457" s="11" t="str">
        <f t="shared" si="939"/>
        <v/>
      </c>
      <c r="L4457" s="11" t="str">
        <f t="shared" si="940"/>
        <v/>
      </c>
      <c r="M4457" s="13"/>
      <c r="X4457" s="13"/>
    </row>
    <row r="4458" spans="1:24" x14ac:dyDescent="0.3">
      <c r="A4458" s="13"/>
      <c r="B4458" s="11">
        <v>5476</v>
      </c>
      <c r="C4458" s="14">
        <f t="shared" si="934"/>
        <v>74</v>
      </c>
      <c r="D4458" s="13"/>
      <c r="E4458" s="14">
        <f>73+(B4458-5329)/147</f>
        <v>74</v>
      </c>
      <c r="F4458" s="21"/>
      <c r="G4458" s="13"/>
      <c r="H4458" s="21">
        <f t="shared" si="935"/>
        <v>0</v>
      </c>
      <c r="I4458" s="13"/>
      <c r="J4458" s="10">
        <f>COUNTIF(J4312:J4457,"X")</f>
        <v>109</v>
      </c>
      <c r="K4458" s="10">
        <f>COUNTIF(K4312:K4457,"U")</f>
        <v>10</v>
      </c>
      <c r="L4458" s="10">
        <f>COUNTIF(L4312:L4457,"O")</f>
        <v>27</v>
      </c>
      <c r="M4458" s="13"/>
      <c r="X4458" s="13"/>
    </row>
    <row r="4459" spans="1:24" x14ac:dyDescent="0.3">
      <c r="A4459" s="13"/>
      <c r="B4459" s="11">
        <v>5477</v>
      </c>
      <c r="C4459" s="14">
        <f t="shared" si="934"/>
        <v>74.006799999999998</v>
      </c>
      <c r="D4459" s="13"/>
      <c r="E4459" s="14">
        <f t="shared" ref="E4459:E4522" si="941">ROUND(74+(B4459-5476)/149,4)</f>
        <v>74.006699999999995</v>
      </c>
      <c r="F4459" s="21">
        <f t="shared" ref="F4459:F4480" si="942">ROUND(((E4459-74)/0.14)*(17/2),0)</f>
        <v>0</v>
      </c>
      <c r="G4459" s="13"/>
      <c r="H4459" s="21">
        <f t="shared" si="935"/>
        <v>1</v>
      </c>
      <c r="I4459" s="13"/>
      <c r="J4459" s="11" t="str">
        <f t="shared" ref="J4459:J4490" si="943">IF(H4459=F4459,"X","")</f>
        <v/>
      </c>
      <c r="K4459" s="11" t="str">
        <f t="shared" ref="K4459:K4490" si="944">IF(H4459&gt;F4459,"U","")</f>
        <v>U</v>
      </c>
      <c r="L4459" s="11" t="str">
        <f t="shared" ref="L4459:L4490" si="945">IF(H4459&lt;F4459,"O","")</f>
        <v/>
      </c>
      <c r="M4459" s="13"/>
      <c r="X4459" s="13"/>
    </row>
    <row r="4460" spans="1:24" x14ac:dyDescent="0.3">
      <c r="A4460" s="13"/>
      <c r="B4460" s="11">
        <v>5478</v>
      </c>
      <c r="C4460" s="14">
        <f t="shared" si="934"/>
        <v>74.013499999999993</v>
      </c>
      <c r="D4460" s="13"/>
      <c r="E4460" s="14">
        <f t="shared" si="941"/>
        <v>74.013400000000004</v>
      </c>
      <c r="F4460" s="21">
        <f t="shared" si="942"/>
        <v>1</v>
      </c>
      <c r="G4460" s="13"/>
      <c r="H4460" s="21">
        <f t="shared" si="935"/>
        <v>1</v>
      </c>
      <c r="I4460" s="13"/>
      <c r="J4460" s="11" t="str">
        <f t="shared" si="943"/>
        <v>X</v>
      </c>
      <c r="K4460" s="11" t="str">
        <f t="shared" si="944"/>
        <v/>
      </c>
      <c r="L4460" s="11" t="str">
        <f t="shared" si="945"/>
        <v/>
      </c>
      <c r="M4460" s="13"/>
      <c r="X4460" s="13"/>
    </row>
    <row r="4461" spans="1:24" x14ac:dyDescent="0.3">
      <c r="A4461" s="13"/>
      <c r="B4461" s="11">
        <v>5479</v>
      </c>
      <c r="C4461" s="14">
        <f t="shared" si="934"/>
        <v>74.020300000000006</v>
      </c>
      <c r="D4461" s="13"/>
      <c r="E4461" s="14">
        <f t="shared" si="941"/>
        <v>74.020099999999999</v>
      </c>
      <c r="F4461" s="21">
        <f t="shared" si="942"/>
        <v>1</v>
      </c>
      <c r="G4461" s="13"/>
      <c r="H4461" s="21">
        <f t="shared" si="935"/>
        <v>2</v>
      </c>
      <c r="I4461" s="13"/>
      <c r="J4461" s="11" t="str">
        <f t="shared" si="943"/>
        <v/>
      </c>
      <c r="K4461" s="11" t="str">
        <f t="shared" si="944"/>
        <v>U</v>
      </c>
      <c r="L4461" s="11" t="str">
        <f t="shared" si="945"/>
        <v/>
      </c>
      <c r="M4461" s="13"/>
      <c r="X4461" s="13"/>
    </row>
    <row r="4462" spans="1:24" x14ac:dyDescent="0.3">
      <c r="A4462" s="13"/>
      <c r="B4462" s="11">
        <v>5480</v>
      </c>
      <c r="C4462" s="14">
        <f t="shared" si="934"/>
        <v>74.027000000000001</v>
      </c>
      <c r="D4462" s="13"/>
      <c r="E4462" s="14">
        <f t="shared" si="941"/>
        <v>74.026799999999994</v>
      </c>
      <c r="F4462" s="21">
        <f t="shared" si="942"/>
        <v>2</v>
      </c>
      <c r="G4462" s="13"/>
      <c r="H4462" s="21">
        <f t="shared" si="935"/>
        <v>2</v>
      </c>
      <c r="I4462" s="13"/>
      <c r="J4462" s="11" t="str">
        <f t="shared" si="943"/>
        <v>X</v>
      </c>
      <c r="K4462" s="11" t="str">
        <f t="shared" si="944"/>
        <v/>
      </c>
      <c r="L4462" s="11" t="str">
        <f t="shared" si="945"/>
        <v/>
      </c>
      <c r="M4462" s="13"/>
      <c r="X4462" s="13"/>
    </row>
    <row r="4463" spans="1:24" x14ac:dyDescent="0.3">
      <c r="A4463" s="13"/>
      <c r="B4463" s="11">
        <v>5481</v>
      </c>
      <c r="C4463" s="14">
        <f t="shared" si="934"/>
        <v>74.033799999999999</v>
      </c>
      <c r="D4463" s="13"/>
      <c r="E4463" s="14">
        <f t="shared" si="941"/>
        <v>74.033600000000007</v>
      </c>
      <c r="F4463" s="21">
        <f t="shared" si="942"/>
        <v>2</v>
      </c>
      <c r="G4463" s="13"/>
      <c r="H4463" s="21">
        <f t="shared" si="935"/>
        <v>2</v>
      </c>
      <c r="I4463" s="13"/>
      <c r="J4463" s="11" t="str">
        <f t="shared" si="943"/>
        <v>X</v>
      </c>
      <c r="K4463" s="11" t="str">
        <f t="shared" si="944"/>
        <v/>
      </c>
      <c r="L4463" s="11" t="str">
        <f t="shared" si="945"/>
        <v/>
      </c>
      <c r="M4463" s="13"/>
      <c r="X4463" s="13"/>
    </row>
    <row r="4464" spans="1:24" x14ac:dyDescent="0.3">
      <c r="A4464" s="13"/>
      <c r="B4464" s="11">
        <v>5482</v>
      </c>
      <c r="C4464" s="14">
        <f t="shared" si="934"/>
        <v>74.040499999999994</v>
      </c>
      <c r="D4464" s="13"/>
      <c r="E4464" s="14">
        <f t="shared" si="941"/>
        <v>74.040300000000002</v>
      </c>
      <c r="F4464" s="21">
        <f t="shared" si="942"/>
        <v>2</v>
      </c>
      <c r="G4464" s="13"/>
      <c r="H4464" s="21">
        <f t="shared" si="935"/>
        <v>2</v>
      </c>
      <c r="I4464" s="13"/>
      <c r="J4464" s="11" t="str">
        <f t="shared" si="943"/>
        <v>X</v>
      </c>
      <c r="K4464" s="11" t="str">
        <f t="shared" si="944"/>
        <v/>
      </c>
      <c r="L4464" s="11" t="str">
        <f t="shared" si="945"/>
        <v/>
      </c>
      <c r="M4464" s="13"/>
      <c r="X4464" s="13"/>
    </row>
    <row r="4465" spans="1:24" x14ac:dyDescent="0.3">
      <c r="A4465" s="13"/>
      <c r="B4465" s="11">
        <v>5483</v>
      </c>
      <c r="C4465" s="14">
        <f t="shared" si="934"/>
        <v>74.047300000000007</v>
      </c>
      <c r="D4465" s="13"/>
      <c r="E4465" s="14">
        <f t="shared" si="941"/>
        <v>74.046999999999997</v>
      </c>
      <c r="F4465" s="21">
        <f t="shared" si="942"/>
        <v>3</v>
      </c>
      <c r="G4465" s="13"/>
      <c r="H4465" s="21">
        <f t="shared" si="935"/>
        <v>2.9999999999999996</v>
      </c>
      <c r="I4465" s="13"/>
      <c r="J4465" s="11" t="str">
        <f t="shared" si="943"/>
        <v>X</v>
      </c>
      <c r="K4465" s="11" t="str">
        <f t="shared" si="944"/>
        <v/>
      </c>
      <c r="L4465" s="11" t="str">
        <f t="shared" si="945"/>
        <v/>
      </c>
      <c r="M4465" s="13"/>
      <c r="X4465" s="13"/>
    </row>
    <row r="4466" spans="1:24" x14ac:dyDescent="0.3">
      <c r="A4466" s="13"/>
      <c r="B4466" s="11">
        <v>5484</v>
      </c>
      <c r="C4466" s="14">
        <f t="shared" si="934"/>
        <v>74.054000000000002</v>
      </c>
      <c r="D4466" s="13"/>
      <c r="E4466" s="14">
        <f t="shared" si="941"/>
        <v>74.053700000000006</v>
      </c>
      <c r="F4466" s="21">
        <f t="shared" si="942"/>
        <v>3</v>
      </c>
      <c r="G4466" s="13"/>
      <c r="H4466" s="21">
        <f t="shared" si="935"/>
        <v>2.9999999999999996</v>
      </c>
      <c r="I4466" s="13"/>
      <c r="J4466" s="11" t="str">
        <f t="shared" si="943"/>
        <v>X</v>
      </c>
      <c r="K4466" s="11" t="str">
        <f t="shared" si="944"/>
        <v/>
      </c>
      <c r="L4466" s="11" t="str">
        <f t="shared" si="945"/>
        <v/>
      </c>
      <c r="M4466" s="13"/>
      <c r="X4466" s="13"/>
    </row>
    <row r="4467" spans="1:24" x14ac:dyDescent="0.3">
      <c r="A4467" s="13"/>
      <c r="B4467" s="11">
        <v>5485</v>
      </c>
      <c r="C4467" s="14">
        <f t="shared" si="934"/>
        <v>74.0608</v>
      </c>
      <c r="D4467" s="13"/>
      <c r="E4467" s="14">
        <f t="shared" si="941"/>
        <v>74.060400000000001</v>
      </c>
      <c r="F4467" s="21">
        <f t="shared" si="942"/>
        <v>4</v>
      </c>
      <c r="G4467" s="13"/>
      <c r="H4467" s="21">
        <f t="shared" si="935"/>
        <v>4</v>
      </c>
      <c r="I4467" s="13"/>
      <c r="J4467" s="11" t="str">
        <f t="shared" si="943"/>
        <v>X</v>
      </c>
      <c r="K4467" s="11" t="str">
        <f t="shared" si="944"/>
        <v/>
      </c>
      <c r="L4467" s="11" t="str">
        <f t="shared" si="945"/>
        <v/>
      </c>
      <c r="M4467" s="13"/>
      <c r="X4467" s="13"/>
    </row>
    <row r="4468" spans="1:24" x14ac:dyDescent="0.3">
      <c r="A4468" s="13"/>
      <c r="B4468" s="11">
        <v>5486</v>
      </c>
      <c r="C4468" s="14">
        <f t="shared" si="934"/>
        <v>74.067499999999995</v>
      </c>
      <c r="D4468" s="13"/>
      <c r="E4468" s="14">
        <f t="shared" si="941"/>
        <v>74.067099999999996</v>
      </c>
      <c r="F4468" s="21">
        <f t="shared" si="942"/>
        <v>4</v>
      </c>
      <c r="G4468" s="13"/>
      <c r="H4468" s="21">
        <f t="shared" si="935"/>
        <v>4</v>
      </c>
      <c r="I4468" s="13"/>
      <c r="J4468" s="11" t="str">
        <f t="shared" si="943"/>
        <v>X</v>
      </c>
      <c r="K4468" s="11" t="str">
        <f t="shared" si="944"/>
        <v/>
      </c>
      <c r="L4468" s="11" t="str">
        <f t="shared" si="945"/>
        <v/>
      </c>
      <c r="M4468" s="13"/>
      <c r="X4468" s="13"/>
    </row>
    <row r="4469" spans="1:24" x14ac:dyDescent="0.3">
      <c r="A4469" s="13"/>
      <c r="B4469" s="11">
        <v>5487</v>
      </c>
      <c r="C4469" s="14">
        <f t="shared" si="934"/>
        <v>74.074299999999994</v>
      </c>
      <c r="D4469" s="13"/>
      <c r="E4469" s="14">
        <f t="shared" si="941"/>
        <v>74.073800000000006</v>
      </c>
      <c r="F4469" s="21">
        <f t="shared" si="942"/>
        <v>4</v>
      </c>
      <c r="G4469" s="13"/>
      <c r="H4469" s="21">
        <f t="shared" si="935"/>
        <v>5</v>
      </c>
      <c r="I4469" s="13"/>
      <c r="J4469" s="11" t="str">
        <f t="shared" si="943"/>
        <v/>
      </c>
      <c r="K4469" s="11" t="str">
        <f t="shared" si="944"/>
        <v>U</v>
      </c>
      <c r="L4469" s="11" t="str">
        <f t="shared" si="945"/>
        <v/>
      </c>
      <c r="M4469" s="13"/>
      <c r="X4469" s="13"/>
    </row>
    <row r="4470" spans="1:24" x14ac:dyDescent="0.3">
      <c r="A4470" s="13"/>
      <c r="B4470" s="11">
        <v>5488</v>
      </c>
      <c r="C4470" s="14">
        <f t="shared" si="934"/>
        <v>74.081000000000003</v>
      </c>
      <c r="D4470" s="13"/>
      <c r="E4470" s="14">
        <f t="shared" si="941"/>
        <v>74.080500000000001</v>
      </c>
      <c r="F4470" s="21">
        <f t="shared" si="942"/>
        <v>5</v>
      </c>
      <c r="G4470" s="13"/>
      <c r="H4470" s="21">
        <f t="shared" si="935"/>
        <v>5</v>
      </c>
      <c r="I4470" s="13"/>
      <c r="J4470" s="11" t="str">
        <f t="shared" si="943"/>
        <v>X</v>
      </c>
      <c r="K4470" s="11" t="str">
        <f t="shared" si="944"/>
        <v/>
      </c>
      <c r="L4470" s="11" t="str">
        <f t="shared" si="945"/>
        <v/>
      </c>
      <c r="M4470" s="13"/>
      <c r="X4470" s="13"/>
    </row>
    <row r="4471" spans="1:24" x14ac:dyDescent="0.3">
      <c r="A4471" s="13"/>
      <c r="B4471" s="11">
        <v>5489</v>
      </c>
      <c r="C4471" s="14">
        <f t="shared" si="934"/>
        <v>74.087800000000001</v>
      </c>
      <c r="D4471" s="13"/>
      <c r="E4471" s="14">
        <f t="shared" si="941"/>
        <v>74.087199999999996</v>
      </c>
      <c r="F4471" s="21">
        <f t="shared" si="942"/>
        <v>5</v>
      </c>
      <c r="G4471" s="13"/>
      <c r="H4471" s="21">
        <f t="shared" si="935"/>
        <v>5.9999999999999991</v>
      </c>
      <c r="I4471" s="13"/>
      <c r="J4471" s="11" t="str">
        <f t="shared" si="943"/>
        <v/>
      </c>
      <c r="K4471" s="11" t="str">
        <f t="shared" si="944"/>
        <v>U</v>
      </c>
      <c r="L4471" s="11" t="str">
        <f t="shared" si="945"/>
        <v/>
      </c>
      <c r="M4471" s="13"/>
      <c r="X4471" s="13"/>
    </row>
    <row r="4472" spans="1:24" x14ac:dyDescent="0.3">
      <c r="A4472" s="13"/>
      <c r="B4472" s="11">
        <v>5490</v>
      </c>
      <c r="C4472" s="14">
        <f t="shared" si="934"/>
        <v>74.094499999999996</v>
      </c>
      <c r="D4472" s="13"/>
      <c r="E4472" s="14">
        <f t="shared" si="941"/>
        <v>74.093999999999994</v>
      </c>
      <c r="F4472" s="21">
        <f t="shared" si="942"/>
        <v>6</v>
      </c>
      <c r="G4472" s="13"/>
      <c r="H4472" s="21">
        <f t="shared" si="935"/>
        <v>5</v>
      </c>
      <c r="I4472" s="13"/>
      <c r="J4472" s="11" t="str">
        <f t="shared" si="943"/>
        <v/>
      </c>
      <c r="K4472" s="11" t="str">
        <f t="shared" si="944"/>
        <v/>
      </c>
      <c r="L4472" s="11" t="str">
        <f t="shared" si="945"/>
        <v>O</v>
      </c>
      <c r="M4472" s="13"/>
      <c r="X4472" s="13"/>
    </row>
    <row r="4473" spans="1:24" x14ac:dyDescent="0.3">
      <c r="A4473" s="13"/>
      <c r="B4473" s="11">
        <v>5491</v>
      </c>
      <c r="C4473" s="14">
        <f t="shared" si="934"/>
        <v>74.101299999999995</v>
      </c>
      <c r="D4473" s="13"/>
      <c r="E4473" s="14">
        <f t="shared" si="941"/>
        <v>74.100700000000003</v>
      </c>
      <c r="F4473" s="21">
        <f t="shared" si="942"/>
        <v>6</v>
      </c>
      <c r="G4473" s="13"/>
      <c r="H4473" s="21">
        <f t="shared" si="935"/>
        <v>5.9999999999999991</v>
      </c>
      <c r="I4473" s="13"/>
      <c r="J4473" s="11" t="str">
        <f t="shared" si="943"/>
        <v>X</v>
      </c>
      <c r="K4473" s="11" t="str">
        <f t="shared" si="944"/>
        <v/>
      </c>
      <c r="L4473" s="11" t="str">
        <f t="shared" si="945"/>
        <v/>
      </c>
      <c r="M4473" s="13"/>
      <c r="X4473" s="13"/>
    </row>
    <row r="4474" spans="1:24" x14ac:dyDescent="0.3">
      <c r="A4474" s="13"/>
      <c r="B4474" s="11">
        <v>5492</v>
      </c>
      <c r="C4474" s="14">
        <f t="shared" si="934"/>
        <v>74.108000000000004</v>
      </c>
      <c r="D4474" s="13"/>
      <c r="E4474" s="14">
        <f t="shared" si="941"/>
        <v>74.107399999999998</v>
      </c>
      <c r="F4474" s="21">
        <f t="shared" si="942"/>
        <v>7</v>
      </c>
      <c r="G4474" s="13"/>
      <c r="H4474" s="21">
        <f t="shared" si="935"/>
        <v>5.9999999999999991</v>
      </c>
      <c r="I4474" s="13"/>
      <c r="J4474" s="11" t="str">
        <f t="shared" si="943"/>
        <v/>
      </c>
      <c r="K4474" s="11" t="str">
        <f t="shared" si="944"/>
        <v/>
      </c>
      <c r="L4474" s="11" t="str">
        <f t="shared" si="945"/>
        <v>O</v>
      </c>
      <c r="M4474" s="13"/>
      <c r="X4474" s="13"/>
    </row>
    <row r="4475" spans="1:24" x14ac:dyDescent="0.3">
      <c r="A4475" s="13"/>
      <c r="B4475" s="11">
        <v>5493</v>
      </c>
      <c r="C4475" s="14">
        <f t="shared" si="934"/>
        <v>74.114800000000002</v>
      </c>
      <c r="D4475" s="13"/>
      <c r="E4475" s="14">
        <f t="shared" si="941"/>
        <v>74.114099999999993</v>
      </c>
      <c r="F4475" s="21">
        <f t="shared" si="942"/>
        <v>7</v>
      </c>
      <c r="G4475" s="13"/>
      <c r="H4475" s="21">
        <f t="shared" si="935"/>
        <v>7</v>
      </c>
      <c r="I4475" s="13"/>
      <c r="J4475" s="11" t="str">
        <f t="shared" si="943"/>
        <v>X</v>
      </c>
      <c r="K4475" s="11" t="str">
        <f t="shared" si="944"/>
        <v/>
      </c>
      <c r="L4475" s="11" t="str">
        <f t="shared" si="945"/>
        <v/>
      </c>
      <c r="M4475" s="13"/>
      <c r="X4475" s="13"/>
    </row>
    <row r="4476" spans="1:24" x14ac:dyDescent="0.3">
      <c r="A4476" s="13"/>
      <c r="B4476" s="11">
        <v>5494</v>
      </c>
      <c r="C4476" s="14">
        <f t="shared" si="934"/>
        <v>74.121499999999997</v>
      </c>
      <c r="D4476" s="13"/>
      <c r="E4476" s="14">
        <f t="shared" si="941"/>
        <v>74.120800000000003</v>
      </c>
      <c r="F4476" s="21">
        <f t="shared" si="942"/>
        <v>7</v>
      </c>
      <c r="G4476" s="13"/>
      <c r="H4476" s="21">
        <f t="shared" si="935"/>
        <v>7</v>
      </c>
      <c r="I4476" s="13"/>
      <c r="J4476" s="11" t="str">
        <f t="shared" si="943"/>
        <v>X</v>
      </c>
      <c r="K4476" s="11" t="str">
        <f t="shared" si="944"/>
        <v/>
      </c>
      <c r="L4476" s="11" t="str">
        <f t="shared" si="945"/>
        <v/>
      </c>
      <c r="M4476" s="13"/>
      <c r="X4476" s="13"/>
    </row>
    <row r="4477" spans="1:24" x14ac:dyDescent="0.3">
      <c r="A4477" s="13"/>
      <c r="B4477" s="11">
        <v>5495</v>
      </c>
      <c r="C4477" s="14">
        <f t="shared" si="934"/>
        <v>74.128299999999996</v>
      </c>
      <c r="D4477" s="13"/>
      <c r="E4477" s="14">
        <f t="shared" si="941"/>
        <v>74.127499999999998</v>
      </c>
      <c r="F4477" s="21">
        <f t="shared" si="942"/>
        <v>8</v>
      </c>
      <c r="G4477" s="13"/>
      <c r="H4477" s="21">
        <f t="shared" si="935"/>
        <v>8</v>
      </c>
      <c r="I4477" s="13"/>
      <c r="J4477" s="11" t="str">
        <f t="shared" si="943"/>
        <v>X</v>
      </c>
      <c r="K4477" s="11" t="str">
        <f t="shared" si="944"/>
        <v/>
      </c>
      <c r="L4477" s="11" t="str">
        <f t="shared" si="945"/>
        <v/>
      </c>
      <c r="M4477" s="13"/>
      <c r="X4477" s="13"/>
    </row>
    <row r="4478" spans="1:24" x14ac:dyDescent="0.3">
      <c r="A4478" s="13"/>
      <c r="B4478" s="11">
        <v>5496</v>
      </c>
      <c r="C4478" s="14">
        <f t="shared" si="934"/>
        <v>74.135000000000005</v>
      </c>
      <c r="D4478" s="13"/>
      <c r="E4478" s="14">
        <f t="shared" si="941"/>
        <v>74.134200000000007</v>
      </c>
      <c r="F4478" s="21">
        <f t="shared" si="942"/>
        <v>8</v>
      </c>
      <c r="G4478" s="13"/>
      <c r="H4478" s="21">
        <f t="shared" si="935"/>
        <v>8</v>
      </c>
      <c r="I4478" s="13"/>
      <c r="J4478" s="11" t="str">
        <f t="shared" si="943"/>
        <v>X</v>
      </c>
      <c r="K4478" s="11" t="str">
        <f t="shared" si="944"/>
        <v/>
      </c>
      <c r="L4478" s="11" t="str">
        <f t="shared" si="945"/>
        <v/>
      </c>
      <c r="M4478" s="13"/>
      <c r="X4478" s="13"/>
    </row>
    <row r="4479" spans="1:24" x14ac:dyDescent="0.3">
      <c r="A4479" s="13"/>
      <c r="B4479" s="11">
        <v>5497</v>
      </c>
      <c r="C4479" s="14">
        <f t="shared" si="934"/>
        <v>74.141800000000003</v>
      </c>
      <c r="D4479" s="13"/>
      <c r="E4479" s="14">
        <f t="shared" si="941"/>
        <v>74.140900000000002</v>
      </c>
      <c r="F4479" s="21">
        <f t="shared" si="942"/>
        <v>9</v>
      </c>
      <c r="G4479" s="13"/>
      <c r="H4479" s="21">
        <f t="shared" si="935"/>
        <v>9</v>
      </c>
      <c r="I4479" s="13"/>
      <c r="J4479" s="11" t="str">
        <f t="shared" si="943"/>
        <v>X</v>
      </c>
      <c r="K4479" s="11" t="str">
        <f t="shared" si="944"/>
        <v/>
      </c>
      <c r="L4479" s="11" t="str">
        <f t="shared" si="945"/>
        <v/>
      </c>
      <c r="M4479" s="13"/>
      <c r="X4479" s="13"/>
    </row>
    <row r="4480" spans="1:24" x14ac:dyDescent="0.3">
      <c r="A4480" s="13"/>
      <c r="B4480" s="11">
        <v>5498</v>
      </c>
      <c r="C4480" s="14">
        <f t="shared" si="934"/>
        <v>74.148499999999999</v>
      </c>
      <c r="D4480" s="13"/>
      <c r="E4480" s="14">
        <f t="shared" si="941"/>
        <v>74.1477</v>
      </c>
      <c r="F4480" s="21">
        <f t="shared" si="942"/>
        <v>9</v>
      </c>
      <c r="G4480" s="13"/>
      <c r="H4480" s="21">
        <f t="shared" si="935"/>
        <v>8</v>
      </c>
      <c r="I4480" s="13"/>
      <c r="J4480" s="11" t="str">
        <f t="shared" si="943"/>
        <v/>
      </c>
      <c r="K4480" s="11" t="str">
        <f t="shared" si="944"/>
        <v/>
      </c>
      <c r="L4480" s="11" t="str">
        <f t="shared" si="945"/>
        <v>O</v>
      </c>
      <c r="M4480" s="13"/>
      <c r="X4480" s="13"/>
    </row>
    <row r="4481" spans="1:24" x14ac:dyDescent="0.3">
      <c r="A4481" s="13"/>
      <c r="B4481" s="11">
        <v>5499</v>
      </c>
      <c r="C4481" s="14">
        <f t="shared" si="934"/>
        <v>74.155199999999994</v>
      </c>
      <c r="D4481" s="13"/>
      <c r="E4481" s="14">
        <f t="shared" si="941"/>
        <v>74.154399999999995</v>
      </c>
      <c r="F4481" s="21">
        <f t="shared" ref="F4481:F4501" si="946">ROUND((17/2)+(((E4481-74)-0.14)/0.14)*(17/3),0)</f>
        <v>9</v>
      </c>
      <c r="G4481" s="13"/>
      <c r="H4481" s="21">
        <f t="shared" si="935"/>
        <v>8</v>
      </c>
      <c r="I4481" s="13"/>
      <c r="J4481" s="11" t="str">
        <f t="shared" si="943"/>
        <v/>
      </c>
      <c r="K4481" s="11" t="str">
        <f t="shared" si="944"/>
        <v/>
      </c>
      <c r="L4481" s="11" t="str">
        <f t="shared" si="945"/>
        <v>O</v>
      </c>
      <c r="M4481" s="13"/>
      <c r="X4481" s="13"/>
    </row>
    <row r="4482" spans="1:24" x14ac:dyDescent="0.3">
      <c r="A4482" s="13"/>
      <c r="B4482" s="11">
        <v>5500</v>
      </c>
      <c r="C4482" s="14">
        <f t="shared" si="934"/>
        <v>74.162000000000006</v>
      </c>
      <c r="D4482" s="13"/>
      <c r="E4482" s="14">
        <f t="shared" si="941"/>
        <v>74.161100000000005</v>
      </c>
      <c r="F4482" s="21">
        <f t="shared" si="946"/>
        <v>9</v>
      </c>
      <c r="G4482" s="13"/>
      <c r="H4482" s="21">
        <f t="shared" si="935"/>
        <v>9</v>
      </c>
      <c r="I4482" s="13"/>
      <c r="J4482" s="11" t="str">
        <f t="shared" si="943"/>
        <v>X</v>
      </c>
      <c r="K4482" s="11" t="str">
        <f t="shared" si="944"/>
        <v/>
      </c>
      <c r="L4482" s="11" t="str">
        <f t="shared" si="945"/>
        <v/>
      </c>
      <c r="M4482" s="13"/>
      <c r="X4482" s="13"/>
    </row>
    <row r="4483" spans="1:24" x14ac:dyDescent="0.3">
      <c r="A4483" s="13"/>
      <c r="B4483" s="11">
        <v>5501</v>
      </c>
      <c r="C4483" s="14">
        <f t="shared" si="934"/>
        <v>74.168700000000001</v>
      </c>
      <c r="D4483" s="13"/>
      <c r="E4483" s="14">
        <f t="shared" si="941"/>
        <v>74.1678</v>
      </c>
      <c r="F4483" s="21">
        <f t="shared" si="946"/>
        <v>10</v>
      </c>
      <c r="G4483" s="13"/>
      <c r="H4483" s="21">
        <f t="shared" si="935"/>
        <v>9</v>
      </c>
      <c r="I4483" s="13"/>
      <c r="J4483" s="11" t="str">
        <f t="shared" si="943"/>
        <v/>
      </c>
      <c r="K4483" s="11" t="str">
        <f t="shared" si="944"/>
        <v/>
      </c>
      <c r="L4483" s="11" t="str">
        <f t="shared" si="945"/>
        <v>O</v>
      </c>
      <c r="M4483" s="13"/>
      <c r="X4483" s="13"/>
    </row>
    <row r="4484" spans="1:24" x14ac:dyDescent="0.3">
      <c r="A4484" s="13"/>
      <c r="B4484" s="11">
        <v>5502</v>
      </c>
      <c r="C4484" s="14">
        <f t="shared" si="934"/>
        <v>74.1755</v>
      </c>
      <c r="D4484" s="13"/>
      <c r="E4484" s="14">
        <f t="shared" si="941"/>
        <v>74.174499999999995</v>
      </c>
      <c r="F4484" s="21">
        <f t="shared" si="946"/>
        <v>10</v>
      </c>
      <c r="G4484" s="13"/>
      <c r="H4484" s="21">
        <f t="shared" si="935"/>
        <v>10</v>
      </c>
      <c r="I4484" s="13"/>
      <c r="J4484" s="11" t="str">
        <f t="shared" si="943"/>
        <v>X</v>
      </c>
      <c r="K4484" s="11" t="str">
        <f t="shared" si="944"/>
        <v/>
      </c>
      <c r="L4484" s="11" t="str">
        <f t="shared" si="945"/>
        <v/>
      </c>
      <c r="M4484" s="13"/>
      <c r="X4484" s="13"/>
    </row>
    <row r="4485" spans="1:24" x14ac:dyDescent="0.3">
      <c r="A4485" s="13"/>
      <c r="B4485" s="11">
        <v>5503</v>
      </c>
      <c r="C4485" s="14">
        <f t="shared" si="934"/>
        <v>74.182199999999995</v>
      </c>
      <c r="D4485" s="13"/>
      <c r="E4485" s="14">
        <f t="shared" si="941"/>
        <v>74.181200000000004</v>
      </c>
      <c r="F4485" s="21">
        <f t="shared" si="946"/>
        <v>10</v>
      </c>
      <c r="G4485" s="13"/>
      <c r="H4485" s="21">
        <f t="shared" si="935"/>
        <v>10</v>
      </c>
      <c r="I4485" s="13"/>
      <c r="J4485" s="11" t="str">
        <f t="shared" si="943"/>
        <v>X</v>
      </c>
      <c r="K4485" s="11" t="str">
        <f t="shared" si="944"/>
        <v/>
      </c>
      <c r="L4485" s="11" t="str">
        <f t="shared" si="945"/>
        <v/>
      </c>
      <c r="M4485" s="13"/>
      <c r="X4485" s="13"/>
    </row>
    <row r="4486" spans="1:24" x14ac:dyDescent="0.3">
      <c r="A4486" s="13"/>
      <c r="B4486" s="11">
        <v>5504</v>
      </c>
      <c r="C4486" s="14">
        <f t="shared" ref="C4486:C4549" si="947">ROUND(SQRT(B4486),4)</f>
        <v>74.188900000000004</v>
      </c>
      <c r="D4486" s="13"/>
      <c r="E4486" s="14">
        <f t="shared" si="941"/>
        <v>74.187899999999999</v>
      </c>
      <c r="F4486" s="21">
        <f t="shared" si="946"/>
        <v>10</v>
      </c>
      <c r="G4486" s="13"/>
      <c r="H4486" s="21">
        <f t="shared" si="935"/>
        <v>10</v>
      </c>
      <c r="I4486" s="13"/>
      <c r="J4486" s="11" t="str">
        <f t="shared" si="943"/>
        <v>X</v>
      </c>
      <c r="K4486" s="11" t="str">
        <f t="shared" si="944"/>
        <v/>
      </c>
      <c r="L4486" s="11" t="str">
        <f t="shared" si="945"/>
        <v/>
      </c>
      <c r="M4486" s="13"/>
      <c r="X4486" s="13"/>
    </row>
    <row r="4487" spans="1:24" x14ac:dyDescent="0.3">
      <c r="A4487" s="13"/>
      <c r="B4487" s="11">
        <v>5505</v>
      </c>
      <c r="C4487" s="14">
        <f t="shared" si="947"/>
        <v>74.195700000000002</v>
      </c>
      <c r="D4487" s="13"/>
      <c r="E4487" s="14">
        <f t="shared" si="941"/>
        <v>74.194599999999994</v>
      </c>
      <c r="F4487" s="21">
        <f t="shared" si="946"/>
        <v>11</v>
      </c>
      <c r="G4487" s="13"/>
      <c r="H4487" s="21">
        <f t="shared" ref="H4487:H4550" si="948">ROUND(C4487-E4487,4)*10000</f>
        <v>11</v>
      </c>
      <c r="I4487" s="13"/>
      <c r="J4487" s="11" t="str">
        <f t="shared" si="943"/>
        <v>X</v>
      </c>
      <c r="K4487" s="11" t="str">
        <f t="shared" si="944"/>
        <v/>
      </c>
      <c r="L4487" s="11" t="str">
        <f t="shared" si="945"/>
        <v/>
      </c>
      <c r="M4487" s="13"/>
      <c r="X4487" s="13"/>
    </row>
    <row r="4488" spans="1:24" x14ac:dyDescent="0.3">
      <c r="A4488" s="13"/>
      <c r="B4488" s="11">
        <v>5506</v>
      </c>
      <c r="C4488" s="14">
        <f t="shared" si="947"/>
        <v>74.202399999999997</v>
      </c>
      <c r="D4488" s="13"/>
      <c r="E4488" s="14">
        <f t="shared" si="941"/>
        <v>74.201300000000003</v>
      </c>
      <c r="F4488" s="21">
        <f t="shared" si="946"/>
        <v>11</v>
      </c>
      <c r="G4488" s="13"/>
      <c r="H4488" s="21">
        <f t="shared" si="948"/>
        <v>11</v>
      </c>
      <c r="I4488" s="13"/>
      <c r="J4488" s="11" t="str">
        <f t="shared" si="943"/>
        <v>X</v>
      </c>
      <c r="K4488" s="11" t="str">
        <f t="shared" si="944"/>
        <v/>
      </c>
      <c r="L4488" s="11" t="str">
        <f t="shared" si="945"/>
        <v/>
      </c>
      <c r="M4488" s="13"/>
      <c r="X4488" s="13"/>
    </row>
    <row r="4489" spans="1:24" x14ac:dyDescent="0.3">
      <c r="A4489" s="13"/>
      <c r="B4489" s="11">
        <v>5507</v>
      </c>
      <c r="C4489" s="14">
        <f t="shared" si="947"/>
        <v>74.209199999999996</v>
      </c>
      <c r="D4489" s="13"/>
      <c r="E4489" s="14">
        <f t="shared" si="941"/>
        <v>74.208100000000002</v>
      </c>
      <c r="F4489" s="21">
        <f t="shared" si="946"/>
        <v>11</v>
      </c>
      <c r="G4489" s="13"/>
      <c r="H4489" s="21">
        <f t="shared" si="948"/>
        <v>11</v>
      </c>
      <c r="I4489" s="13"/>
      <c r="J4489" s="11" t="str">
        <f t="shared" si="943"/>
        <v>X</v>
      </c>
      <c r="K4489" s="11" t="str">
        <f t="shared" si="944"/>
        <v/>
      </c>
      <c r="L4489" s="11" t="str">
        <f t="shared" si="945"/>
        <v/>
      </c>
      <c r="M4489" s="13"/>
      <c r="X4489" s="13"/>
    </row>
    <row r="4490" spans="1:24" x14ac:dyDescent="0.3">
      <c r="A4490" s="13"/>
      <c r="B4490" s="11">
        <v>5508</v>
      </c>
      <c r="C4490" s="14">
        <f t="shared" si="947"/>
        <v>74.215900000000005</v>
      </c>
      <c r="D4490" s="13"/>
      <c r="E4490" s="14">
        <f t="shared" si="941"/>
        <v>74.214799999999997</v>
      </c>
      <c r="F4490" s="21">
        <f t="shared" si="946"/>
        <v>12</v>
      </c>
      <c r="G4490" s="13"/>
      <c r="H4490" s="21">
        <f t="shared" si="948"/>
        <v>11</v>
      </c>
      <c r="I4490" s="13"/>
      <c r="J4490" s="11" t="str">
        <f t="shared" si="943"/>
        <v/>
      </c>
      <c r="K4490" s="11" t="str">
        <f t="shared" si="944"/>
        <v/>
      </c>
      <c r="L4490" s="11" t="str">
        <f t="shared" si="945"/>
        <v>O</v>
      </c>
      <c r="M4490" s="13"/>
      <c r="X4490" s="13"/>
    </row>
    <row r="4491" spans="1:24" x14ac:dyDescent="0.3">
      <c r="A4491" s="13"/>
      <c r="B4491" s="11">
        <v>5509</v>
      </c>
      <c r="C4491" s="14">
        <f t="shared" si="947"/>
        <v>74.2226</v>
      </c>
      <c r="D4491" s="13"/>
      <c r="E4491" s="14">
        <f t="shared" si="941"/>
        <v>74.221500000000006</v>
      </c>
      <c r="F4491" s="21">
        <f t="shared" si="946"/>
        <v>12</v>
      </c>
      <c r="G4491" s="13"/>
      <c r="H4491" s="21">
        <f t="shared" si="948"/>
        <v>11</v>
      </c>
      <c r="I4491" s="13"/>
      <c r="J4491" s="11" t="str">
        <f t="shared" ref="J4491:J4522" si="949">IF(H4491=F4491,"X","")</f>
        <v/>
      </c>
      <c r="K4491" s="11" t="str">
        <f t="shared" ref="K4491:K4522" si="950">IF(H4491&gt;F4491,"U","")</f>
        <v/>
      </c>
      <c r="L4491" s="11" t="str">
        <f t="shared" ref="L4491:L4522" si="951">IF(H4491&lt;F4491,"O","")</f>
        <v>O</v>
      </c>
      <c r="M4491" s="13"/>
      <c r="X4491" s="13"/>
    </row>
    <row r="4492" spans="1:24" x14ac:dyDescent="0.3">
      <c r="A4492" s="13"/>
      <c r="B4492" s="11">
        <v>5510</v>
      </c>
      <c r="C4492" s="14">
        <f t="shared" si="947"/>
        <v>74.229399999999998</v>
      </c>
      <c r="D4492" s="13"/>
      <c r="E4492" s="14">
        <f t="shared" si="941"/>
        <v>74.228200000000001</v>
      </c>
      <c r="F4492" s="21">
        <f t="shared" si="946"/>
        <v>12</v>
      </c>
      <c r="G4492" s="13"/>
      <c r="H4492" s="21">
        <f t="shared" si="948"/>
        <v>11.999999999999998</v>
      </c>
      <c r="I4492" s="13"/>
      <c r="J4492" s="11" t="str">
        <f t="shared" si="949"/>
        <v>X</v>
      </c>
      <c r="K4492" s="11" t="str">
        <f t="shared" si="950"/>
        <v/>
      </c>
      <c r="L4492" s="11" t="str">
        <f t="shared" si="951"/>
        <v/>
      </c>
      <c r="M4492" s="13"/>
      <c r="X4492" s="13"/>
    </row>
    <row r="4493" spans="1:24" x14ac:dyDescent="0.3">
      <c r="A4493" s="13"/>
      <c r="B4493" s="11">
        <v>5511</v>
      </c>
      <c r="C4493" s="14">
        <f t="shared" si="947"/>
        <v>74.236099999999993</v>
      </c>
      <c r="D4493" s="13"/>
      <c r="E4493" s="14">
        <f t="shared" si="941"/>
        <v>74.234899999999996</v>
      </c>
      <c r="F4493" s="21">
        <f t="shared" si="946"/>
        <v>12</v>
      </c>
      <c r="G4493" s="13"/>
      <c r="H4493" s="21">
        <f t="shared" si="948"/>
        <v>11.999999999999998</v>
      </c>
      <c r="I4493" s="13"/>
      <c r="J4493" s="11" t="str">
        <f t="shared" si="949"/>
        <v>X</v>
      </c>
      <c r="K4493" s="11" t="str">
        <f t="shared" si="950"/>
        <v/>
      </c>
      <c r="L4493" s="11" t="str">
        <f t="shared" si="951"/>
        <v/>
      </c>
      <c r="M4493" s="13"/>
      <c r="X4493" s="13"/>
    </row>
    <row r="4494" spans="1:24" x14ac:dyDescent="0.3">
      <c r="A4494" s="13"/>
      <c r="B4494" s="11">
        <v>5512</v>
      </c>
      <c r="C4494" s="14">
        <f t="shared" si="947"/>
        <v>74.242800000000003</v>
      </c>
      <c r="D4494" s="13"/>
      <c r="E4494" s="14">
        <f t="shared" si="941"/>
        <v>74.241600000000005</v>
      </c>
      <c r="F4494" s="21">
        <f t="shared" si="946"/>
        <v>13</v>
      </c>
      <c r="G4494" s="13"/>
      <c r="H4494" s="21">
        <f t="shared" si="948"/>
        <v>11.999999999999998</v>
      </c>
      <c r="I4494" s="13"/>
      <c r="J4494" s="11" t="str">
        <f t="shared" si="949"/>
        <v/>
      </c>
      <c r="K4494" s="11" t="str">
        <f t="shared" si="950"/>
        <v/>
      </c>
      <c r="L4494" s="11" t="str">
        <f t="shared" si="951"/>
        <v>O</v>
      </c>
      <c r="M4494" s="13"/>
      <c r="X4494" s="13"/>
    </row>
    <row r="4495" spans="1:24" x14ac:dyDescent="0.3">
      <c r="A4495" s="13"/>
      <c r="B4495" s="11">
        <v>5513</v>
      </c>
      <c r="C4495" s="14">
        <f t="shared" si="947"/>
        <v>74.249600000000001</v>
      </c>
      <c r="D4495" s="13"/>
      <c r="E4495" s="14">
        <f t="shared" si="941"/>
        <v>74.2483</v>
      </c>
      <c r="F4495" s="21">
        <f t="shared" si="946"/>
        <v>13</v>
      </c>
      <c r="G4495" s="13"/>
      <c r="H4495" s="21">
        <f t="shared" si="948"/>
        <v>13</v>
      </c>
      <c r="I4495" s="13"/>
      <c r="J4495" s="11" t="str">
        <f t="shared" si="949"/>
        <v>X</v>
      </c>
      <c r="K4495" s="11" t="str">
        <f t="shared" si="950"/>
        <v/>
      </c>
      <c r="L4495" s="11" t="str">
        <f t="shared" si="951"/>
        <v/>
      </c>
      <c r="M4495" s="13"/>
      <c r="X4495" s="13"/>
    </row>
    <row r="4496" spans="1:24" x14ac:dyDescent="0.3">
      <c r="A4496" s="13"/>
      <c r="B4496" s="11">
        <v>5514</v>
      </c>
      <c r="C4496" s="14">
        <f t="shared" si="947"/>
        <v>74.256299999999996</v>
      </c>
      <c r="D4496" s="13"/>
      <c r="E4496" s="14">
        <f t="shared" si="941"/>
        <v>74.254999999999995</v>
      </c>
      <c r="F4496" s="21">
        <f t="shared" si="946"/>
        <v>13</v>
      </c>
      <c r="G4496" s="13"/>
      <c r="H4496" s="21">
        <f t="shared" si="948"/>
        <v>13</v>
      </c>
      <c r="I4496" s="13"/>
      <c r="J4496" s="11" t="str">
        <f t="shared" si="949"/>
        <v>X</v>
      </c>
      <c r="K4496" s="11" t="str">
        <f t="shared" si="950"/>
        <v/>
      </c>
      <c r="L4496" s="11" t="str">
        <f t="shared" si="951"/>
        <v/>
      </c>
      <c r="M4496" s="13"/>
      <c r="X4496" s="13"/>
    </row>
    <row r="4497" spans="1:24" x14ac:dyDescent="0.3">
      <c r="A4497" s="13"/>
      <c r="B4497" s="11">
        <v>5515</v>
      </c>
      <c r="C4497" s="14">
        <f t="shared" si="947"/>
        <v>74.263000000000005</v>
      </c>
      <c r="D4497" s="13"/>
      <c r="E4497" s="14">
        <f t="shared" si="941"/>
        <v>74.261700000000005</v>
      </c>
      <c r="F4497" s="21">
        <f t="shared" si="946"/>
        <v>13</v>
      </c>
      <c r="G4497" s="13"/>
      <c r="H4497" s="21">
        <f t="shared" si="948"/>
        <v>13</v>
      </c>
      <c r="I4497" s="13"/>
      <c r="J4497" s="11" t="str">
        <f t="shared" si="949"/>
        <v>X</v>
      </c>
      <c r="K4497" s="11" t="str">
        <f t="shared" si="950"/>
        <v/>
      </c>
      <c r="L4497" s="11" t="str">
        <f t="shared" si="951"/>
        <v/>
      </c>
      <c r="M4497" s="13"/>
      <c r="X4497" s="13"/>
    </row>
    <row r="4498" spans="1:24" x14ac:dyDescent="0.3">
      <c r="A4498" s="13"/>
      <c r="B4498" s="11">
        <v>5516</v>
      </c>
      <c r="C4498" s="14">
        <f t="shared" si="947"/>
        <v>74.269800000000004</v>
      </c>
      <c r="D4498" s="13"/>
      <c r="E4498" s="14">
        <f t="shared" si="941"/>
        <v>74.268500000000003</v>
      </c>
      <c r="F4498" s="21">
        <f t="shared" si="946"/>
        <v>14</v>
      </c>
      <c r="G4498" s="13"/>
      <c r="H4498" s="21">
        <f t="shared" si="948"/>
        <v>13</v>
      </c>
      <c r="I4498" s="13"/>
      <c r="J4498" s="11" t="str">
        <f t="shared" si="949"/>
        <v/>
      </c>
      <c r="K4498" s="11" t="str">
        <f t="shared" si="950"/>
        <v/>
      </c>
      <c r="L4498" s="11" t="str">
        <f t="shared" si="951"/>
        <v>O</v>
      </c>
      <c r="M4498" s="13"/>
      <c r="X4498" s="13"/>
    </row>
    <row r="4499" spans="1:24" x14ac:dyDescent="0.3">
      <c r="A4499" s="13"/>
      <c r="B4499" s="11">
        <v>5517</v>
      </c>
      <c r="C4499" s="14">
        <f t="shared" si="947"/>
        <v>74.276499999999999</v>
      </c>
      <c r="D4499" s="13"/>
      <c r="E4499" s="14">
        <f t="shared" si="941"/>
        <v>74.275199999999998</v>
      </c>
      <c r="F4499" s="21">
        <f t="shared" si="946"/>
        <v>14</v>
      </c>
      <c r="G4499" s="13"/>
      <c r="H4499" s="21">
        <f t="shared" si="948"/>
        <v>13</v>
      </c>
      <c r="I4499" s="13"/>
      <c r="J4499" s="11" t="str">
        <f t="shared" si="949"/>
        <v/>
      </c>
      <c r="K4499" s="11" t="str">
        <f t="shared" si="950"/>
        <v/>
      </c>
      <c r="L4499" s="11" t="str">
        <f t="shared" si="951"/>
        <v>O</v>
      </c>
      <c r="M4499" s="13"/>
      <c r="X4499" s="13"/>
    </row>
    <row r="4500" spans="1:24" x14ac:dyDescent="0.3">
      <c r="A4500" s="13"/>
      <c r="B4500" s="11">
        <v>5518</v>
      </c>
      <c r="C4500" s="14">
        <f t="shared" si="947"/>
        <v>74.283199999999994</v>
      </c>
      <c r="D4500" s="13"/>
      <c r="E4500" s="14">
        <f t="shared" si="941"/>
        <v>74.281899999999993</v>
      </c>
      <c r="F4500" s="21">
        <f t="shared" si="946"/>
        <v>14</v>
      </c>
      <c r="G4500" s="13"/>
      <c r="H4500" s="21">
        <f t="shared" si="948"/>
        <v>13</v>
      </c>
      <c r="I4500" s="13"/>
      <c r="J4500" s="11" t="str">
        <f t="shared" si="949"/>
        <v/>
      </c>
      <c r="K4500" s="11" t="str">
        <f t="shared" si="950"/>
        <v/>
      </c>
      <c r="L4500" s="11" t="str">
        <f t="shared" si="951"/>
        <v>O</v>
      </c>
      <c r="M4500" s="13"/>
      <c r="X4500" s="13"/>
    </row>
    <row r="4501" spans="1:24" x14ac:dyDescent="0.3">
      <c r="A4501" s="13"/>
      <c r="B4501" s="11">
        <v>5519</v>
      </c>
      <c r="C4501" s="14">
        <f t="shared" si="947"/>
        <v>74.290000000000006</v>
      </c>
      <c r="D4501" s="13"/>
      <c r="E4501" s="14">
        <f t="shared" si="941"/>
        <v>74.288600000000002</v>
      </c>
      <c r="F4501" s="21">
        <f t="shared" si="946"/>
        <v>15</v>
      </c>
      <c r="G4501" s="13"/>
      <c r="H4501" s="21">
        <f t="shared" si="948"/>
        <v>14</v>
      </c>
      <c r="I4501" s="13"/>
      <c r="J4501" s="11" t="str">
        <f t="shared" si="949"/>
        <v/>
      </c>
      <c r="K4501" s="11" t="str">
        <f t="shared" si="950"/>
        <v/>
      </c>
      <c r="L4501" s="11" t="str">
        <f t="shared" si="951"/>
        <v>O</v>
      </c>
      <c r="M4501" s="13"/>
      <c r="X4501" s="13"/>
    </row>
    <row r="4502" spans="1:24" x14ac:dyDescent="0.3">
      <c r="A4502" s="13"/>
      <c r="B4502" s="11">
        <v>5520</v>
      </c>
      <c r="C4502" s="14">
        <f t="shared" si="947"/>
        <v>74.296700000000001</v>
      </c>
      <c r="D4502" s="13"/>
      <c r="E4502" s="14">
        <f t="shared" si="941"/>
        <v>74.295299999999997</v>
      </c>
      <c r="F4502" s="21">
        <f t="shared" ref="F4502:F4520" si="952">ROUND(17-((0.42-(E4502-74))/0.14)*(17/6),0)</f>
        <v>14</v>
      </c>
      <c r="G4502" s="13"/>
      <c r="H4502" s="21">
        <f t="shared" si="948"/>
        <v>14</v>
      </c>
      <c r="I4502" s="13"/>
      <c r="J4502" s="11" t="str">
        <f t="shared" si="949"/>
        <v>X</v>
      </c>
      <c r="K4502" s="11" t="str">
        <f t="shared" si="950"/>
        <v/>
      </c>
      <c r="L4502" s="11" t="str">
        <f t="shared" si="951"/>
        <v/>
      </c>
      <c r="M4502" s="13"/>
      <c r="X4502" s="13"/>
    </row>
    <row r="4503" spans="1:24" x14ac:dyDescent="0.3">
      <c r="A4503" s="13"/>
      <c r="B4503" s="11">
        <v>5521</v>
      </c>
      <c r="C4503" s="14">
        <f t="shared" si="947"/>
        <v>74.303399999999996</v>
      </c>
      <c r="D4503" s="13"/>
      <c r="E4503" s="14">
        <f t="shared" si="941"/>
        <v>74.302000000000007</v>
      </c>
      <c r="F4503" s="21">
        <f t="shared" si="952"/>
        <v>15</v>
      </c>
      <c r="G4503" s="13"/>
      <c r="H4503" s="21">
        <f t="shared" si="948"/>
        <v>14</v>
      </c>
      <c r="I4503" s="13"/>
      <c r="J4503" s="11" t="str">
        <f t="shared" si="949"/>
        <v/>
      </c>
      <c r="K4503" s="11" t="str">
        <f t="shared" si="950"/>
        <v/>
      </c>
      <c r="L4503" s="11" t="str">
        <f t="shared" si="951"/>
        <v>O</v>
      </c>
      <c r="M4503" s="13"/>
      <c r="X4503" s="13"/>
    </row>
    <row r="4504" spans="1:24" x14ac:dyDescent="0.3">
      <c r="A4504" s="13"/>
      <c r="B4504" s="11">
        <v>5522</v>
      </c>
      <c r="C4504" s="14">
        <f t="shared" si="947"/>
        <v>74.310199999999995</v>
      </c>
      <c r="D4504" s="13"/>
      <c r="E4504" s="14">
        <f t="shared" si="941"/>
        <v>74.308700000000002</v>
      </c>
      <c r="F4504" s="21">
        <f t="shared" si="952"/>
        <v>15</v>
      </c>
      <c r="G4504" s="13"/>
      <c r="H4504" s="21">
        <f t="shared" si="948"/>
        <v>15</v>
      </c>
      <c r="I4504" s="13"/>
      <c r="J4504" s="11" t="str">
        <f t="shared" si="949"/>
        <v>X</v>
      </c>
      <c r="K4504" s="11" t="str">
        <f t="shared" si="950"/>
        <v/>
      </c>
      <c r="L4504" s="11" t="str">
        <f t="shared" si="951"/>
        <v/>
      </c>
      <c r="M4504" s="13"/>
      <c r="X4504" s="13"/>
    </row>
    <row r="4505" spans="1:24" x14ac:dyDescent="0.3">
      <c r="A4505" s="13"/>
      <c r="B4505" s="11">
        <v>5523</v>
      </c>
      <c r="C4505" s="14">
        <f t="shared" si="947"/>
        <v>74.316900000000004</v>
      </c>
      <c r="D4505" s="13"/>
      <c r="E4505" s="14">
        <f t="shared" si="941"/>
        <v>74.315399999999997</v>
      </c>
      <c r="F4505" s="21">
        <f t="shared" si="952"/>
        <v>15</v>
      </c>
      <c r="G4505" s="13"/>
      <c r="H4505" s="21">
        <f t="shared" si="948"/>
        <v>15</v>
      </c>
      <c r="I4505" s="13"/>
      <c r="J4505" s="11" t="str">
        <f t="shared" si="949"/>
        <v>X</v>
      </c>
      <c r="K4505" s="11" t="str">
        <f t="shared" si="950"/>
        <v/>
      </c>
      <c r="L4505" s="11" t="str">
        <f t="shared" si="951"/>
        <v/>
      </c>
      <c r="M4505" s="13"/>
      <c r="X4505" s="13"/>
    </row>
    <row r="4506" spans="1:24" x14ac:dyDescent="0.3">
      <c r="A4506" s="13"/>
      <c r="B4506" s="11">
        <v>5524</v>
      </c>
      <c r="C4506" s="14">
        <f t="shared" si="947"/>
        <v>74.323599999999999</v>
      </c>
      <c r="D4506" s="13"/>
      <c r="E4506" s="14">
        <f t="shared" si="941"/>
        <v>74.322100000000006</v>
      </c>
      <c r="F4506" s="21">
        <f t="shared" si="952"/>
        <v>15</v>
      </c>
      <c r="G4506" s="13"/>
      <c r="H4506" s="21">
        <f t="shared" si="948"/>
        <v>15</v>
      </c>
      <c r="I4506" s="13"/>
      <c r="J4506" s="11" t="str">
        <f t="shared" si="949"/>
        <v>X</v>
      </c>
      <c r="K4506" s="11" t="str">
        <f t="shared" si="950"/>
        <v/>
      </c>
      <c r="L4506" s="11" t="str">
        <f t="shared" si="951"/>
        <v/>
      </c>
      <c r="M4506" s="13"/>
      <c r="X4506" s="13"/>
    </row>
    <row r="4507" spans="1:24" x14ac:dyDescent="0.3">
      <c r="A4507" s="13"/>
      <c r="B4507" s="11">
        <v>5525</v>
      </c>
      <c r="C4507" s="14">
        <f t="shared" si="947"/>
        <v>74.330299999999994</v>
      </c>
      <c r="D4507" s="13"/>
      <c r="E4507" s="14">
        <f t="shared" si="941"/>
        <v>74.328900000000004</v>
      </c>
      <c r="F4507" s="21">
        <f t="shared" si="952"/>
        <v>15</v>
      </c>
      <c r="G4507" s="13"/>
      <c r="H4507" s="21">
        <f t="shared" si="948"/>
        <v>14</v>
      </c>
      <c r="I4507" s="13"/>
      <c r="J4507" s="11" t="str">
        <f t="shared" si="949"/>
        <v/>
      </c>
      <c r="K4507" s="11" t="str">
        <f t="shared" si="950"/>
        <v/>
      </c>
      <c r="L4507" s="11" t="str">
        <f t="shared" si="951"/>
        <v>O</v>
      </c>
      <c r="M4507" s="13"/>
      <c r="X4507" s="13"/>
    </row>
    <row r="4508" spans="1:24" x14ac:dyDescent="0.3">
      <c r="A4508" s="13"/>
      <c r="B4508" s="11">
        <v>5526</v>
      </c>
      <c r="C4508" s="14">
        <f t="shared" si="947"/>
        <v>74.337100000000007</v>
      </c>
      <c r="D4508" s="13"/>
      <c r="E4508" s="14">
        <f t="shared" si="941"/>
        <v>74.335599999999999</v>
      </c>
      <c r="F4508" s="21">
        <f t="shared" si="952"/>
        <v>15</v>
      </c>
      <c r="G4508" s="13"/>
      <c r="H4508" s="21">
        <f t="shared" si="948"/>
        <v>15</v>
      </c>
      <c r="I4508" s="13"/>
      <c r="J4508" s="11" t="str">
        <f t="shared" si="949"/>
        <v>X</v>
      </c>
      <c r="K4508" s="11" t="str">
        <f t="shared" si="950"/>
        <v/>
      </c>
      <c r="L4508" s="11" t="str">
        <f t="shared" si="951"/>
        <v/>
      </c>
      <c r="M4508" s="13"/>
      <c r="X4508" s="13"/>
    </row>
    <row r="4509" spans="1:24" x14ac:dyDescent="0.3">
      <c r="A4509" s="13"/>
      <c r="B4509" s="11">
        <v>5527</v>
      </c>
      <c r="C4509" s="14">
        <f t="shared" si="947"/>
        <v>74.343800000000002</v>
      </c>
      <c r="D4509" s="13"/>
      <c r="E4509" s="14">
        <f t="shared" si="941"/>
        <v>74.342299999999994</v>
      </c>
      <c r="F4509" s="21">
        <f t="shared" si="952"/>
        <v>15</v>
      </c>
      <c r="G4509" s="13"/>
      <c r="H4509" s="21">
        <f t="shared" si="948"/>
        <v>15</v>
      </c>
      <c r="I4509" s="13"/>
      <c r="J4509" s="11" t="str">
        <f t="shared" si="949"/>
        <v>X</v>
      </c>
      <c r="K4509" s="11" t="str">
        <f t="shared" si="950"/>
        <v/>
      </c>
      <c r="L4509" s="11" t="str">
        <f t="shared" si="951"/>
        <v/>
      </c>
      <c r="M4509" s="13"/>
      <c r="X4509" s="13"/>
    </row>
    <row r="4510" spans="1:24" x14ac:dyDescent="0.3">
      <c r="A4510" s="13"/>
      <c r="B4510" s="11">
        <v>5528</v>
      </c>
      <c r="C4510" s="14">
        <f t="shared" si="947"/>
        <v>74.350499999999997</v>
      </c>
      <c r="D4510" s="13"/>
      <c r="E4510" s="14">
        <f t="shared" si="941"/>
        <v>74.349000000000004</v>
      </c>
      <c r="F4510" s="21">
        <f t="shared" si="952"/>
        <v>16</v>
      </c>
      <c r="G4510" s="13"/>
      <c r="H4510" s="21">
        <f t="shared" si="948"/>
        <v>15</v>
      </c>
      <c r="I4510" s="13"/>
      <c r="J4510" s="11" t="str">
        <f t="shared" si="949"/>
        <v/>
      </c>
      <c r="K4510" s="11" t="str">
        <f t="shared" si="950"/>
        <v/>
      </c>
      <c r="L4510" s="11" t="str">
        <f t="shared" si="951"/>
        <v>O</v>
      </c>
      <c r="M4510" s="13"/>
      <c r="X4510" s="13"/>
    </row>
    <row r="4511" spans="1:24" x14ac:dyDescent="0.3">
      <c r="A4511" s="13"/>
      <c r="B4511" s="11">
        <v>5529</v>
      </c>
      <c r="C4511" s="14">
        <f t="shared" si="947"/>
        <v>74.357200000000006</v>
      </c>
      <c r="D4511" s="13"/>
      <c r="E4511" s="14">
        <f t="shared" si="941"/>
        <v>74.355699999999999</v>
      </c>
      <c r="F4511" s="21">
        <f t="shared" si="952"/>
        <v>16</v>
      </c>
      <c r="G4511" s="13"/>
      <c r="H4511" s="21">
        <f t="shared" si="948"/>
        <v>15</v>
      </c>
      <c r="I4511" s="13"/>
      <c r="J4511" s="11" t="str">
        <f t="shared" si="949"/>
        <v/>
      </c>
      <c r="K4511" s="11" t="str">
        <f t="shared" si="950"/>
        <v/>
      </c>
      <c r="L4511" s="11" t="str">
        <f t="shared" si="951"/>
        <v>O</v>
      </c>
      <c r="M4511" s="13"/>
      <c r="X4511" s="13"/>
    </row>
    <row r="4512" spans="1:24" x14ac:dyDescent="0.3">
      <c r="A4512" s="13"/>
      <c r="B4512" s="11">
        <v>5530</v>
      </c>
      <c r="C4512" s="14">
        <f t="shared" si="947"/>
        <v>74.364000000000004</v>
      </c>
      <c r="D4512" s="13"/>
      <c r="E4512" s="14">
        <f t="shared" si="941"/>
        <v>74.362399999999994</v>
      </c>
      <c r="F4512" s="21">
        <f t="shared" si="952"/>
        <v>16</v>
      </c>
      <c r="G4512" s="13"/>
      <c r="H4512" s="21">
        <f t="shared" si="948"/>
        <v>16</v>
      </c>
      <c r="I4512" s="13"/>
      <c r="J4512" s="11" t="str">
        <f t="shared" si="949"/>
        <v>X</v>
      </c>
      <c r="K4512" s="11" t="str">
        <f t="shared" si="950"/>
        <v/>
      </c>
      <c r="L4512" s="11" t="str">
        <f t="shared" si="951"/>
        <v/>
      </c>
      <c r="M4512" s="13"/>
      <c r="X4512" s="13"/>
    </row>
    <row r="4513" spans="1:24" x14ac:dyDescent="0.3">
      <c r="A4513" s="13"/>
      <c r="B4513" s="11">
        <v>5531</v>
      </c>
      <c r="C4513" s="14">
        <f t="shared" si="947"/>
        <v>74.370699999999999</v>
      </c>
      <c r="D4513" s="13"/>
      <c r="E4513" s="14">
        <f t="shared" si="941"/>
        <v>74.369100000000003</v>
      </c>
      <c r="F4513" s="21">
        <f t="shared" si="952"/>
        <v>16</v>
      </c>
      <c r="G4513" s="13"/>
      <c r="H4513" s="21">
        <f t="shared" si="948"/>
        <v>16</v>
      </c>
      <c r="I4513" s="13"/>
      <c r="J4513" s="11" t="str">
        <f t="shared" si="949"/>
        <v>X</v>
      </c>
      <c r="K4513" s="11" t="str">
        <f t="shared" si="950"/>
        <v/>
      </c>
      <c r="L4513" s="11" t="str">
        <f t="shared" si="951"/>
        <v/>
      </c>
      <c r="M4513" s="13"/>
      <c r="X4513" s="13"/>
    </row>
    <row r="4514" spans="1:24" x14ac:dyDescent="0.3">
      <c r="A4514" s="13"/>
      <c r="B4514" s="11">
        <v>5532</v>
      </c>
      <c r="C4514" s="14">
        <f t="shared" si="947"/>
        <v>74.377399999999994</v>
      </c>
      <c r="D4514" s="13"/>
      <c r="E4514" s="14">
        <f t="shared" si="941"/>
        <v>74.375799999999998</v>
      </c>
      <c r="F4514" s="21">
        <f t="shared" si="952"/>
        <v>16</v>
      </c>
      <c r="G4514" s="13"/>
      <c r="H4514" s="21">
        <f t="shared" si="948"/>
        <v>16</v>
      </c>
      <c r="I4514" s="13"/>
      <c r="J4514" s="11" t="str">
        <f t="shared" si="949"/>
        <v>X</v>
      </c>
      <c r="K4514" s="11" t="str">
        <f t="shared" si="950"/>
        <v/>
      </c>
      <c r="L4514" s="11" t="str">
        <f t="shared" si="951"/>
        <v/>
      </c>
      <c r="M4514" s="13"/>
      <c r="X4514" s="13"/>
    </row>
    <row r="4515" spans="1:24" x14ac:dyDescent="0.3">
      <c r="A4515" s="13"/>
      <c r="B4515" s="11">
        <v>5533</v>
      </c>
      <c r="C4515" s="14">
        <f t="shared" si="947"/>
        <v>74.384100000000004</v>
      </c>
      <c r="D4515" s="13"/>
      <c r="E4515" s="14">
        <f t="shared" si="941"/>
        <v>74.382599999999996</v>
      </c>
      <c r="F4515" s="21">
        <f t="shared" si="952"/>
        <v>16</v>
      </c>
      <c r="G4515" s="13"/>
      <c r="H4515" s="21">
        <f t="shared" si="948"/>
        <v>15</v>
      </c>
      <c r="I4515" s="13"/>
      <c r="J4515" s="11" t="str">
        <f t="shared" si="949"/>
        <v/>
      </c>
      <c r="K4515" s="11" t="str">
        <f t="shared" si="950"/>
        <v/>
      </c>
      <c r="L4515" s="11" t="str">
        <f t="shared" si="951"/>
        <v>O</v>
      </c>
      <c r="M4515" s="13"/>
      <c r="X4515" s="13"/>
    </row>
    <row r="4516" spans="1:24" x14ac:dyDescent="0.3">
      <c r="A4516" s="13"/>
      <c r="B4516" s="11">
        <v>5534</v>
      </c>
      <c r="C4516" s="14">
        <f t="shared" si="947"/>
        <v>74.390900000000002</v>
      </c>
      <c r="D4516" s="13"/>
      <c r="E4516" s="14">
        <f t="shared" si="941"/>
        <v>74.389300000000006</v>
      </c>
      <c r="F4516" s="21">
        <f t="shared" si="952"/>
        <v>16</v>
      </c>
      <c r="G4516" s="13"/>
      <c r="H4516" s="21">
        <f t="shared" si="948"/>
        <v>16</v>
      </c>
      <c r="I4516" s="13"/>
      <c r="J4516" s="11" t="str">
        <f t="shared" si="949"/>
        <v>X</v>
      </c>
      <c r="K4516" s="11" t="str">
        <f t="shared" si="950"/>
        <v/>
      </c>
      <c r="L4516" s="11" t="str">
        <f t="shared" si="951"/>
        <v/>
      </c>
      <c r="M4516" s="13"/>
      <c r="X4516" s="13"/>
    </row>
    <row r="4517" spans="1:24" x14ac:dyDescent="0.3">
      <c r="A4517" s="13"/>
      <c r="B4517" s="11">
        <v>5535</v>
      </c>
      <c r="C4517" s="14">
        <f t="shared" si="947"/>
        <v>74.397599999999997</v>
      </c>
      <c r="D4517" s="13"/>
      <c r="E4517" s="14">
        <f t="shared" si="941"/>
        <v>74.396000000000001</v>
      </c>
      <c r="F4517" s="21">
        <f t="shared" si="952"/>
        <v>17</v>
      </c>
      <c r="G4517" s="13"/>
      <c r="H4517" s="21">
        <f t="shared" si="948"/>
        <v>16</v>
      </c>
      <c r="I4517" s="13"/>
      <c r="J4517" s="11" t="str">
        <f t="shared" si="949"/>
        <v/>
      </c>
      <c r="K4517" s="11" t="str">
        <f t="shared" si="950"/>
        <v/>
      </c>
      <c r="L4517" s="11" t="str">
        <f t="shared" si="951"/>
        <v>O</v>
      </c>
      <c r="M4517" s="13"/>
      <c r="X4517" s="13"/>
    </row>
    <row r="4518" spans="1:24" x14ac:dyDescent="0.3">
      <c r="A4518" s="13"/>
      <c r="B4518" s="11">
        <v>5536</v>
      </c>
      <c r="C4518" s="14">
        <f t="shared" si="947"/>
        <v>74.404300000000006</v>
      </c>
      <c r="D4518" s="13"/>
      <c r="E4518" s="14">
        <f t="shared" si="941"/>
        <v>74.402699999999996</v>
      </c>
      <c r="F4518" s="21">
        <f t="shared" si="952"/>
        <v>17</v>
      </c>
      <c r="G4518" s="13"/>
      <c r="H4518" s="21">
        <f t="shared" si="948"/>
        <v>16</v>
      </c>
      <c r="I4518" s="13"/>
      <c r="J4518" s="11" t="str">
        <f t="shared" si="949"/>
        <v/>
      </c>
      <c r="K4518" s="11" t="str">
        <f t="shared" si="950"/>
        <v/>
      </c>
      <c r="L4518" s="11" t="str">
        <f t="shared" si="951"/>
        <v>O</v>
      </c>
      <c r="M4518" s="13"/>
      <c r="X4518" s="13"/>
    </row>
    <row r="4519" spans="1:24" x14ac:dyDescent="0.3">
      <c r="A4519" s="13"/>
      <c r="B4519" s="11">
        <v>5537</v>
      </c>
      <c r="C4519" s="14">
        <f t="shared" si="947"/>
        <v>74.411000000000001</v>
      </c>
      <c r="D4519" s="13"/>
      <c r="E4519" s="14">
        <f t="shared" si="941"/>
        <v>74.409400000000005</v>
      </c>
      <c r="F4519" s="21">
        <f t="shared" si="952"/>
        <v>17</v>
      </c>
      <c r="G4519" s="13"/>
      <c r="H4519" s="21">
        <f t="shared" si="948"/>
        <v>16</v>
      </c>
      <c r="I4519" s="13"/>
      <c r="J4519" s="11" t="str">
        <f t="shared" si="949"/>
        <v/>
      </c>
      <c r="K4519" s="11" t="str">
        <f t="shared" si="950"/>
        <v/>
      </c>
      <c r="L4519" s="11" t="str">
        <f t="shared" si="951"/>
        <v>O</v>
      </c>
      <c r="M4519" s="13"/>
      <c r="X4519" s="13"/>
    </row>
    <row r="4520" spans="1:24" x14ac:dyDescent="0.3">
      <c r="A4520" s="13"/>
      <c r="B4520" s="11">
        <v>5538</v>
      </c>
      <c r="C4520" s="14">
        <f t="shared" si="947"/>
        <v>74.417699999999996</v>
      </c>
      <c r="D4520" s="13"/>
      <c r="E4520" s="14">
        <f t="shared" si="941"/>
        <v>74.4161</v>
      </c>
      <c r="F4520" s="21">
        <f t="shared" si="952"/>
        <v>17</v>
      </c>
      <c r="G4520" s="13"/>
      <c r="H4520" s="21">
        <f t="shared" si="948"/>
        <v>16</v>
      </c>
      <c r="I4520" s="13"/>
      <c r="J4520" s="11" t="str">
        <f t="shared" si="949"/>
        <v/>
      </c>
      <c r="K4520" s="11" t="str">
        <f t="shared" si="950"/>
        <v/>
      </c>
      <c r="L4520" s="11" t="str">
        <f t="shared" si="951"/>
        <v>O</v>
      </c>
      <c r="M4520" s="13"/>
      <c r="X4520" s="13"/>
    </row>
    <row r="4521" spans="1:24" x14ac:dyDescent="0.3">
      <c r="A4521" s="13"/>
      <c r="B4521" s="11">
        <v>5539</v>
      </c>
      <c r="C4521" s="14">
        <f t="shared" si="947"/>
        <v>74.424499999999995</v>
      </c>
      <c r="D4521" s="13"/>
      <c r="E4521" s="14">
        <f t="shared" si="941"/>
        <v>74.422799999999995</v>
      </c>
      <c r="F4521" s="21">
        <v>17</v>
      </c>
      <c r="G4521" s="13"/>
      <c r="H4521" s="21">
        <f t="shared" si="948"/>
        <v>17</v>
      </c>
      <c r="I4521" s="13"/>
      <c r="J4521" s="11" t="str">
        <f t="shared" si="949"/>
        <v>X</v>
      </c>
      <c r="K4521" s="11" t="str">
        <f t="shared" si="950"/>
        <v/>
      </c>
      <c r="L4521" s="11" t="str">
        <f t="shared" si="951"/>
        <v/>
      </c>
      <c r="M4521" s="13"/>
      <c r="X4521" s="13"/>
    </row>
    <row r="4522" spans="1:24" x14ac:dyDescent="0.3">
      <c r="A4522" s="13"/>
      <c r="B4522" s="11">
        <v>5540</v>
      </c>
      <c r="C4522" s="14">
        <f t="shared" si="947"/>
        <v>74.431200000000004</v>
      </c>
      <c r="D4522" s="13"/>
      <c r="E4522" s="14">
        <f t="shared" si="941"/>
        <v>74.429500000000004</v>
      </c>
      <c r="F4522" s="21">
        <v>17</v>
      </c>
      <c r="G4522" s="13"/>
      <c r="H4522" s="21">
        <f t="shared" si="948"/>
        <v>17</v>
      </c>
      <c r="I4522" s="13"/>
      <c r="J4522" s="11" t="str">
        <f t="shared" si="949"/>
        <v>X</v>
      </c>
      <c r="K4522" s="11" t="str">
        <f t="shared" si="950"/>
        <v/>
      </c>
      <c r="L4522" s="11" t="str">
        <f t="shared" si="951"/>
        <v/>
      </c>
      <c r="M4522" s="13"/>
      <c r="X4522" s="13"/>
    </row>
    <row r="4523" spans="1:24" x14ac:dyDescent="0.3">
      <c r="A4523" s="13"/>
      <c r="B4523" s="11">
        <v>5541</v>
      </c>
      <c r="C4523" s="14">
        <f t="shared" si="947"/>
        <v>74.437899999999999</v>
      </c>
      <c r="D4523" s="13"/>
      <c r="E4523" s="14">
        <f t="shared" ref="E4523:E4586" si="953">ROUND(74+(B4523-5476)/149,4)</f>
        <v>74.436199999999999</v>
      </c>
      <c r="F4523" s="21">
        <v>17</v>
      </c>
      <c r="G4523" s="13"/>
      <c r="H4523" s="21">
        <f t="shared" si="948"/>
        <v>17</v>
      </c>
      <c r="I4523" s="13"/>
      <c r="J4523" s="11" t="str">
        <f t="shared" ref="J4523:J4554" si="954">IF(H4523=F4523,"X","")</f>
        <v>X</v>
      </c>
      <c r="K4523" s="11" t="str">
        <f t="shared" ref="K4523:K4554" si="955">IF(H4523&gt;F4523,"U","")</f>
        <v/>
      </c>
      <c r="L4523" s="11" t="str">
        <f t="shared" ref="L4523:L4554" si="956">IF(H4523&lt;F4523,"O","")</f>
        <v/>
      </c>
      <c r="M4523" s="13"/>
      <c r="X4523" s="13"/>
    </row>
    <row r="4524" spans="1:24" x14ac:dyDescent="0.3">
      <c r="A4524" s="13"/>
      <c r="B4524" s="11">
        <v>5542</v>
      </c>
      <c r="C4524" s="14">
        <f t="shared" si="947"/>
        <v>74.444599999999994</v>
      </c>
      <c r="D4524" s="13"/>
      <c r="E4524" s="14">
        <f t="shared" si="953"/>
        <v>74.442999999999998</v>
      </c>
      <c r="F4524" s="21">
        <v>17</v>
      </c>
      <c r="G4524" s="13"/>
      <c r="H4524" s="21">
        <f t="shared" si="948"/>
        <v>16</v>
      </c>
      <c r="I4524" s="13"/>
      <c r="J4524" s="11" t="str">
        <f t="shared" si="954"/>
        <v/>
      </c>
      <c r="K4524" s="11" t="str">
        <f t="shared" si="955"/>
        <v/>
      </c>
      <c r="L4524" s="11" t="str">
        <f t="shared" si="956"/>
        <v>O</v>
      </c>
      <c r="M4524" s="13"/>
      <c r="X4524" s="13"/>
    </row>
    <row r="4525" spans="1:24" x14ac:dyDescent="0.3">
      <c r="A4525" s="13"/>
      <c r="B4525" s="11">
        <v>5543</v>
      </c>
      <c r="C4525" s="14">
        <f t="shared" si="947"/>
        <v>74.451300000000003</v>
      </c>
      <c r="D4525" s="13"/>
      <c r="E4525" s="14">
        <f t="shared" si="953"/>
        <v>74.449700000000007</v>
      </c>
      <c r="F4525" s="21">
        <v>17</v>
      </c>
      <c r="G4525" s="13"/>
      <c r="H4525" s="21">
        <f t="shared" si="948"/>
        <v>16</v>
      </c>
      <c r="I4525" s="13"/>
      <c r="J4525" s="11" t="str">
        <f t="shared" si="954"/>
        <v/>
      </c>
      <c r="K4525" s="11" t="str">
        <f t="shared" si="955"/>
        <v/>
      </c>
      <c r="L4525" s="11" t="str">
        <f t="shared" si="956"/>
        <v>O</v>
      </c>
      <c r="M4525" s="13"/>
      <c r="X4525" s="13"/>
    </row>
    <row r="4526" spans="1:24" x14ac:dyDescent="0.3">
      <c r="A4526" s="13"/>
      <c r="B4526" s="11">
        <v>5544</v>
      </c>
      <c r="C4526" s="14">
        <f t="shared" si="947"/>
        <v>74.457999999999998</v>
      </c>
      <c r="D4526" s="13"/>
      <c r="E4526" s="14">
        <f t="shared" si="953"/>
        <v>74.456400000000002</v>
      </c>
      <c r="F4526" s="21">
        <v>17</v>
      </c>
      <c r="G4526" s="13"/>
      <c r="H4526" s="21">
        <f t="shared" si="948"/>
        <v>16</v>
      </c>
      <c r="I4526" s="13"/>
      <c r="J4526" s="11" t="str">
        <f t="shared" si="954"/>
        <v/>
      </c>
      <c r="K4526" s="11" t="str">
        <f t="shared" si="955"/>
        <v/>
      </c>
      <c r="L4526" s="11" t="str">
        <f t="shared" si="956"/>
        <v>O</v>
      </c>
      <c r="M4526" s="13"/>
      <c r="X4526" s="13"/>
    </row>
    <row r="4527" spans="1:24" x14ac:dyDescent="0.3">
      <c r="A4527" s="13"/>
      <c r="B4527" s="11">
        <v>5545</v>
      </c>
      <c r="C4527" s="14">
        <f t="shared" si="947"/>
        <v>74.464799999999997</v>
      </c>
      <c r="D4527" s="13"/>
      <c r="E4527" s="14">
        <f t="shared" si="953"/>
        <v>74.463099999999997</v>
      </c>
      <c r="F4527" s="21">
        <v>17</v>
      </c>
      <c r="G4527" s="13"/>
      <c r="H4527" s="21">
        <f t="shared" si="948"/>
        <v>17</v>
      </c>
      <c r="I4527" s="13"/>
      <c r="J4527" s="11" t="str">
        <f t="shared" si="954"/>
        <v>X</v>
      </c>
      <c r="K4527" s="11" t="str">
        <f t="shared" si="955"/>
        <v/>
      </c>
      <c r="L4527" s="11" t="str">
        <f t="shared" si="956"/>
        <v/>
      </c>
      <c r="M4527" s="13"/>
      <c r="X4527" s="13"/>
    </row>
    <row r="4528" spans="1:24" x14ac:dyDescent="0.3">
      <c r="A4528" s="13"/>
      <c r="B4528" s="11">
        <v>5546</v>
      </c>
      <c r="C4528" s="14">
        <f t="shared" si="947"/>
        <v>74.471500000000006</v>
      </c>
      <c r="D4528" s="13"/>
      <c r="E4528" s="14">
        <f t="shared" si="953"/>
        <v>74.469800000000006</v>
      </c>
      <c r="F4528" s="21">
        <v>17</v>
      </c>
      <c r="G4528" s="13"/>
      <c r="H4528" s="21">
        <f t="shared" si="948"/>
        <v>17</v>
      </c>
      <c r="I4528" s="13"/>
      <c r="J4528" s="11" t="str">
        <f t="shared" si="954"/>
        <v>X</v>
      </c>
      <c r="K4528" s="11" t="str">
        <f t="shared" si="955"/>
        <v/>
      </c>
      <c r="L4528" s="11" t="str">
        <f t="shared" si="956"/>
        <v/>
      </c>
      <c r="M4528" s="13"/>
      <c r="X4528" s="13"/>
    </row>
    <row r="4529" spans="1:24" x14ac:dyDescent="0.3">
      <c r="A4529" s="13"/>
      <c r="B4529" s="11">
        <v>5547</v>
      </c>
      <c r="C4529" s="14">
        <f t="shared" si="947"/>
        <v>74.478200000000001</v>
      </c>
      <c r="D4529" s="13"/>
      <c r="E4529" s="14">
        <f t="shared" si="953"/>
        <v>74.476500000000001</v>
      </c>
      <c r="F4529" s="21">
        <v>17</v>
      </c>
      <c r="G4529" s="13"/>
      <c r="H4529" s="21">
        <f t="shared" si="948"/>
        <v>17</v>
      </c>
      <c r="I4529" s="13"/>
      <c r="J4529" s="11" t="str">
        <f t="shared" si="954"/>
        <v>X</v>
      </c>
      <c r="K4529" s="11" t="str">
        <f t="shared" si="955"/>
        <v/>
      </c>
      <c r="L4529" s="11" t="str">
        <f t="shared" si="956"/>
        <v/>
      </c>
      <c r="M4529" s="13"/>
      <c r="X4529" s="13"/>
    </row>
    <row r="4530" spans="1:24" x14ac:dyDescent="0.3">
      <c r="A4530" s="13"/>
      <c r="B4530" s="11">
        <v>5548</v>
      </c>
      <c r="C4530" s="14">
        <f t="shared" si="947"/>
        <v>74.484899999999996</v>
      </c>
      <c r="D4530" s="13"/>
      <c r="E4530" s="14">
        <f t="shared" si="953"/>
        <v>74.483199999999997</v>
      </c>
      <c r="F4530" s="21">
        <v>17</v>
      </c>
      <c r="G4530" s="13"/>
      <c r="H4530" s="21">
        <f t="shared" si="948"/>
        <v>17</v>
      </c>
      <c r="I4530" s="13"/>
      <c r="J4530" s="11" t="str">
        <f t="shared" si="954"/>
        <v>X</v>
      </c>
      <c r="K4530" s="11" t="str">
        <f t="shared" si="955"/>
        <v/>
      </c>
      <c r="L4530" s="11" t="str">
        <f t="shared" si="956"/>
        <v/>
      </c>
      <c r="M4530" s="13"/>
      <c r="X4530" s="13"/>
    </row>
    <row r="4531" spans="1:24" x14ac:dyDescent="0.3">
      <c r="A4531" s="13"/>
      <c r="B4531" s="11">
        <v>5549</v>
      </c>
      <c r="C4531" s="14">
        <f t="shared" si="947"/>
        <v>74.491600000000005</v>
      </c>
      <c r="D4531" s="13"/>
      <c r="E4531" s="14">
        <f t="shared" si="953"/>
        <v>74.489900000000006</v>
      </c>
      <c r="F4531" s="21">
        <v>17</v>
      </c>
      <c r="G4531" s="13"/>
      <c r="H4531" s="21">
        <f t="shared" si="948"/>
        <v>17</v>
      </c>
      <c r="I4531" s="13"/>
      <c r="J4531" s="11" t="str">
        <f t="shared" si="954"/>
        <v>X</v>
      </c>
      <c r="K4531" s="11" t="str">
        <f t="shared" si="955"/>
        <v/>
      </c>
      <c r="L4531" s="11" t="str">
        <f t="shared" si="956"/>
        <v/>
      </c>
      <c r="M4531" s="13"/>
      <c r="X4531" s="13"/>
    </row>
    <row r="4532" spans="1:24" x14ac:dyDescent="0.3">
      <c r="A4532" s="13"/>
      <c r="B4532" s="11">
        <v>5550</v>
      </c>
      <c r="C4532" s="14">
        <f t="shared" si="947"/>
        <v>74.4983</v>
      </c>
      <c r="D4532" s="13"/>
      <c r="E4532" s="14">
        <f t="shared" si="953"/>
        <v>74.496600000000001</v>
      </c>
      <c r="F4532" s="21">
        <v>17</v>
      </c>
      <c r="G4532" s="13"/>
      <c r="H4532" s="21">
        <f t="shared" si="948"/>
        <v>17</v>
      </c>
      <c r="I4532" s="13"/>
      <c r="J4532" s="11" t="str">
        <f t="shared" si="954"/>
        <v>X</v>
      </c>
      <c r="K4532" s="11" t="str">
        <f t="shared" si="955"/>
        <v/>
      </c>
      <c r="L4532" s="11" t="str">
        <f t="shared" si="956"/>
        <v/>
      </c>
      <c r="M4532" s="13"/>
      <c r="X4532" s="13"/>
    </row>
    <row r="4533" spans="1:24" x14ac:dyDescent="0.3">
      <c r="A4533" s="13"/>
      <c r="B4533" s="11">
        <v>5551</v>
      </c>
      <c r="C4533" s="14">
        <f t="shared" si="947"/>
        <v>74.504999999999995</v>
      </c>
      <c r="D4533" s="13"/>
      <c r="E4533" s="14">
        <f t="shared" si="953"/>
        <v>74.503399999999999</v>
      </c>
      <c r="F4533" s="21">
        <v>17</v>
      </c>
      <c r="G4533" s="13"/>
      <c r="H4533" s="21">
        <f t="shared" si="948"/>
        <v>16</v>
      </c>
      <c r="I4533" s="13"/>
      <c r="J4533" s="11" t="str">
        <f t="shared" si="954"/>
        <v/>
      </c>
      <c r="K4533" s="11" t="str">
        <f t="shared" si="955"/>
        <v/>
      </c>
      <c r="L4533" s="11" t="str">
        <f t="shared" si="956"/>
        <v>O</v>
      </c>
      <c r="M4533" s="13"/>
      <c r="X4533" s="13"/>
    </row>
    <row r="4534" spans="1:24" x14ac:dyDescent="0.3">
      <c r="A4534" s="13"/>
      <c r="B4534" s="11">
        <v>5552</v>
      </c>
      <c r="C4534" s="14">
        <f t="shared" si="947"/>
        <v>74.511700000000005</v>
      </c>
      <c r="D4534" s="13"/>
      <c r="E4534" s="14">
        <f t="shared" si="953"/>
        <v>74.510099999999994</v>
      </c>
      <c r="F4534" s="21">
        <v>17</v>
      </c>
      <c r="G4534" s="13"/>
      <c r="H4534" s="21">
        <f t="shared" si="948"/>
        <v>16</v>
      </c>
      <c r="I4534" s="13"/>
      <c r="J4534" s="11" t="str">
        <f t="shared" si="954"/>
        <v/>
      </c>
      <c r="K4534" s="11" t="str">
        <f t="shared" si="955"/>
        <v/>
      </c>
      <c r="L4534" s="11" t="str">
        <f t="shared" si="956"/>
        <v>O</v>
      </c>
      <c r="M4534" s="13"/>
      <c r="X4534" s="13"/>
    </row>
    <row r="4535" spans="1:24" x14ac:dyDescent="0.3">
      <c r="A4535" s="13"/>
      <c r="B4535" s="11">
        <v>5553</v>
      </c>
      <c r="C4535" s="14">
        <f t="shared" si="947"/>
        <v>74.518500000000003</v>
      </c>
      <c r="D4535" s="13"/>
      <c r="E4535" s="14">
        <f t="shared" si="953"/>
        <v>74.516800000000003</v>
      </c>
      <c r="F4535" s="21">
        <v>17</v>
      </c>
      <c r="G4535" s="13"/>
      <c r="H4535" s="21">
        <f t="shared" si="948"/>
        <v>17</v>
      </c>
      <c r="I4535" s="13"/>
      <c r="J4535" s="11" t="str">
        <f t="shared" si="954"/>
        <v>X</v>
      </c>
      <c r="K4535" s="11" t="str">
        <f t="shared" si="955"/>
        <v/>
      </c>
      <c r="L4535" s="11" t="str">
        <f t="shared" si="956"/>
        <v/>
      </c>
      <c r="M4535" s="13"/>
      <c r="X4535" s="13"/>
    </row>
    <row r="4536" spans="1:24" x14ac:dyDescent="0.3">
      <c r="A4536" s="13"/>
      <c r="B4536" s="11">
        <v>5554</v>
      </c>
      <c r="C4536" s="14">
        <f t="shared" si="947"/>
        <v>74.525199999999998</v>
      </c>
      <c r="D4536" s="13"/>
      <c r="E4536" s="14">
        <f t="shared" si="953"/>
        <v>74.523499999999999</v>
      </c>
      <c r="F4536" s="21">
        <v>17</v>
      </c>
      <c r="G4536" s="13"/>
      <c r="H4536" s="21">
        <f t="shared" si="948"/>
        <v>17</v>
      </c>
      <c r="I4536" s="13"/>
      <c r="J4536" s="11" t="str">
        <f t="shared" si="954"/>
        <v>X</v>
      </c>
      <c r="K4536" s="11" t="str">
        <f t="shared" si="955"/>
        <v/>
      </c>
      <c r="L4536" s="11" t="str">
        <f t="shared" si="956"/>
        <v/>
      </c>
      <c r="M4536" s="13"/>
      <c r="X4536" s="13"/>
    </row>
    <row r="4537" spans="1:24" x14ac:dyDescent="0.3">
      <c r="A4537" s="13"/>
      <c r="B4537" s="11">
        <v>5555</v>
      </c>
      <c r="C4537" s="14">
        <f t="shared" si="947"/>
        <v>74.531899999999993</v>
      </c>
      <c r="D4537" s="13"/>
      <c r="E4537" s="14">
        <f t="shared" si="953"/>
        <v>74.530199999999994</v>
      </c>
      <c r="F4537" s="21">
        <v>17</v>
      </c>
      <c r="G4537" s="13"/>
      <c r="H4537" s="21">
        <f t="shared" si="948"/>
        <v>17</v>
      </c>
      <c r="I4537" s="13"/>
      <c r="J4537" s="11" t="str">
        <f t="shared" si="954"/>
        <v>X</v>
      </c>
      <c r="K4537" s="11" t="str">
        <f t="shared" si="955"/>
        <v/>
      </c>
      <c r="L4537" s="11" t="str">
        <f t="shared" si="956"/>
        <v/>
      </c>
      <c r="M4537" s="13"/>
      <c r="X4537" s="13"/>
    </row>
    <row r="4538" spans="1:24" x14ac:dyDescent="0.3">
      <c r="A4538" s="13"/>
      <c r="B4538" s="11">
        <v>5556</v>
      </c>
      <c r="C4538" s="14">
        <f t="shared" si="947"/>
        <v>74.538600000000002</v>
      </c>
      <c r="D4538" s="13"/>
      <c r="E4538" s="14">
        <f t="shared" si="953"/>
        <v>74.536900000000003</v>
      </c>
      <c r="F4538" s="21">
        <v>17</v>
      </c>
      <c r="G4538" s="13"/>
      <c r="H4538" s="21">
        <f t="shared" si="948"/>
        <v>17</v>
      </c>
      <c r="I4538" s="13"/>
      <c r="J4538" s="11" t="str">
        <f t="shared" si="954"/>
        <v>X</v>
      </c>
      <c r="K4538" s="11" t="str">
        <f t="shared" si="955"/>
        <v/>
      </c>
      <c r="L4538" s="11" t="str">
        <f t="shared" si="956"/>
        <v/>
      </c>
      <c r="M4538" s="13"/>
      <c r="X4538" s="13"/>
    </row>
    <row r="4539" spans="1:24" x14ac:dyDescent="0.3">
      <c r="A4539" s="13"/>
      <c r="B4539" s="11">
        <v>5557</v>
      </c>
      <c r="C4539" s="14">
        <f t="shared" si="947"/>
        <v>74.545299999999997</v>
      </c>
      <c r="D4539" s="13"/>
      <c r="E4539" s="14">
        <f t="shared" si="953"/>
        <v>74.543599999999998</v>
      </c>
      <c r="F4539" s="21">
        <v>17</v>
      </c>
      <c r="G4539" s="13"/>
      <c r="H4539" s="21">
        <f t="shared" si="948"/>
        <v>17</v>
      </c>
      <c r="I4539" s="13"/>
      <c r="J4539" s="11" t="str">
        <f t="shared" si="954"/>
        <v>X</v>
      </c>
      <c r="K4539" s="11" t="str">
        <f t="shared" si="955"/>
        <v/>
      </c>
      <c r="L4539" s="11" t="str">
        <f t="shared" si="956"/>
        <v/>
      </c>
      <c r="M4539" s="13"/>
      <c r="X4539" s="13"/>
    </row>
    <row r="4540" spans="1:24" x14ac:dyDescent="0.3">
      <c r="A4540" s="13"/>
      <c r="B4540" s="11">
        <v>5558</v>
      </c>
      <c r="C4540" s="14">
        <f t="shared" si="947"/>
        <v>74.552000000000007</v>
      </c>
      <c r="D4540" s="13"/>
      <c r="E4540" s="14">
        <f t="shared" si="953"/>
        <v>74.550299999999993</v>
      </c>
      <c r="F4540" s="21">
        <v>17</v>
      </c>
      <c r="G4540" s="13"/>
      <c r="H4540" s="21">
        <f t="shared" si="948"/>
        <v>17</v>
      </c>
      <c r="I4540" s="13"/>
      <c r="J4540" s="11" t="str">
        <f t="shared" si="954"/>
        <v>X</v>
      </c>
      <c r="K4540" s="11" t="str">
        <f t="shared" si="955"/>
        <v/>
      </c>
      <c r="L4540" s="11" t="str">
        <f t="shared" si="956"/>
        <v/>
      </c>
      <c r="M4540" s="13"/>
      <c r="X4540" s="13"/>
    </row>
    <row r="4541" spans="1:24" x14ac:dyDescent="0.3">
      <c r="A4541" s="13"/>
      <c r="B4541" s="11">
        <v>5559</v>
      </c>
      <c r="C4541" s="14">
        <f t="shared" si="947"/>
        <v>74.558700000000002</v>
      </c>
      <c r="D4541" s="13"/>
      <c r="E4541" s="14">
        <f t="shared" si="953"/>
        <v>74.557000000000002</v>
      </c>
      <c r="F4541" s="21">
        <v>17</v>
      </c>
      <c r="G4541" s="13"/>
      <c r="H4541" s="21">
        <f t="shared" si="948"/>
        <v>17</v>
      </c>
      <c r="I4541" s="13"/>
      <c r="J4541" s="11" t="str">
        <f t="shared" si="954"/>
        <v>X</v>
      </c>
      <c r="K4541" s="11" t="str">
        <f t="shared" si="955"/>
        <v/>
      </c>
      <c r="L4541" s="11" t="str">
        <f t="shared" si="956"/>
        <v/>
      </c>
      <c r="M4541" s="13"/>
      <c r="X4541" s="13"/>
    </row>
    <row r="4542" spans="1:24" x14ac:dyDescent="0.3">
      <c r="A4542" s="13"/>
      <c r="B4542" s="11">
        <v>5560</v>
      </c>
      <c r="C4542" s="14">
        <f t="shared" si="947"/>
        <v>74.565399999999997</v>
      </c>
      <c r="D4542" s="13"/>
      <c r="E4542" s="14">
        <f t="shared" si="953"/>
        <v>74.563800000000001</v>
      </c>
      <c r="F4542" s="21">
        <v>17</v>
      </c>
      <c r="G4542" s="13"/>
      <c r="H4542" s="21">
        <f t="shared" si="948"/>
        <v>16</v>
      </c>
      <c r="I4542" s="13"/>
      <c r="J4542" s="11" t="str">
        <f t="shared" si="954"/>
        <v/>
      </c>
      <c r="K4542" s="11" t="str">
        <f t="shared" si="955"/>
        <v/>
      </c>
      <c r="L4542" s="11" t="str">
        <f t="shared" si="956"/>
        <v>O</v>
      </c>
      <c r="M4542" s="13"/>
      <c r="X4542" s="13"/>
    </row>
    <row r="4543" spans="1:24" x14ac:dyDescent="0.3">
      <c r="A4543" s="13"/>
      <c r="B4543" s="11">
        <v>5561</v>
      </c>
      <c r="C4543" s="14">
        <f t="shared" si="947"/>
        <v>74.572100000000006</v>
      </c>
      <c r="D4543" s="13"/>
      <c r="E4543" s="14">
        <f t="shared" si="953"/>
        <v>74.570499999999996</v>
      </c>
      <c r="F4543" s="21">
        <v>17</v>
      </c>
      <c r="G4543" s="13"/>
      <c r="H4543" s="21">
        <f t="shared" si="948"/>
        <v>16</v>
      </c>
      <c r="I4543" s="13"/>
      <c r="J4543" s="11" t="str">
        <f t="shared" si="954"/>
        <v/>
      </c>
      <c r="K4543" s="11" t="str">
        <f t="shared" si="955"/>
        <v/>
      </c>
      <c r="L4543" s="11" t="str">
        <f t="shared" si="956"/>
        <v>O</v>
      </c>
      <c r="M4543" s="13"/>
      <c r="X4543" s="13"/>
    </row>
    <row r="4544" spans="1:24" x14ac:dyDescent="0.3">
      <c r="A4544" s="13"/>
      <c r="B4544" s="11">
        <v>5562</v>
      </c>
      <c r="C4544" s="14">
        <f t="shared" si="947"/>
        <v>74.578800000000001</v>
      </c>
      <c r="D4544" s="13"/>
      <c r="E4544" s="14">
        <f t="shared" si="953"/>
        <v>74.577200000000005</v>
      </c>
      <c r="F4544" s="21">
        <v>17</v>
      </c>
      <c r="G4544" s="13"/>
      <c r="H4544" s="21">
        <f t="shared" si="948"/>
        <v>16</v>
      </c>
      <c r="I4544" s="13"/>
      <c r="J4544" s="11" t="str">
        <f t="shared" si="954"/>
        <v/>
      </c>
      <c r="K4544" s="11" t="str">
        <f t="shared" si="955"/>
        <v/>
      </c>
      <c r="L4544" s="11" t="str">
        <f t="shared" si="956"/>
        <v>O</v>
      </c>
      <c r="M4544" s="13"/>
      <c r="X4544" s="13"/>
    </row>
    <row r="4545" spans="1:24" x14ac:dyDescent="0.3">
      <c r="A4545" s="13"/>
      <c r="B4545" s="11">
        <v>5563</v>
      </c>
      <c r="C4545" s="14">
        <f t="shared" si="947"/>
        <v>74.585499999999996</v>
      </c>
      <c r="D4545" s="13"/>
      <c r="E4545" s="14">
        <f t="shared" si="953"/>
        <v>74.5839</v>
      </c>
      <c r="F4545" s="21">
        <f t="shared" ref="F4545:F4565" si="957">ROUND(17-(((E4545-74)-0.58)/0.14)*(17/6),0)</f>
        <v>17</v>
      </c>
      <c r="G4545" s="13"/>
      <c r="H4545" s="21">
        <f t="shared" si="948"/>
        <v>16</v>
      </c>
      <c r="I4545" s="13"/>
      <c r="J4545" s="11" t="str">
        <f t="shared" si="954"/>
        <v/>
      </c>
      <c r="K4545" s="11" t="str">
        <f t="shared" si="955"/>
        <v/>
      </c>
      <c r="L4545" s="11" t="str">
        <f t="shared" si="956"/>
        <v>O</v>
      </c>
      <c r="M4545" s="13"/>
      <c r="X4545" s="13"/>
    </row>
    <row r="4546" spans="1:24" x14ac:dyDescent="0.3">
      <c r="A4546" s="13"/>
      <c r="B4546" s="11">
        <v>5564</v>
      </c>
      <c r="C4546" s="14">
        <f t="shared" si="947"/>
        <v>74.592200000000005</v>
      </c>
      <c r="D4546" s="13"/>
      <c r="E4546" s="14">
        <f t="shared" si="953"/>
        <v>74.590599999999995</v>
      </c>
      <c r="F4546" s="21">
        <f t="shared" si="957"/>
        <v>17</v>
      </c>
      <c r="G4546" s="13"/>
      <c r="H4546" s="21">
        <f t="shared" si="948"/>
        <v>16</v>
      </c>
      <c r="I4546" s="13"/>
      <c r="J4546" s="11" t="str">
        <f t="shared" si="954"/>
        <v/>
      </c>
      <c r="K4546" s="11" t="str">
        <f t="shared" si="955"/>
        <v/>
      </c>
      <c r="L4546" s="11" t="str">
        <f t="shared" si="956"/>
        <v>O</v>
      </c>
      <c r="M4546" s="13"/>
      <c r="X4546" s="13"/>
    </row>
    <row r="4547" spans="1:24" x14ac:dyDescent="0.3">
      <c r="A4547" s="13"/>
      <c r="B4547" s="11">
        <v>5565</v>
      </c>
      <c r="C4547" s="14">
        <f t="shared" si="947"/>
        <v>74.5989</v>
      </c>
      <c r="D4547" s="13"/>
      <c r="E4547" s="14">
        <f t="shared" si="953"/>
        <v>74.597300000000004</v>
      </c>
      <c r="F4547" s="21">
        <f t="shared" si="957"/>
        <v>17</v>
      </c>
      <c r="G4547" s="13"/>
      <c r="H4547" s="21">
        <f t="shared" si="948"/>
        <v>16</v>
      </c>
      <c r="I4547" s="13"/>
      <c r="J4547" s="11" t="str">
        <f t="shared" si="954"/>
        <v/>
      </c>
      <c r="K4547" s="11" t="str">
        <f t="shared" si="955"/>
        <v/>
      </c>
      <c r="L4547" s="11" t="str">
        <f t="shared" si="956"/>
        <v>O</v>
      </c>
      <c r="M4547" s="13"/>
      <c r="X4547" s="13"/>
    </row>
    <row r="4548" spans="1:24" x14ac:dyDescent="0.3">
      <c r="A4548" s="13"/>
      <c r="B4548" s="11">
        <v>5566</v>
      </c>
      <c r="C4548" s="14">
        <f t="shared" si="947"/>
        <v>74.605599999999995</v>
      </c>
      <c r="D4548" s="13"/>
      <c r="E4548" s="14">
        <f t="shared" si="953"/>
        <v>74.603999999999999</v>
      </c>
      <c r="F4548" s="21">
        <f t="shared" si="957"/>
        <v>17</v>
      </c>
      <c r="G4548" s="13"/>
      <c r="H4548" s="21">
        <f t="shared" si="948"/>
        <v>16</v>
      </c>
      <c r="I4548" s="13"/>
      <c r="J4548" s="11" t="str">
        <f t="shared" si="954"/>
        <v/>
      </c>
      <c r="K4548" s="11" t="str">
        <f t="shared" si="955"/>
        <v/>
      </c>
      <c r="L4548" s="11" t="str">
        <f t="shared" si="956"/>
        <v>O</v>
      </c>
      <c r="M4548" s="13"/>
      <c r="X4548" s="13"/>
    </row>
    <row r="4549" spans="1:24" x14ac:dyDescent="0.3">
      <c r="A4549" s="13"/>
      <c r="B4549" s="11">
        <v>5567</v>
      </c>
      <c r="C4549" s="14">
        <f t="shared" si="947"/>
        <v>74.612300000000005</v>
      </c>
      <c r="D4549" s="13"/>
      <c r="E4549" s="14">
        <f t="shared" si="953"/>
        <v>74.610699999999994</v>
      </c>
      <c r="F4549" s="21">
        <f t="shared" si="957"/>
        <v>16</v>
      </c>
      <c r="G4549" s="13"/>
      <c r="H4549" s="21">
        <f t="shared" si="948"/>
        <v>16</v>
      </c>
      <c r="I4549" s="13"/>
      <c r="J4549" s="11" t="str">
        <f t="shared" si="954"/>
        <v>X</v>
      </c>
      <c r="K4549" s="11" t="str">
        <f t="shared" si="955"/>
        <v/>
      </c>
      <c r="L4549" s="11" t="str">
        <f t="shared" si="956"/>
        <v/>
      </c>
      <c r="M4549" s="13"/>
      <c r="X4549" s="13"/>
    </row>
    <row r="4550" spans="1:24" x14ac:dyDescent="0.3">
      <c r="A4550" s="13"/>
      <c r="B4550" s="11">
        <v>5568</v>
      </c>
      <c r="C4550" s="14">
        <f t="shared" ref="C4550:C4613" si="958">ROUND(SQRT(B4550),4)</f>
        <v>74.619</v>
      </c>
      <c r="D4550" s="13"/>
      <c r="E4550" s="14">
        <f t="shared" si="953"/>
        <v>74.617400000000004</v>
      </c>
      <c r="F4550" s="21">
        <f t="shared" si="957"/>
        <v>16</v>
      </c>
      <c r="G4550" s="13"/>
      <c r="H4550" s="21">
        <f t="shared" si="948"/>
        <v>16</v>
      </c>
      <c r="I4550" s="13"/>
      <c r="J4550" s="11" t="str">
        <f t="shared" si="954"/>
        <v>X</v>
      </c>
      <c r="K4550" s="11" t="str">
        <f t="shared" si="955"/>
        <v/>
      </c>
      <c r="L4550" s="11" t="str">
        <f t="shared" si="956"/>
        <v/>
      </c>
      <c r="M4550" s="13"/>
      <c r="X4550" s="13"/>
    </row>
    <row r="4551" spans="1:24" x14ac:dyDescent="0.3">
      <c r="A4551" s="13"/>
      <c r="B4551" s="11">
        <v>5569</v>
      </c>
      <c r="C4551" s="14">
        <f t="shared" si="958"/>
        <v>74.625699999999995</v>
      </c>
      <c r="D4551" s="13"/>
      <c r="E4551" s="14">
        <f t="shared" si="953"/>
        <v>74.624200000000002</v>
      </c>
      <c r="F4551" s="21">
        <f t="shared" si="957"/>
        <v>16</v>
      </c>
      <c r="G4551" s="13"/>
      <c r="H4551" s="21">
        <f t="shared" ref="H4551:H4614" si="959">ROUND(C4551-E4551,4)*10000</f>
        <v>15</v>
      </c>
      <c r="I4551" s="13"/>
      <c r="J4551" s="11" t="str">
        <f t="shared" si="954"/>
        <v/>
      </c>
      <c r="K4551" s="11" t="str">
        <f t="shared" si="955"/>
        <v/>
      </c>
      <c r="L4551" s="11" t="str">
        <f t="shared" si="956"/>
        <v>O</v>
      </c>
      <c r="M4551" s="13"/>
      <c r="X4551" s="13"/>
    </row>
    <row r="4552" spans="1:24" x14ac:dyDescent="0.3">
      <c r="A4552" s="13"/>
      <c r="B4552" s="11">
        <v>5570</v>
      </c>
      <c r="C4552" s="14">
        <f t="shared" si="958"/>
        <v>74.632400000000004</v>
      </c>
      <c r="D4552" s="13"/>
      <c r="E4552" s="14">
        <f t="shared" si="953"/>
        <v>74.630899999999997</v>
      </c>
      <c r="F4552" s="21">
        <f t="shared" si="957"/>
        <v>16</v>
      </c>
      <c r="G4552" s="13"/>
      <c r="H4552" s="21">
        <f t="shared" si="959"/>
        <v>15</v>
      </c>
      <c r="I4552" s="13"/>
      <c r="J4552" s="11" t="str">
        <f t="shared" si="954"/>
        <v/>
      </c>
      <c r="K4552" s="11" t="str">
        <f t="shared" si="955"/>
        <v/>
      </c>
      <c r="L4552" s="11" t="str">
        <f t="shared" si="956"/>
        <v>O</v>
      </c>
      <c r="M4552" s="13"/>
      <c r="X4552" s="13"/>
    </row>
    <row r="4553" spans="1:24" x14ac:dyDescent="0.3">
      <c r="A4553" s="13"/>
      <c r="B4553" s="11">
        <v>5571</v>
      </c>
      <c r="C4553" s="14">
        <f t="shared" si="958"/>
        <v>74.639099999999999</v>
      </c>
      <c r="D4553" s="13"/>
      <c r="E4553" s="14">
        <f t="shared" si="953"/>
        <v>74.637600000000006</v>
      </c>
      <c r="F4553" s="21">
        <f t="shared" si="957"/>
        <v>16</v>
      </c>
      <c r="G4553" s="13"/>
      <c r="H4553" s="21">
        <f t="shared" si="959"/>
        <v>15</v>
      </c>
      <c r="I4553" s="13"/>
      <c r="J4553" s="11" t="str">
        <f t="shared" si="954"/>
        <v/>
      </c>
      <c r="K4553" s="11" t="str">
        <f t="shared" si="955"/>
        <v/>
      </c>
      <c r="L4553" s="11" t="str">
        <f t="shared" si="956"/>
        <v>O</v>
      </c>
      <c r="M4553" s="13"/>
      <c r="X4553" s="13"/>
    </row>
    <row r="4554" spans="1:24" x14ac:dyDescent="0.3">
      <c r="A4554" s="13"/>
      <c r="B4554" s="11">
        <v>5572</v>
      </c>
      <c r="C4554" s="14">
        <f t="shared" si="958"/>
        <v>74.645799999999994</v>
      </c>
      <c r="D4554" s="13"/>
      <c r="E4554" s="14">
        <f t="shared" si="953"/>
        <v>74.644300000000001</v>
      </c>
      <c r="F4554" s="21">
        <f t="shared" si="957"/>
        <v>16</v>
      </c>
      <c r="G4554" s="13"/>
      <c r="H4554" s="21">
        <f t="shared" si="959"/>
        <v>15</v>
      </c>
      <c r="I4554" s="13"/>
      <c r="J4554" s="11" t="str">
        <f t="shared" si="954"/>
        <v/>
      </c>
      <c r="K4554" s="11" t="str">
        <f t="shared" si="955"/>
        <v/>
      </c>
      <c r="L4554" s="11" t="str">
        <f t="shared" si="956"/>
        <v>O</v>
      </c>
      <c r="M4554" s="13"/>
      <c r="X4554" s="13"/>
    </row>
    <row r="4555" spans="1:24" x14ac:dyDescent="0.3">
      <c r="A4555" s="13"/>
      <c r="B4555" s="11">
        <v>5573</v>
      </c>
      <c r="C4555" s="14">
        <f t="shared" si="958"/>
        <v>74.652500000000003</v>
      </c>
      <c r="D4555" s="13"/>
      <c r="E4555" s="14">
        <f t="shared" si="953"/>
        <v>74.650999999999996</v>
      </c>
      <c r="F4555" s="21">
        <f t="shared" si="957"/>
        <v>16</v>
      </c>
      <c r="G4555" s="13"/>
      <c r="H4555" s="21">
        <f t="shared" si="959"/>
        <v>15</v>
      </c>
      <c r="I4555" s="13"/>
      <c r="J4555" s="11" t="str">
        <f t="shared" ref="J4555:J4586" si="960">IF(H4555=F4555,"X","")</f>
        <v/>
      </c>
      <c r="K4555" s="11" t="str">
        <f t="shared" ref="K4555:K4586" si="961">IF(H4555&gt;F4555,"U","")</f>
        <v/>
      </c>
      <c r="L4555" s="11" t="str">
        <f t="shared" ref="L4555:L4586" si="962">IF(H4555&lt;F4555,"O","")</f>
        <v>O</v>
      </c>
      <c r="M4555" s="13"/>
      <c r="X4555" s="13"/>
    </row>
    <row r="4556" spans="1:24" x14ac:dyDescent="0.3">
      <c r="A4556" s="13"/>
      <c r="B4556" s="11">
        <v>5574</v>
      </c>
      <c r="C4556" s="14">
        <f t="shared" si="958"/>
        <v>74.659199999999998</v>
      </c>
      <c r="D4556" s="13"/>
      <c r="E4556" s="14">
        <f t="shared" si="953"/>
        <v>74.657700000000006</v>
      </c>
      <c r="F4556" s="21">
        <f t="shared" si="957"/>
        <v>15</v>
      </c>
      <c r="G4556" s="13"/>
      <c r="H4556" s="21">
        <f t="shared" si="959"/>
        <v>15</v>
      </c>
      <c r="I4556" s="13"/>
      <c r="J4556" s="11" t="str">
        <f t="shared" si="960"/>
        <v>X</v>
      </c>
      <c r="K4556" s="11" t="str">
        <f t="shared" si="961"/>
        <v/>
      </c>
      <c r="L4556" s="11" t="str">
        <f t="shared" si="962"/>
        <v/>
      </c>
      <c r="M4556" s="13"/>
      <c r="X4556" s="13"/>
    </row>
    <row r="4557" spans="1:24" x14ac:dyDescent="0.3">
      <c r="A4557" s="13"/>
      <c r="B4557" s="11">
        <v>5575</v>
      </c>
      <c r="C4557" s="14">
        <f t="shared" si="958"/>
        <v>74.665899999999993</v>
      </c>
      <c r="D4557" s="13"/>
      <c r="E4557" s="14">
        <f t="shared" si="953"/>
        <v>74.664400000000001</v>
      </c>
      <c r="F4557" s="21">
        <f t="shared" si="957"/>
        <v>15</v>
      </c>
      <c r="G4557" s="13"/>
      <c r="H4557" s="21">
        <f t="shared" si="959"/>
        <v>15</v>
      </c>
      <c r="I4557" s="13"/>
      <c r="J4557" s="11" t="str">
        <f t="shared" si="960"/>
        <v>X</v>
      </c>
      <c r="K4557" s="11" t="str">
        <f t="shared" si="961"/>
        <v/>
      </c>
      <c r="L4557" s="11" t="str">
        <f t="shared" si="962"/>
        <v/>
      </c>
      <c r="M4557" s="13"/>
      <c r="X4557" s="13"/>
    </row>
    <row r="4558" spans="1:24" x14ac:dyDescent="0.3">
      <c r="A4558" s="13"/>
      <c r="B4558" s="11">
        <v>5576</v>
      </c>
      <c r="C4558" s="14">
        <f t="shared" si="958"/>
        <v>74.672600000000003</v>
      </c>
      <c r="D4558" s="13"/>
      <c r="E4558" s="14">
        <f t="shared" si="953"/>
        <v>74.671099999999996</v>
      </c>
      <c r="F4558" s="21">
        <f t="shared" si="957"/>
        <v>15</v>
      </c>
      <c r="G4558" s="13"/>
      <c r="H4558" s="21">
        <f t="shared" si="959"/>
        <v>15</v>
      </c>
      <c r="I4558" s="13"/>
      <c r="J4558" s="11" t="str">
        <f t="shared" si="960"/>
        <v>X</v>
      </c>
      <c r="K4558" s="11" t="str">
        <f t="shared" si="961"/>
        <v/>
      </c>
      <c r="L4558" s="11" t="str">
        <f t="shared" si="962"/>
        <v/>
      </c>
      <c r="M4558" s="13"/>
      <c r="X4558" s="13"/>
    </row>
    <row r="4559" spans="1:24" x14ac:dyDescent="0.3">
      <c r="A4559" s="13"/>
      <c r="B4559" s="11">
        <v>5577</v>
      </c>
      <c r="C4559" s="14">
        <f t="shared" si="958"/>
        <v>74.679299999999998</v>
      </c>
      <c r="D4559" s="13"/>
      <c r="E4559" s="14">
        <f t="shared" si="953"/>
        <v>74.677899999999994</v>
      </c>
      <c r="F4559" s="21">
        <f t="shared" si="957"/>
        <v>15</v>
      </c>
      <c r="G4559" s="13"/>
      <c r="H4559" s="21">
        <f t="shared" si="959"/>
        <v>14</v>
      </c>
      <c r="I4559" s="13"/>
      <c r="J4559" s="11" t="str">
        <f t="shared" si="960"/>
        <v/>
      </c>
      <c r="K4559" s="11" t="str">
        <f t="shared" si="961"/>
        <v/>
      </c>
      <c r="L4559" s="11" t="str">
        <f t="shared" si="962"/>
        <v>O</v>
      </c>
      <c r="M4559" s="13"/>
      <c r="X4559" s="13"/>
    </row>
    <row r="4560" spans="1:24" x14ac:dyDescent="0.3">
      <c r="A4560" s="13"/>
      <c r="B4560" s="11">
        <v>5578</v>
      </c>
      <c r="C4560" s="14">
        <f t="shared" si="958"/>
        <v>74.686000000000007</v>
      </c>
      <c r="D4560" s="13"/>
      <c r="E4560" s="14">
        <f t="shared" si="953"/>
        <v>74.684600000000003</v>
      </c>
      <c r="F4560" s="21">
        <f t="shared" si="957"/>
        <v>15</v>
      </c>
      <c r="G4560" s="13"/>
      <c r="H4560" s="21">
        <f t="shared" si="959"/>
        <v>14</v>
      </c>
      <c r="I4560" s="13"/>
      <c r="J4560" s="11" t="str">
        <f t="shared" si="960"/>
        <v/>
      </c>
      <c r="K4560" s="11" t="str">
        <f t="shared" si="961"/>
        <v/>
      </c>
      <c r="L4560" s="11" t="str">
        <f t="shared" si="962"/>
        <v>O</v>
      </c>
      <c r="M4560" s="13"/>
      <c r="X4560" s="13"/>
    </row>
    <row r="4561" spans="1:24" x14ac:dyDescent="0.3">
      <c r="A4561" s="13"/>
      <c r="B4561" s="11">
        <v>5579</v>
      </c>
      <c r="C4561" s="14">
        <f t="shared" si="958"/>
        <v>74.692700000000002</v>
      </c>
      <c r="D4561" s="13"/>
      <c r="E4561" s="14">
        <f t="shared" si="953"/>
        <v>74.691299999999998</v>
      </c>
      <c r="F4561" s="21">
        <f t="shared" si="957"/>
        <v>15</v>
      </c>
      <c r="G4561" s="13"/>
      <c r="H4561" s="21">
        <f t="shared" si="959"/>
        <v>14</v>
      </c>
      <c r="I4561" s="13"/>
      <c r="J4561" s="11" t="str">
        <f t="shared" si="960"/>
        <v/>
      </c>
      <c r="K4561" s="11" t="str">
        <f t="shared" si="961"/>
        <v/>
      </c>
      <c r="L4561" s="11" t="str">
        <f t="shared" si="962"/>
        <v>O</v>
      </c>
      <c r="M4561" s="13"/>
      <c r="X4561" s="13"/>
    </row>
    <row r="4562" spans="1:24" x14ac:dyDescent="0.3">
      <c r="A4562" s="13"/>
      <c r="B4562" s="11">
        <v>5580</v>
      </c>
      <c r="C4562" s="14">
        <f t="shared" si="958"/>
        <v>74.699399999999997</v>
      </c>
      <c r="D4562" s="13"/>
      <c r="E4562" s="14">
        <f t="shared" si="953"/>
        <v>74.697999999999993</v>
      </c>
      <c r="F4562" s="21">
        <f t="shared" si="957"/>
        <v>15</v>
      </c>
      <c r="G4562" s="13"/>
      <c r="H4562" s="21">
        <f t="shared" si="959"/>
        <v>14</v>
      </c>
      <c r="I4562" s="13"/>
      <c r="J4562" s="11" t="str">
        <f t="shared" si="960"/>
        <v/>
      </c>
      <c r="K4562" s="11" t="str">
        <f t="shared" si="961"/>
        <v/>
      </c>
      <c r="L4562" s="11" t="str">
        <f t="shared" si="962"/>
        <v>O</v>
      </c>
      <c r="M4562" s="13"/>
      <c r="X4562" s="13"/>
    </row>
    <row r="4563" spans="1:24" x14ac:dyDescent="0.3">
      <c r="A4563" s="13"/>
      <c r="B4563" s="11">
        <v>5581</v>
      </c>
      <c r="C4563" s="14">
        <f t="shared" si="958"/>
        <v>74.706100000000006</v>
      </c>
      <c r="D4563" s="13"/>
      <c r="E4563" s="14">
        <f t="shared" si="953"/>
        <v>74.704700000000003</v>
      </c>
      <c r="F4563" s="21">
        <f t="shared" si="957"/>
        <v>14</v>
      </c>
      <c r="G4563" s="13"/>
      <c r="H4563" s="21">
        <f t="shared" si="959"/>
        <v>14</v>
      </c>
      <c r="I4563" s="13"/>
      <c r="J4563" s="11" t="str">
        <f t="shared" si="960"/>
        <v>X</v>
      </c>
      <c r="K4563" s="11" t="str">
        <f t="shared" si="961"/>
        <v/>
      </c>
      <c r="L4563" s="11" t="str">
        <f t="shared" si="962"/>
        <v/>
      </c>
      <c r="M4563" s="13"/>
      <c r="X4563" s="13"/>
    </row>
    <row r="4564" spans="1:24" x14ac:dyDescent="0.3">
      <c r="A4564" s="13"/>
      <c r="B4564" s="11">
        <v>5582</v>
      </c>
      <c r="C4564" s="14">
        <f t="shared" si="958"/>
        <v>74.712800000000001</v>
      </c>
      <c r="D4564" s="13"/>
      <c r="E4564" s="14">
        <f t="shared" si="953"/>
        <v>74.711399999999998</v>
      </c>
      <c r="F4564" s="21">
        <f t="shared" si="957"/>
        <v>14</v>
      </c>
      <c r="G4564" s="13"/>
      <c r="H4564" s="21">
        <f t="shared" si="959"/>
        <v>14</v>
      </c>
      <c r="I4564" s="13"/>
      <c r="J4564" s="11" t="str">
        <f t="shared" si="960"/>
        <v>X</v>
      </c>
      <c r="K4564" s="11" t="str">
        <f t="shared" si="961"/>
        <v/>
      </c>
      <c r="L4564" s="11" t="str">
        <f t="shared" si="962"/>
        <v/>
      </c>
      <c r="M4564" s="13"/>
      <c r="X4564" s="13"/>
    </row>
    <row r="4565" spans="1:24" x14ac:dyDescent="0.3">
      <c r="A4565" s="13"/>
      <c r="B4565" s="11">
        <v>5583</v>
      </c>
      <c r="C4565" s="14">
        <f t="shared" si="958"/>
        <v>74.719499999999996</v>
      </c>
      <c r="D4565" s="13"/>
      <c r="E4565" s="14">
        <f t="shared" si="953"/>
        <v>74.718100000000007</v>
      </c>
      <c r="F4565" s="21">
        <f t="shared" si="957"/>
        <v>14</v>
      </c>
      <c r="G4565" s="13"/>
      <c r="H4565" s="21">
        <f t="shared" si="959"/>
        <v>14</v>
      </c>
      <c r="I4565" s="13"/>
      <c r="J4565" s="11" t="str">
        <f t="shared" si="960"/>
        <v>X</v>
      </c>
      <c r="K4565" s="11" t="str">
        <f t="shared" si="961"/>
        <v/>
      </c>
      <c r="L4565" s="11" t="str">
        <f t="shared" si="962"/>
        <v/>
      </c>
      <c r="M4565" s="13"/>
      <c r="X4565" s="13"/>
    </row>
    <row r="4566" spans="1:24" x14ac:dyDescent="0.3">
      <c r="A4566" s="13"/>
      <c r="B4566" s="11">
        <v>5584</v>
      </c>
      <c r="C4566" s="14">
        <f t="shared" si="958"/>
        <v>74.726200000000006</v>
      </c>
      <c r="D4566" s="13"/>
      <c r="E4566" s="14">
        <f t="shared" si="953"/>
        <v>74.724800000000002</v>
      </c>
      <c r="F4566" s="21">
        <f t="shared" ref="F4566:F4586" si="963">ROUND((17/2)+((0.86-(E4566-74))/0.14)*(17/3),0)</f>
        <v>14</v>
      </c>
      <c r="G4566" s="13"/>
      <c r="H4566" s="21">
        <f t="shared" si="959"/>
        <v>14</v>
      </c>
      <c r="I4566" s="13"/>
      <c r="J4566" s="11" t="str">
        <f t="shared" si="960"/>
        <v>X</v>
      </c>
      <c r="K4566" s="11" t="str">
        <f t="shared" si="961"/>
        <v/>
      </c>
      <c r="L4566" s="11" t="str">
        <f t="shared" si="962"/>
        <v/>
      </c>
      <c r="M4566" s="13"/>
      <c r="X4566" s="13"/>
    </row>
    <row r="4567" spans="1:24" x14ac:dyDescent="0.3">
      <c r="A4567" s="13"/>
      <c r="B4567" s="11">
        <v>5585</v>
      </c>
      <c r="C4567" s="14">
        <f t="shared" si="958"/>
        <v>74.732900000000001</v>
      </c>
      <c r="D4567" s="13"/>
      <c r="E4567" s="14">
        <f t="shared" si="953"/>
        <v>74.731499999999997</v>
      </c>
      <c r="F4567" s="21">
        <f t="shared" si="963"/>
        <v>14</v>
      </c>
      <c r="G4567" s="13"/>
      <c r="H4567" s="21">
        <f t="shared" si="959"/>
        <v>14</v>
      </c>
      <c r="I4567" s="13"/>
      <c r="J4567" s="11" t="str">
        <f t="shared" si="960"/>
        <v>X</v>
      </c>
      <c r="K4567" s="11" t="str">
        <f t="shared" si="961"/>
        <v/>
      </c>
      <c r="L4567" s="11" t="str">
        <f t="shared" si="962"/>
        <v/>
      </c>
      <c r="M4567" s="13"/>
      <c r="X4567" s="13"/>
    </row>
    <row r="4568" spans="1:24" x14ac:dyDescent="0.3">
      <c r="A4568" s="13"/>
      <c r="B4568" s="11">
        <v>5586</v>
      </c>
      <c r="C4568" s="14">
        <f t="shared" si="958"/>
        <v>74.739500000000007</v>
      </c>
      <c r="D4568" s="13"/>
      <c r="E4568" s="14">
        <f t="shared" si="953"/>
        <v>74.738299999999995</v>
      </c>
      <c r="F4568" s="21">
        <f t="shared" si="963"/>
        <v>13</v>
      </c>
      <c r="G4568" s="13"/>
      <c r="H4568" s="21">
        <f t="shared" si="959"/>
        <v>11.999999999999998</v>
      </c>
      <c r="I4568" s="13"/>
      <c r="J4568" s="11" t="str">
        <f t="shared" si="960"/>
        <v/>
      </c>
      <c r="K4568" s="11" t="str">
        <f t="shared" si="961"/>
        <v/>
      </c>
      <c r="L4568" s="11" t="str">
        <f t="shared" si="962"/>
        <v>O</v>
      </c>
      <c r="M4568" s="13"/>
      <c r="X4568" s="13"/>
    </row>
    <row r="4569" spans="1:24" x14ac:dyDescent="0.3">
      <c r="A4569" s="13"/>
      <c r="B4569" s="11">
        <v>5587</v>
      </c>
      <c r="C4569" s="14">
        <f t="shared" si="958"/>
        <v>74.746200000000002</v>
      </c>
      <c r="D4569" s="13"/>
      <c r="E4569" s="14">
        <f t="shared" si="953"/>
        <v>74.745000000000005</v>
      </c>
      <c r="F4569" s="21">
        <f t="shared" si="963"/>
        <v>13</v>
      </c>
      <c r="G4569" s="13"/>
      <c r="H4569" s="21">
        <f t="shared" si="959"/>
        <v>11.999999999999998</v>
      </c>
      <c r="I4569" s="13"/>
      <c r="J4569" s="11" t="str">
        <f t="shared" si="960"/>
        <v/>
      </c>
      <c r="K4569" s="11" t="str">
        <f t="shared" si="961"/>
        <v/>
      </c>
      <c r="L4569" s="11" t="str">
        <f t="shared" si="962"/>
        <v>O</v>
      </c>
      <c r="M4569" s="13"/>
      <c r="X4569" s="13"/>
    </row>
    <row r="4570" spans="1:24" x14ac:dyDescent="0.3">
      <c r="A4570" s="13"/>
      <c r="B4570" s="11">
        <v>5588</v>
      </c>
      <c r="C4570" s="14">
        <f t="shared" si="958"/>
        <v>74.752899999999997</v>
      </c>
      <c r="D4570" s="13"/>
      <c r="E4570" s="14">
        <f t="shared" si="953"/>
        <v>74.7517</v>
      </c>
      <c r="F4570" s="21">
        <f t="shared" si="963"/>
        <v>13</v>
      </c>
      <c r="G4570" s="13"/>
      <c r="H4570" s="21">
        <f t="shared" si="959"/>
        <v>11.999999999999998</v>
      </c>
      <c r="I4570" s="13"/>
      <c r="J4570" s="11" t="str">
        <f t="shared" si="960"/>
        <v/>
      </c>
      <c r="K4570" s="11" t="str">
        <f t="shared" si="961"/>
        <v/>
      </c>
      <c r="L4570" s="11" t="str">
        <f t="shared" si="962"/>
        <v>O</v>
      </c>
      <c r="M4570" s="13"/>
      <c r="X4570" s="13"/>
    </row>
    <row r="4571" spans="1:24" x14ac:dyDescent="0.3">
      <c r="A4571" s="13"/>
      <c r="B4571" s="11">
        <v>5589</v>
      </c>
      <c r="C4571" s="14">
        <f t="shared" si="958"/>
        <v>74.759600000000006</v>
      </c>
      <c r="D4571" s="13"/>
      <c r="E4571" s="14">
        <f t="shared" si="953"/>
        <v>74.758399999999995</v>
      </c>
      <c r="F4571" s="21">
        <f t="shared" si="963"/>
        <v>13</v>
      </c>
      <c r="G4571" s="13"/>
      <c r="H4571" s="21">
        <f t="shared" si="959"/>
        <v>11.999999999999998</v>
      </c>
      <c r="I4571" s="13"/>
      <c r="J4571" s="11" t="str">
        <f t="shared" si="960"/>
        <v/>
      </c>
      <c r="K4571" s="11" t="str">
        <f t="shared" si="961"/>
        <v/>
      </c>
      <c r="L4571" s="11" t="str">
        <f t="shared" si="962"/>
        <v>O</v>
      </c>
      <c r="M4571" s="13"/>
      <c r="X4571" s="13"/>
    </row>
    <row r="4572" spans="1:24" x14ac:dyDescent="0.3">
      <c r="A4572" s="13"/>
      <c r="B4572" s="11">
        <v>5590</v>
      </c>
      <c r="C4572" s="14">
        <f t="shared" si="958"/>
        <v>74.766300000000001</v>
      </c>
      <c r="D4572" s="13"/>
      <c r="E4572" s="14">
        <f t="shared" si="953"/>
        <v>74.765100000000004</v>
      </c>
      <c r="F4572" s="21">
        <f t="shared" si="963"/>
        <v>12</v>
      </c>
      <c r="G4572" s="13"/>
      <c r="H4572" s="21">
        <f t="shared" si="959"/>
        <v>11.999999999999998</v>
      </c>
      <c r="I4572" s="13"/>
      <c r="J4572" s="11" t="str">
        <f t="shared" si="960"/>
        <v>X</v>
      </c>
      <c r="K4572" s="11" t="str">
        <f t="shared" si="961"/>
        <v/>
      </c>
      <c r="L4572" s="11" t="str">
        <f t="shared" si="962"/>
        <v/>
      </c>
      <c r="M4572" s="13"/>
      <c r="X4572" s="13"/>
    </row>
    <row r="4573" spans="1:24" x14ac:dyDescent="0.3">
      <c r="A4573" s="13"/>
      <c r="B4573" s="11">
        <v>5591</v>
      </c>
      <c r="C4573" s="14">
        <f t="shared" si="958"/>
        <v>74.772999999999996</v>
      </c>
      <c r="D4573" s="13"/>
      <c r="E4573" s="14">
        <f t="shared" si="953"/>
        <v>74.771799999999999</v>
      </c>
      <c r="F4573" s="21">
        <f t="shared" si="963"/>
        <v>12</v>
      </c>
      <c r="G4573" s="13"/>
      <c r="H4573" s="21">
        <f t="shared" si="959"/>
        <v>11.999999999999998</v>
      </c>
      <c r="I4573" s="13"/>
      <c r="J4573" s="11" t="str">
        <f t="shared" si="960"/>
        <v>X</v>
      </c>
      <c r="K4573" s="11" t="str">
        <f t="shared" si="961"/>
        <v/>
      </c>
      <c r="L4573" s="11" t="str">
        <f t="shared" si="962"/>
        <v/>
      </c>
      <c r="M4573" s="13"/>
      <c r="X4573" s="13"/>
    </row>
    <row r="4574" spans="1:24" x14ac:dyDescent="0.3">
      <c r="A4574" s="13"/>
      <c r="B4574" s="11">
        <v>5592</v>
      </c>
      <c r="C4574" s="14">
        <f t="shared" si="958"/>
        <v>74.779700000000005</v>
      </c>
      <c r="D4574" s="13"/>
      <c r="E4574" s="14">
        <f t="shared" si="953"/>
        <v>74.778499999999994</v>
      </c>
      <c r="F4574" s="21">
        <f t="shared" si="963"/>
        <v>12</v>
      </c>
      <c r="G4574" s="13"/>
      <c r="H4574" s="21">
        <f t="shared" si="959"/>
        <v>11.999999999999998</v>
      </c>
      <c r="I4574" s="13"/>
      <c r="J4574" s="11" t="str">
        <f t="shared" si="960"/>
        <v>X</v>
      </c>
      <c r="K4574" s="11" t="str">
        <f t="shared" si="961"/>
        <v/>
      </c>
      <c r="L4574" s="11" t="str">
        <f t="shared" si="962"/>
        <v/>
      </c>
      <c r="M4574" s="13"/>
      <c r="X4574" s="13"/>
    </row>
    <row r="4575" spans="1:24" x14ac:dyDescent="0.3">
      <c r="A4575" s="13"/>
      <c r="B4575" s="11">
        <v>5593</v>
      </c>
      <c r="C4575" s="14">
        <f t="shared" si="958"/>
        <v>74.7864</v>
      </c>
      <c r="D4575" s="13"/>
      <c r="E4575" s="14">
        <f t="shared" si="953"/>
        <v>74.785200000000003</v>
      </c>
      <c r="F4575" s="21">
        <f t="shared" si="963"/>
        <v>12</v>
      </c>
      <c r="G4575" s="13"/>
      <c r="H4575" s="21">
        <f t="shared" si="959"/>
        <v>11.999999999999998</v>
      </c>
      <c r="I4575" s="13"/>
      <c r="J4575" s="11" t="str">
        <f t="shared" si="960"/>
        <v>X</v>
      </c>
      <c r="K4575" s="11" t="str">
        <f t="shared" si="961"/>
        <v/>
      </c>
      <c r="L4575" s="11" t="str">
        <f t="shared" si="962"/>
        <v/>
      </c>
      <c r="M4575" s="13"/>
      <c r="X4575" s="13"/>
    </row>
    <row r="4576" spans="1:24" x14ac:dyDescent="0.3">
      <c r="A4576" s="13"/>
      <c r="B4576" s="11">
        <v>5594</v>
      </c>
      <c r="C4576" s="14">
        <f t="shared" si="958"/>
        <v>74.793000000000006</v>
      </c>
      <c r="D4576" s="13"/>
      <c r="E4576" s="14">
        <f t="shared" si="953"/>
        <v>74.791899999999998</v>
      </c>
      <c r="F4576" s="21">
        <f t="shared" si="963"/>
        <v>11</v>
      </c>
      <c r="G4576" s="13"/>
      <c r="H4576" s="21">
        <f t="shared" si="959"/>
        <v>11</v>
      </c>
      <c r="I4576" s="13"/>
      <c r="J4576" s="11" t="str">
        <f t="shared" si="960"/>
        <v>X</v>
      </c>
      <c r="K4576" s="11" t="str">
        <f t="shared" si="961"/>
        <v/>
      </c>
      <c r="L4576" s="11" t="str">
        <f t="shared" si="962"/>
        <v/>
      </c>
      <c r="M4576" s="13"/>
      <c r="X4576" s="13"/>
    </row>
    <row r="4577" spans="1:24" x14ac:dyDescent="0.3">
      <c r="A4577" s="13"/>
      <c r="B4577" s="11">
        <v>5595</v>
      </c>
      <c r="C4577" s="14">
        <f t="shared" si="958"/>
        <v>74.799700000000001</v>
      </c>
      <c r="D4577" s="13"/>
      <c r="E4577" s="14">
        <f t="shared" si="953"/>
        <v>74.798699999999997</v>
      </c>
      <c r="F4577" s="21">
        <f t="shared" si="963"/>
        <v>11</v>
      </c>
      <c r="G4577" s="13"/>
      <c r="H4577" s="21">
        <f t="shared" si="959"/>
        <v>10</v>
      </c>
      <c r="I4577" s="13"/>
      <c r="J4577" s="11" t="str">
        <f t="shared" si="960"/>
        <v/>
      </c>
      <c r="K4577" s="11" t="str">
        <f t="shared" si="961"/>
        <v/>
      </c>
      <c r="L4577" s="11" t="str">
        <f t="shared" si="962"/>
        <v>O</v>
      </c>
      <c r="M4577" s="13"/>
      <c r="X4577" s="13"/>
    </row>
    <row r="4578" spans="1:24" x14ac:dyDescent="0.3">
      <c r="A4578" s="13"/>
      <c r="B4578" s="11">
        <v>5596</v>
      </c>
      <c r="C4578" s="14">
        <f t="shared" si="958"/>
        <v>74.806399999999996</v>
      </c>
      <c r="D4578" s="13"/>
      <c r="E4578" s="14">
        <f t="shared" si="953"/>
        <v>74.805400000000006</v>
      </c>
      <c r="F4578" s="21">
        <f t="shared" si="963"/>
        <v>11</v>
      </c>
      <c r="G4578" s="13"/>
      <c r="H4578" s="21">
        <f t="shared" si="959"/>
        <v>10</v>
      </c>
      <c r="I4578" s="13"/>
      <c r="J4578" s="11" t="str">
        <f t="shared" si="960"/>
        <v/>
      </c>
      <c r="K4578" s="11" t="str">
        <f t="shared" si="961"/>
        <v/>
      </c>
      <c r="L4578" s="11" t="str">
        <f t="shared" si="962"/>
        <v>O</v>
      </c>
      <c r="M4578" s="13"/>
      <c r="X4578" s="13"/>
    </row>
    <row r="4579" spans="1:24" x14ac:dyDescent="0.3">
      <c r="A4579" s="13"/>
      <c r="B4579" s="11">
        <v>5597</v>
      </c>
      <c r="C4579" s="14">
        <f t="shared" si="958"/>
        <v>74.813100000000006</v>
      </c>
      <c r="D4579" s="13"/>
      <c r="E4579" s="14">
        <f t="shared" si="953"/>
        <v>74.812100000000001</v>
      </c>
      <c r="F4579" s="21">
        <f t="shared" si="963"/>
        <v>10</v>
      </c>
      <c r="G4579" s="13"/>
      <c r="H4579" s="21">
        <f t="shared" si="959"/>
        <v>10</v>
      </c>
      <c r="I4579" s="13"/>
      <c r="J4579" s="11" t="str">
        <f t="shared" si="960"/>
        <v>X</v>
      </c>
      <c r="K4579" s="11" t="str">
        <f t="shared" si="961"/>
        <v/>
      </c>
      <c r="L4579" s="11" t="str">
        <f t="shared" si="962"/>
        <v/>
      </c>
      <c r="M4579" s="13"/>
      <c r="X4579" s="13"/>
    </row>
    <row r="4580" spans="1:24" x14ac:dyDescent="0.3">
      <c r="A4580" s="13"/>
      <c r="B4580" s="11">
        <v>5598</v>
      </c>
      <c r="C4580" s="14">
        <f t="shared" si="958"/>
        <v>74.819800000000001</v>
      </c>
      <c r="D4580" s="13"/>
      <c r="E4580" s="14">
        <f t="shared" si="953"/>
        <v>74.818799999999996</v>
      </c>
      <c r="F4580" s="21">
        <f t="shared" si="963"/>
        <v>10</v>
      </c>
      <c r="G4580" s="13"/>
      <c r="H4580" s="21">
        <f t="shared" si="959"/>
        <v>10</v>
      </c>
      <c r="I4580" s="13"/>
      <c r="J4580" s="11" t="str">
        <f t="shared" si="960"/>
        <v>X</v>
      </c>
      <c r="K4580" s="11" t="str">
        <f t="shared" si="961"/>
        <v/>
      </c>
      <c r="L4580" s="11" t="str">
        <f t="shared" si="962"/>
        <v/>
      </c>
      <c r="M4580" s="13"/>
      <c r="X4580" s="13"/>
    </row>
    <row r="4581" spans="1:24" x14ac:dyDescent="0.3">
      <c r="A4581" s="13"/>
      <c r="B4581" s="11">
        <v>5599</v>
      </c>
      <c r="C4581" s="14">
        <f t="shared" si="958"/>
        <v>74.826499999999996</v>
      </c>
      <c r="D4581" s="13"/>
      <c r="E4581" s="14">
        <f t="shared" si="953"/>
        <v>74.825500000000005</v>
      </c>
      <c r="F4581" s="21">
        <f t="shared" si="963"/>
        <v>10</v>
      </c>
      <c r="G4581" s="13"/>
      <c r="H4581" s="21">
        <f t="shared" si="959"/>
        <v>10</v>
      </c>
      <c r="I4581" s="13"/>
      <c r="J4581" s="11" t="str">
        <f t="shared" si="960"/>
        <v>X</v>
      </c>
      <c r="K4581" s="11" t="str">
        <f t="shared" si="961"/>
        <v/>
      </c>
      <c r="L4581" s="11" t="str">
        <f t="shared" si="962"/>
        <v/>
      </c>
      <c r="M4581" s="13"/>
      <c r="X4581" s="13"/>
    </row>
    <row r="4582" spans="1:24" x14ac:dyDescent="0.3">
      <c r="A4582" s="13"/>
      <c r="B4582" s="11">
        <v>5600</v>
      </c>
      <c r="C4582" s="14">
        <f t="shared" si="958"/>
        <v>74.833100000000002</v>
      </c>
      <c r="D4582" s="13"/>
      <c r="E4582" s="14">
        <f t="shared" si="953"/>
        <v>74.8322</v>
      </c>
      <c r="F4582" s="21">
        <f t="shared" si="963"/>
        <v>10</v>
      </c>
      <c r="G4582" s="13"/>
      <c r="H4582" s="21">
        <f t="shared" si="959"/>
        <v>9</v>
      </c>
      <c r="I4582" s="13"/>
      <c r="J4582" s="11" t="str">
        <f t="shared" si="960"/>
        <v/>
      </c>
      <c r="K4582" s="11" t="str">
        <f t="shared" si="961"/>
        <v/>
      </c>
      <c r="L4582" s="11" t="str">
        <f t="shared" si="962"/>
        <v>O</v>
      </c>
      <c r="M4582" s="13"/>
      <c r="X4582" s="13"/>
    </row>
    <row r="4583" spans="1:24" x14ac:dyDescent="0.3">
      <c r="A4583" s="13"/>
      <c r="B4583" s="11">
        <v>5601</v>
      </c>
      <c r="C4583" s="14">
        <f t="shared" si="958"/>
        <v>74.839799999999997</v>
      </c>
      <c r="D4583" s="13"/>
      <c r="E4583" s="14">
        <f t="shared" si="953"/>
        <v>74.838899999999995</v>
      </c>
      <c r="F4583" s="21">
        <f t="shared" si="963"/>
        <v>9</v>
      </c>
      <c r="G4583" s="13"/>
      <c r="H4583" s="21">
        <f t="shared" si="959"/>
        <v>9</v>
      </c>
      <c r="I4583" s="13"/>
      <c r="J4583" s="11" t="str">
        <f t="shared" si="960"/>
        <v>X</v>
      </c>
      <c r="K4583" s="11" t="str">
        <f t="shared" si="961"/>
        <v/>
      </c>
      <c r="L4583" s="11" t="str">
        <f t="shared" si="962"/>
        <v/>
      </c>
      <c r="M4583" s="13"/>
      <c r="X4583" s="13"/>
    </row>
    <row r="4584" spans="1:24" x14ac:dyDescent="0.3">
      <c r="A4584" s="13"/>
      <c r="B4584" s="11">
        <v>5602</v>
      </c>
      <c r="C4584" s="14">
        <f t="shared" si="958"/>
        <v>74.846500000000006</v>
      </c>
      <c r="D4584" s="13"/>
      <c r="E4584" s="14">
        <f t="shared" si="953"/>
        <v>74.845600000000005</v>
      </c>
      <c r="F4584" s="21">
        <f t="shared" si="963"/>
        <v>9</v>
      </c>
      <c r="G4584" s="13"/>
      <c r="H4584" s="21">
        <f t="shared" si="959"/>
        <v>9</v>
      </c>
      <c r="I4584" s="13"/>
      <c r="J4584" s="11" t="str">
        <f t="shared" si="960"/>
        <v>X</v>
      </c>
      <c r="K4584" s="11" t="str">
        <f t="shared" si="961"/>
        <v/>
      </c>
      <c r="L4584" s="11" t="str">
        <f t="shared" si="962"/>
        <v/>
      </c>
      <c r="M4584" s="13"/>
      <c r="X4584" s="13"/>
    </row>
    <row r="4585" spans="1:24" x14ac:dyDescent="0.3">
      <c r="A4585" s="13"/>
      <c r="B4585" s="11">
        <v>5603</v>
      </c>
      <c r="C4585" s="14">
        <f t="shared" si="958"/>
        <v>74.853200000000001</v>
      </c>
      <c r="D4585" s="13"/>
      <c r="E4585" s="14">
        <f t="shared" si="953"/>
        <v>74.8523</v>
      </c>
      <c r="F4585" s="21">
        <f t="shared" si="963"/>
        <v>9</v>
      </c>
      <c r="G4585" s="13"/>
      <c r="H4585" s="21">
        <f t="shared" si="959"/>
        <v>9</v>
      </c>
      <c r="I4585" s="13"/>
      <c r="J4585" s="11" t="str">
        <f t="shared" si="960"/>
        <v>X</v>
      </c>
      <c r="K4585" s="11" t="str">
        <f t="shared" si="961"/>
        <v/>
      </c>
      <c r="L4585" s="11" t="str">
        <f t="shared" si="962"/>
        <v/>
      </c>
      <c r="M4585" s="13"/>
      <c r="X4585" s="13"/>
    </row>
    <row r="4586" spans="1:24" x14ac:dyDescent="0.3">
      <c r="A4586" s="13"/>
      <c r="B4586" s="11">
        <v>5604</v>
      </c>
      <c r="C4586" s="14">
        <f t="shared" si="958"/>
        <v>74.859899999999996</v>
      </c>
      <c r="D4586" s="13"/>
      <c r="E4586" s="14">
        <f t="shared" si="953"/>
        <v>74.859099999999998</v>
      </c>
      <c r="F4586" s="21">
        <f t="shared" si="963"/>
        <v>9</v>
      </c>
      <c r="G4586" s="13"/>
      <c r="H4586" s="21">
        <f t="shared" si="959"/>
        <v>8</v>
      </c>
      <c r="I4586" s="13"/>
      <c r="J4586" s="11" t="str">
        <f t="shared" si="960"/>
        <v/>
      </c>
      <c r="K4586" s="11" t="str">
        <f t="shared" si="961"/>
        <v/>
      </c>
      <c r="L4586" s="11" t="str">
        <f t="shared" si="962"/>
        <v>O</v>
      </c>
      <c r="M4586" s="13"/>
      <c r="X4586" s="13"/>
    </row>
    <row r="4587" spans="1:24" x14ac:dyDescent="0.3">
      <c r="A4587" s="13"/>
      <c r="B4587" s="11">
        <v>5605</v>
      </c>
      <c r="C4587" s="14">
        <f t="shared" si="958"/>
        <v>74.866500000000002</v>
      </c>
      <c r="D4587" s="13"/>
      <c r="E4587" s="14">
        <f t="shared" ref="E4587:E4606" si="964">ROUND(74+(B4587-5476)/149,4)</f>
        <v>74.865799999999993</v>
      </c>
      <c r="F4587" s="21">
        <f t="shared" ref="F4587:F4606" si="965">ROUND(((1-(E4587-74))/0.14)*(17/2),0)</f>
        <v>8</v>
      </c>
      <c r="G4587" s="13"/>
      <c r="H4587" s="21">
        <f t="shared" si="959"/>
        <v>7</v>
      </c>
      <c r="I4587" s="13"/>
      <c r="J4587" s="11" t="str">
        <f t="shared" ref="J4587:J4606" si="966">IF(H4587=F4587,"X","")</f>
        <v/>
      </c>
      <c r="K4587" s="11" t="str">
        <f t="shared" ref="K4587:K4606" si="967">IF(H4587&gt;F4587,"U","")</f>
        <v/>
      </c>
      <c r="L4587" s="11" t="str">
        <f t="shared" ref="L4587:L4606" si="968">IF(H4587&lt;F4587,"O","")</f>
        <v>O</v>
      </c>
      <c r="M4587" s="13"/>
      <c r="X4587" s="13"/>
    </row>
    <row r="4588" spans="1:24" x14ac:dyDescent="0.3">
      <c r="A4588" s="13"/>
      <c r="B4588" s="11">
        <v>5606</v>
      </c>
      <c r="C4588" s="14">
        <f t="shared" si="958"/>
        <v>74.873199999999997</v>
      </c>
      <c r="D4588" s="13"/>
      <c r="E4588" s="14">
        <f t="shared" si="964"/>
        <v>74.872500000000002</v>
      </c>
      <c r="F4588" s="21">
        <f t="shared" si="965"/>
        <v>8</v>
      </c>
      <c r="G4588" s="13"/>
      <c r="H4588" s="21">
        <f t="shared" si="959"/>
        <v>7</v>
      </c>
      <c r="I4588" s="13"/>
      <c r="J4588" s="11" t="str">
        <f t="shared" si="966"/>
        <v/>
      </c>
      <c r="K4588" s="11" t="str">
        <f t="shared" si="967"/>
        <v/>
      </c>
      <c r="L4588" s="11" t="str">
        <f t="shared" si="968"/>
        <v>O</v>
      </c>
      <c r="M4588" s="13"/>
      <c r="X4588" s="13"/>
    </row>
    <row r="4589" spans="1:24" x14ac:dyDescent="0.3">
      <c r="A4589" s="13"/>
      <c r="B4589" s="11">
        <v>5607</v>
      </c>
      <c r="C4589" s="14">
        <f t="shared" si="958"/>
        <v>74.879900000000006</v>
      </c>
      <c r="D4589" s="13"/>
      <c r="E4589" s="14">
        <f t="shared" si="964"/>
        <v>74.879199999999997</v>
      </c>
      <c r="F4589" s="21">
        <f t="shared" si="965"/>
        <v>7</v>
      </c>
      <c r="G4589" s="13"/>
      <c r="H4589" s="21">
        <f t="shared" si="959"/>
        <v>7</v>
      </c>
      <c r="I4589" s="13"/>
      <c r="J4589" s="11" t="str">
        <f t="shared" si="966"/>
        <v>X</v>
      </c>
      <c r="K4589" s="11" t="str">
        <f t="shared" si="967"/>
        <v/>
      </c>
      <c r="L4589" s="11" t="str">
        <f t="shared" si="968"/>
        <v/>
      </c>
      <c r="M4589" s="13"/>
      <c r="X4589" s="13"/>
    </row>
    <row r="4590" spans="1:24" x14ac:dyDescent="0.3">
      <c r="A4590" s="13"/>
      <c r="B4590" s="11">
        <v>5608</v>
      </c>
      <c r="C4590" s="14">
        <f t="shared" si="958"/>
        <v>74.886600000000001</v>
      </c>
      <c r="D4590" s="13"/>
      <c r="E4590" s="14">
        <f t="shared" si="964"/>
        <v>74.885900000000007</v>
      </c>
      <c r="F4590" s="21">
        <f t="shared" si="965"/>
        <v>7</v>
      </c>
      <c r="G4590" s="13"/>
      <c r="H4590" s="21">
        <f t="shared" si="959"/>
        <v>7</v>
      </c>
      <c r="I4590" s="13"/>
      <c r="J4590" s="11" t="str">
        <f t="shared" si="966"/>
        <v>X</v>
      </c>
      <c r="K4590" s="11" t="str">
        <f t="shared" si="967"/>
        <v/>
      </c>
      <c r="L4590" s="11" t="str">
        <f t="shared" si="968"/>
        <v/>
      </c>
      <c r="M4590" s="13"/>
      <c r="X4590" s="13"/>
    </row>
    <row r="4591" spans="1:24" x14ac:dyDescent="0.3">
      <c r="A4591" s="13"/>
      <c r="B4591" s="11">
        <v>5609</v>
      </c>
      <c r="C4591" s="14">
        <f t="shared" si="958"/>
        <v>74.893299999999996</v>
      </c>
      <c r="D4591" s="13"/>
      <c r="E4591" s="14">
        <f t="shared" si="964"/>
        <v>74.892600000000002</v>
      </c>
      <c r="F4591" s="21">
        <f t="shared" si="965"/>
        <v>7</v>
      </c>
      <c r="G4591" s="13"/>
      <c r="H4591" s="21">
        <f t="shared" si="959"/>
        <v>7</v>
      </c>
      <c r="I4591" s="13"/>
      <c r="J4591" s="11" t="str">
        <f t="shared" si="966"/>
        <v>X</v>
      </c>
      <c r="K4591" s="11" t="str">
        <f t="shared" si="967"/>
        <v/>
      </c>
      <c r="L4591" s="11" t="str">
        <f t="shared" si="968"/>
        <v/>
      </c>
      <c r="M4591" s="13"/>
      <c r="X4591" s="13"/>
    </row>
    <row r="4592" spans="1:24" x14ac:dyDescent="0.3">
      <c r="A4592" s="13"/>
      <c r="B4592" s="11">
        <v>5610</v>
      </c>
      <c r="C4592" s="14">
        <f t="shared" si="958"/>
        <v>74.899900000000002</v>
      </c>
      <c r="D4592" s="13"/>
      <c r="E4592" s="14">
        <f t="shared" si="964"/>
        <v>74.899299999999997</v>
      </c>
      <c r="F4592" s="21">
        <f t="shared" si="965"/>
        <v>6</v>
      </c>
      <c r="G4592" s="13"/>
      <c r="H4592" s="21">
        <f t="shared" si="959"/>
        <v>5.9999999999999991</v>
      </c>
      <c r="I4592" s="13"/>
      <c r="J4592" s="11" t="str">
        <f t="shared" si="966"/>
        <v>X</v>
      </c>
      <c r="K4592" s="11" t="str">
        <f t="shared" si="967"/>
        <v/>
      </c>
      <c r="L4592" s="11" t="str">
        <f t="shared" si="968"/>
        <v/>
      </c>
      <c r="M4592" s="13"/>
      <c r="X4592" s="13"/>
    </row>
    <row r="4593" spans="1:24" x14ac:dyDescent="0.3">
      <c r="A4593" s="13"/>
      <c r="B4593" s="11">
        <v>5611</v>
      </c>
      <c r="C4593" s="14">
        <f t="shared" si="958"/>
        <v>74.906599999999997</v>
      </c>
      <c r="D4593" s="13"/>
      <c r="E4593" s="14">
        <f t="shared" si="964"/>
        <v>74.906000000000006</v>
      </c>
      <c r="F4593" s="21">
        <f t="shared" si="965"/>
        <v>6</v>
      </c>
      <c r="G4593" s="13"/>
      <c r="H4593" s="21">
        <f t="shared" si="959"/>
        <v>5.9999999999999991</v>
      </c>
      <c r="I4593" s="13"/>
      <c r="J4593" s="11" t="str">
        <f t="shared" si="966"/>
        <v>X</v>
      </c>
      <c r="K4593" s="11" t="str">
        <f t="shared" si="967"/>
        <v/>
      </c>
      <c r="L4593" s="11" t="str">
        <f t="shared" si="968"/>
        <v/>
      </c>
      <c r="M4593" s="13"/>
      <c r="X4593" s="13"/>
    </row>
    <row r="4594" spans="1:24" x14ac:dyDescent="0.3">
      <c r="A4594" s="13"/>
      <c r="B4594" s="11">
        <v>5612</v>
      </c>
      <c r="C4594" s="14">
        <f t="shared" si="958"/>
        <v>74.913300000000007</v>
      </c>
      <c r="D4594" s="13"/>
      <c r="E4594" s="14">
        <f t="shared" si="964"/>
        <v>74.912800000000004</v>
      </c>
      <c r="F4594" s="21">
        <f t="shared" si="965"/>
        <v>5</v>
      </c>
      <c r="G4594" s="13"/>
      <c r="H4594" s="21">
        <f t="shared" si="959"/>
        <v>5</v>
      </c>
      <c r="I4594" s="13"/>
      <c r="J4594" s="11" t="str">
        <f t="shared" si="966"/>
        <v>X</v>
      </c>
      <c r="K4594" s="11" t="str">
        <f t="shared" si="967"/>
        <v/>
      </c>
      <c r="L4594" s="11" t="str">
        <f t="shared" si="968"/>
        <v/>
      </c>
      <c r="M4594" s="13"/>
      <c r="X4594" s="13"/>
    </row>
    <row r="4595" spans="1:24" x14ac:dyDescent="0.3">
      <c r="A4595" s="13"/>
      <c r="B4595" s="11">
        <v>5613</v>
      </c>
      <c r="C4595" s="14">
        <f t="shared" si="958"/>
        <v>74.92</v>
      </c>
      <c r="D4595" s="13"/>
      <c r="E4595" s="14">
        <f t="shared" si="964"/>
        <v>74.919499999999999</v>
      </c>
      <c r="F4595" s="21">
        <f t="shared" si="965"/>
        <v>5</v>
      </c>
      <c r="G4595" s="13"/>
      <c r="H4595" s="21">
        <f t="shared" si="959"/>
        <v>5</v>
      </c>
      <c r="I4595" s="13"/>
      <c r="J4595" s="11" t="str">
        <f t="shared" si="966"/>
        <v>X</v>
      </c>
      <c r="K4595" s="11" t="str">
        <f t="shared" si="967"/>
        <v/>
      </c>
      <c r="L4595" s="11" t="str">
        <f t="shared" si="968"/>
        <v/>
      </c>
      <c r="M4595" s="13"/>
      <c r="X4595" s="13"/>
    </row>
    <row r="4596" spans="1:24" x14ac:dyDescent="0.3">
      <c r="A4596" s="13"/>
      <c r="B4596" s="11">
        <v>5614</v>
      </c>
      <c r="C4596" s="14">
        <f t="shared" si="958"/>
        <v>74.926599999999993</v>
      </c>
      <c r="D4596" s="13"/>
      <c r="E4596" s="14">
        <f t="shared" si="964"/>
        <v>74.926199999999994</v>
      </c>
      <c r="F4596" s="21">
        <f t="shared" si="965"/>
        <v>4</v>
      </c>
      <c r="G4596" s="13"/>
      <c r="H4596" s="21">
        <f t="shared" si="959"/>
        <v>4</v>
      </c>
      <c r="I4596" s="13"/>
      <c r="J4596" s="11" t="str">
        <f t="shared" si="966"/>
        <v>X</v>
      </c>
      <c r="K4596" s="11" t="str">
        <f t="shared" si="967"/>
        <v/>
      </c>
      <c r="L4596" s="11" t="str">
        <f t="shared" si="968"/>
        <v/>
      </c>
      <c r="M4596" s="13"/>
      <c r="X4596" s="13"/>
    </row>
    <row r="4597" spans="1:24" x14ac:dyDescent="0.3">
      <c r="A4597" s="13"/>
      <c r="B4597" s="11">
        <v>5615</v>
      </c>
      <c r="C4597" s="14">
        <f t="shared" si="958"/>
        <v>74.933300000000003</v>
      </c>
      <c r="D4597" s="13"/>
      <c r="E4597" s="14">
        <f t="shared" si="964"/>
        <v>74.932900000000004</v>
      </c>
      <c r="F4597" s="21">
        <f t="shared" si="965"/>
        <v>4</v>
      </c>
      <c r="G4597" s="13"/>
      <c r="H4597" s="21">
        <f t="shared" si="959"/>
        <v>4</v>
      </c>
      <c r="I4597" s="13"/>
      <c r="J4597" s="11" t="str">
        <f t="shared" si="966"/>
        <v>X</v>
      </c>
      <c r="K4597" s="11" t="str">
        <f t="shared" si="967"/>
        <v/>
      </c>
      <c r="L4597" s="11" t="str">
        <f t="shared" si="968"/>
        <v/>
      </c>
      <c r="M4597" s="13"/>
      <c r="X4597" s="13"/>
    </row>
    <row r="4598" spans="1:24" x14ac:dyDescent="0.3">
      <c r="A4598" s="13"/>
      <c r="B4598" s="11">
        <v>5616</v>
      </c>
      <c r="C4598" s="14">
        <f t="shared" si="958"/>
        <v>74.94</v>
      </c>
      <c r="D4598" s="13"/>
      <c r="E4598" s="14">
        <f t="shared" si="964"/>
        <v>74.939599999999999</v>
      </c>
      <c r="F4598" s="21">
        <f t="shared" si="965"/>
        <v>4</v>
      </c>
      <c r="G4598" s="13"/>
      <c r="H4598" s="21">
        <f t="shared" si="959"/>
        <v>4</v>
      </c>
      <c r="I4598" s="13"/>
      <c r="J4598" s="11" t="str">
        <f t="shared" si="966"/>
        <v>X</v>
      </c>
      <c r="K4598" s="11" t="str">
        <f t="shared" si="967"/>
        <v/>
      </c>
      <c r="L4598" s="11" t="str">
        <f t="shared" si="968"/>
        <v/>
      </c>
      <c r="M4598" s="13"/>
      <c r="X4598" s="13"/>
    </row>
    <row r="4599" spans="1:24" x14ac:dyDescent="0.3">
      <c r="A4599" s="13"/>
      <c r="B4599" s="11">
        <v>5617</v>
      </c>
      <c r="C4599" s="14">
        <f t="shared" si="958"/>
        <v>74.946600000000004</v>
      </c>
      <c r="D4599" s="13"/>
      <c r="E4599" s="14">
        <f t="shared" si="964"/>
        <v>74.946299999999994</v>
      </c>
      <c r="F4599" s="21">
        <f t="shared" si="965"/>
        <v>3</v>
      </c>
      <c r="G4599" s="13"/>
      <c r="H4599" s="21">
        <f t="shared" si="959"/>
        <v>2.9999999999999996</v>
      </c>
      <c r="I4599" s="13"/>
      <c r="J4599" s="11" t="str">
        <f t="shared" si="966"/>
        <v>X</v>
      </c>
      <c r="K4599" s="11" t="str">
        <f t="shared" si="967"/>
        <v/>
      </c>
      <c r="L4599" s="11" t="str">
        <f t="shared" si="968"/>
        <v/>
      </c>
      <c r="M4599" s="13"/>
      <c r="X4599" s="13"/>
    </row>
    <row r="4600" spans="1:24" x14ac:dyDescent="0.3">
      <c r="A4600" s="13"/>
      <c r="B4600" s="11">
        <v>5618</v>
      </c>
      <c r="C4600" s="14">
        <f t="shared" si="958"/>
        <v>74.953299999999999</v>
      </c>
      <c r="D4600" s="13"/>
      <c r="E4600" s="14">
        <f t="shared" si="964"/>
        <v>74.953000000000003</v>
      </c>
      <c r="F4600" s="21">
        <f t="shared" si="965"/>
        <v>3</v>
      </c>
      <c r="G4600" s="13"/>
      <c r="H4600" s="21">
        <f t="shared" si="959"/>
        <v>2.9999999999999996</v>
      </c>
      <c r="I4600" s="13"/>
      <c r="J4600" s="11" t="str">
        <f t="shared" si="966"/>
        <v>X</v>
      </c>
      <c r="K4600" s="11" t="str">
        <f t="shared" si="967"/>
        <v/>
      </c>
      <c r="L4600" s="11" t="str">
        <f t="shared" si="968"/>
        <v/>
      </c>
      <c r="M4600" s="13"/>
      <c r="X4600" s="13"/>
    </row>
    <row r="4601" spans="1:24" x14ac:dyDescent="0.3">
      <c r="A4601" s="13"/>
      <c r="B4601" s="11">
        <v>5619</v>
      </c>
      <c r="C4601" s="14">
        <f t="shared" si="958"/>
        <v>74.959999999999994</v>
      </c>
      <c r="D4601" s="13"/>
      <c r="E4601" s="14">
        <f t="shared" si="964"/>
        <v>74.959699999999998</v>
      </c>
      <c r="F4601" s="21">
        <f t="shared" si="965"/>
        <v>2</v>
      </c>
      <c r="G4601" s="13"/>
      <c r="H4601" s="21">
        <f t="shared" si="959"/>
        <v>2.9999999999999996</v>
      </c>
      <c r="I4601" s="13"/>
      <c r="J4601" s="11" t="str">
        <f t="shared" si="966"/>
        <v/>
      </c>
      <c r="K4601" s="11" t="str">
        <f t="shared" si="967"/>
        <v>U</v>
      </c>
      <c r="L4601" s="11" t="str">
        <f t="shared" si="968"/>
        <v/>
      </c>
      <c r="M4601" s="13"/>
      <c r="X4601" s="13"/>
    </row>
    <row r="4602" spans="1:24" x14ac:dyDescent="0.3">
      <c r="A4602" s="13"/>
      <c r="B4602" s="11">
        <v>5620</v>
      </c>
      <c r="C4602" s="14">
        <f t="shared" si="958"/>
        <v>74.966700000000003</v>
      </c>
      <c r="D4602" s="13"/>
      <c r="E4602" s="14">
        <f t="shared" si="964"/>
        <v>74.966399999999993</v>
      </c>
      <c r="F4602" s="21">
        <f t="shared" si="965"/>
        <v>2</v>
      </c>
      <c r="G4602" s="13"/>
      <c r="H4602" s="21">
        <f t="shared" si="959"/>
        <v>2.9999999999999996</v>
      </c>
      <c r="I4602" s="13"/>
      <c r="J4602" s="11" t="str">
        <f t="shared" si="966"/>
        <v/>
      </c>
      <c r="K4602" s="11" t="str">
        <f t="shared" si="967"/>
        <v>U</v>
      </c>
      <c r="L4602" s="11" t="str">
        <f t="shared" si="968"/>
        <v/>
      </c>
      <c r="M4602" s="13"/>
      <c r="X4602" s="13"/>
    </row>
    <row r="4603" spans="1:24" x14ac:dyDescent="0.3">
      <c r="A4603" s="13"/>
      <c r="B4603" s="11">
        <v>5621</v>
      </c>
      <c r="C4603" s="14">
        <f t="shared" si="958"/>
        <v>74.973299999999995</v>
      </c>
      <c r="D4603" s="13"/>
      <c r="E4603" s="14">
        <f t="shared" si="964"/>
        <v>74.973200000000006</v>
      </c>
      <c r="F4603" s="21">
        <f t="shared" si="965"/>
        <v>2</v>
      </c>
      <c r="G4603" s="13"/>
      <c r="H4603" s="21">
        <f t="shared" si="959"/>
        <v>1</v>
      </c>
      <c r="I4603" s="13"/>
      <c r="J4603" s="11" t="str">
        <f t="shared" si="966"/>
        <v/>
      </c>
      <c r="K4603" s="11" t="str">
        <f t="shared" si="967"/>
        <v/>
      </c>
      <c r="L4603" s="11" t="str">
        <f t="shared" si="968"/>
        <v>O</v>
      </c>
      <c r="M4603" s="13"/>
      <c r="X4603" s="13"/>
    </row>
    <row r="4604" spans="1:24" x14ac:dyDescent="0.3">
      <c r="A4604" s="13"/>
      <c r="B4604" s="11">
        <v>5622</v>
      </c>
      <c r="C4604" s="14">
        <f t="shared" si="958"/>
        <v>74.98</v>
      </c>
      <c r="D4604" s="13"/>
      <c r="E4604" s="14">
        <f t="shared" si="964"/>
        <v>74.979900000000001</v>
      </c>
      <c r="F4604" s="21">
        <f t="shared" si="965"/>
        <v>1</v>
      </c>
      <c r="G4604" s="13"/>
      <c r="H4604" s="21">
        <f t="shared" si="959"/>
        <v>1</v>
      </c>
      <c r="I4604" s="13"/>
      <c r="J4604" s="11" t="str">
        <f t="shared" si="966"/>
        <v>X</v>
      </c>
      <c r="K4604" s="11" t="str">
        <f t="shared" si="967"/>
        <v/>
      </c>
      <c r="L4604" s="11" t="str">
        <f t="shared" si="968"/>
        <v/>
      </c>
      <c r="M4604" s="13"/>
      <c r="X4604" s="13"/>
    </row>
    <row r="4605" spans="1:24" x14ac:dyDescent="0.3">
      <c r="A4605" s="13"/>
      <c r="B4605" s="11">
        <v>5623</v>
      </c>
      <c r="C4605" s="14">
        <f t="shared" si="958"/>
        <v>74.986699999999999</v>
      </c>
      <c r="D4605" s="13"/>
      <c r="E4605" s="14">
        <f t="shared" si="964"/>
        <v>74.986599999999996</v>
      </c>
      <c r="F4605" s="21">
        <f t="shared" si="965"/>
        <v>1</v>
      </c>
      <c r="G4605" s="13"/>
      <c r="H4605" s="21">
        <f t="shared" si="959"/>
        <v>1</v>
      </c>
      <c r="I4605" s="13"/>
      <c r="J4605" s="11" t="str">
        <f t="shared" si="966"/>
        <v>X</v>
      </c>
      <c r="K4605" s="11" t="str">
        <f t="shared" si="967"/>
        <v/>
      </c>
      <c r="L4605" s="11" t="str">
        <f t="shared" si="968"/>
        <v/>
      </c>
      <c r="M4605" s="13"/>
      <c r="X4605" s="13"/>
    </row>
    <row r="4606" spans="1:24" x14ac:dyDescent="0.3">
      <c r="A4606" s="13"/>
      <c r="B4606" s="11">
        <v>5624</v>
      </c>
      <c r="C4606" s="14">
        <f t="shared" si="958"/>
        <v>74.993300000000005</v>
      </c>
      <c r="D4606" s="13"/>
      <c r="E4606" s="14">
        <f t="shared" si="964"/>
        <v>74.993300000000005</v>
      </c>
      <c r="F4606" s="21">
        <f t="shared" si="965"/>
        <v>0</v>
      </c>
      <c r="G4606" s="13"/>
      <c r="H4606" s="21">
        <f t="shared" si="959"/>
        <v>0</v>
      </c>
      <c r="I4606" s="13"/>
      <c r="J4606" s="11" t="str">
        <f t="shared" si="966"/>
        <v>X</v>
      </c>
      <c r="K4606" s="11" t="str">
        <f t="shared" si="967"/>
        <v/>
      </c>
      <c r="L4606" s="11" t="str">
        <f t="shared" si="968"/>
        <v/>
      </c>
      <c r="M4606" s="13"/>
      <c r="X4606" s="13"/>
    </row>
    <row r="4607" spans="1:24" x14ac:dyDescent="0.3">
      <c r="A4607" s="13"/>
      <c r="B4607" s="11">
        <v>5625</v>
      </c>
      <c r="C4607" s="14">
        <f t="shared" si="958"/>
        <v>75</v>
      </c>
      <c r="D4607" s="13"/>
      <c r="E4607" s="14">
        <f>74+(B4607-5476)/149</f>
        <v>75</v>
      </c>
      <c r="F4607" s="21"/>
      <c r="G4607" s="13"/>
      <c r="H4607" s="21">
        <f t="shared" si="959"/>
        <v>0</v>
      </c>
      <c r="I4607" s="13"/>
      <c r="J4607" s="10">
        <f>COUNTIF(J4459:J4606,"X")</f>
        <v>89</v>
      </c>
      <c r="K4607" s="10">
        <f>COUNTIF(K4459:K4606,"U")</f>
        <v>6</v>
      </c>
      <c r="L4607" s="10">
        <f>COUNTIF(L4459:L4606,"O")</f>
        <v>53</v>
      </c>
      <c r="M4607" s="13"/>
      <c r="X4607" s="13"/>
    </row>
    <row r="4608" spans="1:24" x14ac:dyDescent="0.3">
      <c r="A4608" s="13"/>
      <c r="B4608" s="11">
        <v>5626</v>
      </c>
      <c r="C4608" s="14">
        <f t="shared" si="958"/>
        <v>75.006699999999995</v>
      </c>
      <c r="D4608" s="13"/>
      <c r="E4608" s="14">
        <f t="shared" ref="E4608:E4671" si="969">ROUND(75+(B4608-5625)/151,4)</f>
        <v>75.006600000000006</v>
      </c>
      <c r="F4608" s="21">
        <f t="shared" ref="F4608:F4628" si="970">ROUND(((E4608-75)/0.14)*(16/2),0)</f>
        <v>0</v>
      </c>
      <c r="G4608" s="13"/>
      <c r="H4608" s="21">
        <f t="shared" si="959"/>
        <v>1</v>
      </c>
      <c r="I4608" s="13"/>
      <c r="J4608" s="11" t="str">
        <f t="shared" ref="J4608:J4639" si="971">IF(H4608=F4608,"X","")</f>
        <v/>
      </c>
      <c r="K4608" s="11" t="str">
        <f t="shared" ref="K4608:K4639" si="972">IF(H4608&gt;F4608,"U","")</f>
        <v>U</v>
      </c>
      <c r="L4608" s="11" t="str">
        <f t="shared" ref="L4608:L4639" si="973">IF(H4608&lt;F4608,"O","")</f>
        <v/>
      </c>
      <c r="M4608" s="13"/>
      <c r="X4608" s="13"/>
    </row>
    <row r="4609" spans="1:24" x14ac:dyDescent="0.3">
      <c r="A4609" s="13"/>
      <c r="B4609" s="11">
        <v>5627</v>
      </c>
      <c r="C4609" s="14">
        <f t="shared" si="958"/>
        <v>75.013300000000001</v>
      </c>
      <c r="D4609" s="13"/>
      <c r="E4609" s="14">
        <f t="shared" si="969"/>
        <v>75.013199999999998</v>
      </c>
      <c r="F4609" s="21">
        <f t="shared" si="970"/>
        <v>1</v>
      </c>
      <c r="G4609" s="13"/>
      <c r="H4609" s="21">
        <f t="shared" si="959"/>
        <v>1</v>
      </c>
      <c r="I4609" s="13"/>
      <c r="J4609" s="11" t="str">
        <f t="shared" si="971"/>
        <v>X</v>
      </c>
      <c r="K4609" s="11" t="str">
        <f t="shared" si="972"/>
        <v/>
      </c>
      <c r="L4609" s="11" t="str">
        <f t="shared" si="973"/>
        <v/>
      </c>
      <c r="M4609" s="13"/>
      <c r="X4609" s="13"/>
    </row>
    <row r="4610" spans="1:24" x14ac:dyDescent="0.3">
      <c r="A4610" s="13"/>
      <c r="B4610" s="11">
        <v>5628</v>
      </c>
      <c r="C4610" s="14">
        <f t="shared" si="958"/>
        <v>75.02</v>
      </c>
      <c r="D4610" s="13"/>
      <c r="E4610" s="14">
        <f t="shared" si="969"/>
        <v>75.019900000000007</v>
      </c>
      <c r="F4610" s="21">
        <f t="shared" si="970"/>
        <v>1</v>
      </c>
      <c r="G4610" s="13"/>
      <c r="H4610" s="21">
        <f t="shared" si="959"/>
        <v>1</v>
      </c>
      <c r="I4610" s="13"/>
      <c r="J4610" s="11" t="str">
        <f t="shared" si="971"/>
        <v>X</v>
      </c>
      <c r="K4610" s="11" t="str">
        <f t="shared" si="972"/>
        <v/>
      </c>
      <c r="L4610" s="11" t="str">
        <f t="shared" si="973"/>
        <v/>
      </c>
      <c r="M4610" s="13"/>
      <c r="X4610" s="13"/>
    </row>
    <row r="4611" spans="1:24" x14ac:dyDescent="0.3">
      <c r="A4611" s="13"/>
      <c r="B4611" s="11">
        <v>5629</v>
      </c>
      <c r="C4611" s="14">
        <f t="shared" si="958"/>
        <v>75.026700000000005</v>
      </c>
      <c r="D4611" s="13"/>
      <c r="E4611" s="14">
        <f t="shared" si="969"/>
        <v>75.026499999999999</v>
      </c>
      <c r="F4611" s="21">
        <f t="shared" si="970"/>
        <v>2</v>
      </c>
      <c r="G4611" s="13"/>
      <c r="H4611" s="21">
        <f t="shared" si="959"/>
        <v>2</v>
      </c>
      <c r="I4611" s="13"/>
      <c r="J4611" s="11" t="str">
        <f t="shared" si="971"/>
        <v>X</v>
      </c>
      <c r="K4611" s="11" t="str">
        <f t="shared" si="972"/>
        <v/>
      </c>
      <c r="L4611" s="11" t="str">
        <f t="shared" si="973"/>
        <v/>
      </c>
      <c r="M4611" s="13"/>
      <c r="X4611" s="13"/>
    </row>
    <row r="4612" spans="1:24" x14ac:dyDescent="0.3">
      <c r="A4612" s="13"/>
      <c r="B4612" s="11">
        <v>5630</v>
      </c>
      <c r="C4612" s="14">
        <f t="shared" si="958"/>
        <v>75.033299999999997</v>
      </c>
      <c r="D4612" s="13"/>
      <c r="E4612" s="14">
        <f t="shared" si="969"/>
        <v>75.033100000000005</v>
      </c>
      <c r="F4612" s="21">
        <f t="shared" si="970"/>
        <v>2</v>
      </c>
      <c r="G4612" s="13"/>
      <c r="H4612" s="21">
        <f t="shared" si="959"/>
        <v>2</v>
      </c>
      <c r="I4612" s="13"/>
      <c r="J4612" s="11" t="str">
        <f t="shared" si="971"/>
        <v>X</v>
      </c>
      <c r="K4612" s="11" t="str">
        <f t="shared" si="972"/>
        <v/>
      </c>
      <c r="L4612" s="11" t="str">
        <f t="shared" si="973"/>
        <v/>
      </c>
      <c r="M4612" s="13"/>
      <c r="X4612" s="13"/>
    </row>
    <row r="4613" spans="1:24" x14ac:dyDescent="0.3">
      <c r="A4613" s="13"/>
      <c r="B4613" s="11">
        <v>5631</v>
      </c>
      <c r="C4613" s="14">
        <f t="shared" si="958"/>
        <v>75.040000000000006</v>
      </c>
      <c r="D4613" s="13"/>
      <c r="E4613" s="14">
        <f t="shared" si="969"/>
        <v>75.039699999999996</v>
      </c>
      <c r="F4613" s="21">
        <f t="shared" si="970"/>
        <v>2</v>
      </c>
      <c r="G4613" s="13"/>
      <c r="H4613" s="21">
        <f t="shared" si="959"/>
        <v>2.9999999999999996</v>
      </c>
      <c r="I4613" s="13"/>
      <c r="J4613" s="11" t="str">
        <f t="shared" si="971"/>
        <v/>
      </c>
      <c r="K4613" s="11" t="str">
        <f t="shared" si="972"/>
        <v>U</v>
      </c>
      <c r="L4613" s="11" t="str">
        <f t="shared" si="973"/>
        <v/>
      </c>
      <c r="M4613" s="13"/>
      <c r="X4613" s="13"/>
    </row>
    <row r="4614" spans="1:24" x14ac:dyDescent="0.3">
      <c r="A4614" s="13"/>
      <c r="B4614" s="11">
        <v>5632</v>
      </c>
      <c r="C4614" s="14">
        <f t="shared" ref="C4614:C4677" si="974">ROUND(SQRT(B4614),4)</f>
        <v>75.046700000000001</v>
      </c>
      <c r="D4614" s="13"/>
      <c r="E4614" s="14">
        <f t="shared" si="969"/>
        <v>75.046400000000006</v>
      </c>
      <c r="F4614" s="21">
        <f t="shared" si="970"/>
        <v>3</v>
      </c>
      <c r="G4614" s="13"/>
      <c r="H4614" s="21">
        <f t="shared" si="959"/>
        <v>2.9999999999999996</v>
      </c>
      <c r="I4614" s="13"/>
      <c r="J4614" s="11" t="str">
        <f t="shared" si="971"/>
        <v>X</v>
      </c>
      <c r="K4614" s="11" t="str">
        <f t="shared" si="972"/>
        <v/>
      </c>
      <c r="L4614" s="11" t="str">
        <f t="shared" si="973"/>
        <v/>
      </c>
      <c r="M4614" s="13"/>
      <c r="X4614" s="13"/>
    </row>
    <row r="4615" spans="1:24" x14ac:dyDescent="0.3">
      <c r="A4615" s="13"/>
      <c r="B4615" s="11">
        <v>5633</v>
      </c>
      <c r="C4615" s="14">
        <f t="shared" si="974"/>
        <v>75.053299999999993</v>
      </c>
      <c r="D4615" s="13"/>
      <c r="E4615" s="14">
        <f t="shared" si="969"/>
        <v>75.052999999999997</v>
      </c>
      <c r="F4615" s="21">
        <f t="shared" si="970"/>
        <v>3</v>
      </c>
      <c r="G4615" s="13"/>
      <c r="H4615" s="21">
        <f t="shared" ref="H4615:H4678" si="975">ROUND(C4615-E4615,4)*10000</f>
        <v>2.9999999999999996</v>
      </c>
      <c r="I4615" s="13"/>
      <c r="J4615" s="11" t="str">
        <f t="shared" si="971"/>
        <v>X</v>
      </c>
      <c r="K4615" s="11" t="str">
        <f t="shared" si="972"/>
        <v/>
      </c>
      <c r="L4615" s="11" t="str">
        <f t="shared" si="973"/>
        <v/>
      </c>
      <c r="M4615" s="13"/>
      <c r="X4615" s="13"/>
    </row>
    <row r="4616" spans="1:24" x14ac:dyDescent="0.3">
      <c r="A4616" s="13"/>
      <c r="B4616" s="11">
        <v>5634</v>
      </c>
      <c r="C4616" s="14">
        <f t="shared" si="974"/>
        <v>75.06</v>
      </c>
      <c r="D4616" s="13"/>
      <c r="E4616" s="14">
        <f t="shared" si="969"/>
        <v>75.059600000000003</v>
      </c>
      <c r="F4616" s="21">
        <f t="shared" si="970"/>
        <v>3</v>
      </c>
      <c r="G4616" s="13"/>
      <c r="H4616" s="21">
        <f t="shared" si="975"/>
        <v>4</v>
      </c>
      <c r="I4616" s="13"/>
      <c r="J4616" s="11" t="str">
        <f t="shared" si="971"/>
        <v/>
      </c>
      <c r="K4616" s="11" t="str">
        <f t="shared" si="972"/>
        <v>U</v>
      </c>
      <c r="L4616" s="11" t="str">
        <f t="shared" si="973"/>
        <v/>
      </c>
      <c r="M4616" s="13"/>
      <c r="X4616" s="13"/>
    </row>
    <row r="4617" spans="1:24" x14ac:dyDescent="0.3">
      <c r="A4617" s="13"/>
      <c r="B4617" s="11">
        <v>5635</v>
      </c>
      <c r="C4617" s="14">
        <f t="shared" si="974"/>
        <v>75.066599999999994</v>
      </c>
      <c r="D4617" s="13"/>
      <c r="E4617" s="14">
        <f t="shared" si="969"/>
        <v>75.066199999999995</v>
      </c>
      <c r="F4617" s="21">
        <f t="shared" si="970"/>
        <v>4</v>
      </c>
      <c r="G4617" s="13"/>
      <c r="H4617" s="21">
        <f t="shared" si="975"/>
        <v>4</v>
      </c>
      <c r="I4617" s="13"/>
      <c r="J4617" s="11" t="str">
        <f t="shared" si="971"/>
        <v>X</v>
      </c>
      <c r="K4617" s="11" t="str">
        <f t="shared" si="972"/>
        <v/>
      </c>
      <c r="L4617" s="11" t="str">
        <f t="shared" si="973"/>
        <v/>
      </c>
      <c r="M4617" s="13"/>
      <c r="X4617" s="13"/>
    </row>
    <row r="4618" spans="1:24" x14ac:dyDescent="0.3">
      <c r="A4618" s="13"/>
      <c r="B4618" s="11">
        <v>5636</v>
      </c>
      <c r="C4618" s="14">
        <f t="shared" si="974"/>
        <v>75.073300000000003</v>
      </c>
      <c r="D4618" s="13"/>
      <c r="E4618" s="14">
        <f t="shared" si="969"/>
        <v>75.072800000000001</v>
      </c>
      <c r="F4618" s="21">
        <f t="shared" si="970"/>
        <v>4</v>
      </c>
      <c r="G4618" s="13"/>
      <c r="H4618" s="21">
        <f t="shared" si="975"/>
        <v>5</v>
      </c>
      <c r="I4618" s="13"/>
      <c r="J4618" s="11" t="str">
        <f t="shared" si="971"/>
        <v/>
      </c>
      <c r="K4618" s="11" t="str">
        <f t="shared" si="972"/>
        <v>U</v>
      </c>
      <c r="L4618" s="11" t="str">
        <f t="shared" si="973"/>
        <v/>
      </c>
      <c r="M4618" s="13"/>
      <c r="X4618" s="13"/>
    </row>
    <row r="4619" spans="1:24" x14ac:dyDescent="0.3">
      <c r="A4619" s="13"/>
      <c r="B4619" s="11">
        <v>5637</v>
      </c>
      <c r="C4619" s="14">
        <f t="shared" si="974"/>
        <v>75.08</v>
      </c>
      <c r="D4619" s="13"/>
      <c r="E4619" s="14">
        <f t="shared" si="969"/>
        <v>75.079499999999996</v>
      </c>
      <c r="F4619" s="21">
        <f t="shared" si="970"/>
        <v>5</v>
      </c>
      <c r="G4619" s="13"/>
      <c r="H4619" s="21">
        <f t="shared" si="975"/>
        <v>5</v>
      </c>
      <c r="I4619" s="13"/>
      <c r="J4619" s="11" t="str">
        <f t="shared" si="971"/>
        <v>X</v>
      </c>
      <c r="K4619" s="11" t="str">
        <f t="shared" si="972"/>
        <v/>
      </c>
      <c r="L4619" s="11" t="str">
        <f t="shared" si="973"/>
        <v/>
      </c>
      <c r="M4619" s="13"/>
      <c r="X4619" s="13"/>
    </row>
    <row r="4620" spans="1:24" x14ac:dyDescent="0.3">
      <c r="A4620" s="13"/>
      <c r="B4620" s="11">
        <v>5638</v>
      </c>
      <c r="C4620" s="14">
        <f t="shared" si="974"/>
        <v>75.086600000000004</v>
      </c>
      <c r="D4620" s="13"/>
      <c r="E4620" s="14">
        <f t="shared" si="969"/>
        <v>75.086100000000002</v>
      </c>
      <c r="F4620" s="21">
        <f t="shared" si="970"/>
        <v>5</v>
      </c>
      <c r="G4620" s="13"/>
      <c r="H4620" s="21">
        <f t="shared" si="975"/>
        <v>5</v>
      </c>
      <c r="I4620" s="13"/>
      <c r="J4620" s="11" t="str">
        <f t="shared" si="971"/>
        <v>X</v>
      </c>
      <c r="K4620" s="11" t="str">
        <f t="shared" si="972"/>
        <v/>
      </c>
      <c r="L4620" s="11" t="str">
        <f t="shared" si="973"/>
        <v/>
      </c>
      <c r="M4620" s="13"/>
      <c r="X4620" s="13"/>
    </row>
    <row r="4621" spans="1:24" x14ac:dyDescent="0.3">
      <c r="A4621" s="13"/>
      <c r="B4621" s="11">
        <v>5639</v>
      </c>
      <c r="C4621" s="14">
        <f t="shared" si="974"/>
        <v>75.093299999999999</v>
      </c>
      <c r="D4621" s="13"/>
      <c r="E4621" s="14">
        <f t="shared" si="969"/>
        <v>75.092699999999994</v>
      </c>
      <c r="F4621" s="21">
        <f t="shared" si="970"/>
        <v>5</v>
      </c>
      <c r="G4621" s="13"/>
      <c r="H4621" s="21">
        <f t="shared" si="975"/>
        <v>5.9999999999999991</v>
      </c>
      <c r="I4621" s="13"/>
      <c r="J4621" s="11" t="str">
        <f t="shared" si="971"/>
        <v/>
      </c>
      <c r="K4621" s="11" t="str">
        <f t="shared" si="972"/>
        <v>U</v>
      </c>
      <c r="L4621" s="11" t="str">
        <f t="shared" si="973"/>
        <v/>
      </c>
      <c r="M4621" s="13"/>
      <c r="X4621" s="13"/>
    </row>
    <row r="4622" spans="1:24" x14ac:dyDescent="0.3">
      <c r="A4622" s="13"/>
      <c r="B4622" s="11">
        <v>5640</v>
      </c>
      <c r="C4622" s="14">
        <f t="shared" si="974"/>
        <v>75.099900000000005</v>
      </c>
      <c r="D4622" s="13"/>
      <c r="E4622" s="14">
        <f t="shared" si="969"/>
        <v>75.099299999999999</v>
      </c>
      <c r="F4622" s="21">
        <f t="shared" si="970"/>
        <v>6</v>
      </c>
      <c r="G4622" s="13"/>
      <c r="H4622" s="21">
        <f t="shared" si="975"/>
        <v>5.9999999999999991</v>
      </c>
      <c r="I4622" s="13"/>
      <c r="J4622" s="11" t="str">
        <f t="shared" si="971"/>
        <v>X</v>
      </c>
      <c r="K4622" s="11" t="str">
        <f t="shared" si="972"/>
        <v/>
      </c>
      <c r="L4622" s="11" t="str">
        <f t="shared" si="973"/>
        <v/>
      </c>
      <c r="M4622" s="13"/>
      <c r="X4622" s="13"/>
    </row>
    <row r="4623" spans="1:24" x14ac:dyDescent="0.3">
      <c r="A4623" s="13"/>
      <c r="B4623" s="11">
        <v>5641</v>
      </c>
      <c r="C4623" s="14">
        <f t="shared" si="974"/>
        <v>75.1066</v>
      </c>
      <c r="D4623" s="13"/>
      <c r="E4623" s="14">
        <f t="shared" si="969"/>
        <v>75.105999999999995</v>
      </c>
      <c r="F4623" s="21">
        <f t="shared" si="970"/>
        <v>6</v>
      </c>
      <c r="G4623" s="13"/>
      <c r="H4623" s="21">
        <f t="shared" si="975"/>
        <v>5.9999999999999991</v>
      </c>
      <c r="I4623" s="13"/>
      <c r="J4623" s="11" t="str">
        <f t="shared" si="971"/>
        <v>X</v>
      </c>
      <c r="K4623" s="11" t="str">
        <f t="shared" si="972"/>
        <v/>
      </c>
      <c r="L4623" s="11" t="str">
        <f t="shared" si="973"/>
        <v/>
      </c>
      <c r="M4623" s="13"/>
      <c r="X4623" s="13"/>
    </row>
    <row r="4624" spans="1:24" x14ac:dyDescent="0.3">
      <c r="A4624" s="13"/>
      <c r="B4624" s="11">
        <v>5642</v>
      </c>
      <c r="C4624" s="14">
        <f t="shared" si="974"/>
        <v>75.113200000000006</v>
      </c>
      <c r="D4624" s="13"/>
      <c r="E4624" s="14">
        <f t="shared" si="969"/>
        <v>75.1126</v>
      </c>
      <c r="F4624" s="21">
        <f t="shared" si="970"/>
        <v>6</v>
      </c>
      <c r="G4624" s="13"/>
      <c r="H4624" s="21">
        <f t="shared" si="975"/>
        <v>5.9999999999999991</v>
      </c>
      <c r="I4624" s="13"/>
      <c r="J4624" s="11" t="str">
        <f t="shared" si="971"/>
        <v>X</v>
      </c>
      <c r="K4624" s="11" t="str">
        <f t="shared" si="972"/>
        <v/>
      </c>
      <c r="L4624" s="11" t="str">
        <f t="shared" si="973"/>
        <v/>
      </c>
      <c r="M4624" s="13"/>
      <c r="X4624" s="13"/>
    </row>
    <row r="4625" spans="1:24" x14ac:dyDescent="0.3">
      <c r="A4625" s="13"/>
      <c r="B4625" s="11">
        <v>5643</v>
      </c>
      <c r="C4625" s="14">
        <f t="shared" si="974"/>
        <v>75.119900000000001</v>
      </c>
      <c r="D4625" s="13"/>
      <c r="E4625" s="14">
        <f t="shared" si="969"/>
        <v>75.119200000000006</v>
      </c>
      <c r="F4625" s="21">
        <f t="shared" si="970"/>
        <v>7</v>
      </c>
      <c r="G4625" s="13"/>
      <c r="H4625" s="21">
        <f t="shared" si="975"/>
        <v>7</v>
      </c>
      <c r="I4625" s="13"/>
      <c r="J4625" s="11" t="str">
        <f t="shared" si="971"/>
        <v>X</v>
      </c>
      <c r="K4625" s="11" t="str">
        <f t="shared" si="972"/>
        <v/>
      </c>
      <c r="L4625" s="11" t="str">
        <f t="shared" si="973"/>
        <v/>
      </c>
      <c r="M4625" s="13"/>
      <c r="X4625" s="13"/>
    </row>
    <row r="4626" spans="1:24" x14ac:dyDescent="0.3">
      <c r="A4626" s="13"/>
      <c r="B4626" s="11">
        <v>5644</v>
      </c>
      <c r="C4626" s="14">
        <f t="shared" si="974"/>
        <v>75.126599999999996</v>
      </c>
      <c r="D4626" s="13"/>
      <c r="E4626" s="14">
        <f t="shared" si="969"/>
        <v>75.125799999999998</v>
      </c>
      <c r="F4626" s="21">
        <f t="shared" si="970"/>
        <v>7</v>
      </c>
      <c r="G4626" s="13"/>
      <c r="H4626" s="21">
        <f t="shared" si="975"/>
        <v>8</v>
      </c>
      <c r="I4626" s="13"/>
      <c r="J4626" s="11" t="str">
        <f t="shared" si="971"/>
        <v/>
      </c>
      <c r="K4626" s="11" t="str">
        <f t="shared" si="972"/>
        <v>U</v>
      </c>
      <c r="L4626" s="11" t="str">
        <f t="shared" si="973"/>
        <v/>
      </c>
      <c r="M4626" s="13"/>
      <c r="X4626" s="13"/>
    </row>
    <row r="4627" spans="1:24" x14ac:dyDescent="0.3">
      <c r="A4627" s="13"/>
      <c r="B4627" s="11">
        <v>5645</v>
      </c>
      <c r="C4627" s="14">
        <f t="shared" si="974"/>
        <v>75.133200000000002</v>
      </c>
      <c r="D4627" s="13"/>
      <c r="E4627" s="14">
        <f t="shared" si="969"/>
        <v>75.132499999999993</v>
      </c>
      <c r="F4627" s="21">
        <f t="shared" si="970"/>
        <v>8</v>
      </c>
      <c r="G4627" s="13"/>
      <c r="H4627" s="21">
        <f t="shared" si="975"/>
        <v>7</v>
      </c>
      <c r="I4627" s="13"/>
      <c r="J4627" s="11" t="str">
        <f t="shared" si="971"/>
        <v/>
      </c>
      <c r="K4627" s="11" t="str">
        <f t="shared" si="972"/>
        <v/>
      </c>
      <c r="L4627" s="11" t="str">
        <f t="shared" si="973"/>
        <v>O</v>
      </c>
      <c r="M4627" s="13"/>
      <c r="X4627" s="13"/>
    </row>
    <row r="4628" spans="1:24" x14ac:dyDescent="0.3">
      <c r="A4628" s="13"/>
      <c r="B4628" s="11">
        <v>5646</v>
      </c>
      <c r="C4628" s="14">
        <f t="shared" si="974"/>
        <v>75.139899999999997</v>
      </c>
      <c r="D4628" s="13"/>
      <c r="E4628" s="14">
        <f t="shared" si="969"/>
        <v>75.139099999999999</v>
      </c>
      <c r="F4628" s="21">
        <f t="shared" si="970"/>
        <v>8</v>
      </c>
      <c r="G4628" s="13"/>
      <c r="H4628" s="21">
        <f t="shared" si="975"/>
        <v>8</v>
      </c>
      <c r="I4628" s="13"/>
      <c r="J4628" s="11" t="str">
        <f t="shared" si="971"/>
        <v>X</v>
      </c>
      <c r="K4628" s="11" t="str">
        <f t="shared" si="972"/>
        <v/>
      </c>
      <c r="L4628" s="11" t="str">
        <f t="shared" si="973"/>
        <v/>
      </c>
      <c r="M4628" s="13"/>
      <c r="X4628" s="13"/>
    </row>
    <row r="4629" spans="1:24" x14ac:dyDescent="0.3">
      <c r="A4629" s="13"/>
      <c r="B4629" s="11">
        <v>5647</v>
      </c>
      <c r="C4629" s="14">
        <f t="shared" si="974"/>
        <v>75.146500000000003</v>
      </c>
      <c r="D4629" s="13"/>
      <c r="E4629" s="14">
        <f t="shared" si="969"/>
        <v>75.145700000000005</v>
      </c>
      <c r="F4629" s="21">
        <f t="shared" ref="F4629:F4649" si="976">ROUND((16/2)+(((E4629-75)-0.14)/0.14)*(16/3),0)</f>
        <v>8</v>
      </c>
      <c r="G4629" s="13"/>
      <c r="H4629" s="21">
        <f t="shared" si="975"/>
        <v>8</v>
      </c>
      <c r="I4629" s="13"/>
      <c r="J4629" s="11" t="str">
        <f t="shared" si="971"/>
        <v>X</v>
      </c>
      <c r="K4629" s="11" t="str">
        <f t="shared" si="972"/>
        <v/>
      </c>
      <c r="L4629" s="11" t="str">
        <f t="shared" si="973"/>
        <v/>
      </c>
      <c r="M4629" s="13"/>
      <c r="X4629" s="13"/>
    </row>
    <row r="4630" spans="1:24" x14ac:dyDescent="0.3">
      <c r="A4630" s="13"/>
      <c r="B4630" s="11">
        <v>5648</v>
      </c>
      <c r="C4630" s="14">
        <f t="shared" si="974"/>
        <v>75.153199999999998</v>
      </c>
      <c r="D4630" s="13"/>
      <c r="E4630" s="14">
        <f t="shared" si="969"/>
        <v>75.152299999999997</v>
      </c>
      <c r="F4630" s="21">
        <f t="shared" si="976"/>
        <v>8</v>
      </c>
      <c r="G4630" s="13"/>
      <c r="H4630" s="21">
        <f t="shared" si="975"/>
        <v>9</v>
      </c>
      <c r="I4630" s="13"/>
      <c r="J4630" s="11" t="str">
        <f t="shared" si="971"/>
        <v/>
      </c>
      <c r="K4630" s="11" t="str">
        <f t="shared" si="972"/>
        <v>U</v>
      </c>
      <c r="L4630" s="11" t="str">
        <f t="shared" si="973"/>
        <v/>
      </c>
      <c r="M4630" s="13"/>
      <c r="X4630" s="13"/>
    </row>
    <row r="4631" spans="1:24" x14ac:dyDescent="0.3">
      <c r="A4631" s="13"/>
      <c r="B4631" s="11">
        <v>5649</v>
      </c>
      <c r="C4631" s="14">
        <f t="shared" si="974"/>
        <v>75.159800000000004</v>
      </c>
      <c r="D4631" s="13"/>
      <c r="E4631" s="14">
        <f t="shared" si="969"/>
        <v>75.158900000000003</v>
      </c>
      <c r="F4631" s="21">
        <f t="shared" si="976"/>
        <v>9</v>
      </c>
      <c r="G4631" s="13"/>
      <c r="H4631" s="21">
        <f t="shared" si="975"/>
        <v>9</v>
      </c>
      <c r="I4631" s="13"/>
      <c r="J4631" s="11" t="str">
        <f t="shared" si="971"/>
        <v>X</v>
      </c>
      <c r="K4631" s="11" t="str">
        <f t="shared" si="972"/>
        <v/>
      </c>
      <c r="L4631" s="11" t="str">
        <f t="shared" si="973"/>
        <v/>
      </c>
      <c r="M4631" s="13"/>
      <c r="X4631" s="13"/>
    </row>
    <row r="4632" spans="1:24" x14ac:dyDescent="0.3">
      <c r="A4632" s="13"/>
      <c r="B4632" s="11">
        <v>5650</v>
      </c>
      <c r="C4632" s="14">
        <f t="shared" si="974"/>
        <v>75.166499999999999</v>
      </c>
      <c r="D4632" s="13"/>
      <c r="E4632" s="14">
        <f t="shared" si="969"/>
        <v>75.165599999999998</v>
      </c>
      <c r="F4632" s="21">
        <f t="shared" si="976"/>
        <v>9</v>
      </c>
      <c r="G4632" s="13"/>
      <c r="H4632" s="21">
        <f t="shared" si="975"/>
        <v>9</v>
      </c>
      <c r="I4632" s="13"/>
      <c r="J4632" s="11" t="str">
        <f t="shared" si="971"/>
        <v>X</v>
      </c>
      <c r="K4632" s="11" t="str">
        <f t="shared" si="972"/>
        <v/>
      </c>
      <c r="L4632" s="11" t="str">
        <f t="shared" si="973"/>
        <v/>
      </c>
      <c r="M4632" s="13"/>
      <c r="X4632" s="13"/>
    </row>
    <row r="4633" spans="1:24" x14ac:dyDescent="0.3">
      <c r="A4633" s="13"/>
      <c r="B4633" s="11">
        <v>5651</v>
      </c>
      <c r="C4633" s="14">
        <f t="shared" si="974"/>
        <v>75.173100000000005</v>
      </c>
      <c r="D4633" s="13"/>
      <c r="E4633" s="14">
        <f t="shared" si="969"/>
        <v>75.172200000000004</v>
      </c>
      <c r="F4633" s="21">
        <f t="shared" si="976"/>
        <v>9</v>
      </c>
      <c r="G4633" s="13"/>
      <c r="H4633" s="21">
        <f t="shared" si="975"/>
        <v>9</v>
      </c>
      <c r="I4633" s="13"/>
      <c r="J4633" s="11" t="str">
        <f t="shared" si="971"/>
        <v>X</v>
      </c>
      <c r="K4633" s="11" t="str">
        <f t="shared" si="972"/>
        <v/>
      </c>
      <c r="L4633" s="11" t="str">
        <f t="shared" si="973"/>
        <v/>
      </c>
      <c r="M4633" s="13"/>
      <c r="X4633" s="13"/>
    </row>
    <row r="4634" spans="1:24" x14ac:dyDescent="0.3">
      <c r="A4634" s="13"/>
      <c r="B4634" s="11">
        <v>5652</v>
      </c>
      <c r="C4634" s="14">
        <f t="shared" si="974"/>
        <v>75.1798</v>
      </c>
      <c r="D4634" s="13"/>
      <c r="E4634" s="14">
        <f t="shared" si="969"/>
        <v>75.178799999999995</v>
      </c>
      <c r="F4634" s="21">
        <f t="shared" si="976"/>
        <v>9</v>
      </c>
      <c r="G4634" s="13"/>
      <c r="H4634" s="21">
        <f t="shared" si="975"/>
        <v>10</v>
      </c>
      <c r="I4634" s="13"/>
      <c r="J4634" s="11" t="str">
        <f t="shared" si="971"/>
        <v/>
      </c>
      <c r="K4634" s="11" t="str">
        <f t="shared" si="972"/>
        <v>U</v>
      </c>
      <c r="L4634" s="11" t="str">
        <f t="shared" si="973"/>
        <v/>
      </c>
      <c r="M4634" s="13"/>
      <c r="X4634" s="13"/>
    </row>
    <row r="4635" spans="1:24" x14ac:dyDescent="0.3">
      <c r="A4635" s="13"/>
      <c r="B4635" s="11">
        <v>5653</v>
      </c>
      <c r="C4635" s="14">
        <f t="shared" si="974"/>
        <v>75.186400000000006</v>
      </c>
      <c r="D4635" s="13"/>
      <c r="E4635" s="14">
        <f t="shared" si="969"/>
        <v>75.185400000000001</v>
      </c>
      <c r="F4635" s="21">
        <f t="shared" si="976"/>
        <v>10</v>
      </c>
      <c r="G4635" s="13"/>
      <c r="H4635" s="21">
        <f t="shared" si="975"/>
        <v>10</v>
      </c>
      <c r="I4635" s="13"/>
      <c r="J4635" s="11" t="str">
        <f t="shared" si="971"/>
        <v>X</v>
      </c>
      <c r="K4635" s="11" t="str">
        <f t="shared" si="972"/>
        <v/>
      </c>
      <c r="L4635" s="11" t="str">
        <f t="shared" si="973"/>
        <v/>
      </c>
      <c r="M4635" s="13"/>
      <c r="X4635" s="13"/>
    </row>
    <row r="4636" spans="1:24" x14ac:dyDescent="0.3">
      <c r="A4636" s="13"/>
      <c r="B4636" s="11">
        <v>5654</v>
      </c>
      <c r="C4636" s="14">
        <f t="shared" si="974"/>
        <v>75.193100000000001</v>
      </c>
      <c r="D4636" s="13"/>
      <c r="E4636" s="14">
        <f t="shared" si="969"/>
        <v>75.192099999999996</v>
      </c>
      <c r="F4636" s="21">
        <f t="shared" si="976"/>
        <v>10</v>
      </c>
      <c r="G4636" s="13"/>
      <c r="H4636" s="21">
        <f t="shared" si="975"/>
        <v>10</v>
      </c>
      <c r="I4636" s="13"/>
      <c r="J4636" s="11" t="str">
        <f t="shared" si="971"/>
        <v>X</v>
      </c>
      <c r="K4636" s="11" t="str">
        <f t="shared" si="972"/>
        <v/>
      </c>
      <c r="L4636" s="11" t="str">
        <f t="shared" si="973"/>
        <v/>
      </c>
      <c r="M4636" s="13"/>
      <c r="X4636" s="13"/>
    </row>
    <row r="4637" spans="1:24" x14ac:dyDescent="0.3">
      <c r="A4637" s="13"/>
      <c r="B4637" s="11">
        <v>5655</v>
      </c>
      <c r="C4637" s="14">
        <f t="shared" si="974"/>
        <v>75.199700000000007</v>
      </c>
      <c r="D4637" s="13"/>
      <c r="E4637" s="14">
        <f t="shared" si="969"/>
        <v>75.198700000000002</v>
      </c>
      <c r="F4637" s="21">
        <f t="shared" si="976"/>
        <v>10</v>
      </c>
      <c r="G4637" s="13"/>
      <c r="H4637" s="21">
        <f t="shared" si="975"/>
        <v>10</v>
      </c>
      <c r="I4637" s="13"/>
      <c r="J4637" s="11" t="str">
        <f t="shared" si="971"/>
        <v>X</v>
      </c>
      <c r="K4637" s="11" t="str">
        <f t="shared" si="972"/>
        <v/>
      </c>
      <c r="L4637" s="11" t="str">
        <f t="shared" si="973"/>
        <v/>
      </c>
      <c r="M4637" s="13"/>
      <c r="X4637" s="13"/>
    </row>
    <row r="4638" spans="1:24" x14ac:dyDescent="0.3">
      <c r="A4638" s="13"/>
      <c r="B4638" s="11">
        <v>5656</v>
      </c>
      <c r="C4638" s="14">
        <f t="shared" si="974"/>
        <v>75.206400000000002</v>
      </c>
      <c r="D4638" s="13"/>
      <c r="E4638" s="14">
        <f t="shared" si="969"/>
        <v>75.205299999999994</v>
      </c>
      <c r="F4638" s="21">
        <f t="shared" si="976"/>
        <v>10</v>
      </c>
      <c r="G4638" s="13"/>
      <c r="H4638" s="21">
        <f t="shared" si="975"/>
        <v>11</v>
      </c>
      <c r="I4638" s="13"/>
      <c r="J4638" s="11" t="str">
        <f t="shared" si="971"/>
        <v/>
      </c>
      <c r="K4638" s="11" t="str">
        <f t="shared" si="972"/>
        <v>U</v>
      </c>
      <c r="L4638" s="11" t="str">
        <f t="shared" si="973"/>
        <v/>
      </c>
      <c r="M4638" s="13"/>
      <c r="X4638" s="13"/>
    </row>
    <row r="4639" spans="1:24" x14ac:dyDescent="0.3">
      <c r="A4639" s="13"/>
      <c r="B4639" s="11">
        <v>5657</v>
      </c>
      <c r="C4639" s="14">
        <f t="shared" si="974"/>
        <v>75.212999999999994</v>
      </c>
      <c r="D4639" s="13"/>
      <c r="E4639" s="14">
        <f t="shared" si="969"/>
        <v>75.2119</v>
      </c>
      <c r="F4639" s="21">
        <f t="shared" si="976"/>
        <v>11</v>
      </c>
      <c r="G4639" s="13"/>
      <c r="H4639" s="21">
        <f t="shared" si="975"/>
        <v>11</v>
      </c>
      <c r="I4639" s="13"/>
      <c r="J4639" s="11" t="str">
        <f t="shared" si="971"/>
        <v>X</v>
      </c>
      <c r="K4639" s="11" t="str">
        <f t="shared" si="972"/>
        <v/>
      </c>
      <c r="L4639" s="11" t="str">
        <f t="shared" si="973"/>
        <v/>
      </c>
      <c r="M4639" s="13"/>
      <c r="X4639" s="13"/>
    </row>
    <row r="4640" spans="1:24" x14ac:dyDescent="0.3">
      <c r="A4640" s="13"/>
      <c r="B4640" s="11">
        <v>5658</v>
      </c>
      <c r="C4640" s="14">
        <f t="shared" si="974"/>
        <v>75.219700000000003</v>
      </c>
      <c r="D4640" s="13"/>
      <c r="E4640" s="14">
        <f t="shared" si="969"/>
        <v>75.218500000000006</v>
      </c>
      <c r="F4640" s="21">
        <f t="shared" si="976"/>
        <v>11</v>
      </c>
      <c r="G4640" s="13"/>
      <c r="H4640" s="21">
        <f t="shared" si="975"/>
        <v>11.999999999999998</v>
      </c>
      <c r="I4640" s="13"/>
      <c r="J4640" s="11" t="str">
        <f t="shared" ref="J4640:J4671" si="977">IF(H4640=F4640,"X","")</f>
        <v/>
      </c>
      <c r="K4640" s="11" t="str">
        <f t="shared" ref="K4640:K4671" si="978">IF(H4640&gt;F4640,"U","")</f>
        <v>U</v>
      </c>
      <c r="L4640" s="11" t="str">
        <f t="shared" ref="L4640:L4671" si="979">IF(H4640&lt;F4640,"O","")</f>
        <v/>
      </c>
      <c r="M4640" s="13"/>
      <c r="X4640" s="13"/>
    </row>
    <row r="4641" spans="1:24" x14ac:dyDescent="0.3">
      <c r="A4641" s="13"/>
      <c r="B4641" s="11">
        <v>5659</v>
      </c>
      <c r="C4641" s="14">
        <f t="shared" si="974"/>
        <v>75.226299999999995</v>
      </c>
      <c r="D4641" s="13"/>
      <c r="E4641" s="14">
        <f t="shared" si="969"/>
        <v>75.225200000000001</v>
      </c>
      <c r="F4641" s="21">
        <f t="shared" si="976"/>
        <v>11</v>
      </c>
      <c r="G4641" s="13"/>
      <c r="H4641" s="21">
        <f t="shared" si="975"/>
        <v>11</v>
      </c>
      <c r="I4641" s="13"/>
      <c r="J4641" s="11" t="str">
        <f t="shared" si="977"/>
        <v>X</v>
      </c>
      <c r="K4641" s="11" t="str">
        <f t="shared" si="978"/>
        <v/>
      </c>
      <c r="L4641" s="11" t="str">
        <f t="shared" si="979"/>
        <v/>
      </c>
      <c r="M4641" s="13"/>
      <c r="X4641" s="13"/>
    </row>
    <row r="4642" spans="1:24" x14ac:dyDescent="0.3">
      <c r="A4642" s="13"/>
      <c r="B4642" s="11">
        <v>5660</v>
      </c>
      <c r="C4642" s="14">
        <f t="shared" si="974"/>
        <v>75.233000000000004</v>
      </c>
      <c r="D4642" s="13"/>
      <c r="E4642" s="14">
        <f t="shared" si="969"/>
        <v>75.231800000000007</v>
      </c>
      <c r="F4642" s="21">
        <f t="shared" si="976"/>
        <v>11</v>
      </c>
      <c r="G4642" s="13"/>
      <c r="H4642" s="21">
        <f t="shared" si="975"/>
        <v>11.999999999999998</v>
      </c>
      <c r="I4642" s="13"/>
      <c r="J4642" s="11" t="str">
        <f t="shared" si="977"/>
        <v/>
      </c>
      <c r="K4642" s="11" t="str">
        <f t="shared" si="978"/>
        <v>U</v>
      </c>
      <c r="L4642" s="11" t="str">
        <f t="shared" si="979"/>
        <v/>
      </c>
      <c r="M4642" s="13"/>
      <c r="X4642" s="13"/>
    </row>
    <row r="4643" spans="1:24" x14ac:dyDescent="0.3">
      <c r="A4643" s="13"/>
      <c r="B4643" s="11">
        <v>5661</v>
      </c>
      <c r="C4643" s="14">
        <f t="shared" si="974"/>
        <v>75.239599999999996</v>
      </c>
      <c r="D4643" s="13"/>
      <c r="E4643" s="14">
        <f t="shared" si="969"/>
        <v>75.238399999999999</v>
      </c>
      <c r="F4643" s="21">
        <f t="shared" si="976"/>
        <v>12</v>
      </c>
      <c r="G4643" s="13"/>
      <c r="H4643" s="21">
        <f t="shared" si="975"/>
        <v>11.999999999999998</v>
      </c>
      <c r="I4643" s="13"/>
      <c r="J4643" s="11" t="str">
        <f t="shared" si="977"/>
        <v>X</v>
      </c>
      <c r="K4643" s="11" t="str">
        <f t="shared" si="978"/>
        <v/>
      </c>
      <c r="L4643" s="11" t="str">
        <f t="shared" si="979"/>
        <v/>
      </c>
      <c r="M4643" s="13"/>
      <c r="X4643" s="13"/>
    </row>
    <row r="4644" spans="1:24" x14ac:dyDescent="0.3">
      <c r="A4644" s="13"/>
      <c r="B4644" s="11">
        <v>5662</v>
      </c>
      <c r="C4644" s="14">
        <f t="shared" si="974"/>
        <v>75.246300000000005</v>
      </c>
      <c r="D4644" s="13"/>
      <c r="E4644" s="14">
        <f t="shared" si="969"/>
        <v>75.245000000000005</v>
      </c>
      <c r="F4644" s="21">
        <f t="shared" si="976"/>
        <v>12</v>
      </c>
      <c r="G4644" s="13"/>
      <c r="H4644" s="21">
        <f t="shared" si="975"/>
        <v>13</v>
      </c>
      <c r="I4644" s="13"/>
      <c r="J4644" s="11" t="str">
        <f t="shared" si="977"/>
        <v/>
      </c>
      <c r="K4644" s="11" t="str">
        <f t="shared" si="978"/>
        <v>U</v>
      </c>
      <c r="L4644" s="11" t="str">
        <f t="shared" si="979"/>
        <v/>
      </c>
      <c r="M4644" s="13"/>
      <c r="X4644" s="13"/>
    </row>
    <row r="4645" spans="1:24" x14ac:dyDescent="0.3">
      <c r="A4645" s="13"/>
      <c r="B4645" s="11">
        <v>5663</v>
      </c>
      <c r="C4645" s="14">
        <f t="shared" si="974"/>
        <v>75.252899999999997</v>
      </c>
      <c r="D4645" s="13"/>
      <c r="E4645" s="14">
        <f t="shared" si="969"/>
        <v>75.2517</v>
      </c>
      <c r="F4645" s="21">
        <f t="shared" si="976"/>
        <v>12</v>
      </c>
      <c r="G4645" s="13"/>
      <c r="H4645" s="21">
        <f t="shared" si="975"/>
        <v>11.999999999999998</v>
      </c>
      <c r="I4645" s="13"/>
      <c r="J4645" s="11" t="str">
        <f t="shared" si="977"/>
        <v>X</v>
      </c>
      <c r="K4645" s="11" t="str">
        <f t="shared" si="978"/>
        <v/>
      </c>
      <c r="L4645" s="11" t="str">
        <f t="shared" si="979"/>
        <v/>
      </c>
      <c r="M4645" s="13"/>
      <c r="X4645" s="13"/>
    </row>
    <row r="4646" spans="1:24" x14ac:dyDescent="0.3">
      <c r="A4646" s="13"/>
      <c r="B4646" s="11">
        <v>5664</v>
      </c>
      <c r="C4646" s="14">
        <f t="shared" si="974"/>
        <v>75.259600000000006</v>
      </c>
      <c r="D4646" s="13"/>
      <c r="E4646" s="14">
        <f t="shared" si="969"/>
        <v>75.258300000000006</v>
      </c>
      <c r="F4646" s="21">
        <f t="shared" si="976"/>
        <v>13</v>
      </c>
      <c r="G4646" s="13"/>
      <c r="H4646" s="21">
        <f t="shared" si="975"/>
        <v>13</v>
      </c>
      <c r="I4646" s="13"/>
      <c r="J4646" s="11" t="str">
        <f t="shared" si="977"/>
        <v>X</v>
      </c>
      <c r="K4646" s="11" t="str">
        <f t="shared" si="978"/>
        <v/>
      </c>
      <c r="L4646" s="11" t="str">
        <f t="shared" si="979"/>
        <v/>
      </c>
      <c r="M4646" s="13"/>
      <c r="X4646" s="13"/>
    </row>
    <row r="4647" spans="1:24" x14ac:dyDescent="0.3">
      <c r="A4647" s="13"/>
      <c r="B4647" s="11">
        <v>5665</v>
      </c>
      <c r="C4647" s="14">
        <f t="shared" si="974"/>
        <v>75.266199999999998</v>
      </c>
      <c r="D4647" s="13"/>
      <c r="E4647" s="14">
        <f t="shared" si="969"/>
        <v>75.264899999999997</v>
      </c>
      <c r="F4647" s="21">
        <f t="shared" si="976"/>
        <v>13</v>
      </c>
      <c r="G4647" s="13"/>
      <c r="H4647" s="21">
        <f t="shared" si="975"/>
        <v>13</v>
      </c>
      <c r="I4647" s="13"/>
      <c r="J4647" s="11" t="str">
        <f t="shared" si="977"/>
        <v>X</v>
      </c>
      <c r="K4647" s="11" t="str">
        <f t="shared" si="978"/>
        <v/>
      </c>
      <c r="L4647" s="11" t="str">
        <f t="shared" si="979"/>
        <v/>
      </c>
      <c r="M4647" s="13"/>
      <c r="X4647" s="13"/>
    </row>
    <row r="4648" spans="1:24" x14ac:dyDescent="0.3">
      <c r="A4648" s="13"/>
      <c r="B4648" s="11">
        <v>5666</v>
      </c>
      <c r="C4648" s="14">
        <f t="shared" si="974"/>
        <v>75.272800000000004</v>
      </c>
      <c r="D4648" s="13"/>
      <c r="E4648" s="14">
        <f t="shared" si="969"/>
        <v>75.271500000000003</v>
      </c>
      <c r="F4648" s="21">
        <f t="shared" si="976"/>
        <v>13</v>
      </c>
      <c r="G4648" s="13"/>
      <c r="H4648" s="21">
        <f t="shared" si="975"/>
        <v>13</v>
      </c>
      <c r="I4648" s="13"/>
      <c r="J4648" s="11" t="str">
        <f t="shared" si="977"/>
        <v>X</v>
      </c>
      <c r="K4648" s="11" t="str">
        <f t="shared" si="978"/>
        <v/>
      </c>
      <c r="L4648" s="11" t="str">
        <f t="shared" si="979"/>
        <v/>
      </c>
      <c r="M4648" s="13"/>
      <c r="X4648" s="13"/>
    </row>
    <row r="4649" spans="1:24" x14ac:dyDescent="0.3">
      <c r="A4649" s="13"/>
      <c r="B4649" s="11">
        <v>5667</v>
      </c>
      <c r="C4649" s="14">
        <f t="shared" si="974"/>
        <v>75.279499999999999</v>
      </c>
      <c r="D4649" s="13"/>
      <c r="E4649" s="14">
        <f t="shared" si="969"/>
        <v>75.278099999999995</v>
      </c>
      <c r="F4649" s="21">
        <f t="shared" si="976"/>
        <v>13</v>
      </c>
      <c r="G4649" s="13"/>
      <c r="H4649" s="21">
        <f t="shared" si="975"/>
        <v>14</v>
      </c>
      <c r="I4649" s="13"/>
      <c r="J4649" s="11" t="str">
        <f t="shared" si="977"/>
        <v/>
      </c>
      <c r="K4649" s="11" t="str">
        <f t="shared" si="978"/>
        <v>U</v>
      </c>
      <c r="L4649" s="11" t="str">
        <f t="shared" si="979"/>
        <v/>
      </c>
      <c r="M4649" s="13"/>
      <c r="X4649" s="13"/>
    </row>
    <row r="4650" spans="1:24" x14ac:dyDescent="0.3">
      <c r="A4650" s="13"/>
      <c r="B4650" s="11">
        <v>5668</v>
      </c>
      <c r="C4650" s="14">
        <f t="shared" si="974"/>
        <v>75.286100000000005</v>
      </c>
      <c r="D4650" s="13"/>
      <c r="E4650" s="14">
        <f t="shared" si="969"/>
        <v>75.284800000000004</v>
      </c>
      <c r="F4650" s="21">
        <f t="shared" ref="F4650:F4670" si="980">ROUND(16-((0.42-(E4650-75))/0.14)*(16/6),0)</f>
        <v>13</v>
      </c>
      <c r="G4650" s="13"/>
      <c r="H4650" s="21">
        <f t="shared" si="975"/>
        <v>13</v>
      </c>
      <c r="I4650" s="13"/>
      <c r="J4650" s="11" t="str">
        <f t="shared" si="977"/>
        <v>X</v>
      </c>
      <c r="K4650" s="11" t="str">
        <f t="shared" si="978"/>
        <v/>
      </c>
      <c r="L4650" s="11" t="str">
        <f t="shared" si="979"/>
        <v/>
      </c>
      <c r="M4650" s="13"/>
      <c r="X4650" s="13"/>
    </row>
    <row r="4651" spans="1:24" x14ac:dyDescent="0.3">
      <c r="A4651" s="13"/>
      <c r="B4651" s="11">
        <v>5669</v>
      </c>
      <c r="C4651" s="14">
        <f t="shared" si="974"/>
        <v>75.2928</v>
      </c>
      <c r="D4651" s="13"/>
      <c r="E4651" s="14">
        <f t="shared" si="969"/>
        <v>75.291399999999996</v>
      </c>
      <c r="F4651" s="21">
        <f t="shared" si="980"/>
        <v>14</v>
      </c>
      <c r="G4651" s="13"/>
      <c r="H4651" s="21">
        <f t="shared" si="975"/>
        <v>14</v>
      </c>
      <c r="I4651" s="13"/>
      <c r="J4651" s="11" t="str">
        <f t="shared" si="977"/>
        <v>X</v>
      </c>
      <c r="K4651" s="11" t="str">
        <f t="shared" si="978"/>
        <v/>
      </c>
      <c r="L4651" s="11" t="str">
        <f t="shared" si="979"/>
        <v/>
      </c>
      <c r="M4651" s="13"/>
      <c r="X4651" s="13"/>
    </row>
    <row r="4652" spans="1:24" x14ac:dyDescent="0.3">
      <c r="A4652" s="13"/>
      <c r="B4652" s="11">
        <v>5670</v>
      </c>
      <c r="C4652" s="14">
        <f t="shared" si="974"/>
        <v>75.299400000000006</v>
      </c>
      <c r="D4652" s="13"/>
      <c r="E4652" s="14">
        <f t="shared" si="969"/>
        <v>75.298000000000002</v>
      </c>
      <c r="F4652" s="21">
        <f t="shared" si="980"/>
        <v>14</v>
      </c>
      <c r="G4652" s="13"/>
      <c r="H4652" s="21">
        <f t="shared" si="975"/>
        <v>14</v>
      </c>
      <c r="I4652" s="13"/>
      <c r="J4652" s="11" t="str">
        <f t="shared" si="977"/>
        <v>X</v>
      </c>
      <c r="K4652" s="11" t="str">
        <f t="shared" si="978"/>
        <v/>
      </c>
      <c r="L4652" s="11" t="str">
        <f t="shared" si="979"/>
        <v/>
      </c>
      <c r="M4652" s="13"/>
      <c r="X4652" s="13"/>
    </row>
    <row r="4653" spans="1:24" x14ac:dyDescent="0.3">
      <c r="A4653" s="13"/>
      <c r="B4653" s="11">
        <v>5671</v>
      </c>
      <c r="C4653" s="14">
        <f t="shared" si="974"/>
        <v>75.305999999999997</v>
      </c>
      <c r="D4653" s="13"/>
      <c r="E4653" s="14">
        <f t="shared" si="969"/>
        <v>75.304599999999994</v>
      </c>
      <c r="F4653" s="21">
        <f t="shared" si="980"/>
        <v>14</v>
      </c>
      <c r="G4653" s="13"/>
      <c r="H4653" s="21">
        <f t="shared" si="975"/>
        <v>14</v>
      </c>
      <c r="I4653" s="13"/>
      <c r="J4653" s="11" t="str">
        <f t="shared" si="977"/>
        <v>X</v>
      </c>
      <c r="K4653" s="11" t="str">
        <f t="shared" si="978"/>
        <v/>
      </c>
      <c r="L4653" s="11" t="str">
        <f t="shared" si="979"/>
        <v/>
      </c>
      <c r="M4653" s="13"/>
      <c r="X4653" s="13"/>
    </row>
    <row r="4654" spans="1:24" x14ac:dyDescent="0.3">
      <c r="A4654" s="13"/>
      <c r="B4654" s="11">
        <v>5672</v>
      </c>
      <c r="C4654" s="14">
        <f t="shared" si="974"/>
        <v>75.312700000000007</v>
      </c>
      <c r="D4654" s="13"/>
      <c r="E4654" s="14">
        <f t="shared" si="969"/>
        <v>75.311300000000003</v>
      </c>
      <c r="F4654" s="21">
        <f t="shared" si="980"/>
        <v>14</v>
      </c>
      <c r="G4654" s="13"/>
      <c r="H4654" s="21">
        <f t="shared" si="975"/>
        <v>14</v>
      </c>
      <c r="I4654" s="13"/>
      <c r="J4654" s="11" t="str">
        <f t="shared" si="977"/>
        <v>X</v>
      </c>
      <c r="K4654" s="11" t="str">
        <f t="shared" si="978"/>
        <v/>
      </c>
      <c r="L4654" s="11" t="str">
        <f t="shared" si="979"/>
        <v/>
      </c>
      <c r="M4654" s="13"/>
      <c r="X4654" s="13"/>
    </row>
    <row r="4655" spans="1:24" x14ac:dyDescent="0.3">
      <c r="A4655" s="13"/>
      <c r="B4655" s="11">
        <v>5673</v>
      </c>
      <c r="C4655" s="14">
        <f t="shared" si="974"/>
        <v>75.319299999999998</v>
      </c>
      <c r="D4655" s="13"/>
      <c r="E4655" s="14">
        <f t="shared" si="969"/>
        <v>75.317899999999995</v>
      </c>
      <c r="F4655" s="21">
        <f t="shared" si="980"/>
        <v>14</v>
      </c>
      <c r="G4655" s="13"/>
      <c r="H4655" s="21">
        <f t="shared" si="975"/>
        <v>14</v>
      </c>
      <c r="I4655" s="13"/>
      <c r="J4655" s="11" t="str">
        <f t="shared" si="977"/>
        <v>X</v>
      </c>
      <c r="K4655" s="11" t="str">
        <f t="shared" si="978"/>
        <v/>
      </c>
      <c r="L4655" s="11" t="str">
        <f t="shared" si="979"/>
        <v/>
      </c>
      <c r="M4655" s="13"/>
      <c r="X4655" s="13"/>
    </row>
    <row r="4656" spans="1:24" x14ac:dyDescent="0.3">
      <c r="A4656" s="13"/>
      <c r="B4656" s="11">
        <v>5674</v>
      </c>
      <c r="C4656" s="14">
        <f t="shared" si="974"/>
        <v>75.325999999999993</v>
      </c>
      <c r="D4656" s="13"/>
      <c r="E4656" s="14">
        <f t="shared" si="969"/>
        <v>75.3245</v>
      </c>
      <c r="F4656" s="21">
        <f t="shared" si="980"/>
        <v>14</v>
      </c>
      <c r="G4656" s="13"/>
      <c r="H4656" s="21">
        <f t="shared" si="975"/>
        <v>15</v>
      </c>
      <c r="I4656" s="13"/>
      <c r="J4656" s="11" t="str">
        <f t="shared" si="977"/>
        <v/>
      </c>
      <c r="K4656" s="11" t="str">
        <f t="shared" si="978"/>
        <v>U</v>
      </c>
      <c r="L4656" s="11" t="str">
        <f t="shared" si="979"/>
        <v/>
      </c>
      <c r="M4656" s="13"/>
      <c r="X4656" s="13"/>
    </row>
    <row r="4657" spans="1:24" x14ac:dyDescent="0.3">
      <c r="A4657" s="13"/>
      <c r="B4657" s="11">
        <v>5675</v>
      </c>
      <c r="C4657" s="14">
        <f t="shared" si="974"/>
        <v>75.332599999999999</v>
      </c>
      <c r="D4657" s="13"/>
      <c r="E4657" s="14">
        <f t="shared" si="969"/>
        <v>75.331100000000006</v>
      </c>
      <c r="F4657" s="21">
        <f t="shared" si="980"/>
        <v>14</v>
      </c>
      <c r="G4657" s="13"/>
      <c r="H4657" s="21">
        <f t="shared" si="975"/>
        <v>15</v>
      </c>
      <c r="I4657" s="13"/>
      <c r="J4657" s="11" t="str">
        <f t="shared" si="977"/>
        <v/>
      </c>
      <c r="K4657" s="11" t="str">
        <f t="shared" si="978"/>
        <v>U</v>
      </c>
      <c r="L4657" s="11" t="str">
        <f t="shared" si="979"/>
        <v/>
      </c>
      <c r="M4657" s="13"/>
      <c r="X4657" s="13"/>
    </row>
    <row r="4658" spans="1:24" x14ac:dyDescent="0.3">
      <c r="A4658" s="13"/>
      <c r="B4658" s="11">
        <v>5676</v>
      </c>
      <c r="C4658" s="14">
        <f t="shared" si="974"/>
        <v>75.339200000000005</v>
      </c>
      <c r="D4658" s="13"/>
      <c r="E4658" s="14">
        <f t="shared" si="969"/>
        <v>75.337699999999998</v>
      </c>
      <c r="F4658" s="21">
        <f t="shared" si="980"/>
        <v>14</v>
      </c>
      <c r="G4658" s="13"/>
      <c r="H4658" s="21">
        <f t="shared" si="975"/>
        <v>15</v>
      </c>
      <c r="I4658" s="13"/>
      <c r="J4658" s="11" t="str">
        <f t="shared" si="977"/>
        <v/>
      </c>
      <c r="K4658" s="11" t="str">
        <f t="shared" si="978"/>
        <v>U</v>
      </c>
      <c r="L4658" s="11" t="str">
        <f t="shared" si="979"/>
        <v/>
      </c>
      <c r="M4658" s="13"/>
      <c r="X4658" s="13"/>
    </row>
    <row r="4659" spans="1:24" x14ac:dyDescent="0.3">
      <c r="A4659" s="13"/>
      <c r="B4659" s="11">
        <v>5677</v>
      </c>
      <c r="C4659" s="14">
        <f t="shared" si="974"/>
        <v>75.3459</v>
      </c>
      <c r="D4659" s="13"/>
      <c r="E4659" s="14">
        <f t="shared" si="969"/>
        <v>75.344399999999993</v>
      </c>
      <c r="F4659" s="21">
        <f t="shared" si="980"/>
        <v>15</v>
      </c>
      <c r="G4659" s="13"/>
      <c r="H4659" s="21">
        <f t="shared" si="975"/>
        <v>15</v>
      </c>
      <c r="I4659" s="13"/>
      <c r="J4659" s="11" t="str">
        <f t="shared" si="977"/>
        <v>X</v>
      </c>
      <c r="K4659" s="11" t="str">
        <f t="shared" si="978"/>
        <v/>
      </c>
      <c r="L4659" s="11" t="str">
        <f t="shared" si="979"/>
        <v/>
      </c>
      <c r="M4659" s="13"/>
      <c r="X4659" s="13"/>
    </row>
    <row r="4660" spans="1:24" x14ac:dyDescent="0.3">
      <c r="A4660" s="13"/>
      <c r="B4660" s="11">
        <v>5678</v>
      </c>
      <c r="C4660" s="14">
        <f t="shared" si="974"/>
        <v>75.352500000000006</v>
      </c>
      <c r="D4660" s="13"/>
      <c r="E4660" s="14">
        <f t="shared" si="969"/>
        <v>75.350999999999999</v>
      </c>
      <c r="F4660" s="21">
        <f t="shared" si="980"/>
        <v>15</v>
      </c>
      <c r="G4660" s="13"/>
      <c r="H4660" s="21">
        <f t="shared" si="975"/>
        <v>15</v>
      </c>
      <c r="I4660" s="13"/>
      <c r="J4660" s="11" t="str">
        <f t="shared" si="977"/>
        <v>X</v>
      </c>
      <c r="K4660" s="11" t="str">
        <f t="shared" si="978"/>
        <v/>
      </c>
      <c r="L4660" s="11" t="str">
        <f t="shared" si="979"/>
        <v/>
      </c>
      <c r="M4660" s="13"/>
      <c r="X4660" s="13"/>
    </row>
    <row r="4661" spans="1:24" x14ac:dyDescent="0.3">
      <c r="A4661" s="13"/>
      <c r="B4661" s="11">
        <v>5679</v>
      </c>
      <c r="C4661" s="14">
        <f t="shared" si="974"/>
        <v>75.359099999999998</v>
      </c>
      <c r="D4661" s="13"/>
      <c r="E4661" s="14">
        <f t="shared" si="969"/>
        <v>75.357600000000005</v>
      </c>
      <c r="F4661" s="21">
        <f t="shared" si="980"/>
        <v>15</v>
      </c>
      <c r="G4661" s="13"/>
      <c r="H4661" s="21">
        <f t="shared" si="975"/>
        <v>15</v>
      </c>
      <c r="I4661" s="13"/>
      <c r="J4661" s="11" t="str">
        <f t="shared" si="977"/>
        <v>X</v>
      </c>
      <c r="K4661" s="11" t="str">
        <f t="shared" si="978"/>
        <v/>
      </c>
      <c r="L4661" s="11" t="str">
        <f t="shared" si="979"/>
        <v/>
      </c>
      <c r="M4661" s="13"/>
      <c r="X4661" s="13"/>
    </row>
    <row r="4662" spans="1:24" x14ac:dyDescent="0.3">
      <c r="A4662" s="13"/>
      <c r="B4662" s="11">
        <v>5680</v>
      </c>
      <c r="C4662" s="14">
        <f t="shared" si="974"/>
        <v>75.365799999999993</v>
      </c>
      <c r="D4662" s="13"/>
      <c r="E4662" s="14">
        <f t="shared" si="969"/>
        <v>75.364199999999997</v>
      </c>
      <c r="F4662" s="21">
        <f t="shared" si="980"/>
        <v>15</v>
      </c>
      <c r="G4662" s="13"/>
      <c r="H4662" s="21">
        <f t="shared" si="975"/>
        <v>16</v>
      </c>
      <c r="I4662" s="13"/>
      <c r="J4662" s="11" t="str">
        <f t="shared" si="977"/>
        <v/>
      </c>
      <c r="K4662" s="11" t="str">
        <f t="shared" si="978"/>
        <v>U</v>
      </c>
      <c r="L4662" s="11" t="str">
        <f t="shared" si="979"/>
        <v/>
      </c>
      <c r="M4662" s="13"/>
      <c r="X4662" s="13"/>
    </row>
    <row r="4663" spans="1:24" x14ac:dyDescent="0.3">
      <c r="A4663" s="13"/>
      <c r="B4663" s="11">
        <v>5681</v>
      </c>
      <c r="C4663" s="14">
        <f t="shared" si="974"/>
        <v>75.372399999999999</v>
      </c>
      <c r="D4663" s="13"/>
      <c r="E4663" s="14">
        <f t="shared" si="969"/>
        <v>75.370900000000006</v>
      </c>
      <c r="F4663" s="21">
        <f t="shared" si="980"/>
        <v>15</v>
      </c>
      <c r="G4663" s="13"/>
      <c r="H4663" s="21">
        <f t="shared" si="975"/>
        <v>15</v>
      </c>
      <c r="I4663" s="13"/>
      <c r="J4663" s="11" t="str">
        <f t="shared" si="977"/>
        <v>X</v>
      </c>
      <c r="K4663" s="11" t="str">
        <f t="shared" si="978"/>
        <v/>
      </c>
      <c r="L4663" s="11" t="str">
        <f t="shared" si="979"/>
        <v/>
      </c>
      <c r="M4663" s="13"/>
      <c r="X4663" s="13"/>
    </row>
    <row r="4664" spans="1:24" x14ac:dyDescent="0.3">
      <c r="A4664" s="13"/>
      <c r="B4664" s="11">
        <v>5682</v>
      </c>
      <c r="C4664" s="14">
        <f t="shared" si="974"/>
        <v>75.379000000000005</v>
      </c>
      <c r="D4664" s="13"/>
      <c r="E4664" s="14">
        <f t="shared" si="969"/>
        <v>75.377499999999998</v>
      </c>
      <c r="F4664" s="21">
        <f t="shared" si="980"/>
        <v>15</v>
      </c>
      <c r="G4664" s="13"/>
      <c r="H4664" s="21">
        <f t="shared" si="975"/>
        <v>15</v>
      </c>
      <c r="I4664" s="13"/>
      <c r="J4664" s="11" t="str">
        <f t="shared" si="977"/>
        <v>X</v>
      </c>
      <c r="K4664" s="11" t="str">
        <f t="shared" si="978"/>
        <v/>
      </c>
      <c r="L4664" s="11" t="str">
        <f t="shared" si="979"/>
        <v/>
      </c>
      <c r="M4664" s="13"/>
      <c r="X4664" s="13"/>
    </row>
    <row r="4665" spans="1:24" x14ac:dyDescent="0.3">
      <c r="A4665" s="13"/>
      <c r="B4665" s="11">
        <v>5683</v>
      </c>
      <c r="C4665" s="14">
        <f t="shared" si="974"/>
        <v>75.3857</v>
      </c>
      <c r="D4665" s="13"/>
      <c r="E4665" s="14">
        <f t="shared" si="969"/>
        <v>75.384100000000004</v>
      </c>
      <c r="F4665" s="21">
        <f t="shared" si="980"/>
        <v>15</v>
      </c>
      <c r="G4665" s="13"/>
      <c r="H4665" s="21">
        <f t="shared" si="975"/>
        <v>16</v>
      </c>
      <c r="I4665" s="13"/>
      <c r="J4665" s="11" t="str">
        <f t="shared" si="977"/>
        <v/>
      </c>
      <c r="K4665" s="11" t="str">
        <f t="shared" si="978"/>
        <v>U</v>
      </c>
      <c r="L4665" s="11" t="str">
        <f t="shared" si="979"/>
        <v/>
      </c>
      <c r="M4665" s="13"/>
      <c r="X4665" s="13"/>
    </row>
    <row r="4666" spans="1:24" x14ac:dyDescent="0.3">
      <c r="A4666" s="13"/>
      <c r="B4666" s="11">
        <v>5684</v>
      </c>
      <c r="C4666" s="14">
        <f t="shared" si="974"/>
        <v>75.392300000000006</v>
      </c>
      <c r="D4666" s="13"/>
      <c r="E4666" s="14">
        <f t="shared" si="969"/>
        <v>75.390699999999995</v>
      </c>
      <c r="F4666" s="21">
        <f t="shared" si="980"/>
        <v>15</v>
      </c>
      <c r="G4666" s="13"/>
      <c r="H4666" s="21">
        <f t="shared" si="975"/>
        <v>16</v>
      </c>
      <c r="I4666" s="13"/>
      <c r="J4666" s="11" t="str">
        <f t="shared" si="977"/>
        <v/>
      </c>
      <c r="K4666" s="11" t="str">
        <f t="shared" si="978"/>
        <v>U</v>
      </c>
      <c r="L4666" s="11" t="str">
        <f t="shared" si="979"/>
        <v/>
      </c>
      <c r="M4666" s="13"/>
      <c r="X4666" s="13"/>
    </row>
    <row r="4667" spans="1:24" x14ac:dyDescent="0.3">
      <c r="A4667" s="13"/>
      <c r="B4667" s="11">
        <v>5685</v>
      </c>
      <c r="C4667" s="14">
        <f t="shared" si="974"/>
        <v>75.398899999999998</v>
      </c>
      <c r="D4667" s="13"/>
      <c r="E4667" s="14">
        <f t="shared" si="969"/>
        <v>75.397400000000005</v>
      </c>
      <c r="F4667" s="21">
        <f t="shared" si="980"/>
        <v>16</v>
      </c>
      <c r="G4667" s="13"/>
      <c r="H4667" s="21">
        <f t="shared" si="975"/>
        <v>15</v>
      </c>
      <c r="I4667" s="13"/>
      <c r="J4667" s="11" t="str">
        <f t="shared" si="977"/>
        <v/>
      </c>
      <c r="K4667" s="11" t="str">
        <f t="shared" si="978"/>
        <v/>
      </c>
      <c r="L4667" s="11" t="str">
        <f t="shared" si="979"/>
        <v>O</v>
      </c>
      <c r="M4667" s="13"/>
      <c r="X4667" s="13"/>
    </row>
    <row r="4668" spans="1:24" x14ac:dyDescent="0.3">
      <c r="A4668" s="13"/>
      <c r="B4668" s="11">
        <v>5686</v>
      </c>
      <c r="C4668" s="14">
        <f t="shared" si="974"/>
        <v>75.405600000000007</v>
      </c>
      <c r="D4668" s="13"/>
      <c r="E4668" s="14">
        <f t="shared" si="969"/>
        <v>75.403999999999996</v>
      </c>
      <c r="F4668" s="21">
        <f t="shared" si="980"/>
        <v>16</v>
      </c>
      <c r="G4668" s="13"/>
      <c r="H4668" s="21">
        <f t="shared" si="975"/>
        <v>16</v>
      </c>
      <c r="I4668" s="13"/>
      <c r="J4668" s="11" t="str">
        <f t="shared" si="977"/>
        <v>X</v>
      </c>
      <c r="K4668" s="11" t="str">
        <f t="shared" si="978"/>
        <v/>
      </c>
      <c r="L4668" s="11" t="str">
        <f t="shared" si="979"/>
        <v/>
      </c>
      <c r="M4668" s="13"/>
      <c r="X4668" s="13"/>
    </row>
    <row r="4669" spans="1:24" x14ac:dyDescent="0.3">
      <c r="A4669" s="13"/>
      <c r="B4669" s="11">
        <v>5687</v>
      </c>
      <c r="C4669" s="14">
        <f t="shared" si="974"/>
        <v>75.412199999999999</v>
      </c>
      <c r="D4669" s="13"/>
      <c r="E4669" s="14">
        <f t="shared" si="969"/>
        <v>75.410600000000002</v>
      </c>
      <c r="F4669" s="21">
        <f t="shared" si="980"/>
        <v>16</v>
      </c>
      <c r="G4669" s="13"/>
      <c r="H4669" s="21">
        <f t="shared" si="975"/>
        <v>16</v>
      </c>
      <c r="I4669" s="13"/>
      <c r="J4669" s="11" t="str">
        <f t="shared" si="977"/>
        <v>X</v>
      </c>
      <c r="K4669" s="11" t="str">
        <f t="shared" si="978"/>
        <v/>
      </c>
      <c r="L4669" s="11" t="str">
        <f t="shared" si="979"/>
        <v/>
      </c>
      <c r="M4669" s="13"/>
      <c r="X4669" s="13"/>
    </row>
    <row r="4670" spans="1:24" x14ac:dyDescent="0.3">
      <c r="A4670" s="13"/>
      <c r="B4670" s="11">
        <v>5688</v>
      </c>
      <c r="C4670" s="14">
        <f t="shared" si="974"/>
        <v>75.418800000000005</v>
      </c>
      <c r="D4670" s="13"/>
      <c r="E4670" s="14">
        <f t="shared" si="969"/>
        <v>75.417199999999994</v>
      </c>
      <c r="F4670" s="21">
        <f t="shared" si="980"/>
        <v>16</v>
      </c>
      <c r="G4670" s="13"/>
      <c r="H4670" s="21">
        <f t="shared" si="975"/>
        <v>16</v>
      </c>
      <c r="I4670" s="13"/>
      <c r="J4670" s="11" t="str">
        <f t="shared" si="977"/>
        <v>X</v>
      </c>
      <c r="K4670" s="11" t="str">
        <f t="shared" si="978"/>
        <v/>
      </c>
      <c r="L4670" s="11" t="str">
        <f t="shared" si="979"/>
        <v/>
      </c>
      <c r="M4670" s="13"/>
      <c r="X4670" s="13"/>
    </row>
    <row r="4671" spans="1:24" x14ac:dyDescent="0.3">
      <c r="A4671" s="13"/>
      <c r="B4671" s="11">
        <v>5689</v>
      </c>
      <c r="C4671" s="14">
        <f t="shared" si="974"/>
        <v>75.4255</v>
      </c>
      <c r="D4671" s="13"/>
      <c r="E4671" s="14">
        <f t="shared" si="969"/>
        <v>75.4238</v>
      </c>
      <c r="F4671" s="21">
        <v>16</v>
      </c>
      <c r="G4671" s="13"/>
      <c r="H4671" s="21">
        <f t="shared" si="975"/>
        <v>17</v>
      </c>
      <c r="I4671" s="13"/>
      <c r="J4671" s="11" t="str">
        <f t="shared" si="977"/>
        <v/>
      </c>
      <c r="K4671" s="11" t="str">
        <f t="shared" si="978"/>
        <v>U</v>
      </c>
      <c r="L4671" s="11" t="str">
        <f t="shared" si="979"/>
        <v/>
      </c>
      <c r="M4671" s="13"/>
      <c r="X4671" s="13"/>
    </row>
    <row r="4672" spans="1:24" x14ac:dyDescent="0.3">
      <c r="A4672" s="13"/>
      <c r="B4672" s="11">
        <v>5690</v>
      </c>
      <c r="C4672" s="14">
        <f t="shared" si="974"/>
        <v>75.432100000000005</v>
      </c>
      <c r="D4672" s="13"/>
      <c r="E4672" s="14">
        <f t="shared" ref="E4672:E4735" si="981">ROUND(75+(B4672-5625)/151,4)</f>
        <v>75.430499999999995</v>
      </c>
      <c r="F4672" s="21">
        <v>16</v>
      </c>
      <c r="G4672" s="13"/>
      <c r="H4672" s="21">
        <f t="shared" si="975"/>
        <v>16</v>
      </c>
      <c r="I4672" s="13"/>
      <c r="J4672" s="11" t="str">
        <f t="shared" ref="J4672:J4703" si="982">IF(H4672=F4672,"X","")</f>
        <v>X</v>
      </c>
      <c r="K4672" s="11" t="str">
        <f t="shared" ref="K4672:K4703" si="983">IF(H4672&gt;F4672,"U","")</f>
        <v/>
      </c>
      <c r="L4672" s="11" t="str">
        <f t="shared" ref="L4672:L4703" si="984">IF(H4672&lt;F4672,"O","")</f>
        <v/>
      </c>
      <c r="M4672" s="13"/>
      <c r="X4672" s="13"/>
    </row>
    <row r="4673" spans="1:24" x14ac:dyDescent="0.3">
      <c r="A4673" s="13"/>
      <c r="B4673" s="11">
        <v>5691</v>
      </c>
      <c r="C4673" s="14">
        <f t="shared" si="974"/>
        <v>75.438699999999997</v>
      </c>
      <c r="D4673" s="13"/>
      <c r="E4673" s="14">
        <f t="shared" si="981"/>
        <v>75.437100000000001</v>
      </c>
      <c r="F4673" s="21">
        <v>16</v>
      </c>
      <c r="G4673" s="13"/>
      <c r="H4673" s="21">
        <f t="shared" si="975"/>
        <v>16</v>
      </c>
      <c r="I4673" s="13"/>
      <c r="J4673" s="11" t="str">
        <f t="shared" si="982"/>
        <v>X</v>
      </c>
      <c r="K4673" s="11" t="str">
        <f t="shared" si="983"/>
        <v/>
      </c>
      <c r="L4673" s="11" t="str">
        <f t="shared" si="984"/>
        <v/>
      </c>
      <c r="M4673" s="13"/>
      <c r="X4673" s="13"/>
    </row>
    <row r="4674" spans="1:24" x14ac:dyDescent="0.3">
      <c r="A4674" s="13"/>
      <c r="B4674" s="11">
        <v>5692</v>
      </c>
      <c r="C4674" s="14">
        <f t="shared" si="974"/>
        <v>75.445300000000003</v>
      </c>
      <c r="D4674" s="13"/>
      <c r="E4674" s="14">
        <f t="shared" si="981"/>
        <v>75.443700000000007</v>
      </c>
      <c r="F4674" s="21">
        <v>16</v>
      </c>
      <c r="G4674" s="13"/>
      <c r="H4674" s="21">
        <f t="shared" si="975"/>
        <v>16</v>
      </c>
      <c r="I4674" s="13"/>
      <c r="J4674" s="11" t="str">
        <f t="shared" si="982"/>
        <v>X</v>
      </c>
      <c r="K4674" s="11" t="str">
        <f t="shared" si="983"/>
        <v/>
      </c>
      <c r="L4674" s="11" t="str">
        <f t="shared" si="984"/>
        <v/>
      </c>
      <c r="M4674" s="13"/>
      <c r="X4674" s="13"/>
    </row>
    <row r="4675" spans="1:24" x14ac:dyDescent="0.3">
      <c r="A4675" s="13"/>
      <c r="B4675" s="11">
        <v>5693</v>
      </c>
      <c r="C4675" s="14">
        <f t="shared" si="974"/>
        <v>75.451999999999998</v>
      </c>
      <c r="D4675" s="13"/>
      <c r="E4675" s="14">
        <f t="shared" si="981"/>
        <v>75.450299999999999</v>
      </c>
      <c r="F4675" s="21">
        <v>16</v>
      </c>
      <c r="G4675" s="13"/>
      <c r="H4675" s="21">
        <f t="shared" si="975"/>
        <v>17</v>
      </c>
      <c r="I4675" s="13"/>
      <c r="J4675" s="11" t="str">
        <f t="shared" si="982"/>
        <v/>
      </c>
      <c r="K4675" s="11" t="str">
        <f t="shared" si="983"/>
        <v>U</v>
      </c>
      <c r="L4675" s="11" t="str">
        <f t="shared" si="984"/>
        <v/>
      </c>
      <c r="M4675" s="13"/>
      <c r="X4675" s="13"/>
    </row>
    <row r="4676" spans="1:24" x14ac:dyDescent="0.3">
      <c r="A4676" s="13"/>
      <c r="B4676" s="11">
        <v>5694</v>
      </c>
      <c r="C4676" s="14">
        <f t="shared" si="974"/>
        <v>75.458600000000004</v>
      </c>
      <c r="D4676" s="13"/>
      <c r="E4676" s="14">
        <f t="shared" si="981"/>
        <v>75.456999999999994</v>
      </c>
      <c r="F4676" s="21">
        <v>16</v>
      </c>
      <c r="G4676" s="13"/>
      <c r="H4676" s="21">
        <f t="shared" si="975"/>
        <v>16</v>
      </c>
      <c r="I4676" s="13"/>
      <c r="J4676" s="11" t="str">
        <f t="shared" si="982"/>
        <v>X</v>
      </c>
      <c r="K4676" s="11" t="str">
        <f t="shared" si="983"/>
        <v/>
      </c>
      <c r="L4676" s="11" t="str">
        <f t="shared" si="984"/>
        <v/>
      </c>
      <c r="M4676" s="13"/>
      <c r="X4676" s="13"/>
    </row>
    <row r="4677" spans="1:24" x14ac:dyDescent="0.3">
      <c r="A4677" s="13"/>
      <c r="B4677" s="11">
        <v>5695</v>
      </c>
      <c r="C4677" s="14">
        <f t="shared" si="974"/>
        <v>75.465199999999996</v>
      </c>
      <c r="D4677" s="13"/>
      <c r="E4677" s="14">
        <f t="shared" si="981"/>
        <v>75.4636</v>
      </c>
      <c r="F4677" s="21">
        <v>16</v>
      </c>
      <c r="G4677" s="13"/>
      <c r="H4677" s="21">
        <f t="shared" si="975"/>
        <v>16</v>
      </c>
      <c r="I4677" s="13"/>
      <c r="J4677" s="11" t="str">
        <f t="shared" si="982"/>
        <v>X</v>
      </c>
      <c r="K4677" s="11" t="str">
        <f t="shared" si="983"/>
        <v/>
      </c>
      <c r="L4677" s="11" t="str">
        <f t="shared" si="984"/>
        <v/>
      </c>
      <c r="M4677" s="13"/>
      <c r="X4677" s="13"/>
    </row>
    <row r="4678" spans="1:24" x14ac:dyDescent="0.3">
      <c r="A4678" s="13"/>
      <c r="B4678" s="11">
        <v>5696</v>
      </c>
      <c r="C4678" s="14">
        <f t="shared" ref="C4678:C4741" si="985">ROUND(SQRT(B4678),4)</f>
        <v>75.471800000000002</v>
      </c>
      <c r="D4678" s="13"/>
      <c r="E4678" s="14">
        <f t="shared" si="981"/>
        <v>75.470200000000006</v>
      </c>
      <c r="F4678" s="21">
        <v>16</v>
      </c>
      <c r="G4678" s="13"/>
      <c r="H4678" s="21">
        <f t="shared" si="975"/>
        <v>16</v>
      </c>
      <c r="I4678" s="13"/>
      <c r="J4678" s="11" t="str">
        <f t="shared" si="982"/>
        <v>X</v>
      </c>
      <c r="K4678" s="11" t="str">
        <f t="shared" si="983"/>
        <v/>
      </c>
      <c r="L4678" s="11" t="str">
        <f t="shared" si="984"/>
        <v/>
      </c>
      <c r="M4678" s="13"/>
      <c r="X4678" s="13"/>
    </row>
    <row r="4679" spans="1:24" x14ac:dyDescent="0.3">
      <c r="A4679" s="13"/>
      <c r="B4679" s="11">
        <v>5697</v>
      </c>
      <c r="C4679" s="14">
        <f t="shared" si="985"/>
        <v>75.478499999999997</v>
      </c>
      <c r="D4679" s="13"/>
      <c r="E4679" s="14">
        <f t="shared" si="981"/>
        <v>75.476799999999997</v>
      </c>
      <c r="F4679" s="21">
        <v>16</v>
      </c>
      <c r="G4679" s="13"/>
      <c r="H4679" s="21">
        <f t="shared" ref="H4679:H4742" si="986">ROUND(C4679-E4679,4)*10000</f>
        <v>17</v>
      </c>
      <c r="I4679" s="13"/>
      <c r="J4679" s="11" t="str">
        <f t="shared" si="982"/>
        <v/>
      </c>
      <c r="K4679" s="11" t="str">
        <f t="shared" si="983"/>
        <v>U</v>
      </c>
      <c r="L4679" s="11" t="str">
        <f t="shared" si="984"/>
        <v/>
      </c>
      <c r="M4679" s="13"/>
      <c r="X4679" s="13"/>
    </row>
    <row r="4680" spans="1:24" x14ac:dyDescent="0.3">
      <c r="A4680" s="13"/>
      <c r="B4680" s="11">
        <v>5698</v>
      </c>
      <c r="C4680" s="14">
        <f t="shared" si="985"/>
        <v>75.485100000000003</v>
      </c>
      <c r="D4680" s="13"/>
      <c r="E4680" s="14">
        <f t="shared" si="981"/>
        <v>75.483400000000003</v>
      </c>
      <c r="F4680" s="21">
        <v>16</v>
      </c>
      <c r="G4680" s="13"/>
      <c r="H4680" s="21">
        <f t="shared" si="986"/>
        <v>17</v>
      </c>
      <c r="I4680" s="13"/>
      <c r="J4680" s="11" t="str">
        <f t="shared" si="982"/>
        <v/>
      </c>
      <c r="K4680" s="11" t="str">
        <f t="shared" si="983"/>
        <v>U</v>
      </c>
      <c r="L4680" s="11" t="str">
        <f t="shared" si="984"/>
        <v/>
      </c>
      <c r="M4680" s="13"/>
      <c r="X4680" s="13"/>
    </row>
    <row r="4681" spans="1:24" x14ac:dyDescent="0.3">
      <c r="A4681" s="13"/>
      <c r="B4681" s="11">
        <v>5699</v>
      </c>
      <c r="C4681" s="14">
        <f t="shared" si="985"/>
        <v>75.491699999999994</v>
      </c>
      <c r="D4681" s="13"/>
      <c r="E4681" s="14">
        <f t="shared" si="981"/>
        <v>75.490099999999998</v>
      </c>
      <c r="F4681" s="21">
        <v>16</v>
      </c>
      <c r="G4681" s="13"/>
      <c r="H4681" s="21">
        <f t="shared" si="986"/>
        <v>16</v>
      </c>
      <c r="I4681" s="13"/>
      <c r="J4681" s="11" t="str">
        <f t="shared" si="982"/>
        <v>X</v>
      </c>
      <c r="K4681" s="11" t="str">
        <f t="shared" si="983"/>
        <v/>
      </c>
      <c r="L4681" s="11" t="str">
        <f t="shared" si="984"/>
        <v/>
      </c>
      <c r="M4681" s="13"/>
      <c r="X4681" s="13"/>
    </row>
    <row r="4682" spans="1:24" x14ac:dyDescent="0.3">
      <c r="A4682" s="13"/>
      <c r="B4682" s="11">
        <v>5700</v>
      </c>
      <c r="C4682" s="14">
        <f t="shared" si="985"/>
        <v>75.4983</v>
      </c>
      <c r="D4682" s="13"/>
      <c r="E4682" s="14">
        <f t="shared" si="981"/>
        <v>75.496700000000004</v>
      </c>
      <c r="F4682" s="21">
        <v>16</v>
      </c>
      <c r="G4682" s="13"/>
      <c r="H4682" s="21">
        <f t="shared" si="986"/>
        <v>16</v>
      </c>
      <c r="I4682" s="13"/>
      <c r="J4682" s="11" t="str">
        <f t="shared" si="982"/>
        <v>X</v>
      </c>
      <c r="K4682" s="11" t="str">
        <f t="shared" si="983"/>
        <v/>
      </c>
      <c r="L4682" s="11" t="str">
        <f t="shared" si="984"/>
        <v/>
      </c>
      <c r="M4682" s="13"/>
      <c r="X4682" s="13"/>
    </row>
    <row r="4683" spans="1:24" x14ac:dyDescent="0.3">
      <c r="A4683" s="13"/>
      <c r="B4683" s="11">
        <v>5701</v>
      </c>
      <c r="C4683" s="14">
        <f t="shared" si="985"/>
        <v>75.504999999999995</v>
      </c>
      <c r="D4683" s="13"/>
      <c r="E4683" s="14">
        <f t="shared" si="981"/>
        <v>75.503299999999996</v>
      </c>
      <c r="F4683" s="21">
        <v>16</v>
      </c>
      <c r="G4683" s="13"/>
      <c r="H4683" s="21">
        <f t="shared" si="986"/>
        <v>17</v>
      </c>
      <c r="I4683" s="13"/>
      <c r="J4683" s="11" t="str">
        <f t="shared" si="982"/>
        <v/>
      </c>
      <c r="K4683" s="11" t="str">
        <f t="shared" si="983"/>
        <v>U</v>
      </c>
      <c r="L4683" s="11" t="str">
        <f t="shared" si="984"/>
        <v/>
      </c>
      <c r="M4683" s="13"/>
      <c r="X4683" s="13"/>
    </row>
    <row r="4684" spans="1:24" x14ac:dyDescent="0.3">
      <c r="A4684" s="13"/>
      <c r="B4684" s="11">
        <v>5702</v>
      </c>
      <c r="C4684" s="14">
        <f t="shared" si="985"/>
        <v>75.511600000000001</v>
      </c>
      <c r="D4684" s="13"/>
      <c r="E4684" s="14">
        <f t="shared" si="981"/>
        <v>75.509900000000002</v>
      </c>
      <c r="F4684" s="21">
        <v>16</v>
      </c>
      <c r="G4684" s="13"/>
      <c r="H4684" s="21">
        <f t="shared" si="986"/>
        <v>17</v>
      </c>
      <c r="I4684" s="13"/>
      <c r="J4684" s="11" t="str">
        <f t="shared" si="982"/>
        <v/>
      </c>
      <c r="K4684" s="11" t="str">
        <f t="shared" si="983"/>
        <v>U</v>
      </c>
      <c r="L4684" s="11" t="str">
        <f t="shared" si="984"/>
        <v/>
      </c>
      <c r="M4684" s="13"/>
      <c r="X4684" s="13"/>
    </row>
    <row r="4685" spans="1:24" x14ac:dyDescent="0.3">
      <c r="A4685" s="13"/>
      <c r="B4685" s="11">
        <v>5703</v>
      </c>
      <c r="C4685" s="14">
        <f t="shared" si="985"/>
        <v>75.518199999999993</v>
      </c>
      <c r="D4685" s="13"/>
      <c r="E4685" s="14">
        <f t="shared" si="981"/>
        <v>75.516599999999997</v>
      </c>
      <c r="F4685" s="21">
        <v>16</v>
      </c>
      <c r="G4685" s="13"/>
      <c r="H4685" s="21">
        <f t="shared" si="986"/>
        <v>16</v>
      </c>
      <c r="I4685" s="13"/>
      <c r="J4685" s="11" t="str">
        <f t="shared" si="982"/>
        <v>X</v>
      </c>
      <c r="K4685" s="11" t="str">
        <f t="shared" si="983"/>
        <v/>
      </c>
      <c r="L4685" s="11" t="str">
        <f t="shared" si="984"/>
        <v/>
      </c>
      <c r="M4685" s="13"/>
      <c r="X4685" s="13"/>
    </row>
    <row r="4686" spans="1:24" x14ac:dyDescent="0.3">
      <c r="A4686" s="13"/>
      <c r="B4686" s="11">
        <v>5704</v>
      </c>
      <c r="C4686" s="14">
        <f t="shared" si="985"/>
        <v>75.524799999999999</v>
      </c>
      <c r="D4686" s="13"/>
      <c r="E4686" s="14">
        <f t="shared" si="981"/>
        <v>75.523200000000003</v>
      </c>
      <c r="F4686" s="21">
        <v>16</v>
      </c>
      <c r="G4686" s="13"/>
      <c r="H4686" s="21">
        <f t="shared" si="986"/>
        <v>16</v>
      </c>
      <c r="I4686" s="13"/>
      <c r="J4686" s="11" t="str">
        <f t="shared" si="982"/>
        <v>X</v>
      </c>
      <c r="K4686" s="11" t="str">
        <f t="shared" si="983"/>
        <v/>
      </c>
      <c r="L4686" s="11" t="str">
        <f t="shared" si="984"/>
        <v/>
      </c>
      <c r="M4686" s="13"/>
      <c r="X4686" s="13"/>
    </row>
    <row r="4687" spans="1:24" x14ac:dyDescent="0.3">
      <c r="A4687" s="13"/>
      <c r="B4687" s="11">
        <v>5705</v>
      </c>
      <c r="C4687" s="14">
        <f t="shared" si="985"/>
        <v>75.531499999999994</v>
      </c>
      <c r="D4687" s="13"/>
      <c r="E4687" s="14">
        <f t="shared" si="981"/>
        <v>75.529799999999994</v>
      </c>
      <c r="F4687" s="21">
        <v>16</v>
      </c>
      <c r="G4687" s="13"/>
      <c r="H4687" s="21">
        <f t="shared" si="986"/>
        <v>17</v>
      </c>
      <c r="I4687" s="13"/>
      <c r="J4687" s="11" t="str">
        <f t="shared" si="982"/>
        <v/>
      </c>
      <c r="K4687" s="11" t="str">
        <f t="shared" si="983"/>
        <v>U</v>
      </c>
      <c r="L4687" s="11" t="str">
        <f t="shared" si="984"/>
        <v/>
      </c>
      <c r="M4687" s="13"/>
      <c r="X4687" s="13"/>
    </row>
    <row r="4688" spans="1:24" x14ac:dyDescent="0.3">
      <c r="A4688" s="13"/>
      <c r="B4688" s="11">
        <v>5706</v>
      </c>
      <c r="C4688" s="14">
        <f t="shared" si="985"/>
        <v>75.5381</v>
      </c>
      <c r="D4688" s="13"/>
      <c r="E4688" s="14">
        <f t="shared" si="981"/>
        <v>75.5364</v>
      </c>
      <c r="F4688" s="21">
        <v>16</v>
      </c>
      <c r="G4688" s="13"/>
      <c r="H4688" s="21">
        <f t="shared" si="986"/>
        <v>17</v>
      </c>
      <c r="I4688" s="13"/>
      <c r="J4688" s="11" t="str">
        <f t="shared" si="982"/>
        <v/>
      </c>
      <c r="K4688" s="11" t="str">
        <f t="shared" si="983"/>
        <v>U</v>
      </c>
      <c r="L4688" s="11" t="str">
        <f t="shared" si="984"/>
        <v/>
      </c>
      <c r="M4688" s="13"/>
      <c r="X4688" s="13"/>
    </row>
    <row r="4689" spans="1:24" x14ac:dyDescent="0.3">
      <c r="A4689" s="13"/>
      <c r="B4689" s="11">
        <v>5707</v>
      </c>
      <c r="C4689" s="14">
        <f t="shared" si="985"/>
        <v>75.544700000000006</v>
      </c>
      <c r="D4689" s="13"/>
      <c r="E4689" s="14">
        <f t="shared" si="981"/>
        <v>75.543000000000006</v>
      </c>
      <c r="F4689" s="21">
        <v>16</v>
      </c>
      <c r="G4689" s="13"/>
      <c r="H4689" s="21">
        <f t="shared" si="986"/>
        <v>17</v>
      </c>
      <c r="I4689" s="13"/>
      <c r="J4689" s="11" t="str">
        <f t="shared" si="982"/>
        <v/>
      </c>
      <c r="K4689" s="11" t="str">
        <f t="shared" si="983"/>
        <v>U</v>
      </c>
      <c r="L4689" s="11" t="str">
        <f t="shared" si="984"/>
        <v/>
      </c>
      <c r="M4689" s="13"/>
      <c r="X4689" s="13"/>
    </row>
    <row r="4690" spans="1:24" x14ac:dyDescent="0.3">
      <c r="A4690" s="13"/>
      <c r="B4690" s="11">
        <v>5708</v>
      </c>
      <c r="C4690" s="14">
        <f t="shared" si="985"/>
        <v>75.551299999999998</v>
      </c>
      <c r="D4690" s="13"/>
      <c r="E4690" s="14">
        <f t="shared" si="981"/>
        <v>75.549700000000001</v>
      </c>
      <c r="F4690" s="21">
        <v>16</v>
      </c>
      <c r="G4690" s="13"/>
      <c r="H4690" s="21">
        <f t="shared" si="986"/>
        <v>16</v>
      </c>
      <c r="I4690" s="13"/>
      <c r="J4690" s="11" t="str">
        <f t="shared" si="982"/>
        <v>X</v>
      </c>
      <c r="K4690" s="11" t="str">
        <f t="shared" si="983"/>
        <v/>
      </c>
      <c r="L4690" s="11" t="str">
        <f t="shared" si="984"/>
        <v/>
      </c>
      <c r="M4690" s="13"/>
      <c r="X4690" s="13"/>
    </row>
    <row r="4691" spans="1:24" x14ac:dyDescent="0.3">
      <c r="A4691" s="13"/>
      <c r="B4691" s="11">
        <v>5709</v>
      </c>
      <c r="C4691" s="14">
        <f t="shared" si="985"/>
        <v>75.557900000000004</v>
      </c>
      <c r="D4691" s="13"/>
      <c r="E4691" s="14">
        <f t="shared" si="981"/>
        <v>75.556299999999993</v>
      </c>
      <c r="F4691" s="21">
        <v>16</v>
      </c>
      <c r="G4691" s="13"/>
      <c r="H4691" s="21">
        <f t="shared" si="986"/>
        <v>16</v>
      </c>
      <c r="I4691" s="13"/>
      <c r="J4691" s="11" t="str">
        <f t="shared" si="982"/>
        <v>X</v>
      </c>
      <c r="K4691" s="11" t="str">
        <f t="shared" si="983"/>
        <v/>
      </c>
      <c r="L4691" s="11" t="str">
        <f t="shared" si="984"/>
        <v/>
      </c>
      <c r="M4691" s="13"/>
      <c r="X4691" s="13"/>
    </row>
    <row r="4692" spans="1:24" x14ac:dyDescent="0.3">
      <c r="A4692" s="13"/>
      <c r="B4692" s="11">
        <v>5710</v>
      </c>
      <c r="C4692" s="14">
        <f t="shared" si="985"/>
        <v>75.564499999999995</v>
      </c>
      <c r="D4692" s="13"/>
      <c r="E4692" s="14">
        <f t="shared" si="981"/>
        <v>75.562899999999999</v>
      </c>
      <c r="F4692" s="21">
        <v>16</v>
      </c>
      <c r="G4692" s="13"/>
      <c r="H4692" s="21">
        <f t="shared" si="986"/>
        <v>16</v>
      </c>
      <c r="I4692" s="13"/>
      <c r="J4692" s="11" t="str">
        <f t="shared" si="982"/>
        <v>X</v>
      </c>
      <c r="K4692" s="11" t="str">
        <f t="shared" si="983"/>
        <v/>
      </c>
      <c r="L4692" s="11" t="str">
        <f t="shared" si="984"/>
        <v/>
      </c>
      <c r="M4692" s="13"/>
      <c r="X4692" s="13"/>
    </row>
    <row r="4693" spans="1:24" x14ac:dyDescent="0.3">
      <c r="A4693" s="13"/>
      <c r="B4693" s="11">
        <v>5711</v>
      </c>
      <c r="C4693" s="14">
        <f t="shared" si="985"/>
        <v>75.571200000000005</v>
      </c>
      <c r="D4693" s="13"/>
      <c r="E4693" s="14">
        <f t="shared" si="981"/>
        <v>75.569500000000005</v>
      </c>
      <c r="F4693" s="21">
        <v>16</v>
      </c>
      <c r="G4693" s="13"/>
      <c r="H4693" s="21">
        <f t="shared" si="986"/>
        <v>17</v>
      </c>
      <c r="I4693" s="13"/>
      <c r="J4693" s="11" t="str">
        <f t="shared" si="982"/>
        <v/>
      </c>
      <c r="K4693" s="11" t="str">
        <f t="shared" si="983"/>
        <v>U</v>
      </c>
      <c r="L4693" s="11" t="str">
        <f t="shared" si="984"/>
        <v/>
      </c>
      <c r="M4693" s="13"/>
      <c r="X4693" s="13"/>
    </row>
    <row r="4694" spans="1:24" x14ac:dyDescent="0.3">
      <c r="A4694" s="13"/>
      <c r="B4694" s="11">
        <v>5712</v>
      </c>
      <c r="C4694" s="14">
        <f t="shared" si="985"/>
        <v>75.577799999999996</v>
      </c>
      <c r="D4694" s="13"/>
      <c r="E4694" s="14">
        <f t="shared" si="981"/>
        <v>75.5762</v>
      </c>
      <c r="F4694" s="21">
        <v>16</v>
      </c>
      <c r="G4694" s="13"/>
      <c r="H4694" s="21">
        <f t="shared" si="986"/>
        <v>16</v>
      </c>
      <c r="I4694" s="13"/>
      <c r="J4694" s="11" t="str">
        <f t="shared" si="982"/>
        <v>X</v>
      </c>
      <c r="K4694" s="11" t="str">
        <f t="shared" si="983"/>
        <v/>
      </c>
      <c r="L4694" s="11" t="str">
        <f t="shared" si="984"/>
        <v/>
      </c>
      <c r="M4694" s="13"/>
      <c r="X4694" s="13"/>
    </row>
    <row r="4695" spans="1:24" x14ac:dyDescent="0.3">
      <c r="A4695" s="13"/>
      <c r="B4695" s="11">
        <v>5713</v>
      </c>
      <c r="C4695" s="14">
        <f t="shared" si="985"/>
        <v>75.584400000000002</v>
      </c>
      <c r="D4695" s="13"/>
      <c r="E4695" s="14">
        <f t="shared" si="981"/>
        <v>75.582800000000006</v>
      </c>
      <c r="F4695" s="21">
        <f t="shared" ref="F4695:F4715" si="987">ROUND(16-(((E4695-75)-0.58)/0.14)*(16/6),0)</f>
        <v>16</v>
      </c>
      <c r="G4695" s="13"/>
      <c r="H4695" s="21">
        <f t="shared" si="986"/>
        <v>16</v>
      </c>
      <c r="I4695" s="13"/>
      <c r="J4695" s="11" t="str">
        <f t="shared" si="982"/>
        <v>X</v>
      </c>
      <c r="K4695" s="11" t="str">
        <f t="shared" si="983"/>
        <v/>
      </c>
      <c r="L4695" s="11" t="str">
        <f t="shared" si="984"/>
        <v/>
      </c>
      <c r="M4695" s="13"/>
      <c r="X4695" s="13"/>
    </row>
    <row r="4696" spans="1:24" x14ac:dyDescent="0.3">
      <c r="A4696" s="13"/>
      <c r="B4696" s="11">
        <v>5714</v>
      </c>
      <c r="C4696" s="14">
        <f t="shared" si="985"/>
        <v>75.590999999999994</v>
      </c>
      <c r="D4696" s="13"/>
      <c r="E4696" s="14">
        <f t="shared" si="981"/>
        <v>75.589399999999998</v>
      </c>
      <c r="F4696" s="21">
        <f t="shared" si="987"/>
        <v>16</v>
      </c>
      <c r="G4696" s="13"/>
      <c r="H4696" s="21">
        <f t="shared" si="986"/>
        <v>16</v>
      </c>
      <c r="I4696" s="13"/>
      <c r="J4696" s="11" t="str">
        <f t="shared" si="982"/>
        <v>X</v>
      </c>
      <c r="K4696" s="11" t="str">
        <f t="shared" si="983"/>
        <v/>
      </c>
      <c r="L4696" s="11" t="str">
        <f t="shared" si="984"/>
        <v/>
      </c>
      <c r="M4696" s="13"/>
      <c r="X4696" s="13"/>
    </row>
    <row r="4697" spans="1:24" x14ac:dyDescent="0.3">
      <c r="A4697" s="13"/>
      <c r="B4697" s="11">
        <v>5715</v>
      </c>
      <c r="C4697" s="14">
        <f t="shared" si="985"/>
        <v>75.5976</v>
      </c>
      <c r="D4697" s="13"/>
      <c r="E4697" s="14">
        <f t="shared" si="981"/>
        <v>75.596000000000004</v>
      </c>
      <c r="F4697" s="21">
        <f t="shared" si="987"/>
        <v>16</v>
      </c>
      <c r="G4697" s="13"/>
      <c r="H4697" s="21">
        <f t="shared" si="986"/>
        <v>16</v>
      </c>
      <c r="I4697" s="13"/>
      <c r="J4697" s="11" t="str">
        <f t="shared" si="982"/>
        <v>X</v>
      </c>
      <c r="K4697" s="11" t="str">
        <f t="shared" si="983"/>
        <v/>
      </c>
      <c r="L4697" s="11" t="str">
        <f t="shared" si="984"/>
        <v/>
      </c>
      <c r="M4697" s="13"/>
      <c r="X4697" s="13"/>
    </row>
    <row r="4698" spans="1:24" x14ac:dyDescent="0.3">
      <c r="A4698" s="13"/>
      <c r="B4698" s="11">
        <v>5716</v>
      </c>
      <c r="C4698" s="14">
        <f t="shared" si="985"/>
        <v>75.604200000000006</v>
      </c>
      <c r="D4698" s="13"/>
      <c r="E4698" s="14">
        <f t="shared" si="981"/>
        <v>75.602599999999995</v>
      </c>
      <c r="F4698" s="21">
        <f t="shared" si="987"/>
        <v>16</v>
      </c>
      <c r="G4698" s="13"/>
      <c r="H4698" s="21">
        <f t="shared" si="986"/>
        <v>16</v>
      </c>
      <c r="I4698" s="13"/>
      <c r="J4698" s="11" t="str">
        <f t="shared" si="982"/>
        <v>X</v>
      </c>
      <c r="K4698" s="11" t="str">
        <f t="shared" si="983"/>
        <v/>
      </c>
      <c r="L4698" s="11" t="str">
        <f t="shared" si="984"/>
        <v/>
      </c>
      <c r="M4698" s="13"/>
      <c r="X4698" s="13"/>
    </row>
    <row r="4699" spans="1:24" x14ac:dyDescent="0.3">
      <c r="A4699" s="13"/>
      <c r="B4699" s="11">
        <v>5717</v>
      </c>
      <c r="C4699" s="14">
        <f t="shared" si="985"/>
        <v>75.610799999999998</v>
      </c>
      <c r="D4699" s="13"/>
      <c r="E4699" s="14">
        <f t="shared" si="981"/>
        <v>75.609300000000005</v>
      </c>
      <c r="F4699" s="21">
        <f t="shared" si="987"/>
        <v>15</v>
      </c>
      <c r="G4699" s="13"/>
      <c r="H4699" s="21">
        <f t="shared" si="986"/>
        <v>15</v>
      </c>
      <c r="I4699" s="13"/>
      <c r="J4699" s="11" t="str">
        <f t="shared" si="982"/>
        <v>X</v>
      </c>
      <c r="K4699" s="11" t="str">
        <f t="shared" si="983"/>
        <v/>
      </c>
      <c r="L4699" s="11" t="str">
        <f t="shared" si="984"/>
        <v/>
      </c>
      <c r="M4699" s="13"/>
      <c r="X4699" s="13"/>
    </row>
    <row r="4700" spans="1:24" x14ac:dyDescent="0.3">
      <c r="A4700" s="13"/>
      <c r="B4700" s="11">
        <v>5718</v>
      </c>
      <c r="C4700" s="14">
        <f t="shared" si="985"/>
        <v>75.617500000000007</v>
      </c>
      <c r="D4700" s="13"/>
      <c r="E4700" s="14">
        <f t="shared" si="981"/>
        <v>75.615899999999996</v>
      </c>
      <c r="F4700" s="21">
        <f t="shared" si="987"/>
        <v>15</v>
      </c>
      <c r="G4700" s="13"/>
      <c r="H4700" s="21">
        <f t="shared" si="986"/>
        <v>16</v>
      </c>
      <c r="I4700" s="13"/>
      <c r="J4700" s="11" t="str">
        <f t="shared" si="982"/>
        <v/>
      </c>
      <c r="K4700" s="11" t="str">
        <f t="shared" si="983"/>
        <v>U</v>
      </c>
      <c r="L4700" s="11" t="str">
        <f t="shared" si="984"/>
        <v/>
      </c>
      <c r="M4700" s="13"/>
      <c r="X4700" s="13"/>
    </row>
    <row r="4701" spans="1:24" x14ac:dyDescent="0.3">
      <c r="A4701" s="13"/>
      <c r="B4701" s="11">
        <v>5719</v>
      </c>
      <c r="C4701" s="14">
        <f t="shared" si="985"/>
        <v>75.624099999999999</v>
      </c>
      <c r="D4701" s="13"/>
      <c r="E4701" s="14">
        <f t="shared" si="981"/>
        <v>75.622500000000002</v>
      </c>
      <c r="F4701" s="21">
        <f t="shared" si="987"/>
        <v>15</v>
      </c>
      <c r="G4701" s="13"/>
      <c r="H4701" s="21">
        <f t="shared" si="986"/>
        <v>16</v>
      </c>
      <c r="I4701" s="13"/>
      <c r="J4701" s="11" t="str">
        <f t="shared" si="982"/>
        <v/>
      </c>
      <c r="K4701" s="11" t="str">
        <f t="shared" si="983"/>
        <v>U</v>
      </c>
      <c r="L4701" s="11" t="str">
        <f t="shared" si="984"/>
        <v/>
      </c>
      <c r="M4701" s="13"/>
      <c r="X4701" s="13"/>
    </row>
    <row r="4702" spans="1:24" x14ac:dyDescent="0.3">
      <c r="A4702" s="13"/>
      <c r="B4702" s="11">
        <v>5720</v>
      </c>
      <c r="C4702" s="14">
        <f t="shared" si="985"/>
        <v>75.630700000000004</v>
      </c>
      <c r="D4702" s="13"/>
      <c r="E4702" s="14">
        <f t="shared" si="981"/>
        <v>75.629099999999994</v>
      </c>
      <c r="F4702" s="21">
        <f t="shared" si="987"/>
        <v>15</v>
      </c>
      <c r="G4702" s="13"/>
      <c r="H4702" s="21">
        <f t="shared" si="986"/>
        <v>16</v>
      </c>
      <c r="I4702" s="13"/>
      <c r="J4702" s="11" t="str">
        <f t="shared" si="982"/>
        <v/>
      </c>
      <c r="K4702" s="11" t="str">
        <f t="shared" si="983"/>
        <v>U</v>
      </c>
      <c r="L4702" s="11" t="str">
        <f t="shared" si="984"/>
        <v/>
      </c>
      <c r="M4702" s="13"/>
      <c r="X4702" s="13"/>
    </row>
    <row r="4703" spans="1:24" x14ac:dyDescent="0.3">
      <c r="A4703" s="13"/>
      <c r="B4703" s="11">
        <v>5721</v>
      </c>
      <c r="C4703" s="14">
        <f t="shared" si="985"/>
        <v>75.637299999999996</v>
      </c>
      <c r="D4703" s="13"/>
      <c r="E4703" s="14">
        <f t="shared" si="981"/>
        <v>75.635800000000003</v>
      </c>
      <c r="F4703" s="21">
        <f t="shared" si="987"/>
        <v>15</v>
      </c>
      <c r="G4703" s="13"/>
      <c r="H4703" s="21">
        <f t="shared" si="986"/>
        <v>15</v>
      </c>
      <c r="I4703" s="13"/>
      <c r="J4703" s="11" t="str">
        <f t="shared" si="982"/>
        <v>X</v>
      </c>
      <c r="K4703" s="11" t="str">
        <f t="shared" si="983"/>
        <v/>
      </c>
      <c r="L4703" s="11" t="str">
        <f t="shared" si="984"/>
        <v/>
      </c>
      <c r="M4703" s="13"/>
      <c r="X4703" s="13"/>
    </row>
    <row r="4704" spans="1:24" x14ac:dyDescent="0.3">
      <c r="A4704" s="13"/>
      <c r="B4704" s="11">
        <v>5722</v>
      </c>
      <c r="C4704" s="14">
        <f t="shared" si="985"/>
        <v>75.643900000000002</v>
      </c>
      <c r="D4704" s="13"/>
      <c r="E4704" s="14">
        <f t="shared" si="981"/>
        <v>75.642399999999995</v>
      </c>
      <c r="F4704" s="21">
        <f t="shared" si="987"/>
        <v>15</v>
      </c>
      <c r="G4704" s="13"/>
      <c r="H4704" s="21">
        <f t="shared" si="986"/>
        <v>15</v>
      </c>
      <c r="I4704" s="13"/>
      <c r="J4704" s="11" t="str">
        <f t="shared" ref="J4704:J4735" si="988">IF(H4704=F4704,"X","")</f>
        <v>X</v>
      </c>
      <c r="K4704" s="11" t="str">
        <f t="shared" ref="K4704:K4735" si="989">IF(H4704&gt;F4704,"U","")</f>
        <v/>
      </c>
      <c r="L4704" s="11" t="str">
        <f t="shared" ref="L4704:L4735" si="990">IF(H4704&lt;F4704,"O","")</f>
        <v/>
      </c>
      <c r="M4704" s="13"/>
      <c r="X4704" s="13"/>
    </row>
    <row r="4705" spans="1:24" x14ac:dyDescent="0.3">
      <c r="A4705" s="13"/>
      <c r="B4705" s="11">
        <v>5723</v>
      </c>
      <c r="C4705" s="14">
        <f t="shared" si="985"/>
        <v>75.650499999999994</v>
      </c>
      <c r="D4705" s="13"/>
      <c r="E4705" s="14">
        <f t="shared" si="981"/>
        <v>75.649000000000001</v>
      </c>
      <c r="F4705" s="21">
        <f t="shared" si="987"/>
        <v>15</v>
      </c>
      <c r="G4705" s="13"/>
      <c r="H4705" s="21">
        <f t="shared" si="986"/>
        <v>15</v>
      </c>
      <c r="I4705" s="13"/>
      <c r="J4705" s="11" t="str">
        <f t="shared" si="988"/>
        <v>X</v>
      </c>
      <c r="K4705" s="11" t="str">
        <f t="shared" si="989"/>
        <v/>
      </c>
      <c r="L4705" s="11" t="str">
        <f t="shared" si="990"/>
        <v/>
      </c>
      <c r="M4705" s="13"/>
      <c r="X4705" s="13"/>
    </row>
    <row r="4706" spans="1:24" x14ac:dyDescent="0.3">
      <c r="A4706" s="13"/>
      <c r="B4706" s="11">
        <v>5724</v>
      </c>
      <c r="C4706" s="14">
        <f t="shared" si="985"/>
        <v>75.6571</v>
      </c>
      <c r="D4706" s="13"/>
      <c r="E4706" s="14">
        <f t="shared" si="981"/>
        <v>75.655600000000007</v>
      </c>
      <c r="F4706" s="21">
        <f t="shared" si="987"/>
        <v>15</v>
      </c>
      <c r="G4706" s="13"/>
      <c r="H4706" s="21">
        <f t="shared" si="986"/>
        <v>15</v>
      </c>
      <c r="I4706" s="13"/>
      <c r="J4706" s="11" t="str">
        <f t="shared" si="988"/>
        <v>X</v>
      </c>
      <c r="K4706" s="11" t="str">
        <f t="shared" si="989"/>
        <v/>
      </c>
      <c r="L4706" s="11" t="str">
        <f t="shared" si="990"/>
        <v/>
      </c>
      <c r="M4706" s="13"/>
      <c r="X4706" s="13"/>
    </row>
    <row r="4707" spans="1:24" x14ac:dyDescent="0.3">
      <c r="A4707" s="13"/>
      <c r="B4707" s="11">
        <v>5725</v>
      </c>
      <c r="C4707" s="14">
        <f t="shared" si="985"/>
        <v>75.663700000000006</v>
      </c>
      <c r="D4707" s="13"/>
      <c r="E4707" s="14">
        <f t="shared" si="981"/>
        <v>75.662300000000002</v>
      </c>
      <c r="F4707" s="21">
        <f t="shared" si="987"/>
        <v>14</v>
      </c>
      <c r="G4707" s="13"/>
      <c r="H4707" s="21">
        <f t="shared" si="986"/>
        <v>14</v>
      </c>
      <c r="I4707" s="13"/>
      <c r="J4707" s="11" t="str">
        <f t="shared" si="988"/>
        <v>X</v>
      </c>
      <c r="K4707" s="11" t="str">
        <f t="shared" si="989"/>
        <v/>
      </c>
      <c r="L4707" s="11" t="str">
        <f t="shared" si="990"/>
        <v/>
      </c>
      <c r="M4707" s="13"/>
      <c r="X4707" s="13"/>
    </row>
    <row r="4708" spans="1:24" x14ac:dyDescent="0.3">
      <c r="A4708" s="13"/>
      <c r="B4708" s="11">
        <v>5726</v>
      </c>
      <c r="C4708" s="14">
        <f t="shared" si="985"/>
        <v>75.670299999999997</v>
      </c>
      <c r="D4708" s="13"/>
      <c r="E4708" s="14">
        <f t="shared" si="981"/>
        <v>75.668899999999994</v>
      </c>
      <c r="F4708" s="21">
        <f t="shared" si="987"/>
        <v>14</v>
      </c>
      <c r="G4708" s="13"/>
      <c r="H4708" s="21">
        <f t="shared" si="986"/>
        <v>14</v>
      </c>
      <c r="I4708" s="13"/>
      <c r="J4708" s="11" t="str">
        <f t="shared" si="988"/>
        <v>X</v>
      </c>
      <c r="K4708" s="11" t="str">
        <f t="shared" si="989"/>
        <v/>
      </c>
      <c r="L4708" s="11" t="str">
        <f t="shared" si="990"/>
        <v/>
      </c>
      <c r="M4708" s="13"/>
      <c r="X4708" s="13"/>
    </row>
    <row r="4709" spans="1:24" x14ac:dyDescent="0.3">
      <c r="A4709" s="13"/>
      <c r="B4709" s="11">
        <v>5727</v>
      </c>
      <c r="C4709" s="14">
        <f t="shared" si="985"/>
        <v>75.676900000000003</v>
      </c>
      <c r="D4709" s="13"/>
      <c r="E4709" s="14">
        <f t="shared" si="981"/>
        <v>75.6755</v>
      </c>
      <c r="F4709" s="21">
        <f t="shared" si="987"/>
        <v>14</v>
      </c>
      <c r="G4709" s="13"/>
      <c r="H4709" s="21">
        <f t="shared" si="986"/>
        <v>14</v>
      </c>
      <c r="I4709" s="13"/>
      <c r="J4709" s="11" t="str">
        <f t="shared" si="988"/>
        <v>X</v>
      </c>
      <c r="K4709" s="11" t="str">
        <f t="shared" si="989"/>
        <v/>
      </c>
      <c r="L4709" s="11" t="str">
        <f t="shared" si="990"/>
        <v/>
      </c>
      <c r="M4709" s="13"/>
      <c r="X4709" s="13"/>
    </row>
    <row r="4710" spans="1:24" x14ac:dyDescent="0.3">
      <c r="A4710" s="13"/>
      <c r="B4710" s="11">
        <v>5728</v>
      </c>
      <c r="C4710" s="14">
        <f t="shared" si="985"/>
        <v>75.683599999999998</v>
      </c>
      <c r="D4710" s="13"/>
      <c r="E4710" s="14">
        <f t="shared" si="981"/>
        <v>75.682100000000005</v>
      </c>
      <c r="F4710" s="21">
        <f t="shared" si="987"/>
        <v>14</v>
      </c>
      <c r="G4710" s="13"/>
      <c r="H4710" s="21">
        <f t="shared" si="986"/>
        <v>15</v>
      </c>
      <c r="I4710" s="13"/>
      <c r="J4710" s="11" t="str">
        <f t="shared" si="988"/>
        <v/>
      </c>
      <c r="K4710" s="11" t="str">
        <f t="shared" si="989"/>
        <v>U</v>
      </c>
      <c r="L4710" s="11" t="str">
        <f t="shared" si="990"/>
        <v/>
      </c>
      <c r="M4710" s="13"/>
      <c r="X4710" s="13"/>
    </row>
    <row r="4711" spans="1:24" x14ac:dyDescent="0.3">
      <c r="A4711" s="13"/>
      <c r="B4711" s="11">
        <v>5729</v>
      </c>
      <c r="C4711" s="14">
        <f t="shared" si="985"/>
        <v>75.690200000000004</v>
      </c>
      <c r="D4711" s="13"/>
      <c r="E4711" s="14">
        <f t="shared" si="981"/>
        <v>75.688699999999997</v>
      </c>
      <c r="F4711" s="21">
        <f t="shared" si="987"/>
        <v>14</v>
      </c>
      <c r="G4711" s="13"/>
      <c r="H4711" s="21">
        <f t="shared" si="986"/>
        <v>15</v>
      </c>
      <c r="I4711" s="13"/>
      <c r="J4711" s="11" t="str">
        <f t="shared" si="988"/>
        <v/>
      </c>
      <c r="K4711" s="11" t="str">
        <f t="shared" si="989"/>
        <v>U</v>
      </c>
      <c r="L4711" s="11" t="str">
        <f t="shared" si="990"/>
        <v/>
      </c>
      <c r="M4711" s="13"/>
      <c r="X4711" s="13"/>
    </row>
    <row r="4712" spans="1:24" x14ac:dyDescent="0.3">
      <c r="A4712" s="13"/>
      <c r="B4712" s="11">
        <v>5730</v>
      </c>
      <c r="C4712" s="14">
        <f t="shared" si="985"/>
        <v>75.696799999999996</v>
      </c>
      <c r="D4712" s="13"/>
      <c r="E4712" s="14">
        <f t="shared" si="981"/>
        <v>75.695400000000006</v>
      </c>
      <c r="F4712" s="21">
        <f t="shared" si="987"/>
        <v>14</v>
      </c>
      <c r="G4712" s="13"/>
      <c r="H4712" s="21">
        <f t="shared" si="986"/>
        <v>14</v>
      </c>
      <c r="I4712" s="13"/>
      <c r="J4712" s="11" t="str">
        <f t="shared" si="988"/>
        <v>X</v>
      </c>
      <c r="K4712" s="11" t="str">
        <f t="shared" si="989"/>
        <v/>
      </c>
      <c r="L4712" s="11" t="str">
        <f t="shared" si="990"/>
        <v/>
      </c>
      <c r="M4712" s="13"/>
      <c r="X4712" s="13"/>
    </row>
    <row r="4713" spans="1:24" x14ac:dyDescent="0.3">
      <c r="A4713" s="13"/>
      <c r="B4713" s="11">
        <v>5731</v>
      </c>
      <c r="C4713" s="14">
        <f t="shared" si="985"/>
        <v>75.703400000000002</v>
      </c>
      <c r="D4713" s="13"/>
      <c r="E4713" s="14">
        <f t="shared" si="981"/>
        <v>75.701999999999998</v>
      </c>
      <c r="F4713" s="21">
        <f t="shared" si="987"/>
        <v>14</v>
      </c>
      <c r="G4713" s="13"/>
      <c r="H4713" s="21">
        <f t="shared" si="986"/>
        <v>14</v>
      </c>
      <c r="I4713" s="13"/>
      <c r="J4713" s="11" t="str">
        <f t="shared" si="988"/>
        <v>X</v>
      </c>
      <c r="K4713" s="11" t="str">
        <f t="shared" si="989"/>
        <v/>
      </c>
      <c r="L4713" s="11" t="str">
        <f t="shared" si="990"/>
        <v/>
      </c>
      <c r="M4713" s="13"/>
      <c r="X4713" s="13"/>
    </row>
    <row r="4714" spans="1:24" x14ac:dyDescent="0.3">
      <c r="A4714" s="13"/>
      <c r="B4714" s="11">
        <v>5732</v>
      </c>
      <c r="C4714" s="14">
        <f t="shared" si="985"/>
        <v>75.709999999999994</v>
      </c>
      <c r="D4714" s="13"/>
      <c r="E4714" s="14">
        <f t="shared" si="981"/>
        <v>75.708600000000004</v>
      </c>
      <c r="F4714" s="21">
        <f t="shared" si="987"/>
        <v>14</v>
      </c>
      <c r="G4714" s="13"/>
      <c r="H4714" s="21">
        <f t="shared" si="986"/>
        <v>14</v>
      </c>
      <c r="I4714" s="13"/>
      <c r="J4714" s="11" t="str">
        <f t="shared" si="988"/>
        <v>X</v>
      </c>
      <c r="K4714" s="11" t="str">
        <f t="shared" si="989"/>
        <v/>
      </c>
      <c r="L4714" s="11" t="str">
        <f t="shared" si="990"/>
        <v/>
      </c>
      <c r="M4714" s="13"/>
      <c r="X4714" s="13"/>
    </row>
    <row r="4715" spans="1:24" x14ac:dyDescent="0.3">
      <c r="A4715" s="13"/>
      <c r="B4715" s="11">
        <v>5733</v>
      </c>
      <c r="C4715" s="14">
        <f t="shared" si="985"/>
        <v>75.7166</v>
      </c>
      <c r="D4715" s="13"/>
      <c r="E4715" s="14">
        <f t="shared" si="981"/>
        <v>75.715199999999996</v>
      </c>
      <c r="F4715" s="21">
        <f t="shared" si="987"/>
        <v>13</v>
      </c>
      <c r="G4715" s="13"/>
      <c r="H4715" s="21">
        <f t="shared" si="986"/>
        <v>14</v>
      </c>
      <c r="I4715" s="13"/>
      <c r="J4715" s="11" t="str">
        <f t="shared" si="988"/>
        <v/>
      </c>
      <c r="K4715" s="11" t="str">
        <f t="shared" si="989"/>
        <v>U</v>
      </c>
      <c r="L4715" s="11" t="str">
        <f t="shared" si="990"/>
        <v/>
      </c>
      <c r="M4715" s="13"/>
      <c r="X4715" s="13"/>
    </row>
    <row r="4716" spans="1:24" x14ac:dyDescent="0.3">
      <c r="A4716" s="13"/>
      <c r="B4716" s="11">
        <v>5734</v>
      </c>
      <c r="C4716" s="14">
        <f t="shared" si="985"/>
        <v>75.723200000000006</v>
      </c>
      <c r="D4716" s="13"/>
      <c r="E4716" s="14">
        <f t="shared" si="981"/>
        <v>75.721900000000005</v>
      </c>
      <c r="F4716" s="21">
        <f t="shared" ref="F4716:F4736" si="991">ROUND((16/2)+((0.86-(E4716-75))/0.14)*(16/3),0)</f>
        <v>13</v>
      </c>
      <c r="G4716" s="13"/>
      <c r="H4716" s="21">
        <f t="shared" si="986"/>
        <v>13</v>
      </c>
      <c r="I4716" s="13"/>
      <c r="J4716" s="11" t="str">
        <f t="shared" si="988"/>
        <v>X</v>
      </c>
      <c r="K4716" s="11" t="str">
        <f t="shared" si="989"/>
        <v/>
      </c>
      <c r="L4716" s="11" t="str">
        <f t="shared" si="990"/>
        <v/>
      </c>
      <c r="M4716" s="13"/>
      <c r="X4716" s="13"/>
    </row>
    <row r="4717" spans="1:24" x14ac:dyDescent="0.3">
      <c r="A4717" s="13"/>
      <c r="B4717" s="11">
        <v>5735</v>
      </c>
      <c r="C4717" s="14">
        <f t="shared" si="985"/>
        <v>75.729799999999997</v>
      </c>
      <c r="D4717" s="13"/>
      <c r="E4717" s="14">
        <f t="shared" si="981"/>
        <v>75.728499999999997</v>
      </c>
      <c r="F4717" s="21">
        <f t="shared" si="991"/>
        <v>13</v>
      </c>
      <c r="G4717" s="13"/>
      <c r="H4717" s="21">
        <f t="shared" si="986"/>
        <v>13</v>
      </c>
      <c r="I4717" s="13"/>
      <c r="J4717" s="11" t="str">
        <f t="shared" si="988"/>
        <v>X</v>
      </c>
      <c r="K4717" s="11" t="str">
        <f t="shared" si="989"/>
        <v/>
      </c>
      <c r="L4717" s="11" t="str">
        <f t="shared" si="990"/>
        <v/>
      </c>
      <c r="M4717" s="13"/>
      <c r="X4717" s="13"/>
    </row>
    <row r="4718" spans="1:24" x14ac:dyDescent="0.3">
      <c r="A4718" s="13"/>
      <c r="B4718" s="11">
        <v>5736</v>
      </c>
      <c r="C4718" s="14">
        <f t="shared" si="985"/>
        <v>75.736400000000003</v>
      </c>
      <c r="D4718" s="13"/>
      <c r="E4718" s="14">
        <f t="shared" si="981"/>
        <v>75.735100000000003</v>
      </c>
      <c r="F4718" s="21">
        <f t="shared" si="991"/>
        <v>13</v>
      </c>
      <c r="G4718" s="13"/>
      <c r="H4718" s="21">
        <f t="shared" si="986"/>
        <v>13</v>
      </c>
      <c r="I4718" s="13"/>
      <c r="J4718" s="11" t="str">
        <f t="shared" si="988"/>
        <v>X</v>
      </c>
      <c r="K4718" s="11" t="str">
        <f t="shared" si="989"/>
        <v/>
      </c>
      <c r="L4718" s="11" t="str">
        <f t="shared" si="990"/>
        <v/>
      </c>
      <c r="M4718" s="13"/>
      <c r="X4718" s="13"/>
    </row>
    <row r="4719" spans="1:24" x14ac:dyDescent="0.3">
      <c r="A4719" s="13"/>
      <c r="B4719" s="11">
        <v>5737</v>
      </c>
      <c r="C4719" s="14">
        <f t="shared" si="985"/>
        <v>75.742999999999995</v>
      </c>
      <c r="D4719" s="13"/>
      <c r="E4719" s="14">
        <f t="shared" si="981"/>
        <v>75.741699999999994</v>
      </c>
      <c r="F4719" s="21">
        <f t="shared" si="991"/>
        <v>13</v>
      </c>
      <c r="G4719" s="13"/>
      <c r="H4719" s="21">
        <f t="shared" si="986"/>
        <v>13</v>
      </c>
      <c r="I4719" s="13"/>
      <c r="J4719" s="11" t="str">
        <f t="shared" si="988"/>
        <v>X</v>
      </c>
      <c r="K4719" s="11" t="str">
        <f t="shared" si="989"/>
        <v/>
      </c>
      <c r="L4719" s="11" t="str">
        <f t="shared" si="990"/>
        <v/>
      </c>
      <c r="M4719" s="13"/>
      <c r="X4719" s="13"/>
    </row>
    <row r="4720" spans="1:24" x14ac:dyDescent="0.3">
      <c r="A4720" s="13"/>
      <c r="B4720" s="11">
        <v>5738</v>
      </c>
      <c r="C4720" s="14">
        <f t="shared" si="985"/>
        <v>75.749600000000001</v>
      </c>
      <c r="D4720" s="13"/>
      <c r="E4720" s="14">
        <f t="shared" si="981"/>
        <v>75.7483</v>
      </c>
      <c r="F4720" s="21">
        <f t="shared" si="991"/>
        <v>12</v>
      </c>
      <c r="G4720" s="13"/>
      <c r="H4720" s="21">
        <f t="shared" si="986"/>
        <v>13</v>
      </c>
      <c r="I4720" s="13"/>
      <c r="J4720" s="11" t="str">
        <f t="shared" si="988"/>
        <v/>
      </c>
      <c r="K4720" s="11" t="str">
        <f t="shared" si="989"/>
        <v>U</v>
      </c>
      <c r="L4720" s="11" t="str">
        <f t="shared" si="990"/>
        <v/>
      </c>
      <c r="M4720" s="13"/>
      <c r="X4720" s="13"/>
    </row>
    <row r="4721" spans="1:24" x14ac:dyDescent="0.3">
      <c r="A4721" s="13"/>
      <c r="B4721" s="11">
        <v>5739</v>
      </c>
      <c r="C4721" s="14">
        <f t="shared" si="985"/>
        <v>75.756200000000007</v>
      </c>
      <c r="D4721" s="13"/>
      <c r="E4721" s="14">
        <f t="shared" si="981"/>
        <v>75.754999999999995</v>
      </c>
      <c r="F4721" s="21">
        <f t="shared" si="991"/>
        <v>12</v>
      </c>
      <c r="G4721" s="13"/>
      <c r="H4721" s="21">
        <f t="shared" si="986"/>
        <v>11.999999999999998</v>
      </c>
      <c r="I4721" s="13"/>
      <c r="J4721" s="11" t="str">
        <f t="shared" si="988"/>
        <v>X</v>
      </c>
      <c r="K4721" s="11" t="str">
        <f t="shared" si="989"/>
        <v/>
      </c>
      <c r="L4721" s="11" t="str">
        <f t="shared" si="990"/>
        <v/>
      </c>
      <c r="M4721" s="13"/>
      <c r="X4721" s="13"/>
    </row>
    <row r="4722" spans="1:24" x14ac:dyDescent="0.3">
      <c r="A4722" s="13"/>
      <c r="B4722" s="11">
        <v>5740</v>
      </c>
      <c r="C4722" s="14">
        <f t="shared" si="985"/>
        <v>75.762799999999999</v>
      </c>
      <c r="D4722" s="13"/>
      <c r="E4722" s="14">
        <f t="shared" si="981"/>
        <v>75.761600000000001</v>
      </c>
      <c r="F4722" s="21">
        <f t="shared" si="991"/>
        <v>12</v>
      </c>
      <c r="G4722" s="13"/>
      <c r="H4722" s="21">
        <f t="shared" si="986"/>
        <v>11.999999999999998</v>
      </c>
      <c r="I4722" s="13"/>
      <c r="J4722" s="11" t="str">
        <f t="shared" si="988"/>
        <v>X</v>
      </c>
      <c r="K4722" s="11" t="str">
        <f t="shared" si="989"/>
        <v/>
      </c>
      <c r="L4722" s="11" t="str">
        <f t="shared" si="990"/>
        <v/>
      </c>
      <c r="M4722" s="13"/>
      <c r="X4722" s="13"/>
    </row>
    <row r="4723" spans="1:24" x14ac:dyDescent="0.3">
      <c r="A4723" s="13"/>
      <c r="B4723" s="11">
        <v>5741</v>
      </c>
      <c r="C4723" s="14">
        <f t="shared" si="985"/>
        <v>75.769400000000005</v>
      </c>
      <c r="D4723" s="13"/>
      <c r="E4723" s="14">
        <f t="shared" si="981"/>
        <v>75.768199999999993</v>
      </c>
      <c r="F4723" s="21">
        <f t="shared" si="991"/>
        <v>11</v>
      </c>
      <c r="G4723" s="13"/>
      <c r="H4723" s="21">
        <f t="shared" si="986"/>
        <v>11.999999999999998</v>
      </c>
      <c r="I4723" s="13"/>
      <c r="J4723" s="11" t="str">
        <f t="shared" si="988"/>
        <v/>
      </c>
      <c r="K4723" s="11" t="str">
        <f t="shared" si="989"/>
        <v>U</v>
      </c>
      <c r="L4723" s="11" t="str">
        <f t="shared" si="990"/>
        <v/>
      </c>
      <c r="M4723" s="13"/>
      <c r="X4723" s="13"/>
    </row>
    <row r="4724" spans="1:24" x14ac:dyDescent="0.3">
      <c r="A4724" s="13"/>
      <c r="B4724" s="11">
        <v>5742</v>
      </c>
      <c r="C4724" s="14">
        <f t="shared" si="985"/>
        <v>75.775999999999996</v>
      </c>
      <c r="D4724" s="13"/>
      <c r="E4724" s="14">
        <f t="shared" si="981"/>
        <v>75.774799999999999</v>
      </c>
      <c r="F4724" s="21">
        <f t="shared" si="991"/>
        <v>11</v>
      </c>
      <c r="G4724" s="13"/>
      <c r="H4724" s="21">
        <f t="shared" si="986"/>
        <v>11.999999999999998</v>
      </c>
      <c r="I4724" s="13"/>
      <c r="J4724" s="11" t="str">
        <f t="shared" si="988"/>
        <v/>
      </c>
      <c r="K4724" s="11" t="str">
        <f t="shared" si="989"/>
        <v>U</v>
      </c>
      <c r="L4724" s="11" t="str">
        <f t="shared" si="990"/>
        <v/>
      </c>
      <c r="M4724" s="13"/>
      <c r="X4724" s="13"/>
    </row>
    <row r="4725" spans="1:24" x14ac:dyDescent="0.3">
      <c r="A4725" s="13"/>
      <c r="B4725" s="11">
        <v>5743</v>
      </c>
      <c r="C4725" s="14">
        <f t="shared" si="985"/>
        <v>75.782600000000002</v>
      </c>
      <c r="D4725" s="13"/>
      <c r="E4725" s="14">
        <f t="shared" si="981"/>
        <v>75.781499999999994</v>
      </c>
      <c r="F4725" s="21">
        <f t="shared" si="991"/>
        <v>11</v>
      </c>
      <c r="G4725" s="13"/>
      <c r="H4725" s="21">
        <f t="shared" si="986"/>
        <v>11</v>
      </c>
      <c r="I4725" s="13"/>
      <c r="J4725" s="11" t="str">
        <f t="shared" si="988"/>
        <v>X</v>
      </c>
      <c r="K4725" s="11" t="str">
        <f t="shared" si="989"/>
        <v/>
      </c>
      <c r="L4725" s="11" t="str">
        <f t="shared" si="990"/>
        <v/>
      </c>
      <c r="M4725" s="13"/>
      <c r="X4725" s="13"/>
    </row>
    <row r="4726" spans="1:24" x14ac:dyDescent="0.3">
      <c r="A4726" s="13"/>
      <c r="B4726" s="11">
        <v>5744</v>
      </c>
      <c r="C4726" s="14">
        <f t="shared" si="985"/>
        <v>75.789199999999994</v>
      </c>
      <c r="D4726" s="13"/>
      <c r="E4726" s="14">
        <f t="shared" si="981"/>
        <v>75.7881</v>
      </c>
      <c r="F4726" s="21">
        <f t="shared" si="991"/>
        <v>11</v>
      </c>
      <c r="G4726" s="13"/>
      <c r="H4726" s="21">
        <f t="shared" si="986"/>
        <v>11</v>
      </c>
      <c r="I4726" s="13"/>
      <c r="J4726" s="11" t="str">
        <f t="shared" si="988"/>
        <v>X</v>
      </c>
      <c r="K4726" s="11" t="str">
        <f t="shared" si="989"/>
        <v/>
      </c>
      <c r="L4726" s="11" t="str">
        <f t="shared" si="990"/>
        <v/>
      </c>
      <c r="M4726" s="13"/>
      <c r="X4726" s="13"/>
    </row>
    <row r="4727" spans="1:24" x14ac:dyDescent="0.3">
      <c r="A4727" s="13"/>
      <c r="B4727" s="11">
        <v>5745</v>
      </c>
      <c r="C4727" s="14">
        <f t="shared" si="985"/>
        <v>75.7958</v>
      </c>
      <c r="D4727" s="13"/>
      <c r="E4727" s="14">
        <f t="shared" si="981"/>
        <v>75.794700000000006</v>
      </c>
      <c r="F4727" s="21">
        <f t="shared" si="991"/>
        <v>10</v>
      </c>
      <c r="G4727" s="13"/>
      <c r="H4727" s="21">
        <f t="shared" si="986"/>
        <v>11</v>
      </c>
      <c r="I4727" s="13"/>
      <c r="J4727" s="11" t="str">
        <f t="shared" si="988"/>
        <v/>
      </c>
      <c r="K4727" s="11" t="str">
        <f t="shared" si="989"/>
        <v>U</v>
      </c>
      <c r="L4727" s="11" t="str">
        <f t="shared" si="990"/>
        <v/>
      </c>
      <c r="M4727" s="13"/>
      <c r="X4727" s="13"/>
    </row>
    <row r="4728" spans="1:24" x14ac:dyDescent="0.3">
      <c r="A4728" s="13"/>
      <c r="B4728" s="11">
        <v>5746</v>
      </c>
      <c r="C4728" s="14">
        <f t="shared" si="985"/>
        <v>75.802400000000006</v>
      </c>
      <c r="D4728" s="13"/>
      <c r="E4728" s="14">
        <f t="shared" si="981"/>
        <v>75.801299999999998</v>
      </c>
      <c r="F4728" s="21">
        <f t="shared" si="991"/>
        <v>10</v>
      </c>
      <c r="G4728" s="13"/>
      <c r="H4728" s="21">
        <f t="shared" si="986"/>
        <v>11</v>
      </c>
      <c r="I4728" s="13"/>
      <c r="J4728" s="11" t="str">
        <f t="shared" si="988"/>
        <v/>
      </c>
      <c r="K4728" s="11" t="str">
        <f t="shared" si="989"/>
        <v>U</v>
      </c>
      <c r="L4728" s="11" t="str">
        <f t="shared" si="990"/>
        <v/>
      </c>
      <c r="M4728" s="13"/>
      <c r="X4728" s="13"/>
    </row>
    <row r="4729" spans="1:24" x14ac:dyDescent="0.3">
      <c r="A4729" s="13"/>
      <c r="B4729" s="11">
        <v>5747</v>
      </c>
      <c r="C4729" s="14">
        <f t="shared" si="985"/>
        <v>75.808999999999997</v>
      </c>
      <c r="D4729" s="13"/>
      <c r="E4729" s="14">
        <f t="shared" si="981"/>
        <v>75.807900000000004</v>
      </c>
      <c r="F4729" s="21">
        <f t="shared" si="991"/>
        <v>10</v>
      </c>
      <c r="G4729" s="13"/>
      <c r="H4729" s="21">
        <f t="shared" si="986"/>
        <v>11</v>
      </c>
      <c r="I4729" s="13"/>
      <c r="J4729" s="11" t="str">
        <f t="shared" si="988"/>
        <v/>
      </c>
      <c r="K4729" s="11" t="str">
        <f t="shared" si="989"/>
        <v>U</v>
      </c>
      <c r="L4729" s="11" t="str">
        <f t="shared" si="990"/>
        <v/>
      </c>
      <c r="M4729" s="13"/>
      <c r="X4729" s="13"/>
    </row>
    <row r="4730" spans="1:24" x14ac:dyDescent="0.3">
      <c r="A4730" s="13"/>
      <c r="B4730" s="11">
        <v>5748</v>
      </c>
      <c r="C4730" s="14">
        <f t="shared" si="985"/>
        <v>75.815600000000003</v>
      </c>
      <c r="D4730" s="13"/>
      <c r="E4730" s="14">
        <f t="shared" si="981"/>
        <v>75.814599999999999</v>
      </c>
      <c r="F4730" s="21">
        <f t="shared" si="991"/>
        <v>10</v>
      </c>
      <c r="G4730" s="13"/>
      <c r="H4730" s="21">
        <f t="shared" si="986"/>
        <v>10</v>
      </c>
      <c r="I4730" s="13"/>
      <c r="J4730" s="11" t="str">
        <f t="shared" si="988"/>
        <v>X</v>
      </c>
      <c r="K4730" s="11" t="str">
        <f t="shared" si="989"/>
        <v/>
      </c>
      <c r="L4730" s="11" t="str">
        <f t="shared" si="990"/>
        <v/>
      </c>
      <c r="M4730" s="13"/>
      <c r="X4730" s="13"/>
    </row>
    <row r="4731" spans="1:24" x14ac:dyDescent="0.3">
      <c r="A4731" s="13"/>
      <c r="B4731" s="11">
        <v>5749</v>
      </c>
      <c r="C4731" s="14">
        <f t="shared" si="985"/>
        <v>75.822199999999995</v>
      </c>
      <c r="D4731" s="13"/>
      <c r="E4731" s="14">
        <f t="shared" si="981"/>
        <v>75.821200000000005</v>
      </c>
      <c r="F4731" s="21">
        <f t="shared" si="991"/>
        <v>9</v>
      </c>
      <c r="G4731" s="13"/>
      <c r="H4731" s="21">
        <f t="shared" si="986"/>
        <v>10</v>
      </c>
      <c r="I4731" s="13"/>
      <c r="J4731" s="11" t="str">
        <f t="shared" si="988"/>
        <v/>
      </c>
      <c r="K4731" s="11" t="str">
        <f t="shared" si="989"/>
        <v>U</v>
      </c>
      <c r="L4731" s="11" t="str">
        <f t="shared" si="990"/>
        <v/>
      </c>
      <c r="M4731" s="13"/>
      <c r="X4731" s="13"/>
    </row>
    <row r="4732" spans="1:24" x14ac:dyDescent="0.3">
      <c r="A4732" s="13"/>
      <c r="B4732" s="11">
        <v>5750</v>
      </c>
      <c r="C4732" s="14">
        <f t="shared" si="985"/>
        <v>75.828800000000001</v>
      </c>
      <c r="D4732" s="13"/>
      <c r="E4732" s="14">
        <f t="shared" si="981"/>
        <v>75.827799999999996</v>
      </c>
      <c r="F4732" s="21">
        <f t="shared" si="991"/>
        <v>9</v>
      </c>
      <c r="G4732" s="13"/>
      <c r="H4732" s="21">
        <f t="shared" si="986"/>
        <v>10</v>
      </c>
      <c r="I4732" s="13"/>
      <c r="J4732" s="11" t="str">
        <f t="shared" si="988"/>
        <v/>
      </c>
      <c r="K4732" s="11" t="str">
        <f t="shared" si="989"/>
        <v>U</v>
      </c>
      <c r="L4732" s="11" t="str">
        <f t="shared" si="990"/>
        <v/>
      </c>
      <c r="M4732" s="13"/>
      <c r="X4732" s="13"/>
    </row>
    <row r="4733" spans="1:24" x14ac:dyDescent="0.3">
      <c r="A4733" s="13"/>
      <c r="B4733" s="11">
        <v>5751</v>
      </c>
      <c r="C4733" s="14">
        <f t="shared" si="985"/>
        <v>75.835300000000004</v>
      </c>
      <c r="D4733" s="13"/>
      <c r="E4733" s="14">
        <f t="shared" si="981"/>
        <v>75.834400000000002</v>
      </c>
      <c r="F4733" s="21">
        <f t="shared" si="991"/>
        <v>9</v>
      </c>
      <c r="G4733" s="13"/>
      <c r="H4733" s="21">
        <f t="shared" si="986"/>
        <v>9</v>
      </c>
      <c r="I4733" s="13"/>
      <c r="J4733" s="11" t="str">
        <f t="shared" si="988"/>
        <v>X</v>
      </c>
      <c r="K4733" s="11" t="str">
        <f t="shared" si="989"/>
        <v/>
      </c>
      <c r="L4733" s="11" t="str">
        <f t="shared" si="990"/>
        <v/>
      </c>
      <c r="M4733" s="13"/>
      <c r="X4733" s="13"/>
    </row>
    <row r="4734" spans="1:24" x14ac:dyDescent="0.3">
      <c r="A4734" s="13"/>
      <c r="B4734" s="11">
        <v>5752</v>
      </c>
      <c r="C4734" s="14">
        <f t="shared" si="985"/>
        <v>75.841899999999995</v>
      </c>
      <c r="D4734" s="13"/>
      <c r="E4734" s="14">
        <f t="shared" si="981"/>
        <v>75.841099999999997</v>
      </c>
      <c r="F4734" s="21">
        <f t="shared" si="991"/>
        <v>9</v>
      </c>
      <c r="G4734" s="13"/>
      <c r="H4734" s="21">
        <f t="shared" si="986"/>
        <v>8</v>
      </c>
      <c r="I4734" s="13"/>
      <c r="J4734" s="11" t="str">
        <f t="shared" si="988"/>
        <v/>
      </c>
      <c r="K4734" s="11" t="str">
        <f t="shared" si="989"/>
        <v/>
      </c>
      <c r="L4734" s="11" t="str">
        <f t="shared" si="990"/>
        <v>O</v>
      </c>
      <c r="M4734" s="13"/>
      <c r="X4734" s="13"/>
    </row>
    <row r="4735" spans="1:24" x14ac:dyDescent="0.3">
      <c r="A4735" s="13"/>
      <c r="B4735" s="11">
        <v>5753</v>
      </c>
      <c r="C4735" s="14">
        <f t="shared" si="985"/>
        <v>75.848500000000001</v>
      </c>
      <c r="D4735" s="13"/>
      <c r="E4735" s="14">
        <f t="shared" si="981"/>
        <v>75.847700000000003</v>
      </c>
      <c r="F4735" s="21">
        <f t="shared" si="991"/>
        <v>8</v>
      </c>
      <c r="G4735" s="13"/>
      <c r="H4735" s="21">
        <f t="shared" si="986"/>
        <v>8</v>
      </c>
      <c r="I4735" s="13"/>
      <c r="J4735" s="11" t="str">
        <f t="shared" si="988"/>
        <v>X</v>
      </c>
      <c r="K4735" s="11" t="str">
        <f t="shared" si="989"/>
        <v/>
      </c>
      <c r="L4735" s="11" t="str">
        <f t="shared" si="990"/>
        <v/>
      </c>
      <c r="M4735" s="13"/>
      <c r="X4735" s="13"/>
    </row>
    <row r="4736" spans="1:24" x14ac:dyDescent="0.3">
      <c r="A4736" s="13"/>
      <c r="B4736" s="11">
        <v>5754</v>
      </c>
      <c r="C4736" s="14">
        <f t="shared" si="985"/>
        <v>75.855099999999993</v>
      </c>
      <c r="D4736" s="13"/>
      <c r="E4736" s="14">
        <f t="shared" ref="E4736:E4757" si="992">ROUND(75+(B4736-5625)/151,4)</f>
        <v>75.854299999999995</v>
      </c>
      <c r="F4736" s="21">
        <f t="shared" si="991"/>
        <v>8</v>
      </c>
      <c r="G4736" s="13"/>
      <c r="H4736" s="21">
        <f t="shared" si="986"/>
        <v>8</v>
      </c>
      <c r="I4736" s="13"/>
      <c r="J4736" s="11" t="str">
        <f t="shared" ref="J4736:J4757" si="993">IF(H4736=F4736,"X","")</f>
        <v>X</v>
      </c>
      <c r="K4736" s="11" t="str">
        <f t="shared" ref="K4736:K4757" si="994">IF(H4736&gt;F4736,"U","")</f>
        <v/>
      </c>
      <c r="L4736" s="11" t="str">
        <f t="shared" ref="L4736:L4757" si="995">IF(H4736&lt;F4736,"O","")</f>
        <v/>
      </c>
      <c r="M4736" s="13"/>
      <c r="X4736" s="13"/>
    </row>
    <row r="4737" spans="1:24" x14ac:dyDescent="0.3">
      <c r="A4737" s="13"/>
      <c r="B4737" s="11">
        <v>5755</v>
      </c>
      <c r="C4737" s="14">
        <f t="shared" si="985"/>
        <v>75.861699999999999</v>
      </c>
      <c r="D4737" s="13"/>
      <c r="E4737" s="14">
        <f t="shared" si="992"/>
        <v>75.860900000000001</v>
      </c>
      <c r="F4737" s="21">
        <f t="shared" ref="F4737:F4757" si="996">ROUND(((1-(E4737-75))/0.14)*(16/2),0)</f>
        <v>8</v>
      </c>
      <c r="G4737" s="13"/>
      <c r="H4737" s="21">
        <f t="shared" si="986"/>
        <v>8</v>
      </c>
      <c r="I4737" s="13"/>
      <c r="J4737" s="11" t="str">
        <f t="shared" si="993"/>
        <v>X</v>
      </c>
      <c r="K4737" s="11" t="str">
        <f t="shared" si="994"/>
        <v/>
      </c>
      <c r="L4737" s="11" t="str">
        <f t="shared" si="995"/>
        <v/>
      </c>
      <c r="M4737" s="13"/>
      <c r="X4737" s="13"/>
    </row>
    <row r="4738" spans="1:24" x14ac:dyDescent="0.3">
      <c r="A4738" s="13"/>
      <c r="B4738" s="11">
        <v>5756</v>
      </c>
      <c r="C4738" s="14">
        <f t="shared" si="985"/>
        <v>75.868300000000005</v>
      </c>
      <c r="D4738" s="13"/>
      <c r="E4738" s="14">
        <f t="shared" si="992"/>
        <v>75.867500000000007</v>
      </c>
      <c r="F4738" s="21">
        <f t="shared" si="996"/>
        <v>8</v>
      </c>
      <c r="G4738" s="13"/>
      <c r="H4738" s="21">
        <f t="shared" si="986"/>
        <v>8</v>
      </c>
      <c r="I4738" s="13"/>
      <c r="J4738" s="11" t="str">
        <f t="shared" si="993"/>
        <v>X</v>
      </c>
      <c r="K4738" s="11" t="str">
        <f t="shared" si="994"/>
        <v/>
      </c>
      <c r="L4738" s="11" t="str">
        <f t="shared" si="995"/>
        <v/>
      </c>
      <c r="M4738" s="13"/>
      <c r="X4738" s="13"/>
    </row>
    <row r="4739" spans="1:24" x14ac:dyDescent="0.3">
      <c r="A4739" s="13"/>
      <c r="B4739" s="11">
        <v>5757</v>
      </c>
      <c r="C4739" s="14">
        <f t="shared" si="985"/>
        <v>75.874899999999997</v>
      </c>
      <c r="D4739" s="13"/>
      <c r="E4739" s="14">
        <f t="shared" si="992"/>
        <v>75.874200000000002</v>
      </c>
      <c r="F4739" s="21">
        <f t="shared" si="996"/>
        <v>7</v>
      </c>
      <c r="G4739" s="13"/>
      <c r="H4739" s="21">
        <f t="shared" si="986"/>
        <v>7</v>
      </c>
      <c r="I4739" s="13"/>
      <c r="J4739" s="11" t="str">
        <f t="shared" si="993"/>
        <v>X</v>
      </c>
      <c r="K4739" s="11" t="str">
        <f t="shared" si="994"/>
        <v/>
      </c>
      <c r="L4739" s="11" t="str">
        <f t="shared" si="995"/>
        <v/>
      </c>
      <c r="M4739" s="13"/>
      <c r="X4739" s="13"/>
    </row>
    <row r="4740" spans="1:24" x14ac:dyDescent="0.3">
      <c r="A4740" s="13"/>
      <c r="B4740" s="11">
        <v>5758</v>
      </c>
      <c r="C4740" s="14">
        <f t="shared" si="985"/>
        <v>75.881500000000003</v>
      </c>
      <c r="D4740" s="13"/>
      <c r="E4740" s="14">
        <f t="shared" si="992"/>
        <v>75.880799999999994</v>
      </c>
      <c r="F4740" s="21">
        <f t="shared" si="996"/>
        <v>7</v>
      </c>
      <c r="G4740" s="13"/>
      <c r="H4740" s="21">
        <f t="shared" si="986"/>
        <v>7</v>
      </c>
      <c r="I4740" s="13"/>
      <c r="J4740" s="11" t="str">
        <f t="shared" si="993"/>
        <v>X</v>
      </c>
      <c r="K4740" s="11" t="str">
        <f t="shared" si="994"/>
        <v/>
      </c>
      <c r="L4740" s="11" t="str">
        <f t="shared" si="995"/>
        <v/>
      </c>
      <c r="M4740" s="13"/>
      <c r="X4740" s="13"/>
    </row>
    <row r="4741" spans="1:24" x14ac:dyDescent="0.3">
      <c r="A4741" s="13"/>
      <c r="B4741" s="11">
        <v>5759</v>
      </c>
      <c r="C4741" s="14">
        <f t="shared" si="985"/>
        <v>75.888099999999994</v>
      </c>
      <c r="D4741" s="13"/>
      <c r="E4741" s="14">
        <f t="shared" si="992"/>
        <v>75.8874</v>
      </c>
      <c r="F4741" s="21">
        <f t="shared" si="996"/>
        <v>6</v>
      </c>
      <c r="G4741" s="13"/>
      <c r="H4741" s="21">
        <f t="shared" si="986"/>
        <v>7</v>
      </c>
      <c r="I4741" s="13"/>
      <c r="J4741" s="11" t="str">
        <f t="shared" si="993"/>
        <v/>
      </c>
      <c r="K4741" s="11" t="str">
        <f t="shared" si="994"/>
        <v>U</v>
      </c>
      <c r="L4741" s="11" t="str">
        <f t="shared" si="995"/>
        <v/>
      </c>
      <c r="M4741" s="13"/>
      <c r="X4741" s="13"/>
    </row>
    <row r="4742" spans="1:24" x14ac:dyDescent="0.3">
      <c r="A4742" s="13"/>
      <c r="B4742" s="11">
        <v>5760</v>
      </c>
      <c r="C4742" s="14">
        <f t="shared" ref="C4742:C4805" si="997">ROUND(SQRT(B4742),4)</f>
        <v>75.8947</v>
      </c>
      <c r="D4742" s="13"/>
      <c r="E4742" s="14">
        <f t="shared" si="992"/>
        <v>75.894000000000005</v>
      </c>
      <c r="F4742" s="21">
        <f t="shared" si="996"/>
        <v>6</v>
      </c>
      <c r="G4742" s="13"/>
      <c r="H4742" s="21">
        <f t="shared" si="986"/>
        <v>7</v>
      </c>
      <c r="I4742" s="13"/>
      <c r="J4742" s="11" t="str">
        <f t="shared" si="993"/>
        <v/>
      </c>
      <c r="K4742" s="11" t="str">
        <f t="shared" si="994"/>
        <v>U</v>
      </c>
      <c r="L4742" s="11" t="str">
        <f t="shared" si="995"/>
        <v/>
      </c>
      <c r="M4742" s="13"/>
      <c r="X4742" s="13"/>
    </row>
    <row r="4743" spans="1:24" x14ac:dyDescent="0.3">
      <c r="A4743" s="13"/>
      <c r="B4743" s="11">
        <v>5761</v>
      </c>
      <c r="C4743" s="14">
        <f t="shared" si="997"/>
        <v>75.901300000000006</v>
      </c>
      <c r="D4743" s="13"/>
      <c r="E4743" s="14">
        <f t="shared" si="992"/>
        <v>75.900700000000001</v>
      </c>
      <c r="F4743" s="21">
        <f t="shared" si="996"/>
        <v>6</v>
      </c>
      <c r="G4743" s="13"/>
      <c r="H4743" s="21">
        <f t="shared" ref="H4743:H4806" si="998">ROUND(C4743-E4743,4)*10000</f>
        <v>5.9999999999999991</v>
      </c>
      <c r="I4743" s="13"/>
      <c r="J4743" s="11" t="str">
        <f t="shared" si="993"/>
        <v>X</v>
      </c>
      <c r="K4743" s="11" t="str">
        <f t="shared" si="994"/>
        <v/>
      </c>
      <c r="L4743" s="11" t="str">
        <f t="shared" si="995"/>
        <v/>
      </c>
      <c r="M4743" s="13"/>
      <c r="X4743" s="13"/>
    </row>
    <row r="4744" spans="1:24" x14ac:dyDescent="0.3">
      <c r="A4744" s="13"/>
      <c r="B4744" s="11">
        <v>5762</v>
      </c>
      <c r="C4744" s="14">
        <f t="shared" si="997"/>
        <v>75.907799999999995</v>
      </c>
      <c r="D4744" s="13"/>
      <c r="E4744" s="14">
        <f t="shared" si="992"/>
        <v>75.907300000000006</v>
      </c>
      <c r="F4744" s="21">
        <f t="shared" si="996"/>
        <v>5</v>
      </c>
      <c r="G4744" s="13"/>
      <c r="H4744" s="21">
        <f t="shared" si="998"/>
        <v>5</v>
      </c>
      <c r="I4744" s="13"/>
      <c r="J4744" s="11" t="str">
        <f t="shared" si="993"/>
        <v>X</v>
      </c>
      <c r="K4744" s="11" t="str">
        <f t="shared" si="994"/>
        <v/>
      </c>
      <c r="L4744" s="11" t="str">
        <f t="shared" si="995"/>
        <v/>
      </c>
      <c r="M4744" s="13"/>
      <c r="X4744" s="13"/>
    </row>
    <row r="4745" spans="1:24" x14ac:dyDescent="0.3">
      <c r="A4745" s="13"/>
      <c r="B4745" s="11">
        <v>5763</v>
      </c>
      <c r="C4745" s="14">
        <f t="shared" si="997"/>
        <v>75.914400000000001</v>
      </c>
      <c r="D4745" s="13"/>
      <c r="E4745" s="14">
        <f t="shared" si="992"/>
        <v>75.913899999999998</v>
      </c>
      <c r="F4745" s="21">
        <f t="shared" si="996"/>
        <v>5</v>
      </c>
      <c r="G4745" s="13"/>
      <c r="H4745" s="21">
        <f t="shared" si="998"/>
        <v>5</v>
      </c>
      <c r="I4745" s="13"/>
      <c r="J4745" s="11" t="str">
        <f t="shared" si="993"/>
        <v>X</v>
      </c>
      <c r="K4745" s="11" t="str">
        <f t="shared" si="994"/>
        <v/>
      </c>
      <c r="L4745" s="11" t="str">
        <f t="shared" si="995"/>
        <v/>
      </c>
      <c r="M4745" s="13"/>
      <c r="X4745" s="13"/>
    </row>
    <row r="4746" spans="1:24" x14ac:dyDescent="0.3">
      <c r="A4746" s="13"/>
      <c r="B4746" s="11">
        <v>5764</v>
      </c>
      <c r="C4746" s="14">
        <f t="shared" si="997"/>
        <v>75.921000000000006</v>
      </c>
      <c r="D4746" s="13"/>
      <c r="E4746" s="14">
        <f t="shared" si="992"/>
        <v>75.920500000000004</v>
      </c>
      <c r="F4746" s="21">
        <f t="shared" si="996"/>
        <v>5</v>
      </c>
      <c r="G4746" s="13"/>
      <c r="H4746" s="21">
        <f t="shared" si="998"/>
        <v>5</v>
      </c>
      <c r="I4746" s="13"/>
      <c r="J4746" s="11" t="str">
        <f t="shared" si="993"/>
        <v>X</v>
      </c>
      <c r="K4746" s="11" t="str">
        <f t="shared" si="994"/>
        <v/>
      </c>
      <c r="L4746" s="11" t="str">
        <f t="shared" si="995"/>
        <v/>
      </c>
      <c r="M4746" s="13"/>
      <c r="X4746" s="13"/>
    </row>
    <row r="4747" spans="1:24" x14ac:dyDescent="0.3">
      <c r="A4747" s="13"/>
      <c r="B4747" s="11">
        <v>5765</v>
      </c>
      <c r="C4747" s="14">
        <f t="shared" si="997"/>
        <v>75.927599999999998</v>
      </c>
      <c r="D4747" s="13"/>
      <c r="E4747" s="14">
        <f t="shared" si="992"/>
        <v>75.927199999999999</v>
      </c>
      <c r="F4747" s="21">
        <f t="shared" si="996"/>
        <v>4</v>
      </c>
      <c r="G4747" s="13"/>
      <c r="H4747" s="21">
        <f t="shared" si="998"/>
        <v>4</v>
      </c>
      <c r="I4747" s="13"/>
      <c r="J4747" s="11" t="str">
        <f t="shared" si="993"/>
        <v>X</v>
      </c>
      <c r="K4747" s="11" t="str">
        <f t="shared" si="994"/>
        <v/>
      </c>
      <c r="L4747" s="11" t="str">
        <f t="shared" si="995"/>
        <v/>
      </c>
      <c r="M4747" s="13"/>
      <c r="X4747" s="13"/>
    </row>
    <row r="4748" spans="1:24" x14ac:dyDescent="0.3">
      <c r="A4748" s="13"/>
      <c r="B4748" s="11">
        <v>5766</v>
      </c>
      <c r="C4748" s="14">
        <f t="shared" si="997"/>
        <v>75.934200000000004</v>
      </c>
      <c r="D4748" s="13"/>
      <c r="E4748" s="14">
        <f t="shared" si="992"/>
        <v>75.933800000000005</v>
      </c>
      <c r="F4748" s="21">
        <f t="shared" si="996"/>
        <v>4</v>
      </c>
      <c r="G4748" s="13"/>
      <c r="H4748" s="21">
        <f t="shared" si="998"/>
        <v>4</v>
      </c>
      <c r="I4748" s="13"/>
      <c r="J4748" s="11" t="str">
        <f t="shared" si="993"/>
        <v>X</v>
      </c>
      <c r="K4748" s="11" t="str">
        <f t="shared" si="994"/>
        <v/>
      </c>
      <c r="L4748" s="11" t="str">
        <f t="shared" si="995"/>
        <v/>
      </c>
      <c r="M4748" s="13"/>
      <c r="X4748" s="13"/>
    </row>
    <row r="4749" spans="1:24" x14ac:dyDescent="0.3">
      <c r="A4749" s="13"/>
      <c r="B4749" s="11">
        <v>5767</v>
      </c>
      <c r="C4749" s="14">
        <f t="shared" si="997"/>
        <v>75.940799999999996</v>
      </c>
      <c r="D4749" s="13"/>
      <c r="E4749" s="14">
        <f t="shared" si="992"/>
        <v>75.940399999999997</v>
      </c>
      <c r="F4749" s="21">
        <f t="shared" si="996"/>
        <v>3</v>
      </c>
      <c r="G4749" s="13"/>
      <c r="H4749" s="21">
        <f t="shared" si="998"/>
        <v>4</v>
      </c>
      <c r="I4749" s="13"/>
      <c r="J4749" s="11" t="str">
        <f t="shared" si="993"/>
        <v/>
      </c>
      <c r="K4749" s="11" t="str">
        <f t="shared" si="994"/>
        <v>U</v>
      </c>
      <c r="L4749" s="11" t="str">
        <f t="shared" si="995"/>
        <v/>
      </c>
      <c r="M4749" s="13"/>
      <c r="X4749" s="13"/>
    </row>
    <row r="4750" spans="1:24" x14ac:dyDescent="0.3">
      <c r="A4750" s="13"/>
      <c r="B4750" s="11">
        <v>5768</v>
      </c>
      <c r="C4750" s="14">
        <f t="shared" si="997"/>
        <v>75.947400000000002</v>
      </c>
      <c r="D4750" s="13"/>
      <c r="E4750" s="14">
        <f t="shared" si="992"/>
        <v>75.947000000000003</v>
      </c>
      <c r="F4750" s="21">
        <f t="shared" si="996"/>
        <v>3</v>
      </c>
      <c r="G4750" s="13"/>
      <c r="H4750" s="21">
        <f t="shared" si="998"/>
        <v>4</v>
      </c>
      <c r="I4750" s="13"/>
      <c r="J4750" s="11" t="str">
        <f t="shared" si="993"/>
        <v/>
      </c>
      <c r="K4750" s="11" t="str">
        <f t="shared" si="994"/>
        <v>U</v>
      </c>
      <c r="L4750" s="11" t="str">
        <f t="shared" si="995"/>
        <v/>
      </c>
      <c r="M4750" s="13"/>
      <c r="X4750" s="13"/>
    </row>
    <row r="4751" spans="1:24" x14ac:dyDescent="0.3">
      <c r="A4751" s="13"/>
      <c r="B4751" s="11">
        <v>5769</v>
      </c>
      <c r="C4751" s="14">
        <f t="shared" si="997"/>
        <v>75.953900000000004</v>
      </c>
      <c r="D4751" s="13"/>
      <c r="E4751" s="14">
        <f t="shared" si="992"/>
        <v>75.953599999999994</v>
      </c>
      <c r="F4751" s="21">
        <f t="shared" si="996"/>
        <v>3</v>
      </c>
      <c r="G4751" s="13"/>
      <c r="H4751" s="21">
        <f t="shared" si="998"/>
        <v>2.9999999999999996</v>
      </c>
      <c r="I4751" s="13"/>
      <c r="J4751" s="11" t="str">
        <f t="shared" si="993"/>
        <v>X</v>
      </c>
      <c r="K4751" s="11" t="str">
        <f t="shared" si="994"/>
        <v/>
      </c>
      <c r="L4751" s="11" t="str">
        <f t="shared" si="995"/>
        <v/>
      </c>
      <c r="M4751" s="13"/>
      <c r="X4751" s="13"/>
    </row>
    <row r="4752" spans="1:24" x14ac:dyDescent="0.3">
      <c r="A4752" s="13"/>
      <c r="B4752" s="11">
        <v>5770</v>
      </c>
      <c r="C4752" s="14">
        <f t="shared" si="997"/>
        <v>75.960499999999996</v>
      </c>
      <c r="D4752" s="13"/>
      <c r="E4752" s="14">
        <f t="shared" si="992"/>
        <v>75.960300000000004</v>
      </c>
      <c r="F4752" s="21">
        <f t="shared" si="996"/>
        <v>2</v>
      </c>
      <c r="G4752" s="13"/>
      <c r="H4752" s="21">
        <f t="shared" si="998"/>
        <v>2</v>
      </c>
      <c r="I4752" s="13"/>
      <c r="J4752" s="11" t="str">
        <f t="shared" si="993"/>
        <v>X</v>
      </c>
      <c r="K4752" s="11" t="str">
        <f t="shared" si="994"/>
        <v/>
      </c>
      <c r="L4752" s="11" t="str">
        <f t="shared" si="995"/>
        <v/>
      </c>
      <c r="M4752" s="13"/>
      <c r="X4752" s="13"/>
    </row>
    <row r="4753" spans="1:24" x14ac:dyDescent="0.3">
      <c r="A4753" s="13"/>
      <c r="B4753" s="11">
        <v>5771</v>
      </c>
      <c r="C4753" s="14">
        <f t="shared" si="997"/>
        <v>75.967100000000002</v>
      </c>
      <c r="D4753" s="13"/>
      <c r="E4753" s="14">
        <f t="shared" si="992"/>
        <v>75.966899999999995</v>
      </c>
      <c r="F4753" s="21">
        <f t="shared" si="996"/>
        <v>2</v>
      </c>
      <c r="G4753" s="13"/>
      <c r="H4753" s="21">
        <f t="shared" si="998"/>
        <v>2</v>
      </c>
      <c r="I4753" s="13"/>
      <c r="J4753" s="11" t="str">
        <f t="shared" si="993"/>
        <v>X</v>
      </c>
      <c r="K4753" s="11" t="str">
        <f t="shared" si="994"/>
        <v/>
      </c>
      <c r="L4753" s="11" t="str">
        <f t="shared" si="995"/>
        <v/>
      </c>
      <c r="M4753" s="13"/>
      <c r="X4753" s="13"/>
    </row>
    <row r="4754" spans="1:24" x14ac:dyDescent="0.3">
      <c r="A4754" s="13"/>
      <c r="B4754" s="11">
        <v>5772</v>
      </c>
      <c r="C4754" s="14">
        <f t="shared" si="997"/>
        <v>75.973699999999994</v>
      </c>
      <c r="D4754" s="13"/>
      <c r="E4754" s="14">
        <f t="shared" si="992"/>
        <v>75.973500000000001</v>
      </c>
      <c r="F4754" s="21">
        <f t="shared" si="996"/>
        <v>2</v>
      </c>
      <c r="G4754" s="13"/>
      <c r="H4754" s="21">
        <f t="shared" si="998"/>
        <v>2</v>
      </c>
      <c r="I4754" s="13"/>
      <c r="J4754" s="11" t="str">
        <f t="shared" si="993"/>
        <v>X</v>
      </c>
      <c r="K4754" s="11" t="str">
        <f t="shared" si="994"/>
        <v/>
      </c>
      <c r="L4754" s="11" t="str">
        <f t="shared" si="995"/>
        <v/>
      </c>
      <c r="M4754" s="13"/>
      <c r="X4754" s="13"/>
    </row>
    <row r="4755" spans="1:24" x14ac:dyDescent="0.3">
      <c r="A4755" s="13"/>
      <c r="B4755" s="11">
        <v>5773</v>
      </c>
      <c r="C4755" s="14">
        <f t="shared" si="997"/>
        <v>75.9803</v>
      </c>
      <c r="D4755" s="13"/>
      <c r="E4755" s="14">
        <f t="shared" si="992"/>
        <v>75.980099999999993</v>
      </c>
      <c r="F4755" s="21">
        <f t="shared" si="996"/>
        <v>1</v>
      </c>
      <c r="G4755" s="13"/>
      <c r="H4755" s="21">
        <f t="shared" si="998"/>
        <v>2</v>
      </c>
      <c r="I4755" s="13"/>
      <c r="J4755" s="11" t="str">
        <f t="shared" si="993"/>
        <v/>
      </c>
      <c r="K4755" s="11" t="str">
        <f t="shared" si="994"/>
        <v>U</v>
      </c>
      <c r="L4755" s="11" t="str">
        <f t="shared" si="995"/>
        <v/>
      </c>
      <c r="M4755" s="13"/>
      <c r="X4755" s="13"/>
    </row>
    <row r="4756" spans="1:24" x14ac:dyDescent="0.3">
      <c r="A4756" s="13"/>
      <c r="B4756" s="11">
        <v>5774</v>
      </c>
      <c r="C4756" s="14">
        <f t="shared" si="997"/>
        <v>75.986800000000002</v>
      </c>
      <c r="D4756" s="13"/>
      <c r="E4756" s="14">
        <f t="shared" si="992"/>
        <v>75.986800000000002</v>
      </c>
      <c r="F4756" s="21">
        <f t="shared" si="996"/>
        <v>1</v>
      </c>
      <c r="G4756" s="13"/>
      <c r="H4756" s="21">
        <f t="shared" si="998"/>
        <v>0</v>
      </c>
      <c r="I4756" s="13"/>
      <c r="J4756" s="11" t="str">
        <f t="shared" si="993"/>
        <v/>
      </c>
      <c r="K4756" s="11" t="str">
        <f t="shared" si="994"/>
        <v/>
      </c>
      <c r="L4756" s="11" t="str">
        <f t="shared" si="995"/>
        <v>O</v>
      </c>
      <c r="M4756" s="13"/>
      <c r="X4756" s="13"/>
    </row>
    <row r="4757" spans="1:24" x14ac:dyDescent="0.3">
      <c r="A4757" s="13"/>
      <c r="B4757" s="11">
        <v>5775</v>
      </c>
      <c r="C4757" s="14">
        <f t="shared" si="997"/>
        <v>75.993399999999994</v>
      </c>
      <c r="D4757" s="13"/>
      <c r="E4757" s="14">
        <f t="shared" si="992"/>
        <v>75.993399999999994</v>
      </c>
      <c r="F4757" s="21">
        <f t="shared" si="996"/>
        <v>0</v>
      </c>
      <c r="G4757" s="13"/>
      <c r="H4757" s="21">
        <f t="shared" si="998"/>
        <v>0</v>
      </c>
      <c r="I4757" s="13"/>
      <c r="J4757" s="11" t="str">
        <f t="shared" si="993"/>
        <v>X</v>
      </c>
      <c r="K4757" s="11" t="str">
        <f t="shared" si="994"/>
        <v/>
      </c>
      <c r="L4757" s="11" t="str">
        <f t="shared" si="995"/>
        <v/>
      </c>
      <c r="M4757" s="13"/>
      <c r="X4757" s="13"/>
    </row>
    <row r="4758" spans="1:24" x14ac:dyDescent="0.3">
      <c r="A4758" s="13"/>
      <c r="B4758" s="11">
        <v>5776</v>
      </c>
      <c r="C4758" s="14">
        <f t="shared" si="997"/>
        <v>76</v>
      </c>
      <c r="D4758" s="13"/>
      <c r="E4758" s="14">
        <f>75+(B4758-5625)/151</f>
        <v>76</v>
      </c>
      <c r="F4758" s="21"/>
      <c r="G4758" s="13"/>
      <c r="H4758" s="21">
        <f t="shared" si="998"/>
        <v>0</v>
      </c>
      <c r="I4758" s="13"/>
      <c r="J4758" s="10">
        <f>COUNTIF(J4608:J4757,"X")</f>
        <v>98</v>
      </c>
      <c r="K4758" s="10">
        <f>COUNTIF(K4608:K4757,"U")</f>
        <v>48</v>
      </c>
      <c r="L4758" s="10">
        <f>COUNTIF(L4608:L4757,"O")</f>
        <v>4</v>
      </c>
      <c r="M4758" s="13"/>
      <c r="X4758" s="13"/>
    </row>
    <row r="4759" spans="1:24" x14ac:dyDescent="0.3">
      <c r="A4759" s="13"/>
      <c r="B4759" s="11">
        <v>5777</v>
      </c>
      <c r="C4759" s="14">
        <f t="shared" si="997"/>
        <v>76.006600000000006</v>
      </c>
      <c r="D4759" s="13"/>
      <c r="E4759" s="14">
        <f t="shared" ref="E4759:E4822" si="999">ROUND(76+(B4759-5776)/153,4)</f>
        <v>76.006500000000003</v>
      </c>
      <c r="F4759" s="21">
        <f t="shared" ref="F4759:F4779" si="1000">ROUND(((E4759-76)/0.14)*(16/2),0)</f>
        <v>0</v>
      </c>
      <c r="G4759" s="13"/>
      <c r="H4759" s="21">
        <f t="shared" si="998"/>
        <v>1</v>
      </c>
      <c r="I4759" s="13"/>
      <c r="J4759" s="11" t="str">
        <f t="shared" ref="J4759:J4790" si="1001">IF(H4759=F4759,"X","")</f>
        <v/>
      </c>
      <c r="K4759" s="11" t="str">
        <f t="shared" ref="K4759:K4790" si="1002">IF(H4759&gt;F4759,"U","")</f>
        <v>U</v>
      </c>
      <c r="L4759" s="11" t="str">
        <f t="shared" ref="L4759:L4790" si="1003">IF(H4759&lt;F4759,"O","")</f>
        <v/>
      </c>
      <c r="M4759" s="13"/>
      <c r="X4759" s="13"/>
    </row>
    <row r="4760" spans="1:24" x14ac:dyDescent="0.3">
      <c r="A4760" s="13"/>
      <c r="B4760" s="11">
        <v>5778</v>
      </c>
      <c r="C4760" s="14">
        <f t="shared" si="997"/>
        <v>76.013199999999998</v>
      </c>
      <c r="D4760" s="13"/>
      <c r="E4760" s="14">
        <f t="shared" si="999"/>
        <v>76.013099999999994</v>
      </c>
      <c r="F4760" s="21">
        <f t="shared" si="1000"/>
        <v>1</v>
      </c>
      <c r="G4760" s="13"/>
      <c r="H4760" s="21">
        <f t="shared" si="998"/>
        <v>1</v>
      </c>
      <c r="I4760" s="13"/>
      <c r="J4760" s="11" t="str">
        <f t="shared" si="1001"/>
        <v>X</v>
      </c>
      <c r="K4760" s="11" t="str">
        <f t="shared" si="1002"/>
        <v/>
      </c>
      <c r="L4760" s="11" t="str">
        <f t="shared" si="1003"/>
        <v/>
      </c>
      <c r="M4760" s="13"/>
      <c r="X4760" s="13"/>
    </row>
    <row r="4761" spans="1:24" x14ac:dyDescent="0.3">
      <c r="A4761" s="13"/>
      <c r="B4761" s="11">
        <v>5779</v>
      </c>
      <c r="C4761" s="14">
        <f t="shared" si="997"/>
        <v>76.0197</v>
      </c>
      <c r="D4761" s="13"/>
      <c r="E4761" s="14">
        <f t="shared" si="999"/>
        <v>76.019599999999997</v>
      </c>
      <c r="F4761" s="21">
        <f t="shared" si="1000"/>
        <v>1</v>
      </c>
      <c r="G4761" s="13"/>
      <c r="H4761" s="21">
        <f t="shared" si="998"/>
        <v>1</v>
      </c>
      <c r="I4761" s="13"/>
      <c r="J4761" s="11" t="str">
        <f t="shared" si="1001"/>
        <v>X</v>
      </c>
      <c r="K4761" s="11" t="str">
        <f t="shared" si="1002"/>
        <v/>
      </c>
      <c r="L4761" s="11" t="str">
        <f t="shared" si="1003"/>
        <v/>
      </c>
      <c r="M4761" s="13"/>
      <c r="X4761" s="13"/>
    </row>
    <row r="4762" spans="1:24" x14ac:dyDescent="0.3">
      <c r="A4762" s="13"/>
      <c r="B4762" s="11">
        <v>5780</v>
      </c>
      <c r="C4762" s="14">
        <f t="shared" si="997"/>
        <v>76.026300000000006</v>
      </c>
      <c r="D4762" s="13"/>
      <c r="E4762" s="14">
        <f t="shared" si="999"/>
        <v>76.0261</v>
      </c>
      <c r="F4762" s="21">
        <f t="shared" si="1000"/>
        <v>1</v>
      </c>
      <c r="G4762" s="13"/>
      <c r="H4762" s="21">
        <f t="shared" si="998"/>
        <v>2</v>
      </c>
      <c r="I4762" s="13"/>
      <c r="J4762" s="11" t="str">
        <f t="shared" si="1001"/>
        <v/>
      </c>
      <c r="K4762" s="11" t="str">
        <f t="shared" si="1002"/>
        <v>U</v>
      </c>
      <c r="L4762" s="11" t="str">
        <f t="shared" si="1003"/>
        <v/>
      </c>
      <c r="M4762" s="13"/>
      <c r="X4762" s="13"/>
    </row>
    <row r="4763" spans="1:24" x14ac:dyDescent="0.3">
      <c r="A4763" s="13"/>
      <c r="B4763" s="11">
        <v>5781</v>
      </c>
      <c r="C4763" s="14">
        <f t="shared" si="997"/>
        <v>76.032899999999998</v>
      </c>
      <c r="D4763" s="13"/>
      <c r="E4763" s="14">
        <f t="shared" si="999"/>
        <v>76.032700000000006</v>
      </c>
      <c r="F4763" s="21">
        <f t="shared" si="1000"/>
        <v>2</v>
      </c>
      <c r="G4763" s="13"/>
      <c r="H4763" s="21">
        <f t="shared" si="998"/>
        <v>2</v>
      </c>
      <c r="I4763" s="13"/>
      <c r="J4763" s="11" t="str">
        <f t="shared" si="1001"/>
        <v>X</v>
      </c>
      <c r="K4763" s="11" t="str">
        <f t="shared" si="1002"/>
        <v/>
      </c>
      <c r="L4763" s="11" t="str">
        <f t="shared" si="1003"/>
        <v/>
      </c>
      <c r="M4763" s="13"/>
      <c r="X4763" s="13"/>
    </row>
    <row r="4764" spans="1:24" x14ac:dyDescent="0.3">
      <c r="A4764" s="13"/>
      <c r="B4764" s="11">
        <v>5782</v>
      </c>
      <c r="C4764" s="14">
        <f t="shared" si="997"/>
        <v>76.039500000000004</v>
      </c>
      <c r="D4764" s="13"/>
      <c r="E4764" s="14">
        <f t="shared" si="999"/>
        <v>76.039199999999994</v>
      </c>
      <c r="F4764" s="21">
        <f t="shared" si="1000"/>
        <v>2</v>
      </c>
      <c r="G4764" s="13"/>
      <c r="H4764" s="21">
        <f t="shared" si="998"/>
        <v>2.9999999999999996</v>
      </c>
      <c r="I4764" s="13"/>
      <c r="J4764" s="11" t="str">
        <f t="shared" si="1001"/>
        <v/>
      </c>
      <c r="K4764" s="11" t="str">
        <f t="shared" si="1002"/>
        <v>U</v>
      </c>
      <c r="L4764" s="11" t="str">
        <f t="shared" si="1003"/>
        <v/>
      </c>
      <c r="M4764" s="13"/>
      <c r="X4764" s="13"/>
    </row>
    <row r="4765" spans="1:24" x14ac:dyDescent="0.3">
      <c r="A4765" s="13"/>
      <c r="B4765" s="11">
        <v>5783</v>
      </c>
      <c r="C4765" s="14">
        <f t="shared" si="997"/>
        <v>76.046000000000006</v>
      </c>
      <c r="D4765" s="13"/>
      <c r="E4765" s="14">
        <f t="shared" si="999"/>
        <v>76.0458</v>
      </c>
      <c r="F4765" s="21">
        <f t="shared" si="1000"/>
        <v>3</v>
      </c>
      <c r="G4765" s="13"/>
      <c r="H4765" s="21">
        <f t="shared" si="998"/>
        <v>2</v>
      </c>
      <c r="I4765" s="13"/>
      <c r="J4765" s="11" t="str">
        <f t="shared" si="1001"/>
        <v/>
      </c>
      <c r="K4765" s="11" t="str">
        <f t="shared" si="1002"/>
        <v/>
      </c>
      <c r="L4765" s="11" t="str">
        <f t="shared" si="1003"/>
        <v>O</v>
      </c>
      <c r="M4765" s="13"/>
      <c r="X4765" s="13"/>
    </row>
    <row r="4766" spans="1:24" x14ac:dyDescent="0.3">
      <c r="A4766" s="13"/>
      <c r="B4766" s="11">
        <v>5784</v>
      </c>
      <c r="C4766" s="14">
        <f t="shared" si="997"/>
        <v>76.052599999999998</v>
      </c>
      <c r="D4766" s="13"/>
      <c r="E4766" s="14">
        <f t="shared" si="999"/>
        <v>76.052300000000002</v>
      </c>
      <c r="F4766" s="21">
        <f t="shared" si="1000"/>
        <v>3</v>
      </c>
      <c r="G4766" s="13"/>
      <c r="H4766" s="21">
        <f t="shared" si="998"/>
        <v>2.9999999999999996</v>
      </c>
      <c r="I4766" s="13"/>
      <c r="J4766" s="11" t="str">
        <f t="shared" si="1001"/>
        <v>X</v>
      </c>
      <c r="K4766" s="11" t="str">
        <f t="shared" si="1002"/>
        <v/>
      </c>
      <c r="L4766" s="11" t="str">
        <f t="shared" si="1003"/>
        <v/>
      </c>
      <c r="M4766" s="13"/>
      <c r="X4766" s="13"/>
    </row>
    <row r="4767" spans="1:24" x14ac:dyDescent="0.3">
      <c r="A4767" s="13"/>
      <c r="B4767" s="11">
        <v>5785</v>
      </c>
      <c r="C4767" s="14">
        <f t="shared" si="997"/>
        <v>76.059200000000004</v>
      </c>
      <c r="D4767" s="13"/>
      <c r="E4767" s="14">
        <f t="shared" si="999"/>
        <v>76.058800000000005</v>
      </c>
      <c r="F4767" s="21">
        <f t="shared" si="1000"/>
        <v>3</v>
      </c>
      <c r="G4767" s="13"/>
      <c r="H4767" s="21">
        <f t="shared" si="998"/>
        <v>4</v>
      </c>
      <c r="I4767" s="13"/>
      <c r="J4767" s="11" t="str">
        <f t="shared" si="1001"/>
        <v/>
      </c>
      <c r="K4767" s="11" t="str">
        <f t="shared" si="1002"/>
        <v>U</v>
      </c>
      <c r="L4767" s="11" t="str">
        <f t="shared" si="1003"/>
        <v/>
      </c>
      <c r="M4767" s="13"/>
      <c r="X4767" s="13"/>
    </row>
    <row r="4768" spans="1:24" x14ac:dyDescent="0.3">
      <c r="A4768" s="13"/>
      <c r="B4768" s="11">
        <v>5786</v>
      </c>
      <c r="C4768" s="14">
        <f t="shared" si="997"/>
        <v>76.065799999999996</v>
      </c>
      <c r="D4768" s="13"/>
      <c r="E4768" s="14">
        <f t="shared" si="999"/>
        <v>76.065399999999997</v>
      </c>
      <c r="F4768" s="21">
        <f t="shared" si="1000"/>
        <v>4</v>
      </c>
      <c r="G4768" s="13"/>
      <c r="H4768" s="21">
        <f t="shared" si="998"/>
        <v>4</v>
      </c>
      <c r="I4768" s="13"/>
      <c r="J4768" s="11" t="str">
        <f t="shared" si="1001"/>
        <v>X</v>
      </c>
      <c r="K4768" s="11" t="str">
        <f t="shared" si="1002"/>
        <v/>
      </c>
      <c r="L4768" s="11" t="str">
        <f t="shared" si="1003"/>
        <v/>
      </c>
      <c r="M4768" s="13"/>
      <c r="X4768" s="13"/>
    </row>
    <row r="4769" spans="1:24" x14ac:dyDescent="0.3">
      <c r="A4769" s="13"/>
      <c r="B4769" s="11">
        <v>5787</v>
      </c>
      <c r="C4769" s="14">
        <f t="shared" si="997"/>
        <v>76.072299999999998</v>
      </c>
      <c r="D4769" s="13"/>
      <c r="E4769" s="14">
        <f t="shared" si="999"/>
        <v>76.071899999999999</v>
      </c>
      <c r="F4769" s="21">
        <f t="shared" si="1000"/>
        <v>4</v>
      </c>
      <c r="G4769" s="13"/>
      <c r="H4769" s="21">
        <f t="shared" si="998"/>
        <v>4</v>
      </c>
      <c r="I4769" s="13"/>
      <c r="J4769" s="11" t="str">
        <f t="shared" si="1001"/>
        <v>X</v>
      </c>
      <c r="K4769" s="11" t="str">
        <f t="shared" si="1002"/>
        <v/>
      </c>
      <c r="L4769" s="11" t="str">
        <f t="shared" si="1003"/>
        <v/>
      </c>
      <c r="M4769" s="13"/>
      <c r="X4769" s="13"/>
    </row>
    <row r="4770" spans="1:24" x14ac:dyDescent="0.3">
      <c r="A4770" s="13"/>
      <c r="B4770" s="11">
        <v>5788</v>
      </c>
      <c r="C4770" s="14">
        <f t="shared" si="997"/>
        <v>76.078900000000004</v>
      </c>
      <c r="D4770" s="13"/>
      <c r="E4770" s="14">
        <f t="shared" si="999"/>
        <v>76.078400000000002</v>
      </c>
      <c r="F4770" s="21">
        <f t="shared" si="1000"/>
        <v>4</v>
      </c>
      <c r="G4770" s="13"/>
      <c r="H4770" s="21">
        <f t="shared" si="998"/>
        <v>5</v>
      </c>
      <c r="I4770" s="13"/>
      <c r="J4770" s="11" t="str">
        <f t="shared" si="1001"/>
        <v/>
      </c>
      <c r="K4770" s="11" t="str">
        <f t="shared" si="1002"/>
        <v>U</v>
      </c>
      <c r="L4770" s="11" t="str">
        <f t="shared" si="1003"/>
        <v/>
      </c>
      <c r="M4770" s="13"/>
      <c r="X4770" s="13"/>
    </row>
    <row r="4771" spans="1:24" x14ac:dyDescent="0.3">
      <c r="A4771" s="13"/>
      <c r="B4771" s="11">
        <v>5789</v>
      </c>
      <c r="C4771" s="14">
        <f t="shared" si="997"/>
        <v>76.085499999999996</v>
      </c>
      <c r="D4771" s="13"/>
      <c r="E4771" s="14">
        <f t="shared" si="999"/>
        <v>76.084999999999994</v>
      </c>
      <c r="F4771" s="21">
        <f t="shared" si="1000"/>
        <v>5</v>
      </c>
      <c r="G4771" s="13"/>
      <c r="H4771" s="21">
        <f t="shared" si="998"/>
        <v>5</v>
      </c>
      <c r="I4771" s="13"/>
      <c r="J4771" s="11" t="str">
        <f t="shared" si="1001"/>
        <v>X</v>
      </c>
      <c r="K4771" s="11" t="str">
        <f t="shared" si="1002"/>
        <v/>
      </c>
      <c r="L4771" s="11" t="str">
        <f t="shared" si="1003"/>
        <v/>
      </c>
      <c r="M4771" s="13"/>
      <c r="X4771" s="13"/>
    </row>
    <row r="4772" spans="1:24" x14ac:dyDescent="0.3">
      <c r="A4772" s="13"/>
      <c r="B4772" s="11">
        <v>5790</v>
      </c>
      <c r="C4772" s="14">
        <f t="shared" si="997"/>
        <v>76.091999999999999</v>
      </c>
      <c r="D4772" s="13"/>
      <c r="E4772" s="14">
        <f t="shared" si="999"/>
        <v>76.091499999999996</v>
      </c>
      <c r="F4772" s="21">
        <f t="shared" si="1000"/>
        <v>5</v>
      </c>
      <c r="G4772" s="13"/>
      <c r="H4772" s="21">
        <f t="shared" si="998"/>
        <v>5</v>
      </c>
      <c r="I4772" s="13"/>
      <c r="J4772" s="11" t="str">
        <f t="shared" si="1001"/>
        <v>X</v>
      </c>
      <c r="K4772" s="11" t="str">
        <f t="shared" si="1002"/>
        <v/>
      </c>
      <c r="L4772" s="11" t="str">
        <f t="shared" si="1003"/>
        <v/>
      </c>
      <c r="M4772" s="13"/>
      <c r="X4772" s="13"/>
    </row>
    <row r="4773" spans="1:24" x14ac:dyDescent="0.3">
      <c r="A4773" s="13"/>
      <c r="B4773" s="11">
        <v>5791</v>
      </c>
      <c r="C4773" s="14">
        <f t="shared" si="997"/>
        <v>76.098600000000005</v>
      </c>
      <c r="D4773" s="13"/>
      <c r="E4773" s="14">
        <f t="shared" si="999"/>
        <v>76.097999999999999</v>
      </c>
      <c r="F4773" s="21">
        <f t="shared" si="1000"/>
        <v>6</v>
      </c>
      <c r="G4773" s="13"/>
      <c r="H4773" s="21">
        <f t="shared" si="998"/>
        <v>5.9999999999999991</v>
      </c>
      <c r="I4773" s="13"/>
      <c r="J4773" s="11" t="str">
        <f t="shared" si="1001"/>
        <v>X</v>
      </c>
      <c r="K4773" s="11" t="str">
        <f t="shared" si="1002"/>
        <v/>
      </c>
      <c r="L4773" s="11" t="str">
        <f t="shared" si="1003"/>
        <v/>
      </c>
      <c r="M4773" s="13"/>
      <c r="X4773" s="13"/>
    </row>
    <row r="4774" spans="1:24" x14ac:dyDescent="0.3">
      <c r="A4774" s="13"/>
      <c r="B4774" s="11">
        <v>5792</v>
      </c>
      <c r="C4774" s="14">
        <f t="shared" si="997"/>
        <v>76.105199999999996</v>
      </c>
      <c r="D4774" s="13"/>
      <c r="E4774" s="14">
        <f t="shared" si="999"/>
        <v>76.104600000000005</v>
      </c>
      <c r="F4774" s="21">
        <f t="shared" si="1000"/>
        <v>6</v>
      </c>
      <c r="G4774" s="13"/>
      <c r="H4774" s="21">
        <f t="shared" si="998"/>
        <v>5.9999999999999991</v>
      </c>
      <c r="I4774" s="13"/>
      <c r="J4774" s="11" t="str">
        <f t="shared" si="1001"/>
        <v>X</v>
      </c>
      <c r="K4774" s="11" t="str">
        <f t="shared" si="1002"/>
        <v/>
      </c>
      <c r="L4774" s="11" t="str">
        <f t="shared" si="1003"/>
        <v/>
      </c>
      <c r="M4774" s="13"/>
      <c r="X4774" s="13"/>
    </row>
    <row r="4775" spans="1:24" x14ac:dyDescent="0.3">
      <c r="A4775" s="13"/>
      <c r="B4775" s="11">
        <v>5793</v>
      </c>
      <c r="C4775" s="14">
        <f t="shared" si="997"/>
        <v>76.111800000000002</v>
      </c>
      <c r="D4775" s="13"/>
      <c r="E4775" s="14">
        <f t="shared" si="999"/>
        <v>76.111099999999993</v>
      </c>
      <c r="F4775" s="21">
        <f t="shared" si="1000"/>
        <v>6</v>
      </c>
      <c r="G4775" s="13"/>
      <c r="H4775" s="21">
        <f t="shared" si="998"/>
        <v>7</v>
      </c>
      <c r="I4775" s="13"/>
      <c r="J4775" s="11" t="str">
        <f t="shared" si="1001"/>
        <v/>
      </c>
      <c r="K4775" s="11" t="str">
        <f t="shared" si="1002"/>
        <v>U</v>
      </c>
      <c r="L4775" s="11" t="str">
        <f t="shared" si="1003"/>
        <v/>
      </c>
      <c r="M4775" s="13"/>
      <c r="X4775" s="13"/>
    </row>
    <row r="4776" spans="1:24" x14ac:dyDescent="0.3">
      <c r="A4776" s="13"/>
      <c r="B4776" s="11">
        <v>5794</v>
      </c>
      <c r="C4776" s="14">
        <f t="shared" si="997"/>
        <v>76.118300000000005</v>
      </c>
      <c r="D4776" s="13"/>
      <c r="E4776" s="14">
        <f t="shared" si="999"/>
        <v>76.117599999999996</v>
      </c>
      <c r="F4776" s="21">
        <f t="shared" si="1000"/>
        <v>7</v>
      </c>
      <c r="G4776" s="13"/>
      <c r="H4776" s="21">
        <f t="shared" si="998"/>
        <v>7</v>
      </c>
      <c r="I4776" s="13"/>
      <c r="J4776" s="11" t="str">
        <f t="shared" si="1001"/>
        <v>X</v>
      </c>
      <c r="K4776" s="11" t="str">
        <f t="shared" si="1002"/>
        <v/>
      </c>
      <c r="L4776" s="11" t="str">
        <f t="shared" si="1003"/>
        <v/>
      </c>
      <c r="M4776" s="13"/>
      <c r="X4776" s="13"/>
    </row>
    <row r="4777" spans="1:24" x14ac:dyDescent="0.3">
      <c r="A4777" s="13"/>
      <c r="B4777" s="11">
        <v>5795</v>
      </c>
      <c r="C4777" s="14">
        <f t="shared" si="997"/>
        <v>76.124899999999997</v>
      </c>
      <c r="D4777" s="13"/>
      <c r="E4777" s="14">
        <f t="shared" si="999"/>
        <v>76.124200000000002</v>
      </c>
      <c r="F4777" s="21">
        <f t="shared" si="1000"/>
        <v>7</v>
      </c>
      <c r="G4777" s="13"/>
      <c r="H4777" s="21">
        <f t="shared" si="998"/>
        <v>7</v>
      </c>
      <c r="I4777" s="13"/>
      <c r="J4777" s="11" t="str">
        <f t="shared" si="1001"/>
        <v>X</v>
      </c>
      <c r="K4777" s="11" t="str">
        <f t="shared" si="1002"/>
        <v/>
      </c>
      <c r="L4777" s="11" t="str">
        <f t="shared" si="1003"/>
        <v/>
      </c>
      <c r="M4777" s="13"/>
      <c r="X4777" s="13"/>
    </row>
    <row r="4778" spans="1:24" x14ac:dyDescent="0.3">
      <c r="A4778" s="13"/>
      <c r="B4778" s="11">
        <v>5796</v>
      </c>
      <c r="C4778" s="14">
        <f t="shared" si="997"/>
        <v>76.131500000000003</v>
      </c>
      <c r="D4778" s="13"/>
      <c r="E4778" s="14">
        <f t="shared" si="999"/>
        <v>76.130700000000004</v>
      </c>
      <c r="F4778" s="21">
        <f t="shared" si="1000"/>
        <v>7</v>
      </c>
      <c r="G4778" s="13"/>
      <c r="H4778" s="21">
        <f t="shared" si="998"/>
        <v>8</v>
      </c>
      <c r="I4778" s="13"/>
      <c r="J4778" s="11" t="str">
        <f t="shared" si="1001"/>
        <v/>
      </c>
      <c r="K4778" s="11" t="str">
        <f t="shared" si="1002"/>
        <v>U</v>
      </c>
      <c r="L4778" s="11" t="str">
        <f t="shared" si="1003"/>
        <v/>
      </c>
      <c r="M4778" s="13"/>
      <c r="X4778" s="13"/>
    </row>
    <row r="4779" spans="1:24" x14ac:dyDescent="0.3">
      <c r="A4779" s="13"/>
      <c r="B4779" s="11">
        <v>5797</v>
      </c>
      <c r="C4779" s="14">
        <f t="shared" si="997"/>
        <v>76.138000000000005</v>
      </c>
      <c r="D4779" s="13"/>
      <c r="E4779" s="14">
        <f t="shared" si="999"/>
        <v>76.137299999999996</v>
      </c>
      <c r="F4779" s="21">
        <f t="shared" si="1000"/>
        <v>8</v>
      </c>
      <c r="G4779" s="13"/>
      <c r="H4779" s="21">
        <f t="shared" si="998"/>
        <v>7</v>
      </c>
      <c r="I4779" s="13"/>
      <c r="J4779" s="11" t="str">
        <f t="shared" si="1001"/>
        <v/>
      </c>
      <c r="K4779" s="11" t="str">
        <f t="shared" si="1002"/>
        <v/>
      </c>
      <c r="L4779" s="11" t="str">
        <f t="shared" si="1003"/>
        <v>O</v>
      </c>
      <c r="M4779" s="13"/>
      <c r="X4779" s="13"/>
    </row>
    <row r="4780" spans="1:24" x14ac:dyDescent="0.3">
      <c r="A4780" s="13"/>
      <c r="B4780" s="11">
        <v>5798</v>
      </c>
      <c r="C4780" s="14">
        <f t="shared" si="997"/>
        <v>76.144599999999997</v>
      </c>
      <c r="D4780" s="13"/>
      <c r="E4780" s="14">
        <f t="shared" si="999"/>
        <v>76.143799999999999</v>
      </c>
      <c r="F4780" s="21">
        <f t="shared" ref="F4780:F4800" si="1004">ROUND((16/2)+(((E4780-76)-0.14)/0.14)*(16/3),0)</f>
        <v>8</v>
      </c>
      <c r="G4780" s="13"/>
      <c r="H4780" s="21">
        <f t="shared" si="998"/>
        <v>8</v>
      </c>
      <c r="I4780" s="13"/>
      <c r="J4780" s="11" t="str">
        <f t="shared" si="1001"/>
        <v>X</v>
      </c>
      <c r="K4780" s="11" t="str">
        <f t="shared" si="1002"/>
        <v/>
      </c>
      <c r="L4780" s="11" t="str">
        <f t="shared" si="1003"/>
        <v/>
      </c>
      <c r="M4780" s="13"/>
      <c r="X4780" s="13"/>
    </row>
    <row r="4781" spans="1:24" x14ac:dyDescent="0.3">
      <c r="A4781" s="13"/>
      <c r="B4781" s="11">
        <v>5799</v>
      </c>
      <c r="C4781" s="14">
        <f t="shared" si="997"/>
        <v>76.151200000000003</v>
      </c>
      <c r="D4781" s="13"/>
      <c r="E4781" s="14">
        <f t="shared" si="999"/>
        <v>76.150300000000001</v>
      </c>
      <c r="F4781" s="21">
        <f t="shared" si="1004"/>
        <v>8</v>
      </c>
      <c r="G4781" s="13"/>
      <c r="H4781" s="21">
        <f t="shared" si="998"/>
        <v>9</v>
      </c>
      <c r="I4781" s="13"/>
      <c r="J4781" s="11" t="str">
        <f t="shared" si="1001"/>
        <v/>
      </c>
      <c r="K4781" s="11" t="str">
        <f t="shared" si="1002"/>
        <v>U</v>
      </c>
      <c r="L4781" s="11" t="str">
        <f t="shared" si="1003"/>
        <v/>
      </c>
      <c r="M4781" s="13"/>
      <c r="X4781" s="13"/>
    </row>
    <row r="4782" spans="1:24" x14ac:dyDescent="0.3">
      <c r="A4782" s="13"/>
      <c r="B4782" s="11">
        <v>5800</v>
      </c>
      <c r="C4782" s="14">
        <f t="shared" si="997"/>
        <v>76.157700000000006</v>
      </c>
      <c r="D4782" s="13"/>
      <c r="E4782" s="14">
        <f t="shared" si="999"/>
        <v>76.156899999999993</v>
      </c>
      <c r="F4782" s="21">
        <f t="shared" si="1004"/>
        <v>9</v>
      </c>
      <c r="G4782" s="13"/>
      <c r="H4782" s="21">
        <f t="shared" si="998"/>
        <v>8</v>
      </c>
      <c r="I4782" s="13"/>
      <c r="J4782" s="11" t="str">
        <f t="shared" si="1001"/>
        <v/>
      </c>
      <c r="K4782" s="11" t="str">
        <f t="shared" si="1002"/>
        <v/>
      </c>
      <c r="L4782" s="11" t="str">
        <f t="shared" si="1003"/>
        <v>O</v>
      </c>
      <c r="M4782" s="13"/>
      <c r="X4782" s="13"/>
    </row>
    <row r="4783" spans="1:24" x14ac:dyDescent="0.3">
      <c r="A4783" s="13"/>
      <c r="B4783" s="11">
        <v>5801</v>
      </c>
      <c r="C4783" s="14">
        <f t="shared" si="997"/>
        <v>76.164299999999997</v>
      </c>
      <c r="D4783" s="13"/>
      <c r="E4783" s="14">
        <f t="shared" si="999"/>
        <v>76.163399999999996</v>
      </c>
      <c r="F4783" s="21">
        <f t="shared" si="1004"/>
        <v>9</v>
      </c>
      <c r="G4783" s="13"/>
      <c r="H4783" s="21">
        <f t="shared" si="998"/>
        <v>9</v>
      </c>
      <c r="I4783" s="13"/>
      <c r="J4783" s="11" t="str">
        <f t="shared" si="1001"/>
        <v>X</v>
      </c>
      <c r="K4783" s="11" t="str">
        <f t="shared" si="1002"/>
        <v/>
      </c>
      <c r="L4783" s="11" t="str">
        <f t="shared" si="1003"/>
        <v/>
      </c>
      <c r="M4783" s="13"/>
      <c r="X4783" s="13"/>
    </row>
    <row r="4784" spans="1:24" x14ac:dyDescent="0.3">
      <c r="A4784" s="13"/>
      <c r="B4784" s="11">
        <v>5802</v>
      </c>
      <c r="C4784" s="14">
        <f t="shared" si="997"/>
        <v>76.170900000000003</v>
      </c>
      <c r="D4784" s="13"/>
      <c r="E4784" s="14">
        <f t="shared" si="999"/>
        <v>76.169899999999998</v>
      </c>
      <c r="F4784" s="21">
        <f t="shared" si="1004"/>
        <v>9</v>
      </c>
      <c r="G4784" s="13"/>
      <c r="H4784" s="21">
        <f t="shared" si="998"/>
        <v>10</v>
      </c>
      <c r="I4784" s="13"/>
      <c r="J4784" s="11" t="str">
        <f t="shared" si="1001"/>
        <v/>
      </c>
      <c r="K4784" s="11" t="str">
        <f t="shared" si="1002"/>
        <v>U</v>
      </c>
      <c r="L4784" s="11" t="str">
        <f t="shared" si="1003"/>
        <v/>
      </c>
      <c r="M4784" s="13"/>
      <c r="X4784" s="13"/>
    </row>
    <row r="4785" spans="1:24" x14ac:dyDescent="0.3">
      <c r="A4785" s="13"/>
      <c r="B4785" s="11">
        <v>5803</v>
      </c>
      <c r="C4785" s="14">
        <f t="shared" si="997"/>
        <v>76.177400000000006</v>
      </c>
      <c r="D4785" s="13"/>
      <c r="E4785" s="14">
        <f t="shared" si="999"/>
        <v>76.176500000000004</v>
      </c>
      <c r="F4785" s="21">
        <f t="shared" si="1004"/>
        <v>9</v>
      </c>
      <c r="G4785" s="13"/>
      <c r="H4785" s="21">
        <f t="shared" si="998"/>
        <v>9</v>
      </c>
      <c r="I4785" s="13"/>
      <c r="J4785" s="11" t="str">
        <f t="shared" si="1001"/>
        <v>X</v>
      </c>
      <c r="K4785" s="11" t="str">
        <f t="shared" si="1002"/>
        <v/>
      </c>
      <c r="L4785" s="11" t="str">
        <f t="shared" si="1003"/>
        <v/>
      </c>
      <c r="M4785" s="13"/>
      <c r="X4785" s="13"/>
    </row>
    <row r="4786" spans="1:24" x14ac:dyDescent="0.3">
      <c r="A4786" s="13"/>
      <c r="B4786" s="11">
        <v>5804</v>
      </c>
      <c r="C4786" s="14">
        <f t="shared" si="997"/>
        <v>76.183999999999997</v>
      </c>
      <c r="D4786" s="13"/>
      <c r="E4786" s="14">
        <f t="shared" si="999"/>
        <v>76.183000000000007</v>
      </c>
      <c r="F4786" s="21">
        <f t="shared" si="1004"/>
        <v>10</v>
      </c>
      <c r="G4786" s="13"/>
      <c r="H4786" s="21">
        <f t="shared" si="998"/>
        <v>10</v>
      </c>
      <c r="I4786" s="13"/>
      <c r="J4786" s="11" t="str">
        <f t="shared" si="1001"/>
        <v>X</v>
      </c>
      <c r="K4786" s="11" t="str">
        <f t="shared" si="1002"/>
        <v/>
      </c>
      <c r="L4786" s="11" t="str">
        <f t="shared" si="1003"/>
        <v/>
      </c>
      <c r="M4786" s="13"/>
      <c r="X4786" s="13"/>
    </row>
    <row r="4787" spans="1:24" x14ac:dyDescent="0.3">
      <c r="A4787" s="13"/>
      <c r="B4787" s="11">
        <v>5805</v>
      </c>
      <c r="C4787" s="14">
        <f t="shared" si="997"/>
        <v>76.190600000000003</v>
      </c>
      <c r="D4787" s="13"/>
      <c r="E4787" s="14">
        <f t="shared" si="999"/>
        <v>76.189499999999995</v>
      </c>
      <c r="F4787" s="21">
        <f t="shared" si="1004"/>
        <v>10</v>
      </c>
      <c r="G4787" s="13"/>
      <c r="H4787" s="21">
        <f t="shared" si="998"/>
        <v>11</v>
      </c>
      <c r="I4787" s="13"/>
      <c r="J4787" s="11" t="str">
        <f t="shared" si="1001"/>
        <v/>
      </c>
      <c r="K4787" s="11" t="str">
        <f t="shared" si="1002"/>
        <v>U</v>
      </c>
      <c r="L4787" s="11" t="str">
        <f t="shared" si="1003"/>
        <v/>
      </c>
      <c r="M4787" s="13"/>
      <c r="X4787" s="13"/>
    </row>
    <row r="4788" spans="1:24" x14ac:dyDescent="0.3">
      <c r="A4788" s="13"/>
      <c r="B4788" s="11">
        <v>5806</v>
      </c>
      <c r="C4788" s="14">
        <f t="shared" si="997"/>
        <v>76.197100000000006</v>
      </c>
      <c r="D4788" s="13"/>
      <c r="E4788" s="14">
        <f t="shared" si="999"/>
        <v>76.196100000000001</v>
      </c>
      <c r="F4788" s="21">
        <f t="shared" si="1004"/>
        <v>10</v>
      </c>
      <c r="G4788" s="13"/>
      <c r="H4788" s="21">
        <f t="shared" si="998"/>
        <v>10</v>
      </c>
      <c r="I4788" s="13"/>
      <c r="J4788" s="11" t="str">
        <f t="shared" si="1001"/>
        <v>X</v>
      </c>
      <c r="K4788" s="11" t="str">
        <f t="shared" si="1002"/>
        <v/>
      </c>
      <c r="L4788" s="11" t="str">
        <f t="shared" si="1003"/>
        <v/>
      </c>
      <c r="M4788" s="13"/>
      <c r="X4788" s="13"/>
    </row>
    <row r="4789" spans="1:24" x14ac:dyDescent="0.3">
      <c r="A4789" s="13"/>
      <c r="B4789" s="11">
        <v>5807</v>
      </c>
      <c r="C4789" s="14">
        <f t="shared" si="997"/>
        <v>76.203699999999998</v>
      </c>
      <c r="D4789" s="13"/>
      <c r="E4789" s="14">
        <f t="shared" si="999"/>
        <v>76.202600000000004</v>
      </c>
      <c r="F4789" s="21">
        <f t="shared" si="1004"/>
        <v>10</v>
      </c>
      <c r="G4789" s="13"/>
      <c r="H4789" s="21">
        <f t="shared" si="998"/>
        <v>11</v>
      </c>
      <c r="I4789" s="13"/>
      <c r="J4789" s="11" t="str">
        <f t="shared" si="1001"/>
        <v/>
      </c>
      <c r="K4789" s="11" t="str">
        <f t="shared" si="1002"/>
        <v>U</v>
      </c>
      <c r="L4789" s="11" t="str">
        <f t="shared" si="1003"/>
        <v/>
      </c>
      <c r="M4789" s="13"/>
      <c r="X4789" s="13"/>
    </row>
    <row r="4790" spans="1:24" x14ac:dyDescent="0.3">
      <c r="A4790" s="13"/>
      <c r="B4790" s="11">
        <v>5808</v>
      </c>
      <c r="C4790" s="14">
        <f t="shared" si="997"/>
        <v>76.2102</v>
      </c>
      <c r="D4790" s="13"/>
      <c r="E4790" s="14">
        <f t="shared" si="999"/>
        <v>76.209199999999996</v>
      </c>
      <c r="F4790" s="21">
        <f t="shared" si="1004"/>
        <v>11</v>
      </c>
      <c r="G4790" s="13"/>
      <c r="H4790" s="21">
        <f t="shared" si="998"/>
        <v>10</v>
      </c>
      <c r="I4790" s="13"/>
      <c r="J4790" s="11" t="str">
        <f t="shared" si="1001"/>
        <v/>
      </c>
      <c r="K4790" s="11" t="str">
        <f t="shared" si="1002"/>
        <v/>
      </c>
      <c r="L4790" s="11" t="str">
        <f t="shared" si="1003"/>
        <v>O</v>
      </c>
      <c r="M4790" s="13"/>
      <c r="X4790" s="13"/>
    </row>
    <row r="4791" spans="1:24" x14ac:dyDescent="0.3">
      <c r="A4791" s="13"/>
      <c r="B4791" s="11">
        <v>5809</v>
      </c>
      <c r="C4791" s="14">
        <f t="shared" si="997"/>
        <v>76.216800000000006</v>
      </c>
      <c r="D4791" s="13"/>
      <c r="E4791" s="14">
        <f t="shared" si="999"/>
        <v>76.215699999999998</v>
      </c>
      <c r="F4791" s="21">
        <f t="shared" si="1004"/>
        <v>11</v>
      </c>
      <c r="G4791" s="13"/>
      <c r="H4791" s="21">
        <f t="shared" si="998"/>
        <v>11</v>
      </c>
      <c r="I4791" s="13"/>
      <c r="J4791" s="11" t="str">
        <f t="shared" ref="J4791:J4822" si="1005">IF(H4791=F4791,"X","")</f>
        <v>X</v>
      </c>
      <c r="K4791" s="11" t="str">
        <f t="shared" ref="K4791:K4822" si="1006">IF(H4791&gt;F4791,"U","")</f>
        <v/>
      </c>
      <c r="L4791" s="11" t="str">
        <f t="shared" ref="L4791:L4822" si="1007">IF(H4791&lt;F4791,"O","")</f>
        <v/>
      </c>
      <c r="M4791" s="13"/>
      <c r="X4791" s="13"/>
    </row>
    <row r="4792" spans="1:24" x14ac:dyDescent="0.3">
      <c r="A4792" s="13"/>
      <c r="B4792" s="11">
        <v>5810</v>
      </c>
      <c r="C4792" s="14">
        <f t="shared" si="997"/>
        <v>76.223399999999998</v>
      </c>
      <c r="D4792" s="13"/>
      <c r="E4792" s="14">
        <f t="shared" si="999"/>
        <v>76.222200000000001</v>
      </c>
      <c r="F4792" s="21">
        <f t="shared" si="1004"/>
        <v>11</v>
      </c>
      <c r="G4792" s="13"/>
      <c r="H4792" s="21">
        <f t="shared" si="998"/>
        <v>11.999999999999998</v>
      </c>
      <c r="I4792" s="13"/>
      <c r="J4792" s="11" t="str">
        <f t="shared" si="1005"/>
        <v/>
      </c>
      <c r="K4792" s="11" t="str">
        <f t="shared" si="1006"/>
        <v>U</v>
      </c>
      <c r="L4792" s="11" t="str">
        <f t="shared" si="1007"/>
        <v/>
      </c>
      <c r="M4792" s="13"/>
      <c r="X4792" s="13"/>
    </row>
    <row r="4793" spans="1:24" x14ac:dyDescent="0.3">
      <c r="A4793" s="13"/>
      <c r="B4793" s="11">
        <v>5811</v>
      </c>
      <c r="C4793" s="14">
        <f t="shared" si="997"/>
        <v>76.229900000000001</v>
      </c>
      <c r="D4793" s="13"/>
      <c r="E4793" s="14">
        <f t="shared" si="999"/>
        <v>76.228800000000007</v>
      </c>
      <c r="F4793" s="21">
        <f t="shared" si="1004"/>
        <v>11</v>
      </c>
      <c r="G4793" s="13"/>
      <c r="H4793" s="21">
        <f t="shared" si="998"/>
        <v>11</v>
      </c>
      <c r="I4793" s="13"/>
      <c r="J4793" s="11" t="str">
        <f t="shared" si="1005"/>
        <v>X</v>
      </c>
      <c r="K4793" s="11" t="str">
        <f t="shared" si="1006"/>
        <v/>
      </c>
      <c r="L4793" s="11" t="str">
        <f t="shared" si="1007"/>
        <v/>
      </c>
      <c r="M4793" s="13"/>
      <c r="X4793" s="13"/>
    </row>
    <row r="4794" spans="1:24" x14ac:dyDescent="0.3">
      <c r="A4794" s="13"/>
      <c r="B4794" s="11">
        <v>5812</v>
      </c>
      <c r="C4794" s="14">
        <f t="shared" si="997"/>
        <v>76.236500000000007</v>
      </c>
      <c r="D4794" s="13"/>
      <c r="E4794" s="14">
        <f t="shared" si="999"/>
        <v>76.235299999999995</v>
      </c>
      <c r="F4794" s="21">
        <f t="shared" si="1004"/>
        <v>12</v>
      </c>
      <c r="G4794" s="13"/>
      <c r="H4794" s="21">
        <f t="shared" si="998"/>
        <v>11.999999999999998</v>
      </c>
      <c r="I4794" s="13"/>
      <c r="J4794" s="11" t="str">
        <f t="shared" si="1005"/>
        <v>X</v>
      </c>
      <c r="K4794" s="11" t="str">
        <f t="shared" si="1006"/>
        <v/>
      </c>
      <c r="L4794" s="11" t="str">
        <f t="shared" si="1007"/>
        <v/>
      </c>
      <c r="M4794" s="13"/>
      <c r="X4794" s="13"/>
    </row>
    <row r="4795" spans="1:24" x14ac:dyDescent="0.3">
      <c r="A4795" s="13"/>
      <c r="B4795" s="11">
        <v>5813</v>
      </c>
      <c r="C4795" s="14">
        <f t="shared" si="997"/>
        <v>76.242999999999995</v>
      </c>
      <c r="D4795" s="13"/>
      <c r="E4795" s="14">
        <f t="shared" si="999"/>
        <v>76.241799999999998</v>
      </c>
      <c r="F4795" s="21">
        <f t="shared" si="1004"/>
        <v>12</v>
      </c>
      <c r="G4795" s="13"/>
      <c r="H4795" s="21">
        <f t="shared" si="998"/>
        <v>11.999999999999998</v>
      </c>
      <c r="I4795" s="13"/>
      <c r="J4795" s="11" t="str">
        <f t="shared" si="1005"/>
        <v>X</v>
      </c>
      <c r="K4795" s="11" t="str">
        <f t="shared" si="1006"/>
        <v/>
      </c>
      <c r="L4795" s="11" t="str">
        <f t="shared" si="1007"/>
        <v/>
      </c>
      <c r="M4795" s="13"/>
      <c r="X4795" s="13"/>
    </row>
    <row r="4796" spans="1:24" x14ac:dyDescent="0.3">
      <c r="A4796" s="13"/>
      <c r="B4796" s="11">
        <v>5814</v>
      </c>
      <c r="C4796" s="14">
        <f t="shared" si="997"/>
        <v>76.249600000000001</v>
      </c>
      <c r="D4796" s="13"/>
      <c r="E4796" s="14">
        <f t="shared" si="999"/>
        <v>76.248400000000004</v>
      </c>
      <c r="F4796" s="21">
        <f t="shared" si="1004"/>
        <v>12</v>
      </c>
      <c r="G4796" s="13"/>
      <c r="H4796" s="21">
        <f t="shared" si="998"/>
        <v>11.999999999999998</v>
      </c>
      <c r="I4796" s="13"/>
      <c r="J4796" s="11" t="str">
        <f t="shared" si="1005"/>
        <v>X</v>
      </c>
      <c r="K4796" s="11" t="str">
        <f t="shared" si="1006"/>
        <v/>
      </c>
      <c r="L4796" s="11" t="str">
        <f t="shared" si="1007"/>
        <v/>
      </c>
      <c r="M4796" s="13"/>
      <c r="X4796" s="13"/>
    </row>
    <row r="4797" spans="1:24" x14ac:dyDescent="0.3">
      <c r="A4797" s="13"/>
      <c r="B4797" s="11">
        <v>5815</v>
      </c>
      <c r="C4797" s="14">
        <f t="shared" si="997"/>
        <v>76.256100000000004</v>
      </c>
      <c r="D4797" s="13"/>
      <c r="E4797" s="14">
        <f t="shared" si="999"/>
        <v>76.254900000000006</v>
      </c>
      <c r="F4797" s="21">
        <f t="shared" si="1004"/>
        <v>12</v>
      </c>
      <c r="G4797" s="13"/>
      <c r="H4797" s="21">
        <f t="shared" si="998"/>
        <v>11.999999999999998</v>
      </c>
      <c r="I4797" s="13"/>
      <c r="J4797" s="11" t="str">
        <f t="shared" si="1005"/>
        <v>X</v>
      </c>
      <c r="K4797" s="11" t="str">
        <f t="shared" si="1006"/>
        <v/>
      </c>
      <c r="L4797" s="11" t="str">
        <f t="shared" si="1007"/>
        <v/>
      </c>
      <c r="M4797" s="13"/>
      <c r="X4797" s="13"/>
    </row>
    <row r="4798" spans="1:24" x14ac:dyDescent="0.3">
      <c r="A4798" s="13"/>
      <c r="B4798" s="11">
        <v>5816</v>
      </c>
      <c r="C4798" s="14">
        <f t="shared" si="997"/>
        <v>76.262699999999995</v>
      </c>
      <c r="D4798" s="13"/>
      <c r="E4798" s="14">
        <f t="shared" si="999"/>
        <v>76.261399999999995</v>
      </c>
      <c r="F4798" s="21">
        <f t="shared" si="1004"/>
        <v>13</v>
      </c>
      <c r="G4798" s="13"/>
      <c r="H4798" s="21">
        <f t="shared" si="998"/>
        <v>13</v>
      </c>
      <c r="I4798" s="13"/>
      <c r="J4798" s="11" t="str">
        <f t="shared" si="1005"/>
        <v>X</v>
      </c>
      <c r="K4798" s="11" t="str">
        <f t="shared" si="1006"/>
        <v/>
      </c>
      <c r="L4798" s="11" t="str">
        <f t="shared" si="1007"/>
        <v/>
      </c>
      <c r="M4798" s="13"/>
      <c r="X4798" s="13"/>
    </row>
    <row r="4799" spans="1:24" x14ac:dyDescent="0.3">
      <c r="A4799" s="13"/>
      <c r="B4799" s="11">
        <v>5817</v>
      </c>
      <c r="C4799" s="14">
        <f t="shared" si="997"/>
        <v>76.269300000000001</v>
      </c>
      <c r="D4799" s="13"/>
      <c r="E4799" s="14">
        <f t="shared" si="999"/>
        <v>76.268000000000001</v>
      </c>
      <c r="F4799" s="21">
        <f t="shared" si="1004"/>
        <v>13</v>
      </c>
      <c r="G4799" s="13"/>
      <c r="H4799" s="21">
        <f t="shared" si="998"/>
        <v>13</v>
      </c>
      <c r="I4799" s="13"/>
      <c r="J4799" s="11" t="str">
        <f t="shared" si="1005"/>
        <v>X</v>
      </c>
      <c r="K4799" s="11" t="str">
        <f t="shared" si="1006"/>
        <v/>
      </c>
      <c r="L4799" s="11" t="str">
        <f t="shared" si="1007"/>
        <v/>
      </c>
      <c r="M4799" s="13"/>
      <c r="X4799" s="13"/>
    </row>
    <row r="4800" spans="1:24" x14ac:dyDescent="0.3">
      <c r="A4800" s="13"/>
      <c r="B4800" s="11">
        <v>5818</v>
      </c>
      <c r="C4800" s="14">
        <f t="shared" si="997"/>
        <v>76.275800000000004</v>
      </c>
      <c r="D4800" s="13"/>
      <c r="E4800" s="14">
        <f t="shared" si="999"/>
        <v>76.274500000000003</v>
      </c>
      <c r="F4800" s="21">
        <f t="shared" si="1004"/>
        <v>13</v>
      </c>
      <c r="G4800" s="13"/>
      <c r="H4800" s="21">
        <f t="shared" si="998"/>
        <v>13</v>
      </c>
      <c r="I4800" s="13"/>
      <c r="J4800" s="11" t="str">
        <f t="shared" si="1005"/>
        <v>X</v>
      </c>
      <c r="K4800" s="11" t="str">
        <f t="shared" si="1006"/>
        <v/>
      </c>
      <c r="L4800" s="11" t="str">
        <f t="shared" si="1007"/>
        <v/>
      </c>
      <c r="M4800" s="13"/>
      <c r="X4800" s="13"/>
    </row>
    <row r="4801" spans="1:24" x14ac:dyDescent="0.3">
      <c r="A4801" s="13"/>
      <c r="B4801" s="11">
        <v>5819</v>
      </c>
      <c r="C4801" s="14">
        <f t="shared" si="997"/>
        <v>76.282399999999996</v>
      </c>
      <c r="D4801" s="13"/>
      <c r="E4801" s="14">
        <f t="shared" si="999"/>
        <v>76.281000000000006</v>
      </c>
      <c r="F4801" s="21">
        <f t="shared" ref="F4801:F4822" si="1008">ROUND(16-((0.42-(E4801-76))/0.14)*(16/6),0)</f>
        <v>13</v>
      </c>
      <c r="G4801" s="13"/>
      <c r="H4801" s="21">
        <f t="shared" si="998"/>
        <v>14</v>
      </c>
      <c r="I4801" s="13"/>
      <c r="J4801" s="11" t="str">
        <f t="shared" si="1005"/>
        <v/>
      </c>
      <c r="K4801" s="11" t="str">
        <f t="shared" si="1006"/>
        <v>U</v>
      </c>
      <c r="L4801" s="11" t="str">
        <f t="shared" si="1007"/>
        <v/>
      </c>
      <c r="M4801" s="13"/>
      <c r="X4801" s="13"/>
    </row>
    <row r="4802" spans="1:24" x14ac:dyDescent="0.3">
      <c r="A4802" s="13"/>
      <c r="B4802" s="11">
        <v>5820</v>
      </c>
      <c r="C4802" s="14">
        <f t="shared" si="997"/>
        <v>76.288899999999998</v>
      </c>
      <c r="D4802" s="13"/>
      <c r="E4802" s="14">
        <f t="shared" si="999"/>
        <v>76.287599999999998</v>
      </c>
      <c r="F4802" s="21">
        <f t="shared" si="1008"/>
        <v>13</v>
      </c>
      <c r="G4802" s="13"/>
      <c r="H4802" s="21">
        <f t="shared" si="998"/>
        <v>13</v>
      </c>
      <c r="I4802" s="13"/>
      <c r="J4802" s="11" t="str">
        <f t="shared" si="1005"/>
        <v>X</v>
      </c>
      <c r="K4802" s="11" t="str">
        <f t="shared" si="1006"/>
        <v/>
      </c>
      <c r="L4802" s="11" t="str">
        <f t="shared" si="1007"/>
        <v/>
      </c>
      <c r="M4802" s="13"/>
      <c r="X4802" s="13"/>
    </row>
    <row r="4803" spans="1:24" x14ac:dyDescent="0.3">
      <c r="A4803" s="13"/>
      <c r="B4803" s="11">
        <v>5821</v>
      </c>
      <c r="C4803" s="14">
        <f t="shared" si="997"/>
        <v>76.295500000000004</v>
      </c>
      <c r="D4803" s="13"/>
      <c r="E4803" s="14">
        <f t="shared" si="999"/>
        <v>76.2941</v>
      </c>
      <c r="F4803" s="21">
        <f t="shared" si="1008"/>
        <v>14</v>
      </c>
      <c r="G4803" s="13"/>
      <c r="H4803" s="21">
        <f t="shared" si="998"/>
        <v>14</v>
      </c>
      <c r="I4803" s="13"/>
      <c r="J4803" s="11" t="str">
        <f t="shared" si="1005"/>
        <v>X</v>
      </c>
      <c r="K4803" s="11" t="str">
        <f t="shared" si="1006"/>
        <v/>
      </c>
      <c r="L4803" s="11" t="str">
        <f t="shared" si="1007"/>
        <v/>
      </c>
      <c r="M4803" s="13"/>
      <c r="X4803" s="13"/>
    </row>
    <row r="4804" spans="1:24" x14ac:dyDescent="0.3">
      <c r="A4804" s="13"/>
      <c r="B4804" s="11">
        <v>5822</v>
      </c>
      <c r="C4804" s="14">
        <f t="shared" si="997"/>
        <v>76.302000000000007</v>
      </c>
      <c r="D4804" s="13"/>
      <c r="E4804" s="14">
        <f t="shared" si="999"/>
        <v>76.300700000000006</v>
      </c>
      <c r="F4804" s="21">
        <f t="shared" si="1008"/>
        <v>14</v>
      </c>
      <c r="G4804" s="13"/>
      <c r="H4804" s="21">
        <f t="shared" si="998"/>
        <v>13</v>
      </c>
      <c r="I4804" s="13"/>
      <c r="J4804" s="11" t="str">
        <f t="shared" si="1005"/>
        <v/>
      </c>
      <c r="K4804" s="11" t="str">
        <f t="shared" si="1006"/>
        <v/>
      </c>
      <c r="L4804" s="11" t="str">
        <f t="shared" si="1007"/>
        <v>O</v>
      </c>
      <c r="M4804" s="13"/>
      <c r="X4804" s="13"/>
    </row>
    <row r="4805" spans="1:24" x14ac:dyDescent="0.3">
      <c r="A4805" s="13"/>
      <c r="B4805" s="11">
        <v>5823</v>
      </c>
      <c r="C4805" s="14">
        <f t="shared" si="997"/>
        <v>76.308599999999998</v>
      </c>
      <c r="D4805" s="13"/>
      <c r="E4805" s="14">
        <f t="shared" si="999"/>
        <v>76.307199999999995</v>
      </c>
      <c r="F4805" s="21">
        <f t="shared" si="1008"/>
        <v>14</v>
      </c>
      <c r="G4805" s="13"/>
      <c r="H4805" s="21">
        <f t="shared" si="998"/>
        <v>14</v>
      </c>
      <c r="I4805" s="13"/>
      <c r="J4805" s="11" t="str">
        <f t="shared" si="1005"/>
        <v>X</v>
      </c>
      <c r="K4805" s="11" t="str">
        <f t="shared" si="1006"/>
        <v/>
      </c>
      <c r="L4805" s="11" t="str">
        <f t="shared" si="1007"/>
        <v/>
      </c>
      <c r="M4805" s="13"/>
      <c r="X4805" s="13"/>
    </row>
    <row r="4806" spans="1:24" x14ac:dyDescent="0.3">
      <c r="A4806" s="13"/>
      <c r="B4806" s="11">
        <v>5824</v>
      </c>
      <c r="C4806" s="14">
        <f t="shared" ref="C4806:C4869" si="1009">ROUND(SQRT(B4806),4)</f>
        <v>76.315100000000001</v>
      </c>
      <c r="D4806" s="13"/>
      <c r="E4806" s="14">
        <f t="shared" si="999"/>
        <v>76.313699999999997</v>
      </c>
      <c r="F4806" s="21">
        <f t="shared" si="1008"/>
        <v>14</v>
      </c>
      <c r="G4806" s="13"/>
      <c r="H4806" s="21">
        <f t="shared" si="998"/>
        <v>14</v>
      </c>
      <c r="I4806" s="13"/>
      <c r="J4806" s="11" t="str">
        <f t="shared" si="1005"/>
        <v>X</v>
      </c>
      <c r="K4806" s="11" t="str">
        <f t="shared" si="1006"/>
        <v/>
      </c>
      <c r="L4806" s="11" t="str">
        <f t="shared" si="1007"/>
        <v/>
      </c>
      <c r="M4806" s="13"/>
      <c r="X4806" s="13"/>
    </row>
    <row r="4807" spans="1:24" x14ac:dyDescent="0.3">
      <c r="A4807" s="13"/>
      <c r="B4807" s="11">
        <v>5825</v>
      </c>
      <c r="C4807" s="14">
        <f t="shared" si="1009"/>
        <v>76.321700000000007</v>
      </c>
      <c r="D4807" s="13"/>
      <c r="E4807" s="14">
        <f t="shared" si="999"/>
        <v>76.320300000000003</v>
      </c>
      <c r="F4807" s="21">
        <f t="shared" si="1008"/>
        <v>14</v>
      </c>
      <c r="G4807" s="13"/>
      <c r="H4807" s="21">
        <f t="shared" ref="H4807:H4870" si="1010">ROUND(C4807-E4807,4)*10000</f>
        <v>14</v>
      </c>
      <c r="I4807" s="13"/>
      <c r="J4807" s="11" t="str">
        <f t="shared" si="1005"/>
        <v>X</v>
      </c>
      <c r="K4807" s="11" t="str">
        <f t="shared" si="1006"/>
        <v/>
      </c>
      <c r="L4807" s="11" t="str">
        <f t="shared" si="1007"/>
        <v/>
      </c>
      <c r="M4807" s="13"/>
      <c r="X4807" s="13"/>
    </row>
    <row r="4808" spans="1:24" x14ac:dyDescent="0.3">
      <c r="A4808" s="13"/>
      <c r="B4808" s="11">
        <v>5826</v>
      </c>
      <c r="C4808" s="14">
        <f t="shared" si="1009"/>
        <v>76.328199999999995</v>
      </c>
      <c r="D4808" s="13"/>
      <c r="E4808" s="14">
        <f t="shared" si="999"/>
        <v>76.326800000000006</v>
      </c>
      <c r="F4808" s="21">
        <f t="shared" si="1008"/>
        <v>14</v>
      </c>
      <c r="G4808" s="13"/>
      <c r="H4808" s="21">
        <f t="shared" si="1010"/>
        <v>14</v>
      </c>
      <c r="I4808" s="13"/>
      <c r="J4808" s="11" t="str">
        <f t="shared" si="1005"/>
        <v>X</v>
      </c>
      <c r="K4808" s="11" t="str">
        <f t="shared" si="1006"/>
        <v/>
      </c>
      <c r="L4808" s="11" t="str">
        <f t="shared" si="1007"/>
        <v/>
      </c>
      <c r="M4808" s="13"/>
      <c r="X4808" s="13"/>
    </row>
    <row r="4809" spans="1:24" x14ac:dyDescent="0.3">
      <c r="A4809" s="13"/>
      <c r="B4809" s="11">
        <v>5827</v>
      </c>
      <c r="C4809" s="14">
        <f t="shared" si="1009"/>
        <v>76.334800000000001</v>
      </c>
      <c r="D4809" s="13"/>
      <c r="E4809" s="14">
        <f t="shared" si="999"/>
        <v>76.333299999999994</v>
      </c>
      <c r="F4809" s="21">
        <f t="shared" si="1008"/>
        <v>14</v>
      </c>
      <c r="G4809" s="13"/>
      <c r="H4809" s="21">
        <f t="shared" si="1010"/>
        <v>15</v>
      </c>
      <c r="I4809" s="13"/>
      <c r="J4809" s="11" t="str">
        <f t="shared" si="1005"/>
        <v/>
      </c>
      <c r="K4809" s="11" t="str">
        <f t="shared" si="1006"/>
        <v>U</v>
      </c>
      <c r="L4809" s="11" t="str">
        <f t="shared" si="1007"/>
        <v/>
      </c>
      <c r="M4809" s="13"/>
      <c r="X4809" s="13"/>
    </row>
    <row r="4810" spans="1:24" x14ac:dyDescent="0.3">
      <c r="A4810" s="13"/>
      <c r="B4810" s="11">
        <v>5828</v>
      </c>
      <c r="C4810" s="14">
        <f t="shared" si="1009"/>
        <v>76.341300000000004</v>
      </c>
      <c r="D4810" s="13"/>
      <c r="E4810" s="14">
        <f t="shared" si="999"/>
        <v>76.3399</v>
      </c>
      <c r="F4810" s="21">
        <f t="shared" si="1008"/>
        <v>14</v>
      </c>
      <c r="G4810" s="13"/>
      <c r="H4810" s="21">
        <f t="shared" si="1010"/>
        <v>14</v>
      </c>
      <c r="I4810" s="13"/>
      <c r="J4810" s="11" t="str">
        <f t="shared" si="1005"/>
        <v>X</v>
      </c>
      <c r="K4810" s="11" t="str">
        <f t="shared" si="1006"/>
        <v/>
      </c>
      <c r="L4810" s="11" t="str">
        <f t="shared" si="1007"/>
        <v/>
      </c>
      <c r="M4810" s="13"/>
      <c r="X4810" s="13"/>
    </row>
    <row r="4811" spans="1:24" x14ac:dyDescent="0.3">
      <c r="A4811" s="13"/>
      <c r="B4811" s="11">
        <v>5829</v>
      </c>
      <c r="C4811" s="14">
        <f t="shared" si="1009"/>
        <v>76.347899999999996</v>
      </c>
      <c r="D4811" s="13"/>
      <c r="E4811" s="14">
        <f t="shared" si="999"/>
        <v>76.346400000000003</v>
      </c>
      <c r="F4811" s="21">
        <f t="shared" si="1008"/>
        <v>15</v>
      </c>
      <c r="G4811" s="13"/>
      <c r="H4811" s="21">
        <f t="shared" si="1010"/>
        <v>15</v>
      </c>
      <c r="I4811" s="13"/>
      <c r="J4811" s="11" t="str">
        <f t="shared" si="1005"/>
        <v>X</v>
      </c>
      <c r="K4811" s="11" t="str">
        <f t="shared" si="1006"/>
        <v/>
      </c>
      <c r="L4811" s="11" t="str">
        <f t="shared" si="1007"/>
        <v/>
      </c>
      <c r="M4811" s="13"/>
      <c r="X4811" s="13"/>
    </row>
    <row r="4812" spans="1:24" x14ac:dyDescent="0.3">
      <c r="A4812" s="13"/>
      <c r="B4812" s="11">
        <v>5830</v>
      </c>
      <c r="C4812" s="14">
        <f t="shared" si="1009"/>
        <v>76.354399999999998</v>
      </c>
      <c r="D4812" s="13"/>
      <c r="E4812" s="14">
        <f t="shared" si="999"/>
        <v>76.352900000000005</v>
      </c>
      <c r="F4812" s="21">
        <f t="shared" si="1008"/>
        <v>15</v>
      </c>
      <c r="G4812" s="13"/>
      <c r="H4812" s="21">
        <f t="shared" si="1010"/>
        <v>15</v>
      </c>
      <c r="I4812" s="13"/>
      <c r="J4812" s="11" t="str">
        <f t="shared" si="1005"/>
        <v>X</v>
      </c>
      <c r="K4812" s="11" t="str">
        <f t="shared" si="1006"/>
        <v/>
      </c>
      <c r="L4812" s="11" t="str">
        <f t="shared" si="1007"/>
        <v/>
      </c>
      <c r="M4812" s="13"/>
      <c r="X4812" s="13"/>
    </row>
    <row r="4813" spans="1:24" x14ac:dyDescent="0.3">
      <c r="A4813" s="13"/>
      <c r="B4813" s="11">
        <v>5831</v>
      </c>
      <c r="C4813" s="14">
        <f t="shared" si="1009"/>
        <v>76.361000000000004</v>
      </c>
      <c r="D4813" s="13"/>
      <c r="E4813" s="14">
        <f t="shared" si="999"/>
        <v>76.359499999999997</v>
      </c>
      <c r="F4813" s="21">
        <f t="shared" si="1008"/>
        <v>15</v>
      </c>
      <c r="G4813" s="13"/>
      <c r="H4813" s="21">
        <f t="shared" si="1010"/>
        <v>15</v>
      </c>
      <c r="I4813" s="13"/>
      <c r="J4813" s="11" t="str">
        <f t="shared" si="1005"/>
        <v>X</v>
      </c>
      <c r="K4813" s="11" t="str">
        <f t="shared" si="1006"/>
        <v/>
      </c>
      <c r="L4813" s="11" t="str">
        <f t="shared" si="1007"/>
        <v/>
      </c>
      <c r="M4813" s="13"/>
      <c r="X4813" s="13"/>
    </row>
    <row r="4814" spans="1:24" x14ac:dyDescent="0.3">
      <c r="A4814" s="13"/>
      <c r="B4814" s="11">
        <v>5832</v>
      </c>
      <c r="C4814" s="14">
        <f t="shared" si="1009"/>
        <v>76.367500000000007</v>
      </c>
      <c r="D4814" s="13"/>
      <c r="E4814" s="14">
        <f t="shared" si="999"/>
        <v>76.366</v>
      </c>
      <c r="F4814" s="21">
        <f t="shared" si="1008"/>
        <v>15</v>
      </c>
      <c r="G4814" s="13"/>
      <c r="H4814" s="21">
        <f t="shared" si="1010"/>
        <v>15</v>
      </c>
      <c r="I4814" s="13"/>
      <c r="J4814" s="11" t="str">
        <f t="shared" si="1005"/>
        <v>X</v>
      </c>
      <c r="K4814" s="11" t="str">
        <f t="shared" si="1006"/>
        <v/>
      </c>
      <c r="L4814" s="11" t="str">
        <f t="shared" si="1007"/>
        <v/>
      </c>
      <c r="M4814" s="13"/>
      <c r="X4814" s="13"/>
    </row>
    <row r="4815" spans="1:24" x14ac:dyDescent="0.3">
      <c r="A4815" s="13"/>
      <c r="B4815" s="11">
        <v>5833</v>
      </c>
      <c r="C4815" s="14">
        <f t="shared" si="1009"/>
        <v>76.374099999999999</v>
      </c>
      <c r="D4815" s="13"/>
      <c r="E4815" s="14">
        <f t="shared" si="999"/>
        <v>76.372500000000002</v>
      </c>
      <c r="F4815" s="21">
        <f t="shared" si="1008"/>
        <v>15</v>
      </c>
      <c r="G4815" s="13"/>
      <c r="H4815" s="21">
        <f t="shared" si="1010"/>
        <v>16</v>
      </c>
      <c r="I4815" s="13"/>
      <c r="J4815" s="11" t="str">
        <f t="shared" si="1005"/>
        <v/>
      </c>
      <c r="K4815" s="11" t="str">
        <f t="shared" si="1006"/>
        <v>U</v>
      </c>
      <c r="L4815" s="11" t="str">
        <f t="shared" si="1007"/>
        <v/>
      </c>
      <c r="M4815" s="13"/>
      <c r="X4815" s="13"/>
    </row>
    <row r="4816" spans="1:24" x14ac:dyDescent="0.3">
      <c r="A4816" s="13"/>
      <c r="B4816" s="11">
        <v>5834</v>
      </c>
      <c r="C4816" s="14">
        <f t="shared" si="1009"/>
        <v>76.380600000000001</v>
      </c>
      <c r="D4816" s="13"/>
      <c r="E4816" s="14">
        <f t="shared" si="999"/>
        <v>76.379099999999994</v>
      </c>
      <c r="F4816" s="21">
        <f t="shared" si="1008"/>
        <v>15</v>
      </c>
      <c r="G4816" s="13"/>
      <c r="H4816" s="21">
        <f t="shared" si="1010"/>
        <v>15</v>
      </c>
      <c r="I4816" s="13"/>
      <c r="J4816" s="11" t="str">
        <f t="shared" si="1005"/>
        <v>X</v>
      </c>
      <c r="K4816" s="11" t="str">
        <f t="shared" si="1006"/>
        <v/>
      </c>
      <c r="L4816" s="11" t="str">
        <f t="shared" si="1007"/>
        <v/>
      </c>
      <c r="M4816" s="13"/>
      <c r="X4816" s="13"/>
    </row>
    <row r="4817" spans="1:24" x14ac:dyDescent="0.3">
      <c r="A4817" s="13"/>
      <c r="B4817" s="11">
        <v>5835</v>
      </c>
      <c r="C4817" s="14">
        <f t="shared" si="1009"/>
        <v>76.387200000000007</v>
      </c>
      <c r="D4817" s="13"/>
      <c r="E4817" s="14">
        <f t="shared" si="999"/>
        <v>76.385599999999997</v>
      </c>
      <c r="F4817" s="21">
        <f t="shared" si="1008"/>
        <v>15</v>
      </c>
      <c r="G4817" s="13"/>
      <c r="H4817" s="21">
        <f t="shared" si="1010"/>
        <v>16</v>
      </c>
      <c r="I4817" s="13"/>
      <c r="J4817" s="11" t="str">
        <f t="shared" si="1005"/>
        <v/>
      </c>
      <c r="K4817" s="11" t="str">
        <f t="shared" si="1006"/>
        <v>U</v>
      </c>
      <c r="L4817" s="11" t="str">
        <f t="shared" si="1007"/>
        <v/>
      </c>
      <c r="M4817" s="13"/>
      <c r="X4817" s="13"/>
    </row>
    <row r="4818" spans="1:24" x14ac:dyDescent="0.3">
      <c r="A4818" s="13"/>
      <c r="B4818" s="11">
        <v>5836</v>
      </c>
      <c r="C4818" s="14">
        <f t="shared" si="1009"/>
        <v>76.393699999999995</v>
      </c>
      <c r="D4818" s="13"/>
      <c r="E4818" s="14">
        <f t="shared" si="999"/>
        <v>76.392200000000003</v>
      </c>
      <c r="F4818" s="21">
        <f t="shared" si="1008"/>
        <v>15</v>
      </c>
      <c r="G4818" s="13"/>
      <c r="H4818" s="21">
        <f t="shared" si="1010"/>
        <v>15</v>
      </c>
      <c r="I4818" s="13"/>
      <c r="J4818" s="11" t="str">
        <f t="shared" si="1005"/>
        <v>X</v>
      </c>
      <c r="K4818" s="11" t="str">
        <f t="shared" si="1006"/>
        <v/>
      </c>
      <c r="L4818" s="11" t="str">
        <f t="shared" si="1007"/>
        <v/>
      </c>
      <c r="M4818" s="13"/>
      <c r="X4818" s="13"/>
    </row>
    <row r="4819" spans="1:24" x14ac:dyDescent="0.3">
      <c r="A4819" s="13"/>
      <c r="B4819" s="11">
        <v>5837</v>
      </c>
      <c r="C4819" s="14">
        <f t="shared" si="1009"/>
        <v>76.400300000000001</v>
      </c>
      <c r="D4819" s="13"/>
      <c r="E4819" s="14">
        <f t="shared" si="999"/>
        <v>76.398700000000005</v>
      </c>
      <c r="F4819" s="21">
        <f t="shared" si="1008"/>
        <v>16</v>
      </c>
      <c r="G4819" s="13"/>
      <c r="H4819" s="21">
        <f t="shared" si="1010"/>
        <v>16</v>
      </c>
      <c r="I4819" s="13"/>
      <c r="J4819" s="11" t="str">
        <f t="shared" si="1005"/>
        <v>X</v>
      </c>
      <c r="K4819" s="11" t="str">
        <f t="shared" si="1006"/>
        <v/>
      </c>
      <c r="L4819" s="11" t="str">
        <f t="shared" si="1007"/>
        <v/>
      </c>
      <c r="M4819" s="13"/>
      <c r="X4819" s="13"/>
    </row>
    <row r="4820" spans="1:24" x14ac:dyDescent="0.3">
      <c r="A4820" s="13"/>
      <c r="B4820" s="11">
        <v>5838</v>
      </c>
      <c r="C4820" s="14">
        <f t="shared" si="1009"/>
        <v>76.406800000000004</v>
      </c>
      <c r="D4820" s="13"/>
      <c r="E4820" s="14">
        <f t="shared" si="999"/>
        <v>76.405199999999994</v>
      </c>
      <c r="F4820" s="21">
        <f t="shared" si="1008"/>
        <v>16</v>
      </c>
      <c r="G4820" s="13"/>
      <c r="H4820" s="21">
        <f t="shared" si="1010"/>
        <v>16</v>
      </c>
      <c r="I4820" s="13"/>
      <c r="J4820" s="11" t="str">
        <f t="shared" si="1005"/>
        <v>X</v>
      </c>
      <c r="K4820" s="11" t="str">
        <f t="shared" si="1006"/>
        <v/>
      </c>
      <c r="L4820" s="11" t="str">
        <f t="shared" si="1007"/>
        <v/>
      </c>
      <c r="M4820" s="13"/>
      <c r="X4820" s="13"/>
    </row>
    <row r="4821" spans="1:24" x14ac:dyDescent="0.3">
      <c r="A4821" s="13"/>
      <c r="B4821" s="11">
        <v>5839</v>
      </c>
      <c r="C4821" s="14">
        <f t="shared" si="1009"/>
        <v>76.413300000000007</v>
      </c>
      <c r="D4821" s="13"/>
      <c r="E4821" s="14">
        <f t="shared" si="999"/>
        <v>76.411799999999999</v>
      </c>
      <c r="F4821" s="21">
        <f t="shared" si="1008"/>
        <v>16</v>
      </c>
      <c r="G4821" s="13"/>
      <c r="H4821" s="21">
        <f t="shared" si="1010"/>
        <v>15</v>
      </c>
      <c r="I4821" s="13"/>
      <c r="J4821" s="11" t="str">
        <f t="shared" si="1005"/>
        <v/>
      </c>
      <c r="K4821" s="11" t="str">
        <f t="shared" si="1006"/>
        <v/>
      </c>
      <c r="L4821" s="11" t="str">
        <f t="shared" si="1007"/>
        <v>O</v>
      </c>
      <c r="M4821" s="13"/>
      <c r="X4821" s="13"/>
    </row>
    <row r="4822" spans="1:24" x14ac:dyDescent="0.3">
      <c r="A4822" s="13"/>
      <c r="B4822" s="11">
        <v>5840</v>
      </c>
      <c r="C4822" s="14">
        <f t="shared" si="1009"/>
        <v>76.419899999999998</v>
      </c>
      <c r="D4822" s="13"/>
      <c r="E4822" s="14">
        <f t="shared" si="999"/>
        <v>76.418300000000002</v>
      </c>
      <c r="F4822" s="21">
        <f t="shared" si="1008"/>
        <v>16</v>
      </c>
      <c r="G4822" s="13"/>
      <c r="H4822" s="21">
        <f t="shared" si="1010"/>
        <v>16</v>
      </c>
      <c r="I4822" s="13"/>
      <c r="J4822" s="11" t="str">
        <f t="shared" si="1005"/>
        <v>X</v>
      </c>
      <c r="K4822" s="11" t="str">
        <f t="shared" si="1006"/>
        <v/>
      </c>
      <c r="L4822" s="11" t="str">
        <f t="shared" si="1007"/>
        <v/>
      </c>
      <c r="M4822" s="13"/>
      <c r="X4822" s="13"/>
    </row>
    <row r="4823" spans="1:24" x14ac:dyDescent="0.3">
      <c r="A4823" s="13"/>
      <c r="B4823" s="11">
        <v>5841</v>
      </c>
      <c r="C4823" s="14">
        <f t="shared" si="1009"/>
        <v>76.426400000000001</v>
      </c>
      <c r="D4823" s="13"/>
      <c r="E4823" s="14">
        <f t="shared" ref="E4823:E4886" si="1011">ROUND(76+(B4823-5776)/153,4)</f>
        <v>76.424800000000005</v>
      </c>
      <c r="F4823" s="21">
        <v>16</v>
      </c>
      <c r="G4823" s="13"/>
      <c r="H4823" s="21">
        <f t="shared" si="1010"/>
        <v>16</v>
      </c>
      <c r="I4823" s="13"/>
      <c r="J4823" s="11" t="str">
        <f t="shared" ref="J4823:J4854" si="1012">IF(H4823=F4823,"X","")</f>
        <v>X</v>
      </c>
      <c r="K4823" s="11" t="str">
        <f t="shared" ref="K4823:K4854" si="1013">IF(H4823&gt;F4823,"U","")</f>
        <v/>
      </c>
      <c r="L4823" s="11" t="str">
        <f t="shared" ref="L4823:L4854" si="1014">IF(H4823&lt;F4823,"O","")</f>
        <v/>
      </c>
      <c r="M4823" s="13"/>
      <c r="X4823" s="13"/>
    </row>
    <row r="4824" spans="1:24" x14ac:dyDescent="0.3">
      <c r="A4824" s="13"/>
      <c r="B4824" s="11">
        <v>5842</v>
      </c>
      <c r="C4824" s="14">
        <f t="shared" si="1009"/>
        <v>76.433000000000007</v>
      </c>
      <c r="D4824" s="13"/>
      <c r="E4824" s="14">
        <f t="shared" si="1011"/>
        <v>76.431399999999996</v>
      </c>
      <c r="F4824" s="21">
        <v>16</v>
      </c>
      <c r="G4824" s="13"/>
      <c r="H4824" s="21">
        <f t="shared" si="1010"/>
        <v>16</v>
      </c>
      <c r="I4824" s="13"/>
      <c r="J4824" s="11" t="str">
        <f t="shared" si="1012"/>
        <v>X</v>
      </c>
      <c r="K4824" s="11" t="str">
        <f t="shared" si="1013"/>
        <v/>
      </c>
      <c r="L4824" s="11" t="str">
        <f t="shared" si="1014"/>
        <v/>
      </c>
      <c r="M4824" s="13"/>
      <c r="X4824" s="13"/>
    </row>
    <row r="4825" spans="1:24" x14ac:dyDescent="0.3">
      <c r="A4825" s="13"/>
      <c r="B4825" s="11">
        <v>5843</v>
      </c>
      <c r="C4825" s="14">
        <f t="shared" si="1009"/>
        <v>76.439499999999995</v>
      </c>
      <c r="D4825" s="13"/>
      <c r="E4825" s="14">
        <f t="shared" si="1011"/>
        <v>76.437899999999999</v>
      </c>
      <c r="F4825" s="21">
        <v>16</v>
      </c>
      <c r="G4825" s="13"/>
      <c r="H4825" s="21">
        <f t="shared" si="1010"/>
        <v>16</v>
      </c>
      <c r="I4825" s="13"/>
      <c r="J4825" s="11" t="str">
        <f t="shared" si="1012"/>
        <v>X</v>
      </c>
      <c r="K4825" s="11" t="str">
        <f t="shared" si="1013"/>
        <v/>
      </c>
      <c r="L4825" s="11" t="str">
        <f t="shared" si="1014"/>
        <v/>
      </c>
      <c r="M4825" s="13"/>
      <c r="X4825" s="13"/>
    </row>
    <row r="4826" spans="1:24" x14ac:dyDescent="0.3">
      <c r="A4826" s="13"/>
      <c r="B4826" s="11">
        <v>5844</v>
      </c>
      <c r="C4826" s="14">
        <f t="shared" si="1009"/>
        <v>76.446100000000001</v>
      </c>
      <c r="D4826" s="13"/>
      <c r="E4826" s="14">
        <f t="shared" si="1011"/>
        <v>76.444400000000002</v>
      </c>
      <c r="F4826" s="21">
        <v>16</v>
      </c>
      <c r="G4826" s="13"/>
      <c r="H4826" s="21">
        <f t="shared" si="1010"/>
        <v>17</v>
      </c>
      <c r="I4826" s="13"/>
      <c r="J4826" s="11" t="str">
        <f t="shared" si="1012"/>
        <v/>
      </c>
      <c r="K4826" s="11" t="str">
        <f t="shared" si="1013"/>
        <v>U</v>
      </c>
      <c r="L4826" s="11" t="str">
        <f t="shared" si="1014"/>
        <v/>
      </c>
      <c r="M4826" s="13"/>
      <c r="X4826" s="13"/>
    </row>
    <row r="4827" spans="1:24" x14ac:dyDescent="0.3">
      <c r="A4827" s="13"/>
      <c r="B4827" s="11">
        <v>5845</v>
      </c>
      <c r="C4827" s="14">
        <f t="shared" si="1009"/>
        <v>76.452600000000004</v>
      </c>
      <c r="D4827" s="13"/>
      <c r="E4827" s="14">
        <f t="shared" si="1011"/>
        <v>76.450999999999993</v>
      </c>
      <c r="F4827" s="21">
        <v>16</v>
      </c>
      <c r="G4827" s="13"/>
      <c r="H4827" s="21">
        <f t="shared" si="1010"/>
        <v>16</v>
      </c>
      <c r="I4827" s="13"/>
      <c r="J4827" s="11" t="str">
        <f t="shared" si="1012"/>
        <v>X</v>
      </c>
      <c r="K4827" s="11" t="str">
        <f t="shared" si="1013"/>
        <v/>
      </c>
      <c r="L4827" s="11" t="str">
        <f t="shared" si="1014"/>
        <v/>
      </c>
      <c r="M4827" s="13"/>
      <c r="X4827" s="13"/>
    </row>
    <row r="4828" spans="1:24" x14ac:dyDescent="0.3">
      <c r="A4828" s="13"/>
      <c r="B4828" s="11">
        <v>5846</v>
      </c>
      <c r="C4828" s="14">
        <f t="shared" si="1009"/>
        <v>76.459100000000007</v>
      </c>
      <c r="D4828" s="13"/>
      <c r="E4828" s="14">
        <f t="shared" si="1011"/>
        <v>76.457499999999996</v>
      </c>
      <c r="F4828" s="21">
        <v>16</v>
      </c>
      <c r="G4828" s="13"/>
      <c r="H4828" s="21">
        <f t="shared" si="1010"/>
        <v>16</v>
      </c>
      <c r="I4828" s="13"/>
      <c r="J4828" s="11" t="str">
        <f t="shared" si="1012"/>
        <v>X</v>
      </c>
      <c r="K4828" s="11" t="str">
        <f t="shared" si="1013"/>
        <v/>
      </c>
      <c r="L4828" s="11" t="str">
        <f t="shared" si="1014"/>
        <v/>
      </c>
      <c r="M4828" s="13"/>
      <c r="X4828" s="13"/>
    </row>
    <row r="4829" spans="1:24" x14ac:dyDescent="0.3">
      <c r="A4829" s="13"/>
      <c r="B4829" s="11">
        <v>5847</v>
      </c>
      <c r="C4829" s="14">
        <f t="shared" si="1009"/>
        <v>76.465699999999998</v>
      </c>
      <c r="D4829" s="13"/>
      <c r="E4829" s="14">
        <f t="shared" si="1011"/>
        <v>76.464100000000002</v>
      </c>
      <c r="F4829" s="21">
        <v>16</v>
      </c>
      <c r="G4829" s="13"/>
      <c r="H4829" s="21">
        <f t="shared" si="1010"/>
        <v>16</v>
      </c>
      <c r="I4829" s="13"/>
      <c r="J4829" s="11" t="str">
        <f t="shared" si="1012"/>
        <v>X</v>
      </c>
      <c r="K4829" s="11" t="str">
        <f t="shared" si="1013"/>
        <v/>
      </c>
      <c r="L4829" s="11" t="str">
        <f t="shared" si="1014"/>
        <v/>
      </c>
      <c r="M4829" s="13"/>
      <c r="X4829" s="13"/>
    </row>
    <row r="4830" spans="1:24" x14ac:dyDescent="0.3">
      <c r="A4830" s="13"/>
      <c r="B4830" s="11">
        <v>5848</v>
      </c>
      <c r="C4830" s="14">
        <f t="shared" si="1009"/>
        <v>76.472200000000001</v>
      </c>
      <c r="D4830" s="13"/>
      <c r="E4830" s="14">
        <f t="shared" si="1011"/>
        <v>76.470600000000005</v>
      </c>
      <c r="F4830" s="21">
        <v>16</v>
      </c>
      <c r="G4830" s="13"/>
      <c r="H4830" s="21">
        <f t="shared" si="1010"/>
        <v>16</v>
      </c>
      <c r="I4830" s="13"/>
      <c r="J4830" s="11" t="str">
        <f t="shared" si="1012"/>
        <v>X</v>
      </c>
      <c r="K4830" s="11" t="str">
        <f t="shared" si="1013"/>
        <v/>
      </c>
      <c r="L4830" s="11" t="str">
        <f t="shared" si="1014"/>
        <v/>
      </c>
      <c r="M4830" s="13"/>
      <c r="X4830" s="13"/>
    </row>
    <row r="4831" spans="1:24" x14ac:dyDescent="0.3">
      <c r="A4831" s="13"/>
      <c r="B4831" s="11">
        <v>5849</v>
      </c>
      <c r="C4831" s="14">
        <f t="shared" si="1009"/>
        <v>76.478800000000007</v>
      </c>
      <c r="D4831" s="13"/>
      <c r="E4831" s="14">
        <f t="shared" si="1011"/>
        <v>76.477099999999993</v>
      </c>
      <c r="F4831" s="21">
        <v>16</v>
      </c>
      <c r="G4831" s="13"/>
      <c r="H4831" s="21">
        <f t="shared" si="1010"/>
        <v>17</v>
      </c>
      <c r="I4831" s="13"/>
      <c r="J4831" s="11" t="str">
        <f t="shared" si="1012"/>
        <v/>
      </c>
      <c r="K4831" s="11" t="str">
        <f t="shared" si="1013"/>
        <v>U</v>
      </c>
      <c r="L4831" s="11" t="str">
        <f t="shared" si="1014"/>
        <v/>
      </c>
      <c r="M4831" s="13"/>
      <c r="X4831" s="13"/>
    </row>
    <row r="4832" spans="1:24" x14ac:dyDescent="0.3">
      <c r="A4832" s="13"/>
      <c r="B4832" s="11">
        <v>5850</v>
      </c>
      <c r="C4832" s="14">
        <f t="shared" si="1009"/>
        <v>76.485299999999995</v>
      </c>
      <c r="D4832" s="13"/>
      <c r="E4832" s="14">
        <f t="shared" si="1011"/>
        <v>76.483699999999999</v>
      </c>
      <c r="F4832" s="21">
        <v>16</v>
      </c>
      <c r="G4832" s="13"/>
      <c r="H4832" s="21">
        <f t="shared" si="1010"/>
        <v>16</v>
      </c>
      <c r="I4832" s="13"/>
      <c r="J4832" s="11" t="str">
        <f t="shared" si="1012"/>
        <v>X</v>
      </c>
      <c r="K4832" s="11" t="str">
        <f t="shared" si="1013"/>
        <v/>
      </c>
      <c r="L4832" s="11" t="str">
        <f t="shared" si="1014"/>
        <v/>
      </c>
      <c r="M4832" s="13"/>
      <c r="X4832" s="13"/>
    </row>
    <row r="4833" spans="1:24" x14ac:dyDescent="0.3">
      <c r="A4833" s="13"/>
      <c r="B4833" s="11">
        <v>5851</v>
      </c>
      <c r="C4833" s="14">
        <f t="shared" si="1009"/>
        <v>76.491799999999998</v>
      </c>
      <c r="D4833" s="13"/>
      <c r="E4833" s="14">
        <f t="shared" si="1011"/>
        <v>76.490200000000002</v>
      </c>
      <c r="F4833" s="21">
        <v>16</v>
      </c>
      <c r="G4833" s="13"/>
      <c r="H4833" s="21">
        <f t="shared" si="1010"/>
        <v>16</v>
      </c>
      <c r="I4833" s="13"/>
      <c r="J4833" s="11" t="str">
        <f t="shared" si="1012"/>
        <v>X</v>
      </c>
      <c r="K4833" s="11" t="str">
        <f t="shared" si="1013"/>
        <v/>
      </c>
      <c r="L4833" s="11" t="str">
        <f t="shared" si="1014"/>
        <v/>
      </c>
      <c r="M4833" s="13"/>
      <c r="X4833" s="13"/>
    </row>
    <row r="4834" spans="1:24" x14ac:dyDescent="0.3">
      <c r="A4834" s="13"/>
      <c r="B4834" s="11">
        <v>5852</v>
      </c>
      <c r="C4834" s="14">
        <f t="shared" si="1009"/>
        <v>76.498400000000004</v>
      </c>
      <c r="D4834" s="13"/>
      <c r="E4834" s="14">
        <f t="shared" si="1011"/>
        <v>76.496700000000004</v>
      </c>
      <c r="F4834" s="21">
        <v>16</v>
      </c>
      <c r="G4834" s="13"/>
      <c r="H4834" s="21">
        <f t="shared" si="1010"/>
        <v>17</v>
      </c>
      <c r="I4834" s="13"/>
      <c r="J4834" s="11" t="str">
        <f t="shared" si="1012"/>
        <v/>
      </c>
      <c r="K4834" s="11" t="str">
        <f t="shared" si="1013"/>
        <v>U</v>
      </c>
      <c r="L4834" s="11" t="str">
        <f t="shared" si="1014"/>
        <v/>
      </c>
      <c r="M4834" s="13"/>
      <c r="X4834" s="13"/>
    </row>
    <row r="4835" spans="1:24" x14ac:dyDescent="0.3">
      <c r="A4835" s="13"/>
      <c r="B4835" s="11">
        <v>5853</v>
      </c>
      <c r="C4835" s="14">
        <f t="shared" si="1009"/>
        <v>76.504900000000006</v>
      </c>
      <c r="D4835" s="13"/>
      <c r="E4835" s="14">
        <f t="shared" si="1011"/>
        <v>76.503299999999996</v>
      </c>
      <c r="F4835" s="21">
        <v>16</v>
      </c>
      <c r="G4835" s="13"/>
      <c r="H4835" s="21">
        <f t="shared" si="1010"/>
        <v>16</v>
      </c>
      <c r="I4835" s="13"/>
      <c r="J4835" s="11" t="str">
        <f t="shared" si="1012"/>
        <v>X</v>
      </c>
      <c r="K4835" s="11" t="str">
        <f t="shared" si="1013"/>
        <v/>
      </c>
      <c r="L4835" s="11" t="str">
        <f t="shared" si="1014"/>
        <v/>
      </c>
      <c r="M4835" s="13"/>
      <c r="X4835" s="13"/>
    </row>
    <row r="4836" spans="1:24" x14ac:dyDescent="0.3">
      <c r="A4836" s="13"/>
      <c r="B4836" s="11">
        <v>5854</v>
      </c>
      <c r="C4836" s="14">
        <f t="shared" si="1009"/>
        <v>76.511399999999995</v>
      </c>
      <c r="D4836" s="13"/>
      <c r="E4836" s="14">
        <f t="shared" si="1011"/>
        <v>76.509799999999998</v>
      </c>
      <c r="F4836" s="21">
        <v>16</v>
      </c>
      <c r="G4836" s="13"/>
      <c r="H4836" s="21">
        <f t="shared" si="1010"/>
        <v>16</v>
      </c>
      <c r="I4836" s="13"/>
      <c r="J4836" s="11" t="str">
        <f t="shared" si="1012"/>
        <v>X</v>
      </c>
      <c r="K4836" s="11" t="str">
        <f t="shared" si="1013"/>
        <v/>
      </c>
      <c r="L4836" s="11" t="str">
        <f t="shared" si="1014"/>
        <v/>
      </c>
      <c r="M4836" s="13"/>
      <c r="X4836" s="13"/>
    </row>
    <row r="4837" spans="1:24" x14ac:dyDescent="0.3">
      <c r="A4837" s="13"/>
      <c r="B4837" s="11">
        <v>5855</v>
      </c>
      <c r="C4837" s="14">
        <f t="shared" si="1009"/>
        <v>76.518000000000001</v>
      </c>
      <c r="D4837" s="13"/>
      <c r="E4837" s="14">
        <f t="shared" si="1011"/>
        <v>76.516300000000001</v>
      </c>
      <c r="F4837" s="21">
        <v>16</v>
      </c>
      <c r="G4837" s="13"/>
      <c r="H4837" s="21">
        <f t="shared" si="1010"/>
        <v>17</v>
      </c>
      <c r="I4837" s="13"/>
      <c r="J4837" s="11" t="str">
        <f t="shared" si="1012"/>
        <v/>
      </c>
      <c r="K4837" s="11" t="str">
        <f t="shared" si="1013"/>
        <v>U</v>
      </c>
      <c r="L4837" s="11" t="str">
        <f t="shared" si="1014"/>
        <v/>
      </c>
      <c r="M4837" s="13"/>
      <c r="X4837" s="13"/>
    </row>
    <row r="4838" spans="1:24" x14ac:dyDescent="0.3">
      <c r="A4838" s="13"/>
      <c r="B4838" s="11">
        <v>5856</v>
      </c>
      <c r="C4838" s="14">
        <f t="shared" si="1009"/>
        <v>76.524500000000003</v>
      </c>
      <c r="D4838" s="13"/>
      <c r="E4838" s="14">
        <f t="shared" si="1011"/>
        <v>76.522900000000007</v>
      </c>
      <c r="F4838" s="21">
        <v>16</v>
      </c>
      <c r="G4838" s="13"/>
      <c r="H4838" s="21">
        <f t="shared" si="1010"/>
        <v>16</v>
      </c>
      <c r="I4838" s="13"/>
      <c r="J4838" s="11" t="str">
        <f t="shared" si="1012"/>
        <v>X</v>
      </c>
      <c r="K4838" s="11" t="str">
        <f t="shared" si="1013"/>
        <v/>
      </c>
      <c r="L4838" s="11" t="str">
        <f t="shared" si="1014"/>
        <v/>
      </c>
      <c r="M4838" s="13"/>
      <c r="X4838" s="13"/>
    </row>
    <row r="4839" spans="1:24" x14ac:dyDescent="0.3">
      <c r="A4839" s="13"/>
      <c r="B4839" s="11">
        <v>5857</v>
      </c>
      <c r="C4839" s="14">
        <f t="shared" si="1009"/>
        <v>76.531000000000006</v>
      </c>
      <c r="D4839" s="13"/>
      <c r="E4839" s="14">
        <f t="shared" si="1011"/>
        <v>76.529399999999995</v>
      </c>
      <c r="F4839" s="21">
        <v>16</v>
      </c>
      <c r="G4839" s="13"/>
      <c r="H4839" s="21">
        <f t="shared" si="1010"/>
        <v>16</v>
      </c>
      <c r="I4839" s="13"/>
      <c r="J4839" s="11" t="str">
        <f t="shared" si="1012"/>
        <v>X</v>
      </c>
      <c r="K4839" s="11" t="str">
        <f t="shared" si="1013"/>
        <v/>
      </c>
      <c r="L4839" s="11" t="str">
        <f t="shared" si="1014"/>
        <v/>
      </c>
      <c r="M4839" s="13"/>
      <c r="X4839" s="13"/>
    </row>
    <row r="4840" spans="1:24" x14ac:dyDescent="0.3">
      <c r="A4840" s="13"/>
      <c r="B4840" s="11">
        <v>5858</v>
      </c>
      <c r="C4840" s="14">
        <f t="shared" si="1009"/>
        <v>76.537599999999998</v>
      </c>
      <c r="D4840" s="13"/>
      <c r="E4840" s="14">
        <f t="shared" si="1011"/>
        <v>76.535899999999998</v>
      </c>
      <c r="F4840" s="21">
        <v>16</v>
      </c>
      <c r="G4840" s="13"/>
      <c r="H4840" s="21">
        <f t="shared" si="1010"/>
        <v>17</v>
      </c>
      <c r="I4840" s="13"/>
      <c r="J4840" s="11" t="str">
        <f t="shared" si="1012"/>
        <v/>
      </c>
      <c r="K4840" s="11" t="str">
        <f t="shared" si="1013"/>
        <v>U</v>
      </c>
      <c r="L4840" s="11" t="str">
        <f t="shared" si="1014"/>
        <v/>
      </c>
      <c r="M4840" s="13"/>
      <c r="X4840" s="13"/>
    </row>
    <row r="4841" spans="1:24" x14ac:dyDescent="0.3">
      <c r="A4841" s="13"/>
      <c r="B4841" s="11">
        <v>5859</v>
      </c>
      <c r="C4841" s="14">
        <f t="shared" si="1009"/>
        <v>76.5441</v>
      </c>
      <c r="D4841" s="13"/>
      <c r="E4841" s="14">
        <f t="shared" si="1011"/>
        <v>76.542500000000004</v>
      </c>
      <c r="F4841" s="21">
        <v>16</v>
      </c>
      <c r="G4841" s="13"/>
      <c r="H4841" s="21">
        <f t="shared" si="1010"/>
        <v>16</v>
      </c>
      <c r="I4841" s="13"/>
      <c r="J4841" s="11" t="str">
        <f t="shared" si="1012"/>
        <v>X</v>
      </c>
      <c r="K4841" s="11" t="str">
        <f t="shared" si="1013"/>
        <v/>
      </c>
      <c r="L4841" s="11" t="str">
        <f t="shared" si="1014"/>
        <v/>
      </c>
      <c r="M4841" s="13"/>
      <c r="X4841" s="13"/>
    </row>
    <row r="4842" spans="1:24" x14ac:dyDescent="0.3">
      <c r="A4842" s="13"/>
      <c r="B4842" s="11">
        <v>5860</v>
      </c>
      <c r="C4842" s="14">
        <f t="shared" si="1009"/>
        <v>76.550600000000003</v>
      </c>
      <c r="D4842" s="13"/>
      <c r="E4842" s="14">
        <f t="shared" si="1011"/>
        <v>76.549000000000007</v>
      </c>
      <c r="F4842" s="21">
        <v>16</v>
      </c>
      <c r="G4842" s="13"/>
      <c r="H4842" s="21">
        <f t="shared" si="1010"/>
        <v>16</v>
      </c>
      <c r="I4842" s="13"/>
      <c r="J4842" s="11" t="str">
        <f t="shared" si="1012"/>
        <v>X</v>
      </c>
      <c r="K4842" s="11" t="str">
        <f t="shared" si="1013"/>
        <v/>
      </c>
      <c r="L4842" s="11" t="str">
        <f t="shared" si="1014"/>
        <v/>
      </c>
      <c r="M4842" s="13"/>
      <c r="X4842" s="13"/>
    </row>
    <row r="4843" spans="1:24" x14ac:dyDescent="0.3">
      <c r="A4843" s="13"/>
      <c r="B4843" s="11">
        <v>5861</v>
      </c>
      <c r="C4843" s="14">
        <f t="shared" si="1009"/>
        <v>76.557199999999995</v>
      </c>
      <c r="D4843" s="13"/>
      <c r="E4843" s="14">
        <f t="shared" si="1011"/>
        <v>76.555599999999998</v>
      </c>
      <c r="F4843" s="21">
        <v>16</v>
      </c>
      <c r="G4843" s="13"/>
      <c r="H4843" s="21">
        <f t="shared" si="1010"/>
        <v>16</v>
      </c>
      <c r="I4843" s="13"/>
      <c r="J4843" s="11" t="str">
        <f t="shared" si="1012"/>
        <v>X</v>
      </c>
      <c r="K4843" s="11" t="str">
        <f t="shared" si="1013"/>
        <v/>
      </c>
      <c r="L4843" s="11" t="str">
        <f t="shared" si="1014"/>
        <v/>
      </c>
      <c r="M4843" s="13"/>
      <c r="X4843" s="13"/>
    </row>
    <row r="4844" spans="1:24" x14ac:dyDescent="0.3">
      <c r="A4844" s="13"/>
      <c r="B4844" s="11">
        <v>5862</v>
      </c>
      <c r="C4844" s="14">
        <f t="shared" si="1009"/>
        <v>76.563699999999997</v>
      </c>
      <c r="D4844" s="13"/>
      <c r="E4844" s="14">
        <f t="shared" si="1011"/>
        <v>76.562100000000001</v>
      </c>
      <c r="F4844" s="21">
        <v>16</v>
      </c>
      <c r="G4844" s="13"/>
      <c r="H4844" s="21">
        <f t="shared" si="1010"/>
        <v>16</v>
      </c>
      <c r="I4844" s="13"/>
      <c r="J4844" s="11" t="str">
        <f t="shared" si="1012"/>
        <v>X</v>
      </c>
      <c r="K4844" s="11" t="str">
        <f t="shared" si="1013"/>
        <v/>
      </c>
      <c r="L4844" s="11" t="str">
        <f t="shared" si="1014"/>
        <v/>
      </c>
      <c r="M4844" s="13"/>
      <c r="X4844" s="13"/>
    </row>
    <row r="4845" spans="1:24" x14ac:dyDescent="0.3">
      <c r="A4845" s="13"/>
      <c r="B4845" s="11">
        <v>5863</v>
      </c>
      <c r="C4845" s="14">
        <f t="shared" si="1009"/>
        <v>76.5702</v>
      </c>
      <c r="D4845" s="13"/>
      <c r="E4845" s="14">
        <f t="shared" si="1011"/>
        <v>76.568600000000004</v>
      </c>
      <c r="F4845" s="21">
        <v>16</v>
      </c>
      <c r="G4845" s="13"/>
      <c r="H4845" s="21">
        <f t="shared" si="1010"/>
        <v>16</v>
      </c>
      <c r="I4845" s="13"/>
      <c r="J4845" s="11" t="str">
        <f t="shared" si="1012"/>
        <v>X</v>
      </c>
      <c r="K4845" s="11" t="str">
        <f t="shared" si="1013"/>
        <v/>
      </c>
      <c r="L4845" s="11" t="str">
        <f t="shared" si="1014"/>
        <v/>
      </c>
      <c r="M4845" s="13"/>
      <c r="X4845" s="13"/>
    </row>
    <row r="4846" spans="1:24" x14ac:dyDescent="0.3">
      <c r="A4846" s="13"/>
      <c r="B4846" s="11">
        <v>5864</v>
      </c>
      <c r="C4846" s="14">
        <f t="shared" si="1009"/>
        <v>76.576800000000006</v>
      </c>
      <c r="D4846" s="13"/>
      <c r="E4846" s="14">
        <f t="shared" si="1011"/>
        <v>76.575199999999995</v>
      </c>
      <c r="F4846" s="21">
        <v>16</v>
      </c>
      <c r="G4846" s="13"/>
      <c r="H4846" s="21">
        <f t="shared" si="1010"/>
        <v>16</v>
      </c>
      <c r="I4846" s="13"/>
      <c r="J4846" s="11" t="str">
        <f t="shared" si="1012"/>
        <v>X</v>
      </c>
      <c r="K4846" s="11" t="str">
        <f t="shared" si="1013"/>
        <v/>
      </c>
      <c r="L4846" s="11" t="str">
        <f t="shared" si="1014"/>
        <v/>
      </c>
      <c r="M4846" s="13"/>
      <c r="X4846" s="13"/>
    </row>
    <row r="4847" spans="1:24" x14ac:dyDescent="0.3">
      <c r="A4847" s="13"/>
      <c r="B4847" s="11">
        <v>5865</v>
      </c>
      <c r="C4847" s="14">
        <f t="shared" si="1009"/>
        <v>76.583299999999994</v>
      </c>
      <c r="D4847" s="13"/>
      <c r="E4847" s="14">
        <f t="shared" si="1011"/>
        <v>76.581699999999998</v>
      </c>
      <c r="F4847" s="21">
        <f t="shared" ref="F4847:F4868" si="1015">ROUND(16-(((E4847-76)-0.58)/0.14)*(16/6),0)</f>
        <v>16</v>
      </c>
      <c r="G4847" s="13"/>
      <c r="H4847" s="21">
        <f t="shared" si="1010"/>
        <v>16</v>
      </c>
      <c r="I4847" s="13"/>
      <c r="J4847" s="11" t="str">
        <f t="shared" si="1012"/>
        <v>X</v>
      </c>
      <c r="K4847" s="11" t="str">
        <f t="shared" si="1013"/>
        <v/>
      </c>
      <c r="L4847" s="11" t="str">
        <f t="shared" si="1014"/>
        <v/>
      </c>
      <c r="M4847" s="13"/>
      <c r="X4847" s="13"/>
    </row>
    <row r="4848" spans="1:24" x14ac:dyDescent="0.3">
      <c r="A4848" s="13"/>
      <c r="B4848" s="11">
        <v>5866</v>
      </c>
      <c r="C4848" s="14">
        <f t="shared" si="1009"/>
        <v>76.589799999999997</v>
      </c>
      <c r="D4848" s="13"/>
      <c r="E4848" s="14">
        <f t="shared" si="1011"/>
        <v>76.588200000000001</v>
      </c>
      <c r="F4848" s="21">
        <f t="shared" si="1015"/>
        <v>16</v>
      </c>
      <c r="G4848" s="13"/>
      <c r="H4848" s="21">
        <f t="shared" si="1010"/>
        <v>16</v>
      </c>
      <c r="I4848" s="13"/>
      <c r="J4848" s="11" t="str">
        <f t="shared" si="1012"/>
        <v>X</v>
      </c>
      <c r="K4848" s="11" t="str">
        <f t="shared" si="1013"/>
        <v/>
      </c>
      <c r="L4848" s="11" t="str">
        <f t="shared" si="1014"/>
        <v/>
      </c>
      <c r="M4848" s="13"/>
      <c r="X4848" s="13"/>
    </row>
    <row r="4849" spans="1:24" x14ac:dyDescent="0.3">
      <c r="A4849" s="13"/>
      <c r="B4849" s="11">
        <v>5867</v>
      </c>
      <c r="C4849" s="14">
        <f t="shared" si="1009"/>
        <v>76.596299999999999</v>
      </c>
      <c r="D4849" s="13"/>
      <c r="E4849" s="14">
        <f t="shared" si="1011"/>
        <v>76.594800000000006</v>
      </c>
      <c r="F4849" s="21">
        <f t="shared" si="1015"/>
        <v>16</v>
      </c>
      <c r="G4849" s="13"/>
      <c r="H4849" s="21">
        <f t="shared" si="1010"/>
        <v>15</v>
      </c>
      <c r="I4849" s="13"/>
      <c r="J4849" s="11" t="str">
        <f t="shared" si="1012"/>
        <v/>
      </c>
      <c r="K4849" s="11" t="str">
        <f t="shared" si="1013"/>
        <v/>
      </c>
      <c r="L4849" s="11" t="str">
        <f t="shared" si="1014"/>
        <v>O</v>
      </c>
      <c r="M4849" s="13"/>
      <c r="X4849" s="13"/>
    </row>
    <row r="4850" spans="1:24" x14ac:dyDescent="0.3">
      <c r="A4850" s="13"/>
      <c r="B4850" s="11">
        <v>5868</v>
      </c>
      <c r="C4850" s="14">
        <f t="shared" si="1009"/>
        <v>76.602900000000005</v>
      </c>
      <c r="D4850" s="13"/>
      <c r="E4850" s="14">
        <f t="shared" si="1011"/>
        <v>76.601299999999995</v>
      </c>
      <c r="F4850" s="21">
        <f t="shared" si="1015"/>
        <v>16</v>
      </c>
      <c r="G4850" s="13"/>
      <c r="H4850" s="21">
        <f t="shared" si="1010"/>
        <v>16</v>
      </c>
      <c r="I4850" s="13"/>
      <c r="J4850" s="11" t="str">
        <f t="shared" si="1012"/>
        <v>X</v>
      </c>
      <c r="K4850" s="11" t="str">
        <f t="shared" si="1013"/>
        <v/>
      </c>
      <c r="L4850" s="11" t="str">
        <f t="shared" si="1014"/>
        <v/>
      </c>
      <c r="M4850" s="13"/>
      <c r="X4850" s="13"/>
    </row>
    <row r="4851" spans="1:24" x14ac:dyDescent="0.3">
      <c r="A4851" s="13"/>
      <c r="B4851" s="11">
        <v>5869</v>
      </c>
      <c r="C4851" s="14">
        <f t="shared" si="1009"/>
        <v>76.609399999999994</v>
      </c>
      <c r="D4851" s="13"/>
      <c r="E4851" s="14">
        <f t="shared" si="1011"/>
        <v>76.607799999999997</v>
      </c>
      <c r="F4851" s="21">
        <f t="shared" si="1015"/>
        <v>15</v>
      </c>
      <c r="G4851" s="13"/>
      <c r="H4851" s="21">
        <f t="shared" si="1010"/>
        <v>16</v>
      </c>
      <c r="I4851" s="13"/>
      <c r="J4851" s="11" t="str">
        <f t="shared" si="1012"/>
        <v/>
      </c>
      <c r="K4851" s="11" t="str">
        <f t="shared" si="1013"/>
        <v>U</v>
      </c>
      <c r="L4851" s="11" t="str">
        <f t="shared" si="1014"/>
        <v/>
      </c>
      <c r="M4851" s="13"/>
      <c r="X4851" s="13"/>
    </row>
    <row r="4852" spans="1:24" x14ac:dyDescent="0.3">
      <c r="A4852" s="13"/>
      <c r="B4852" s="11">
        <v>5870</v>
      </c>
      <c r="C4852" s="14">
        <f t="shared" si="1009"/>
        <v>76.615899999999996</v>
      </c>
      <c r="D4852" s="13"/>
      <c r="E4852" s="14">
        <f t="shared" si="1011"/>
        <v>76.614400000000003</v>
      </c>
      <c r="F4852" s="21">
        <f t="shared" si="1015"/>
        <v>15</v>
      </c>
      <c r="G4852" s="13"/>
      <c r="H4852" s="21">
        <f t="shared" si="1010"/>
        <v>15</v>
      </c>
      <c r="I4852" s="13"/>
      <c r="J4852" s="11" t="str">
        <f t="shared" si="1012"/>
        <v>X</v>
      </c>
      <c r="K4852" s="11" t="str">
        <f t="shared" si="1013"/>
        <v/>
      </c>
      <c r="L4852" s="11" t="str">
        <f t="shared" si="1014"/>
        <v/>
      </c>
      <c r="M4852" s="13"/>
      <c r="X4852" s="13"/>
    </row>
    <row r="4853" spans="1:24" x14ac:dyDescent="0.3">
      <c r="A4853" s="13"/>
      <c r="B4853" s="11">
        <v>5871</v>
      </c>
      <c r="C4853" s="14">
        <f t="shared" si="1009"/>
        <v>76.622500000000002</v>
      </c>
      <c r="D4853" s="13"/>
      <c r="E4853" s="14">
        <f t="shared" si="1011"/>
        <v>76.620900000000006</v>
      </c>
      <c r="F4853" s="21">
        <f t="shared" si="1015"/>
        <v>15</v>
      </c>
      <c r="G4853" s="13"/>
      <c r="H4853" s="21">
        <f t="shared" si="1010"/>
        <v>16</v>
      </c>
      <c r="I4853" s="13"/>
      <c r="J4853" s="11" t="str">
        <f t="shared" si="1012"/>
        <v/>
      </c>
      <c r="K4853" s="11" t="str">
        <f t="shared" si="1013"/>
        <v>U</v>
      </c>
      <c r="L4853" s="11" t="str">
        <f t="shared" si="1014"/>
        <v/>
      </c>
      <c r="M4853" s="13"/>
      <c r="X4853" s="13"/>
    </row>
    <row r="4854" spans="1:24" x14ac:dyDescent="0.3">
      <c r="A4854" s="13"/>
      <c r="B4854" s="11">
        <v>5872</v>
      </c>
      <c r="C4854" s="14">
        <f t="shared" si="1009"/>
        <v>76.629000000000005</v>
      </c>
      <c r="D4854" s="13"/>
      <c r="E4854" s="14">
        <f t="shared" si="1011"/>
        <v>76.627499999999998</v>
      </c>
      <c r="F4854" s="21">
        <f t="shared" si="1015"/>
        <v>15</v>
      </c>
      <c r="G4854" s="13"/>
      <c r="H4854" s="21">
        <f t="shared" si="1010"/>
        <v>15</v>
      </c>
      <c r="I4854" s="13"/>
      <c r="J4854" s="11" t="str">
        <f t="shared" si="1012"/>
        <v>X</v>
      </c>
      <c r="K4854" s="11" t="str">
        <f t="shared" si="1013"/>
        <v/>
      </c>
      <c r="L4854" s="11" t="str">
        <f t="shared" si="1014"/>
        <v/>
      </c>
      <c r="M4854" s="13"/>
      <c r="X4854" s="13"/>
    </row>
    <row r="4855" spans="1:24" x14ac:dyDescent="0.3">
      <c r="A4855" s="13"/>
      <c r="B4855" s="11">
        <v>5873</v>
      </c>
      <c r="C4855" s="14">
        <f t="shared" si="1009"/>
        <v>76.635499999999993</v>
      </c>
      <c r="D4855" s="13"/>
      <c r="E4855" s="14">
        <f t="shared" si="1011"/>
        <v>76.634</v>
      </c>
      <c r="F4855" s="21">
        <f t="shared" si="1015"/>
        <v>15</v>
      </c>
      <c r="G4855" s="13"/>
      <c r="H4855" s="21">
        <f t="shared" si="1010"/>
        <v>15</v>
      </c>
      <c r="I4855" s="13"/>
      <c r="J4855" s="11" t="str">
        <f t="shared" ref="J4855:J4886" si="1016">IF(H4855=F4855,"X","")</f>
        <v>X</v>
      </c>
      <c r="K4855" s="11" t="str">
        <f t="shared" ref="K4855:K4886" si="1017">IF(H4855&gt;F4855,"U","")</f>
        <v/>
      </c>
      <c r="L4855" s="11" t="str">
        <f t="shared" ref="L4855:L4886" si="1018">IF(H4855&lt;F4855,"O","")</f>
        <v/>
      </c>
      <c r="M4855" s="13"/>
      <c r="X4855" s="13"/>
    </row>
    <row r="4856" spans="1:24" x14ac:dyDescent="0.3">
      <c r="A4856" s="13"/>
      <c r="B4856" s="11">
        <v>5874</v>
      </c>
      <c r="C4856" s="14">
        <f t="shared" si="1009"/>
        <v>76.641999999999996</v>
      </c>
      <c r="D4856" s="13"/>
      <c r="E4856" s="14">
        <f t="shared" si="1011"/>
        <v>76.640500000000003</v>
      </c>
      <c r="F4856" s="21">
        <f t="shared" si="1015"/>
        <v>15</v>
      </c>
      <c r="G4856" s="13"/>
      <c r="H4856" s="21">
        <f t="shared" si="1010"/>
        <v>15</v>
      </c>
      <c r="I4856" s="13"/>
      <c r="J4856" s="11" t="str">
        <f t="shared" si="1016"/>
        <v>X</v>
      </c>
      <c r="K4856" s="11" t="str">
        <f t="shared" si="1017"/>
        <v/>
      </c>
      <c r="L4856" s="11" t="str">
        <f t="shared" si="1018"/>
        <v/>
      </c>
      <c r="M4856" s="13"/>
      <c r="X4856" s="13"/>
    </row>
    <row r="4857" spans="1:24" x14ac:dyDescent="0.3">
      <c r="A4857" s="13"/>
      <c r="B4857" s="11">
        <v>5875</v>
      </c>
      <c r="C4857" s="14">
        <f t="shared" si="1009"/>
        <v>76.648499999999999</v>
      </c>
      <c r="D4857" s="13"/>
      <c r="E4857" s="14">
        <f t="shared" si="1011"/>
        <v>76.647099999999995</v>
      </c>
      <c r="F4857" s="21">
        <f t="shared" si="1015"/>
        <v>15</v>
      </c>
      <c r="G4857" s="13"/>
      <c r="H4857" s="21">
        <f t="shared" si="1010"/>
        <v>14</v>
      </c>
      <c r="I4857" s="13"/>
      <c r="J4857" s="11" t="str">
        <f t="shared" si="1016"/>
        <v/>
      </c>
      <c r="K4857" s="11" t="str">
        <f t="shared" si="1017"/>
        <v/>
      </c>
      <c r="L4857" s="11" t="str">
        <f t="shared" si="1018"/>
        <v>O</v>
      </c>
      <c r="M4857" s="13"/>
      <c r="X4857" s="13"/>
    </row>
    <row r="4858" spans="1:24" x14ac:dyDescent="0.3">
      <c r="A4858" s="13"/>
      <c r="B4858" s="11">
        <v>5876</v>
      </c>
      <c r="C4858" s="14">
        <f t="shared" si="1009"/>
        <v>76.655100000000004</v>
      </c>
      <c r="D4858" s="13"/>
      <c r="E4858" s="14">
        <f t="shared" si="1011"/>
        <v>76.653599999999997</v>
      </c>
      <c r="F4858" s="21">
        <f t="shared" si="1015"/>
        <v>15</v>
      </c>
      <c r="G4858" s="13"/>
      <c r="H4858" s="21">
        <f t="shared" si="1010"/>
        <v>15</v>
      </c>
      <c r="I4858" s="13"/>
      <c r="J4858" s="11" t="str">
        <f t="shared" si="1016"/>
        <v>X</v>
      </c>
      <c r="K4858" s="11" t="str">
        <f t="shared" si="1017"/>
        <v/>
      </c>
      <c r="L4858" s="11" t="str">
        <f t="shared" si="1018"/>
        <v/>
      </c>
      <c r="M4858" s="13"/>
      <c r="X4858" s="13"/>
    </row>
    <row r="4859" spans="1:24" x14ac:dyDescent="0.3">
      <c r="A4859" s="13"/>
      <c r="B4859" s="11">
        <v>5877</v>
      </c>
      <c r="C4859" s="14">
        <f t="shared" si="1009"/>
        <v>76.661600000000007</v>
      </c>
      <c r="D4859" s="13"/>
      <c r="E4859" s="14">
        <f t="shared" si="1011"/>
        <v>76.6601</v>
      </c>
      <c r="F4859" s="21">
        <f t="shared" si="1015"/>
        <v>14</v>
      </c>
      <c r="G4859" s="13"/>
      <c r="H4859" s="21">
        <f t="shared" si="1010"/>
        <v>15</v>
      </c>
      <c r="I4859" s="13"/>
      <c r="J4859" s="11" t="str">
        <f t="shared" si="1016"/>
        <v/>
      </c>
      <c r="K4859" s="11" t="str">
        <f t="shared" si="1017"/>
        <v>U</v>
      </c>
      <c r="L4859" s="11" t="str">
        <f t="shared" si="1018"/>
        <v/>
      </c>
      <c r="M4859" s="13"/>
      <c r="X4859" s="13"/>
    </row>
    <row r="4860" spans="1:24" x14ac:dyDescent="0.3">
      <c r="A4860" s="13"/>
      <c r="B4860" s="11">
        <v>5878</v>
      </c>
      <c r="C4860" s="14">
        <f t="shared" si="1009"/>
        <v>76.668099999999995</v>
      </c>
      <c r="D4860" s="13"/>
      <c r="E4860" s="14">
        <f t="shared" si="1011"/>
        <v>76.666700000000006</v>
      </c>
      <c r="F4860" s="21">
        <f t="shared" si="1015"/>
        <v>14</v>
      </c>
      <c r="G4860" s="13"/>
      <c r="H4860" s="21">
        <f t="shared" si="1010"/>
        <v>14</v>
      </c>
      <c r="I4860" s="13"/>
      <c r="J4860" s="11" t="str">
        <f t="shared" si="1016"/>
        <v>X</v>
      </c>
      <c r="K4860" s="11" t="str">
        <f t="shared" si="1017"/>
        <v/>
      </c>
      <c r="L4860" s="11" t="str">
        <f t="shared" si="1018"/>
        <v/>
      </c>
      <c r="M4860" s="13"/>
      <c r="X4860" s="13"/>
    </row>
    <row r="4861" spans="1:24" x14ac:dyDescent="0.3">
      <c r="A4861" s="13"/>
      <c r="B4861" s="11">
        <v>5879</v>
      </c>
      <c r="C4861" s="14">
        <f t="shared" si="1009"/>
        <v>76.674599999999998</v>
      </c>
      <c r="D4861" s="13"/>
      <c r="E4861" s="14">
        <f t="shared" si="1011"/>
        <v>76.673199999999994</v>
      </c>
      <c r="F4861" s="21">
        <f t="shared" si="1015"/>
        <v>14</v>
      </c>
      <c r="G4861" s="13"/>
      <c r="H4861" s="21">
        <f t="shared" si="1010"/>
        <v>14</v>
      </c>
      <c r="I4861" s="13"/>
      <c r="J4861" s="11" t="str">
        <f t="shared" si="1016"/>
        <v>X</v>
      </c>
      <c r="K4861" s="11" t="str">
        <f t="shared" si="1017"/>
        <v/>
      </c>
      <c r="L4861" s="11" t="str">
        <f t="shared" si="1018"/>
        <v/>
      </c>
      <c r="M4861" s="13"/>
      <c r="X4861" s="13"/>
    </row>
    <row r="4862" spans="1:24" x14ac:dyDescent="0.3">
      <c r="A4862" s="13"/>
      <c r="B4862" s="11">
        <v>5880</v>
      </c>
      <c r="C4862" s="14">
        <f t="shared" si="1009"/>
        <v>76.681200000000004</v>
      </c>
      <c r="D4862" s="13"/>
      <c r="E4862" s="14">
        <f t="shared" si="1011"/>
        <v>76.679699999999997</v>
      </c>
      <c r="F4862" s="21">
        <f t="shared" si="1015"/>
        <v>14</v>
      </c>
      <c r="G4862" s="13"/>
      <c r="H4862" s="21">
        <f t="shared" si="1010"/>
        <v>15</v>
      </c>
      <c r="I4862" s="13"/>
      <c r="J4862" s="11" t="str">
        <f t="shared" si="1016"/>
        <v/>
      </c>
      <c r="K4862" s="11" t="str">
        <f t="shared" si="1017"/>
        <v>U</v>
      </c>
      <c r="L4862" s="11" t="str">
        <f t="shared" si="1018"/>
        <v/>
      </c>
      <c r="M4862" s="13"/>
      <c r="X4862" s="13"/>
    </row>
    <row r="4863" spans="1:24" x14ac:dyDescent="0.3">
      <c r="A4863" s="13"/>
      <c r="B4863" s="11">
        <v>5881</v>
      </c>
      <c r="C4863" s="14">
        <f t="shared" si="1009"/>
        <v>76.687700000000007</v>
      </c>
      <c r="D4863" s="13"/>
      <c r="E4863" s="14">
        <f t="shared" si="1011"/>
        <v>76.686300000000003</v>
      </c>
      <c r="F4863" s="21">
        <f t="shared" si="1015"/>
        <v>14</v>
      </c>
      <c r="G4863" s="13"/>
      <c r="H4863" s="21">
        <f t="shared" si="1010"/>
        <v>14</v>
      </c>
      <c r="I4863" s="13"/>
      <c r="J4863" s="11" t="str">
        <f t="shared" si="1016"/>
        <v>X</v>
      </c>
      <c r="K4863" s="11" t="str">
        <f t="shared" si="1017"/>
        <v/>
      </c>
      <c r="L4863" s="11" t="str">
        <f t="shared" si="1018"/>
        <v/>
      </c>
      <c r="M4863" s="13"/>
      <c r="X4863" s="13"/>
    </row>
    <row r="4864" spans="1:24" x14ac:dyDescent="0.3">
      <c r="A4864" s="13"/>
      <c r="B4864" s="11">
        <v>5882</v>
      </c>
      <c r="C4864" s="14">
        <f t="shared" si="1009"/>
        <v>76.694199999999995</v>
      </c>
      <c r="D4864" s="13"/>
      <c r="E4864" s="14">
        <f t="shared" si="1011"/>
        <v>76.692800000000005</v>
      </c>
      <c r="F4864" s="21">
        <f t="shared" si="1015"/>
        <v>14</v>
      </c>
      <c r="G4864" s="13"/>
      <c r="H4864" s="21">
        <f t="shared" si="1010"/>
        <v>14</v>
      </c>
      <c r="I4864" s="13"/>
      <c r="J4864" s="11" t="str">
        <f t="shared" si="1016"/>
        <v>X</v>
      </c>
      <c r="K4864" s="11" t="str">
        <f t="shared" si="1017"/>
        <v/>
      </c>
      <c r="L4864" s="11" t="str">
        <f t="shared" si="1018"/>
        <v/>
      </c>
      <c r="M4864" s="13"/>
      <c r="X4864" s="13"/>
    </row>
    <row r="4865" spans="1:24" x14ac:dyDescent="0.3">
      <c r="A4865" s="13"/>
      <c r="B4865" s="11">
        <v>5883</v>
      </c>
      <c r="C4865" s="14">
        <f t="shared" si="1009"/>
        <v>76.700699999999998</v>
      </c>
      <c r="D4865" s="13"/>
      <c r="E4865" s="14">
        <f t="shared" si="1011"/>
        <v>76.699299999999994</v>
      </c>
      <c r="F4865" s="21">
        <f t="shared" si="1015"/>
        <v>14</v>
      </c>
      <c r="G4865" s="13"/>
      <c r="H4865" s="21">
        <f t="shared" si="1010"/>
        <v>14</v>
      </c>
      <c r="I4865" s="13"/>
      <c r="J4865" s="11" t="str">
        <f t="shared" si="1016"/>
        <v>X</v>
      </c>
      <c r="K4865" s="11" t="str">
        <f t="shared" si="1017"/>
        <v/>
      </c>
      <c r="L4865" s="11" t="str">
        <f t="shared" si="1018"/>
        <v/>
      </c>
      <c r="M4865" s="13"/>
      <c r="X4865" s="13"/>
    </row>
    <row r="4866" spans="1:24" x14ac:dyDescent="0.3">
      <c r="A4866" s="13"/>
      <c r="B4866" s="11">
        <v>5884</v>
      </c>
      <c r="C4866" s="14">
        <f t="shared" si="1009"/>
        <v>76.7072</v>
      </c>
      <c r="D4866" s="13"/>
      <c r="E4866" s="14">
        <f t="shared" si="1011"/>
        <v>76.7059</v>
      </c>
      <c r="F4866" s="21">
        <f t="shared" si="1015"/>
        <v>14</v>
      </c>
      <c r="G4866" s="13"/>
      <c r="H4866" s="21">
        <f t="shared" si="1010"/>
        <v>13</v>
      </c>
      <c r="I4866" s="13"/>
      <c r="J4866" s="11" t="str">
        <f t="shared" si="1016"/>
        <v/>
      </c>
      <c r="K4866" s="11" t="str">
        <f t="shared" si="1017"/>
        <v/>
      </c>
      <c r="L4866" s="11" t="str">
        <f t="shared" si="1018"/>
        <v>O</v>
      </c>
      <c r="M4866" s="13"/>
      <c r="X4866" s="13"/>
    </row>
    <row r="4867" spans="1:24" x14ac:dyDescent="0.3">
      <c r="A4867" s="13"/>
      <c r="B4867" s="11">
        <v>5885</v>
      </c>
      <c r="C4867" s="14">
        <f t="shared" si="1009"/>
        <v>76.713800000000006</v>
      </c>
      <c r="D4867" s="13"/>
      <c r="E4867" s="14">
        <f t="shared" si="1011"/>
        <v>76.712400000000002</v>
      </c>
      <c r="F4867" s="21">
        <f t="shared" si="1015"/>
        <v>13</v>
      </c>
      <c r="G4867" s="13"/>
      <c r="H4867" s="21">
        <f t="shared" si="1010"/>
        <v>14</v>
      </c>
      <c r="I4867" s="13"/>
      <c r="J4867" s="11" t="str">
        <f t="shared" si="1016"/>
        <v/>
      </c>
      <c r="K4867" s="11" t="str">
        <f t="shared" si="1017"/>
        <v>U</v>
      </c>
      <c r="L4867" s="11" t="str">
        <f t="shared" si="1018"/>
        <v/>
      </c>
      <c r="M4867" s="13"/>
      <c r="X4867" s="13"/>
    </row>
    <row r="4868" spans="1:24" x14ac:dyDescent="0.3">
      <c r="A4868" s="13"/>
      <c r="B4868" s="11">
        <v>5886</v>
      </c>
      <c r="C4868" s="14">
        <f t="shared" si="1009"/>
        <v>76.720299999999995</v>
      </c>
      <c r="D4868" s="13"/>
      <c r="E4868" s="14">
        <f t="shared" si="1011"/>
        <v>76.718999999999994</v>
      </c>
      <c r="F4868" s="21">
        <f t="shared" si="1015"/>
        <v>13</v>
      </c>
      <c r="G4868" s="13"/>
      <c r="H4868" s="21">
        <f t="shared" si="1010"/>
        <v>13</v>
      </c>
      <c r="I4868" s="13"/>
      <c r="J4868" s="11" t="str">
        <f t="shared" si="1016"/>
        <v>X</v>
      </c>
      <c r="K4868" s="11" t="str">
        <f t="shared" si="1017"/>
        <v/>
      </c>
      <c r="L4868" s="11" t="str">
        <f t="shared" si="1018"/>
        <v/>
      </c>
      <c r="M4868" s="13"/>
      <c r="X4868" s="13"/>
    </row>
    <row r="4869" spans="1:24" x14ac:dyDescent="0.3">
      <c r="A4869" s="13"/>
      <c r="B4869" s="11">
        <v>5887</v>
      </c>
      <c r="C4869" s="14">
        <f t="shared" si="1009"/>
        <v>76.726799999999997</v>
      </c>
      <c r="D4869" s="13"/>
      <c r="E4869" s="14">
        <f t="shared" si="1011"/>
        <v>76.725499999999997</v>
      </c>
      <c r="F4869" s="21">
        <f t="shared" ref="F4869:F4889" si="1019">ROUND((16/2)+((0.86-(E4869-76))/0.14)*(16/3),0)</f>
        <v>13</v>
      </c>
      <c r="G4869" s="13"/>
      <c r="H4869" s="21">
        <f t="shared" si="1010"/>
        <v>13</v>
      </c>
      <c r="I4869" s="13"/>
      <c r="J4869" s="11" t="str">
        <f t="shared" si="1016"/>
        <v>X</v>
      </c>
      <c r="K4869" s="11" t="str">
        <f t="shared" si="1017"/>
        <v/>
      </c>
      <c r="L4869" s="11" t="str">
        <f t="shared" si="1018"/>
        <v/>
      </c>
      <c r="M4869" s="13"/>
      <c r="X4869" s="13"/>
    </row>
    <row r="4870" spans="1:24" x14ac:dyDescent="0.3">
      <c r="A4870" s="13"/>
      <c r="B4870" s="11">
        <v>5888</v>
      </c>
      <c r="C4870" s="14">
        <f t="shared" ref="C4870:C4933" si="1020">ROUND(SQRT(B4870),4)</f>
        <v>76.7333</v>
      </c>
      <c r="D4870" s="13"/>
      <c r="E4870" s="14">
        <f t="shared" si="1011"/>
        <v>76.731999999999999</v>
      </c>
      <c r="F4870" s="21">
        <f t="shared" si="1019"/>
        <v>13</v>
      </c>
      <c r="G4870" s="13"/>
      <c r="H4870" s="21">
        <f t="shared" si="1010"/>
        <v>13</v>
      </c>
      <c r="I4870" s="13"/>
      <c r="J4870" s="11" t="str">
        <f t="shared" si="1016"/>
        <v>X</v>
      </c>
      <c r="K4870" s="11" t="str">
        <f t="shared" si="1017"/>
        <v/>
      </c>
      <c r="L4870" s="11" t="str">
        <f t="shared" si="1018"/>
        <v/>
      </c>
      <c r="M4870" s="13"/>
      <c r="X4870" s="13"/>
    </row>
    <row r="4871" spans="1:24" x14ac:dyDescent="0.3">
      <c r="A4871" s="13"/>
      <c r="B4871" s="11">
        <v>5889</v>
      </c>
      <c r="C4871" s="14">
        <f t="shared" si="1020"/>
        <v>76.739800000000002</v>
      </c>
      <c r="D4871" s="13"/>
      <c r="E4871" s="14">
        <f t="shared" si="1011"/>
        <v>76.738600000000005</v>
      </c>
      <c r="F4871" s="21">
        <f t="shared" si="1019"/>
        <v>13</v>
      </c>
      <c r="G4871" s="13"/>
      <c r="H4871" s="21">
        <f t="shared" ref="H4871:H4934" si="1021">ROUND(C4871-E4871,4)*10000</f>
        <v>11.999999999999998</v>
      </c>
      <c r="I4871" s="13"/>
      <c r="J4871" s="11" t="str">
        <f t="shared" si="1016"/>
        <v/>
      </c>
      <c r="K4871" s="11" t="str">
        <f t="shared" si="1017"/>
        <v/>
      </c>
      <c r="L4871" s="11" t="str">
        <f t="shared" si="1018"/>
        <v>O</v>
      </c>
      <c r="M4871" s="13"/>
      <c r="X4871" s="13"/>
    </row>
    <row r="4872" spans="1:24" x14ac:dyDescent="0.3">
      <c r="A4872" s="13"/>
      <c r="B4872" s="11">
        <v>5890</v>
      </c>
      <c r="C4872" s="14">
        <f t="shared" si="1020"/>
        <v>76.746300000000005</v>
      </c>
      <c r="D4872" s="13"/>
      <c r="E4872" s="14">
        <f t="shared" si="1011"/>
        <v>76.745099999999994</v>
      </c>
      <c r="F4872" s="21">
        <f t="shared" si="1019"/>
        <v>12</v>
      </c>
      <c r="G4872" s="13"/>
      <c r="H4872" s="21">
        <f t="shared" si="1021"/>
        <v>11.999999999999998</v>
      </c>
      <c r="I4872" s="13"/>
      <c r="J4872" s="11" t="str">
        <f t="shared" si="1016"/>
        <v>X</v>
      </c>
      <c r="K4872" s="11" t="str">
        <f t="shared" si="1017"/>
        <v/>
      </c>
      <c r="L4872" s="11" t="str">
        <f t="shared" si="1018"/>
        <v/>
      </c>
      <c r="M4872" s="13"/>
      <c r="X4872" s="13"/>
    </row>
    <row r="4873" spans="1:24" x14ac:dyDescent="0.3">
      <c r="A4873" s="13"/>
      <c r="B4873" s="11">
        <v>5891</v>
      </c>
      <c r="C4873" s="14">
        <f t="shared" si="1020"/>
        <v>76.752899999999997</v>
      </c>
      <c r="D4873" s="13"/>
      <c r="E4873" s="14">
        <f t="shared" si="1011"/>
        <v>76.751599999999996</v>
      </c>
      <c r="F4873" s="21">
        <f t="shared" si="1019"/>
        <v>12</v>
      </c>
      <c r="G4873" s="13"/>
      <c r="H4873" s="21">
        <f t="shared" si="1021"/>
        <v>13</v>
      </c>
      <c r="I4873" s="13"/>
      <c r="J4873" s="11" t="str">
        <f t="shared" si="1016"/>
        <v/>
      </c>
      <c r="K4873" s="11" t="str">
        <f t="shared" si="1017"/>
        <v>U</v>
      </c>
      <c r="L4873" s="11" t="str">
        <f t="shared" si="1018"/>
        <v/>
      </c>
      <c r="M4873" s="13"/>
      <c r="X4873" s="13"/>
    </row>
    <row r="4874" spans="1:24" x14ac:dyDescent="0.3">
      <c r="A4874" s="13"/>
      <c r="B4874" s="11">
        <v>5892</v>
      </c>
      <c r="C4874" s="14">
        <f t="shared" si="1020"/>
        <v>76.759399999999999</v>
      </c>
      <c r="D4874" s="13"/>
      <c r="E4874" s="14">
        <f t="shared" si="1011"/>
        <v>76.758200000000002</v>
      </c>
      <c r="F4874" s="21">
        <f t="shared" si="1019"/>
        <v>12</v>
      </c>
      <c r="G4874" s="13"/>
      <c r="H4874" s="21">
        <f t="shared" si="1021"/>
        <v>11.999999999999998</v>
      </c>
      <c r="I4874" s="13"/>
      <c r="J4874" s="11" t="str">
        <f t="shared" si="1016"/>
        <v>X</v>
      </c>
      <c r="K4874" s="11" t="str">
        <f t="shared" si="1017"/>
        <v/>
      </c>
      <c r="L4874" s="11" t="str">
        <f t="shared" si="1018"/>
        <v/>
      </c>
      <c r="M4874" s="13"/>
      <c r="X4874" s="13"/>
    </row>
    <row r="4875" spans="1:24" x14ac:dyDescent="0.3">
      <c r="A4875" s="13"/>
      <c r="B4875" s="11">
        <v>5893</v>
      </c>
      <c r="C4875" s="14">
        <f t="shared" si="1020"/>
        <v>76.765900000000002</v>
      </c>
      <c r="D4875" s="13"/>
      <c r="E4875" s="14">
        <f t="shared" si="1011"/>
        <v>76.764700000000005</v>
      </c>
      <c r="F4875" s="21">
        <f t="shared" si="1019"/>
        <v>12</v>
      </c>
      <c r="G4875" s="13"/>
      <c r="H4875" s="21">
        <f t="shared" si="1021"/>
        <v>11.999999999999998</v>
      </c>
      <c r="I4875" s="13"/>
      <c r="J4875" s="11" t="str">
        <f t="shared" si="1016"/>
        <v>X</v>
      </c>
      <c r="K4875" s="11" t="str">
        <f t="shared" si="1017"/>
        <v/>
      </c>
      <c r="L4875" s="11" t="str">
        <f t="shared" si="1018"/>
        <v/>
      </c>
      <c r="M4875" s="13"/>
      <c r="X4875" s="13"/>
    </row>
    <row r="4876" spans="1:24" x14ac:dyDescent="0.3">
      <c r="A4876" s="13"/>
      <c r="B4876" s="11">
        <v>5894</v>
      </c>
      <c r="C4876" s="14">
        <f t="shared" si="1020"/>
        <v>76.772400000000005</v>
      </c>
      <c r="D4876" s="13"/>
      <c r="E4876" s="14">
        <f t="shared" si="1011"/>
        <v>76.771199999999993</v>
      </c>
      <c r="F4876" s="21">
        <f t="shared" si="1019"/>
        <v>11</v>
      </c>
      <c r="G4876" s="13"/>
      <c r="H4876" s="21">
        <f t="shared" si="1021"/>
        <v>11.999999999999998</v>
      </c>
      <c r="I4876" s="13"/>
      <c r="J4876" s="11" t="str">
        <f t="shared" si="1016"/>
        <v/>
      </c>
      <c r="K4876" s="11" t="str">
        <f t="shared" si="1017"/>
        <v>U</v>
      </c>
      <c r="L4876" s="11" t="str">
        <f t="shared" si="1018"/>
        <v/>
      </c>
      <c r="M4876" s="13"/>
      <c r="X4876" s="13"/>
    </row>
    <row r="4877" spans="1:24" x14ac:dyDescent="0.3">
      <c r="A4877" s="13"/>
      <c r="B4877" s="11">
        <v>5895</v>
      </c>
      <c r="C4877" s="14">
        <f t="shared" si="1020"/>
        <v>76.778899999999993</v>
      </c>
      <c r="D4877" s="13"/>
      <c r="E4877" s="14">
        <f t="shared" si="1011"/>
        <v>76.777799999999999</v>
      </c>
      <c r="F4877" s="21">
        <f t="shared" si="1019"/>
        <v>11</v>
      </c>
      <c r="G4877" s="13"/>
      <c r="H4877" s="21">
        <f t="shared" si="1021"/>
        <v>11</v>
      </c>
      <c r="I4877" s="13"/>
      <c r="J4877" s="11" t="str">
        <f t="shared" si="1016"/>
        <v>X</v>
      </c>
      <c r="K4877" s="11" t="str">
        <f t="shared" si="1017"/>
        <v/>
      </c>
      <c r="L4877" s="11" t="str">
        <f t="shared" si="1018"/>
        <v/>
      </c>
      <c r="M4877" s="13"/>
      <c r="X4877" s="13"/>
    </row>
    <row r="4878" spans="1:24" x14ac:dyDescent="0.3">
      <c r="A4878" s="13"/>
      <c r="B4878" s="11">
        <v>5896</v>
      </c>
      <c r="C4878" s="14">
        <f t="shared" si="1020"/>
        <v>76.785399999999996</v>
      </c>
      <c r="D4878" s="13"/>
      <c r="E4878" s="14">
        <f t="shared" si="1011"/>
        <v>76.784300000000002</v>
      </c>
      <c r="F4878" s="21">
        <f t="shared" si="1019"/>
        <v>11</v>
      </c>
      <c r="G4878" s="13"/>
      <c r="H4878" s="21">
        <f t="shared" si="1021"/>
        <v>11</v>
      </c>
      <c r="I4878" s="13"/>
      <c r="J4878" s="11" t="str">
        <f t="shared" si="1016"/>
        <v>X</v>
      </c>
      <c r="K4878" s="11" t="str">
        <f t="shared" si="1017"/>
        <v/>
      </c>
      <c r="L4878" s="11" t="str">
        <f t="shared" si="1018"/>
        <v/>
      </c>
      <c r="M4878" s="13"/>
      <c r="X4878" s="13"/>
    </row>
    <row r="4879" spans="1:24" x14ac:dyDescent="0.3">
      <c r="A4879" s="13"/>
      <c r="B4879" s="11">
        <v>5897</v>
      </c>
      <c r="C4879" s="14">
        <f t="shared" si="1020"/>
        <v>76.791899999999998</v>
      </c>
      <c r="D4879" s="13"/>
      <c r="E4879" s="14">
        <f t="shared" si="1011"/>
        <v>76.790800000000004</v>
      </c>
      <c r="F4879" s="21">
        <f t="shared" si="1019"/>
        <v>11</v>
      </c>
      <c r="G4879" s="13"/>
      <c r="H4879" s="21">
        <f t="shared" si="1021"/>
        <v>11</v>
      </c>
      <c r="I4879" s="13"/>
      <c r="J4879" s="11" t="str">
        <f t="shared" si="1016"/>
        <v>X</v>
      </c>
      <c r="K4879" s="11" t="str">
        <f t="shared" si="1017"/>
        <v/>
      </c>
      <c r="L4879" s="11" t="str">
        <f t="shared" si="1018"/>
        <v/>
      </c>
      <c r="M4879" s="13"/>
      <c r="X4879" s="13"/>
    </row>
    <row r="4880" spans="1:24" x14ac:dyDescent="0.3">
      <c r="A4880" s="13"/>
      <c r="B4880" s="11">
        <v>5898</v>
      </c>
      <c r="C4880" s="14">
        <f t="shared" si="1020"/>
        <v>76.798400000000001</v>
      </c>
      <c r="D4880" s="13"/>
      <c r="E4880" s="14">
        <f t="shared" si="1011"/>
        <v>76.797399999999996</v>
      </c>
      <c r="F4880" s="21">
        <f t="shared" si="1019"/>
        <v>10</v>
      </c>
      <c r="G4880" s="13"/>
      <c r="H4880" s="21">
        <f t="shared" si="1021"/>
        <v>10</v>
      </c>
      <c r="I4880" s="13"/>
      <c r="J4880" s="11" t="str">
        <f t="shared" si="1016"/>
        <v>X</v>
      </c>
      <c r="K4880" s="11" t="str">
        <f t="shared" si="1017"/>
        <v/>
      </c>
      <c r="L4880" s="11" t="str">
        <f t="shared" si="1018"/>
        <v/>
      </c>
      <c r="M4880" s="13"/>
      <c r="X4880" s="13"/>
    </row>
    <row r="4881" spans="1:24" x14ac:dyDescent="0.3">
      <c r="A4881" s="13"/>
      <c r="B4881" s="11">
        <v>5899</v>
      </c>
      <c r="C4881" s="14">
        <f t="shared" si="1020"/>
        <v>76.804900000000004</v>
      </c>
      <c r="D4881" s="13"/>
      <c r="E4881" s="14">
        <f t="shared" si="1011"/>
        <v>76.803899999999999</v>
      </c>
      <c r="F4881" s="21">
        <f t="shared" si="1019"/>
        <v>10</v>
      </c>
      <c r="G4881" s="13"/>
      <c r="H4881" s="21">
        <f t="shared" si="1021"/>
        <v>10</v>
      </c>
      <c r="I4881" s="13"/>
      <c r="J4881" s="11" t="str">
        <f t="shared" si="1016"/>
        <v>X</v>
      </c>
      <c r="K4881" s="11" t="str">
        <f t="shared" si="1017"/>
        <v/>
      </c>
      <c r="L4881" s="11" t="str">
        <f t="shared" si="1018"/>
        <v/>
      </c>
      <c r="M4881" s="13"/>
      <c r="X4881" s="13"/>
    </row>
    <row r="4882" spans="1:24" x14ac:dyDescent="0.3">
      <c r="A4882" s="13"/>
      <c r="B4882" s="11">
        <v>5900</v>
      </c>
      <c r="C4882" s="14">
        <f t="shared" si="1020"/>
        <v>76.811499999999995</v>
      </c>
      <c r="D4882" s="13"/>
      <c r="E4882" s="14">
        <f t="shared" si="1011"/>
        <v>76.810500000000005</v>
      </c>
      <c r="F4882" s="21">
        <f t="shared" si="1019"/>
        <v>10</v>
      </c>
      <c r="G4882" s="13"/>
      <c r="H4882" s="21">
        <f t="shared" si="1021"/>
        <v>10</v>
      </c>
      <c r="I4882" s="13"/>
      <c r="J4882" s="11" t="str">
        <f t="shared" si="1016"/>
        <v>X</v>
      </c>
      <c r="K4882" s="11" t="str">
        <f t="shared" si="1017"/>
        <v/>
      </c>
      <c r="L4882" s="11" t="str">
        <f t="shared" si="1018"/>
        <v/>
      </c>
      <c r="M4882" s="13"/>
      <c r="X4882" s="13"/>
    </row>
    <row r="4883" spans="1:24" x14ac:dyDescent="0.3">
      <c r="A4883" s="13"/>
      <c r="B4883" s="11">
        <v>5901</v>
      </c>
      <c r="C4883" s="14">
        <f t="shared" si="1020"/>
        <v>76.817999999999998</v>
      </c>
      <c r="D4883" s="13"/>
      <c r="E4883" s="14">
        <f t="shared" si="1011"/>
        <v>76.816999999999993</v>
      </c>
      <c r="F4883" s="21">
        <f t="shared" si="1019"/>
        <v>10</v>
      </c>
      <c r="G4883" s="13"/>
      <c r="H4883" s="21">
        <f t="shared" si="1021"/>
        <v>10</v>
      </c>
      <c r="I4883" s="13"/>
      <c r="J4883" s="11" t="str">
        <f t="shared" si="1016"/>
        <v>X</v>
      </c>
      <c r="K4883" s="11" t="str">
        <f t="shared" si="1017"/>
        <v/>
      </c>
      <c r="L4883" s="11" t="str">
        <f t="shared" si="1018"/>
        <v/>
      </c>
      <c r="M4883" s="13"/>
      <c r="X4883" s="13"/>
    </row>
    <row r="4884" spans="1:24" x14ac:dyDescent="0.3">
      <c r="A4884" s="13"/>
      <c r="B4884" s="11">
        <v>5902</v>
      </c>
      <c r="C4884" s="14">
        <f t="shared" si="1020"/>
        <v>76.8245</v>
      </c>
      <c r="D4884" s="13"/>
      <c r="E4884" s="14">
        <f t="shared" si="1011"/>
        <v>76.823499999999996</v>
      </c>
      <c r="F4884" s="21">
        <f t="shared" si="1019"/>
        <v>9</v>
      </c>
      <c r="G4884" s="13"/>
      <c r="H4884" s="21">
        <f t="shared" si="1021"/>
        <v>10</v>
      </c>
      <c r="I4884" s="13"/>
      <c r="J4884" s="11" t="str">
        <f t="shared" si="1016"/>
        <v/>
      </c>
      <c r="K4884" s="11" t="str">
        <f t="shared" si="1017"/>
        <v>U</v>
      </c>
      <c r="L4884" s="11" t="str">
        <f t="shared" si="1018"/>
        <v/>
      </c>
      <c r="M4884" s="13"/>
      <c r="X4884" s="13"/>
    </row>
    <row r="4885" spans="1:24" x14ac:dyDescent="0.3">
      <c r="A4885" s="13"/>
      <c r="B4885" s="11">
        <v>5903</v>
      </c>
      <c r="C4885" s="14">
        <f t="shared" si="1020"/>
        <v>76.831000000000003</v>
      </c>
      <c r="D4885" s="13"/>
      <c r="E4885" s="14">
        <f t="shared" si="1011"/>
        <v>76.830100000000002</v>
      </c>
      <c r="F4885" s="21">
        <f t="shared" si="1019"/>
        <v>9</v>
      </c>
      <c r="G4885" s="13"/>
      <c r="H4885" s="21">
        <f t="shared" si="1021"/>
        <v>9</v>
      </c>
      <c r="I4885" s="13"/>
      <c r="J4885" s="11" t="str">
        <f t="shared" si="1016"/>
        <v>X</v>
      </c>
      <c r="K4885" s="11" t="str">
        <f t="shared" si="1017"/>
        <v/>
      </c>
      <c r="L4885" s="11" t="str">
        <f t="shared" si="1018"/>
        <v/>
      </c>
      <c r="M4885" s="13"/>
      <c r="X4885" s="13"/>
    </row>
    <row r="4886" spans="1:24" x14ac:dyDescent="0.3">
      <c r="A4886" s="13"/>
      <c r="B4886" s="11">
        <v>5904</v>
      </c>
      <c r="C4886" s="14">
        <f t="shared" si="1020"/>
        <v>76.837500000000006</v>
      </c>
      <c r="D4886" s="13"/>
      <c r="E4886" s="14">
        <f t="shared" si="1011"/>
        <v>76.836600000000004</v>
      </c>
      <c r="F4886" s="21">
        <f t="shared" si="1019"/>
        <v>9</v>
      </c>
      <c r="G4886" s="13"/>
      <c r="H4886" s="21">
        <f t="shared" si="1021"/>
        <v>9</v>
      </c>
      <c r="I4886" s="13"/>
      <c r="J4886" s="11" t="str">
        <f t="shared" si="1016"/>
        <v>X</v>
      </c>
      <c r="K4886" s="11" t="str">
        <f t="shared" si="1017"/>
        <v/>
      </c>
      <c r="L4886" s="11" t="str">
        <f t="shared" si="1018"/>
        <v/>
      </c>
      <c r="M4886" s="13"/>
      <c r="X4886" s="13"/>
    </row>
    <row r="4887" spans="1:24" x14ac:dyDescent="0.3">
      <c r="A4887" s="13"/>
      <c r="B4887" s="11">
        <v>5905</v>
      </c>
      <c r="C4887" s="14">
        <f t="shared" si="1020"/>
        <v>76.843999999999994</v>
      </c>
      <c r="D4887" s="13"/>
      <c r="E4887" s="14">
        <f t="shared" ref="E4887:E4910" si="1022">ROUND(76+(B4887-5776)/153,4)</f>
        <v>76.843100000000007</v>
      </c>
      <c r="F4887" s="21">
        <f t="shared" si="1019"/>
        <v>9</v>
      </c>
      <c r="G4887" s="13"/>
      <c r="H4887" s="21">
        <f t="shared" si="1021"/>
        <v>9</v>
      </c>
      <c r="I4887" s="13"/>
      <c r="J4887" s="11" t="str">
        <f t="shared" ref="J4887:J4910" si="1023">IF(H4887=F4887,"X","")</f>
        <v>X</v>
      </c>
      <c r="K4887" s="11" t="str">
        <f t="shared" ref="K4887:K4910" si="1024">IF(H4887&gt;F4887,"U","")</f>
        <v/>
      </c>
      <c r="L4887" s="11" t="str">
        <f t="shared" ref="L4887:L4910" si="1025">IF(H4887&lt;F4887,"O","")</f>
        <v/>
      </c>
      <c r="M4887" s="13"/>
      <c r="X4887" s="13"/>
    </row>
    <row r="4888" spans="1:24" x14ac:dyDescent="0.3">
      <c r="A4888" s="13"/>
      <c r="B4888" s="11">
        <v>5906</v>
      </c>
      <c r="C4888" s="14">
        <f t="shared" si="1020"/>
        <v>76.850499999999997</v>
      </c>
      <c r="D4888" s="13"/>
      <c r="E4888" s="14">
        <f t="shared" si="1022"/>
        <v>76.849699999999999</v>
      </c>
      <c r="F4888" s="21">
        <f t="shared" si="1019"/>
        <v>8</v>
      </c>
      <c r="G4888" s="13"/>
      <c r="H4888" s="21">
        <f t="shared" si="1021"/>
        <v>8</v>
      </c>
      <c r="I4888" s="13"/>
      <c r="J4888" s="11" t="str">
        <f t="shared" si="1023"/>
        <v>X</v>
      </c>
      <c r="K4888" s="11" t="str">
        <f t="shared" si="1024"/>
        <v/>
      </c>
      <c r="L4888" s="11" t="str">
        <f t="shared" si="1025"/>
        <v/>
      </c>
      <c r="M4888" s="13"/>
      <c r="X4888" s="13"/>
    </row>
    <row r="4889" spans="1:24" x14ac:dyDescent="0.3">
      <c r="A4889" s="13"/>
      <c r="B4889" s="11">
        <v>5907</v>
      </c>
      <c r="C4889" s="14">
        <f t="shared" si="1020"/>
        <v>76.856999999999999</v>
      </c>
      <c r="D4889" s="13"/>
      <c r="E4889" s="14">
        <f t="shared" si="1022"/>
        <v>76.856200000000001</v>
      </c>
      <c r="F4889" s="21">
        <f t="shared" si="1019"/>
        <v>8</v>
      </c>
      <c r="G4889" s="13"/>
      <c r="H4889" s="21">
        <f t="shared" si="1021"/>
        <v>8</v>
      </c>
      <c r="I4889" s="13"/>
      <c r="J4889" s="11" t="str">
        <f t="shared" si="1023"/>
        <v>X</v>
      </c>
      <c r="K4889" s="11" t="str">
        <f t="shared" si="1024"/>
        <v/>
      </c>
      <c r="L4889" s="11" t="str">
        <f t="shared" si="1025"/>
        <v/>
      </c>
      <c r="M4889" s="13"/>
      <c r="X4889" s="13"/>
    </row>
    <row r="4890" spans="1:24" x14ac:dyDescent="0.3">
      <c r="A4890" s="13"/>
      <c r="B4890" s="11">
        <v>5908</v>
      </c>
      <c r="C4890" s="14">
        <f t="shared" si="1020"/>
        <v>76.863500000000002</v>
      </c>
      <c r="D4890" s="13"/>
      <c r="E4890" s="14">
        <f t="shared" si="1022"/>
        <v>76.862700000000004</v>
      </c>
      <c r="F4890" s="21">
        <f t="shared" ref="F4890:F4910" si="1026">ROUND(((1-(E4890-76))/0.14)*(16/2),0)</f>
        <v>8</v>
      </c>
      <c r="G4890" s="13"/>
      <c r="H4890" s="21">
        <f t="shared" si="1021"/>
        <v>8</v>
      </c>
      <c r="I4890" s="13"/>
      <c r="J4890" s="11" t="str">
        <f t="shared" si="1023"/>
        <v>X</v>
      </c>
      <c r="K4890" s="11" t="str">
        <f t="shared" si="1024"/>
        <v/>
      </c>
      <c r="L4890" s="11" t="str">
        <f t="shared" si="1025"/>
        <v/>
      </c>
      <c r="M4890" s="13"/>
      <c r="X4890" s="13"/>
    </row>
    <row r="4891" spans="1:24" x14ac:dyDescent="0.3">
      <c r="A4891" s="13"/>
      <c r="B4891" s="11">
        <v>5909</v>
      </c>
      <c r="C4891" s="14">
        <f t="shared" si="1020"/>
        <v>76.87</v>
      </c>
      <c r="D4891" s="13"/>
      <c r="E4891" s="14">
        <f t="shared" si="1022"/>
        <v>76.869299999999996</v>
      </c>
      <c r="F4891" s="21">
        <f t="shared" si="1026"/>
        <v>7</v>
      </c>
      <c r="G4891" s="13"/>
      <c r="H4891" s="21">
        <f t="shared" si="1021"/>
        <v>7</v>
      </c>
      <c r="I4891" s="13"/>
      <c r="J4891" s="11" t="str">
        <f t="shared" si="1023"/>
        <v>X</v>
      </c>
      <c r="K4891" s="11" t="str">
        <f t="shared" si="1024"/>
        <v/>
      </c>
      <c r="L4891" s="11" t="str">
        <f t="shared" si="1025"/>
        <v/>
      </c>
      <c r="M4891" s="13"/>
      <c r="X4891" s="13"/>
    </row>
    <row r="4892" spans="1:24" x14ac:dyDescent="0.3">
      <c r="A4892" s="13"/>
      <c r="B4892" s="11">
        <v>5910</v>
      </c>
      <c r="C4892" s="14">
        <f t="shared" si="1020"/>
        <v>76.876499999999993</v>
      </c>
      <c r="D4892" s="13"/>
      <c r="E4892" s="14">
        <f t="shared" si="1022"/>
        <v>76.875799999999998</v>
      </c>
      <c r="F4892" s="21">
        <f t="shared" si="1026"/>
        <v>7</v>
      </c>
      <c r="G4892" s="13"/>
      <c r="H4892" s="21">
        <f t="shared" si="1021"/>
        <v>7</v>
      </c>
      <c r="I4892" s="13"/>
      <c r="J4892" s="11" t="str">
        <f t="shared" si="1023"/>
        <v>X</v>
      </c>
      <c r="K4892" s="11" t="str">
        <f t="shared" si="1024"/>
        <v/>
      </c>
      <c r="L4892" s="11" t="str">
        <f t="shared" si="1025"/>
        <v/>
      </c>
      <c r="M4892" s="13"/>
      <c r="X4892" s="13"/>
    </row>
    <row r="4893" spans="1:24" x14ac:dyDescent="0.3">
      <c r="A4893" s="13"/>
      <c r="B4893" s="11">
        <v>5911</v>
      </c>
      <c r="C4893" s="14">
        <f t="shared" si="1020"/>
        <v>76.882999999999996</v>
      </c>
      <c r="D4893" s="13"/>
      <c r="E4893" s="14">
        <f t="shared" si="1022"/>
        <v>76.882400000000004</v>
      </c>
      <c r="F4893" s="21">
        <f t="shared" si="1026"/>
        <v>7</v>
      </c>
      <c r="G4893" s="13"/>
      <c r="H4893" s="21">
        <f t="shared" si="1021"/>
        <v>5.9999999999999991</v>
      </c>
      <c r="I4893" s="13"/>
      <c r="J4893" s="11" t="str">
        <f t="shared" si="1023"/>
        <v/>
      </c>
      <c r="K4893" s="11" t="str">
        <f t="shared" si="1024"/>
        <v/>
      </c>
      <c r="L4893" s="11" t="str">
        <f t="shared" si="1025"/>
        <v>O</v>
      </c>
      <c r="M4893" s="13"/>
      <c r="X4893" s="13"/>
    </row>
    <row r="4894" spans="1:24" x14ac:dyDescent="0.3">
      <c r="A4894" s="13"/>
      <c r="B4894" s="11">
        <v>5912</v>
      </c>
      <c r="C4894" s="14">
        <f t="shared" si="1020"/>
        <v>76.889499999999998</v>
      </c>
      <c r="D4894" s="13"/>
      <c r="E4894" s="14">
        <f t="shared" si="1022"/>
        <v>76.888900000000007</v>
      </c>
      <c r="F4894" s="21">
        <f t="shared" si="1026"/>
        <v>6</v>
      </c>
      <c r="G4894" s="13"/>
      <c r="H4894" s="21">
        <f t="shared" si="1021"/>
        <v>5.9999999999999991</v>
      </c>
      <c r="I4894" s="13"/>
      <c r="J4894" s="11" t="str">
        <f t="shared" si="1023"/>
        <v>X</v>
      </c>
      <c r="K4894" s="11" t="str">
        <f t="shared" si="1024"/>
        <v/>
      </c>
      <c r="L4894" s="11" t="str">
        <f t="shared" si="1025"/>
        <v/>
      </c>
      <c r="M4894" s="13"/>
      <c r="X4894" s="13"/>
    </row>
    <row r="4895" spans="1:24" x14ac:dyDescent="0.3">
      <c r="A4895" s="13"/>
      <c r="B4895" s="11">
        <v>5913</v>
      </c>
      <c r="C4895" s="14">
        <f t="shared" si="1020"/>
        <v>76.896000000000001</v>
      </c>
      <c r="D4895" s="13"/>
      <c r="E4895" s="14">
        <f t="shared" si="1022"/>
        <v>76.895399999999995</v>
      </c>
      <c r="F4895" s="21">
        <f t="shared" si="1026"/>
        <v>6</v>
      </c>
      <c r="G4895" s="13"/>
      <c r="H4895" s="21">
        <f t="shared" si="1021"/>
        <v>5.9999999999999991</v>
      </c>
      <c r="I4895" s="13"/>
      <c r="J4895" s="11" t="str">
        <f t="shared" si="1023"/>
        <v>X</v>
      </c>
      <c r="K4895" s="11" t="str">
        <f t="shared" si="1024"/>
        <v/>
      </c>
      <c r="L4895" s="11" t="str">
        <f t="shared" si="1025"/>
        <v/>
      </c>
      <c r="M4895" s="13"/>
      <c r="X4895" s="13"/>
    </row>
    <row r="4896" spans="1:24" x14ac:dyDescent="0.3">
      <c r="A4896" s="13"/>
      <c r="B4896" s="11">
        <v>5914</v>
      </c>
      <c r="C4896" s="14">
        <f t="shared" si="1020"/>
        <v>76.902500000000003</v>
      </c>
      <c r="D4896" s="13"/>
      <c r="E4896" s="14">
        <f t="shared" si="1022"/>
        <v>76.902000000000001</v>
      </c>
      <c r="F4896" s="21">
        <f t="shared" si="1026"/>
        <v>6</v>
      </c>
      <c r="G4896" s="13"/>
      <c r="H4896" s="21">
        <f t="shared" si="1021"/>
        <v>5</v>
      </c>
      <c r="I4896" s="13"/>
      <c r="J4896" s="11" t="str">
        <f t="shared" si="1023"/>
        <v/>
      </c>
      <c r="K4896" s="11" t="str">
        <f t="shared" si="1024"/>
        <v/>
      </c>
      <c r="L4896" s="11" t="str">
        <f t="shared" si="1025"/>
        <v>O</v>
      </c>
      <c r="M4896" s="13"/>
      <c r="X4896" s="13"/>
    </row>
    <row r="4897" spans="1:24" x14ac:dyDescent="0.3">
      <c r="A4897" s="13"/>
      <c r="B4897" s="11">
        <v>5915</v>
      </c>
      <c r="C4897" s="14">
        <f t="shared" si="1020"/>
        <v>76.909000000000006</v>
      </c>
      <c r="D4897" s="13"/>
      <c r="E4897" s="14">
        <f t="shared" si="1022"/>
        <v>76.908500000000004</v>
      </c>
      <c r="F4897" s="21">
        <f t="shared" si="1026"/>
        <v>5</v>
      </c>
      <c r="G4897" s="13"/>
      <c r="H4897" s="21">
        <f t="shared" si="1021"/>
        <v>5</v>
      </c>
      <c r="I4897" s="13"/>
      <c r="J4897" s="11" t="str">
        <f t="shared" si="1023"/>
        <v>X</v>
      </c>
      <c r="K4897" s="11" t="str">
        <f t="shared" si="1024"/>
        <v/>
      </c>
      <c r="L4897" s="11" t="str">
        <f t="shared" si="1025"/>
        <v/>
      </c>
      <c r="M4897" s="13"/>
      <c r="X4897" s="13"/>
    </row>
    <row r="4898" spans="1:24" x14ac:dyDescent="0.3">
      <c r="A4898" s="13"/>
      <c r="B4898" s="11">
        <v>5916</v>
      </c>
      <c r="C4898" s="14">
        <f t="shared" si="1020"/>
        <v>76.915499999999994</v>
      </c>
      <c r="D4898" s="13"/>
      <c r="E4898" s="14">
        <f t="shared" si="1022"/>
        <v>76.915000000000006</v>
      </c>
      <c r="F4898" s="21">
        <f t="shared" si="1026"/>
        <v>5</v>
      </c>
      <c r="G4898" s="13"/>
      <c r="H4898" s="21">
        <f t="shared" si="1021"/>
        <v>5</v>
      </c>
      <c r="I4898" s="13"/>
      <c r="J4898" s="11" t="str">
        <f t="shared" si="1023"/>
        <v>X</v>
      </c>
      <c r="K4898" s="11" t="str">
        <f t="shared" si="1024"/>
        <v/>
      </c>
      <c r="L4898" s="11" t="str">
        <f t="shared" si="1025"/>
        <v/>
      </c>
      <c r="M4898" s="13"/>
      <c r="X4898" s="13"/>
    </row>
    <row r="4899" spans="1:24" x14ac:dyDescent="0.3">
      <c r="A4899" s="13"/>
      <c r="B4899" s="11">
        <v>5917</v>
      </c>
      <c r="C4899" s="14">
        <f t="shared" si="1020"/>
        <v>76.921999999999997</v>
      </c>
      <c r="D4899" s="13"/>
      <c r="E4899" s="14">
        <f t="shared" si="1022"/>
        <v>76.921599999999998</v>
      </c>
      <c r="F4899" s="21">
        <f t="shared" si="1026"/>
        <v>4</v>
      </c>
      <c r="G4899" s="13"/>
      <c r="H4899" s="21">
        <f t="shared" si="1021"/>
        <v>4</v>
      </c>
      <c r="I4899" s="13"/>
      <c r="J4899" s="11" t="str">
        <f t="shared" si="1023"/>
        <v>X</v>
      </c>
      <c r="K4899" s="11" t="str">
        <f t="shared" si="1024"/>
        <v/>
      </c>
      <c r="L4899" s="11" t="str">
        <f t="shared" si="1025"/>
        <v/>
      </c>
      <c r="M4899" s="13"/>
      <c r="X4899" s="13"/>
    </row>
    <row r="4900" spans="1:24" x14ac:dyDescent="0.3">
      <c r="A4900" s="13"/>
      <c r="B4900" s="11">
        <v>5918</v>
      </c>
      <c r="C4900" s="14">
        <f t="shared" si="1020"/>
        <v>76.9285</v>
      </c>
      <c r="D4900" s="13"/>
      <c r="E4900" s="14">
        <f t="shared" si="1022"/>
        <v>76.928100000000001</v>
      </c>
      <c r="F4900" s="21">
        <f t="shared" si="1026"/>
        <v>4</v>
      </c>
      <c r="G4900" s="13"/>
      <c r="H4900" s="21">
        <f t="shared" si="1021"/>
        <v>4</v>
      </c>
      <c r="I4900" s="13"/>
      <c r="J4900" s="11" t="str">
        <f t="shared" si="1023"/>
        <v>X</v>
      </c>
      <c r="K4900" s="11" t="str">
        <f t="shared" si="1024"/>
        <v/>
      </c>
      <c r="L4900" s="11" t="str">
        <f t="shared" si="1025"/>
        <v/>
      </c>
      <c r="M4900" s="13"/>
      <c r="X4900" s="13"/>
    </row>
    <row r="4901" spans="1:24" x14ac:dyDescent="0.3">
      <c r="A4901" s="13"/>
      <c r="B4901" s="11">
        <v>5919</v>
      </c>
      <c r="C4901" s="14">
        <f t="shared" si="1020"/>
        <v>76.935000000000002</v>
      </c>
      <c r="D4901" s="13"/>
      <c r="E4901" s="14">
        <f t="shared" si="1022"/>
        <v>76.934600000000003</v>
      </c>
      <c r="F4901" s="21">
        <f t="shared" si="1026"/>
        <v>4</v>
      </c>
      <c r="G4901" s="13"/>
      <c r="H4901" s="21">
        <f t="shared" si="1021"/>
        <v>4</v>
      </c>
      <c r="I4901" s="13"/>
      <c r="J4901" s="11" t="str">
        <f t="shared" si="1023"/>
        <v>X</v>
      </c>
      <c r="K4901" s="11" t="str">
        <f t="shared" si="1024"/>
        <v/>
      </c>
      <c r="L4901" s="11" t="str">
        <f t="shared" si="1025"/>
        <v/>
      </c>
      <c r="M4901" s="13"/>
      <c r="X4901" s="13"/>
    </row>
    <row r="4902" spans="1:24" x14ac:dyDescent="0.3">
      <c r="A4902" s="13"/>
      <c r="B4902" s="11">
        <v>5920</v>
      </c>
      <c r="C4902" s="14">
        <f t="shared" si="1020"/>
        <v>76.941500000000005</v>
      </c>
      <c r="D4902" s="13"/>
      <c r="E4902" s="14">
        <f t="shared" si="1022"/>
        <v>76.941199999999995</v>
      </c>
      <c r="F4902" s="21">
        <f t="shared" si="1026"/>
        <v>3</v>
      </c>
      <c r="G4902" s="13"/>
      <c r="H4902" s="21">
        <f t="shared" si="1021"/>
        <v>2.9999999999999996</v>
      </c>
      <c r="I4902" s="13"/>
      <c r="J4902" s="11" t="str">
        <f t="shared" si="1023"/>
        <v>X</v>
      </c>
      <c r="K4902" s="11" t="str">
        <f t="shared" si="1024"/>
        <v/>
      </c>
      <c r="L4902" s="11" t="str">
        <f t="shared" si="1025"/>
        <v/>
      </c>
      <c r="M4902" s="13"/>
      <c r="X4902" s="13"/>
    </row>
    <row r="4903" spans="1:24" x14ac:dyDescent="0.3">
      <c r="A4903" s="13"/>
      <c r="B4903" s="11">
        <v>5921</v>
      </c>
      <c r="C4903" s="14">
        <f t="shared" si="1020"/>
        <v>76.947999999999993</v>
      </c>
      <c r="D4903" s="13"/>
      <c r="E4903" s="14">
        <f t="shared" si="1022"/>
        <v>76.947699999999998</v>
      </c>
      <c r="F4903" s="21">
        <f t="shared" si="1026"/>
        <v>3</v>
      </c>
      <c r="G4903" s="13"/>
      <c r="H4903" s="21">
        <f t="shared" si="1021"/>
        <v>2.9999999999999996</v>
      </c>
      <c r="I4903" s="13"/>
      <c r="J4903" s="11" t="str">
        <f t="shared" si="1023"/>
        <v>X</v>
      </c>
      <c r="K4903" s="11" t="str">
        <f t="shared" si="1024"/>
        <v/>
      </c>
      <c r="L4903" s="11" t="str">
        <f t="shared" si="1025"/>
        <v/>
      </c>
      <c r="M4903" s="13"/>
      <c r="X4903" s="13"/>
    </row>
    <row r="4904" spans="1:24" x14ac:dyDescent="0.3">
      <c r="A4904" s="13"/>
      <c r="B4904" s="11">
        <v>5922</v>
      </c>
      <c r="C4904" s="14">
        <f t="shared" si="1020"/>
        <v>76.954499999999996</v>
      </c>
      <c r="D4904" s="13"/>
      <c r="E4904" s="14">
        <f t="shared" si="1022"/>
        <v>76.9542</v>
      </c>
      <c r="F4904" s="21">
        <f t="shared" si="1026"/>
        <v>3</v>
      </c>
      <c r="G4904" s="13"/>
      <c r="H4904" s="21">
        <f t="shared" si="1021"/>
        <v>2.9999999999999996</v>
      </c>
      <c r="I4904" s="13"/>
      <c r="J4904" s="11" t="str">
        <f t="shared" si="1023"/>
        <v>X</v>
      </c>
      <c r="K4904" s="11" t="str">
        <f t="shared" si="1024"/>
        <v/>
      </c>
      <c r="L4904" s="11" t="str">
        <f t="shared" si="1025"/>
        <v/>
      </c>
      <c r="M4904" s="13"/>
      <c r="X4904" s="13"/>
    </row>
    <row r="4905" spans="1:24" x14ac:dyDescent="0.3">
      <c r="A4905" s="13"/>
      <c r="B4905" s="11">
        <v>5923</v>
      </c>
      <c r="C4905" s="14">
        <f t="shared" si="1020"/>
        <v>76.960999999999999</v>
      </c>
      <c r="D4905" s="13"/>
      <c r="E4905" s="14">
        <f t="shared" si="1022"/>
        <v>76.960800000000006</v>
      </c>
      <c r="F4905" s="21">
        <f t="shared" si="1026"/>
        <v>2</v>
      </c>
      <c r="G4905" s="13"/>
      <c r="H4905" s="21">
        <f t="shared" si="1021"/>
        <v>2</v>
      </c>
      <c r="I4905" s="13"/>
      <c r="J4905" s="11" t="str">
        <f t="shared" si="1023"/>
        <v>X</v>
      </c>
      <c r="K4905" s="11" t="str">
        <f t="shared" si="1024"/>
        <v/>
      </c>
      <c r="L4905" s="11" t="str">
        <f t="shared" si="1025"/>
        <v/>
      </c>
      <c r="M4905" s="13"/>
      <c r="X4905" s="13"/>
    </row>
    <row r="4906" spans="1:24" x14ac:dyDescent="0.3">
      <c r="A4906" s="13"/>
      <c r="B4906" s="11">
        <v>5924</v>
      </c>
      <c r="C4906" s="14">
        <f t="shared" si="1020"/>
        <v>76.967500000000001</v>
      </c>
      <c r="D4906" s="13"/>
      <c r="E4906" s="14">
        <f t="shared" si="1022"/>
        <v>76.967299999999994</v>
      </c>
      <c r="F4906" s="21">
        <f t="shared" si="1026"/>
        <v>2</v>
      </c>
      <c r="G4906" s="13"/>
      <c r="H4906" s="21">
        <f t="shared" si="1021"/>
        <v>2</v>
      </c>
      <c r="I4906" s="13"/>
      <c r="J4906" s="11" t="str">
        <f t="shared" si="1023"/>
        <v>X</v>
      </c>
      <c r="K4906" s="11" t="str">
        <f t="shared" si="1024"/>
        <v/>
      </c>
      <c r="L4906" s="11" t="str">
        <f t="shared" si="1025"/>
        <v/>
      </c>
      <c r="M4906" s="13"/>
      <c r="X4906" s="13"/>
    </row>
    <row r="4907" spans="1:24" x14ac:dyDescent="0.3">
      <c r="A4907" s="13"/>
      <c r="B4907" s="11">
        <v>5925</v>
      </c>
      <c r="C4907" s="14">
        <f t="shared" si="1020"/>
        <v>76.974000000000004</v>
      </c>
      <c r="D4907" s="13"/>
      <c r="E4907" s="14">
        <f t="shared" si="1022"/>
        <v>76.9739</v>
      </c>
      <c r="F4907" s="21">
        <f t="shared" si="1026"/>
        <v>1</v>
      </c>
      <c r="G4907" s="13"/>
      <c r="H4907" s="21">
        <f t="shared" si="1021"/>
        <v>1</v>
      </c>
      <c r="I4907" s="13"/>
      <c r="J4907" s="11" t="str">
        <f t="shared" si="1023"/>
        <v>X</v>
      </c>
      <c r="K4907" s="11" t="str">
        <f t="shared" si="1024"/>
        <v/>
      </c>
      <c r="L4907" s="11" t="str">
        <f t="shared" si="1025"/>
        <v/>
      </c>
      <c r="M4907" s="13"/>
      <c r="X4907" s="13"/>
    </row>
    <row r="4908" spans="1:24" x14ac:dyDescent="0.3">
      <c r="A4908" s="13"/>
      <c r="B4908" s="11">
        <v>5926</v>
      </c>
      <c r="C4908" s="14">
        <f t="shared" si="1020"/>
        <v>76.980500000000006</v>
      </c>
      <c r="D4908" s="13"/>
      <c r="E4908" s="14">
        <f t="shared" si="1022"/>
        <v>76.980400000000003</v>
      </c>
      <c r="F4908" s="21">
        <f t="shared" si="1026"/>
        <v>1</v>
      </c>
      <c r="G4908" s="13"/>
      <c r="H4908" s="21">
        <f t="shared" si="1021"/>
        <v>1</v>
      </c>
      <c r="I4908" s="13"/>
      <c r="J4908" s="11" t="str">
        <f t="shared" si="1023"/>
        <v>X</v>
      </c>
      <c r="K4908" s="11" t="str">
        <f t="shared" si="1024"/>
        <v/>
      </c>
      <c r="L4908" s="11" t="str">
        <f t="shared" si="1025"/>
        <v/>
      </c>
      <c r="M4908" s="13"/>
      <c r="X4908" s="13"/>
    </row>
    <row r="4909" spans="1:24" x14ac:dyDescent="0.3">
      <c r="A4909" s="13"/>
      <c r="B4909" s="11">
        <v>5927</v>
      </c>
      <c r="C4909" s="14">
        <f t="shared" si="1020"/>
        <v>76.986999999999995</v>
      </c>
      <c r="D4909" s="13"/>
      <c r="E4909" s="14">
        <f t="shared" si="1022"/>
        <v>76.986900000000006</v>
      </c>
      <c r="F4909" s="21">
        <f t="shared" si="1026"/>
        <v>1</v>
      </c>
      <c r="G4909" s="13"/>
      <c r="H4909" s="21">
        <f t="shared" si="1021"/>
        <v>1</v>
      </c>
      <c r="I4909" s="13"/>
      <c r="J4909" s="11" t="str">
        <f t="shared" si="1023"/>
        <v>X</v>
      </c>
      <c r="K4909" s="11" t="str">
        <f t="shared" si="1024"/>
        <v/>
      </c>
      <c r="L4909" s="11" t="str">
        <f t="shared" si="1025"/>
        <v/>
      </c>
      <c r="M4909" s="13"/>
      <c r="X4909" s="13"/>
    </row>
    <row r="4910" spans="1:24" x14ac:dyDescent="0.3">
      <c r="A4910" s="13"/>
      <c r="B4910" s="11">
        <v>5928</v>
      </c>
      <c r="C4910" s="14">
        <f t="shared" si="1020"/>
        <v>76.993499999999997</v>
      </c>
      <c r="D4910" s="13"/>
      <c r="E4910" s="14">
        <f t="shared" si="1022"/>
        <v>76.993499999999997</v>
      </c>
      <c r="F4910" s="21">
        <f t="shared" si="1026"/>
        <v>0</v>
      </c>
      <c r="G4910" s="13"/>
      <c r="H4910" s="21">
        <f t="shared" si="1021"/>
        <v>0</v>
      </c>
      <c r="I4910" s="13"/>
      <c r="J4910" s="11" t="str">
        <f t="shared" si="1023"/>
        <v>X</v>
      </c>
      <c r="K4910" s="11" t="str">
        <f t="shared" si="1024"/>
        <v/>
      </c>
      <c r="L4910" s="11" t="str">
        <f t="shared" si="1025"/>
        <v/>
      </c>
      <c r="M4910" s="13"/>
      <c r="X4910" s="13"/>
    </row>
    <row r="4911" spans="1:24" x14ac:dyDescent="0.3">
      <c r="A4911" s="13"/>
      <c r="B4911" s="11">
        <v>5929</v>
      </c>
      <c r="C4911" s="14">
        <f t="shared" si="1020"/>
        <v>77</v>
      </c>
      <c r="D4911" s="13"/>
      <c r="E4911" s="14">
        <f>76+(B4911-5776)/153</f>
        <v>77</v>
      </c>
      <c r="F4911" s="21"/>
      <c r="G4911" s="13"/>
      <c r="H4911" s="21">
        <f t="shared" si="1021"/>
        <v>0</v>
      </c>
      <c r="I4911" s="13"/>
      <c r="J4911" s="10">
        <f>COUNTIF(J4759:J4910,"X")</f>
        <v>111</v>
      </c>
      <c r="K4911" s="10">
        <f>COUNTIF(K4759:K4910,"U")</f>
        <v>29</v>
      </c>
      <c r="L4911" s="10">
        <f>COUNTIF(L4759:L4910,"O")</f>
        <v>12</v>
      </c>
      <c r="M4911" s="13"/>
      <c r="X4911" s="13"/>
    </row>
    <row r="4912" spans="1:24" x14ac:dyDescent="0.3">
      <c r="A4912" s="13"/>
      <c r="B4912" s="11">
        <v>5930</v>
      </c>
      <c r="C4912" s="14">
        <f t="shared" si="1020"/>
        <v>77.006500000000003</v>
      </c>
      <c r="D4912" s="13"/>
      <c r="E4912" s="14">
        <f t="shared" ref="E4912:E4975" si="1027">ROUND(77+(B4912-5929)/155,4)</f>
        <v>77.006500000000003</v>
      </c>
      <c r="F4912" s="21">
        <f t="shared" ref="F4912:F4934" si="1028">ROUND(((E4912-77)/0.14)*(16/2),0)</f>
        <v>0</v>
      </c>
      <c r="G4912" s="13"/>
      <c r="H4912" s="21">
        <f t="shared" si="1021"/>
        <v>0</v>
      </c>
      <c r="I4912" s="13"/>
      <c r="J4912" s="11" t="str">
        <f t="shared" ref="J4912:J4943" si="1029">IF(H4912=F4912,"X","")</f>
        <v>X</v>
      </c>
      <c r="K4912" s="11" t="str">
        <f t="shared" ref="K4912:K4943" si="1030">IF(H4912&gt;F4912,"U","")</f>
        <v/>
      </c>
      <c r="L4912" s="11" t="str">
        <f t="shared" ref="L4912:L4943" si="1031">IF(H4912&lt;F4912,"O","")</f>
        <v/>
      </c>
      <c r="M4912" s="13"/>
      <c r="X4912" s="13"/>
    </row>
    <row r="4913" spans="1:24" x14ac:dyDescent="0.3">
      <c r="A4913" s="13"/>
      <c r="B4913" s="11">
        <v>5931</v>
      </c>
      <c r="C4913" s="14">
        <f t="shared" si="1020"/>
        <v>77.013000000000005</v>
      </c>
      <c r="D4913" s="13"/>
      <c r="E4913" s="14">
        <f t="shared" si="1027"/>
        <v>77.012900000000002</v>
      </c>
      <c r="F4913" s="21">
        <f t="shared" si="1028"/>
        <v>1</v>
      </c>
      <c r="G4913" s="13"/>
      <c r="H4913" s="21">
        <f t="shared" si="1021"/>
        <v>1</v>
      </c>
      <c r="I4913" s="13"/>
      <c r="J4913" s="11" t="str">
        <f t="shared" si="1029"/>
        <v>X</v>
      </c>
      <c r="K4913" s="11" t="str">
        <f t="shared" si="1030"/>
        <v/>
      </c>
      <c r="L4913" s="11" t="str">
        <f t="shared" si="1031"/>
        <v/>
      </c>
      <c r="M4913" s="13"/>
      <c r="X4913" s="13"/>
    </row>
    <row r="4914" spans="1:24" x14ac:dyDescent="0.3">
      <c r="A4914" s="13"/>
      <c r="B4914" s="11">
        <v>5932</v>
      </c>
      <c r="C4914" s="14">
        <f t="shared" si="1020"/>
        <v>77.019499999999994</v>
      </c>
      <c r="D4914" s="13"/>
      <c r="E4914" s="14">
        <f t="shared" si="1027"/>
        <v>77.019400000000005</v>
      </c>
      <c r="F4914" s="21">
        <f t="shared" si="1028"/>
        <v>1</v>
      </c>
      <c r="G4914" s="13"/>
      <c r="H4914" s="21">
        <f t="shared" si="1021"/>
        <v>1</v>
      </c>
      <c r="I4914" s="13"/>
      <c r="J4914" s="11" t="str">
        <f t="shared" si="1029"/>
        <v>X</v>
      </c>
      <c r="K4914" s="11" t="str">
        <f t="shared" si="1030"/>
        <v/>
      </c>
      <c r="L4914" s="11" t="str">
        <f t="shared" si="1031"/>
        <v/>
      </c>
      <c r="M4914" s="13"/>
      <c r="X4914" s="13"/>
    </row>
    <row r="4915" spans="1:24" x14ac:dyDescent="0.3">
      <c r="A4915" s="13"/>
      <c r="B4915" s="11">
        <v>5933</v>
      </c>
      <c r="C4915" s="14">
        <f t="shared" si="1020"/>
        <v>77.025999999999996</v>
      </c>
      <c r="D4915" s="13"/>
      <c r="E4915" s="14">
        <f t="shared" si="1027"/>
        <v>77.025800000000004</v>
      </c>
      <c r="F4915" s="21">
        <f t="shared" si="1028"/>
        <v>1</v>
      </c>
      <c r="G4915" s="13"/>
      <c r="H4915" s="21">
        <f t="shared" si="1021"/>
        <v>2</v>
      </c>
      <c r="I4915" s="13"/>
      <c r="J4915" s="11" t="str">
        <f t="shared" si="1029"/>
        <v/>
      </c>
      <c r="K4915" s="11" t="str">
        <f t="shared" si="1030"/>
        <v>U</v>
      </c>
      <c r="L4915" s="11" t="str">
        <f t="shared" si="1031"/>
        <v/>
      </c>
      <c r="M4915" s="13"/>
      <c r="X4915" s="13"/>
    </row>
    <row r="4916" spans="1:24" x14ac:dyDescent="0.3">
      <c r="A4916" s="13"/>
      <c r="B4916" s="11">
        <v>5934</v>
      </c>
      <c r="C4916" s="14">
        <f t="shared" si="1020"/>
        <v>77.032499999999999</v>
      </c>
      <c r="D4916" s="13"/>
      <c r="E4916" s="14">
        <f t="shared" si="1027"/>
        <v>77.032300000000006</v>
      </c>
      <c r="F4916" s="21">
        <f t="shared" si="1028"/>
        <v>2</v>
      </c>
      <c r="G4916" s="13"/>
      <c r="H4916" s="21">
        <f t="shared" si="1021"/>
        <v>2</v>
      </c>
      <c r="I4916" s="13"/>
      <c r="J4916" s="11" t="str">
        <f t="shared" si="1029"/>
        <v>X</v>
      </c>
      <c r="K4916" s="11" t="str">
        <f t="shared" si="1030"/>
        <v/>
      </c>
      <c r="L4916" s="11" t="str">
        <f t="shared" si="1031"/>
        <v/>
      </c>
      <c r="M4916" s="13"/>
      <c r="X4916" s="13"/>
    </row>
    <row r="4917" spans="1:24" x14ac:dyDescent="0.3">
      <c r="A4917" s="13"/>
      <c r="B4917" s="11">
        <v>5935</v>
      </c>
      <c r="C4917" s="14">
        <f t="shared" si="1020"/>
        <v>77.039000000000001</v>
      </c>
      <c r="D4917" s="13"/>
      <c r="E4917" s="14">
        <f t="shared" si="1027"/>
        <v>77.038700000000006</v>
      </c>
      <c r="F4917" s="21">
        <f t="shared" si="1028"/>
        <v>2</v>
      </c>
      <c r="G4917" s="13"/>
      <c r="H4917" s="21">
        <f t="shared" si="1021"/>
        <v>2.9999999999999996</v>
      </c>
      <c r="I4917" s="13"/>
      <c r="J4917" s="11" t="str">
        <f t="shared" si="1029"/>
        <v/>
      </c>
      <c r="K4917" s="11" t="str">
        <f t="shared" si="1030"/>
        <v>U</v>
      </c>
      <c r="L4917" s="11" t="str">
        <f t="shared" si="1031"/>
        <v/>
      </c>
      <c r="M4917" s="13"/>
      <c r="X4917" s="13"/>
    </row>
    <row r="4918" spans="1:24" x14ac:dyDescent="0.3">
      <c r="A4918" s="13"/>
      <c r="B4918" s="11">
        <v>5936</v>
      </c>
      <c r="C4918" s="14">
        <f t="shared" si="1020"/>
        <v>77.045400000000001</v>
      </c>
      <c r="D4918" s="13"/>
      <c r="E4918" s="14">
        <f t="shared" si="1027"/>
        <v>77.045199999999994</v>
      </c>
      <c r="F4918" s="21">
        <f t="shared" si="1028"/>
        <v>3</v>
      </c>
      <c r="G4918" s="13"/>
      <c r="H4918" s="21">
        <f t="shared" si="1021"/>
        <v>2</v>
      </c>
      <c r="I4918" s="13"/>
      <c r="J4918" s="11" t="str">
        <f t="shared" si="1029"/>
        <v/>
      </c>
      <c r="K4918" s="11" t="str">
        <f t="shared" si="1030"/>
        <v/>
      </c>
      <c r="L4918" s="11" t="str">
        <f t="shared" si="1031"/>
        <v>O</v>
      </c>
      <c r="M4918" s="13"/>
      <c r="X4918" s="13"/>
    </row>
    <row r="4919" spans="1:24" x14ac:dyDescent="0.3">
      <c r="A4919" s="13"/>
      <c r="B4919" s="11">
        <v>5937</v>
      </c>
      <c r="C4919" s="14">
        <f t="shared" si="1020"/>
        <v>77.051900000000003</v>
      </c>
      <c r="D4919" s="13"/>
      <c r="E4919" s="14">
        <f t="shared" si="1027"/>
        <v>77.051599999999993</v>
      </c>
      <c r="F4919" s="21">
        <f t="shared" si="1028"/>
        <v>3</v>
      </c>
      <c r="G4919" s="13"/>
      <c r="H4919" s="21">
        <f t="shared" si="1021"/>
        <v>2.9999999999999996</v>
      </c>
      <c r="I4919" s="13"/>
      <c r="J4919" s="11" t="str">
        <f t="shared" si="1029"/>
        <v>X</v>
      </c>
      <c r="K4919" s="11" t="str">
        <f t="shared" si="1030"/>
        <v/>
      </c>
      <c r="L4919" s="11" t="str">
        <f t="shared" si="1031"/>
        <v/>
      </c>
      <c r="M4919" s="13"/>
      <c r="X4919" s="13"/>
    </row>
    <row r="4920" spans="1:24" x14ac:dyDescent="0.3">
      <c r="A4920" s="13"/>
      <c r="B4920" s="11">
        <v>5938</v>
      </c>
      <c r="C4920" s="14">
        <f t="shared" si="1020"/>
        <v>77.058400000000006</v>
      </c>
      <c r="D4920" s="13"/>
      <c r="E4920" s="14">
        <f t="shared" si="1027"/>
        <v>77.058099999999996</v>
      </c>
      <c r="F4920" s="21">
        <f t="shared" si="1028"/>
        <v>3</v>
      </c>
      <c r="G4920" s="13"/>
      <c r="H4920" s="21">
        <f t="shared" si="1021"/>
        <v>2.9999999999999996</v>
      </c>
      <c r="I4920" s="13"/>
      <c r="J4920" s="11" t="str">
        <f t="shared" si="1029"/>
        <v>X</v>
      </c>
      <c r="K4920" s="11" t="str">
        <f t="shared" si="1030"/>
        <v/>
      </c>
      <c r="L4920" s="11" t="str">
        <f t="shared" si="1031"/>
        <v/>
      </c>
      <c r="M4920" s="13"/>
      <c r="X4920" s="13"/>
    </row>
    <row r="4921" spans="1:24" x14ac:dyDescent="0.3">
      <c r="A4921" s="13"/>
      <c r="B4921" s="11">
        <v>5939</v>
      </c>
      <c r="C4921" s="14">
        <f t="shared" si="1020"/>
        <v>77.064899999999994</v>
      </c>
      <c r="D4921" s="13"/>
      <c r="E4921" s="14">
        <f t="shared" si="1027"/>
        <v>77.064499999999995</v>
      </c>
      <c r="F4921" s="21">
        <f t="shared" si="1028"/>
        <v>4</v>
      </c>
      <c r="G4921" s="13"/>
      <c r="H4921" s="21">
        <f t="shared" si="1021"/>
        <v>4</v>
      </c>
      <c r="I4921" s="13"/>
      <c r="J4921" s="11" t="str">
        <f t="shared" si="1029"/>
        <v>X</v>
      </c>
      <c r="K4921" s="11" t="str">
        <f t="shared" si="1030"/>
        <v/>
      </c>
      <c r="L4921" s="11" t="str">
        <f t="shared" si="1031"/>
        <v/>
      </c>
      <c r="M4921" s="13"/>
      <c r="X4921" s="13"/>
    </row>
    <row r="4922" spans="1:24" x14ac:dyDescent="0.3">
      <c r="A4922" s="13"/>
      <c r="B4922" s="11">
        <v>5940</v>
      </c>
      <c r="C4922" s="14">
        <f t="shared" si="1020"/>
        <v>77.071399999999997</v>
      </c>
      <c r="D4922" s="13"/>
      <c r="E4922" s="14">
        <f t="shared" si="1027"/>
        <v>77.070999999999998</v>
      </c>
      <c r="F4922" s="21">
        <f t="shared" si="1028"/>
        <v>4</v>
      </c>
      <c r="G4922" s="13"/>
      <c r="H4922" s="21">
        <f t="shared" si="1021"/>
        <v>4</v>
      </c>
      <c r="I4922" s="13"/>
      <c r="J4922" s="11" t="str">
        <f t="shared" si="1029"/>
        <v>X</v>
      </c>
      <c r="K4922" s="11" t="str">
        <f t="shared" si="1030"/>
        <v/>
      </c>
      <c r="L4922" s="11" t="str">
        <f t="shared" si="1031"/>
        <v/>
      </c>
      <c r="M4922" s="13"/>
      <c r="X4922" s="13"/>
    </row>
    <row r="4923" spans="1:24" x14ac:dyDescent="0.3">
      <c r="A4923" s="13"/>
      <c r="B4923" s="11">
        <v>5941</v>
      </c>
      <c r="C4923" s="14">
        <f t="shared" si="1020"/>
        <v>77.0779</v>
      </c>
      <c r="D4923" s="13"/>
      <c r="E4923" s="14">
        <f t="shared" si="1027"/>
        <v>77.077399999999997</v>
      </c>
      <c r="F4923" s="21">
        <f t="shared" si="1028"/>
        <v>4</v>
      </c>
      <c r="G4923" s="13"/>
      <c r="H4923" s="21">
        <f t="shared" si="1021"/>
        <v>5</v>
      </c>
      <c r="I4923" s="13"/>
      <c r="J4923" s="11" t="str">
        <f t="shared" si="1029"/>
        <v/>
      </c>
      <c r="K4923" s="11" t="str">
        <f t="shared" si="1030"/>
        <v>U</v>
      </c>
      <c r="L4923" s="11" t="str">
        <f t="shared" si="1031"/>
        <v/>
      </c>
      <c r="M4923" s="13"/>
      <c r="X4923" s="13"/>
    </row>
    <row r="4924" spans="1:24" x14ac:dyDescent="0.3">
      <c r="A4924" s="13"/>
      <c r="B4924" s="11">
        <v>5942</v>
      </c>
      <c r="C4924" s="14">
        <f t="shared" si="1020"/>
        <v>77.084400000000002</v>
      </c>
      <c r="D4924" s="13"/>
      <c r="E4924" s="14">
        <f t="shared" si="1027"/>
        <v>77.0839</v>
      </c>
      <c r="F4924" s="21">
        <f t="shared" si="1028"/>
        <v>5</v>
      </c>
      <c r="G4924" s="13"/>
      <c r="H4924" s="21">
        <f t="shared" si="1021"/>
        <v>5</v>
      </c>
      <c r="I4924" s="13"/>
      <c r="J4924" s="11" t="str">
        <f t="shared" si="1029"/>
        <v>X</v>
      </c>
      <c r="K4924" s="11" t="str">
        <f t="shared" si="1030"/>
        <v/>
      </c>
      <c r="L4924" s="11" t="str">
        <f t="shared" si="1031"/>
        <v/>
      </c>
      <c r="M4924" s="13"/>
      <c r="X4924" s="13"/>
    </row>
    <row r="4925" spans="1:24" x14ac:dyDescent="0.3">
      <c r="A4925" s="13"/>
      <c r="B4925" s="11">
        <v>5943</v>
      </c>
      <c r="C4925" s="14">
        <f t="shared" si="1020"/>
        <v>77.090900000000005</v>
      </c>
      <c r="D4925" s="13"/>
      <c r="E4925" s="14">
        <f t="shared" si="1027"/>
        <v>77.090299999999999</v>
      </c>
      <c r="F4925" s="21">
        <f t="shared" si="1028"/>
        <v>5</v>
      </c>
      <c r="G4925" s="13"/>
      <c r="H4925" s="21">
        <f t="shared" si="1021"/>
        <v>5.9999999999999991</v>
      </c>
      <c r="I4925" s="13"/>
      <c r="J4925" s="11" t="str">
        <f t="shared" si="1029"/>
        <v/>
      </c>
      <c r="K4925" s="11" t="str">
        <f t="shared" si="1030"/>
        <v>U</v>
      </c>
      <c r="L4925" s="11" t="str">
        <f t="shared" si="1031"/>
        <v/>
      </c>
      <c r="M4925" s="13"/>
      <c r="X4925" s="13"/>
    </row>
    <row r="4926" spans="1:24" x14ac:dyDescent="0.3">
      <c r="A4926" s="13"/>
      <c r="B4926" s="11">
        <v>5944</v>
      </c>
      <c r="C4926" s="14">
        <f t="shared" si="1020"/>
        <v>77.097300000000004</v>
      </c>
      <c r="D4926" s="13"/>
      <c r="E4926" s="14">
        <f t="shared" si="1027"/>
        <v>77.096800000000002</v>
      </c>
      <c r="F4926" s="21">
        <f t="shared" si="1028"/>
        <v>6</v>
      </c>
      <c r="G4926" s="13"/>
      <c r="H4926" s="21">
        <f t="shared" si="1021"/>
        <v>5</v>
      </c>
      <c r="I4926" s="13"/>
      <c r="J4926" s="11" t="str">
        <f t="shared" si="1029"/>
        <v/>
      </c>
      <c r="K4926" s="11" t="str">
        <f t="shared" si="1030"/>
        <v/>
      </c>
      <c r="L4926" s="11" t="str">
        <f t="shared" si="1031"/>
        <v>O</v>
      </c>
      <c r="M4926" s="13"/>
      <c r="X4926" s="13"/>
    </row>
    <row r="4927" spans="1:24" x14ac:dyDescent="0.3">
      <c r="A4927" s="13"/>
      <c r="B4927" s="11">
        <v>5945</v>
      </c>
      <c r="C4927" s="14">
        <f t="shared" si="1020"/>
        <v>77.103800000000007</v>
      </c>
      <c r="D4927" s="13"/>
      <c r="E4927" s="14">
        <f t="shared" si="1027"/>
        <v>77.103200000000001</v>
      </c>
      <c r="F4927" s="21">
        <f t="shared" si="1028"/>
        <v>6</v>
      </c>
      <c r="G4927" s="13"/>
      <c r="H4927" s="21">
        <f t="shared" si="1021"/>
        <v>5.9999999999999991</v>
      </c>
      <c r="I4927" s="13"/>
      <c r="J4927" s="11" t="str">
        <f t="shared" si="1029"/>
        <v>X</v>
      </c>
      <c r="K4927" s="11" t="str">
        <f t="shared" si="1030"/>
        <v/>
      </c>
      <c r="L4927" s="11" t="str">
        <f t="shared" si="1031"/>
        <v/>
      </c>
      <c r="M4927" s="13"/>
      <c r="X4927" s="13"/>
    </row>
    <row r="4928" spans="1:24" x14ac:dyDescent="0.3">
      <c r="A4928" s="13"/>
      <c r="B4928" s="11">
        <v>5946</v>
      </c>
      <c r="C4928" s="14">
        <f t="shared" si="1020"/>
        <v>77.110299999999995</v>
      </c>
      <c r="D4928" s="13"/>
      <c r="E4928" s="14">
        <f t="shared" si="1027"/>
        <v>77.109700000000004</v>
      </c>
      <c r="F4928" s="21">
        <f t="shared" si="1028"/>
        <v>6</v>
      </c>
      <c r="G4928" s="13"/>
      <c r="H4928" s="21">
        <f t="shared" si="1021"/>
        <v>5.9999999999999991</v>
      </c>
      <c r="I4928" s="13"/>
      <c r="J4928" s="11" t="str">
        <f t="shared" si="1029"/>
        <v>X</v>
      </c>
      <c r="K4928" s="11" t="str">
        <f t="shared" si="1030"/>
        <v/>
      </c>
      <c r="L4928" s="11" t="str">
        <f t="shared" si="1031"/>
        <v/>
      </c>
      <c r="M4928" s="13"/>
      <c r="X4928" s="13"/>
    </row>
    <row r="4929" spans="1:24" x14ac:dyDescent="0.3">
      <c r="A4929" s="13"/>
      <c r="B4929" s="11">
        <v>5947</v>
      </c>
      <c r="C4929" s="14">
        <f t="shared" si="1020"/>
        <v>77.116799999999998</v>
      </c>
      <c r="D4929" s="13"/>
      <c r="E4929" s="14">
        <f t="shared" si="1027"/>
        <v>77.116100000000003</v>
      </c>
      <c r="F4929" s="21">
        <f t="shared" si="1028"/>
        <v>7</v>
      </c>
      <c r="G4929" s="13"/>
      <c r="H4929" s="21">
        <f t="shared" si="1021"/>
        <v>7</v>
      </c>
      <c r="I4929" s="13"/>
      <c r="J4929" s="11" t="str">
        <f t="shared" si="1029"/>
        <v>X</v>
      </c>
      <c r="K4929" s="11" t="str">
        <f t="shared" si="1030"/>
        <v/>
      </c>
      <c r="L4929" s="11" t="str">
        <f t="shared" si="1031"/>
        <v/>
      </c>
      <c r="M4929" s="13"/>
      <c r="X4929" s="13"/>
    </row>
    <row r="4930" spans="1:24" x14ac:dyDescent="0.3">
      <c r="A4930" s="13"/>
      <c r="B4930" s="11">
        <v>5948</v>
      </c>
      <c r="C4930" s="14">
        <f t="shared" si="1020"/>
        <v>77.1233</v>
      </c>
      <c r="D4930" s="13"/>
      <c r="E4930" s="14">
        <f t="shared" si="1027"/>
        <v>77.122600000000006</v>
      </c>
      <c r="F4930" s="21">
        <f t="shared" si="1028"/>
        <v>7</v>
      </c>
      <c r="G4930" s="13"/>
      <c r="H4930" s="21">
        <f t="shared" si="1021"/>
        <v>7</v>
      </c>
      <c r="I4930" s="13"/>
      <c r="J4930" s="11" t="str">
        <f t="shared" si="1029"/>
        <v>X</v>
      </c>
      <c r="K4930" s="11" t="str">
        <f t="shared" si="1030"/>
        <v/>
      </c>
      <c r="L4930" s="11" t="str">
        <f t="shared" si="1031"/>
        <v/>
      </c>
      <c r="M4930" s="13"/>
      <c r="X4930" s="13"/>
    </row>
    <row r="4931" spans="1:24" x14ac:dyDescent="0.3">
      <c r="A4931" s="13"/>
      <c r="B4931" s="11">
        <v>5949</v>
      </c>
      <c r="C4931" s="14">
        <f t="shared" si="1020"/>
        <v>77.129800000000003</v>
      </c>
      <c r="D4931" s="13"/>
      <c r="E4931" s="14">
        <f t="shared" si="1027"/>
        <v>77.129000000000005</v>
      </c>
      <c r="F4931" s="21">
        <f t="shared" si="1028"/>
        <v>7</v>
      </c>
      <c r="G4931" s="13"/>
      <c r="H4931" s="21">
        <f t="shared" si="1021"/>
        <v>8</v>
      </c>
      <c r="I4931" s="13"/>
      <c r="J4931" s="11" t="str">
        <f t="shared" si="1029"/>
        <v/>
      </c>
      <c r="K4931" s="11" t="str">
        <f t="shared" si="1030"/>
        <v>U</v>
      </c>
      <c r="L4931" s="11" t="str">
        <f t="shared" si="1031"/>
        <v/>
      </c>
      <c r="M4931" s="13"/>
      <c r="X4931" s="13"/>
    </row>
    <row r="4932" spans="1:24" x14ac:dyDescent="0.3">
      <c r="A4932" s="13"/>
      <c r="B4932" s="11">
        <v>5950</v>
      </c>
      <c r="C4932" s="14">
        <f t="shared" si="1020"/>
        <v>77.136200000000002</v>
      </c>
      <c r="D4932" s="13"/>
      <c r="E4932" s="14">
        <f t="shared" si="1027"/>
        <v>77.135499999999993</v>
      </c>
      <c r="F4932" s="21">
        <f t="shared" si="1028"/>
        <v>8</v>
      </c>
      <c r="G4932" s="13"/>
      <c r="H4932" s="21">
        <f t="shared" si="1021"/>
        <v>7</v>
      </c>
      <c r="I4932" s="13"/>
      <c r="J4932" s="11" t="str">
        <f t="shared" si="1029"/>
        <v/>
      </c>
      <c r="K4932" s="11" t="str">
        <f t="shared" si="1030"/>
        <v/>
      </c>
      <c r="L4932" s="11" t="str">
        <f t="shared" si="1031"/>
        <v>O</v>
      </c>
      <c r="M4932" s="13"/>
      <c r="X4932" s="13"/>
    </row>
    <row r="4933" spans="1:24" x14ac:dyDescent="0.3">
      <c r="A4933" s="13"/>
      <c r="B4933" s="11">
        <v>5951</v>
      </c>
      <c r="C4933" s="14">
        <f t="shared" si="1020"/>
        <v>77.142700000000005</v>
      </c>
      <c r="D4933" s="13"/>
      <c r="E4933" s="14">
        <f t="shared" si="1027"/>
        <v>77.141900000000007</v>
      </c>
      <c r="F4933" s="21">
        <f t="shared" si="1028"/>
        <v>8</v>
      </c>
      <c r="G4933" s="13"/>
      <c r="H4933" s="21">
        <f t="shared" si="1021"/>
        <v>8</v>
      </c>
      <c r="I4933" s="13"/>
      <c r="J4933" s="11" t="str">
        <f t="shared" si="1029"/>
        <v>X</v>
      </c>
      <c r="K4933" s="11" t="str">
        <f t="shared" si="1030"/>
        <v/>
      </c>
      <c r="L4933" s="11" t="str">
        <f t="shared" si="1031"/>
        <v/>
      </c>
      <c r="M4933" s="13"/>
      <c r="X4933" s="13"/>
    </row>
    <row r="4934" spans="1:24" x14ac:dyDescent="0.3">
      <c r="A4934" s="13"/>
      <c r="B4934" s="11">
        <v>5952</v>
      </c>
      <c r="C4934" s="14">
        <f t="shared" ref="C4934:C4997" si="1032">ROUND(SQRT(B4934),4)</f>
        <v>77.149199999999993</v>
      </c>
      <c r="D4934" s="13"/>
      <c r="E4934" s="14">
        <f t="shared" si="1027"/>
        <v>77.148399999999995</v>
      </c>
      <c r="F4934" s="21">
        <f t="shared" si="1028"/>
        <v>8</v>
      </c>
      <c r="G4934" s="13"/>
      <c r="H4934" s="21">
        <f t="shared" si="1021"/>
        <v>8</v>
      </c>
      <c r="I4934" s="13"/>
      <c r="J4934" s="11" t="str">
        <f t="shared" si="1029"/>
        <v>X</v>
      </c>
      <c r="K4934" s="11" t="str">
        <f t="shared" si="1030"/>
        <v/>
      </c>
      <c r="L4934" s="11" t="str">
        <f t="shared" si="1031"/>
        <v/>
      </c>
      <c r="M4934" s="13"/>
      <c r="X4934" s="13"/>
    </row>
    <row r="4935" spans="1:24" x14ac:dyDescent="0.3">
      <c r="A4935" s="13"/>
      <c r="B4935" s="11">
        <v>5953</v>
      </c>
      <c r="C4935" s="14">
        <f t="shared" si="1032"/>
        <v>77.155699999999996</v>
      </c>
      <c r="D4935" s="13"/>
      <c r="E4935" s="14">
        <f t="shared" si="1027"/>
        <v>77.154799999999994</v>
      </c>
      <c r="F4935" s="21">
        <f t="shared" ref="F4935:F4954" si="1033">ROUND((16/2)+(((E4935-77)-0.14)/0.14)*(16/3),0)</f>
        <v>9</v>
      </c>
      <c r="G4935" s="13"/>
      <c r="H4935" s="21">
        <f t="shared" ref="H4935:H4998" si="1034">ROUND(C4935-E4935,4)*10000</f>
        <v>9</v>
      </c>
      <c r="I4935" s="13"/>
      <c r="J4935" s="11" t="str">
        <f t="shared" si="1029"/>
        <v>X</v>
      </c>
      <c r="K4935" s="11" t="str">
        <f t="shared" si="1030"/>
        <v/>
      </c>
      <c r="L4935" s="11" t="str">
        <f t="shared" si="1031"/>
        <v/>
      </c>
      <c r="M4935" s="13"/>
      <c r="X4935" s="13"/>
    </row>
    <row r="4936" spans="1:24" x14ac:dyDescent="0.3">
      <c r="A4936" s="13"/>
      <c r="B4936" s="11">
        <v>5954</v>
      </c>
      <c r="C4936" s="14">
        <f t="shared" si="1032"/>
        <v>77.162199999999999</v>
      </c>
      <c r="D4936" s="13"/>
      <c r="E4936" s="14">
        <f t="shared" si="1027"/>
        <v>77.161299999999997</v>
      </c>
      <c r="F4936" s="21">
        <f t="shared" si="1033"/>
        <v>9</v>
      </c>
      <c r="G4936" s="13"/>
      <c r="H4936" s="21">
        <f t="shared" si="1034"/>
        <v>9</v>
      </c>
      <c r="I4936" s="13"/>
      <c r="J4936" s="11" t="str">
        <f t="shared" si="1029"/>
        <v>X</v>
      </c>
      <c r="K4936" s="11" t="str">
        <f t="shared" si="1030"/>
        <v/>
      </c>
      <c r="L4936" s="11" t="str">
        <f t="shared" si="1031"/>
        <v/>
      </c>
      <c r="M4936" s="13"/>
      <c r="X4936" s="13"/>
    </row>
    <row r="4937" spans="1:24" x14ac:dyDescent="0.3">
      <c r="A4937" s="13"/>
      <c r="B4937" s="11">
        <v>5955</v>
      </c>
      <c r="C4937" s="14">
        <f t="shared" si="1032"/>
        <v>77.168599999999998</v>
      </c>
      <c r="D4937" s="13"/>
      <c r="E4937" s="14">
        <f t="shared" si="1027"/>
        <v>77.167699999999996</v>
      </c>
      <c r="F4937" s="21">
        <f t="shared" si="1033"/>
        <v>9</v>
      </c>
      <c r="G4937" s="13"/>
      <c r="H4937" s="21">
        <f t="shared" si="1034"/>
        <v>9</v>
      </c>
      <c r="I4937" s="13"/>
      <c r="J4937" s="11" t="str">
        <f t="shared" si="1029"/>
        <v>X</v>
      </c>
      <c r="K4937" s="11" t="str">
        <f t="shared" si="1030"/>
        <v/>
      </c>
      <c r="L4937" s="11" t="str">
        <f t="shared" si="1031"/>
        <v/>
      </c>
      <c r="M4937" s="13"/>
      <c r="X4937" s="13"/>
    </row>
    <row r="4938" spans="1:24" x14ac:dyDescent="0.3">
      <c r="A4938" s="13"/>
      <c r="B4938" s="11">
        <v>5956</v>
      </c>
      <c r="C4938" s="14">
        <f t="shared" si="1032"/>
        <v>77.1751</v>
      </c>
      <c r="D4938" s="13"/>
      <c r="E4938" s="14">
        <f t="shared" si="1027"/>
        <v>77.174199999999999</v>
      </c>
      <c r="F4938" s="21">
        <f t="shared" si="1033"/>
        <v>9</v>
      </c>
      <c r="G4938" s="13"/>
      <c r="H4938" s="21">
        <f t="shared" si="1034"/>
        <v>9</v>
      </c>
      <c r="I4938" s="13"/>
      <c r="J4938" s="11" t="str">
        <f t="shared" si="1029"/>
        <v>X</v>
      </c>
      <c r="K4938" s="11" t="str">
        <f t="shared" si="1030"/>
        <v/>
      </c>
      <c r="L4938" s="11" t="str">
        <f t="shared" si="1031"/>
        <v/>
      </c>
      <c r="M4938" s="13"/>
      <c r="X4938" s="13"/>
    </row>
    <row r="4939" spans="1:24" x14ac:dyDescent="0.3">
      <c r="A4939" s="13"/>
      <c r="B4939" s="11">
        <v>5957</v>
      </c>
      <c r="C4939" s="14">
        <f t="shared" si="1032"/>
        <v>77.181600000000003</v>
      </c>
      <c r="D4939" s="13"/>
      <c r="E4939" s="14">
        <f t="shared" si="1027"/>
        <v>77.180599999999998</v>
      </c>
      <c r="F4939" s="21">
        <f t="shared" si="1033"/>
        <v>10</v>
      </c>
      <c r="G4939" s="13"/>
      <c r="H4939" s="21">
        <f t="shared" si="1034"/>
        <v>10</v>
      </c>
      <c r="I4939" s="13"/>
      <c r="J4939" s="11" t="str">
        <f t="shared" si="1029"/>
        <v>X</v>
      </c>
      <c r="K4939" s="11" t="str">
        <f t="shared" si="1030"/>
        <v/>
      </c>
      <c r="L4939" s="11" t="str">
        <f t="shared" si="1031"/>
        <v/>
      </c>
      <c r="M4939" s="13"/>
      <c r="X4939" s="13"/>
    </row>
    <row r="4940" spans="1:24" x14ac:dyDescent="0.3">
      <c r="A4940" s="13"/>
      <c r="B4940" s="11">
        <v>5958</v>
      </c>
      <c r="C4940" s="14">
        <f t="shared" si="1032"/>
        <v>77.188100000000006</v>
      </c>
      <c r="D4940" s="13"/>
      <c r="E4940" s="14">
        <f t="shared" si="1027"/>
        <v>77.187100000000001</v>
      </c>
      <c r="F4940" s="21">
        <f t="shared" si="1033"/>
        <v>10</v>
      </c>
      <c r="G4940" s="13"/>
      <c r="H4940" s="21">
        <f t="shared" si="1034"/>
        <v>10</v>
      </c>
      <c r="I4940" s="13"/>
      <c r="J4940" s="11" t="str">
        <f t="shared" si="1029"/>
        <v>X</v>
      </c>
      <c r="K4940" s="11" t="str">
        <f t="shared" si="1030"/>
        <v/>
      </c>
      <c r="L4940" s="11" t="str">
        <f t="shared" si="1031"/>
        <v/>
      </c>
      <c r="M4940" s="13"/>
      <c r="X4940" s="13"/>
    </row>
    <row r="4941" spans="1:24" x14ac:dyDescent="0.3">
      <c r="A4941" s="13"/>
      <c r="B4941" s="11">
        <v>5959</v>
      </c>
      <c r="C4941" s="14">
        <f t="shared" si="1032"/>
        <v>77.194599999999994</v>
      </c>
      <c r="D4941" s="13"/>
      <c r="E4941" s="14">
        <f t="shared" si="1027"/>
        <v>77.1935</v>
      </c>
      <c r="F4941" s="21">
        <f t="shared" si="1033"/>
        <v>10</v>
      </c>
      <c r="G4941" s="13"/>
      <c r="H4941" s="21">
        <f t="shared" si="1034"/>
        <v>11</v>
      </c>
      <c r="I4941" s="13"/>
      <c r="J4941" s="11" t="str">
        <f t="shared" si="1029"/>
        <v/>
      </c>
      <c r="K4941" s="11" t="str">
        <f t="shared" si="1030"/>
        <v>U</v>
      </c>
      <c r="L4941" s="11" t="str">
        <f t="shared" si="1031"/>
        <v/>
      </c>
      <c r="M4941" s="13"/>
      <c r="X4941" s="13"/>
    </row>
    <row r="4942" spans="1:24" x14ac:dyDescent="0.3">
      <c r="A4942" s="13"/>
      <c r="B4942" s="11">
        <v>5960</v>
      </c>
      <c r="C4942" s="14">
        <f t="shared" si="1032"/>
        <v>77.200999999999993</v>
      </c>
      <c r="D4942" s="13"/>
      <c r="E4942" s="14">
        <f t="shared" si="1027"/>
        <v>77.2</v>
      </c>
      <c r="F4942" s="21">
        <f t="shared" si="1033"/>
        <v>10</v>
      </c>
      <c r="G4942" s="13"/>
      <c r="H4942" s="21">
        <f t="shared" si="1034"/>
        <v>10</v>
      </c>
      <c r="I4942" s="13"/>
      <c r="J4942" s="11" t="str">
        <f t="shared" si="1029"/>
        <v>X</v>
      </c>
      <c r="K4942" s="11" t="str">
        <f t="shared" si="1030"/>
        <v/>
      </c>
      <c r="L4942" s="11" t="str">
        <f t="shared" si="1031"/>
        <v/>
      </c>
      <c r="M4942" s="13"/>
      <c r="X4942" s="13"/>
    </row>
    <row r="4943" spans="1:24" x14ac:dyDescent="0.3">
      <c r="A4943" s="13"/>
      <c r="B4943" s="11">
        <v>5961</v>
      </c>
      <c r="C4943" s="14">
        <f t="shared" si="1032"/>
        <v>77.207499999999996</v>
      </c>
      <c r="D4943" s="13"/>
      <c r="E4943" s="14">
        <f t="shared" si="1027"/>
        <v>77.206500000000005</v>
      </c>
      <c r="F4943" s="21">
        <f t="shared" si="1033"/>
        <v>11</v>
      </c>
      <c r="G4943" s="13"/>
      <c r="H4943" s="21">
        <f t="shared" si="1034"/>
        <v>10</v>
      </c>
      <c r="I4943" s="13"/>
      <c r="J4943" s="11" t="str">
        <f t="shared" si="1029"/>
        <v/>
      </c>
      <c r="K4943" s="11" t="str">
        <f t="shared" si="1030"/>
        <v/>
      </c>
      <c r="L4943" s="11" t="str">
        <f t="shared" si="1031"/>
        <v>O</v>
      </c>
      <c r="M4943" s="13"/>
      <c r="X4943" s="13"/>
    </row>
    <row r="4944" spans="1:24" x14ac:dyDescent="0.3">
      <c r="A4944" s="13"/>
      <c r="B4944" s="11">
        <v>5962</v>
      </c>
      <c r="C4944" s="14">
        <f t="shared" si="1032"/>
        <v>77.213999999999999</v>
      </c>
      <c r="D4944" s="13"/>
      <c r="E4944" s="14">
        <f t="shared" si="1027"/>
        <v>77.212900000000005</v>
      </c>
      <c r="F4944" s="21">
        <f t="shared" si="1033"/>
        <v>11</v>
      </c>
      <c r="G4944" s="13"/>
      <c r="H4944" s="21">
        <f t="shared" si="1034"/>
        <v>11</v>
      </c>
      <c r="I4944" s="13"/>
      <c r="J4944" s="11" t="str">
        <f t="shared" ref="J4944:J4975" si="1035">IF(H4944=F4944,"X","")</f>
        <v>X</v>
      </c>
      <c r="K4944" s="11" t="str">
        <f t="shared" ref="K4944:K4975" si="1036">IF(H4944&gt;F4944,"U","")</f>
        <v/>
      </c>
      <c r="L4944" s="11" t="str">
        <f t="shared" ref="L4944:L4975" si="1037">IF(H4944&lt;F4944,"O","")</f>
        <v/>
      </c>
      <c r="M4944" s="13"/>
      <c r="X4944" s="13"/>
    </row>
    <row r="4945" spans="1:24" x14ac:dyDescent="0.3">
      <c r="A4945" s="13"/>
      <c r="B4945" s="11">
        <v>5963</v>
      </c>
      <c r="C4945" s="14">
        <f t="shared" si="1032"/>
        <v>77.220500000000001</v>
      </c>
      <c r="D4945" s="13"/>
      <c r="E4945" s="14">
        <f t="shared" si="1027"/>
        <v>77.219399999999993</v>
      </c>
      <c r="F4945" s="21">
        <f t="shared" si="1033"/>
        <v>11</v>
      </c>
      <c r="G4945" s="13"/>
      <c r="H4945" s="21">
        <f t="shared" si="1034"/>
        <v>11</v>
      </c>
      <c r="I4945" s="13"/>
      <c r="J4945" s="11" t="str">
        <f t="shared" si="1035"/>
        <v>X</v>
      </c>
      <c r="K4945" s="11" t="str">
        <f t="shared" si="1036"/>
        <v/>
      </c>
      <c r="L4945" s="11" t="str">
        <f t="shared" si="1037"/>
        <v/>
      </c>
      <c r="M4945" s="13"/>
      <c r="X4945" s="13"/>
    </row>
    <row r="4946" spans="1:24" x14ac:dyDescent="0.3">
      <c r="A4946" s="13"/>
      <c r="B4946" s="11">
        <v>5964</v>
      </c>
      <c r="C4946" s="14">
        <f t="shared" si="1032"/>
        <v>77.226900000000001</v>
      </c>
      <c r="D4946" s="13"/>
      <c r="E4946" s="14">
        <f t="shared" si="1027"/>
        <v>77.225800000000007</v>
      </c>
      <c r="F4946" s="21">
        <f t="shared" si="1033"/>
        <v>11</v>
      </c>
      <c r="G4946" s="13"/>
      <c r="H4946" s="21">
        <f t="shared" si="1034"/>
        <v>11</v>
      </c>
      <c r="I4946" s="13"/>
      <c r="J4946" s="11" t="str">
        <f t="shared" si="1035"/>
        <v>X</v>
      </c>
      <c r="K4946" s="11" t="str">
        <f t="shared" si="1036"/>
        <v/>
      </c>
      <c r="L4946" s="11" t="str">
        <f t="shared" si="1037"/>
        <v/>
      </c>
      <c r="M4946" s="13"/>
      <c r="X4946" s="13"/>
    </row>
    <row r="4947" spans="1:24" x14ac:dyDescent="0.3">
      <c r="A4947" s="13"/>
      <c r="B4947" s="11">
        <v>5965</v>
      </c>
      <c r="C4947" s="14">
        <f t="shared" si="1032"/>
        <v>77.233400000000003</v>
      </c>
      <c r="D4947" s="13"/>
      <c r="E4947" s="14">
        <f t="shared" si="1027"/>
        <v>77.232299999999995</v>
      </c>
      <c r="F4947" s="21">
        <f t="shared" si="1033"/>
        <v>12</v>
      </c>
      <c r="G4947" s="13"/>
      <c r="H4947" s="21">
        <f t="shared" si="1034"/>
        <v>11</v>
      </c>
      <c r="I4947" s="13"/>
      <c r="J4947" s="11" t="str">
        <f t="shared" si="1035"/>
        <v/>
      </c>
      <c r="K4947" s="11" t="str">
        <f t="shared" si="1036"/>
        <v/>
      </c>
      <c r="L4947" s="11" t="str">
        <f t="shared" si="1037"/>
        <v>O</v>
      </c>
      <c r="M4947" s="13"/>
      <c r="X4947" s="13"/>
    </row>
    <row r="4948" spans="1:24" x14ac:dyDescent="0.3">
      <c r="A4948" s="13"/>
      <c r="B4948" s="11">
        <v>5966</v>
      </c>
      <c r="C4948" s="14">
        <f t="shared" si="1032"/>
        <v>77.239900000000006</v>
      </c>
      <c r="D4948" s="13"/>
      <c r="E4948" s="14">
        <f t="shared" si="1027"/>
        <v>77.238699999999994</v>
      </c>
      <c r="F4948" s="21">
        <f t="shared" si="1033"/>
        <v>12</v>
      </c>
      <c r="G4948" s="13"/>
      <c r="H4948" s="21">
        <f t="shared" si="1034"/>
        <v>11.999999999999998</v>
      </c>
      <c r="I4948" s="13"/>
      <c r="J4948" s="11" t="str">
        <f t="shared" si="1035"/>
        <v>X</v>
      </c>
      <c r="K4948" s="11" t="str">
        <f t="shared" si="1036"/>
        <v/>
      </c>
      <c r="L4948" s="11" t="str">
        <f t="shared" si="1037"/>
        <v/>
      </c>
      <c r="M4948" s="13"/>
      <c r="X4948" s="13"/>
    </row>
    <row r="4949" spans="1:24" x14ac:dyDescent="0.3">
      <c r="A4949" s="13"/>
      <c r="B4949" s="11">
        <v>5967</v>
      </c>
      <c r="C4949" s="14">
        <f t="shared" si="1032"/>
        <v>77.246399999999994</v>
      </c>
      <c r="D4949" s="13"/>
      <c r="E4949" s="14">
        <f t="shared" si="1027"/>
        <v>77.245199999999997</v>
      </c>
      <c r="F4949" s="21">
        <f t="shared" si="1033"/>
        <v>12</v>
      </c>
      <c r="G4949" s="13"/>
      <c r="H4949" s="21">
        <f t="shared" si="1034"/>
        <v>11.999999999999998</v>
      </c>
      <c r="I4949" s="13"/>
      <c r="J4949" s="11" t="str">
        <f t="shared" si="1035"/>
        <v>X</v>
      </c>
      <c r="K4949" s="11" t="str">
        <f t="shared" si="1036"/>
        <v/>
      </c>
      <c r="L4949" s="11" t="str">
        <f t="shared" si="1037"/>
        <v/>
      </c>
      <c r="M4949" s="13"/>
      <c r="X4949" s="13"/>
    </row>
    <row r="4950" spans="1:24" x14ac:dyDescent="0.3">
      <c r="A4950" s="13"/>
      <c r="B4950" s="11">
        <v>5968</v>
      </c>
      <c r="C4950" s="14">
        <f t="shared" si="1032"/>
        <v>77.252799999999993</v>
      </c>
      <c r="D4950" s="13"/>
      <c r="E4950" s="14">
        <f t="shared" si="1027"/>
        <v>77.251599999999996</v>
      </c>
      <c r="F4950" s="21">
        <f t="shared" si="1033"/>
        <v>12</v>
      </c>
      <c r="G4950" s="13"/>
      <c r="H4950" s="21">
        <f t="shared" si="1034"/>
        <v>11.999999999999998</v>
      </c>
      <c r="I4950" s="13"/>
      <c r="J4950" s="11" t="str">
        <f t="shared" si="1035"/>
        <v>X</v>
      </c>
      <c r="K4950" s="11" t="str">
        <f t="shared" si="1036"/>
        <v/>
      </c>
      <c r="L4950" s="11" t="str">
        <f t="shared" si="1037"/>
        <v/>
      </c>
      <c r="M4950" s="13"/>
      <c r="X4950" s="13"/>
    </row>
    <row r="4951" spans="1:24" x14ac:dyDescent="0.3">
      <c r="A4951" s="13"/>
      <c r="B4951" s="11">
        <v>5969</v>
      </c>
      <c r="C4951" s="14">
        <f t="shared" si="1032"/>
        <v>77.259299999999996</v>
      </c>
      <c r="D4951" s="13"/>
      <c r="E4951" s="14">
        <f t="shared" si="1027"/>
        <v>77.258099999999999</v>
      </c>
      <c r="F4951" s="21">
        <f t="shared" si="1033"/>
        <v>12</v>
      </c>
      <c r="G4951" s="13"/>
      <c r="H4951" s="21">
        <f t="shared" si="1034"/>
        <v>11.999999999999998</v>
      </c>
      <c r="I4951" s="13"/>
      <c r="J4951" s="11" t="str">
        <f t="shared" si="1035"/>
        <v>X</v>
      </c>
      <c r="K4951" s="11" t="str">
        <f t="shared" si="1036"/>
        <v/>
      </c>
      <c r="L4951" s="11" t="str">
        <f t="shared" si="1037"/>
        <v/>
      </c>
      <c r="M4951" s="13"/>
      <c r="X4951" s="13"/>
    </row>
    <row r="4952" spans="1:24" x14ac:dyDescent="0.3">
      <c r="A4952" s="13"/>
      <c r="B4952" s="11">
        <v>5970</v>
      </c>
      <c r="C4952" s="14">
        <f t="shared" si="1032"/>
        <v>77.265799999999999</v>
      </c>
      <c r="D4952" s="13"/>
      <c r="E4952" s="14">
        <f t="shared" si="1027"/>
        <v>77.264499999999998</v>
      </c>
      <c r="F4952" s="21">
        <f t="shared" si="1033"/>
        <v>13</v>
      </c>
      <c r="G4952" s="13"/>
      <c r="H4952" s="21">
        <f t="shared" si="1034"/>
        <v>13</v>
      </c>
      <c r="I4952" s="13"/>
      <c r="J4952" s="11" t="str">
        <f t="shared" si="1035"/>
        <v>X</v>
      </c>
      <c r="K4952" s="11" t="str">
        <f t="shared" si="1036"/>
        <v/>
      </c>
      <c r="L4952" s="11" t="str">
        <f t="shared" si="1037"/>
        <v/>
      </c>
      <c r="M4952" s="13"/>
      <c r="X4952" s="13"/>
    </row>
    <row r="4953" spans="1:24" x14ac:dyDescent="0.3">
      <c r="A4953" s="13"/>
      <c r="B4953" s="11">
        <v>5971</v>
      </c>
      <c r="C4953" s="14">
        <f t="shared" si="1032"/>
        <v>77.272199999999998</v>
      </c>
      <c r="D4953" s="13"/>
      <c r="E4953" s="14">
        <f t="shared" si="1027"/>
        <v>77.271000000000001</v>
      </c>
      <c r="F4953" s="21">
        <f t="shared" si="1033"/>
        <v>13</v>
      </c>
      <c r="G4953" s="13"/>
      <c r="H4953" s="21">
        <f t="shared" si="1034"/>
        <v>11.999999999999998</v>
      </c>
      <c r="I4953" s="13"/>
      <c r="J4953" s="11" t="str">
        <f t="shared" si="1035"/>
        <v/>
      </c>
      <c r="K4953" s="11" t="str">
        <f t="shared" si="1036"/>
        <v/>
      </c>
      <c r="L4953" s="11" t="str">
        <f t="shared" si="1037"/>
        <v>O</v>
      </c>
      <c r="M4953" s="13"/>
      <c r="X4953" s="13"/>
    </row>
    <row r="4954" spans="1:24" x14ac:dyDescent="0.3">
      <c r="A4954" s="13"/>
      <c r="B4954" s="11">
        <v>5972</v>
      </c>
      <c r="C4954" s="14">
        <f t="shared" si="1032"/>
        <v>77.278700000000001</v>
      </c>
      <c r="D4954" s="13"/>
      <c r="E4954" s="14">
        <f t="shared" si="1027"/>
        <v>77.2774</v>
      </c>
      <c r="F4954" s="21">
        <f t="shared" si="1033"/>
        <v>13</v>
      </c>
      <c r="G4954" s="13"/>
      <c r="H4954" s="21">
        <f t="shared" si="1034"/>
        <v>13</v>
      </c>
      <c r="I4954" s="13"/>
      <c r="J4954" s="11" t="str">
        <f t="shared" si="1035"/>
        <v>X</v>
      </c>
      <c r="K4954" s="11" t="str">
        <f t="shared" si="1036"/>
        <v/>
      </c>
      <c r="L4954" s="11" t="str">
        <f t="shared" si="1037"/>
        <v/>
      </c>
      <c r="M4954" s="13"/>
      <c r="X4954" s="13"/>
    </row>
    <row r="4955" spans="1:24" x14ac:dyDescent="0.3">
      <c r="A4955" s="13"/>
      <c r="B4955" s="11">
        <v>5973</v>
      </c>
      <c r="C4955" s="14">
        <f t="shared" si="1032"/>
        <v>77.285200000000003</v>
      </c>
      <c r="D4955" s="13"/>
      <c r="E4955" s="14">
        <f t="shared" si="1027"/>
        <v>77.283900000000003</v>
      </c>
      <c r="F4955" s="21">
        <f t="shared" ref="F4955:F4976" si="1038">ROUND(16-((0.42-(E4955-77))/0.14)*(16/6),0)</f>
        <v>13</v>
      </c>
      <c r="G4955" s="13"/>
      <c r="H4955" s="21">
        <f t="shared" si="1034"/>
        <v>13</v>
      </c>
      <c r="I4955" s="13"/>
      <c r="J4955" s="11" t="str">
        <f t="shared" si="1035"/>
        <v>X</v>
      </c>
      <c r="K4955" s="11" t="str">
        <f t="shared" si="1036"/>
        <v/>
      </c>
      <c r="L4955" s="11" t="str">
        <f t="shared" si="1037"/>
        <v/>
      </c>
      <c r="M4955" s="13"/>
      <c r="X4955" s="13"/>
    </row>
    <row r="4956" spans="1:24" x14ac:dyDescent="0.3">
      <c r="A4956" s="13"/>
      <c r="B4956" s="11">
        <v>5974</v>
      </c>
      <c r="C4956" s="14">
        <f t="shared" si="1032"/>
        <v>77.291700000000006</v>
      </c>
      <c r="D4956" s="13"/>
      <c r="E4956" s="14">
        <f t="shared" si="1027"/>
        <v>77.290300000000002</v>
      </c>
      <c r="F4956" s="21">
        <f t="shared" si="1038"/>
        <v>14</v>
      </c>
      <c r="G4956" s="13"/>
      <c r="H4956" s="21">
        <f t="shared" si="1034"/>
        <v>14</v>
      </c>
      <c r="I4956" s="13"/>
      <c r="J4956" s="11" t="str">
        <f t="shared" si="1035"/>
        <v>X</v>
      </c>
      <c r="K4956" s="11" t="str">
        <f t="shared" si="1036"/>
        <v/>
      </c>
      <c r="L4956" s="11" t="str">
        <f t="shared" si="1037"/>
        <v/>
      </c>
      <c r="M4956" s="13"/>
      <c r="X4956" s="13"/>
    </row>
    <row r="4957" spans="1:24" x14ac:dyDescent="0.3">
      <c r="A4957" s="13"/>
      <c r="B4957" s="11">
        <v>5975</v>
      </c>
      <c r="C4957" s="14">
        <f t="shared" si="1032"/>
        <v>77.298100000000005</v>
      </c>
      <c r="D4957" s="13"/>
      <c r="E4957" s="14">
        <f t="shared" si="1027"/>
        <v>77.296800000000005</v>
      </c>
      <c r="F4957" s="21">
        <f t="shared" si="1038"/>
        <v>14</v>
      </c>
      <c r="G4957" s="13"/>
      <c r="H4957" s="21">
        <f t="shared" si="1034"/>
        <v>13</v>
      </c>
      <c r="I4957" s="13"/>
      <c r="J4957" s="11" t="str">
        <f t="shared" si="1035"/>
        <v/>
      </c>
      <c r="K4957" s="11" t="str">
        <f t="shared" si="1036"/>
        <v/>
      </c>
      <c r="L4957" s="11" t="str">
        <f t="shared" si="1037"/>
        <v>O</v>
      </c>
      <c r="M4957" s="13"/>
      <c r="X4957" s="13"/>
    </row>
    <row r="4958" spans="1:24" x14ac:dyDescent="0.3">
      <c r="A4958" s="13"/>
      <c r="B4958" s="11">
        <v>5976</v>
      </c>
      <c r="C4958" s="14">
        <f t="shared" si="1032"/>
        <v>77.304599999999994</v>
      </c>
      <c r="D4958" s="13"/>
      <c r="E4958" s="14">
        <f t="shared" si="1027"/>
        <v>77.303200000000004</v>
      </c>
      <c r="F4958" s="21">
        <f t="shared" si="1038"/>
        <v>14</v>
      </c>
      <c r="G4958" s="13"/>
      <c r="H4958" s="21">
        <f t="shared" si="1034"/>
        <v>14</v>
      </c>
      <c r="I4958" s="13"/>
      <c r="J4958" s="11" t="str">
        <f t="shared" si="1035"/>
        <v>X</v>
      </c>
      <c r="K4958" s="11" t="str">
        <f t="shared" si="1036"/>
        <v/>
      </c>
      <c r="L4958" s="11" t="str">
        <f t="shared" si="1037"/>
        <v/>
      </c>
      <c r="M4958" s="13"/>
      <c r="X4958" s="13"/>
    </row>
    <row r="4959" spans="1:24" x14ac:dyDescent="0.3">
      <c r="A4959" s="13"/>
      <c r="B4959" s="11">
        <v>5977</v>
      </c>
      <c r="C4959" s="14">
        <f t="shared" si="1032"/>
        <v>77.311099999999996</v>
      </c>
      <c r="D4959" s="13"/>
      <c r="E4959" s="14">
        <f t="shared" si="1027"/>
        <v>77.309700000000007</v>
      </c>
      <c r="F4959" s="21">
        <f t="shared" si="1038"/>
        <v>14</v>
      </c>
      <c r="G4959" s="13"/>
      <c r="H4959" s="21">
        <f t="shared" si="1034"/>
        <v>14</v>
      </c>
      <c r="I4959" s="13"/>
      <c r="J4959" s="11" t="str">
        <f t="shared" si="1035"/>
        <v>X</v>
      </c>
      <c r="K4959" s="11" t="str">
        <f t="shared" si="1036"/>
        <v/>
      </c>
      <c r="L4959" s="11" t="str">
        <f t="shared" si="1037"/>
        <v/>
      </c>
      <c r="M4959" s="13"/>
      <c r="X4959" s="13"/>
    </row>
    <row r="4960" spans="1:24" x14ac:dyDescent="0.3">
      <c r="A4960" s="13"/>
      <c r="B4960" s="11">
        <v>5978</v>
      </c>
      <c r="C4960" s="14">
        <f t="shared" si="1032"/>
        <v>77.317499999999995</v>
      </c>
      <c r="D4960" s="13"/>
      <c r="E4960" s="14">
        <f t="shared" si="1027"/>
        <v>77.316100000000006</v>
      </c>
      <c r="F4960" s="21">
        <f t="shared" si="1038"/>
        <v>14</v>
      </c>
      <c r="G4960" s="13"/>
      <c r="H4960" s="21">
        <f t="shared" si="1034"/>
        <v>14</v>
      </c>
      <c r="I4960" s="13"/>
      <c r="J4960" s="11" t="str">
        <f t="shared" si="1035"/>
        <v>X</v>
      </c>
      <c r="K4960" s="11" t="str">
        <f t="shared" si="1036"/>
        <v/>
      </c>
      <c r="L4960" s="11" t="str">
        <f t="shared" si="1037"/>
        <v/>
      </c>
      <c r="M4960" s="13"/>
      <c r="X4960" s="13"/>
    </row>
    <row r="4961" spans="1:24" x14ac:dyDescent="0.3">
      <c r="A4961" s="13"/>
      <c r="B4961" s="11">
        <v>5979</v>
      </c>
      <c r="C4961" s="14">
        <f t="shared" si="1032"/>
        <v>77.323999999999998</v>
      </c>
      <c r="D4961" s="13"/>
      <c r="E4961" s="14">
        <f t="shared" si="1027"/>
        <v>77.322599999999994</v>
      </c>
      <c r="F4961" s="21">
        <f t="shared" si="1038"/>
        <v>14</v>
      </c>
      <c r="G4961" s="13"/>
      <c r="H4961" s="21">
        <f t="shared" si="1034"/>
        <v>14</v>
      </c>
      <c r="I4961" s="13"/>
      <c r="J4961" s="11" t="str">
        <f t="shared" si="1035"/>
        <v>X</v>
      </c>
      <c r="K4961" s="11" t="str">
        <f t="shared" si="1036"/>
        <v/>
      </c>
      <c r="L4961" s="11" t="str">
        <f t="shared" si="1037"/>
        <v/>
      </c>
      <c r="M4961" s="13"/>
      <c r="X4961" s="13"/>
    </row>
    <row r="4962" spans="1:24" x14ac:dyDescent="0.3">
      <c r="A4962" s="13"/>
      <c r="B4962" s="11">
        <v>5980</v>
      </c>
      <c r="C4962" s="14">
        <f t="shared" si="1032"/>
        <v>77.330500000000001</v>
      </c>
      <c r="D4962" s="13"/>
      <c r="E4962" s="14">
        <f t="shared" si="1027"/>
        <v>77.328999999999994</v>
      </c>
      <c r="F4962" s="21">
        <f t="shared" si="1038"/>
        <v>14</v>
      </c>
      <c r="G4962" s="13"/>
      <c r="H4962" s="21">
        <f t="shared" si="1034"/>
        <v>15</v>
      </c>
      <c r="I4962" s="13"/>
      <c r="J4962" s="11" t="str">
        <f t="shared" si="1035"/>
        <v/>
      </c>
      <c r="K4962" s="11" t="str">
        <f t="shared" si="1036"/>
        <v>U</v>
      </c>
      <c r="L4962" s="11" t="str">
        <f t="shared" si="1037"/>
        <v/>
      </c>
      <c r="M4962" s="13"/>
      <c r="X4962" s="13"/>
    </row>
    <row r="4963" spans="1:24" x14ac:dyDescent="0.3">
      <c r="A4963" s="13"/>
      <c r="B4963" s="11">
        <v>5981</v>
      </c>
      <c r="C4963" s="14">
        <f t="shared" si="1032"/>
        <v>77.3369</v>
      </c>
      <c r="D4963" s="13"/>
      <c r="E4963" s="14">
        <f t="shared" si="1027"/>
        <v>77.335499999999996</v>
      </c>
      <c r="F4963" s="21">
        <f t="shared" si="1038"/>
        <v>14</v>
      </c>
      <c r="G4963" s="13"/>
      <c r="H4963" s="21">
        <f t="shared" si="1034"/>
        <v>14</v>
      </c>
      <c r="I4963" s="13"/>
      <c r="J4963" s="11" t="str">
        <f t="shared" si="1035"/>
        <v>X</v>
      </c>
      <c r="K4963" s="11" t="str">
        <f t="shared" si="1036"/>
        <v/>
      </c>
      <c r="L4963" s="11" t="str">
        <f t="shared" si="1037"/>
        <v/>
      </c>
      <c r="M4963" s="13"/>
      <c r="X4963" s="13"/>
    </row>
    <row r="4964" spans="1:24" x14ac:dyDescent="0.3">
      <c r="A4964" s="13"/>
      <c r="B4964" s="11">
        <v>5982</v>
      </c>
      <c r="C4964" s="14">
        <f t="shared" si="1032"/>
        <v>77.343400000000003</v>
      </c>
      <c r="D4964" s="13"/>
      <c r="E4964" s="14">
        <f t="shared" si="1027"/>
        <v>77.341899999999995</v>
      </c>
      <c r="F4964" s="21">
        <f t="shared" si="1038"/>
        <v>15</v>
      </c>
      <c r="G4964" s="13"/>
      <c r="H4964" s="21">
        <f t="shared" si="1034"/>
        <v>15</v>
      </c>
      <c r="I4964" s="13"/>
      <c r="J4964" s="11" t="str">
        <f t="shared" si="1035"/>
        <v>X</v>
      </c>
      <c r="K4964" s="11" t="str">
        <f t="shared" si="1036"/>
        <v/>
      </c>
      <c r="L4964" s="11" t="str">
        <f t="shared" si="1037"/>
        <v/>
      </c>
      <c r="M4964" s="13"/>
      <c r="X4964" s="13"/>
    </row>
    <row r="4965" spans="1:24" x14ac:dyDescent="0.3">
      <c r="A4965" s="13"/>
      <c r="B4965" s="11">
        <v>5983</v>
      </c>
      <c r="C4965" s="14">
        <f t="shared" si="1032"/>
        <v>77.349900000000005</v>
      </c>
      <c r="D4965" s="13"/>
      <c r="E4965" s="14">
        <f t="shared" si="1027"/>
        <v>77.348399999999998</v>
      </c>
      <c r="F4965" s="21">
        <f t="shared" si="1038"/>
        <v>15</v>
      </c>
      <c r="G4965" s="13"/>
      <c r="H4965" s="21">
        <f t="shared" si="1034"/>
        <v>15</v>
      </c>
      <c r="I4965" s="13"/>
      <c r="J4965" s="11" t="str">
        <f t="shared" si="1035"/>
        <v>X</v>
      </c>
      <c r="K4965" s="11" t="str">
        <f t="shared" si="1036"/>
        <v/>
      </c>
      <c r="L4965" s="11" t="str">
        <f t="shared" si="1037"/>
        <v/>
      </c>
      <c r="M4965" s="13"/>
      <c r="X4965" s="13"/>
    </row>
    <row r="4966" spans="1:24" x14ac:dyDescent="0.3">
      <c r="A4966" s="13"/>
      <c r="B4966" s="11">
        <v>5984</v>
      </c>
      <c r="C4966" s="14">
        <f t="shared" si="1032"/>
        <v>77.356300000000005</v>
      </c>
      <c r="D4966" s="13"/>
      <c r="E4966" s="14">
        <f t="shared" si="1027"/>
        <v>77.354799999999997</v>
      </c>
      <c r="F4966" s="21">
        <f t="shared" si="1038"/>
        <v>15</v>
      </c>
      <c r="G4966" s="13"/>
      <c r="H4966" s="21">
        <f t="shared" si="1034"/>
        <v>15</v>
      </c>
      <c r="I4966" s="13"/>
      <c r="J4966" s="11" t="str">
        <f t="shared" si="1035"/>
        <v>X</v>
      </c>
      <c r="K4966" s="11" t="str">
        <f t="shared" si="1036"/>
        <v/>
      </c>
      <c r="L4966" s="11" t="str">
        <f t="shared" si="1037"/>
        <v/>
      </c>
      <c r="M4966" s="13"/>
      <c r="X4966" s="13"/>
    </row>
    <row r="4967" spans="1:24" x14ac:dyDescent="0.3">
      <c r="A4967" s="13"/>
      <c r="B4967" s="11">
        <v>5985</v>
      </c>
      <c r="C4967" s="14">
        <f t="shared" si="1032"/>
        <v>77.362799999999993</v>
      </c>
      <c r="D4967" s="13"/>
      <c r="E4967" s="14">
        <f t="shared" si="1027"/>
        <v>77.3613</v>
      </c>
      <c r="F4967" s="21">
        <f t="shared" si="1038"/>
        <v>15</v>
      </c>
      <c r="G4967" s="13"/>
      <c r="H4967" s="21">
        <f t="shared" si="1034"/>
        <v>15</v>
      </c>
      <c r="I4967" s="13"/>
      <c r="J4967" s="11" t="str">
        <f t="shared" si="1035"/>
        <v>X</v>
      </c>
      <c r="K4967" s="11" t="str">
        <f t="shared" si="1036"/>
        <v/>
      </c>
      <c r="L4967" s="11" t="str">
        <f t="shared" si="1037"/>
        <v/>
      </c>
      <c r="M4967" s="13"/>
      <c r="X4967" s="13"/>
    </row>
    <row r="4968" spans="1:24" x14ac:dyDescent="0.3">
      <c r="A4968" s="13"/>
      <c r="B4968" s="11">
        <v>5986</v>
      </c>
      <c r="C4968" s="14">
        <f t="shared" si="1032"/>
        <v>77.369200000000006</v>
      </c>
      <c r="D4968" s="13"/>
      <c r="E4968" s="14">
        <f t="shared" si="1027"/>
        <v>77.367699999999999</v>
      </c>
      <c r="F4968" s="21">
        <f t="shared" si="1038"/>
        <v>15</v>
      </c>
      <c r="G4968" s="13"/>
      <c r="H4968" s="21">
        <f t="shared" si="1034"/>
        <v>15</v>
      </c>
      <c r="I4968" s="13"/>
      <c r="J4968" s="11" t="str">
        <f t="shared" si="1035"/>
        <v>X</v>
      </c>
      <c r="K4968" s="11" t="str">
        <f t="shared" si="1036"/>
        <v/>
      </c>
      <c r="L4968" s="11" t="str">
        <f t="shared" si="1037"/>
        <v/>
      </c>
      <c r="M4968" s="13"/>
      <c r="X4968" s="13"/>
    </row>
    <row r="4969" spans="1:24" x14ac:dyDescent="0.3">
      <c r="A4969" s="13"/>
      <c r="B4969" s="11">
        <v>5987</v>
      </c>
      <c r="C4969" s="14">
        <f t="shared" si="1032"/>
        <v>77.375699999999995</v>
      </c>
      <c r="D4969" s="13"/>
      <c r="E4969" s="14">
        <f t="shared" si="1027"/>
        <v>77.374200000000002</v>
      </c>
      <c r="F4969" s="21">
        <f t="shared" si="1038"/>
        <v>15</v>
      </c>
      <c r="G4969" s="13"/>
      <c r="H4969" s="21">
        <f t="shared" si="1034"/>
        <v>15</v>
      </c>
      <c r="I4969" s="13"/>
      <c r="J4969" s="11" t="str">
        <f t="shared" si="1035"/>
        <v>X</v>
      </c>
      <c r="K4969" s="11" t="str">
        <f t="shared" si="1036"/>
        <v/>
      </c>
      <c r="L4969" s="11" t="str">
        <f t="shared" si="1037"/>
        <v/>
      </c>
      <c r="M4969" s="13"/>
      <c r="X4969" s="13"/>
    </row>
    <row r="4970" spans="1:24" x14ac:dyDescent="0.3">
      <c r="A4970" s="13"/>
      <c r="B4970" s="11">
        <v>5988</v>
      </c>
      <c r="C4970" s="14">
        <f t="shared" si="1032"/>
        <v>77.382199999999997</v>
      </c>
      <c r="D4970" s="13"/>
      <c r="E4970" s="14">
        <f t="shared" si="1027"/>
        <v>77.380600000000001</v>
      </c>
      <c r="F4970" s="21">
        <f t="shared" si="1038"/>
        <v>15</v>
      </c>
      <c r="G4970" s="13"/>
      <c r="H4970" s="21">
        <f t="shared" si="1034"/>
        <v>16</v>
      </c>
      <c r="I4970" s="13"/>
      <c r="J4970" s="11" t="str">
        <f t="shared" si="1035"/>
        <v/>
      </c>
      <c r="K4970" s="11" t="str">
        <f t="shared" si="1036"/>
        <v>U</v>
      </c>
      <c r="L4970" s="11" t="str">
        <f t="shared" si="1037"/>
        <v/>
      </c>
      <c r="M4970" s="13"/>
      <c r="X4970" s="13"/>
    </row>
    <row r="4971" spans="1:24" x14ac:dyDescent="0.3">
      <c r="A4971" s="13"/>
      <c r="B4971" s="11">
        <v>5989</v>
      </c>
      <c r="C4971" s="14">
        <f t="shared" si="1032"/>
        <v>77.388599999999997</v>
      </c>
      <c r="D4971" s="13"/>
      <c r="E4971" s="14">
        <f t="shared" si="1027"/>
        <v>77.387100000000004</v>
      </c>
      <c r="F4971" s="21">
        <f t="shared" si="1038"/>
        <v>15</v>
      </c>
      <c r="G4971" s="13"/>
      <c r="H4971" s="21">
        <f t="shared" si="1034"/>
        <v>15</v>
      </c>
      <c r="I4971" s="13"/>
      <c r="J4971" s="11" t="str">
        <f t="shared" si="1035"/>
        <v>X</v>
      </c>
      <c r="K4971" s="11" t="str">
        <f t="shared" si="1036"/>
        <v/>
      </c>
      <c r="L4971" s="11" t="str">
        <f t="shared" si="1037"/>
        <v/>
      </c>
      <c r="M4971" s="13"/>
      <c r="X4971" s="13"/>
    </row>
    <row r="4972" spans="1:24" x14ac:dyDescent="0.3">
      <c r="A4972" s="13"/>
      <c r="B4972" s="11">
        <v>5990</v>
      </c>
      <c r="C4972" s="14">
        <f t="shared" si="1032"/>
        <v>77.395099999999999</v>
      </c>
      <c r="D4972" s="13"/>
      <c r="E4972" s="14">
        <f t="shared" si="1027"/>
        <v>77.393500000000003</v>
      </c>
      <c r="F4972" s="21">
        <f t="shared" si="1038"/>
        <v>15</v>
      </c>
      <c r="G4972" s="13"/>
      <c r="H4972" s="21">
        <f t="shared" si="1034"/>
        <v>16</v>
      </c>
      <c r="I4972" s="13"/>
      <c r="J4972" s="11" t="str">
        <f t="shared" si="1035"/>
        <v/>
      </c>
      <c r="K4972" s="11" t="str">
        <f t="shared" si="1036"/>
        <v>U</v>
      </c>
      <c r="L4972" s="11" t="str">
        <f t="shared" si="1037"/>
        <v/>
      </c>
      <c r="M4972" s="13"/>
      <c r="X4972" s="13"/>
    </row>
    <row r="4973" spans="1:24" x14ac:dyDescent="0.3">
      <c r="A4973" s="13"/>
      <c r="B4973" s="11">
        <v>5991</v>
      </c>
      <c r="C4973" s="14">
        <f t="shared" si="1032"/>
        <v>77.401600000000002</v>
      </c>
      <c r="D4973" s="13"/>
      <c r="E4973" s="14">
        <f t="shared" si="1027"/>
        <v>77.400000000000006</v>
      </c>
      <c r="F4973" s="21">
        <f t="shared" si="1038"/>
        <v>16</v>
      </c>
      <c r="G4973" s="13"/>
      <c r="H4973" s="21">
        <f t="shared" si="1034"/>
        <v>16</v>
      </c>
      <c r="I4973" s="13"/>
      <c r="J4973" s="11" t="str">
        <f t="shared" si="1035"/>
        <v>X</v>
      </c>
      <c r="K4973" s="11" t="str">
        <f t="shared" si="1036"/>
        <v/>
      </c>
      <c r="L4973" s="11" t="str">
        <f t="shared" si="1037"/>
        <v/>
      </c>
      <c r="M4973" s="13"/>
      <c r="X4973" s="13"/>
    </row>
    <row r="4974" spans="1:24" x14ac:dyDescent="0.3">
      <c r="A4974" s="13"/>
      <c r="B4974" s="11">
        <v>5992</v>
      </c>
      <c r="C4974" s="14">
        <f t="shared" si="1032"/>
        <v>77.408000000000001</v>
      </c>
      <c r="D4974" s="13"/>
      <c r="E4974" s="14">
        <f t="shared" si="1027"/>
        <v>77.406499999999994</v>
      </c>
      <c r="F4974" s="21">
        <f t="shared" si="1038"/>
        <v>16</v>
      </c>
      <c r="G4974" s="13"/>
      <c r="H4974" s="21">
        <f t="shared" si="1034"/>
        <v>15</v>
      </c>
      <c r="I4974" s="13"/>
      <c r="J4974" s="11" t="str">
        <f t="shared" si="1035"/>
        <v/>
      </c>
      <c r="K4974" s="11" t="str">
        <f t="shared" si="1036"/>
        <v/>
      </c>
      <c r="L4974" s="11" t="str">
        <f t="shared" si="1037"/>
        <v>O</v>
      </c>
      <c r="M4974" s="13"/>
      <c r="X4974" s="13"/>
    </row>
    <row r="4975" spans="1:24" x14ac:dyDescent="0.3">
      <c r="A4975" s="13"/>
      <c r="B4975" s="11">
        <v>5993</v>
      </c>
      <c r="C4975" s="14">
        <f t="shared" si="1032"/>
        <v>77.414500000000004</v>
      </c>
      <c r="D4975" s="13"/>
      <c r="E4975" s="14">
        <f t="shared" si="1027"/>
        <v>77.412899999999993</v>
      </c>
      <c r="F4975" s="21">
        <f t="shared" si="1038"/>
        <v>16</v>
      </c>
      <c r="G4975" s="13"/>
      <c r="H4975" s="21">
        <f t="shared" si="1034"/>
        <v>16</v>
      </c>
      <c r="I4975" s="13"/>
      <c r="J4975" s="11" t="str">
        <f t="shared" si="1035"/>
        <v>X</v>
      </c>
      <c r="K4975" s="11" t="str">
        <f t="shared" si="1036"/>
        <v/>
      </c>
      <c r="L4975" s="11" t="str">
        <f t="shared" si="1037"/>
        <v/>
      </c>
      <c r="M4975" s="13"/>
      <c r="X4975" s="13"/>
    </row>
    <row r="4976" spans="1:24" x14ac:dyDescent="0.3">
      <c r="A4976" s="13"/>
      <c r="B4976" s="11">
        <v>5994</v>
      </c>
      <c r="C4976" s="14">
        <f t="shared" si="1032"/>
        <v>77.420900000000003</v>
      </c>
      <c r="D4976" s="13"/>
      <c r="E4976" s="14">
        <f t="shared" ref="E4976:E5039" si="1039">ROUND(77+(B4976-5929)/155,4)</f>
        <v>77.419399999999996</v>
      </c>
      <c r="F4976" s="21">
        <f t="shared" si="1038"/>
        <v>16</v>
      </c>
      <c r="G4976" s="13"/>
      <c r="H4976" s="21">
        <f t="shared" si="1034"/>
        <v>15</v>
      </c>
      <c r="I4976" s="13"/>
      <c r="J4976" s="11" t="str">
        <f t="shared" ref="J4976:J5007" si="1040">IF(H4976=F4976,"X","")</f>
        <v/>
      </c>
      <c r="K4976" s="11" t="str">
        <f t="shared" ref="K4976:K5007" si="1041">IF(H4976&gt;F4976,"U","")</f>
        <v/>
      </c>
      <c r="L4976" s="11" t="str">
        <f t="shared" ref="L4976:L5007" si="1042">IF(H4976&lt;F4976,"O","")</f>
        <v>O</v>
      </c>
      <c r="M4976" s="13"/>
      <c r="X4976" s="13"/>
    </row>
    <row r="4977" spans="1:24" x14ac:dyDescent="0.3">
      <c r="A4977" s="13"/>
      <c r="B4977" s="11">
        <v>5995</v>
      </c>
      <c r="C4977" s="14">
        <f t="shared" si="1032"/>
        <v>77.427400000000006</v>
      </c>
      <c r="D4977" s="13"/>
      <c r="E4977" s="14">
        <f t="shared" si="1039"/>
        <v>77.425799999999995</v>
      </c>
      <c r="F4977" s="21">
        <v>16</v>
      </c>
      <c r="G4977" s="13"/>
      <c r="H4977" s="21">
        <f t="shared" si="1034"/>
        <v>16</v>
      </c>
      <c r="I4977" s="13"/>
      <c r="J4977" s="11" t="str">
        <f t="shared" si="1040"/>
        <v>X</v>
      </c>
      <c r="K4977" s="11" t="str">
        <f t="shared" si="1041"/>
        <v/>
      </c>
      <c r="L4977" s="11" t="str">
        <f t="shared" si="1042"/>
        <v/>
      </c>
      <c r="M4977" s="13"/>
      <c r="X4977" s="13"/>
    </row>
    <row r="4978" spans="1:24" x14ac:dyDescent="0.3">
      <c r="A4978" s="13"/>
      <c r="B4978" s="11">
        <v>5996</v>
      </c>
      <c r="C4978" s="14">
        <f t="shared" si="1032"/>
        <v>77.433800000000005</v>
      </c>
      <c r="D4978" s="13"/>
      <c r="E4978" s="14">
        <f t="shared" si="1039"/>
        <v>77.432299999999998</v>
      </c>
      <c r="F4978" s="21">
        <v>16</v>
      </c>
      <c r="G4978" s="13"/>
      <c r="H4978" s="21">
        <f t="shared" si="1034"/>
        <v>15</v>
      </c>
      <c r="I4978" s="13"/>
      <c r="J4978" s="11" t="str">
        <f t="shared" si="1040"/>
        <v/>
      </c>
      <c r="K4978" s="11" t="str">
        <f t="shared" si="1041"/>
        <v/>
      </c>
      <c r="L4978" s="11" t="str">
        <f t="shared" si="1042"/>
        <v>O</v>
      </c>
      <c r="M4978" s="13"/>
      <c r="X4978" s="13"/>
    </row>
    <row r="4979" spans="1:24" x14ac:dyDescent="0.3">
      <c r="A4979" s="13"/>
      <c r="B4979" s="11">
        <v>5997</v>
      </c>
      <c r="C4979" s="14">
        <f t="shared" si="1032"/>
        <v>77.440299999999993</v>
      </c>
      <c r="D4979" s="13"/>
      <c r="E4979" s="14">
        <f t="shared" si="1039"/>
        <v>77.438699999999997</v>
      </c>
      <c r="F4979" s="21">
        <v>16</v>
      </c>
      <c r="G4979" s="13"/>
      <c r="H4979" s="21">
        <f t="shared" si="1034"/>
        <v>16</v>
      </c>
      <c r="I4979" s="13"/>
      <c r="J4979" s="11" t="str">
        <f t="shared" si="1040"/>
        <v>X</v>
      </c>
      <c r="K4979" s="11" t="str">
        <f t="shared" si="1041"/>
        <v/>
      </c>
      <c r="L4979" s="11" t="str">
        <f t="shared" si="1042"/>
        <v/>
      </c>
      <c r="M4979" s="13"/>
      <c r="X4979" s="13"/>
    </row>
    <row r="4980" spans="1:24" x14ac:dyDescent="0.3">
      <c r="A4980" s="13"/>
      <c r="B4980" s="11">
        <v>5998</v>
      </c>
      <c r="C4980" s="14">
        <f t="shared" si="1032"/>
        <v>77.446799999999996</v>
      </c>
      <c r="D4980" s="13"/>
      <c r="E4980" s="14">
        <f t="shared" si="1039"/>
        <v>77.4452</v>
      </c>
      <c r="F4980" s="21">
        <v>16</v>
      </c>
      <c r="G4980" s="13"/>
      <c r="H4980" s="21">
        <f t="shared" si="1034"/>
        <v>16</v>
      </c>
      <c r="I4980" s="13"/>
      <c r="J4980" s="11" t="str">
        <f t="shared" si="1040"/>
        <v>X</v>
      </c>
      <c r="K4980" s="11" t="str">
        <f t="shared" si="1041"/>
        <v/>
      </c>
      <c r="L4980" s="11" t="str">
        <f t="shared" si="1042"/>
        <v/>
      </c>
      <c r="M4980" s="13"/>
      <c r="X4980" s="13"/>
    </row>
    <row r="4981" spans="1:24" x14ac:dyDescent="0.3">
      <c r="A4981" s="13"/>
      <c r="B4981" s="11">
        <v>5999</v>
      </c>
      <c r="C4981" s="14">
        <f t="shared" si="1032"/>
        <v>77.453199999999995</v>
      </c>
      <c r="D4981" s="13"/>
      <c r="E4981" s="14">
        <f t="shared" si="1039"/>
        <v>77.451599999999999</v>
      </c>
      <c r="F4981" s="21">
        <v>16</v>
      </c>
      <c r="G4981" s="13"/>
      <c r="H4981" s="21">
        <f t="shared" si="1034"/>
        <v>16</v>
      </c>
      <c r="I4981" s="13"/>
      <c r="J4981" s="11" t="str">
        <f t="shared" si="1040"/>
        <v>X</v>
      </c>
      <c r="K4981" s="11" t="str">
        <f t="shared" si="1041"/>
        <v/>
      </c>
      <c r="L4981" s="11" t="str">
        <f t="shared" si="1042"/>
        <v/>
      </c>
      <c r="M4981" s="13"/>
      <c r="X4981" s="13"/>
    </row>
    <row r="4982" spans="1:24" x14ac:dyDescent="0.3">
      <c r="A4982" s="13"/>
      <c r="B4982" s="11">
        <v>6000</v>
      </c>
      <c r="C4982" s="14">
        <f t="shared" si="1032"/>
        <v>77.459699999999998</v>
      </c>
      <c r="D4982" s="13"/>
      <c r="E4982" s="14">
        <f t="shared" si="1039"/>
        <v>77.458100000000002</v>
      </c>
      <c r="F4982" s="21">
        <v>16</v>
      </c>
      <c r="G4982" s="13"/>
      <c r="H4982" s="21">
        <f t="shared" si="1034"/>
        <v>16</v>
      </c>
      <c r="I4982" s="13"/>
      <c r="J4982" s="11" t="str">
        <f t="shared" si="1040"/>
        <v>X</v>
      </c>
      <c r="K4982" s="11" t="str">
        <f t="shared" si="1041"/>
        <v/>
      </c>
      <c r="L4982" s="11" t="str">
        <f t="shared" si="1042"/>
        <v/>
      </c>
      <c r="M4982" s="13"/>
      <c r="X4982" s="13"/>
    </row>
    <row r="4983" spans="1:24" x14ac:dyDescent="0.3">
      <c r="A4983" s="13"/>
      <c r="B4983" s="11">
        <v>6001</v>
      </c>
      <c r="C4983" s="14">
        <f t="shared" si="1032"/>
        <v>77.466099999999997</v>
      </c>
      <c r="D4983" s="13"/>
      <c r="E4983" s="14">
        <f t="shared" si="1039"/>
        <v>77.464500000000001</v>
      </c>
      <c r="F4983" s="21">
        <v>16</v>
      </c>
      <c r="G4983" s="13"/>
      <c r="H4983" s="21">
        <f t="shared" si="1034"/>
        <v>16</v>
      </c>
      <c r="I4983" s="13"/>
      <c r="J4983" s="11" t="str">
        <f t="shared" si="1040"/>
        <v>X</v>
      </c>
      <c r="K4983" s="11" t="str">
        <f t="shared" si="1041"/>
        <v/>
      </c>
      <c r="L4983" s="11" t="str">
        <f t="shared" si="1042"/>
        <v/>
      </c>
      <c r="M4983" s="13"/>
      <c r="X4983" s="13"/>
    </row>
    <row r="4984" spans="1:24" x14ac:dyDescent="0.3">
      <c r="A4984" s="13"/>
      <c r="B4984" s="11">
        <v>6002</v>
      </c>
      <c r="C4984" s="14">
        <f t="shared" si="1032"/>
        <v>77.4726</v>
      </c>
      <c r="D4984" s="13"/>
      <c r="E4984" s="14">
        <f t="shared" si="1039"/>
        <v>77.471000000000004</v>
      </c>
      <c r="F4984" s="21">
        <v>16</v>
      </c>
      <c r="G4984" s="13"/>
      <c r="H4984" s="21">
        <f t="shared" si="1034"/>
        <v>16</v>
      </c>
      <c r="I4984" s="13"/>
      <c r="J4984" s="11" t="str">
        <f t="shared" si="1040"/>
        <v>X</v>
      </c>
      <c r="K4984" s="11" t="str">
        <f t="shared" si="1041"/>
        <v/>
      </c>
      <c r="L4984" s="11" t="str">
        <f t="shared" si="1042"/>
        <v/>
      </c>
      <c r="M4984" s="13"/>
      <c r="X4984" s="13"/>
    </row>
    <row r="4985" spans="1:24" x14ac:dyDescent="0.3">
      <c r="A4985" s="13"/>
      <c r="B4985" s="11">
        <v>6003</v>
      </c>
      <c r="C4985" s="14">
        <f t="shared" si="1032"/>
        <v>77.478999999999999</v>
      </c>
      <c r="D4985" s="13"/>
      <c r="E4985" s="14">
        <f t="shared" si="1039"/>
        <v>77.477400000000003</v>
      </c>
      <c r="F4985" s="21">
        <v>16</v>
      </c>
      <c r="G4985" s="13"/>
      <c r="H4985" s="21">
        <f t="shared" si="1034"/>
        <v>16</v>
      </c>
      <c r="I4985" s="13"/>
      <c r="J4985" s="11" t="str">
        <f t="shared" si="1040"/>
        <v>X</v>
      </c>
      <c r="K4985" s="11" t="str">
        <f t="shared" si="1041"/>
        <v/>
      </c>
      <c r="L4985" s="11" t="str">
        <f t="shared" si="1042"/>
        <v/>
      </c>
      <c r="M4985" s="13"/>
      <c r="X4985" s="13"/>
    </row>
    <row r="4986" spans="1:24" x14ac:dyDescent="0.3">
      <c r="A4986" s="13"/>
      <c r="B4986" s="11">
        <v>6004</v>
      </c>
      <c r="C4986" s="14">
        <f t="shared" si="1032"/>
        <v>77.485500000000002</v>
      </c>
      <c r="D4986" s="13"/>
      <c r="E4986" s="14">
        <f t="shared" si="1039"/>
        <v>77.483900000000006</v>
      </c>
      <c r="F4986" s="21">
        <v>16</v>
      </c>
      <c r="G4986" s="13"/>
      <c r="H4986" s="21">
        <f t="shared" si="1034"/>
        <v>16</v>
      </c>
      <c r="I4986" s="13"/>
      <c r="J4986" s="11" t="str">
        <f t="shared" si="1040"/>
        <v>X</v>
      </c>
      <c r="K4986" s="11" t="str">
        <f t="shared" si="1041"/>
        <v/>
      </c>
      <c r="L4986" s="11" t="str">
        <f t="shared" si="1042"/>
        <v/>
      </c>
      <c r="M4986" s="13"/>
      <c r="X4986" s="13"/>
    </row>
    <row r="4987" spans="1:24" x14ac:dyDescent="0.3">
      <c r="A4987" s="13"/>
      <c r="B4987" s="11">
        <v>6005</v>
      </c>
      <c r="C4987" s="14">
        <f t="shared" si="1032"/>
        <v>77.491900000000001</v>
      </c>
      <c r="D4987" s="13"/>
      <c r="E4987" s="14">
        <f t="shared" si="1039"/>
        <v>77.490300000000005</v>
      </c>
      <c r="F4987" s="21">
        <v>16</v>
      </c>
      <c r="G4987" s="13"/>
      <c r="H4987" s="21">
        <f t="shared" si="1034"/>
        <v>16</v>
      </c>
      <c r="I4987" s="13"/>
      <c r="J4987" s="11" t="str">
        <f t="shared" si="1040"/>
        <v>X</v>
      </c>
      <c r="K4987" s="11" t="str">
        <f t="shared" si="1041"/>
        <v/>
      </c>
      <c r="L4987" s="11" t="str">
        <f t="shared" si="1042"/>
        <v/>
      </c>
      <c r="M4987" s="13"/>
      <c r="X4987" s="13"/>
    </row>
    <row r="4988" spans="1:24" x14ac:dyDescent="0.3">
      <c r="A4988" s="13"/>
      <c r="B4988" s="11">
        <v>6006</v>
      </c>
      <c r="C4988" s="14">
        <f t="shared" si="1032"/>
        <v>77.498400000000004</v>
      </c>
      <c r="D4988" s="13"/>
      <c r="E4988" s="14">
        <f t="shared" si="1039"/>
        <v>77.496799999999993</v>
      </c>
      <c r="F4988" s="21">
        <v>16</v>
      </c>
      <c r="G4988" s="13"/>
      <c r="H4988" s="21">
        <f t="shared" si="1034"/>
        <v>16</v>
      </c>
      <c r="I4988" s="13"/>
      <c r="J4988" s="11" t="str">
        <f t="shared" si="1040"/>
        <v>X</v>
      </c>
      <c r="K4988" s="11" t="str">
        <f t="shared" si="1041"/>
        <v/>
      </c>
      <c r="L4988" s="11" t="str">
        <f t="shared" si="1042"/>
        <v/>
      </c>
      <c r="M4988" s="13"/>
      <c r="X4988" s="13"/>
    </row>
    <row r="4989" spans="1:24" x14ac:dyDescent="0.3">
      <c r="A4989" s="13"/>
      <c r="B4989" s="11">
        <v>6007</v>
      </c>
      <c r="C4989" s="14">
        <f t="shared" si="1032"/>
        <v>77.504800000000003</v>
      </c>
      <c r="D4989" s="13"/>
      <c r="E4989" s="14">
        <f t="shared" si="1039"/>
        <v>77.503200000000007</v>
      </c>
      <c r="F4989" s="21">
        <v>16</v>
      </c>
      <c r="G4989" s="13"/>
      <c r="H4989" s="21">
        <f t="shared" si="1034"/>
        <v>16</v>
      </c>
      <c r="I4989" s="13"/>
      <c r="J4989" s="11" t="str">
        <f t="shared" si="1040"/>
        <v>X</v>
      </c>
      <c r="K4989" s="11" t="str">
        <f t="shared" si="1041"/>
        <v/>
      </c>
      <c r="L4989" s="11" t="str">
        <f t="shared" si="1042"/>
        <v/>
      </c>
      <c r="M4989" s="13"/>
      <c r="X4989" s="13"/>
    </row>
    <row r="4990" spans="1:24" x14ac:dyDescent="0.3">
      <c r="A4990" s="13"/>
      <c r="B4990" s="11">
        <v>6008</v>
      </c>
      <c r="C4990" s="14">
        <f t="shared" si="1032"/>
        <v>77.511300000000006</v>
      </c>
      <c r="D4990" s="13"/>
      <c r="E4990" s="14">
        <f t="shared" si="1039"/>
        <v>77.509699999999995</v>
      </c>
      <c r="F4990" s="21">
        <v>16</v>
      </c>
      <c r="G4990" s="13"/>
      <c r="H4990" s="21">
        <f t="shared" si="1034"/>
        <v>16</v>
      </c>
      <c r="I4990" s="13"/>
      <c r="J4990" s="11" t="str">
        <f t="shared" si="1040"/>
        <v>X</v>
      </c>
      <c r="K4990" s="11" t="str">
        <f t="shared" si="1041"/>
        <v/>
      </c>
      <c r="L4990" s="11" t="str">
        <f t="shared" si="1042"/>
        <v/>
      </c>
      <c r="M4990" s="13"/>
      <c r="X4990" s="13"/>
    </row>
    <row r="4991" spans="1:24" x14ac:dyDescent="0.3">
      <c r="A4991" s="13"/>
      <c r="B4991" s="11">
        <v>6009</v>
      </c>
      <c r="C4991" s="14">
        <f t="shared" si="1032"/>
        <v>77.517700000000005</v>
      </c>
      <c r="D4991" s="13"/>
      <c r="E4991" s="14">
        <f t="shared" si="1039"/>
        <v>77.516099999999994</v>
      </c>
      <c r="F4991" s="21">
        <v>16</v>
      </c>
      <c r="G4991" s="13"/>
      <c r="H4991" s="21">
        <f t="shared" si="1034"/>
        <v>16</v>
      </c>
      <c r="I4991" s="13"/>
      <c r="J4991" s="11" t="str">
        <f t="shared" si="1040"/>
        <v>X</v>
      </c>
      <c r="K4991" s="11" t="str">
        <f t="shared" si="1041"/>
        <v/>
      </c>
      <c r="L4991" s="11" t="str">
        <f t="shared" si="1042"/>
        <v/>
      </c>
      <c r="M4991" s="13"/>
      <c r="X4991" s="13"/>
    </row>
    <row r="4992" spans="1:24" x14ac:dyDescent="0.3">
      <c r="A4992" s="13"/>
      <c r="B4992" s="11">
        <v>6010</v>
      </c>
      <c r="C4992" s="14">
        <f t="shared" si="1032"/>
        <v>77.524199999999993</v>
      </c>
      <c r="D4992" s="13"/>
      <c r="E4992" s="14">
        <f t="shared" si="1039"/>
        <v>77.522599999999997</v>
      </c>
      <c r="F4992" s="21">
        <v>16</v>
      </c>
      <c r="G4992" s="13"/>
      <c r="H4992" s="21">
        <f t="shared" si="1034"/>
        <v>16</v>
      </c>
      <c r="I4992" s="13"/>
      <c r="J4992" s="11" t="str">
        <f t="shared" si="1040"/>
        <v>X</v>
      </c>
      <c r="K4992" s="11" t="str">
        <f t="shared" si="1041"/>
        <v/>
      </c>
      <c r="L4992" s="11" t="str">
        <f t="shared" si="1042"/>
        <v/>
      </c>
      <c r="M4992" s="13"/>
      <c r="X4992" s="13"/>
    </row>
    <row r="4993" spans="1:24" x14ac:dyDescent="0.3">
      <c r="A4993" s="13"/>
      <c r="B4993" s="11">
        <v>6011</v>
      </c>
      <c r="C4993" s="14">
        <f t="shared" si="1032"/>
        <v>77.530600000000007</v>
      </c>
      <c r="D4993" s="13"/>
      <c r="E4993" s="14">
        <f t="shared" si="1039"/>
        <v>77.528999999999996</v>
      </c>
      <c r="F4993" s="21">
        <v>16</v>
      </c>
      <c r="G4993" s="13"/>
      <c r="H4993" s="21">
        <f t="shared" si="1034"/>
        <v>16</v>
      </c>
      <c r="I4993" s="13"/>
      <c r="J4993" s="11" t="str">
        <f t="shared" si="1040"/>
        <v>X</v>
      </c>
      <c r="K4993" s="11" t="str">
        <f t="shared" si="1041"/>
        <v/>
      </c>
      <c r="L4993" s="11" t="str">
        <f t="shared" si="1042"/>
        <v/>
      </c>
      <c r="M4993" s="13"/>
      <c r="X4993" s="13"/>
    </row>
    <row r="4994" spans="1:24" x14ac:dyDescent="0.3">
      <c r="A4994" s="13"/>
      <c r="B4994" s="11">
        <v>6012</v>
      </c>
      <c r="C4994" s="14">
        <f t="shared" si="1032"/>
        <v>77.537099999999995</v>
      </c>
      <c r="D4994" s="13"/>
      <c r="E4994" s="14">
        <f t="shared" si="1039"/>
        <v>77.535499999999999</v>
      </c>
      <c r="F4994" s="21">
        <v>16</v>
      </c>
      <c r="G4994" s="13"/>
      <c r="H4994" s="21">
        <f t="shared" si="1034"/>
        <v>16</v>
      </c>
      <c r="I4994" s="13"/>
      <c r="J4994" s="11" t="str">
        <f t="shared" si="1040"/>
        <v>X</v>
      </c>
      <c r="K4994" s="11" t="str">
        <f t="shared" si="1041"/>
        <v/>
      </c>
      <c r="L4994" s="11" t="str">
        <f t="shared" si="1042"/>
        <v/>
      </c>
      <c r="M4994" s="13"/>
      <c r="X4994" s="13"/>
    </row>
    <row r="4995" spans="1:24" x14ac:dyDescent="0.3">
      <c r="A4995" s="13"/>
      <c r="B4995" s="11">
        <v>6013</v>
      </c>
      <c r="C4995" s="14">
        <f t="shared" si="1032"/>
        <v>77.543499999999995</v>
      </c>
      <c r="D4995" s="13"/>
      <c r="E4995" s="14">
        <f t="shared" si="1039"/>
        <v>77.541899999999998</v>
      </c>
      <c r="F4995" s="21">
        <v>16</v>
      </c>
      <c r="G4995" s="13"/>
      <c r="H4995" s="21">
        <f t="shared" si="1034"/>
        <v>16</v>
      </c>
      <c r="I4995" s="13"/>
      <c r="J4995" s="11" t="str">
        <f t="shared" si="1040"/>
        <v>X</v>
      </c>
      <c r="K4995" s="11" t="str">
        <f t="shared" si="1041"/>
        <v/>
      </c>
      <c r="L4995" s="11" t="str">
        <f t="shared" si="1042"/>
        <v/>
      </c>
      <c r="M4995" s="13"/>
      <c r="X4995" s="13"/>
    </row>
    <row r="4996" spans="1:24" x14ac:dyDescent="0.3">
      <c r="A4996" s="13"/>
      <c r="B4996" s="11">
        <v>6014</v>
      </c>
      <c r="C4996" s="14">
        <f t="shared" si="1032"/>
        <v>77.55</v>
      </c>
      <c r="D4996" s="13"/>
      <c r="E4996" s="14">
        <f t="shared" si="1039"/>
        <v>77.548400000000001</v>
      </c>
      <c r="F4996" s="21">
        <v>16</v>
      </c>
      <c r="G4996" s="13"/>
      <c r="H4996" s="21">
        <f t="shared" si="1034"/>
        <v>16</v>
      </c>
      <c r="I4996" s="13"/>
      <c r="J4996" s="11" t="str">
        <f t="shared" si="1040"/>
        <v>X</v>
      </c>
      <c r="K4996" s="11" t="str">
        <f t="shared" si="1041"/>
        <v/>
      </c>
      <c r="L4996" s="11" t="str">
        <f t="shared" si="1042"/>
        <v/>
      </c>
      <c r="M4996" s="13"/>
      <c r="X4996" s="13"/>
    </row>
    <row r="4997" spans="1:24" x14ac:dyDescent="0.3">
      <c r="A4997" s="13"/>
      <c r="B4997" s="11">
        <v>6015</v>
      </c>
      <c r="C4997" s="14">
        <f t="shared" si="1032"/>
        <v>77.556399999999996</v>
      </c>
      <c r="D4997" s="13"/>
      <c r="E4997" s="14">
        <f t="shared" si="1039"/>
        <v>77.5548</v>
      </c>
      <c r="F4997" s="21">
        <v>16</v>
      </c>
      <c r="G4997" s="13"/>
      <c r="H4997" s="21">
        <f t="shared" si="1034"/>
        <v>16</v>
      </c>
      <c r="I4997" s="13"/>
      <c r="J4997" s="11" t="str">
        <f t="shared" si="1040"/>
        <v>X</v>
      </c>
      <c r="K4997" s="11" t="str">
        <f t="shared" si="1041"/>
        <v/>
      </c>
      <c r="L4997" s="11" t="str">
        <f t="shared" si="1042"/>
        <v/>
      </c>
      <c r="M4997" s="13"/>
      <c r="X4997" s="13"/>
    </row>
    <row r="4998" spans="1:24" x14ac:dyDescent="0.3">
      <c r="A4998" s="13"/>
      <c r="B4998" s="11">
        <v>6016</v>
      </c>
      <c r="C4998" s="14">
        <f t="shared" ref="C4998:C5061" si="1043">ROUND(SQRT(B4998),4)</f>
        <v>77.562899999999999</v>
      </c>
      <c r="D4998" s="13"/>
      <c r="E4998" s="14">
        <f t="shared" si="1039"/>
        <v>77.561300000000003</v>
      </c>
      <c r="F4998" s="21">
        <v>16</v>
      </c>
      <c r="G4998" s="13"/>
      <c r="H4998" s="21">
        <f t="shared" si="1034"/>
        <v>16</v>
      </c>
      <c r="I4998" s="13"/>
      <c r="J4998" s="11" t="str">
        <f t="shared" si="1040"/>
        <v>X</v>
      </c>
      <c r="K4998" s="11" t="str">
        <f t="shared" si="1041"/>
        <v/>
      </c>
      <c r="L4998" s="11" t="str">
        <f t="shared" si="1042"/>
        <v/>
      </c>
      <c r="M4998" s="13"/>
      <c r="X4998" s="13"/>
    </row>
    <row r="4999" spans="1:24" x14ac:dyDescent="0.3">
      <c r="A4999" s="13"/>
      <c r="B4999" s="11">
        <v>6017</v>
      </c>
      <c r="C4999" s="14">
        <f t="shared" si="1043"/>
        <v>77.569299999999998</v>
      </c>
      <c r="D4999" s="13"/>
      <c r="E4999" s="14">
        <f t="shared" si="1039"/>
        <v>77.567700000000002</v>
      </c>
      <c r="F4999" s="21">
        <v>16</v>
      </c>
      <c r="G4999" s="13"/>
      <c r="H4999" s="21">
        <f t="shared" ref="H4999:H5062" si="1044">ROUND(C4999-E4999,4)*10000</f>
        <v>16</v>
      </c>
      <c r="I4999" s="13"/>
      <c r="J4999" s="11" t="str">
        <f t="shared" si="1040"/>
        <v>X</v>
      </c>
      <c r="K4999" s="11" t="str">
        <f t="shared" si="1041"/>
        <v/>
      </c>
      <c r="L4999" s="11" t="str">
        <f t="shared" si="1042"/>
        <v/>
      </c>
      <c r="M4999" s="13"/>
      <c r="X4999" s="13"/>
    </row>
    <row r="5000" spans="1:24" x14ac:dyDescent="0.3">
      <c r="A5000" s="13"/>
      <c r="B5000" s="11">
        <v>6018</v>
      </c>
      <c r="C5000" s="14">
        <f t="shared" si="1043"/>
        <v>77.575800000000001</v>
      </c>
      <c r="D5000" s="13"/>
      <c r="E5000" s="14">
        <f t="shared" si="1039"/>
        <v>77.574200000000005</v>
      </c>
      <c r="F5000" s="21">
        <v>16</v>
      </c>
      <c r="G5000" s="13"/>
      <c r="H5000" s="21">
        <f t="shared" si="1044"/>
        <v>16</v>
      </c>
      <c r="I5000" s="13"/>
      <c r="J5000" s="11" t="str">
        <f t="shared" si="1040"/>
        <v>X</v>
      </c>
      <c r="K5000" s="11" t="str">
        <f t="shared" si="1041"/>
        <v/>
      </c>
      <c r="L5000" s="11" t="str">
        <f t="shared" si="1042"/>
        <v/>
      </c>
      <c r="M5000" s="13"/>
      <c r="X5000" s="13"/>
    </row>
    <row r="5001" spans="1:24" x14ac:dyDescent="0.3">
      <c r="A5001" s="13"/>
      <c r="B5001" s="11">
        <v>6019</v>
      </c>
      <c r="C5001" s="14">
        <f t="shared" si="1043"/>
        <v>77.5822</v>
      </c>
      <c r="D5001" s="13"/>
      <c r="E5001" s="14">
        <f t="shared" si="1039"/>
        <v>77.580600000000004</v>
      </c>
      <c r="F5001" s="21">
        <f t="shared" ref="F5001:F5022" si="1045">ROUND(16-(((E5001-77)-0.58)/0.14)*(16/6),0)</f>
        <v>16</v>
      </c>
      <c r="G5001" s="13"/>
      <c r="H5001" s="21">
        <f t="shared" si="1044"/>
        <v>16</v>
      </c>
      <c r="I5001" s="13"/>
      <c r="J5001" s="11" t="str">
        <f t="shared" si="1040"/>
        <v>X</v>
      </c>
      <c r="K5001" s="11" t="str">
        <f t="shared" si="1041"/>
        <v/>
      </c>
      <c r="L5001" s="11" t="str">
        <f t="shared" si="1042"/>
        <v/>
      </c>
      <c r="M5001" s="13"/>
      <c r="X5001" s="13"/>
    </row>
    <row r="5002" spans="1:24" x14ac:dyDescent="0.3">
      <c r="A5002" s="13"/>
      <c r="B5002" s="11">
        <v>6020</v>
      </c>
      <c r="C5002" s="14">
        <f t="shared" si="1043"/>
        <v>77.588700000000003</v>
      </c>
      <c r="D5002" s="13"/>
      <c r="E5002" s="14">
        <f t="shared" si="1039"/>
        <v>77.587100000000007</v>
      </c>
      <c r="F5002" s="21">
        <f t="shared" si="1045"/>
        <v>16</v>
      </c>
      <c r="G5002" s="13"/>
      <c r="H5002" s="21">
        <f t="shared" si="1044"/>
        <v>16</v>
      </c>
      <c r="I5002" s="13"/>
      <c r="J5002" s="11" t="str">
        <f t="shared" si="1040"/>
        <v>X</v>
      </c>
      <c r="K5002" s="11" t="str">
        <f t="shared" si="1041"/>
        <v/>
      </c>
      <c r="L5002" s="11" t="str">
        <f t="shared" si="1042"/>
        <v/>
      </c>
      <c r="M5002" s="13"/>
      <c r="X5002" s="13"/>
    </row>
    <row r="5003" spans="1:24" x14ac:dyDescent="0.3">
      <c r="A5003" s="13"/>
      <c r="B5003" s="11">
        <v>6021</v>
      </c>
      <c r="C5003" s="14">
        <f t="shared" si="1043"/>
        <v>77.595100000000002</v>
      </c>
      <c r="D5003" s="13"/>
      <c r="E5003" s="14">
        <f t="shared" si="1039"/>
        <v>77.593500000000006</v>
      </c>
      <c r="F5003" s="21">
        <f t="shared" si="1045"/>
        <v>16</v>
      </c>
      <c r="G5003" s="13"/>
      <c r="H5003" s="21">
        <f t="shared" si="1044"/>
        <v>16</v>
      </c>
      <c r="I5003" s="13"/>
      <c r="J5003" s="11" t="str">
        <f t="shared" si="1040"/>
        <v>X</v>
      </c>
      <c r="K5003" s="11" t="str">
        <f t="shared" si="1041"/>
        <v/>
      </c>
      <c r="L5003" s="11" t="str">
        <f t="shared" si="1042"/>
        <v/>
      </c>
      <c r="M5003" s="13"/>
      <c r="X5003" s="13"/>
    </row>
    <row r="5004" spans="1:24" x14ac:dyDescent="0.3">
      <c r="A5004" s="13"/>
      <c r="B5004" s="11">
        <v>6022</v>
      </c>
      <c r="C5004" s="14">
        <f t="shared" si="1043"/>
        <v>77.601500000000001</v>
      </c>
      <c r="D5004" s="13"/>
      <c r="E5004" s="14">
        <f t="shared" si="1039"/>
        <v>77.599999999999994</v>
      </c>
      <c r="F5004" s="21">
        <f t="shared" si="1045"/>
        <v>16</v>
      </c>
      <c r="G5004" s="13"/>
      <c r="H5004" s="21">
        <f t="shared" si="1044"/>
        <v>15</v>
      </c>
      <c r="I5004" s="13"/>
      <c r="J5004" s="11" t="str">
        <f t="shared" si="1040"/>
        <v/>
      </c>
      <c r="K5004" s="11" t="str">
        <f t="shared" si="1041"/>
        <v/>
      </c>
      <c r="L5004" s="11" t="str">
        <f t="shared" si="1042"/>
        <v>O</v>
      </c>
      <c r="M5004" s="13"/>
      <c r="X5004" s="13"/>
    </row>
    <row r="5005" spans="1:24" x14ac:dyDescent="0.3">
      <c r="A5005" s="13"/>
      <c r="B5005" s="11">
        <v>6023</v>
      </c>
      <c r="C5005" s="14">
        <f t="shared" si="1043"/>
        <v>77.608000000000004</v>
      </c>
      <c r="D5005" s="13"/>
      <c r="E5005" s="14">
        <f t="shared" si="1039"/>
        <v>77.606499999999997</v>
      </c>
      <c r="F5005" s="21">
        <f t="shared" si="1045"/>
        <v>15</v>
      </c>
      <c r="G5005" s="13"/>
      <c r="H5005" s="21">
        <f t="shared" si="1044"/>
        <v>15</v>
      </c>
      <c r="I5005" s="13"/>
      <c r="J5005" s="11" t="str">
        <f t="shared" si="1040"/>
        <v>X</v>
      </c>
      <c r="K5005" s="11" t="str">
        <f t="shared" si="1041"/>
        <v/>
      </c>
      <c r="L5005" s="11" t="str">
        <f t="shared" si="1042"/>
        <v/>
      </c>
      <c r="M5005" s="13"/>
      <c r="X5005" s="13"/>
    </row>
    <row r="5006" spans="1:24" x14ac:dyDescent="0.3">
      <c r="A5006" s="13"/>
      <c r="B5006" s="11">
        <v>6024</v>
      </c>
      <c r="C5006" s="14">
        <f t="shared" si="1043"/>
        <v>77.614400000000003</v>
      </c>
      <c r="D5006" s="13"/>
      <c r="E5006" s="14">
        <f t="shared" si="1039"/>
        <v>77.612899999999996</v>
      </c>
      <c r="F5006" s="21">
        <f t="shared" si="1045"/>
        <v>15</v>
      </c>
      <c r="G5006" s="13"/>
      <c r="H5006" s="21">
        <f t="shared" si="1044"/>
        <v>15</v>
      </c>
      <c r="I5006" s="13"/>
      <c r="J5006" s="11" t="str">
        <f t="shared" si="1040"/>
        <v>X</v>
      </c>
      <c r="K5006" s="11" t="str">
        <f t="shared" si="1041"/>
        <v/>
      </c>
      <c r="L5006" s="11" t="str">
        <f t="shared" si="1042"/>
        <v/>
      </c>
      <c r="M5006" s="13"/>
      <c r="X5006" s="13"/>
    </row>
    <row r="5007" spans="1:24" x14ac:dyDescent="0.3">
      <c r="A5007" s="13"/>
      <c r="B5007" s="11">
        <v>6025</v>
      </c>
      <c r="C5007" s="14">
        <f t="shared" si="1043"/>
        <v>77.620900000000006</v>
      </c>
      <c r="D5007" s="13"/>
      <c r="E5007" s="14">
        <f t="shared" si="1039"/>
        <v>77.619399999999999</v>
      </c>
      <c r="F5007" s="21">
        <f t="shared" si="1045"/>
        <v>15</v>
      </c>
      <c r="G5007" s="13"/>
      <c r="H5007" s="21">
        <f t="shared" si="1044"/>
        <v>15</v>
      </c>
      <c r="I5007" s="13"/>
      <c r="J5007" s="11" t="str">
        <f t="shared" si="1040"/>
        <v>X</v>
      </c>
      <c r="K5007" s="11" t="str">
        <f t="shared" si="1041"/>
        <v/>
      </c>
      <c r="L5007" s="11" t="str">
        <f t="shared" si="1042"/>
        <v/>
      </c>
      <c r="M5007" s="13"/>
      <c r="X5007" s="13"/>
    </row>
    <row r="5008" spans="1:24" x14ac:dyDescent="0.3">
      <c r="A5008" s="13"/>
      <c r="B5008" s="11">
        <v>6026</v>
      </c>
      <c r="C5008" s="14">
        <f t="shared" si="1043"/>
        <v>77.627300000000005</v>
      </c>
      <c r="D5008" s="13"/>
      <c r="E5008" s="14">
        <f t="shared" si="1039"/>
        <v>77.625799999999998</v>
      </c>
      <c r="F5008" s="21">
        <f t="shared" si="1045"/>
        <v>15</v>
      </c>
      <c r="G5008" s="13"/>
      <c r="H5008" s="21">
        <f t="shared" si="1044"/>
        <v>15</v>
      </c>
      <c r="I5008" s="13"/>
      <c r="J5008" s="11" t="str">
        <f t="shared" ref="J5008:J5039" si="1046">IF(H5008=F5008,"X","")</f>
        <v>X</v>
      </c>
      <c r="K5008" s="11" t="str">
        <f t="shared" ref="K5008:K5039" si="1047">IF(H5008&gt;F5008,"U","")</f>
        <v/>
      </c>
      <c r="L5008" s="11" t="str">
        <f t="shared" ref="L5008:L5039" si="1048">IF(H5008&lt;F5008,"O","")</f>
        <v/>
      </c>
      <c r="M5008" s="13"/>
      <c r="X5008" s="13"/>
    </row>
    <row r="5009" spans="1:24" x14ac:dyDescent="0.3">
      <c r="A5009" s="13"/>
      <c r="B5009" s="11">
        <v>6027</v>
      </c>
      <c r="C5009" s="14">
        <f t="shared" si="1043"/>
        <v>77.633799999999994</v>
      </c>
      <c r="D5009" s="13"/>
      <c r="E5009" s="14">
        <f t="shared" si="1039"/>
        <v>77.632300000000001</v>
      </c>
      <c r="F5009" s="21">
        <f t="shared" si="1045"/>
        <v>15</v>
      </c>
      <c r="G5009" s="13"/>
      <c r="H5009" s="21">
        <f t="shared" si="1044"/>
        <v>15</v>
      </c>
      <c r="I5009" s="13"/>
      <c r="J5009" s="11" t="str">
        <f t="shared" si="1046"/>
        <v>X</v>
      </c>
      <c r="K5009" s="11" t="str">
        <f t="shared" si="1047"/>
        <v/>
      </c>
      <c r="L5009" s="11" t="str">
        <f t="shared" si="1048"/>
        <v/>
      </c>
      <c r="M5009" s="13"/>
      <c r="X5009" s="13"/>
    </row>
    <row r="5010" spans="1:24" x14ac:dyDescent="0.3">
      <c r="A5010" s="13"/>
      <c r="B5010" s="11">
        <v>6028</v>
      </c>
      <c r="C5010" s="14">
        <f t="shared" si="1043"/>
        <v>77.640199999999993</v>
      </c>
      <c r="D5010" s="13"/>
      <c r="E5010" s="14">
        <f t="shared" si="1039"/>
        <v>77.6387</v>
      </c>
      <c r="F5010" s="21">
        <f t="shared" si="1045"/>
        <v>15</v>
      </c>
      <c r="G5010" s="13"/>
      <c r="H5010" s="21">
        <f t="shared" si="1044"/>
        <v>15</v>
      </c>
      <c r="I5010" s="13"/>
      <c r="J5010" s="11" t="str">
        <f t="shared" si="1046"/>
        <v>X</v>
      </c>
      <c r="K5010" s="11" t="str">
        <f t="shared" si="1047"/>
        <v/>
      </c>
      <c r="L5010" s="11" t="str">
        <f t="shared" si="1048"/>
        <v/>
      </c>
      <c r="M5010" s="13"/>
      <c r="X5010" s="13"/>
    </row>
    <row r="5011" spans="1:24" x14ac:dyDescent="0.3">
      <c r="A5011" s="13"/>
      <c r="B5011" s="11">
        <v>6029</v>
      </c>
      <c r="C5011" s="14">
        <f t="shared" si="1043"/>
        <v>77.646600000000007</v>
      </c>
      <c r="D5011" s="13"/>
      <c r="E5011" s="14">
        <f t="shared" si="1039"/>
        <v>77.645200000000003</v>
      </c>
      <c r="F5011" s="21">
        <f t="shared" si="1045"/>
        <v>15</v>
      </c>
      <c r="G5011" s="13"/>
      <c r="H5011" s="21">
        <f t="shared" si="1044"/>
        <v>14</v>
      </c>
      <c r="I5011" s="13"/>
      <c r="J5011" s="11" t="str">
        <f t="shared" si="1046"/>
        <v/>
      </c>
      <c r="K5011" s="11" t="str">
        <f t="shared" si="1047"/>
        <v/>
      </c>
      <c r="L5011" s="11" t="str">
        <f t="shared" si="1048"/>
        <v>O</v>
      </c>
      <c r="M5011" s="13"/>
      <c r="X5011" s="13"/>
    </row>
    <row r="5012" spans="1:24" x14ac:dyDescent="0.3">
      <c r="A5012" s="13"/>
      <c r="B5012" s="11">
        <v>6030</v>
      </c>
      <c r="C5012" s="14">
        <f t="shared" si="1043"/>
        <v>77.653099999999995</v>
      </c>
      <c r="D5012" s="13"/>
      <c r="E5012" s="14">
        <f t="shared" si="1039"/>
        <v>77.651600000000002</v>
      </c>
      <c r="F5012" s="21">
        <f t="shared" si="1045"/>
        <v>15</v>
      </c>
      <c r="G5012" s="13"/>
      <c r="H5012" s="21">
        <f t="shared" si="1044"/>
        <v>15</v>
      </c>
      <c r="I5012" s="13"/>
      <c r="J5012" s="11" t="str">
        <f t="shared" si="1046"/>
        <v>X</v>
      </c>
      <c r="K5012" s="11" t="str">
        <f t="shared" si="1047"/>
        <v/>
      </c>
      <c r="L5012" s="11" t="str">
        <f t="shared" si="1048"/>
        <v/>
      </c>
      <c r="M5012" s="13"/>
      <c r="X5012" s="13"/>
    </row>
    <row r="5013" spans="1:24" x14ac:dyDescent="0.3">
      <c r="A5013" s="13"/>
      <c r="B5013" s="11">
        <v>6031</v>
      </c>
      <c r="C5013" s="14">
        <f t="shared" si="1043"/>
        <v>77.659499999999994</v>
      </c>
      <c r="D5013" s="13"/>
      <c r="E5013" s="14">
        <f t="shared" si="1039"/>
        <v>77.658100000000005</v>
      </c>
      <c r="F5013" s="21">
        <f t="shared" si="1045"/>
        <v>15</v>
      </c>
      <c r="G5013" s="13"/>
      <c r="H5013" s="21">
        <f t="shared" si="1044"/>
        <v>14</v>
      </c>
      <c r="I5013" s="13"/>
      <c r="J5013" s="11" t="str">
        <f t="shared" si="1046"/>
        <v/>
      </c>
      <c r="K5013" s="11" t="str">
        <f t="shared" si="1047"/>
        <v/>
      </c>
      <c r="L5013" s="11" t="str">
        <f t="shared" si="1048"/>
        <v>O</v>
      </c>
      <c r="M5013" s="13"/>
      <c r="X5013" s="13"/>
    </row>
    <row r="5014" spans="1:24" x14ac:dyDescent="0.3">
      <c r="A5014" s="13"/>
      <c r="B5014" s="11">
        <v>6032</v>
      </c>
      <c r="C5014" s="14">
        <f t="shared" si="1043"/>
        <v>77.665999999999997</v>
      </c>
      <c r="D5014" s="13"/>
      <c r="E5014" s="14">
        <f t="shared" si="1039"/>
        <v>77.664500000000004</v>
      </c>
      <c r="F5014" s="21">
        <f t="shared" si="1045"/>
        <v>14</v>
      </c>
      <c r="G5014" s="13"/>
      <c r="H5014" s="21">
        <f t="shared" si="1044"/>
        <v>15</v>
      </c>
      <c r="I5014" s="13"/>
      <c r="J5014" s="11" t="str">
        <f t="shared" si="1046"/>
        <v/>
      </c>
      <c r="K5014" s="11" t="str">
        <f t="shared" si="1047"/>
        <v>U</v>
      </c>
      <c r="L5014" s="11" t="str">
        <f t="shared" si="1048"/>
        <v/>
      </c>
      <c r="M5014" s="13"/>
      <c r="X5014" s="13"/>
    </row>
    <row r="5015" spans="1:24" x14ac:dyDescent="0.3">
      <c r="A5015" s="13"/>
      <c r="B5015" s="11">
        <v>6033</v>
      </c>
      <c r="C5015" s="14">
        <f t="shared" si="1043"/>
        <v>77.672399999999996</v>
      </c>
      <c r="D5015" s="13"/>
      <c r="E5015" s="14">
        <f t="shared" si="1039"/>
        <v>77.671000000000006</v>
      </c>
      <c r="F5015" s="21">
        <f t="shared" si="1045"/>
        <v>14</v>
      </c>
      <c r="G5015" s="13"/>
      <c r="H5015" s="21">
        <f t="shared" si="1044"/>
        <v>14</v>
      </c>
      <c r="I5015" s="13"/>
      <c r="J5015" s="11" t="str">
        <f t="shared" si="1046"/>
        <v>X</v>
      </c>
      <c r="K5015" s="11" t="str">
        <f t="shared" si="1047"/>
        <v/>
      </c>
      <c r="L5015" s="11" t="str">
        <f t="shared" si="1048"/>
        <v/>
      </c>
      <c r="M5015" s="13"/>
      <c r="X5015" s="13"/>
    </row>
    <row r="5016" spans="1:24" x14ac:dyDescent="0.3">
      <c r="A5016" s="13"/>
      <c r="B5016" s="11">
        <v>6034</v>
      </c>
      <c r="C5016" s="14">
        <f t="shared" si="1043"/>
        <v>77.678799999999995</v>
      </c>
      <c r="D5016" s="13"/>
      <c r="E5016" s="14">
        <f t="shared" si="1039"/>
        <v>77.677400000000006</v>
      </c>
      <c r="F5016" s="21">
        <f t="shared" si="1045"/>
        <v>14</v>
      </c>
      <c r="G5016" s="13"/>
      <c r="H5016" s="21">
        <f t="shared" si="1044"/>
        <v>14</v>
      </c>
      <c r="I5016" s="13"/>
      <c r="J5016" s="11" t="str">
        <f t="shared" si="1046"/>
        <v>X</v>
      </c>
      <c r="K5016" s="11" t="str">
        <f t="shared" si="1047"/>
        <v/>
      </c>
      <c r="L5016" s="11" t="str">
        <f t="shared" si="1048"/>
        <v/>
      </c>
      <c r="M5016" s="13"/>
      <c r="X5016" s="13"/>
    </row>
    <row r="5017" spans="1:24" x14ac:dyDescent="0.3">
      <c r="A5017" s="13"/>
      <c r="B5017" s="11">
        <v>6035</v>
      </c>
      <c r="C5017" s="14">
        <f t="shared" si="1043"/>
        <v>77.685299999999998</v>
      </c>
      <c r="D5017" s="13"/>
      <c r="E5017" s="14">
        <f t="shared" si="1039"/>
        <v>77.683899999999994</v>
      </c>
      <c r="F5017" s="21">
        <f t="shared" si="1045"/>
        <v>14</v>
      </c>
      <c r="G5017" s="13"/>
      <c r="H5017" s="21">
        <f t="shared" si="1044"/>
        <v>14</v>
      </c>
      <c r="I5017" s="13"/>
      <c r="J5017" s="11" t="str">
        <f t="shared" si="1046"/>
        <v>X</v>
      </c>
      <c r="K5017" s="11" t="str">
        <f t="shared" si="1047"/>
        <v/>
      </c>
      <c r="L5017" s="11" t="str">
        <f t="shared" si="1048"/>
        <v/>
      </c>
      <c r="M5017" s="13"/>
      <c r="X5017" s="13"/>
    </row>
    <row r="5018" spans="1:24" x14ac:dyDescent="0.3">
      <c r="A5018" s="13"/>
      <c r="B5018" s="11">
        <v>6036</v>
      </c>
      <c r="C5018" s="14">
        <f t="shared" si="1043"/>
        <v>77.691699999999997</v>
      </c>
      <c r="D5018" s="13"/>
      <c r="E5018" s="14">
        <f t="shared" si="1039"/>
        <v>77.690299999999993</v>
      </c>
      <c r="F5018" s="21">
        <f t="shared" si="1045"/>
        <v>14</v>
      </c>
      <c r="G5018" s="13"/>
      <c r="H5018" s="21">
        <f t="shared" si="1044"/>
        <v>14</v>
      </c>
      <c r="I5018" s="13"/>
      <c r="J5018" s="11" t="str">
        <f t="shared" si="1046"/>
        <v>X</v>
      </c>
      <c r="K5018" s="11" t="str">
        <f t="shared" si="1047"/>
        <v/>
      </c>
      <c r="L5018" s="11" t="str">
        <f t="shared" si="1048"/>
        <v/>
      </c>
      <c r="M5018" s="13"/>
      <c r="X5018" s="13"/>
    </row>
    <row r="5019" spans="1:24" x14ac:dyDescent="0.3">
      <c r="A5019" s="13"/>
      <c r="B5019" s="11">
        <v>6037</v>
      </c>
      <c r="C5019" s="14">
        <f t="shared" si="1043"/>
        <v>77.698099999999997</v>
      </c>
      <c r="D5019" s="13"/>
      <c r="E5019" s="14">
        <f t="shared" si="1039"/>
        <v>77.696799999999996</v>
      </c>
      <c r="F5019" s="21">
        <f t="shared" si="1045"/>
        <v>14</v>
      </c>
      <c r="G5019" s="13"/>
      <c r="H5019" s="21">
        <f t="shared" si="1044"/>
        <v>13</v>
      </c>
      <c r="I5019" s="13"/>
      <c r="J5019" s="11" t="str">
        <f t="shared" si="1046"/>
        <v/>
      </c>
      <c r="K5019" s="11" t="str">
        <f t="shared" si="1047"/>
        <v/>
      </c>
      <c r="L5019" s="11" t="str">
        <f t="shared" si="1048"/>
        <v>O</v>
      </c>
      <c r="M5019" s="13"/>
      <c r="X5019" s="13"/>
    </row>
    <row r="5020" spans="1:24" x14ac:dyDescent="0.3">
      <c r="A5020" s="13"/>
      <c r="B5020" s="11">
        <v>6038</v>
      </c>
      <c r="C5020" s="14">
        <f t="shared" si="1043"/>
        <v>77.704599999999999</v>
      </c>
      <c r="D5020" s="13"/>
      <c r="E5020" s="14">
        <f t="shared" si="1039"/>
        <v>77.703199999999995</v>
      </c>
      <c r="F5020" s="21">
        <f t="shared" si="1045"/>
        <v>14</v>
      </c>
      <c r="G5020" s="13"/>
      <c r="H5020" s="21">
        <f t="shared" si="1044"/>
        <v>14</v>
      </c>
      <c r="I5020" s="13"/>
      <c r="J5020" s="11" t="str">
        <f t="shared" si="1046"/>
        <v>X</v>
      </c>
      <c r="K5020" s="11" t="str">
        <f t="shared" si="1047"/>
        <v/>
      </c>
      <c r="L5020" s="11" t="str">
        <f t="shared" si="1048"/>
        <v/>
      </c>
      <c r="M5020" s="13"/>
      <c r="X5020" s="13"/>
    </row>
    <row r="5021" spans="1:24" x14ac:dyDescent="0.3">
      <c r="A5021" s="13"/>
      <c r="B5021" s="11">
        <v>6039</v>
      </c>
      <c r="C5021" s="14">
        <f t="shared" si="1043"/>
        <v>77.710999999999999</v>
      </c>
      <c r="D5021" s="13"/>
      <c r="E5021" s="14">
        <f t="shared" si="1039"/>
        <v>77.709699999999998</v>
      </c>
      <c r="F5021" s="21">
        <f t="shared" si="1045"/>
        <v>14</v>
      </c>
      <c r="G5021" s="13"/>
      <c r="H5021" s="21">
        <f t="shared" si="1044"/>
        <v>13</v>
      </c>
      <c r="I5021" s="13"/>
      <c r="J5021" s="11" t="str">
        <f t="shared" si="1046"/>
        <v/>
      </c>
      <c r="K5021" s="11" t="str">
        <f t="shared" si="1047"/>
        <v/>
      </c>
      <c r="L5021" s="11" t="str">
        <f t="shared" si="1048"/>
        <v>O</v>
      </c>
      <c r="M5021" s="13"/>
      <c r="X5021" s="13"/>
    </row>
    <row r="5022" spans="1:24" x14ac:dyDescent="0.3">
      <c r="A5022" s="13"/>
      <c r="B5022" s="11">
        <v>6040</v>
      </c>
      <c r="C5022" s="14">
        <f t="shared" si="1043"/>
        <v>77.717399999999998</v>
      </c>
      <c r="D5022" s="13"/>
      <c r="E5022" s="14">
        <f t="shared" si="1039"/>
        <v>77.716099999999997</v>
      </c>
      <c r="F5022" s="21">
        <f t="shared" si="1045"/>
        <v>13</v>
      </c>
      <c r="G5022" s="13"/>
      <c r="H5022" s="21">
        <f t="shared" si="1044"/>
        <v>13</v>
      </c>
      <c r="I5022" s="13"/>
      <c r="J5022" s="11" t="str">
        <f t="shared" si="1046"/>
        <v>X</v>
      </c>
      <c r="K5022" s="11" t="str">
        <f t="shared" si="1047"/>
        <v/>
      </c>
      <c r="L5022" s="11" t="str">
        <f t="shared" si="1048"/>
        <v/>
      </c>
      <c r="M5022" s="13"/>
      <c r="X5022" s="13"/>
    </row>
    <row r="5023" spans="1:24" x14ac:dyDescent="0.3">
      <c r="A5023" s="13"/>
      <c r="B5023" s="11">
        <v>6041</v>
      </c>
      <c r="C5023" s="14">
        <f t="shared" si="1043"/>
        <v>77.7239</v>
      </c>
      <c r="D5023" s="13"/>
      <c r="E5023" s="14">
        <f t="shared" si="1039"/>
        <v>77.7226</v>
      </c>
      <c r="F5023" s="21">
        <f t="shared" ref="F5023:F5044" si="1049">ROUND((16/2)+((0.86-(E5023-77))/0.14)*(16/3),0)</f>
        <v>13</v>
      </c>
      <c r="G5023" s="13"/>
      <c r="H5023" s="21">
        <f t="shared" si="1044"/>
        <v>13</v>
      </c>
      <c r="I5023" s="13"/>
      <c r="J5023" s="11" t="str">
        <f t="shared" si="1046"/>
        <v>X</v>
      </c>
      <c r="K5023" s="11" t="str">
        <f t="shared" si="1047"/>
        <v/>
      </c>
      <c r="L5023" s="11" t="str">
        <f t="shared" si="1048"/>
        <v/>
      </c>
      <c r="M5023" s="13"/>
      <c r="X5023" s="13"/>
    </row>
    <row r="5024" spans="1:24" x14ac:dyDescent="0.3">
      <c r="A5024" s="13"/>
      <c r="B5024" s="11">
        <v>6042</v>
      </c>
      <c r="C5024" s="14">
        <f t="shared" si="1043"/>
        <v>77.7303</v>
      </c>
      <c r="D5024" s="13"/>
      <c r="E5024" s="14">
        <f t="shared" si="1039"/>
        <v>77.728999999999999</v>
      </c>
      <c r="F5024" s="21">
        <f t="shared" si="1049"/>
        <v>13</v>
      </c>
      <c r="G5024" s="13"/>
      <c r="H5024" s="21">
        <f t="shared" si="1044"/>
        <v>13</v>
      </c>
      <c r="I5024" s="13"/>
      <c r="J5024" s="11" t="str">
        <f t="shared" si="1046"/>
        <v>X</v>
      </c>
      <c r="K5024" s="11" t="str">
        <f t="shared" si="1047"/>
        <v/>
      </c>
      <c r="L5024" s="11" t="str">
        <f t="shared" si="1048"/>
        <v/>
      </c>
      <c r="M5024" s="13"/>
      <c r="X5024" s="13"/>
    </row>
    <row r="5025" spans="1:24" x14ac:dyDescent="0.3">
      <c r="A5025" s="13"/>
      <c r="B5025" s="11">
        <v>6043</v>
      </c>
      <c r="C5025" s="14">
        <f t="shared" si="1043"/>
        <v>77.736699999999999</v>
      </c>
      <c r="D5025" s="13"/>
      <c r="E5025" s="14">
        <f t="shared" si="1039"/>
        <v>77.735500000000002</v>
      </c>
      <c r="F5025" s="21">
        <f t="shared" si="1049"/>
        <v>13</v>
      </c>
      <c r="G5025" s="13"/>
      <c r="H5025" s="21">
        <f t="shared" si="1044"/>
        <v>11.999999999999998</v>
      </c>
      <c r="I5025" s="13"/>
      <c r="J5025" s="11" t="str">
        <f t="shared" si="1046"/>
        <v/>
      </c>
      <c r="K5025" s="11" t="str">
        <f t="shared" si="1047"/>
        <v/>
      </c>
      <c r="L5025" s="11" t="str">
        <f t="shared" si="1048"/>
        <v>O</v>
      </c>
      <c r="M5025" s="13"/>
      <c r="X5025" s="13"/>
    </row>
    <row r="5026" spans="1:24" x14ac:dyDescent="0.3">
      <c r="A5026" s="13"/>
      <c r="B5026" s="11">
        <v>6044</v>
      </c>
      <c r="C5026" s="14">
        <f t="shared" si="1043"/>
        <v>77.743200000000002</v>
      </c>
      <c r="D5026" s="13"/>
      <c r="E5026" s="14">
        <f t="shared" si="1039"/>
        <v>77.741900000000001</v>
      </c>
      <c r="F5026" s="21">
        <f t="shared" si="1049"/>
        <v>12</v>
      </c>
      <c r="G5026" s="13"/>
      <c r="H5026" s="21">
        <f t="shared" si="1044"/>
        <v>13</v>
      </c>
      <c r="I5026" s="13"/>
      <c r="J5026" s="11" t="str">
        <f t="shared" si="1046"/>
        <v/>
      </c>
      <c r="K5026" s="11" t="str">
        <f t="shared" si="1047"/>
        <v>U</v>
      </c>
      <c r="L5026" s="11" t="str">
        <f t="shared" si="1048"/>
        <v/>
      </c>
      <c r="M5026" s="13"/>
      <c r="X5026" s="13"/>
    </row>
    <row r="5027" spans="1:24" x14ac:dyDescent="0.3">
      <c r="A5027" s="13"/>
      <c r="B5027" s="11">
        <v>6045</v>
      </c>
      <c r="C5027" s="14">
        <f t="shared" si="1043"/>
        <v>77.749600000000001</v>
      </c>
      <c r="D5027" s="13"/>
      <c r="E5027" s="14">
        <f t="shared" si="1039"/>
        <v>77.748400000000004</v>
      </c>
      <c r="F5027" s="21">
        <f t="shared" si="1049"/>
        <v>12</v>
      </c>
      <c r="G5027" s="13"/>
      <c r="H5027" s="21">
        <f t="shared" si="1044"/>
        <v>11.999999999999998</v>
      </c>
      <c r="I5027" s="13"/>
      <c r="J5027" s="11" t="str">
        <f t="shared" si="1046"/>
        <v>X</v>
      </c>
      <c r="K5027" s="11" t="str">
        <f t="shared" si="1047"/>
        <v/>
      </c>
      <c r="L5027" s="11" t="str">
        <f t="shared" si="1048"/>
        <v/>
      </c>
      <c r="M5027" s="13"/>
      <c r="X5027" s="13"/>
    </row>
    <row r="5028" spans="1:24" x14ac:dyDescent="0.3">
      <c r="A5028" s="13"/>
      <c r="B5028" s="11">
        <v>6046</v>
      </c>
      <c r="C5028" s="14">
        <f t="shared" si="1043"/>
        <v>77.756</v>
      </c>
      <c r="D5028" s="13"/>
      <c r="E5028" s="14">
        <f t="shared" si="1039"/>
        <v>77.754800000000003</v>
      </c>
      <c r="F5028" s="21">
        <f t="shared" si="1049"/>
        <v>12</v>
      </c>
      <c r="G5028" s="13"/>
      <c r="H5028" s="21">
        <f t="shared" si="1044"/>
        <v>11.999999999999998</v>
      </c>
      <c r="I5028" s="13"/>
      <c r="J5028" s="11" t="str">
        <f t="shared" si="1046"/>
        <v>X</v>
      </c>
      <c r="K5028" s="11" t="str">
        <f t="shared" si="1047"/>
        <v/>
      </c>
      <c r="L5028" s="11" t="str">
        <f t="shared" si="1048"/>
        <v/>
      </c>
      <c r="M5028" s="13"/>
      <c r="X5028" s="13"/>
    </row>
    <row r="5029" spans="1:24" x14ac:dyDescent="0.3">
      <c r="A5029" s="13"/>
      <c r="B5029" s="11">
        <v>6047</v>
      </c>
      <c r="C5029" s="14">
        <f t="shared" si="1043"/>
        <v>77.762500000000003</v>
      </c>
      <c r="D5029" s="13"/>
      <c r="E5029" s="14">
        <f t="shared" si="1039"/>
        <v>77.761300000000006</v>
      </c>
      <c r="F5029" s="21">
        <f t="shared" si="1049"/>
        <v>12</v>
      </c>
      <c r="G5029" s="13"/>
      <c r="H5029" s="21">
        <f t="shared" si="1044"/>
        <v>11.999999999999998</v>
      </c>
      <c r="I5029" s="13"/>
      <c r="J5029" s="11" t="str">
        <f t="shared" si="1046"/>
        <v>X</v>
      </c>
      <c r="K5029" s="11" t="str">
        <f t="shared" si="1047"/>
        <v/>
      </c>
      <c r="L5029" s="11" t="str">
        <f t="shared" si="1048"/>
        <v/>
      </c>
      <c r="M5029" s="13"/>
      <c r="X5029" s="13"/>
    </row>
    <row r="5030" spans="1:24" x14ac:dyDescent="0.3">
      <c r="A5030" s="13"/>
      <c r="B5030" s="11">
        <v>6048</v>
      </c>
      <c r="C5030" s="14">
        <f t="shared" si="1043"/>
        <v>77.768900000000002</v>
      </c>
      <c r="D5030" s="13"/>
      <c r="E5030" s="14">
        <f t="shared" si="1039"/>
        <v>77.767700000000005</v>
      </c>
      <c r="F5030" s="21">
        <f t="shared" si="1049"/>
        <v>12</v>
      </c>
      <c r="G5030" s="13"/>
      <c r="H5030" s="21">
        <f t="shared" si="1044"/>
        <v>11.999999999999998</v>
      </c>
      <c r="I5030" s="13"/>
      <c r="J5030" s="11" t="str">
        <f t="shared" si="1046"/>
        <v>X</v>
      </c>
      <c r="K5030" s="11" t="str">
        <f t="shared" si="1047"/>
        <v/>
      </c>
      <c r="L5030" s="11" t="str">
        <f t="shared" si="1048"/>
        <v/>
      </c>
      <c r="M5030" s="13"/>
      <c r="X5030" s="13"/>
    </row>
    <row r="5031" spans="1:24" x14ac:dyDescent="0.3">
      <c r="A5031" s="13"/>
      <c r="B5031" s="11">
        <v>6049</v>
      </c>
      <c r="C5031" s="14">
        <f t="shared" si="1043"/>
        <v>77.775300000000001</v>
      </c>
      <c r="D5031" s="13"/>
      <c r="E5031" s="14">
        <f t="shared" si="1039"/>
        <v>77.774199999999993</v>
      </c>
      <c r="F5031" s="21">
        <f t="shared" si="1049"/>
        <v>11</v>
      </c>
      <c r="G5031" s="13"/>
      <c r="H5031" s="21">
        <f t="shared" si="1044"/>
        <v>11</v>
      </c>
      <c r="I5031" s="13"/>
      <c r="J5031" s="11" t="str">
        <f t="shared" si="1046"/>
        <v>X</v>
      </c>
      <c r="K5031" s="11" t="str">
        <f t="shared" si="1047"/>
        <v/>
      </c>
      <c r="L5031" s="11" t="str">
        <f t="shared" si="1048"/>
        <v/>
      </c>
      <c r="M5031" s="13"/>
      <c r="X5031" s="13"/>
    </row>
    <row r="5032" spans="1:24" x14ac:dyDescent="0.3">
      <c r="A5032" s="13"/>
      <c r="B5032" s="11">
        <v>6050</v>
      </c>
      <c r="C5032" s="14">
        <f t="shared" si="1043"/>
        <v>77.781700000000001</v>
      </c>
      <c r="D5032" s="13"/>
      <c r="E5032" s="14">
        <f t="shared" si="1039"/>
        <v>77.780600000000007</v>
      </c>
      <c r="F5032" s="21">
        <f t="shared" si="1049"/>
        <v>11</v>
      </c>
      <c r="G5032" s="13"/>
      <c r="H5032" s="21">
        <f t="shared" si="1044"/>
        <v>11</v>
      </c>
      <c r="I5032" s="13"/>
      <c r="J5032" s="11" t="str">
        <f t="shared" si="1046"/>
        <v>X</v>
      </c>
      <c r="K5032" s="11" t="str">
        <f t="shared" si="1047"/>
        <v/>
      </c>
      <c r="L5032" s="11" t="str">
        <f t="shared" si="1048"/>
        <v/>
      </c>
      <c r="M5032" s="13"/>
      <c r="X5032" s="13"/>
    </row>
    <row r="5033" spans="1:24" x14ac:dyDescent="0.3">
      <c r="A5033" s="13"/>
      <c r="B5033" s="11">
        <v>6051</v>
      </c>
      <c r="C5033" s="14">
        <f t="shared" si="1043"/>
        <v>77.788200000000003</v>
      </c>
      <c r="D5033" s="13"/>
      <c r="E5033" s="14">
        <f t="shared" si="1039"/>
        <v>77.787099999999995</v>
      </c>
      <c r="F5033" s="21">
        <f t="shared" si="1049"/>
        <v>11</v>
      </c>
      <c r="G5033" s="13"/>
      <c r="H5033" s="21">
        <f t="shared" si="1044"/>
        <v>11</v>
      </c>
      <c r="I5033" s="13"/>
      <c r="J5033" s="11" t="str">
        <f t="shared" si="1046"/>
        <v>X</v>
      </c>
      <c r="K5033" s="11" t="str">
        <f t="shared" si="1047"/>
        <v/>
      </c>
      <c r="L5033" s="11" t="str">
        <f t="shared" si="1048"/>
        <v/>
      </c>
      <c r="M5033" s="13"/>
      <c r="X5033" s="13"/>
    </row>
    <row r="5034" spans="1:24" x14ac:dyDescent="0.3">
      <c r="A5034" s="13"/>
      <c r="B5034" s="11">
        <v>6052</v>
      </c>
      <c r="C5034" s="14">
        <f t="shared" si="1043"/>
        <v>77.794600000000003</v>
      </c>
      <c r="D5034" s="13"/>
      <c r="E5034" s="14">
        <f t="shared" si="1039"/>
        <v>77.793499999999995</v>
      </c>
      <c r="F5034" s="21">
        <f t="shared" si="1049"/>
        <v>11</v>
      </c>
      <c r="G5034" s="13"/>
      <c r="H5034" s="21">
        <f t="shared" si="1044"/>
        <v>11</v>
      </c>
      <c r="I5034" s="13"/>
      <c r="J5034" s="11" t="str">
        <f t="shared" si="1046"/>
        <v>X</v>
      </c>
      <c r="K5034" s="11" t="str">
        <f t="shared" si="1047"/>
        <v/>
      </c>
      <c r="L5034" s="11" t="str">
        <f t="shared" si="1048"/>
        <v/>
      </c>
      <c r="M5034" s="13"/>
      <c r="X5034" s="13"/>
    </row>
    <row r="5035" spans="1:24" x14ac:dyDescent="0.3">
      <c r="A5035" s="13"/>
      <c r="B5035" s="11">
        <v>6053</v>
      </c>
      <c r="C5035" s="14">
        <f t="shared" si="1043"/>
        <v>77.801000000000002</v>
      </c>
      <c r="D5035" s="13"/>
      <c r="E5035" s="14">
        <f t="shared" si="1039"/>
        <v>77.8</v>
      </c>
      <c r="F5035" s="21">
        <f t="shared" si="1049"/>
        <v>10</v>
      </c>
      <c r="G5035" s="13"/>
      <c r="H5035" s="21">
        <f t="shared" si="1044"/>
        <v>10</v>
      </c>
      <c r="I5035" s="13"/>
      <c r="J5035" s="11" t="str">
        <f t="shared" si="1046"/>
        <v>X</v>
      </c>
      <c r="K5035" s="11" t="str">
        <f t="shared" si="1047"/>
        <v/>
      </c>
      <c r="L5035" s="11" t="str">
        <f t="shared" si="1048"/>
        <v/>
      </c>
      <c r="M5035" s="13"/>
      <c r="X5035" s="13"/>
    </row>
    <row r="5036" spans="1:24" x14ac:dyDescent="0.3">
      <c r="A5036" s="13"/>
      <c r="B5036" s="11">
        <v>6054</v>
      </c>
      <c r="C5036" s="14">
        <f t="shared" si="1043"/>
        <v>77.807500000000005</v>
      </c>
      <c r="D5036" s="13"/>
      <c r="E5036" s="14">
        <f t="shared" si="1039"/>
        <v>77.8065</v>
      </c>
      <c r="F5036" s="21">
        <f t="shared" si="1049"/>
        <v>10</v>
      </c>
      <c r="G5036" s="13"/>
      <c r="H5036" s="21">
        <f t="shared" si="1044"/>
        <v>10</v>
      </c>
      <c r="I5036" s="13"/>
      <c r="J5036" s="11" t="str">
        <f t="shared" si="1046"/>
        <v>X</v>
      </c>
      <c r="K5036" s="11" t="str">
        <f t="shared" si="1047"/>
        <v/>
      </c>
      <c r="L5036" s="11" t="str">
        <f t="shared" si="1048"/>
        <v/>
      </c>
      <c r="M5036" s="13"/>
      <c r="X5036" s="13"/>
    </row>
    <row r="5037" spans="1:24" x14ac:dyDescent="0.3">
      <c r="A5037" s="13"/>
      <c r="B5037" s="11">
        <v>6055</v>
      </c>
      <c r="C5037" s="14">
        <f t="shared" si="1043"/>
        <v>77.813900000000004</v>
      </c>
      <c r="D5037" s="13"/>
      <c r="E5037" s="14">
        <f t="shared" si="1039"/>
        <v>77.812899999999999</v>
      </c>
      <c r="F5037" s="21">
        <f t="shared" si="1049"/>
        <v>10</v>
      </c>
      <c r="G5037" s="13"/>
      <c r="H5037" s="21">
        <f t="shared" si="1044"/>
        <v>10</v>
      </c>
      <c r="I5037" s="13"/>
      <c r="J5037" s="11" t="str">
        <f t="shared" si="1046"/>
        <v>X</v>
      </c>
      <c r="K5037" s="11" t="str">
        <f t="shared" si="1047"/>
        <v/>
      </c>
      <c r="L5037" s="11" t="str">
        <f t="shared" si="1048"/>
        <v/>
      </c>
      <c r="M5037" s="13"/>
      <c r="X5037" s="13"/>
    </row>
    <row r="5038" spans="1:24" x14ac:dyDescent="0.3">
      <c r="A5038" s="13"/>
      <c r="B5038" s="11">
        <v>6056</v>
      </c>
      <c r="C5038" s="14">
        <f t="shared" si="1043"/>
        <v>77.820300000000003</v>
      </c>
      <c r="D5038" s="13"/>
      <c r="E5038" s="14">
        <f t="shared" si="1039"/>
        <v>77.819400000000002</v>
      </c>
      <c r="F5038" s="21">
        <f t="shared" si="1049"/>
        <v>10</v>
      </c>
      <c r="G5038" s="13"/>
      <c r="H5038" s="21">
        <f t="shared" si="1044"/>
        <v>9</v>
      </c>
      <c r="I5038" s="13"/>
      <c r="J5038" s="11" t="str">
        <f t="shared" si="1046"/>
        <v/>
      </c>
      <c r="K5038" s="11" t="str">
        <f t="shared" si="1047"/>
        <v/>
      </c>
      <c r="L5038" s="11" t="str">
        <f t="shared" si="1048"/>
        <v>O</v>
      </c>
      <c r="M5038" s="13"/>
      <c r="X5038" s="13"/>
    </row>
    <row r="5039" spans="1:24" x14ac:dyDescent="0.3">
      <c r="A5039" s="13"/>
      <c r="B5039" s="11">
        <v>6057</v>
      </c>
      <c r="C5039" s="14">
        <f t="shared" si="1043"/>
        <v>77.826700000000002</v>
      </c>
      <c r="D5039" s="13"/>
      <c r="E5039" s="14">
        <f t="shared" si="1039"/>
        <v>77.825800000000001</v>
      </c>
      <c r="F5039" s="21">
        <f t="shared" si="1049"/>
        <v>9</v>
      </c>
      <c r="G5039" s="13"/>
      <c r="H5039" s="21">
        <f t="shared" si="1044"/>
        <v>9</v>
      </c>
      <c r="I5039" s="13"/>
      <c r="J5039" s="11" t="str">
        <f t="shared" si="1046"/>
        <v>X</v>
      </c>
      <c r="K5039" s="11" t="str">
        <f t="shared" si="1047"/>
        <v/>
      </c>
      <c r="L5039" s="11" t="str">
        <f t="shared" si="1048"/>
        <v/>
      </c>
      <c r="M5039" s="13"/>
      <c r="X5039" s="13"/>
    </row>
    <row r="5040" spans="1:24" x14ac:dyDescent="0.3">
      <c r="A5040" s="13"/>
      <c r="B5040" s="11">
        <v>6058</v>
      </c>
      <c r="C5040" s="14">
        <f t="shared" si="1043"/>
        <v>77.833200000000005</v>
      </c>
      <c r="D5040" s="13"/>
      <c r="E5040" s="14">
        <f t="shared" ref="E5040:E5065" si="1050">ROUND(77+(B5040-5929)/155,4)</f>
        <v>77.832300000000004</v>
      </c>
      <c r="F5040" s="21">
        <f t="shared" si="1049"/>
        <v>9</v>
      </c>
      <c r="G5040" s="13"/>
      <c r="H5040" s="21">
        <f t="shared" si="1044"/>
        <v>9</v>
      </c>
      <c r="I5040" s="13"/>
      <c r="J5040" s="11" t="str">
        <f t="shared" ref="J5040:J5065" si="1051">IF(H5040=F5040,"X","")</f>
        <v>X</v>
      </c>
      <c r="K5040" s="11" t="str">
        <f t="shared" ref="K5040:K5065" si="1052">IF(H5040&gt;F5040,"U","")</f>
        <v/>
      </c>
      <c r="L5040" s="11" t="str">
        <f t="shared" ref="L5040:L5065" si="1053">IF(H5040&lt;F5040,"O","")</f>
        <v/>
      </c>
      <c r="M5040" s="13"/>
      <c r="X5040" s="13"/>
    </row>
    <row r="5041" spans="1:24" x14ac:dyDescent="0.3">
      <c r="A5041" s="13"/>
      <c r="B5041" s="11">
        <v>6059</v>
      </c>
      <c r="C5041" s="14">
        <f t="shared" si="1043"/>
        <v>77.839600000000004</v>
      </c>
      <c r="D5041" s="13"/>
      <c r="E5041" s="14">
        <f t="shared" si="1050"/>
        <v>77.838700000000003</v>
      </c>
      <c r="F5041" s="21">
        <f t="shared" si="1049"/>
        <v>9</v>
      </c>
      <c r="G5041" s="13"/>
      <c r="H5041" s="21">
        <f t="shared" si="1044"/>
        <v>9</v>
      </c>
      <c r="I5041" s="13"/>
      <c r="J5041" s="11" t="str">
        <f t="shared" si="1051"/>
        <v>X</v>
      </c>
      <c r="K5041" s="11" t="str">
        <f t="shared" si="1052"/>
        <v/>
      </c>
      <c r="L5041" s="11" t="str">
        <f t="shared" si="1053"/>
        <v/>
      </c>
      <c r="M5041" s="13"/>
      <c r="X5041" s="13"/>
    </row>
    <row r="5042" spans="1:24" x14ac:dyDescent="0.3">
      <c r="A5042" s="13"/>
      <c r="B5042" s="11">
        <v>6060</v>
      </c>
      <c r="C5042" s="14">
        <f t="shared" si="1043"/>
        <v>77.846000000000004</v>
      </c>
      <c r="D5042" s="13"/>
      <c r="E5042" s="14">
        <f t="shared" si="1050"/>
        <v>77.845200000000006</v>
      </c>
      <c r="F5042" s="21">
        <f t="shared" si="1049"/>
        <v>9</v>
      </c>
      <c r="G5042" s="13"/>
      <c r="H5042" s="21">
        <f t="shared" si="1044"/>
        <v>8</v>
      </c>
      <c r="I5042" s="13"/>
      <c r="J5042" s="11" t="str">
        <f t="shared" si="1051"/>
        <v/>
      </c>
      <c r="K5042" s="11" t="str">
        <f t="shared" si="1052"/>
        <v/>
      </c>
      <c r="L5042" s="11" t="str">
        <f t="shared" si="1053"/>
        <v>O</v>
      </c>
      <c r="M5042" s="13"/>
      <c r="X5042" s="13"/>
    </row>
    <row r="5043" spans="1:24" x14ac:dyDescent="0.3">
      <c r="A5043" s="13"/>
      <c r="B5043" s="11">
        <v>6061</v>
      </c>
      <c r="C5043" s="14">
        <f t="shared" si="1043"/>
        <v>77.852400000000003</v>
      </c>
      <c r="D5043" s="13"/>
      <c r="E5043" s="14">
        <f t="shared" si="1050"/>
        <v>77.851600000000005</v>
      </c>
      <c r="F5043" s="21">
        <f t="shared" si="1049"/>
        <v>8</v>
      </c>
      <c r="G5043" s="13"/>
      <c r="H5043" s="21">
        <f t="shared" si="1044"/>
        <v>8</v>
      </c>
      <c r="I5043" s="13"/>
      <c r="J5043" s="11" t="str">
        <f t="shared" si="1051"/>
        <v>X</v>
      </c>
      <c r="K5043" s="11" t="str">
        <f t="shared" si="1052"/>
        <v/>
      </c>
      <c r="L5043" s="11" t="str">
        <f t="shared" si="1053"/>
        <v/>
      </c>
      <c r="M5043" s="13"/>
      <c r="X5043" s="13"/>
    </row>
    <row r="5044" spans="1:24" x14ac:dyDescent="0.3">
      <c r="A5044" s="13"/>
      <c r="B5044" s="11">
        <v>6062</v>
      </c>
      <c r="C5044" s="14">
        <f t="shared" si="1043"/>
        <v>77.858800000000002</v>
      </c>
      <c r="D5044" s="13"/>
      <c r="E5044" s="14">
        <f t="shared" si="1050"/>
        <v>77.858099999999993</v>
      </c>
      <c r="F5044" s="21">
        <f t="shared" si="1049"/>
        <v>8</v>
      </c>
      <c r="G5044" s="13"/>
      <c r="H5044" s="21">
        <f t="shared" si="1044"/>
        <v>7</v>
      </c>
      <c r="I5044" s="13"/>
      <c r="J5044" s="11" t="str">
        <f t="shared" si="1051"/>
        <v/>
      </c>
      <c r="K5044" s="11" t="str">
        <f t="shared" si="1052"/>
        <v/>
      </c>
      <c r="L5044" s="11" t="str">
        <f t="shared" si="1053"/>
        <v>O</v>
      </c>
      <c r="M5044" s="13"/>
      <c r="X5044" s="13"/>
    </row>
    <row r="5045" spans="1:24" x14ac:dyDescent="0.3">
      <c r="A5045" s="13"/>
      <c r="B5045" s="11">
        <v>6063</v>
      </c>
      <c r="C5045" s="14">
        <f t="shared" si="1043"/>
        <v>77.865300000000005</v>
      </c>
      <c r="D5045" s="13"/>
      <c r="E5045" s="14">
        <f t="shared" si="1050"/>
        <v>77.864500000000007</v>
      </c>
      <c r="F5045" s="21">
        <f t="shared" ref="F5045:F5065" si="1054">ROUND(((1-(E5045-77))/0.14)*(16/2),0)</f>
        <v>8</v>
      </c>
      <c r="G5045" s="13"/>
      <c r="H5045" s="21">
        <f t="shared" si="1044"/>
        <v>8</v>
      </c>
      <c r="I5045" s="13"/>
      <c r="J5045" s="11" t="str">
        <f t="shared" si="1051"/>
        <v>X</v>
      </c>
      <c r="K5045" s="11" t="str">
        <f t="shared" si="1052"/>
        <v/>
      </c>
      <c r="L5045" s="11" t="str">
        <f t="shared" si="1053"/>
        <v/>
      </c>
      <c r="M5045" s="13"/>
      <c r="X5045" s="13"/>
    </row>
    <row r="5046" spans="1:24" x14ac:dyDescent="0.3">
      <c r="A5046" s="13"/>
      <c r="B5046" s="11">
        <v>6064</v>
      </c>
      <c r="C5046" s="14">
        <f t="shared" si="1043"/>
        <v>77.871700000000004</v>
      </c>
      <c r="D5046" s="13"/>
      <c r="E5046" s="14">
        <f t="shared" si="1050"/>
        <v>77.870999999999995</v>
      </c>
      <c r="F5046" s="21">
        <f t="shared" si="1054"/>
        <v>7</v>
      </c>
      <c r="G5046" s="13"/>
      <c r="H5046" s="21">
        <f t="shared" si="1044"/>
        <v>7</v>
      </c>
      <c r="I5046" s="13"/>
      <c r="J5046" s="11" t="str">
        <f t="shared" si="1051"/>
        <v>X</v>
      </c>
      <c r="K5046" s="11" t="str">
        <f t="shared" si="1052"/>
        <v/>
      </c>
      <c r="L5046" s="11" t="str">
        <f t="shared" si="1053"/>
        <v/>
      </c>
      <c r="M5046" s="13"/>
      <c r="X5046" s="13"/>
    </row>
    <row r="5047" spans="1:24" x14ac:dyDescent="0.3">
      <c r="A5047" s="13"/>
      <c r="B5047" s="11">
        <v>6065</v>
      </c>
      <c r="C5047" s="14">
        <f t="shared" si="1043"/>
        <v>77.878100000000003</v>
      </c>
      <c r="D5047" s="13"/>
      <c r="E5047" s="14">
        <f t="shared" si="1050"/>
        <v>77.877399999999994</v>
      </c>
      <c r="F5047" s="21">
        <f t="shared" si="1054"/>
        <v>7</v>
      </c>
      <c r="G5047" s="13"/>
      <c r="H5047" s="21">
        <f t="shared" si="1044"/>
        <v>7</v>
      </c>
      <c r="I5047" s="13"/>
      <c r="J5047" s="11" t="str">
        <f t="shared" si="1051"/>
        <v>X</v>
      </c>
      <c r="K5047" s="11" t="str">
        <f t="shared" si="1052"/>
        <v/>
      </c>
      <c r="L5047" s="11" t="str">
        <f t="shared" si="1053"/>
        <v/>
      </c>
      <c r="M5047" s="13"/>
      <c r="X5047" s="13"/>
    </row>
    <row r="5048" spans="1:24" x14ac:dyDescent="0.3">
      <c r="A5048" s="13"/>
      <c r="B5048" s="11">
        <v>6066</v>
      </c>
      <c r="C5048" s="14">
        <f t="shared" si="1043"/>
        <v>77.884500000000003</v>
      </c>
      <c r="D5048" s="13"/>
      <c r="E5048" s="14">
        <f t="shared" si="1050"/>
        <v>77.883899999999997</v>
      </c>
      <c r="F5048" s="21">
        <f t="shared" si="1054"/>
        <v>7</v>
      </c>
      <c r="G5048" s="13"/>
      <c r="H5048" s="21">
        <f t="shared" si="1044"/>
        <v>5.9999999999999991</v>
      </c>
      <c r="I5048" s="13"/>
      <c r="J5048" s="11" t="str">
        <f t="shared" si="1051"/>
        <v/>
      </c>
      <c r="K5048" s="11" t="str">
        <f t="shared" si="1052"/>
        <v/>
      </c>
      <c r="L5048" s="11" t="str">
        <f t="shared" si="1053"/>
        <v>O</v>
      </c>
      <c r="M5048" s="13"/>
      <c r="X5048" s="13"/>
    </row>
    <row r="5049" spans="1:24" x14ac:dyDescent="0.3">
      <c r="A5049" s="13"/>
      <c r="B5049" s="11">
        <v>6067</v>
      </c>
      <c r="C5049" s="14">
        <f t="shared" si="1043"/>
        <v>77.890900000000002</v>
      </c>
      <c r="D5049" s="13"/>
      <c r="E5049" s="14">
        <f t="shared" si="1050"/>
        <v>77.890299999999996</v>
      </c>
      <c r="F5049" s="21">
        <f t="shared" si="1054"/>
        <v>6</v>
      </c>
      <c r="G5049" s="13"/>
      <c r="H5049" s="21">
        <f t="shared" si="1044"/>
        <v>5.9999999999999991</v>
      </c>
      <c r="I5049" s="13"/>
      <c r="J5049" s="11" t="str">
        <f t="shared" si="1051"/>
        <v>X</v>
      </c>
      <c r="K5049" s="11" t="str">
        <f t="shared" si="1052"/>
        <v/>
      </c>
      <c r="L5049" s="11" t="str">
        <f t="shared" si="1053"/>
        <v/>
      </c>
      <c r="M5049" s="13"/>
      <c r="X5049" s="13"/>
    </row>
    <row r="5050" spans="1:24" x14ac:dyDescent="0.3">
      <c r="A5050" s="13"/>
      <c r="B5050" s="11">
        <v>6068</v>
      </c>
      <c r="C5050" s="14">
        <f t="shared" si="1043"/>
        <v>77.897400000000005</v>
      </c>
      <c r="D5050" s="13"/>
      <c r="E5050" s="14">
        <f t="shared" si="1050"/>
        <v>77.896799999999999</v>
      </c>
      <c r="F5050" s="21">
        <f t="shared" si="1054"/>
        <v>6</v>
      </c>
      <c r="G5050" s="13"/>
      <c r="H5050" s="21">
        <f t="shared" si="1044"/>
        <v>5.9999999999999991</v>
      </c>
      <c r="I5050" s="13"/>
      <c r="J5050" s="11" t="str">
        <f t="shared" si="1051"/>
        <v>X</v>
      </c>
      <c r="K5050" s="11" t="str">
        <f t="shared" si="1052"/>
        <v/>
      </c>
      <c r="L5050" s="11" t="str">
        <f t="shared" si="1053"/>
        <v/>
      </c>
      <c r="M5050" s="13"/>
      <c r="X5050" s="13"/>
    </row>
    <row r="5051" spans="1:24" x14ac:dyDescent="0.3">
      <c r="A5051" s="13"/>
      <c r="B5051" s="11">
        <v>6069</v>
      </c>
      <c r="C5051" s="14">
        <f t="shared" si="1043"/>
        <v>77.903800000000004</v>
      </c>
      <c r="D5051" s="13"/>
      <c r="E5051" s="14">
        <f t="shared" si="1050"/>
        <v>77.903199999999998</v>
      </c>
      <c r="F5051" s="21">
        <f t="shared" si="1054"/>
        <v>6</v>
      </c>
      <c r="G5051" s="13"/>
      <c r="H5051" s="21">
        <f t="shared" si="1044"/>
        <v>5.9999999999999991</v>
      </c>
      <c r="I5051" s="13"/>
      <c r="J5051" s="11" t="str">
        <f t="shared" si="1051"/>
        <v>X</v>
      </c>
      <c r="K5051" s="11" t="str">
        <f t="shared" si="1052"/>
        <v/>
      </c>
      <c r="L5051" s="11" t="str">
        <f t="shared" si="1053"/>
        <v/>
      </c>
      <c r="M5051" s="13"/>
      <c r="X5051" s="13"/>
    </row>
    <row r="5052" spans="1:24" x14ac:dyDescent="0.3">
      <c r="A5052" s="13"/>
      <c r="B5052" s="11">
        <v>6070</v>
      </c>
      <c r="C5052" s="14">
        <f t="shared" si="1043"/>
        <v>77.910200000000003</v>
      </c>
      <c r="D5052" s="13"/>
      <c r="E5052" s="14">
        <f t="shared" si="1050"/>
        <v>77.909700000000001</v>
      </c>
      <c r="F5052" s="21">
        <f t="shared" si="1054"/>
        <v>5</v>
      </c>
      <c r="G5052" s="13"/>
      <c r="H5052" s="21">
        <f t="shared" si="1044"/>
        <v>5</v>
      </c>
      <c r="I5052" s="13"/>
      <c r="J5052" s="11" t="str">
        <f t="shared" si="1051"/>
        <v>X</v>
      </c>
      <c r="K5052" s="11" t="str">
        <f t="shared" si="1052"/>
        <v/>
      </c>
      <c r="L5052" s="11" t="str">
        <f t="shared" si="1053"/>
        <v/>
      </c>
      <c r="M5052" s="13"/>
      <c r="X5052" s="13"/>
    </row>
    <row r="5053" spans="1:24" x14ac:dyDescent="0.3">
      <c r="A5053" s="13"/>
      <c r="B5053" s="11">
        <v>6071</v>
      </c>
      <c r="C5053" s="14">
        <f t="shared" si="1043"/>
        <v>77.916600000000003</v>
      </c>
      <c r="D5053" s="13"/>
      <c r="E5053" s="14">
        <f t="shared" si="1050"/>
        <v>77.9161</v>
      </c>
      <c r="F5053" s="21">
        <f t="shared" si="1054"/>
        <v>5</v>
      </c>
      <c r="G5053" s="13"/>
      <c r="H5053" s="21">
        <f t="shared" si="1044"/>
        <v>5</v>
      </c>
      <c r="I5053" s="13"/>
      <c r="J5053" s="11" t="str">
        <f t="shared" si="1051"/>
        <v>X</v>
      </c>
      <c r="K5053" s="11" t="str">
        <f t="shared" si="1052"/>
        <v/>
      </c>
      <c r="L5053" s="11" t="str">
        <f t="shared" si="1053"/>
        <v/>
      </c>
      <c r="M5053" s="13"/>
      <c r="X5053" s="13"/>
    </row>
    <row r="5054" spans="1:24" x14ac:dyDescent="0.3">
      <c r="A5054" s="13"/>
      <c r="B5054" s="11">
        <v>6072</v>
      </c>
      <c r="C5054" s="14">
        <f t="shared" si="1043"/>
        <v>77.923000000000002</v>
      </c>
      <c r="D5054" s="13"/>
      <c r="E5054" s="14">
        <f t="shared" si="1050"/>
        <v>77.922600000000003</v>
      </c>
      <c r="F5054" s="21">
        <f t="shared" si="1054"/>
        <v>4</v>
      </c>
      <c r="G5054" s="13"/>
      <c r="H5054" s="21">
        <f t="shared" si="1044"/>
        <v>4</v>
      </c>
      <c r="I5054" s="13"/>
      <c r="J5054" s="11" t="str">
        <f t="shared" si="1051"/>
        <v>X</v>
      </c>
      <c r="K5054" s="11" t="str">
        <f t="shared" si="1052"/>
        <v/>
      </c>
      <c r="L5054" s="11" t="str">
        <f t="shared" si="1053"/>
        <v/>
      </c>
      <c r="M5054" s="13"/>
      <c r="X5054" s="13"/>
    </row>
    <row r="5055" spans="1:24" x14ac:dyDescent="0.3">
      <c r="A5055" s="13"/>
      <c r="B5055" s="11">
        <v>6073</v>
      </c>
      <c r="C5055" s="14">
        <f t="shared" si="1043"/>
        <v>77.929500000000004</v>
      </c>
      <c r="D5055" s="13"/>
      <c r="E5055" s="14">
        <f t="shared" si="1050"/>
        <v>77.929000000000002</v>
      </c>
      <c r="F5055" s="21">
        <f t="shared" si="1054"/>
        <v>4</v>
      </c>
      <c r="G5055" s="13"/>
      <c r="H5055" s="21">
        <f t="shared" si="1044"/>
        <v>5</v>
      </c>
      <c r="I5055" s="13"/>
      <c r="J5055" s="11" t="str">
        <f t="shared" si="1051"/>
        <v/>
      </c>
      <c r="K5055" s="11" t="str">
        <f t="shared" si="1052"/>
        <v>U</v>
      </c>
      <c r="L5055" s="11" t="str">
        <f t="shared" si="1053"/>
        <v/>
      </c>
      <c r="M5055" s="13"/>
      <c r="X5055" s="13"/>
    </row>
    <row r="5056" spans="1:24" x14ac:dyDescent="0.3">
      <c r="A5056" s="13"/>
      <c r="B5056" s="11">
        <v>6074</v>
      </c>
      <c r="C5056" s="14">
        <f t="shared" si="1043"/>
        <v>77.935900000000004</v>
      </c>
      <c r="D5056" s="13"/>
      <c r="E5056" s="14">
        <f t="shared" si="1050"/>
        <v>77.935500000000005</v>
      </c>
      <c r="F5056" s="21">
        <f t="shared" si="1054"/>
        <v>4</v>
      </c>
      <c r="G5056" s="13"/>
      <c r="H5056" s="21">
        <f t="shared" si="1044"/>
        <v>4</v>
      </c>
      <c r="I5056" s="13"/>
      <c r="J5056" s="11" t="str">
        <f t="shared" si="1051"/>
        <v>X</v>
      </c>
      <c r="K5056" s="11" t="str">
        <f t="shared" si="1052"/>
        <v/>
      </c>
      <c r="L5056" s="11" t="str">
        <f t="shared" si="1053"/>
        <v/>
      </c>
      <c r="M5056" s="13"/>
      <c r="X5056" s="13"/>
    </row>
    <row r="5057" spans="1:24" x14ac:dyDescent="0.3">
      <c r="A5057" s="13"/>
      <c r="B5057" s="11">
        <v>6075</v>
      </c>
      <c r="C5057" s="14">
        <f t="shared" si="1043"/>
        <v>77.942300000000003</v>
      </c>
      <c r="D5057" s="13"/>
      <c r="E5057" s="14">
        <f t="shared" si="1050"/>
        <v>77.941900000000004</v>
      </c>
      <c r="F5057" s="21">
        <f t="shared" si="1054"/>
        <v>3</v>
      </c>
      <c r="G5057" s="13"/>
      <c r="H5057" s="21">
        <f t="shared" si="1044"/>
        <v>4</v>
      </c>
      <c r="I5057" s="13"/>
      <c r="J5057" s="11" t="str">
        <f t="shared" si="1051"/>
        <v/>
      </c>
      <c r="K5057" s="11" t="str">
        <f t="shared" si="1052"/>
        <v>U</v>
      </c>
      <c r="L5057" s="11" t="str">
        <f t="shared" si="1053"/>
        <v/>
      </c>
      <c r="M5057" s="13"/>
      <c r="X5057" s="13"/>
    </row>
    <row r="5058" spans="1:24" x14ac:dyDescent="0.3">
      <c r="A5058" s="13"/>
      <c r="B5058" s="11">
        <v>6076</v>
      </c>
      <c r="C5058" s="14">
        <f t="shared" si="1043"/>
        <v>77.948700000000002</v>
      </c>
      <c r="D5058" s="13"/>
      <c r="E5058" s="14">
        <f t="shared" si="1050"/>
        <v>77.948400000000007</v>
      </c>
      <c r="F5058" s="21">
        <f t="shared" si="1054"/>
        <v>3</v>
      </c>
      <c r="G5058" s="13"/>
      <c r="H5058" s="21">
        <f t="shared" si="1044"/>
        <v>2.9999999999999996</v>
      </c>
      <c r="I5058" s="13"/>
      <c r="J5058" s="11" t="str">
        <f t="shared" si="1051"/>
        <v>X</v>
      </c>
      <c r="K5058" s="11" t="str">
        <f t="shared" si="1052"/>
        <v/>
      </c>
      <c r="L5058" s="11" t="str">
        <f t="shared" si="1053"/>
        <v/>
      </c>
      <c r="M5058" s="13"/>
      <c r="X5058" s="13"/>
    </row>
    <row r="5059" spans="1:24" x14ac:dyDescent="0.3">
      <c r="A5059" s="13"/>
      <c r="B5059" s="11">
        <v>6077</v>
      </c>
      <c r="C5059" s="14">
        <f t="shared" si="1043"/>
        <v>77.955100000000002</v>
      </c>
      <c r="D5059" s="13"/>
      <c r="E5059" s="14">
        <f t="shared" si="1050"/>
        <v>77.954800000000006</v>
      </c>
      <c r="F5059" s="21">
        <f t="shared" si="1054"/>
        <v>3</v>
      </c>
      <c r="G5059" s="13"/>
      <c r="H5059" s="21">
        <f t="shared" si="1044"/>
        <v>2.9999999999999996</v>
      </c>
      <c r="I5059" s="13"/>
      <c r="J5059" s="11" t="str">
        <f t="shared" si="1051"/>
        <v>X</v>
      </c>
      <c r="K5059" s="11" t="str">
        <f t="shared" si="1052"/>
        <v/>
      </c>
      <c r="L5059" s="11" t="str">
        <f t="shared" si="1053"/>
        <v/>
      </c>
      <c r="M5059" s="13"/>
      <c r="X5059" s="13"/>
    </row>
    <row r="5060" spans="1:24" x14ac:dyDescent="0.3">
      <c r="A5060" s="13"/>
      <c r="B5060" s="11">
        <v>6078</v>
      </c>
      <c r="C5060" s="14">
        <f t="shared" si="1043"/>
        <v>77.961500000000001</v>
      </c>
      <c r="D5060" s="13"/>
      <c r="E5060" s="14">
        <f t="shared" si="1050"/>
        <v>77.961299999999994</v>
      </c>
      <c r="F5060" s="21">
        <f t="shared" si="1054"/>
        <v>2</v>
      </c>
      <c r="G5060" s="13"/>
      <c r="H5060" s="21">
        <f t="shared" si="1044"/>
        <v>2</v>
      </c>
      <c r="I5060" s="13"/>
      <c r="J5060" s="11" t="str">
        <f t="shared" si="1051"/>
        <v>X</v>
      </c>
      <c r="K5060" s="11" t="str">
        <f t="shared" si="1052"/>
        <v/>
      </c>
      <c r="L5060" s="11" t="str">
        <f t="shared" si="1053"/>
        <v/>
      </c>
      <c r="M5060" s="13"/>
      <c r="X5060" s="13"/>
    </row>
    <row r="5061" spans="1:24" x14ac:dyDescent="0.3">
      <c r="A5061" s="13"/>
      <c r="B5061" s="11">
        <v>6079</v>
      </c>
      <c r="C5061" s="14">
        <f t="shared" si="1043"/>
        <v>77.9679</v>
      </c>
      <c r="D5061" s="13"/>
      <c r="E5061" s="14">
        <f t="shared" si="1050"/>
        <v>77.967699999999994</v>
      </c>
      <c r="F5061" s="21">
        <f t="shared" si="1054"/>
        <v>2</v>
      </c>
      <c r="G5061" s="13"/>
      <c r="H5061" s="21">
        <f t="shared" si="1044"/>
        <v>2</v>
      </c>
      <c r="I5061" s="13"/>
      <c r="J5061" s="11" t="str">
        <f t="shared" si="1051"/>
        <v>X</v>
      </c>
      <c r="K5061" s="11" t="str">
        <f t="shared" si="1052"/>
        <v/>
      </c>
      <c r="L5061" s="11" t="str">
        <f t="shared" si="1053"/>
        <v/>
      </c>
      <c r="M5061" s="13"/>
      <c r="X5061" s="13"/>
    </row>
    <row r="5062" spans="1:24" x14ac:dyDescent="0.3">
      <c r="A5062" s="13"/>
      <c r="B5062" s="11">
        <v>6080</v>
      </c>
      <c r="C5062" s="14">
        <f t="shared" ref="C5062:C5125" si="1055">ROUND(SQRT(B5062),4)</f>
        <v>77.974400000000003</v>
      </c>
      <c r="D5062" s="13"/>
      <c r="E5062" s="14">
        <f t="shared" si="1050"/>
        <v>77.974199999999996</v>
      </c>
      <c r="F5062" s="21">
        <f t="shared" si="1054"/>
        <v>1</v>
      </c>
      <c r="G5062" s="13"/>
      <c r="H5062" s="21">
        <f t="shared" si="1044"/>
        <v>2</v>
      </c>
      <c r="I5062" s="13"/>
      <c r="J5062" s="11" t="str">
        <f t="shared" si="1051"/>
        <v/>
      </c>
      <c r="K5062" s="11" t="str">
        <f t="shared" si="1052"/>
        <v>U</v>
      </c>
      <c r="L5062" s="11" t="str">
        <f t="shared" si="1053"/>
        <v/>
      </c>
      <c r="M5062" s="13"/>
      <c r="X5062" s="13"/>
    </row>
    <row r="5063" spans="1:24" x14ac:dyDescent="0.3">
      <c r="A5063" s="13"/>
      <c r="B5063" s="11">
        <v>6081</v>
      </c>
      <c r="C5063" s="14">
        <f t="shared" si="1055"/>
        <v>77.980800000000002</v>
      </c>
      <c r="D5063" s="13"/>
      <c r="E5063" s="14">
        <f t="shared" si="1050"/>
        <v>77.980599999999995</v>
      </c>
      <c r="F5063" s="21">
        <f t="shared" si="1054"/>
        <v>1</v>
      </c>
      <c r="G5063" s="13"/>
      <c r="H5063" s="21">
        <f t="shared" ref="H5063:H5126" si="1056">ROUND(C5063-E5063,4)*10000</f>
        <v>2</v>
      </c>
      <c r="I5063" s="13"/>
      <c r="J5063" s="11" t="str">
        <f t="shared" si="1051"/>
        <v/>
      </c>
      <c r="K5063" s="11" t="str">
        <f t="shared" si="1052"/>
        <v>U</v>
      </c>
      <c r="L5063" s="11" t="str">
        <f t="shared" si="1053"/>
        <v/>
      </c>
      <c r="M5063" s="13"/>
      <c r="X5063" s="13"/>
    </row>
    <row r="5064" spans="1:24" x14ac:dyDescent="0.3">
      <c r="A5064" s="13"/>
      <c r="B5064" s="11">
        <v>6082</v>
      </c>
      <c r="C5064" s="14">
        <f t="shared" si="1055"/>
        <v>77.987200000000001</v>
      </c>
      <c r="D5064" s="13"/>
      <c r="E5064" s="14">
        <f t="shared" si="1050"/>
        <v>77.987099999999998</v>
      </c>
      <c r="F5064" s="21">
        <f t="shared" si="1054"/>
        <v>1</v>
      </c>
      <c r="G5064" s="13"/>
      <c r="H5064" s="21">
        <f t="shared" si="1056"/>
        <v>1</v>
      </c>
      <c r="I5064" s="13"/>
      <c r="J5064" s="11" t="str">
        <f t="shared" si="1051"/>
        <v>X</v>
      </c>
      <c r="K5064" s="11" t="str">
        <f t="shared" si="1052"/>
        <v/>
      </c>
      <c r="L5064" s="11" t="str">
        <f t="shared" si="1053"/>
        <v/>
      </c>
      <c r="M5064" s="13"/>
      <c r="X5064" s="13"/>
    </row>
    <row r="5065" spans="1:24" x14ac:dyDescent="0.3">
      <c r="A5065" s="13"/>
      <c r="B5065" s="11">
        <v>6083</v>
      </c>
      <c r="C5065" s="14">
        <f t="shared" si="1055"/>
        <v>77.993600000000001</v>
      </c>
      <c r="D5065" s="13"/>
      <c r="E5065" s="14">
        <f t="shared" si="1050"/>
        <v>77.993499999999997</v>
      </c>
      <c r="F5065" s="21">
        <f t="shared" si="1054"/>
        <v>0</v>
      </c>
      <c r="G5065" s="13"/>
      <c r="H5065" s="21">
        <f t="shared" si="1056"/>
        <v>1</v>
      </c>
      <c r="I5065" s="13"/>
      <c r="J5065" s="11" t="str">
        <f t="shared" si="1051"/>
        <v/>
      </c>
      <c r="K5065" s="11" t="str">
        <f t="shared" si="1052"/>
        <v>U</v>
      </c>
      <c r="L5065" s="11" t="str">
        <f t="shared" si="1053"/>
        <v/>
      </c>
      <c r="M5065" s="13"/>
      <c r="X5065" s="13"/>
    </row>
    <row r="5066" spans="1:24" x14ac:dyDescent="0.3">
      <c r="A5066" s="13"/>
      <c r="B5066" s="11">
        <v>6084</v>
      </c>
      <c r="C5066" s="14">
        <f t="shared" si="1055"/>
        <v>78</v>
      </c>
      <c r="D5066" s="13"/>
      <c r="E5066" s="14">
        <f>77+(B5066-5929)/155</f>
        <v>78</v>
      </c>
      <c r="F5066" s="21"/>
      <c r="G5066" s="13"/>
      <c r="H5066" s="21">
        <f t="shared" si="1056"/>
        <v>0</v>
      </c>
      <c r="I5066" s="13"/>
      <c r="J5066" s="10">
        <f>COUNTIF(J4912:J5065,"X")</f>
        <v>118</v>
      </c>
      <c r="K5066" s="10">
        <f>COUNTIF(K4912:K5065,"U")</f>
        <v>16</v>
      </c>
      <c r="L5066" s="10">
        <f>COUNTIF(L4912:L5065,"O")</f>
        <v>20</v>
      </c>
      <c r="M5066" s="13"/>
      <c r="X5066" s="13"/>
    </row>
    <row r="5067" spans="1:24" x14ac:dyDescent="0.3">
      <c r="A5067" s="13"/>
      <c r="B5067" s="11">
        <v>6085</v>
      </c>
      <c r="C5067" s="14">
        <f t="shared" si="1055"/>
        <v>78.006399999999999</v>
      </c>
      <c r="D5067" s="13"/>
      <c r="E5067" s="14">
        <f t="shared" ref="E5067:E5130" si="1057">ROUND(78+(B5067-6084)/157,4)</f>
        <v>78.006399999999999</v>
      </c>
      <c r="F5067" s="21">
        <f t="shared" ref="F5067:F5089" si="1058">ROUND(((E5067-78)/0.14)*(16/2),0)</f>
        <v>0</v>
      </c>
      <c r="G5067" s="13"/>
      <c r="H5067" s="21">
        <f t="shared" si="1056"/>
        <v>0</v>
      </c>
      <c r="I5067" s="13"/>
      <c r="J5067" s="11" t="str">
        <f t="shared" ref="J5067:J5098" si="1059">IF(H5067=F5067,"X","")</f>
        <v>X</v>
      </c>
      <c r="K5067" s="11" t="str">
        <f t="shared" ref="K5067:K5098" si="1060">IF(H5067&gt;F5067,"U","")</f>
        <v/>
      </c>
      <c r="L5067" s="11" t="str">
        <f t="shared" ref="L5067:L5098" si="1061">IF(H5067&lt;F5067,"O","")</f>
        <v/>
      </c>
      <c r="M5067" s="13"/>
      <c r="X5067" s="13"/>
    </row>
    <row r="5068" spans="1:24" x14ac:dyDescent="0.3">
      <c r="A5068" s="13"/>
      <c r="B5068" s="11">
        <v>6086</v>
      </c>
      <c r="C5068" s="14">
        <f t="shared" si="1055"/>
        <v>78.012799999999999</v>
      </c>
      <c r="D5068" s="13"/>
      <c r="E5068" s="14">
        <f t="shared" si="1057"/>
        <v>78.012699999999995</v>
      </c>
      <c r="F5068" s="21">
        <f t="shared" si="1058"/>
        <v>1</v>
      </c>
      <c r="G5068" s="13"/>
      <c r="H5068" s="21">
        <f t="shared" si="1056"/>
        <v>1</v>
      </c>
      <c r="I5068" s="13"/>
      <c r="J5068" s="11" t="str">
        <f t="shared" si="1059"/>
        <v>X</v>
      </c>
      <c r="K5068" s="11" t="str">
        <f t="shared" si="1060"/>
        <v/>
      </c>
      <c r="L5068" s="11" t="str">
        <f t="shared" si="1061"/>
        <v/>
      </c>
      <c r="M5068" s="13"/>
      <c r="X5068" s="13"/>
    </row>
    <row r="5069" spans="1:24" x14ac:dyDescent="0.3">
      <c r="A5069" s="13"/>
      <c r="B5069" s="11">
        <v>6087</v>
      </c>
      <c r="C5069" s="14">
        <f t="shared" si="1055"/>
        <v>78.019199999999998</v>
      </c>
      <c r="D5069" s="13"/>
      <c r="E5069" s="14">
        <f t="shared" si="1057"/>
        <v>78.019099999999995</v>
      </c>
      <c r="F5069" s="21">
        <f t="shared" si="1058"/>
        <v>1</v>
      </c>
      <c r="G5069" s="13"/>
      <c r="H5069" s="21">
        <f t="shared" si="1056"/>
        <v>1</v>
      </c>
      <c r="I5069" s="13"/>
      <c r="J5069" s="11" t="str">
        <f t="shared" si="1059"/>
        <v>X</v>
      </c>
      <c r="K5069" s="11" t="str">
        <f t="shared" si="1060"/>
        <v/>
      </c>
      <c r="L5069" s="11" t="str">
        <f t="shared" si="1061"/>
        <v/>
      </c>
      <c r="M5069" s="13"/>
      <c r="X5069" s="13"/>
    </row>
    <row r="5070" spans="1:24" x14ac:dyDescent="0.3">
      <c r="A5070" s="13"/>
      <c r="B5070" s="11">
        <v>6088</v>
      </c>
      <c r="C5070" s="14">
        <f t="shared" si="1055"/>
        <v>78.025599999999997</v>
      </c>
      <c r="D5070" s="13"/>
      <c r="E5070" s="14">
        <f t="shared" si="1057"/>
        <v>78.025499999999994</v>
      </c>
      <c r="F5070" s="21">
        <f t="shared" si="1058"/>
        <v>1</v>
      </c>
      <c r="G5070" s="13"/>
      <c r="H5070" s="21">
        <f t="shared" si="1056"/>
        <v>1</v>
      </c>
      <c r="I5070" s="13"/>
      <c r="J5070" s="11" t="str">
        <f t="shared" si="1059"/>
        <v>X</v>
      </c>
      <c r="K5070" s="11" t="str">
        <f t="shared" si="1060"/>
        <v/>
      </c>
      <c r="L5070" s="11" t="str">
        <f t="shared" si="1061"/>
        <v/>
      </c>
      <c r="M5070" s="13"/>
      <c r="X5070" s="13"/>
    </row>
    <row r="5071" spans="1:24" x14ac:dyDescent="0.3">
      <c r="A5071" s="13"/>
      <c r="B5071" s="11">
        <v>6089</v>
      </c>
      <c r="C5071" s="14">
        <f t="shared" si="1055"/>
        <v>78.031999999999996</v>
      </c>
      <c r="D5071" s="13"/>
      <c r="E5071" s="14">
        <f t="shared" si="1057"/>
        <v>78.031800000000004</v>
      </c>
      <c r="F5071" s="21">
        <f t="shared" si="1058"/>
        <v>2</v>
      </c>
      <c r="G5071" s="13"/>
      <c r="H5071" s="21">
        <f t="shared" si="1056"/>
        <v>2</v>
      </c>
      <c r="I5071" s="13"/>
      <c r="J5071" s="11" t="str">
        <f t="shared" si="1059"/>
        <v>X</v>
      </c>
      <c r="K5071" s="11" t="str">
        <f t="shared" si="1060"/>
        <v/>
      </c>
      <c r="L5071" s="11" t="str">
        <f t="shared" si="1061"/>
        <v/>
      </c>
      <c r="M5071" s="13"/>
      <c r="X5071" s="13"/>
    </row>
    <row r="5072" spans="1:24" x14ac:dyDescent="0.3">
      <c r="A5072" s="13"/>
      <c r="B5072" s="11">
        <v>6090</v>
      </c>
      <c r="C5072" s="14">
        <f t="shared" si="1055"/>
        <v>78.038499999999999</v>
      </c>
      <c r="D5072" s="13"/>
      <c r="E5072" s="14">
        <f t="shared" si="1057"/>
        <v>78.038200000000003</v>
      </c>
      <c r="F5072" s="21">
        <f t="shared" si="1058"/>
        <v>2</v>
      </c>
      <c r="G5072" s="13"/>
      <c r="H5072" s="21">
        <f t="shared" si="1056"/>
        <v>2.9999999999999996</v>
      </c>
      <c r="I5072" s="13"/>
      <c r="J5072" s="11" t="str">
        <f t="shared" si="1059"/>
        <v/>
      </c>
      <c r="K5072" s="11" t="str">
        <f t="shared" si="1060"/>
        <v>U</v>
      </c>
      <c r="L5072" s="11" t="str">
        <f t="shared" si="1061"/>
        <v/>
      </c>
      <c r="M5072" s="13"/>
      <c r="X5072" s="13"/>
    </row>
    <row r="5073" spans="1:24" x14ac:dyDescent="0.3">
      <c r="A5073" s="13"/>
      <c r="B5073" s="11">
        <v>6091</v>
      </c>
      <c r="C5073" s="14">
        <f t="shared" si="1055"/>
        <v>78.044899999999998</v>
      </c>
      <c r="D5073" s="13"/>
      <c r="E5073" s="14">
        <f t="shared" si="1057"/>
        <v>78.044600000000003</v>
      </c>
      <c r="F5073" s="21">
        <f t="shared" si="1058"/>
        <v>3</v>
      </c>
      <c r="G5073" s="13"/>
      <c r="H5073" s="21">
        <f t="shared" si="1056"/>
        <v>2.9999999999999996</v>
      </c>
      <c r="I5073" s="13"/>
      <c r="J5073" s="11" t="str">
        <f t="shared" si="1059"/>
        <v>X</v>
      </c>
      <c r="K5073" s="11" t="str">
        <f t="shared" si="1060"/>
        <v/>
      </c>
      <c r="L5073" s="11" t="str">
        <f t="shared" si="1061"/>
        <v/>
      </c>
      <c r="M5073" s="13"/>
      <c r="X5073" s="13"/>
    </row>
    <row r="5074" spans="1:24" x14ac:dyDescent="0.3">
      <c r="A5074" s="13"/>
      <c r="B5074" s="11">
        <v>6092</v>
      </c>
      <c r="C5074" s="14">
        <f t="shared" si="1055"/>
        <v>78.051299999999998</v>
      </c>
      <c r="D5074" s="13"/>
      <c r="E5074" s="14">
        <f t="shared" si="1057"/>
        <v>78.051000000000002</v>
      </c>
      <c r="F5074" s="21">
        <f t="shared" si="1058"/>
        <v>3</v>
      </c>
      <c r="G5074" s="13"/>
      <c r="H5074" s="21">
        <f t="shared" si="1056"/>
        <v>2.9999999999999996</v>
      </c>
      <c r="I5074" s="13"/>
      <c r="J5074" s="11" t="str">
        <f t="shared" si="1059"/>
        <v>X</v>
      </c>
      <c r="K5074" s="11" t="str">
        <f t="shared" si="1060"/>
        <v/>
      </c>
      <c r="L5074" s="11" t="str">
        <f t="shared" si="1061"/>
        <v/>
      </c>
      <c r="M5074" s="13"/>
      <c r="X5074" s="13"/>
    </row>
    <row r="5075" spans="1:24" x14ac:dyDescent="0.3">
      <c r="A5075" s="13"/>
      <c r="B5075" s="11">
        <v>6093</v>
      </c>
      <c r="C5075" s="14">
        <f t="shared" si="1055"/>
        <v>78.057699999999997</v>
      </c>
      <c r="D5075" s="13"/>
      <c r="E5075" s="14">
        <f t="shared" si="1057"/>
        <v>78.057299999999998</v>
      </c>
      <c r="F5075" s="21">
        <f t="shared" si="1058"/>
        <v>3</v>
      </c>
      <c r="G5075" s="13"/>
      <c r="H5075" s="21">
        <f t="shared" si="1056"/>
        <v>4</v>
      </c>
      <c r="I5075" s="13"/>
      <c r="J5075" s="11" t="str">
        <f t="shared" si="1059"/>
        <v/>
      </c>
      <c r="K5075" s="11" t="str">
        <f t="shared" si="1060"/>
        <v>U</v>
      </c>
      <c r="L5075" s="11" t="str">
        <f t="shared" si="1061"/>
        <v/>
      </c>
      <c r="M5075" s="13"/>
      <c r="X5075" s="13"/>
    </row>
    <row r="5076" spans="1:24" x14ac:dyDescent="0.3">
      <c r="A5076" s="13"/>
      <c r="B5076" s="11">
        <v>6094</v>
      </c>
      <c r="C5076" s="14">
        <f t="shared" si="1055"/>
        <v>78.064099999999996</v>
      </c>
      <c r="D5076" s="13"/>
      <c r="E5076" s="14">
        <f t="shared" si="1057"/>
        <v>78.063699999999997</v>
      </c>
      <c r="F5076" s="21">
        <f t="shared" si="1058"/>
        <v>4</v>
      </c>
      <c r="G5076" s="13"/>
      <c r="H5076" s="21">
        <f t="shared" si="1056"/>
        <v>4</v>
      </c>
      <c r="I5076" s="13"/>
      <c r="J5076" s="11" t="str">
        <f t="shared" si="1059"/>
        <v>X</v>
      </c>
      <c r="K5076" s="11" t="str">
        <f t="shared" si="1060"/>
        <v/>
      </c>
      <c r="L5076" s="11" t="str">
        <f t="shared" si="1061"/>
        <v/>
      </c>
      <c r="M5076" s="13"/>
      <c r="X5076" s="13"/>
    </row>
    <row r="5077" spans="1:24" x14ac:dyDescent="0.3">
      <c r="A5077" s="13"/>
      <c r="B5077" s="11">
        <v>6095</v>
      </c>
      <c r="C5077" s="14">
        <f t="shared" si="1055"/>
        <v>78.070499999999996</v>
      </c>
      <c r="D5077" s="13"/>
      <c r="E5077" s="14">
        <f t="shared" si="1057"/>
        <v>78.070099999999996</v>
      </c>
      <c r="F5077" s="21">
        <f t="shared" si="1058"/>
        <v>4</v>
      </c>
      <c r="G5077" s="13"/>
      <c r="H5077" s="21">
        <f t="shared" si="1056"/>
        <v>4</v>
      </c>
      <c r="I5077" s="13"/>
      <c r="J5077" s="11" t="str">
        <f t="shared" si="1059"/>
        <v>X</v>
      </c>
      <c r="K5077" s="11" t="str">
        <f t="shared" si="1060"/>
        <v/>
      </c>
      <c r="L5077" s="11" t="str">
        <f t="shared" si="1061"/>
        <v/>
      </c>
      <c r="M5077" s="13"/>
      <c r="X5077" s="13"/>
    </row>
    <row r="5078" spans="1:24" x14ac:dyDescent="0.3">
      <c r="A5078" s="13"/>
      <c r="B5078" s="11">
        <v>6096</v>
      </c>
      <c r="C5078" s="14">
        <f t="shared" si="1055"/>
        <v>78.076899999999995</v>
      </c>
      <c r="D5078" s="13"/>
      <c r="E5078" s="14">
        <f t="shared" si="1057"/>
        <v>78.076400000000007</v>
      </c>
      <c r="F5078" s="21">
        <f t="shared" si="1058"/>
        <v>4</v>
      </c>
      <c r="G5078" s="13"/>
      <c r="H5078" s="21">
        <f t="shared" si="1056"/>
        <v>5</v>
      </c>
      <c r="I5078" s="13"/>
      <c r="J5078" s="11" t="str">
        <f t="shared" si="1059"/>
        <v/>
      </c>
      <c r="K5078" s="11" t="str">
        <f t="shared" si="1060"/>
        <v>U</v>
      </c>
      <c r="L5078" s="11" t="str">
        <f t="shared" si="1061"/>
        <v/>
      </c>
      <c r="M5078" s="13"/>
      <c r="X5078" s="13"/>
    </row>
    <row r="5079" spans="1:24" x14ac:dyDescent="0.3">
      <c r="A5079" s="13"/>
      <c r="B5079" s="11">
        <v>6097</v>
      </c>
      <c r="C5079" s="14">
        <f t="shared" si="1055"/>
        <v>78.083299999999994</v>
      </c>
      <c r="D5079" s="13"/>
      <c r="E5079" s="14">
        <f t="shared" si="1057"/>
        <v>78.082800000000006</v>
      </c>
      <c r="F5079" s="21">
        <f t="shared" si="1058"/>
        <v>5</v>
      </c>
      <c r="G5079" s="13"/>
      <c r="H5079" s="21">
        <f t="shared" si="1056"/>
        <v>5</v>
      </c>
      <c r="I5079" s="13"/>
      <c r="J5079" s="11" t="str">
        <f t="shared" si="1059"/>
        <v>X</v>
      </c>
      <c r="K5079" s="11" t="str">
        <f t="shared" si="1060"/>
        <v/>
      </c>
      <c r="L5079" s="11" t="str">
        <f t="shared" si="1061"/>
        <v/>
      </c>
      <c r="M5079" s="13"/>
      <c r="X5079" s="13"/>
    </row>
    <row r="5080" spans="1:24" x14ac:dyDescent="0.3">
      <c r="A5080" s="13"/>
      <c r="B5080" s="11">
        <v>6098</v>
      </c>
      <c r="C5080" s="14">
        <f t="shared" si="1055"/>
        <v>78.089699999999993</v>
      </c>
      <c r="D5080" s="13"/>
      <c r="E5080" s="14">
        <f t="shared" si="1057"/>
        <v>78.089200000000005</v>
      </c>
      <c r="F5080" s="21">
        <f t="shared" si="1058"/>
        <v>5</v>
      </c>
      <c r="G5080" s="13"/>
      <c r="H5080" s="21">
        <f t="shared" si="1056"/>
        <v>5</v>
      </c>
      <c r="I5080" s="13"/>
      <c r="J5080" s="11" t="str">
        <f t="shared" si="1059"/>
        <v>X</v>
      </c>
      <c r="K5080" s="11" t="str">
        <f t="shared" si="1060"/>
        <v/>
      </c>
      <c r="L5080" s="11" t="str">
        <f t="shared" si="1061"/>
        <v/>
      </c>
      <c r="M5080" s="13"/>
      <c r="X5080" s="13"/>
    </row>
    <row r="5081" spans="1:24" x14ac:dyDescent="0.3">
      <c r="A5081" s="13"/>
      <c r="B5081" s="11">
        <v>6099</v>
      </c>
      <c r="C5081" s="14">
        <f t="shared" si="1055"/>
        <v>78.096100000000007</v>
      </c>
      <c r="D5081" s="13"/>
      <c r="E5081" s="14">
        <f t="shared" si="1057"/>
        <v>78.095500000000001</v>
      </c>
      <c r="F5081" s="21">
        <f t="shared" si="1058"/>
        <v>5</v>
      </c>
      <c r="G5081" s="13"/>
      <c r="H5081" s="21">
        <f t="shared" si="1056"/>
        <v>5.9999999999999991</v>
      </c>
      <c r="I5081" s="13"/>
      <c r="J5081" s="11" t="str">
        <f t="shared" si="1059"/>
        <v/>
      </c>
      <c r="K5081" s="11" t="str">
        <f t="shared" si="1060"/>
        <v>U</v>
      </c>
      <c r="L5081" s="11" t="str">
        <f t="shared" si="1061"/>
        <v/>
      </c>
      <c r="M5081" s="13"/>
      <c r="X5081" s="13"/>
    </row>
    <row r="5082" spans="1:24" x14ac:dyDescent="0.3">
      <c r="A5082" s="13"/>
      <c r="B5082" s="11">
        <v>6100</v>
      </c>
      <c r="C5082" s="14">
        <f t="shared" si="1055"/>
        <v>78.102500000000006</v>
      </c>
      <c r="D5082" s="13"/>
      <c r="E5082" s="14">
        <f t="shared" si="1057"/>
        <v>78.101900000000001</v>
      </c>
      <c r="F5082" s="21">
        <f t="shared" si="1058"/>
        <v>6</v>
      </c>
      <c r="G5082" s="13"/>
      <c r="H5082" s="21">
        <f t="shared" si="1056"/>
        <v>5.9999999999999991</v>
      </c>
      <c r="I5082" s="13"/>
      <c r="J5082" s="11" t="str">
        <f t="shared" si="1059"/>
        <v>X</v>
      </c>
      <c r="K5082" s="11" t="str">
        <f t="shared" si="1060"/>
        <v/>
      </c>
      <c r="L5082" s="11" t="str">
        <f t="shared" si="1061"/>
        <v/>
      </c>
      <c r="M5082" s="13"/>
      <c r="X5082" s="13"/>
    </row>
    <row r="5083" spans="1:24" x14ac:dyDescent="0.3">
      <c r="A5083" s="13"/>
      <c r="B5083" s="11">
        <v>6101</v>
      </c>
      <c r="C5083" s="14">
        <f t="shared" si="1055"/>
        <v>78.108900000000006</v>
      </c>
      <c r="D5083" s="13"/>
      <c r="E5083" s="14">
        <f t="shared" si="1057"/>
        <v>78.1083</v>
      </c>
      <c r="F5083" s="21">
        <f t="shared" si="1058"/>
        <v>6</v>
      </c>
      <c r="G5083" s="13"/>
      <c r="H5083" s="21">
        <f t="shared" si="1056"/>
        <v>5.9999999999999991</v>
      </c>
      <c r="I5083" s="13"/>
      <c r="J5083" s="11" t="str">
        <f t="shared" si="1059"/>
        <v>X</v>
      </c>
      <c r="K5083" s="11" t="str">
        <f t="shared" si="1060"/>
        <v/>
      </c>
      <c r="L5083" s="11" t="str">
        <f t="shared" si="1061"/>
        <v/>
      </c>
      <c r="M5083" s="13"/>
      <c r="X5083" s="13"/>
    </row>
    <row r="5084" spans="1:24" x14ac:dyDescent="0.3">
      <c r="A5084" s="13"/>
      <c r="B5084" s="11">
        <v>6102</v>
      </c>
      <c r="C5084" s="14">
        <f t="shared" si="1055"/>
        <v>78.115300000000005</v>
      </c>
      <c r="D5084" s="13"/>
      <c r="E5084" s="14">
        <f t="shared" si="1057"/>
        <v>78.114599999999996</v>
      </c>
      <c r="F5084" s="21">
        <f t="shared" si="1058"/>
        <v>7</v>
      </c>
      <c r="G5084" s="13"/>
      <c r="H5084" s="21">
        <f t="shared" si="1056"/>
        <v>7</v>
      </c>
      <c r="I5084" s="13"/>
      <c r="J5084" s="11" t="str">
        <f t="shared" si="1059"/>
        <v>X</v>
      </c>
      <c r="K5084" s="11" t="str">
        <f t="shared" si="1060"/>
        <v/>
      </c>
      <c r="L5084" s="11" t="str">
        <f t="shared" si="1061"/>
        <v/>
      </c>
      <c r="M5084" s="13"/>
      <c r="X5084" s="13"/>
    </row>
    <row r="5085" spans="1:24" x14ac:dyDescent="0.3">
      <c r="A5085" s="13"/>
      <c r="B5085" s="11">
        <v>6103</v>
      </c>
      <c r="C5085" s="14">
        <f t="shared" si="1055"/>
        <v>78.121700000000004</v>
      </c>
      <c r="D5085" s="13"/>
      <c r="E5085" s="14">
        <f t="shared" si="1057"/>
        <v>78.120999999999995</v>
      </c>
      <c r="F5085" s="21">
        <f t="shared" si="1058"/>
        <v>7</v>
      </c>
      <c r="G5085" s="13"/>
      <c r="H5085" s="21">
        <f t="shared" si="1056"/>
        <v>7</v>
      </c>
      <c r="I5085" s="13"/>
      <c r="J5085" s="11" t="str">
        <f t="shared" si="1059"/>
        <v>X</v>
      </c>
      <c r="K5085" s="11" t="str">
        <f t="shared" si="1060"/>
        <v/>
      </c>
      <c r="L5085" s="11" t="str">
        <f t="shared" si="1061"/>
        <v/>
      </c>
      <c r="M5085" s="13"/>
      <c r="X5085" s="13"/>
    </row>
    <row r="5086" spans="1:24" x14ac:dyDescent="0.3">
      <c r="A5086" s="13"/>
      <c r="B5086" s="11">
        <v>6104</v>
      </c>
      <c r="C5086" s="14">
        <f t="shared" si="1055"/>
        <v>78.128100000000003</v>
      </c>
      <c r="D5086" s="13"/>
      <c r="E5086" s="14">
        <f t="shared" si="1057"/>
        <v>78.127399999999994</v>
      </c>
      <c r="F5086" s="21">
        <f t="shared" si="1058"/>
        <v>7</v>
      </c>
      <c r="G5086" s="13"/>
      <c r="H5086" s="21">
        <f t="shared" si="1056"/>
        <v>7</v>
      </c>
      <c r="I5086" s="13"/>
      <c r="J5086" s="11" t="str">
        <f t="shared" si="1059"/>
        <v>X</v>
      </c>
      <c r="K5086" s="11" t="str">
        <f t="shared" si="1060"/>
        <v/>
      </c>
      <c r="L5086" s="11" t="str">
        <f t="shared" si="1061"/>
        <v/>
      </c>
      <c r="M5086" s="13"/>
      <c r="X5086" s="13"/>
    </row>
    <row r="5087" spans="1:24" x14ac:dyDescent="0.3">
      <c r="A5087" s="13"/>
      <c r="B5087" s="11">
        <v>6105</v>
      </c>
      <c r="C5087" s="14">
        <f t="shared" si="1055"/>
        <v>78.134500000000003</v>
      </c>
      <c r="D5087" s="13"/>
      <c r="E5087" s="14">
        <f t="shared" si="1057"/>
        <v>78.133799999999994</v>
      </c>
      <c r="F5087" s="21">
        <f t="shared" si="1058"/>
        <v>8</v>
      </c>
      <c r="G5087" s="13"/>
      <c r="H5087" s="21">
        <f t="shared" si="1056"/>
        <v>7</v>
      </c>
      <c r="I5087" s="13"/>
      <c r="J5087" s="11" t="str">
        <f t="shared" si="1059"/>
        <v/>
      </c>
      <c r="K5087" s="11" t="str">
        <f t="shared" si="1060"/>
        <v/>
      </c>
      <c r="L5087" s="11" t="str">
        <f t="shared" si="1061"/>
        <v>O</v>
      </c>
      <c r="M5087" s="13"/>
      <c r="X5087" s="13"/>
    </row>
    <row r="5088" spans="1:24" x14ac:dyDescent="0.3">
      <c r="A5088" s="13"/>
      <c r="B5088" s="11">
        <v>6106</v>
      </c>
      <c r="C5088" s="14">
        <f t="shared" si="1055"/>
        <v>78.140900000000002</v>
      </c>
      <c r="D5088" s="13"/>
      <c r="E5088" s="14">
        <f t="shared" si="1057"/>
        <v>78.140100000000004</v>
      </c>
      <c r="F5088" s="21">
        <f t="shared" si="1058"/>
        <v>8</v>
      </c>
      <c r="G5088" s="13"/>
      <c r="H5088" s="21">
        <f t="shared" si="1056"/>
        <v>8</v>
      </c>
      <c r="I5088" s="13"/>
      <c r="J5088" s="11" t="str">
        <f t="shared" si="1059"/>
        <v>X</v>
      </c>
      <c r="K5088" s="11" t="str">
        <f t="shared" si="1060"/>
        <v/>
      </c>
      <c r="L5088" s="11" t="str">
        <f t="shared" si="1061"/>
        <v/>
      </c>
      <c r="M5088" s="13"/>
      <c r="X5088" s="13"/>
    </row>
    <row r="5089" spans="1:24" x14ac:dyDescent="0.3">
      <c r="A5089" s="13"/>
      <c r="B5089" s="11">
        <v>6107</v>
      </c>
      <c r="C5089" s="14">
        <f t="shared" si="1055"/>
        <v>78.147300000000001</v>
      </c>
      <c r="D5089" s="13"/>
      <c r="E5089" s="14">
        <f t="shared" si="1057"/>
        <v>78.146500000000003</v>
      </c>
      <c r="F5089" s="21">
        <f t="shared" si="1058"/>
        <v>8</v>
      </c>
      <c r="G5089" s="13"/>
      <c r="H5089" s="21">
        <f t="shared" si="1056"/>
        <v>8</v>
      </c>
      <c r="I5089" s="13"/>
      <c r="J5089" s="11" t="str">
        <f t="shared" si="1059"/>
        <v>X</v>
      </c>
      <c r="K5089" s="11" t="str">
        <f t="shared" si="1060"/>
        <v/>
      </c>
      <c r="L5089" s="11" t="str">
        <f t="shared" si="1061"/>
        <v/>
      </c>
      <c r="M5089" s="13"/>
      <c r="X5089" s="13"/>
    </row>
    <row r="5090" spans="1:24" x14ac:dyDescent="0.3">
      <c r="A5090" s="13"/>
      <c r="B5090" s="11">
        <v>6108</v>
      </c>
      <c r="C5090" s="14">
        <f t="shared" si="1055"/>
        <v>78.153700000000001</v>
      </c>
      <c r="D5090" s="13"/>
      <c r="E5090" s="14">
        <f t="shared" si="1057"/>
        <v>78.152900000000002</v>
      </c>
      <c r="F5090" s="21">
        <f t="shared" ref="F5090:F5109" si="1062">ROUND((16/2)+(((E5090-78)-0.14)/0.14)*(16/3),0)</f>
        <v>8</v>
      </c>
      <c r="G5090" s="13"/>
      <c r="H5090" s="21">
        <f t="shared" si="1056"/>
        <v>8</v>
      </c>
      <c r="I5090" s="13"/>
      <c r="J5090" s="11" t="str">
        <f t="shared" si="1059"/>
        <v>X</v>
      </c>
      <c r="K5090" s="11" t="str">
        <f t="shared" si="1060"/>
        <v/>
      </c>
      <c r="L5090" s="11" t="str">
        <f t="shared" si="1061"/>
        <v/>
      </c>
      <c r="M5090" s="13"/>
      <c r="X5090" s="13"/>
    </row>
    <row r="5091" spans="1:24" x14ac:dyDescent="0.3">
      <c r="A5091" s="13"/>
      <c r="B5091" s="11">
        <v>6109</v>
      </c>
      <c r="C5091" s="14">
        <f t="shared" si="1055"/>
        <v>78.1601</v>
      </c>
      <c r="D5091" s="13"/>
      <c r="E5091" s="14">
        <f t="shared" si="1057"/>
        <v>78.159199999999998</v>
      </c>
      <c r="F5091" s="21">
        <f t="shared" si="1062"/>
        <v>9</v>
      </c>
      <c r="G5091" s="13"/>
      <c r="H5091" s="21">
        <f t="shared" si="1056"/>
        <v>9</v>
      </c>
      <c r="I5091" s="13"/>
      <c r="J5091" s="11" t="str">
        <f t="shared" si="1059"/>
        <v>X</v>
      </c>
      <c r="K5091" s="11" t="str">
        <f t="shared" si="1060"/>
        <v/>
      </c>
      <c r="L5091" s="11" t="str">
        <f t="shared" si="1061"/>
        <v/>
      </c>
      <c r="M5091" s="13"/>
      <c r="X5091" s="13"/>
    </row>
    <row r="5092" spans="1:24" x14ac:dyDescent="0.3">
      <c r="A5092" s="13"/>
      <c r="B5092" s="11">
        <v>6110</v>
      </c>
      <c r="C5092" s="14">
        <f t="shared" si="1055"/>
        <v>78.166499999999999</v>
      </c>
      <c r="D5092" s="13"/>
      <c r="E5092" s="14">
        <f t="shared" si="1057"/>
        <v>78.165599999999998</v>
      </c>
      <c r="F5092" s="21">
        <f t="shared" si="1062"/>
        <v>9</v>
      </c>
      <c r="G5092" s="13"/>
      <c r="H5092" s="21">
        <f t="shared" si="1056"/>
        <v>9</v>
      </c>
      <c r="I5092" s="13"/>
      <c r="J5092" s="11" t="str">
        <f t="shared" si="1059"/>
        <v>X</v>
      </c>
      <c r="K5092" s="11" t="str">
        <f t="shared" si="1060"/>
        <v/>
      </c>
      <c r="L5092" s="11" t="str">
        <f t="shared" si="1061"/>
        <v/>
      </c>
      <c r="M5092" s="13"/>
      <c r="X5092" s="13"/>
    </row>
    <row r="5093" spans="1:24" x14ac:dyDescent="0.3">
      <c r="A5093" s="13"/>
      <c r="B5093" s="11">
        <v>6111</v>
      </c>
      <c r="C5093" s="14">
        <f t="shared" si="1055"/>
        <v>78.172899999999998</v>
      </c>
      <c r="D5093" s="13"/>
      <c r="E5093" s="14">
        <f t="shared" si="1057"/>
        <v>78.171999999999997</v>
      </c>
      <c r="F5093" s="21">
        <f t="shared" si="1062"/>
        <v>9</v>
      </c>
      <c r="G5093" s="13"/>
      <c r="H5093" s="21">
        <f t="shared" si="1056"/>
        <v>9</v>
      </c>
      <c r="I5093" s="13"/>
      <c r="J5093" s="11" t="str">
        <f t="shared" si="1059"/>
        <v>X</v>
      </c>
      <c r="K5093" s="11" t="str">
        <f t="shared" si="1060"/>
        <v/>
      </c>
      <c r="L5093" s="11" t="str">
        <f t="shared" si="1061"/>
        <v/>
      </c>
      <c r="M5093" s="13"/>
      <c r="X5093" s="13"/>
    </row>
    <row r="5094" spans="1:24" x14ac:dyDescent="0.3">
      <c r="A5094" s="13"/>
      <c r="B5094" s="11">
        <v>6112</v>
      </c>
      <c r="C5094" s="14">
        <f t="shared" si="1055"/>
        <v>78.179299999999998</v>
      </c>
      <c r="D5094" s="13"/>
      <c r="E5094" s="14">
        <f t="shared" si="1057"/>
        <v>78.178299999999993</v>
      </c>
      <c r="F5094" s="21">
        <f t="shared" si="1062"/>
        <v>9</v>
      </c>
      <c r="G5094" s="13"/>
      <c r="H5094" s="21">
        <f t="shared" si="1056"/>
        <v>10</v>
      </c>
      <c r="I5094" s="13"/>
      <c r="J5094" s="11" t="str">
        <f t="shared" si="1059"/>
        <v/>
      </c>
      <c r="K5094" s="11" t="str">
        <f t="shared" si="1060"/>
        <v>U</v>
      </c>
      <c r="L5094" s="11" t="str">
        <f t="shared" si="1061"/>
        <v/>
      </c>
      <c r="M5094" s="13"/>
      <c r="X5094" s="13"/>
    </row>
    <row r="5095" spans="1:24" x14ac:dyDescent="0.3">
      <c r="A5095" s="13"/>
      <c r="B5095" s="11">
        <v>6113</v>
      </c>
      <c r="C5095" s="14">
        <f t="shared" si="1055"/>
        <v>78.185699999999997</v>
      </c>
      <c r="D5095" s="13"/>
      <c r="E5095" s="14">
        <f t="shared" si="1057"/>
        <v>78.184700000000007</v>
      </c>
      <c r="F5095" s="21">
        <f t="shared" si="1062"/>
        <v>10</v>
      </c>
      <c r="G5095" s="13"/>
      <c r="H5095" s="21">
        <f t="shared" si="1056"/>
        <v>10</v>
      </c>
      <c r="I5095" s="13"/>
      <c r="J5095" s="11" t="str">
        <f t="shared" si="1059"/>
        <v>X</v>
      </c>
      <c r="K5095" s="11" t="str">
        <f t="shared" si="1060"/>
        <v/>
      </c>
      <c r="L5095" s="11" t="str">
        <f t="shared" si="1061"/>
        <v/>
      </c>
      <c r="M5095" s="13"/>
      <c r="X5095" s="13"/>
    </row>
    <row r="5096" spans="1:24" x14ac:dyDescent="0.3">
      <c r="A5096" s="13"/>
      <c r="B5096" s="11">
        <v>6114</v>
      </c>
      <c r="C5096" s="14">
        <f t="shared" si="1055"/>
        <v>78.192099999999996</v>
      </c>
      <c r="D5096" s="13"/>
      <c r="E5096" s="14">
        <f t="shared" si="1057"/>
        <v>78.191100000000006</v>
      </c>
      <c r="F5096" s="21">
        <f t="shared" si="1062"/>
        <v>10</v>
      </c>
      <c r="G5096" s="13"/>
      <c r="H5096" s="21">
        <f t="shared" si="1056"/>
        <v>10</v>
      </c>
      <c r="I5096" s="13"/>
      <c r="J5096" s="11" t="str">
        <f t="shared" si="1059"/>
        <v>X</v>
      </c>
      <c r="K5096" s="11" t="str">
        <f t="shared" si="1060"/>
        <v/>
      </c>
      <c r="L5096" s="11" t="str">
        <f t="shared" si="1061"/>
        <v/>
      </c>
      <c r="M5096" s="13"/>
      <c r="X5096" s="13"/>
    </row>
    <row r="5097" spans="1:24" x14ac:dyDescent="0.3">
      <c r="A5097" s="13"/>
      <c r="B5097" s="11">
        <v>6115</v>
      </c>
      <c r="C5097" s="14">
        <f t="shared" si="1055"/>
        <v>78.198499999999996</v>
      </c>
      <c r="D5097" s="13"/>
      <c r="E5097" s="14">
        <f t="shared" si="1057"/>
        <v>78.197500000000005</v>
      </c>
      <c r="F5097" s="21">
        <f t="shared" si="1062"/>
        <v>10</v>
      </c>
      <c r="G5097" s="13"/>
      <c r="H5097" s="21">
        <f t="shared" si="1056"/>
        <v>10</v>
      </c>
      <c r="I5097" s="13"/>
      <c r="J5097" s="11" t="str">
        <f t="shared" si="1059"/>
        <v>X</v>
      </c>
      <c r="K5097" s="11" t="str">
        <f t="shared" si="1060"/>
        <v/>
      </c>
      <c r="L5097" s="11" t="str">
        <f t="shared" si="1061"/>
        <v/>
      </c>
      <c r="M5097" s="13"/>
      <c r="X5097" s="13"/>
    </row>
    <row r="5098" spans="1:24" x14ac:dyDescent="0.3">
      <c r="A5098" s="13"/>
      <c r="B5098" s="11">
        <v>6116</v>
      </c>
      <c r="C5098" s="14">
        <f t="shared" si="1055"/>
        <v>78.204899999999995</v>
      </c>
      <c r="D5098" s="13"/>
      <c r="E5098" s="14">
        <f t="shared" si="1057"/>
        <v>78.203800000000001</v>
      </c>
      <c r="F5098" s="21">
        <f t="shared" si="1062"/>
        <v>10</v>
      </c>
      <c r="G5098" s="13"/>
      <c r="H5098" s="21">
        <f t="shared" si="1056"/>
        <v>11</v>
      </c>
      <c r="I5098" s="13"/>
      <c r="J5098" s="11" t="str">
        <f t="shared" si="1059"/>
        <v/>
      </c>
      <c r="K5098" s="11" t="str">
        <f t="shared" si="1060"/>
        <v>U</v>
      </c>
      <c r="L5098" s="11" t="str">
        <f t="shared" si="1061"/>
        <v/>
      </c>
      <c r="M5098" s="13"/>
      <c r="X5098" s="13"/>
    </row>
    <row r="5099" spans="1:24" x14ac:dyDescent="0.3">
      <c r="A5099" s="13"/>
      <c r="B5099" s="11">
        <v>6117</v>
      </c>
      <c r="C5099" s="14">
        <f t="shared" si="1055"/>
        <v>78.211299999999994</v>
      </c>
      <c r="D5099" s="13"/>
      <c r="E5099" s="14">
        <f t="shared" si="1057"/>
        <v>78.2102</v>
      </c>
      <c r="F5099" s="21">
        <f t="shared" si="1062"/>
        <v>11</v>
      </c>
      <c r="G5099" s="13"/>
      <c r="H5099" s="21">
        <f t="shared" si="1056"/>
        <v>11</v>
      </c>
      <c r="I5099" s="13"/>
      <c r="J5099" s="11" t="str">
        <f t="shared" ref="J5099:J5130" si="1063">IF(H5099=F5099,"X","")</f>
        <v>X</v>
      </c>
      <c r="K5099" s="11" t="str">
        <f t="shared" ref="K5099:K5130" si="1064">IF(H5099&gt;F5099,"U","")</f>
        <v/>
      </c>
      <c r="L5099" s="11" t="str">
        <f t="shared" ref="L5099:L5130" si="1065">IF(H5099&lt;F5099,"O","")</f>
        <v/>
      </c>
      <c r="M5099" s="13"/>
      <c r="X5099" s="13"/>
    </row>
    <row r="5100" spans="1:24" x14ac:dyDescent="0.3">
      <c r="A5100" s="13"/>
      <c r="B5100" s="11">
        <v>6118</v>
      </c>
      <c r="C5100" s="14">
        <f t="shared" si="1055"/>
        <v>78.217600000000004</v>
      </c>
      <c r="D5100" s="13"/>
      <c r="E5100" s="14">
        <f t="shared" si="1057"/>
        <v>78.2166</v>
      </c>
      <c r="F5100" s="21">
        <f t="shared" si="1062"/>
        <v>11</v>
      </c>
      <c r="G5100" s="13"/>
      <c r="H5100" s="21">
        <f t="shared" si="1056"/>
        <v>10</v>
      </c>
      <c r="I5100" s="13"/>
      <c r="J5100" s="11" t="str">
        <f t="shared" si="1063"/>
        <v/>
      </c>
      <c r="K5100" s="11" t="str">
        <f t="shared" si="1064"/>
        <v/>
      </c>
      <c r="L5100" s="11" t="str">
        <f t="shared" si="1065"/>
        <v>O</v>
      </c>
      <c r="M5100" s="13"/>
      <c r="X5100" s="13"/>
    </row>
    <row r="5101" spans="1:24" x14ac:dyDescent="0.3">
      <c r="A5101" s="13"/>
      <c r="B5101" s="11">
        <v>6119</v>
      </c>
      <c r="C5101" s="14">
        <f t="shared" si="1055"/>
        <v>78.224000000000004</v>
      </c>
      <c r="D5101" s="13"/>
      <c r="E5101" s="14">
        <f t="shared" si="1057"/>
        <v>78.222899999999996</v>
      </c>
      <c r="F5101" s="21">
        <f t="shared" si="1062"/>
        <v>11</v>
      </c>
      <c r="G5101" s="13"/>
      <c r="H5101" s="21">
        <f t="shared" si="1056"/>
        <v>11</v>
      </c>
      <c r="I5101" s="13"/>
      <c r="J5101" s="11" t="str">
        <f t="shared" si="1063"/>
        <v>X</v>
      </c>
      <c r="K5101" s="11" t="str">
        <f t="shared" si="1064"/>
        <v/>
      </c>
      <c r="L5101" s="11" t="str">
        <f t="shared" si="1065"/>
        <v/>
      </c>
      <c r="M5101" s="13"/>
      <c r="X5101" s="13"/>
    </row>
    <row r="5102" spans="1:24" x14ac:dyDescent="0.3">
      <c r="A5102" s="13"/>
      <c r="B5102" s="11">
        <v>6120</v>
      </c>
      <c r="C5102" s="14">
        <f t="shared" si="1055"/>
        <v>78.230400000000003</v>
      </c>
      <c r="D5102" s="13"/>
      <c r="E5102" s="14">
        <f t="shared" si="1057"/>
        <v>78.229299999999995</v>
      </c>
      <c r="F5102" s="21">
        <f t="shared" si="1062"/>
        <v>11</v>
      </c>
      <c r="G5102" s="13"/>
      <c r="H5102" s="21">
        <f t="shared" si="1056"/>
        <v>11</v>
      </c>
      <c r="I5102" s="13"/>
      <c r="J5102" s="11" t="str">
        <f t="shared" si="1063"/>
        <v>X</v>
      </c>
      <c r="K5102" s="11" t="str">
        <f t="shared" si="1064"/>
        <v/>
      </c>
      <c r="L5102" s="11" t="str">
        <f t="shared" si="1065"/>
        <v/>
      </c>
      <c r="M5102" s="13"/>
      <c r="X5102" s="13"/>
    </row>
    <row r="5103" spans="1:24" x14ac:dyDescent="0.3">
      <c r="A5103" s="13"/>
      <c r="B5103" s="11">
        <v>6121</v>
      </c>
      <c r="C5103" s="14">
        <f t="shared" si="1055"/>
        <v>78.236800000000002</v>
      </c>
      <c r="D5103" s="13"/>
      <c r="E5103" s="14">
        <f t="shared" si="1057"/>
        <v>78.235699999999994</v>
      </c>
      <c r="F5103" s="21">
        <f t="shared" si="1062"/>
        <v>12</v>
      </c>
      <c r="G5103" s="13"/>
      <c r="H5103" s="21">
        <f t="shared" si="1056"/>
        <v>11</v>
      </c>
      <c r="I5103" s="13"/>
      <c r="J5103" s="11" t="str">
        <f t="shared" si="1063"/>
        <v/>
      </c>
      <c r="K5103" s="11" t="str">
        <f t="shared" si="1064"/>
        <v/>
      </c>
      <c r="L5103" s="11" t="str">
        <f t="shared" si="1065"/>
        <v>O</v>
      </c>
      <c r="M5103" s="13"/>
      <c r="X5103" s="13"/>
    </row>
    <row r="5104" spans="1:24" x14ac:dyDescent="0.3">
      <c r="A5104" s="13"/>
      <c r="B5104" s="11">
        <v>6122</v>
      </c>
      <c r="C5104" s="14">
        <f t="shared" si="1055"/>
        <v>78.243200000000002</v>
      </c>
      <c r="D5104" s="13"/>
      <c r="E5104" s="14">
        <f t="shared" si="1057"/>
        <v>78.242000000000004</v>
      </c>
      <c r="F5104" s="21">
        <f t="shared" si="1062"/>
        <v>12</v>
      </c>
      <c r="G5104" s="13"/>
      <c r="H5104" s="21">
        <f t="shared" si="1056"/>
        <v>11.999999999999998</v>
      </c>
      <c r="I5104" s="13"/>
      <c r="J5104" s="11" t="str">
        <f t="shared" si="1063"/>
        <v>X</v>
      </c>
      <c r="K5104" s="11" t="str">
        <f t="shared" si="1064"/>
        <v/>
      </c>
      <c r="L5104" s="11" t="str">
        <f t="shared" si="1065"/>
        <v/>
      </c>
      <c r="M5104" s="13"/>
      <c r="X5104" s="13"/>
    </row>
    <row r="5105" spans="1:24" x14ac:dyDescent="0.3">
      <c r="A5105" s="13"/>
      <c r="B5105" s="11">
        <v>6123</v>
      </c>
      <c r="C5105" s="14">
        <f t="shared" si="1055"/>
        <v>78.249600000000001</v>
      </c>
      <c r="D5105" s="13"/>
      <c r="E5105" s="14">
        <f t="shared" si="1057"/>
        <v>78.248400000000004</v>
      </c>
      <c r="F5105" s="21">
        <f t="shared" si="1062"/>
        <v>12</v>
      </c>
      <c r="G5105" s="13"/>
      <c r="H5105" s="21">
        <f t="shared" si="1056"/>
        <v>11.999999999999998</v>
      </c>
      <c r="I5105" s="13"/>
      <c r="J5105" s="11" t="str">
        <f t="shared" si="1063"/>
        <v>X</v>
      </c>
      <c r="K5105" s="11" t="str">
        <f t="shared" si="1064"/>
        <v/>
      </c>
      <c r="L5105" s="11" t="str">
        <f t="shared" si="1065"/>
        <v/>
      </c>
      <c r="M5105" s="13"/>
      <c r="X5105" s="13"/>
    </row>
    <row r="5106" spans="1:24" x14ac:dyDescent="0.3">
      <c r="A5106" s="13"/>
      <c r="B5106" s="11">
        <v>6124</v>
      </c>
      <c r="C5106" s="14">
        <f t="shared" si="1055"/>
        <v>78.256</v>
      </c>
      <c r="D5106" s="13"/>
      <c r="E5106" s="14">
        <f t="shared" si="1057"/>
        <v>78.254800000000003</v>
      </c>
      <c r="F5106" s="21">
        <f t="shared" si="1062"/>
        <v>12</v>
      </c>
      <c r="G5106" s="13"/>
      <c r="H5106" s="21">
        <f t="shared" si="1056"/>
        <v>11.999999999999998</v>
      </c>
      <c r="I5106" s="13"/>
      <c r="J5106" s="11" t="str">
        <f t="shared" si="1063"/>
        <v>X</v>
      </c>
      <c r="K5106" s="11" t="str">
        <f t="shared" si="1064"/>
        <v/>
      </c>
      <c r="L5106" s="11" t="str">
        <f t="shared" si="1065"/>
        <v/>
      </c>
      <c r="M5106" s="13"/>
      <c r="X5106" s="13"/>
    </row>
    <row r="5107" spans="1:24" x14ac:dyDescent="0.3">
      <c r="A5107" s="13"/>
      <c r="B5107" s="11">
        <v>6125</v>
      </c>
      <c r="C5107" s="14">
        <f t="shared" si="1055"/>
        <v>78.2624</v>
      </c>
      <c r="D5107" s="13"/>
      <c r="E5107" s="14">
        <f t="shared" si="1057"/>
        <v>78.261099999999999</v>
      </c>
      <c r="F5107" s="21">
        <f t="shared" si="1062"/>
        <v>13</v>
      </c>
      <c r="G5107" s="13"/>
      <c r="H5107" s="21">
        <f t="shared" si="1056"/>
        <v>13</v>
      </c>
      <c r="I5107" s="13"/>
      <c r="J5107" s="11" t="str">
        <f t="shared" si="1063"/>
        <v>X</v>
      </c>
      <c r="K5107" s="11" t="str">
        <f t="shared" si="1064"/>
        <v/>
      </c>
      <c r="L5107" s="11" t="str">
        <f t="shared" si="1065"/>
        <v/>
      </c>
      <c r="M5107" s="13"/>
      <c r="X5107" s="13"/>
    </row>
    <row r="5108" spans="1:24" x14ac:dyDescent="0.3">
      <c r="A5108" s="13"/>
      <c r="B5108" s="11">
        <v>6126</v>
      </c>
      <c r="C5108" s="14">
        <f t="shared" si="1055"/>
        <v>78.268799999999999</v>
      </c>
      <c r="D5108" s="13"/>
      <c r="E5108" s="14">
        <f t="shared" si="1057"/>
        <v>78.267499999999998</v>
      </c>
      <c r="F5108" s="21">
        <f t="shared" si="1062"/>
        <v>13</v>
      </c>
      <c r="G5108" s="13"/>
      <c r="H5108" s="21">
        <f t="shared" si="1056"/>
        <v>13</v>
      </c>
      <c r="I5108" s="13"/>
      <c r="J5108" s="11" t="str">
        <f t="shared" si="1063"/>
        <v>X</v>
      </c>
      <c r="K5108" s="11" t="str">
        <f t="shared" si="1064"/>
        <v/>
      </c>
      <c r="L5108" s="11" t="str">
        <f t="shared" si="1065"/>
        <v/>
      </c>
      <c r="M5108" s="13"/>
      <c r="X5108" s="13"/>
    </row>
    <row r="5109" spans="1:24" x14ac:dyDescent="0.3">
      <c r="A5109" s="13"/>
      <c r="B5109" s="11">
        <v>6127</v>
      </c>
      <c r="C5109" s="14">
        <f t="shared" si="1055"/>
        <v>78.275199999999998</v>
      </c>
      <c r="D5109" s="13"/>
      <c r="E5109" s="14">
        <f t="shared" si="1057"/>
        <v>78.273899999999998</v>
      </c>
      <c r="F5109" s="21">
        <f t="shared" si="1062"/>
        <v>13</v>
      </c>
      <c r="G5109" s="13"/>
      <c r="H5109" s="21">
        <f t="shared" si="1056"/>
        <v>13</v>
      </c>
      <c r="I5109" s="13"/>
      <c r="J5109" s="11" t="str">
        <f t="shared" si="1063"/>
        <v>X</v>
      </c>
      <c r="K5109" s="11" t="str">
        <f t="shared" si="1064"/>
        <v/>
      </c>
      <c r="L5109" s="11" t="str">
        <f t="shared" si="1065"/>
        <v/>
      </c>
      <c r="M5109" s="13"/>
      <c r="X5109" s="13"/>
    </row>
    <row r="5110" spans="1:24" x14ac:dyDescent="0.3">
      <c r="A5110" s="13"/>
      <c r="B5110" s="11">
        <v>6128</v>
      </c>
      <c r="C5110" s="14">
        <f t="shared" si="1055"/>
        <v>78.281499999999994</v>
      </c>
      <c r="D5110" s="13"/>
      <c r="E5110" s="14">
        <f t="shared" si="1057"/>
        <v>78.280299999999997</v>
      </c>
      <c r="F5110" s="21">
        <f t="shared" ref="F5110:F5131" si="1066">ROUND(16-((0.42-(E5110-78))/0.14)*(16/6),0)</f>
        <v>13</v>
      </c>
      <c r="G5110" s="13"/>
      <c r="H5110" s="21">
        <f t="shared" si="1056"/>
        <v>11.999999999999998</v>
      </c>
      <c r="I5110" s="13"/>
      <c r="J5110" s="11" t="str">
        <f t="shared" si="1063"/>
        <v/>
      </c>
      <c r="K5110" s="11" t="str">
        <f t="shared" si="1064"/>
        <v/>
      </c>
      <c r="L5110" s="11" t="str">
        <f t="shared" si="1065"/>
        <v>O</v>
      </c>
      <c r="M5110" s="13"/>
      <c r="X5110" s="13"/>
    </row>
    <row r="5111" spans="1:24" x14ac:dyDescent="0.3">
      <c r="A5111" s="13"/>
      <c r="B5111" s="11">
        <v>6129</v>
      </c>
      <c r="C5111" s="14">
        <f t="shared" si="1055"/>
        <v>78.287899999999993</v>
      </c>
      <c r="D5111" s="13"/>
      <c r="E5111" s="14">
        <f t="shared" si="1057"/>
        <v>78.286600000000007</v>
      </c>
      <c r="F5111" s="21">
        <f t="shared" si="1066"/>
        <v>13</v>
      </c>
      <c r="G5111" s="13"/>
      <c r="H5111" s="21">
        <f t="shared" si="1056"/>
        <v>13</v>
      </c>
      <c r="I5111" s="13"/>
      <c r="J5111" s="11" t="str">
        <f t="shared" si="1063"/>
        <v>X</v>
      </c>
      <c r="K5111" s="11" t="str">
        <f t="shared" si="1064"/>
        <v/>
      </c>
      <c r="L5111" s="11" t="str">
        <f t="shared" si="1065"/>
        <v/>
      </c>
      <c r="M5111" s="13"/>
      <c r="X5111" s="13"/>
    </row>
    <row r="5112" spans="1:24" x14ac:dyDescent="0.3">
      <c r="A5112" s="13"/>
      <c r="B5112" s="11">
        <v>6130</v>
      </c>
      <c r="C5112" s="14">
        <f t="shared" si="1055"/>
        <v>78.294300000000007</v>
      </c>
      <c r="D5112" s="13"/>
      <c r="E5112" s="14">
        <f t="shared" si="1057"/>
        <v>78.293000000000006</v>
      </c>
      <c r="F5112" s="21">
        <f t="shared" si="1066"/>
        <v>14</v>
      </c>
      <c r="G5112" s="13"/>
      <c r="H5112" s="21">
        <f t="shared" si="1056"/>
        <v>13</v>
      </c>
      <c r="I5112" s="13"/>
      <c r="J5112" s="11" t="str">
        <f t="shared" si="1063"/>
        <v/>
      </c>
      <c r="K5112" s="11" t="str">
        <f t="shared" si="1064"/>
        <v/>
      </c>
      <c r="L5112" s="11" t="str">
        <f t="shared" si="1065"/>
        <v>O</v>
      </c>
      <c r="M5112" s="13"/>
      <c r="X5112" s="13"/>
    </row>
    <row r="5113" spans="1:24" x14ac:dyDescent="0.3">
      <c r="A5113" s="13"/>
      <c r="B5113" s="11">
        <v>6131</v>
      </c>
      <c r="C5113" s="14">
        <f t="shared" si="1055"/>
        <v>78.300700000000006</v>
      </c>
      <c r="D5113" s="13"/>
      <c r="E5113" s="14">
        <f t="shared" si="1057"/>
        <v>78.299400000000006</v>
      </c>
      <c r="F5113" s="21">
        <f t="shared" si="1066"/>
        <v>14</v>
      </c>
      <c r="G5113" s="13"/>
      <c r="H5113" s="21">
        <f t="shared" si="1056"/>
        <v>13</v>
      </c>
      <c r="I5113" s="13"/>
      <c r="J5113" s="11" t="str">
        <f t="shared" si="1063"/>
        <v/>
      </c>
      <c r="K5113" s="11" t="str">
        <f t="shared" si="1064"/>
        <v/>
      </c>
      <c r="L5113" s="11" t="str">
        <f t="shared" si="1065"/>
        <v>O</v>
      </c>
      <c r="M5113" s="13"/>
      <c r="X5113" s="13"/>
    </row>
    <row r="5114" spans="1:24" x14ac:dyDescent="0.3">
      <c r="A5114" s="13"/>
      <c r="B5114" s="11">
        <v>6132</v>
      </c>
      <c r="C5114" s="14">
        <f t="shared" si="1055"/>
        <v>78.307100000000005</v>
      </c>
      <c r="D5114" s="13"/>
      <c r="E5114" s="14">
        <f t="shared" si="1057"/>
        <v>78.305700000000002</v>
      </c>
      <c r="F5114" s="21">
        <f t="shared" si="1066"/>
        <v>14</v>
      </c>
      <c r="G5114" s="13"/>
      <c r="H5114" s="21">
        <f t="shared" si="1056"/>
        <v>14</v>
      </c>
      <c r="I5114" s="13"/>
      <c r="J5114" s="11" t="str">
        <f t="shared" si="1063"/>
        <v>X</v>
      </c>
      <c r="K5114" s="11" t="str">
        <f t="shared" si="1064"/>
        <v/>
      </c>
      <c r="L5114" s="11" t="str">
        <f t="shared" si="1065"/>
        <v/>
      </c>
      <c r="M5114" s="13"/>
      <c r="X5114" s="13"/>
    </row>
    <row r="5115" spans="1:24" x14ac:dyDescent="0.3">
      <c r="A5115" s="13"/>
      <c r="B5115" s="11">
        <v>6133</v>
      </c>
      <c r="C5115" s="14">
        <f t="shared" si="1055"/>
        <v>78.313500000000005</v>
      </c>
      <c r="D5115" s="13"/>
      <c r="E5115" s="14">
        <f t="shared" si="1057"/>
        <v>78.312100000000001</v>
      </c>
      <c r="F5115" s="21">
        <f t="shared" si="1066"/>
        <v>14</v>
      </c>
      <c r="G5115" s="13"/>
      <c r="H5115" s="21">
        <f t="shared" si="1056"/>
        <v>14</v>
      </c>
      <c r="I5115" s="13"/>
      <c r="J5115" s="11" t="str">
        <f t="shared" si="1063"/>
        <v>X</v>
      </c>
      <c r="K5115" s="11" t="str">
        <f t="shared" si="1064"/>
        <v/>
      </c>
      <c r="L5115" s="11" t="str">
        <f t="shared" si="1065"/>
        <v/>
      </c>
      <c r="M5115" s="13"/>
      <c r="X5115" s="13"/>
    </row>
    <row r="5116" spans="1:24" x14ac:dyDescent="0.3">
      <c r="A5116" s="13"/>
      <c r="B5116" s="11">
        <v>6134</v>
      </c>
      <c r="C5116" s="14">
        <f t="shared" si="1055"/>
        <v>78.319900000000004</v>
      </c>
      <c r="D5116" s="13"/>
      <c r="E5116" s="14">
        <f t="shared" si="1057"/>
        <v>78.3185</v>
      </c>
      <c r="F5116" s="21">
        <f t="shared" si="1066"/>
        <v>14</v>
      </c>
      <c r="G5116" s="13"/>
      <c r="H5116" s="21">
        <f t="shared" si="1056"/>
        <v>14</v>
      </c>
      <c r="I5116" s="13"/>
      <c r="J5116" s="11" t="str">
        <f t="shared" si="1063"/>
        <v>X</v>
      </c>
      <c r="K5116" s="11" t="str">
        <f t="shared" si="1064"/>
        <v/>
      </c>
      <c r="L5116" s="11" t="str">
        <f t="shared" si="1065"/>
        <v/>
      </c>
      <c r="M5116" s="13"/>
      <c r="X5116" s="13"/>
    </row>
    <row r="5117" spans="1:24" x14ac:dyDescent="0.3">
      <c r="A5117" s="13"/>
      <c r="B5117" s="11">
        <v>6135</v>
      </c>
      <c r="C5117" s="14">
        <f t="shared" si="1055"/>
        <v>78.3262</v>
      </c>
      <c r="D5117" s="13"/>
      <c r="E5117" s="14">
        <f t="shared" si="1057"/>
        <v>78.324799999999996</v>
      </c>
      <c r="F5117" s="21">
        <f t="shared" si="1066"/>
        <v>14</v>
      </c>
      <c r="G5117" s="13"/>
      <c r="H5117" s="21">
        <f t="shared" si="1056"/>
        <v>14</v>
      </c>
      <c r="I5117" s="13"/>
      <c r="J5117" s="11" t="str">
        <f t="shared" si="1063"/>
        <v>X</v>
      </c>
      <c r="K5117" s="11" t="str">
        <f t="shared" si="1064"/>
        <v/>
      </c>
      <c r="L5117" s="11" t="str">
        <f t="shared" si="1065"/>
        <v/>
      </c>
      <c r="M5117" s="13"/>
      <c r="X5117" s="13"/>
    </row>
    <row r="5118" spans="1:24" x14ac:dyDescent="0.3">
      <c r="A5118" s="13"/>
      <c r="B5118" s="11">
        <v>6136</v>
      </c>
      <c r="C5118" s="14">
        <f t="shared" si="1055"/>
        <v>78.332599999999999</v>
      </c>
      <c r="D5118" s="13"/>
      <c r="E5118" s="14">
        <f t="shared" si="1057"/>
        <v>78.331199999999995</v>
      </c>
      <c r="F5118" s="21">
        <f t="shared" si="1066"/>
        <v>14</v>
      </c>
      <c r="G5118" s="13"/>
      <c r="H5118" s="21">
        <f t="shared" si="1056"/>
        <v>14</v>
      </c>
      <c r="I5118" s="13"/>
      <c r="J5118" s="11" t="str">
        <f t="shared" si="1063"/>
        <v>X</v>
      </c>
      <c r="K5118" s="11" t="str">
        <f t="shared" si="1064"/>
        <v/>
      </c>
      <c r="L5118" s="11" t="str">
        <f t="shared" si="1065"/>
        <v/>
      </c>
      <c r="M5118" s="13"/>
      <c r="X5118" s="13"/>
    </row>
    <row r="5119" spans="1:24" x14ac:dyDescent="0.3">
      <c r="A5119" s="13"/>
      <c r="B5119" s="11">
        <v>6137</v>
      </c>
      <c r="C5119" s="14">
        <f t="shared" si="1055"/>
        <v>78.338999999999999</v>
      </c>
      <c r="D5119" s="13"/>
      <c r="E5119" s="14">
        <f t="shared" si="1057"/>
        <v>78.337599999999995</v>
      </c>
      <c r="F5119" s="21">
        <f t="shared" si="1066"/>
        <v>14</v>
      </c>
      <c r="G5119" s="13"/>
      <c r="H5119" s="21">
        <f t="shared" si="1056"/>
        <v>14</v>
      </c>
      <c r="I5119" s="13"/>
      <c r="J5119" s="11" t="str">
        <f t="shared" si="1063"/>
        <v>X</v>
      </c>
      <c r="K5119" s="11" t="str">
        <f t="shared" si="1064"/>
        <v/>
      </c>
      <c r="L5119" s="11" t="str">
        <f t="shared" si="1065"/>
        <v/>
      </c>
      <c r="M5119" s="13"/>
      <c r="X5119" s="13"/>
    </row>
    <row r="5120" spans="1:24" x14ac:dyDescent="0.3">
      <c r="A5120" s="13"/>
      <c r="B5120" s="11">
        <v>6138</v>
      </c>
      <c r="C5120" s="14">
        <f t="shared" si="1055"/>
        <v>78.345399999999998</v>
      </c>
      <c r="D5120" s="13"/>
      <c r="E5120" s="14">
        <f t="shared" si="1057"/>
        <v>78.343900000000005</v>
      </c>
      <c r="F5120" s="21">
        <f t="shared" si="1066"/>
        <v>15</v>
      </c>
      <c r="G5120" s="13"/>
      <c r="H5120" s="21">
        <f t="shared" si="1056"/>
        <v>15</v>
      </c>
      <c r="I5120" s="13"/>
      <c r="J5120" s="11" t="str">
        <f t="shared" si="1063"/>
        <v>X</v>
      </c>
      <c r="K5120" s="11" t="str">
        <f t="shared" si="1064"/>
        <v/>
      </c>
      <c r="L5120" s="11" t="str">
        <f t="shared" si="1065"/>
        <v/>
      </c>
      <c r="M5120" s="13"/>
      <c r="X5120" s="13"/>
    </row>
    <row r="5121" spans="1:24" x14ac:dyDescent="0.3">
      <c r="A5121" s="13"/>
      <c r="B5121" s="11">
        <v>6139</v>
      </c>
      <c r="C5121" s="14">
        <f t="shared" si="1055"/>
        <v>78.351799999999997</v>
      </c>
      <c r="D5121" s="13"/>
      <c r="E5121" s="14">
        <f t="shared" si="1057"/>
        <v>78.350300000000004</v>
      </c>
      <c r="F5121" s="21">
        <f t="shared" si="1066"/>
        <v>15</v>
      </c>
      <c r="G5121" s="13"/>
      <c r="H5121" s="21">
        <f t="shared" si="1056"/>
        <v>15</v>
      </c>
      <c r="I5121" s="13"/>
      <c r="J5121" s="11" t="str">
        <f t="shared" si="1063"/>
        <v>X</v>
      </c>
      <c r="K5121" s="11" t="str">
        <f t="shared" si="1064"/>
        <v/>
      </c>
      <c r="L5121" s="11" t="str">
        <f t="shared" si="1065"/>
        <v/>
      </c>
      <c r="M5121" s="13"/>
      <c r="X5121" s="13"/>
    </row>
    <row r="5122" spans="1:24" x14ac:dyDescent="0.3">
      <c r="A5122" s="13"/>
      <c r="B5122" s="11">
        <v>6140</v>
      </c>
      <c r="C5122" s="14">
        <f t="shared" si="1055"/>
        <v>78.358199999999997</v>
      </c>
      <c r="D5122" s="13"/>
      <c r="E5122" s="14">
        <f t="shared" si="1057"/>
        <v>78.356700000000004</v>
      </c>
      <c r="F5122" s="21">
        <f t="shared" si="1066"/>
        <v>15</v>
      </c>
      <c r="G5122" s="13"/>
      <c r="H5122" s="21">
        <f t="shared" si="1056"/>
        <v>15</v>
      </c>
      <c r="I5122" s="13"/>
      <c r="J5122" s="11" t="str">
        <f t="shared" si="1063"/>
        <v>X</v>
      </c>
      <c r="K5122" s="11" t="str">
        <f t="shared" si="1064"/>
        <v/>
      </c>
      <c r="L5122" s="11" t="str">
        <f t="shared" si="1065"/>
        <v/>
      </c>
      <c r="M5122" s="13"/>
      <c r="X5122" s="13"/>
    </row>
    <row r="5123" spans="1:24" x14ac:dyDescent="0.3">
      <c r="A5123" s="13"/>
      <c r="B5123" s="11">
        <v>6141</v>
      </c>
      <c r="C5123" s="14">
        <f t="shared" si="1055"/>
        <v>78.364500000000007</v>
      </c>
      <c r="D5123" s="13"/>
      <c r="E5123" s="14">
        <f t="shared" si="1057"/>
        <v>78.363100000000003</v>
      </c>
      <c r="F5123" s="21">
        <f t="shared" si="1066"/>
        <v>15</v>
      </c>
      <c r="G5123" s="13"/>
      <c r="H5123" s="21">
        <f t="shared" si="1056"/>
        <v>14</v>
      </c>
      <c r="I5123" s="13"/>
      <c r="J5123" s="11" t="str">
        <f t="shared" si="1063"/>
        <v/>
      </c>
      <c r="K5123" s="11" t="str">
        <f t="shared" si="1064"/>
        <v/>
      </c>
      <c r="L5123" s="11" t="str">
        <f t="shared" si="1065"/>
        <v>O</v>
      </c>
      <c r="M5123" s="13"/>
      <c r="X5123" s="13"/>
    </row>
    <row r="5124" spans="1:24" x14ac:dyDescent="0.3">
      <c r="A5124" s="13"/>
      <c r="B5124" s="11">
        <v>6142</v>
      </c>
      <c r="C5124" s="14">
        <f t="shared" si="1055"/>
        <v>78.370900000000006</v>
      </c>
      <c r="D5124" s="13"/>
      <c r="E5124" s="14">
        <f t="shared" si="1057"/>
        <v>78.369399999999999</v>
      </c>
      <c r="F5124" s="21">
        <f t="shared" si="1066"/>
        <v>15</v>
      </c>
      <c r="G5124" s="13"/>
      <c r="H5124" s="21">
        <f t="shared" si="1056"/>
        <v>15</v>
      </c>
      <c r="I5124" s="13"/>
      <c r="J5124" s="11" t="str">
        <f t="shared" si="1063"/>
        <v>X</v>
      </c>
      <c r="K5124" s="11" t="str">
        <f t="shared" si="1064"/>
        <v/>
      </c>
      <c r="L5124" s="11" t="str">
        <f t="shared" si="1065"/>
        <v/>
      </c>
      <c r="M5124" s="13"/>
      <c r="X5124" s="13"/>
    </row>
    <row r="5125" spans="1:24" x14ac:dyDescent="0.3">
      <c r="A5125" s="13"/>
      <c r="B5125" s="11">
        <v>6143</v>
      </c>
      <c r="C5125" s="14">
        <f t="shared" si="1055"/>
        <v>78.377300000000005</v>
      </c>
      <c r="D5125" s="13"/>
      <c r="E5125" s="14">
        <f t="shared" si="1057"/>
        <v>78.375799999999998</v>
      </c>
      <c r="F5125" s="21">
        <f t="shared" si="1066"/>
        <v>15</v>
      </c>
      <c r="G5125" s="13"/>
      <c r="H5125" s="21">
        <f t="shared" si="1056"/>
        <v>15</v>
      </c>
      <c r="I5125" s="13"/>
      <c r="J5125" s="11" t="str">
        <f t="shared" si="1063"/>
        <v>X</v>
      </c>
      <c r="K5125" s="11" t="str">
        <f t="shared" si="1064"/>
        <v/>
      </c>
      <c r="L5125" s="11" t="str">
        <f t="shared" si="1065"/>
        <v/>
      </c>
      <c r="M5125" s="13"/>
      <c r="X5125" s="13"/>
    </row>
    <row r="5126" spans="1:24" x14ac:dyDescent="0.3">
      <c r="A5126" s="13"/>
      <c r="B5126" s="11">
        <v>6144</v>
      </c>
      <c r="C5126" s="14">
        <f t="shared" ref="C5126:C5189" si="1067">ROUND(SQRT(B5126),4)</f>
        <v>78.383700000000005</v>
      </c>
      <c r="D5126" s="13"/>
      <c r="E5126" s="14">
        <f t="shared" si="1057"/>
        <v>78.382199999999997</v>
      </c>
      <c r="F5126" s="21">
        <f t="shared" si="1066"/>
        <v>15</v>
      </c>
      <c r="G5126" s="13"/>
      <c r="H5126" s="21">
        <f t="shared" si="1056"/>
        <v>15</v>
      </c>
      <c r="I5126" s="13"/>
      <c r="J5126" s="11" t="str">
        <f t="shared" si="1063"/>
        <v>X</v>
      </c>
      <c r="K5126" s="11" t="str">
        <f t="shared" si="1064"/>
        <v/>
      </c>
      <c r="L5126" s="11" t="str">
        <f t="shared" si="1065"/>
        <v/>
      </c>
      <c r="M5126" s="13"/>
      <c r="X5126" s="13"/>
    </row>
    <row r="5127" spans="1:24" x14ac:dyDescent="0.3">
      <c r="A5127" s="13"/>
      <c r="B5127" s="11">
        <v>6145</v>
      </c>
      <c r="C5127" s="14">
        <f t="shared" si="1067"/>
        <v>78.390100000000004</v>
      </c>
      <c r="D5127" s="13"/>
      <c r="E5127" s="14">
        <f t="shared" si="1057"/>
        <v>78.388499999999993</v>
      </c>
      <c r="F5127" s="21">
        <f t="shared" si="1066"/>
        <v>15</v>
      </c>
      <c r="G5127" s="13"/>
      <c r="H5127" s="21">
        <f t="shared" ref="H5127:H5190" si="1068">ROUND(C5127-E5127,4)*10000</f>
        <v>16</v>
      </c>
      <c r="I5127" s="13"/>
      <c r="J5127" s="11" t="str">
        <f t="shared" si="1063"/>
        <v/>
      </c>
      <c r="K5127" s="11" t="str">
        <f t="shared" si="1064"/>
        <v>U</v>
      </c>
      <c r="L5127" s="11" t="str">
        <f t="shared" si="1065"/>
        <v/>
      </c>
      <c r="M5127" s="13"/>
      <c r="X5127" s="13"/>
    </row>
    <row r="5128" spans="1:24" x14ac:dyDescent="0.3">
      <c r="A5128" s="13"/>
      <c r="B5128" s="11">
        <v>6146</v>
      </c>
      <c r="C5128" s="14">
        <f t="shared" si="1067"/>
        <v>78.3964</v>
      </c>
      <c r="D5128" s="13"/>
      <c r="E5128" s="14">
        <f t="shared" si="1057"/>
        <v>78.394900000000007</v>
      </c>
      <c r="F5128" s="21">
        <f t="shared" si="1066"/>
        <v>16</v>
      </c>
      <c r="G5128" s="13"/>
      <c r="H5128" s="21">
        <f t="shared" si="1068"/>
        <v>15</v>
      </c>
      <c r="I5128" s="13"/>
      <c r="J5128" s="11" t="str">
        <f t="shared" si="1063"/>
        <v/>
      </c>
      <c r="K5128" s="11" t="str">
        <f t="shared" si="1064"/>
        <v/>
      </c>
      <c r="L5128" s="11" t="str">
        <f t="shared" si="1065"/>
        <v>O</v>
      </c>
      <c r="M5128" s="13"/>
      <c r="X5128" s="13"/>
    </row>
    <row r="5129" spans="1:24" x14ac:dyDescent="0.3">
      <c r="A5129" s="13"/>
      <c r="B5129" s="11">
        <v>6147</v>
      </c>
      <c r="C5129" s="14">
        <f t="shared" si="1067"/>
        <v>78.402799999999999</v>
      </c>
      <c r="D5129" s="13"/>
      <c r="E5129" s="14">
        <f t="shared" si="1057"/>
        <v>78.401300000000006</v>
      </c>
      <c r="F5129" s="21">
        <f t="shared" si="1066"/>
        <v>16</v>
      </c>
      <c r="G5129" s="13"/>
      <c r="H5129" s="21">
        <f t="shared" si="1068"/>
        <v>15</v>
      </c>
      <c r="I5129" s="13"/>
      <c r="J5129" s="11" t="str">
        <f t="shared" si="1063"/>
        <v/>
      </c>
      <c r="K5129" s="11" t="str">
        <f t="shared" si="1064"/>
        <v/>
      </c>
      <c r="L5129" s="11" t="str">
        <f t="shared" si="1065"/>
        <v>O</v>
      </c>
      <c r="M5129" s="13"/>
      <c r="X5129" s="13"/>
    </row>
    <row r="5130" spans="1:24" x14ac:dyDescent="0.3">
      <c r="A5130" s="13"/>
      <c r="B5130" s="11">
        <v>6148</v>
      </c>
      <c r="C5130" s="14">
        <f t="shared" si="1067"/>
        <v>78.409199999999998</v>
      </c>
      <c r="D5130" s="13"/>
      <c r="E5130" s="14">
        <f t="shared" si="1057"/>
        <v>78.407600000000002</v>
      </c>
      <c r="F5130" s="21">
        <f t="shared" si="1066"/>
        <v>16</v>
      </c>
      <c r="G5130" s="13"/>
      <c r="H5130" s="21">
        <f t="shared" si="1068"/>
        <v>16</v>
      </c>
      <c r="I5130" s="13"/>
      <c r="J5130" s="11" t="str">
        <f t="shared" si="1063"/>
        <v>X</v>
      </c>
      <c r="K5130" s="11" t="str">
        <f t="shared" si="1064"/>
        <v/>
      </c>
      <c r="L5130" s="11" t="str">
        <f t="shared" si="1065"/>
        <v/>
      </c>
      <c r="M5130" s="13"/>
      <c r="X5130" s="13"/>
    </row>
    <row r="5131" spans="1:24" x14ac:dyDescent="0.3">
      <c r="A5131" s="13"/>
      <c r="B5131" s="11">
        <v>6149</v>
      </c>
      <c r="C5131" s="14">
        <f t="shared" si="1067"/>
        <v>78.415599999999998</v>
      </c>
      <c r="D5131" s="13"/>
      <c r="E5131" s="14">
        <f t="shared" ref="E5131:E5194" si="1069">ROUND(78+(B5131-6084)/157,4)</f>
        <v>78.414000000000001</v>
      </c>
      <c r="F5131" s="21">
        <f t="shared" si="1066"/>
        <v>16</v>
      </c>
      <c r="G5131" s="13"/>
      <c r="H5131" s="21">
        <f t="shared" si="1068"/>
        <v>16</v>
      </c>
      <c r="I5131" s="13"/>
      <c r="J5131" s="11" t="str">
        <f t="shared" ref="J5131:J5162" si="1070">IF(H5131=F5131,"X","")</f>
        <v>X</v>
      </c>
      <c r="K5131" s="11" t="str">
        <f t="shared" ref="K5131:K5162" si="1071">IF(H5131&gt;F5131,"U","")</f>
        <v/>
      </c>
      <c r="L5131" s="11" t="str">
        <f t="shared" ref="L5131:L5162" si="1072">IF(H5131&lt;F5131,"O","")</f>
        <v/>
      </c>
      <c r="M5131" s="13"/>
      <c r="X5131" s="13"/>
    </row>
    <row r="5132" spans="1:24" x14ac:dyDescent="0.3">
      <c r="A5132" s="13"/>
      <c r="B5132" s="11">
        <v>6150</v>
      </c>
      <c r="C5132" s="14">
        <f t="shared" si="1067"/>
        <v>78.421899999999994</v>
      </c>
      <c r="D5132" s="13"/>
      <c r="E5132" s="14">
        <f t="shared" si="1069"/>
        <v>78.420400000000001</v>
      </c>
      <c r="F5132" s="21">
        <v>16</v>
      </c>
      <c r="G5132" s="13"/>
      <c r="H5132" s="21">
        <f t="shared" si="1068"/>
        <v>15</v>
      </c>
      <c r="I5132" s="13"/>
      <c r="J5132" s="11" t="str">
        <f t="shared" si="1070"/>
        <v/>
      </c>
      <c r="K5132" s="11" t="str">
        <f t="shared" si="1071"/>
        <v/>
      </c>
      <c r="L5132" s="11" t="str">
        <f t="shared" si="1072"/>
        <v>O</v>
      </c>
      <c r="M5132" s="13"/>
      <c r="X5132" s="13"/>
    </row>
    <row r="5133" spans="1:24" x14ac:dyDescent="0.3">
      <c r="A5133" s="13"/>
      <c r="B5133" s="11">
        <v>6151</v>
      </c>
      <c r="C5133" s="14">
        <f t="shared" si="1067"/>
        <v>78.428299999999993</v>
      </c>
      <c r="D5133" s="13"/>
      <c r="E5133" s="14">
        <f t="shared" si="1069"/>
        <v>78.4268</v>
      </c>
      <c r="F5133" s="21">
        <v>16</v>
      </c>
      <c r="G5133" s="13"/>
      <c r="H5133" s="21">
        <f t="shared" si="1068"/>
        <v>15</v>
      </c>
      <c r="I5133" s="13"/>
      <c r="J5133" s="11" t="str">
        <f t="shared" si="1070"/>
        <v/>
      </c>
      <c r="K5133" s="11" t="str">
        <f t="shared" si="1071"/>
        <v/>
      </c>
      <c r="L5133" s="11" t="str">
        <f t="shared" si="1072"/>
        <v>O</v>
      </c>
      <c r="M5133" s="13"/>
      <c r="X5133" s="13"/>
    </row>
    <row r="5134" spans="1:24" x14ac:dyDescent="0.3">
      <c r="A5134" s="13"/>
      <c r="B5134" s="11">
        <v>6152</v>
      </c>
      <c r="C5134" s="14">
        <f t="shared" si="1067"/>
        <v>78.434700000000007</v>
      </c>
      <c r="D5134" s="13"/>
      <c r="E5134" s="14">
        <f t="shared" si="1069"/>
        <v>78.433099999999996</v>
      </c>
      <c r="F5134" s="21">
        <v>16</v>
      </c>
      <c r="G5134" s="13"/>
      <c r="H5134" s="21">
        <f t="shared" si="1068"/>
        <v>16</v>
      </c>
      <c r="I5134" s="13"/>
      <c r="J5134" s="11" t="str">
        <f t="shared" si="1070"/>
        <v>X</v>
      </c>
      <c r="K5134" s="11" t="str">
        <f t="shared" si="1071"/>
        <v/>
      </c>
      <c r="L5134" s="11" t="str">
        <f t="shared" si="1072"/>
        <v/>
      </c>
      <c r="M5134" s="13"/>
      <c r="X5134" s="13"/>
    </row>
    <row r="5135" spans="1:24" x14ac:dyDescent="0.3">
      <c r="A5135" s="13"/>
      <c r="B5135" s="11">
        <v>6153</v>
      </c>
      <c r="C5135" s="14">
        <f t="shared" si="1067"/>
        <v>78.441100000000006</v>
      </c>
      <c r="D5135" s="13"/>
      <c r="E5135" s="14">
        <f t="shared" si="1069"/>
        <v>78.439499999999995</v>
      </c>
      <c r="F5135" s="21">
        <v>16</v>
      </c>
      <c r="G5135" s="13"/>
      <c r="H5135" s="21">
        <f t="shared" si="1068"/>
        <v>16</v>
      </c>
      <c r="I5135" s="13"/>
      <c r="J5135" s="11" t="str">
        <f t="shared" si="1070"/>
        <v>X</v>
      </c>
      <c r="K5135" s="11" t="str">
        <f t="shared" si="1071"/>
        <v/>
      </c>
      <c r="L5135" s="11" t="str">
        <f t="shared" si="1072"/>
        <v/>
      </c>
      <c r="M5135" s="13"/>
      <c r="X5135" s="13"/>
    </row>
    <row r="5136" spans="1:24" x14ac:dyDescent="0.3">
      <c r="A5136" s="13"/>
      <c r="B5136" s="11">
        <v>6154</v>
      </c>
      <c r="C5136" s="14">
        <f t="shared" si="1067"/>
        <v>78.447400000000002</v>
      </c>
      <c r="D5136" s="13"/>
      <c r="E5136" s="14">
        <f t="shared" si="1069"/>
        <v>78.445899999999995</v>
      </c>
      <c r="F5136" s="21">
        <v>16</v>
      </c>
      <c r="G5136" s="13"/>
      <c r="H5136" s="21">
        <f t="shared" si="1068"/>
        <v>15</v>
      </c>
      <c r="I5136" s="13"/>
      <c r="J5136" s="11" t="str">
        <f t="shared" si="1070"/>
        <v/>
      </c>
      <c r="K5136" s="11" t="str">
        <f t="shared" si="1071"/>
        <v/>
      </c>
      <c r="L5136" s="11" t="str">
        <f t="shared" si="1072"/>
        <v>O</v>
      </c>
      <c r="M5136" s="13"/>
      <c r="X5136" s="13"/>
    </row>
    <row r="5137" spans="1:24" x14ac:dyDescent="0.3">
      <c r="A5137" s="13"/>
      <c r="B5137" s="11">
        <v>6155</v>
      </c>
      <c r="C5137" s="14">
        <f t="shared" si="1067"/>
        <v>78.453800000000001</v>
      </c>
      <c r="D5137" s="13"/>
      <c r="E5137" s="14">
        <f t="shared" si="1069"/>
        <v>78.452200000000005</v>
      </c>
      <c r="F5137" s="21">
        <v>16</v>
      </c>
      <c r="G5137" s="13"/>
      <c r="H5137" s="21">
        <f t="shared" si="1068"/>
        <v>16</v>
      </c>
      <c r="I5137" s="13"/>
      <c r="J5137" s="11" t="str">
        <f t="shared" si="1070"/>
        <v>X</v>
      </c>
      <c r="K5137" s="11" t="str">
        <f t="shared" si="1071"/>
        <v/>
      </c>
      <c r="L5137" s="11" t="str">
        <f t="shared" si="1072"/>
        <v/>
      </c>
      <c r="M5137" s="13"/>
      <c r="X5137" s="13"/>
    </row>
    <row r="5138" spans="1:24" x14ac:dyDescent="0.3">
      <c r="A5138" s="13"/>
      <c r="B5138" s="11">
        <v>6156</v>
      </c>
      <c r="C5138" s="14">
        <f t="shared" si="1067"/>
        <v>78.4602</v>
      </c>
      <c r="D5138" s="13"/>
      <c r="E5138" s="14">
        <f t="shared" si="1069"/>
        <v>78.458600000000004</v>
      </c>
      <c r="F5138" s="21">
        <v>16</v>
      </c>
      <c r="G5138" s="13"/>
      <c r="H5138" s="21">
        <f t="shared" si="1068"/>
        <v>16</v>
      </c>
      <c r="I5138" s="13"/>
      <c r="J5138" s="11" t="str">
        <f t="shared" si="1070"/>
        <v>X</v>
      </c>
      <c r="K5138" s="11" t="str">
        <f t="shared" si="1071"/>
        <v/>
      </c>
      <c r="L5138" s="11" t="str">
        <f t="shared" si="1072"/>
        <v/>
      </c>
      <c r="M5138" s="13"/>
      <c r="X5138" s="13"/>
    </row>
    <row r="5139" spans="1:24" x14ac:dyDescent="0.3">
      <c r="A5139" s="13"/>
      <c r="B5139" s="11">
        <v>6157</v>
      </c>
      <c r="C5139" s="14">
        <f t="shared" si="1067"/>
        <v>78.4666</v>
      </c>
      <c r="D5139" s="13"/>
      <c r="E5139" s="14">
        <f t="shared" si="1069"/>
        <v>78.465000000000003</v>
      </c>
      <c r="F5139" s="21">
        <v>16</v>
      </c>
      <c r="G5139" s="13"/>
      <c r="H5139" s="21">
        <f t="shared" si="1068"/>
        <v>16</v>
      </c>
      <c r="I5139" s="13"/>
      <c r="J5139" s="11" t="str">
        <f t="shared" si="1070"/>
        <v>X</v>
      </c>
      <c r="K5139" s="11" t="str">
        <f t="shared" si="1071"/>
        <v/>
      </c>
      <c r="L5139" s="11" t="str">
        <f t="shared" si="1072"/>
        <v/>
      </c>
      <c r="M5139" s="13"/>
      <c r="X5139" s="13"/>
    </row>
    <row r="5140" spans="1:24" x14ac:dyDescent="0.3">
      <c r="A5140" s="13"/>
      <c r="B5140" s="11">
        <v>6158</v>
      </c>
      <c r="C5140" s="14">
        <f t="shared" si="1067"/>
        <v>78.472899999999996</v>
      </c>
      <c r="D5140" s="13"/>
      <c r="E5140" s="14">
        <f t="shared" si="1069"/>
        <v>78.471299999999999</v>
      </c>
      <c r="F5140" s="21">
        <v>16</v>
      </c>
      <c r="G5140" s="13"/>
      <c r="H5140" s="21">
        <f t="shared" si="1068"/>
        <v>16</v>
      </c>
      <c r="I5140" s="13"/>
      <c r="J5140" s="11" t="str">
        <f t="shared" si="1070"/>
        <v>X</v>
      </c>
      <c r="K5140" s="11" t="str">
        <f t="shared" si="1071"/>
        <v/>
      </c>
      <c r="L5140" s="11" t="str">
        <f t="shared" si="1072"/>
        <v/>
      </c>
      <c r="M5140" s="13"/>
      <c r="X5140" s="13"/>
    </row>
    <row r="5141" spans="1:24" x14ac:dyDescent="0.3">
      <c r="A5141" s="13"/>
      <c r="B5141" s="11">
        <v>6159</v>
      </c>
      <c r="C5141" s="14">
        <f t="shared" si="1067"/>
        <v>78.479299999999995</v>
      </c>
      <c r="D5141" s="13"/>
      <c r="E5141" s="14">
        <f t="shared" si="1069"/>
        <v>78.477699999999999</v>
      </c>
      <c r="F5141" s="21">
        <v>16</v>
      </c>
      <c r="G5141" s="13"/>
      <c r="H5141" s="21">
        <f t="shared" si="1068"/>
        <v>16</v>
      </c>
      <c r="I5141" s="13"/>
      <c r="J5141" s="11" t="str">
        <f t="shared" si="1070"/>
        <v>X</v>
      </c>
      <c r="K5141" s="11" t="str">
        <f t="shared" si="1071"/>
        <v/>
      </c>
      <c r="L5141" s="11" t="str">
        <f t="shared" si="1072"/>
        <v/>
      </c>
      <c r="M5141" s="13"/>
      <c r="X5141" s="13"/>
    </row>
    <row r="5142" spans="1:24" x14ac:dyDescent="0.3">
      <c r="A5142" s="13"/>
      <c r="B5142" s="11">
        <v>6160</v>
      </c>
      <c r="C5142" s="14">
        <f t="shared" si="1067"/>
        <v>78.485699999999994</v>
      </c>
      <c r="D5142" s="13"/>
      <c r="E5142" s="14">
        <f t="shared" si="1069"/>
        <v>78.484099999999998</v>
      </c>
      <c r="F5142" s="21">
        <v>16</v>
      </c>
      <c r="G5142" s="13"/>
      <c r="H5142" s="21">
        <f t="shared" si="1068"/>
        <v>16</v>
      </c>
      <c r="I5142" s="13"/>
      <c r="J5142" s="11" t="str">
        <f t="shared" si="1070"/>
        <v>X</v>
      </c>
      <c r="K5142" s="11" t="str">
        <f t="shared" si="1071"/>
        <v/>
      </c>
      <c r="L5142" s="11" t="str">
        <f t="shared" si="1072"/>
        <v/>
      </c>
      <c r="M5142" s="13"/>
      <c r="X5142" s="13"/>
    </row>
    <row r="5143" spans="1:24" x14ac:dyDescent="0.3">
      <c r="A5143" s="13"/>
      <c r="B5143" s="11">
        <v>6161</v>
      </c>
      <c r="C5143" s="14">
        <f t="shared" si="1067"/>
        <v>78.492000000000004</v>
      </c>
      <c r="D5143" s="13"/>
      <c r="E5143" s="14">
        <f t="shared" si="1069"/>
        <v>78.490399999999994</v>
      </c>
      <c r="F5143" s="21">
        <v>16</v>
      </c>
      <c r="G5143" s="13"/>
      <c r="H5143" s="21">
        <f t="shared" si="1068"/>
        <v>16</v>
      </c>
      <c r="I5143" s="13"/>
      <c r="J5143" s="11" t="str">
        <f t="shared" si="1070"/>
        <v>X</v>
      </c>
      <c r="K5143" s="11" t="str">
        <f t="shared" si="1071"/>
        <v/>
      </c>
      <c r="L5143" s="11" t="str">
        <f t="shared" si="1072"/>
        <v/>
      </c>
      <c r="M5143" s="13"/>
      <c r="X5143" s="13"/>
    </row>
    <row r="5144" spans="1:24" x14ac:dyDescent="0.3">
      <c r="A5144" s="13"/>
      <c r="B5144" s="11">
        <v>6162</v>
      </c>
      <c r="C5144" s="14">
        <f t="shared" si="1067"/>
        <v>78.498400000000004</v>
      </c>
      <c r="D5144" s="13"/>
      <c r="E5144" s="14">
        <f t="shared" si="1069"/>
        <v>78.496799999999993</v>
      </c>
      <c r="F5144" s="21">
        <v>16</v>
      </c>
      <c r="G5144" s="13"/>
      <c r="H5144" s="21">
        <f t="shared" si="1068"/>
        <v>16</v>
      </c>
      <c r="I5144" s="13"/>
      <c r="J5144" s="11" t="str">
        <f t="shared" si="1070"/>
        <v>X</v>
      </c>
      <c r="K5144" s="11" t="str">
        <f t="shared" si="1071"/>
        <v/>
      </c>
      <c r="L5144" s="11" t="str">
        <f t="shared" si="1072"/>
        <v/>
      </c>
      <c r="M5144" s="13"/>
      <c r="X5144" s="13"/>
    </row>
    <row r="5145" spans="1:24" x14ac:dyDescent="0.3">
      <c r="A5145" s="13"/>
      <c r="B5145" s="11">
        <v>6163</v>
      </c>
      <c r="C5145" s="14">
        <f t="shared" si="1067"/>
        <v>78.504800000000003</v>
      </c>
      <c r="D5145" s="13"/>
      <c r="E5145" s="14">
        <f t="shared" si="1069"/>
        <v>78.503200000000007</v>
      </c>
      <c r="F5145" s="21">
        <v>16</v>
      </c>
      <c r="G5145" s="13"/>
      <c r="H5145" s="21">
        <f t="shared" si="1068"/>
        <v>16</v>
      </c>
      <c r="I5145" s="13"/>
      <c r="J5145" s="11" t="str">
        <f t="shared" si="1070"/>
        <v>X</v>
      </c>
      <c r="K5145" s="11" t="str">
        <f t="shared" si="1071"/>
        <v/>
      </c>
      <c r="L5145" s="11" t="str">
        <f t="shared" si="1072"/>
        <v/>
      </c>
      <c r="M5145" s="13"/>
      <c r="X5145" s="13"/>
    </row>
    <row r="5146" spans="1:24" x14ac:dyDescent="0.3">
      <c r="A5146" s="13"/>
      <c r="B5146" s="11">
        <v>6164</v>
      </c>
      <c r="C5146" s="14">
        <f t="shared" si="1067"/>
        <v>78.511099999999999</v>
      </c>
      <c r="D5146" s="13"/>
      <c r="E5146" s="14">
        <f t="shared" si="1069"/>
        <v>78.509600000000006</v>
      </c>
      <c r="F5146" s="21">
        <v>16</v>
      </c>
      <c r="G5146" s="13"/>
      <c r="H5146" s="21">
        <f t="shared" si="1068"/>
        <v>15</v>
      </c>
      <c r="I5146" s="13"/>
      <c r="J5146" s="11" t="str">
        <f t="shared" si="1070"/>
        <v/>
      </c>
      <c r="K5146" s="11" t="str">
        <f t="shared" si="1071"/>
        <v/>
      </c>
      <c r="L5146" s="11" t="str">
        <f t="shared" si="1072"/>
        <v>O</v>
      </c>
      <c r="M5146" s="13"/>
      <c r="X5146" s="13"/>
    </row>
    <row r="5147" spans="1:24" x14ac:dyDescent="0.3">
      <c r="A5147" s="13"/>
      <c r="B5147" s="11">
        <v>6165</v>
      </c>
      <c r="C5147" s="14">
        <f t="shared" si="1067"/>
        <v>78.517499999999998</v>
      </c>
      <c r="D5147" s="13"/>
      <c r="E5147" s="14">
        <f t="shared" si="1069"/>
        <v>78.515900000000002</v>
      </c>
      <c r="F5147" s="21">
        <v>16</v>
      </c>
      <c r="G5147" s="13"/>
      <c r="H5147" s="21">
        <f t="shared" si="1068"/>
        <v>16</v>
      </c>
      <c r="I5147" s="13"/>
      <c r="J5147" s="11" t="str">
        <f t="shared" si="1070"/>
        <v>X</v>
      </c>
      <c r="K5147" s="11" t="str">
        <f t="shared" si="1071"/>
        <v/>
      </c>
      <c r="L5147" s="11" t="str">
        <f t="shared" si="1072"/>
        <v/>
      </c>
      <c r="M5147" s="13"/>
      <c r="X5147" s="13"/>
    </row>
    <row r="5148" spans="1:24" x14ac:dyDescent="0.3">
      <c r="A5148" s="13"/>
      <c r="B5148" s="11">
        <v>6166</v>
      </c>
      <c r="C5148" s="14">
        <f t="shared" si="1067"/>
        <v>78.523899999999998</v>
      </c>
      <c r="D5148" s="13"/>
      <c r="E5148" s="14">
        <f t="shared" si="1069"/>
        <v>78.522300000000001</v>
      </c>
      <c r="F5148" s="21">
        <v>16</v>
      </c>
      <c r="G5148" s="13"/>
      <c r="H5148" s="21">
        <f t="shared" si="1068"/>
        <v>16</v>
      </c>
      <c r="I5148" s="13"/>
      <c r="J5148" s="11" t="str">
        <f t="shared" si="1070"/>
        <v>X</v>
      </c>
      <c r="K5148" s="11" t="str">
        <f t="shared" si="1071"/>
        <v/>
      </c>
      <c r="L5148" s="11" t="str">
        <f t="shared" si="1072"/>
        <v/>
      </c>
      <c r="M5148" s="13"/>
      <c r="X5148" s="13"/>
    </row>
    <row r="5149" spans="1:24" x14ac:dyDescent="0.3">
      <c r="A5149" s="13"/>
      <c r="B5149" s="11">
        <v>6167</v>
      </c>
      <c r="C5149" s="14">
        <f t="shared" si="1067"/>
        <v>78.530199999999994</v>
      </c>
      <c r="D5149" s="13"/>
      <c r="E5149" s="14">
        <f t="shared" si="1069"/>
        <v>78.528700000000001</v>
      </c>
      <c r="F5149" s="21">
        <v>16</v>
      </c>
      <c r="G5149" s="13"/>
      <c r="H5149" s="21">
        <f t="shared" si="1068"/>
        <v>15</v>
      </c>
      <c r="I5149" s="13"/>
      <c r="J5149" s="11" t="str">
        <f t="shared" si="1070"/>
        <v/>
      </c>
      <c r="K5149" s="11" t="str">
        <f t="shared" si="1071"/>
        <v/>
      </c>
      <c r="L5149" s="11" t="str">
        <f t="shared" si="1072"/>
        <v>O</v>
      </c>
      <c r="M5149" s="13"/>
      <c r="X5149" s="13"/>
    </row>
    <row r="5150" spans="1:24" x14ac:dyDescent="0.3">
      <c r="A5150" s="13"/>
      <c r="B5150" s="11">
        <v>6168</v>
      </c>
      <c r="C5150" s="14">
        <f t="shared" si="1067"/>
        <v>78.536600000000007</v>
      </c>
      <c r="D5150" s="13"/>
      <c r="E5150" s="14">
        <f t="shared" si="1069"/>
        <v>78.534999999999997</v>
      </c>
      <c r="F5150" s="21">
        <v>16</v>
      </c>
      <c r="G5150" s="13"/>
      <c r="H5150" s="21">
        <f t="shared" si="1068"/>
        <v>16</v>
      </c>
      <c r="I5150" s="13"/>
      <c r="J5150" s="11" t="str">
        <f t="shared" si="1070"/>
        <v>X</v>
      </c>
      <c r="K5150" s="11" t="str">
        <f t="shared" si="1071"/>
        <v/>
      </c>
      <c r="L5150" s="11" t="str">
        <f t="shared" si="1072"/>
        <v/>
      </c>
      <c r="M5150" s="13"/>
      <c r="X5150" s="13"/>
    </row>
    <row r="5151" spans="1:24" x14ac:dyDescent="0.3">
      <c r="A5151" s="13"/>
      <c r="B5151" s="11">
        <v>6169</v>
      </c>
      <c r="C5151" s="14">
        <f t="shared" si="1067"/>
        <v>78.543000000000006</v>
      </c>
      <c r="D5151" s="13"/>
      <c r="E5151" s="14">
        <f t="shared" si="1069"/>
        <v>78.541399999999996</v>
      </c>
      <c r="F5151" s="21">
        <v>16</v>
      </c>
      <c r="G5151" s="13"/>
      <c r="H5151" s="21">
        <f t="shared" si="1068"/>
        <v>16</v>
      </c>
      <c r="I5151" s="13"/>
      <c r="J5151" s="11" t="str">
        <f t="shared" si="1070"/>
        <v>X</v>
      </c>
      <c r="K5151" s="11" t="str">
        <f t="shared" si="1071"/>
        <v/>
      </c>
      <c r="L5151" s="11" t="str">
        <f t="shared" si="1072"/>
        <v/>
      </c>
      <c r="M5151" s="13"/>
      <c r="X5151" s="13"/>
    </row>
    <row r="5152" spans="1:24" x14ac:dyDescent="0.3">
      <c r="A5152" s="13"/>
      <c r="B5152" s="11">
        <v>6170</v>
      </c>
      <c r="C5152" s="14">
        <f t="shared" si="1067"/>
        <v>78.549300000000002</v>
      </c>
      <c r="D5152" s="13"/>
      <c r="E5152" s="14">
        <f t="shared" si="1069"/>
        <v>78.547799999999995</v>
      </c>
      <c r="F5152" s="21">
        <v>16</v>
      </c>
      <c r="G5152" s="13"/>
      <c r="H5152" s="21">
        <f t="shared" si="1068"/>
        <v>15</v>
      </c>
      <c r="I5152" s="13"/>
      <c r="J5152" s="11" t="str">
        <f t="shared" si="1070"/>
        <v/>
      </c>
      <c r="K5152" s="11" t="str">
        <f t="shared" si="1071"/>
        <v/>
      </c>
      <c r="L5152" s="11" t="str">
        <f t="shared" si="1072"/>
        <v>O</v>
      </c>
      <c r="M5152" s="13"/>
      <c r="X5152" s="13"/>
    </row>
    <row r="5153" spans="1:24" x14ac:dyDescent="0.3">
      <c r="A5153" s="13"/>
      <c r="B5153" s="11">
        <v>6171</v>
      </c>
      <c r="C5153" s="14">
        <f t="shared" si="1067"/>
        <v>78.555700000000002</v>
      </c>
      <c r="D5153" s="13"/>
      <c r="E5153" s="14">
        <f t="shared" si="1069"/>
        <v>78.554100000000005</v>
      </c>
      <c r="F5153" s="21">
        <v>16</v>
      </c>
      <c r="G5153" s="13"/>
      <c r="H5153" s="21">
        <f t="shared" si="1068"/>
        <v>16</v>
      </c>
      <c r="I5153" s="13"/>
      <c r="J5153" s="11" t="str">
        <f t="shared" si="1070"/>
        <v>X</v>
      </c>
      <c r="K5153" s="11" t="str">
        <f t="shared" si="1071"/>
        <v/>
      </c>
      <c r="L5153" s="11" t="str">
        <f t="shared" si="1072"/>
        <v/>
      </c>
      <c r="M5153" s="13"/>
      <c r="X5153" s="13"/>
    </row>
    <row r="5154" spans="1:24" x14ac:dyDescent="0.3">
      <c r="A5154" s="13"/>
      <c r="B5154" s="11">
        <v>6172</v>
      </c>
      <c r="C5154" s="14">
        <f t="shared" si="1067"/>
        <v>78.562100000000001</v>
      </c>
      <c r="D5154" s="13"/>
      <c r="E5154" s="14">
        <f t="shared" si="1069"/>
        <v>78.560500000000005</v>
      </c>
      <c r="F5154" s="21">
        <v>16</v>
      </c>
      <c r="G5154" s="13"/>
      <c r="H5154" s="21">
        <f t="shared" si="1068"/>
        <v>16</v>
      </c>
      <c r="I5154" s="13"/>
      <c r="J5154" s="11" t="str">
        <f t="shared" si="1070"/>
        <v>X</v>
      </c>
      <c r="K5154" s="11" t="str">
        <f t="shared" si="1071"/>
        <v/>
      </c>
      <c r="L5154" s="11" t="str">
        <f t="shared" si="1072"/>
        <v/>
      </c>
      <c r="M5154" s="13"/>
      <c r="X5154" s="13"/>
    </row>
    <row r="5155" spans="1:24" x14ac:dyDescent="0.3">
      <c r="A5155" s="13"/>
      <c r="B5155" s="11">
        <v>6173</v>
      </c>
      <c r="C5155" s="14">
        <f t="shared" si="1067"/>
        <v>78.568399999999997</v>
      </c>
      <c r="D5155" s="13"/>
      <c r="E5155" s="14">
        <f t="shared" si="1069"/>
        <v>78.566900000000004</v>
      </c>
      <c r="F5155" s="21">
        <v>16</v>
      </c>
      <c r="G5155" s="13"/>
      <c r="H5155" s="21">
        <f t="shared" si="1068"/>
        <v>15</v>
      </c>
      <c r="I5155" s="13"/>
      <c r="J5155" s="11" t="str">
        <f t="shared" si="1070"/>
        <v/>
      </c>
      <c r="K5155" s="11" t="str">
        <f t="shared" si="1071"/>
        <v/>
      </c>
      <c r="L5155" s="11" t="str">
        <f t="shared" si="1072"/>
        <v>O</v>
      </c>
      <c r="M5155" s="13"/>
      <c r="X5155" s="13"/>
    </row>
    <row r="5156" spans="1:24" x14ac:dyDescent="0.3">
      <c r="A5156" s="13"/>
      <c r="B5156" s="11">
        <v>6174</v>
      </c>
      <c r="C5156" s="14">
        <f t="shared" si="1067"/>
        <v>78.574799999999996</v>
      </c>
      <c r="D5156" s="13"/>
      <c r="E5156" s="14">
        <f t="shared" si="1069"/>
        <v>78.5732</v>
      </c>
      <c r="F5156" s="21">
        <v>16</v>
      </c>
      <c r="G5156" s="13"/>
      <c r="H5156" s="21">
        <f t="shared" si="1068"/>
        <v>16</v>
      </c>
      <c r="I5156" s="13"/>
      <c r="J5156" s="11" t="str">
        <f t="shared" si="1070"/>
        <v>X</v>
      </c>
      <c r="K5156" s="11" t="str">
        <f t="shared" si="1071"/>
        <v/>
      </c>
      <c r="L5156" s="11" t="str">
        <f t="shared" si="1072"/>
        <v/>
      </c>
      <c r="M5156" s="13"/>
      <c r="X5156" s="13"/>
    </row>
    <row r="5157" spans="1:24" x14ac:dyDescent="0.3">
      <c r="A5157" s="13"/>
      <c r="B5157" s="11">
        <v>6175</v>
      </c>
      <c r="C5157" s="14">
        <f t="shared" si="1067"/>
        <v>78.581199999999995</v>
      </c>
      <c r="D5157" s="13"/>
      <c r="E5157" s="14">
        <f t="shared" si="1069"/>
        <v>78.579599999999999</v>
      </c>
      <c r="F5157" s="21">
        <v>16</v>
      </c>
      <c r="G5157" s="13"/>
      <c r="H5157" s="21">
        <f t="shared" si="1068"/>
        <v>16</v>
      </c>
      <c r="I5157" s="13"/>
      <c r="J5157" s="11" t="str">
        <f t="shared" si="1070"/>
        <v>X</v>
      </c>
      <c r="K5157" s="11" t="str">
        <f t="shared" si="1071"/>
        <v/>
      </c>
      <c r="L5157" s="11" t="str">
        <f t="shared" si="1072"/>
        <v/>
      </c>
      <c r="M5157" s="13"/>
      <c r="X5157" s="13"/>
    </row>
    <row r="5158" spans="1:24" x14ac:dyDescent="0.3">
      <c r="A5158" s="13"/>
      <c r="B5158" s="11">
        <v>6176</v>
      </c>
      <c r="C5158" s="14">
        <f t="shared" si="1067"/>
        <v>78.587500000000006</v>
      </c>
      <c r="D5158" s="13"/>
      <c r="E5158" s="14">
        <f t="shared" si="1069"/>
        <v>78.585999999999999</v>
      </c>
      <c r="F5158" s="21">
        <f t="shared" ref="F5158:F5179" si="1073">ROUND(16-(((E5158-78)-0.58)/0.14)*(16/6),0)</f>
        <v>16</v>
      </c>
      <c r="G5158" s="13"/>
      <c r="H5158" s="21">
        <f t="shared" si="1068"/>
        <v>15</v>
      </c>
      <c r="I5158" s="13"/>
      <c r="J5158" s="11" t="str">
        <f t="shared" si="1070"/>
        <v/>
      </c>
      <c r="K5158" s="11" t="str">
        <f t="shared" si="1071"/>
        <v/>
      </c>
      <c r="L5158" s="11" t="str">
        <f t="shared" si="1072"/>
        <v>O</v>
      </c>
      <c r="M5158" s="13"/>
      <c r="X5158" s="13"/>
    </row>
    <row r="5159" spans="1:24" x14ac:dyDescent="0.3">
      <c r="A5159" s="13"/>
      <c r="B5159" s="11">
        <v>6177</v>
      </c>
      <c r="C5159" s="14">
        <f t="shared" si="1067"/>
        <v>78.593900000000005</v>
      </c>
      <c r="D5159" s="13"/>
      <c r="E5159" s="14">
        <f t="shared" si="1069"/>
        <v>78.592399999999998</v>
      </c>
      <c r="F5159" s="21">
        <f t="shared" si="1073"/>
        <v>16</v>
      </c>
      <c r="G5159" s="13"/>
      <c r="H5159" s="21">
        <f t="shared" si="1068"/>
        <v>15</v>
      </c>
      <c r="I5159" s="13"/>
      <c r="J5159" s="11" t="str">
        <f t="shared" si="1070"/>
        <v/>
      </c>
      <c r="K5159" s="11" t="str">
        <f t="shared" si="1071"/>
        <v/>
      </c>
      <c r="L5159" s="11" t="str">
        <f t="shared" si="1072"/>
        <v>O</v>
      </c>
      <c r="M5159" s="13"/>
      <c r="X5159" s="13"/>
    </row>
    <row r="5160" spans="1:24" x14ac:dyDescent="0.3">
      <c r="A5160" s="13"/>
      <c r="B5160" s="11">
        <v>6178</v>
      </c>
      <c r="C5160" s="14">
        <f t="shared" si="1067"/>
        <v>78.600300000000004</v>
      </c>
      <c r="D5160" s="13"/>
      <c r="E5160" s="14">
        <f t="shared" si="1069"/>
        <v>78.598699999999994</v>
      </c>
      <c r="F5160" s="21">
        <f t="shared" si="1073"/>
        <v>16</v>
      </c>
      <c r="G5160" s="13"/>
      <c r="H5160" s="21">
        <f t="shared" si="1068"/>
        <v>16</v>
      </c>
      <c r="I5160" s="13"/>
      <c r="J5160" s="11" t="str">
        <f t="shared" si="1070"/>
        <v>X</v>
      </c>
      <c r="K5160" s="11" t="str">
        <f t="shared" si="1071"/>
        <v/>
      </c>
      <c r="L5160" s="11" t="str">
        <f t="shared" si="1072"/>
        <v/>
      </c>
      <c r="M5160" s="13"/>
      <c r="X5160" s="13"/>
    </row>
    <row r="5161" spans="1:24" x14ac:dyDescent="0.3">
      <c r="A5161" s="13"/>
      <c r="B5161" s="11">
        <v>6179</v>
      </c>
      <c r="C5161" s="14">
        <f t="shared" si="1067"/>
        <v>78.6066</v>
      </c>
      <c r="D5161" s="13"/>
      <c r="E5161" s="14">
        <f t="shared" si="1069"/>
        <v>78.605099999999993</v>
      </c>
      <c r="F5161" s="21">
        <f t="shared" si="1073"/>
        <v>16</v>
      </c>
      <c r="G5161" s="13"/>
      <c r="H5161" s="21">
        <f t="shared" si="1068"/>
        <v>15</v>
      </c>
      <c r="I5161" s="13"/>
      <c r="J5161" s="11" t="str">
        <f t="shared" si="1070"/>
        <v/>
      </c>
      <c r="K5161" s="11" t="str">
        <f t="shared" si="1071"/>
        <v/>
      </c>
      <c r="L5161" s="11" t="str">
        <f t="shared" si="1072"/>
        <v>O</v>
      </c>
      <c r="M5161" s="13"/>
      <c r="X5161" s="13"/>
    </row>
    <row r="5162" spans="1:24" x14ac:dyDescent="0.3">
      <c r="A5162" s="13"/>
      <c r="B5162" s="11">
        <v>6180</v>
      </c>
      <c r="C5162" s="14">
        <f t="shared" si="1067"/>
        <v>78.613</v>
      </c>
      <c r="D5162" s="13"/>
      <c r="E5162" s="14">
        <f t="shared" si="1069"/>
        <v>78.611500000000007</v>
      </c>
      <c r="F5162" s="21">
        <f t="shared" si="1073"/>
        <v>15</v>
      </c>
      <c r="G5162" s="13"/>
      <c r="H5162" s="21">
        <f t="shared" si="1068"/>
        <v>15</v>
      </c>
      <c r="I5162" s="13"/>
      <c r="J5162" s="11" t="str">
        <f t="shared" si="1070"/>
        <v>X</v>
      </c>
      <c r="K5162" s="11" t="str">
        <f t="shared" si="1071"/>
        <v/>
      </c>
      <c r="L5162" s="11" t="str">
        <f t="shared" si="1072"/>
        <v/>
      </c>
      <c r="M5162" s="13"/>
      <c r="X5162" s="13"/>
    </row>
    <row r="5163" spans="1:24" x14ac:dyDescent="0.3">
      <c r="A5163" s="13"/>
      <c r="B5163" s="11">
        <v>6181</v>
      </c>
      <c r="C5163" s="14">
        <f t="shared" si="1067"/>
        <v>78.619299999999996</v>
      </c>
      <c r="D5163" s="13"/>
      <c r="E5163" s="14">
        <f t="shared" si="1069"/>
        <v>78.617800000000003</v>
      </c>
      <c r="F5163" s="21">
        <f t="shared" si="1073"/>
        <v>15</v>
      </c>
      <c r="G5163" s="13"/>
      <c r="H5163" s="21">
        <f t="shared" si="1068"/>
        <v>15</v>
      </c>
      <c r="I5163" s="13"/>
      <c r="J5163" s="11" t="str">
        <f t="shared" ref="J5163:J5194" si="1074">IF(H5163=F5163,"X","")</f>
        <v>X</v>
      </c>
      <c r="K5163" s="11" t="str">
        <f t="shared" ref="K5163:K5194" si="1075">IF(H5163&gt;F5163,"U","")</f>
        <v/>
      </c>
      <c r="L5163" s="11" t="str">
        <f t="shared" ref="L5163:L5194" si="1076">IF(H5163&lt;F5163,"O","")</f>
        <v/>
      </c>
      <c r="M5163" s="13"/>
      <c r="X5163" s="13"/>
    </row>
    <row r="5164" spans="1:24" x14ac:dyDescent="0.3">
      <c r="A5164" s="13"/>
      <c r="B5164" s="11">
        <v>6182</v>
      </c>
      <c r="C5164" s="14">
        <f t="shared" si="1067"/>
        <v>78.625699999999995</v>
      </c>
      <c r="D5164" s="13"/>
      <c r="E5164" s="14">
        <f t="shared" si="1069"/>
        <v>78.624200000000002</v>
      </c>
      <c r="F5164" s="21">
        <f t="shared" si="1073"/>
        <v>15</v>
      </c>
      <c r="G5164" s="13"/>
      <c r="H5164" s="21">
        <f t="shared" si="1068"/>
        <v>15</v>
      </c>
      <c r="I5164" s="13"/>
      <c r="J5164" s="11" t="str">
        <f t="shared" si="1074"/>
        <v>X</v>
      </c>
      <c r="K5164" s="11" t="str">
        <f t="shared" si="1075"/>
        <v/>
      </c>
      <c r="L5164" s="11" t="str">
        <f t="shared" si="1076"/>
        <v/>
      </c>
      <c r="M5164" s="13"/>
      <c r="X5164" s="13"/>
    </row>
    <row r="5165" spans="1:24" x14ac:dyDescent="0.3">
      <c r="A5165" s="13"/>
      <c r="B5165" s="11">
        <v>6183</v>
      </c>
      <c r="C5165" s="14">
        <f t="shared" si="1067"/>
        <v>78.632099999999994</v>
      </c>
      <c r="D5165" s="13"/>
      <c r="E5165" s="14">
        <f t="shared" si="1069"/>
        <v>78.630600000000001</v>
      </c>
      <c r="F5165" s="21">
        <f t="shared" si="1073"/>
        <v>15</v>
      </c>
      <c r="G5165" s="13"/>
      <c r="H5165" s="21">
        <f t="shared" si="1068"/>
        <v>15</v>
      </c>
      <c r="I5165" s="13"/>
      <c r="J5165" s="11" t="str">
        <f t="shared" si="1074"/>
        <v>X</v>
      </c>
      <c r="K5165" s="11" t="str">
        <f t="shared" si="1075"/>
        <v/>
      </c>
      <c r="L5165" s="11" t="str">
        <f t="shared" si="1076"/>
        <v/>
      </c>
      <c r="M5165" s="13"/>
      <c r="X5165" s="13"/>
    </row>
    <row r="5166" spans="1:24" x14ac:dyDescent="0.3">
      <c r="A5166" s="13"/>
      <c r="B5166" s="11">
        <v>6184</v>
      </c>
      <c r="C5166" s="14">
        <f t="shared" si="1067"/>
        <v>78.638400000000004</v>
      </c>
      <c r="D5166" s="13"/>
      <c r="E5166" s="14">
        <f t="shared" si="1069"/>
        <v>78.636899999999997</v>
      </c>
      <c r="F5166" s="21">
        <f t="shared" si="1073"/>
        <v>15</v>
      </c>
      <c r="G5166" s="13"/>
      <c r="H5166" s="21">
        <f t="shared" si="1068"/>
        <v>15</v>
      </c>
      <c r="I5166" s="13"/>
      <c r="J5166" s="11" t="str">
        <f t="shared" si="1074"/>
        <v>X</v>
      </c>
      <c r="K5166" s="11" t="str">
        <f t="shared" si="1075"/>
        <v/>
      </c>
      <c r="L5166" s="11" t="str">
        <f t="shared" si="1076"/>
        <v/>
      </c>
      <c r="M5166" s="13"/>
      <c r="X5166" s="13"/>
    </row>
    <row r="5167" spans="1:24" x14ac:dyDescent="0.3">
      <c r="A5167" s="13"/>
      <c r="B5167" s="11">
        <v>6185</v>
      </c>
      <c r="C5167" s="14">
        <f t="shared" si="1067"/>
        <v>78.644800000000004</v>
      </c>
      <c r="D5167" s="13"/>
      <c r="E5167" s="14">
        <f t="shared" si="1069"/>
        <v>78.643299999999996</v>
      </c>
      <c r="F5167" s="21">
        <f t="shared" si="1073"/>
        <v>15</v>
      </c>
      <c r="G5167" s="13"/>
      <c r="H5167" s="21">
        <f t="shared" si="1068"/>
        <v>15</v>
      </c>
      <c r="I5167" s="13"/>
      <c r="J5167" s="11" t="str">
        <f t="shared" si="1074"/>
        <v>X</v>
      </c>
      <c r="K5167" s="11" t="str">
        <f t="shared" si="1075"/>
        <v/>
      </c>
      <c r="L5167" s="11" t="str">
        <f t="shared" si="1076"/>
        <v/>
      </c>
      <c r="M5167" s="13"/>
      <c r="X5167" s="13"/>
    </row>
    <row r="5168" spans="1:24" x14ac:dyDescent="0.3">
      <c r="A5168" s="13"/>
      <c r="B5168" s="11">
        <v>6186</v>
      </c>
      <c r="C5168" s="14">
        <f t="shared" si="1067"/>
        <v>78.6511</v>
      </c>
      <c r="D5168" s="13"/>
      <c r="E5168" s="14">
        <f t="shared" si="1069"/>
        <v>78.649699999999996</v>
      </c>
      <c r="F5168" s="21">
        <f t="shared" si="1073"/>
        <v>15</v>
      </c>
      <c r="G5168" s="13"/>
      <c r="H5168" s="21">
        <f t="shared" si="1068"/>
        <v>14</v>
      </c>
      <c r="I5168" s="13"/>
      <c r="J5168" s="11" t="str">
        <f t="shared" si="1074"/>
        <v/>
      </c>
      <c r="K5168" s="11" t="str">
        <f t="shared" si="1075"/>
        <v/>
      </c>
      <c r="L5168" s="11" t="str">
        <f t="shared" si="1076"/>
        <v>O</v>
      </c>
      <c r="M5168" s="13"/>
      <c r="X5168" s="13"/>
    </row>
    <row r="5169" spans="1:24" x14ac:dyDescent="0.3">
      <c r="A5169" s="13"/>
      <c r="B5169" s="11">
        <v>6187</v>
      </c>
      <c r="C5169" s="14">
        <f t="shared" si="1067"/>
        <v>78.657499999999999</v>
      </c>
      <c r="D5169" s="13"/>
      <c r="E5169" s="14">
        <f t="shared" si="1069"/>
        <v>78.656099999999995</v>
      </c>
      <c r="F5169" s="21">
        <f t="shared" si="1073"/>
        <v>15</v>
      </c>
      <c r="G5169" s="13"/>
      <c r="H5169" s="21">
        <f t="shared" si="1068"/>
        <v>14</v>
      </c>
      <c r="I5169" s="13"/>
      <c r="J5169" s="11" t="str">
        <f t="shared" si="1074"/>
        <v/>
      </c>
      <c r="K5169" s="11" t="str">
        <f t="shared" si="1075"/>
        <v/>
      </c>
      <c r="L5169" s="11" t="str">
        <f t="shared" si="1076"/>
        <v>O</v>
      </c>
      <c r="M5169" s="13"/>
      <c r="X5169" s="13"/>
    </row>
    <row r="5170" spans="1:24" x14ac:dyDescent="0.3">
      <c r="A5170" s="13"/>
      <c r="B5170" s="11">
        <v>6188</v>
      </c>
      <c r="C5170" s="14">
        <f t="shared" si="1067"/>
        <v>78.663799999999995</v>
      </c>
      <c r="D5170" s="13"/>
      <c r="E5170" s="14">
        <f t="shared" si="1069"/>
        <v>78.662400000000005</v>
      </c>
      <c r="F5170" s="21">
        <f t="shared" si="1073"/>
        <v>14</v>
      </c>
      <c r="G5170" s="13"/>
      <c r="H5170" s="21">
        <f t="shared" si="1068"/>
        <v>14</v>
      </c>
      <c r="I5170" s="13"/>
      <c r="J5170" s="11" t="str">
        <f t="shared" si="1074"/>
        <v>X</v>
      </c>
      <c r="K5170" s="11" t="str">
        <f t="shared" si="1075"/>
        <v/>
      </c>
      <c r="L5170" s="11" t="str">
        <f t="shared" si="1076"/>
        <v/>
      </c>
      <c r="M5170" s="13"/>
      <c r="X5170" s="13"/>
    </row>
    <row r="5171" spans="1:24" x14ac:dyDescent="0.3">
      <c r="A5171" s="13"/>
      <c r="B5171" s="11">
        <v>6189</v>
      </c>
      <c r="C5171" s="14">
        <f t="shared" si="1067"/>
        <v>78.670199999999994</v>
      </c>
      <c r="D5171" s="13"/>
      <c r="E5171" s="14">
        <f t="shared" si="1069"/>
        <v>78.668800000000005</v>
      </c>
      <c r="F5171" s="21">
        <f t="shared" si="1073"/>
        <v>14</v>
      </c>
      <c r="G5171" s="13"/>
      <c r="H5171" s="21">
        <f t="shared" si="1068"/>
        <v>14</v>
      </c>
      <c r="I5171" s="13"/>
      <c r="J5171" s="11" t="str">
        <f t="shared" si="1074"/>
        <v>X</v>
      </c>
      <c r="K5171" s="11" t="str">
        <f t="shared" si="1075"/>
        <v/>
      </c>
      <c r="L5171" s="11" t="str">
        <f t="shared" si="1076"/>
        <v/>
      </c>
      <c r="M5171" s="13"/>
      <c r="X5171" s="13"/>
    </row>
    <row r="5172" spans="1:24" x14ac:dyDescent="0.3">
      <c r="A5172" s="13"/>
      <c r="B5172" s="11">
        <v>6190</v>
      </c>
      <c r="C5172" s="14">
        <f t="shared" si="1067"/>
        <v>78.676599999999993</v>
      </c>
      <c r="D5172" s="13"/>
      <c r="E5172" s="14">
        <f t="shared" si="1069"/>
        <v>78.675200000000004</v>
      </c>
      <c r="F5172" s="21">
        <f t="shared" si="1073"/>
        <v>14</v>
      </c>
      <c r="G5172" s="13"/>
      <c r="H5172" s="21">
        <f t="shared" si="1068"/>
        <v>14</v>
      </c>
      <c r="I5172" s="13"/>
      <c r="J5172" s="11" t="str">
        <f t="shared" si="1074"/>
        <v>X</v>
      </c>
      <c r="K5172" s="11" t="str">
        <f t="shared" si="1075"/>
        <v/>
      </c>
      <c r="L5172" s="11" t="str">
        <f t="shared" si="1076"/>
        <v/>
      </c>
      <c r="M5172" s="13"/>
      <c r="X5172" s="13"/>
    </row>
    <row r="5173" spans="1:24" x14ac:dyDescent="0.3">
      <c r="A5173" s="13"/>
      <c r="B5173" s="11">
        <v>6191</v>
      </c>
      <c r="C5173" s="14">
        <f t="shared" si="1067"/>
        <v>78.682900000000004</v>
      </c>
      <c r="D5173" s="13"/>
      <c r="E5173" s="14">
        <f t="shared" si="1069"/>
        <v>78.6815</v>
      </c>
      <c r="F5173" s="21">
        <f t="shared" si="1073"/>
        <v>14</v>
      </c>
      <c r="G5173" s="13"/>
      <c r="H5173" s="21">
        <f t="shared" si="1068"/>
        <v>14</v>
      </c>
      <c r="I5173" s="13"/>
      <c r="J5173" s="11" t="str">
        <f t="shared" si="1074"/>
        <v>X</v>
      </c>
      <c r="K5173" s="11" t="str">
        <f t="shared" si="1075"/>
        <v/>
      </c>
      <c r="L5173" s="11" t="str">
        <f t="shared" si="1076"/>
        <v/>
      </c>
      <c r="M5173" s="13"/>
      <c r="X5173" s="13"/>
    </row>
    <row r="5174" spans="1:24" x14ac:dyDescent="0.3">
      <c r="A5174" s="13"/>
      <c r="B5174" s="11">
        <v>6192</v>
      </c>
      <c r="C5174" s="14">
        <f t="shared" si="1067"/>
        <v>78.689300000000003</v>
      </c>
      <c r="D5174" s="13"/>
      <c r="E5174" s="14">
        <f t="shared" si="1069"/>
        <v>78.687899999999999</v>
      </c>
      <c r="F5174" s="21">
        <f t="shared" si="1073"/>
        <v>14</v>
      </c>
      <c r="G5174" s="13"/>
      <c r="H5174" s="21">
        <f t="shared" si="1068"/>
        <v>14</v>
      </c>
      <c r="I5174" s="13"/>
      <c r="J5174" s="11" t="str">
        <f t="shared" si="1074"/>
        <v>X</v>
      </c>
      <c r="K5174" s="11" t="str">
        <f t="shared" si="1075"/>
        <v/>
      </c>
      <c r="L5174" s="11" t="str">
        <f t="shared" si="1076"/>
        <v/>
      </c>
      <c r="M5174" s="13"/>
      <c r="X5174" s="13"/>
    </row>
    <row r="5175" spans="1:24" x14ac:dyDescent="0.3">
      <c r="A5175" s="13"/>
      <c r="B5175" s="11">
        <v>6193</v>
      </c>
      <c r="C5175" s="14">
        <f t="shared" si="1067"/>
        <v>78.695599999999999</v>
      </c>
      <c r="D5175" s="13"/>
      <c r="E5175" s="14">
        <f t="shared" si="1069"/>
        <v>78.694299999999998</v>
      </c>
      <c r="F5175" s="21">
        <f t="shared" si="1073"/>
        <v>14</v>
      </c>
      <c r="G5175" s="13"/>
      <c r="H5175" s="21">
        <f t="shared" si="1068"/>
        <v>13</v>
      </c>
      <c r="I5175" s="13"/>
      <c r="J5175" s="11" t="str">
        <f t="shared" si="1074"/>
        <v/>
      </c>
      <c r="K5175" s="11" t="str">
        <f t="shared" si="1075"/>
        <v/>
      </c>
      <c r="L5175" s="11" t="str">
        <f t="shared" si="1076"/>
        <v>O</v>
      </c>
      <c r="M5175" s="13"/>
      <c r="X5175" s="13"/>
    </row>
    <row r="5176" spans="1:24" x14ac:dyDescent="0.3">
      <c r="A5176" s="13"/>
      <c r="B5176" s="11">
        <v>6194</v>
      </c>
      <c r="C5176" s="14">
        <f t="shared" si="1067"/>
        <v>78.701999999999998</v>
      </c>
      <c r="D5176" s="13"/>
      <c r="E5176" s="14">
        <f t="shared" si="1069"/>
        <v>78.700599999999994</v>
      </c>
      <c r="F5176" s="21">
        <f t="shared" si="1073"/>
        <v>14</v>
      </c>
      <c r="G5176" s="13"/>
      <c r="H5176" s="21">
        <f t="shared" si="1068"/>
        <v>14</v>
      </c>
      <c r="I5176" s="13"/>
      <c r="J5176" s="11" t="str">
        <f t="shared" si="1074"/>
        <v>X</v>
      </c>
      <c r="K5176" s="11" t="str">
        <f t="shared" si="1075"/>
        <v/>
      </c>
      <c r="L5176" s="11" t="str">
        <f t="shared" si="1076"/>
        <v/>
      </c>
      <c r="M5176" s="13"/>
      <c r="X5176" s="13"/>
    </row>
    <row r="5177" spans="1:24" x14ac:dyDescent="0.3">
      <c r="A5177" s="13"/>
      <c r="B5177" s="11">
        <v>6195</v>
      </c>
      <c r="C5177" s="14">
        <f t="shared" si="1067"/>
        <v>78.708299999999994</v>
      </c>
      <c r="D5177" s="13"/>
      <c r="E5177" s="14">
        <f t="shared" si="1069"/>
        <v>78.706999999999994</v>
      </c>
      <c r="F5177" s="21">
        <f t="shared" si="1073"/>
        <v>14</v>
      </c>
      <c r="G5177" s="13"/>
      <c r="H5177" s="21">
        <f t="shared" si="1068"/>
        <v>13</v>
      </c>
      <c r="I5177" s="13"/>
      <c r="J5177" s="11" t="str">
        <f t="shared" si="1074"/>
        <v/>
      </c>
      <c r="K5177" s="11" t="str">
        <f t="shared" si="1075"/>
        <v/>
      </c>
      <c r="L5177" s="11" t="str">
        <f t="shared" si="1076"/>
        <v>O</v>
      </c>
      <c r="M5177" s="13"/>
      <c r="X5177" s="13"/>
    </row>
    <row r="5178" spans="1:24" x14ac:dyDescent="0.3">
      <c r="A5178" s="13"/>
      <c r="B5178" s="11">
        <v>6196</v>
      </c>
      <c r="C5178" s="14">
        <f t="shared" si="1067"/>
        <v>78.714699999999993</v>
      </c>
      <c r="D5178" s="13"/>
      <c r="E5178" s="14">
        <f t="shared" si="1069"/>
        <v>78.713399999999993</v>
      </c>
      <c r="F5178" s="21">
        <f t="shared" si="1073"/>
        <v>13</v>
      </c>
      <c r="G5178" s="13"/>
      <c r="H5178" s="21">
        <f t="shared" si="1068"/>
        <v>13</v>
      </c>
      <c r="I5178" s="13"/>
      <c r="J5178" s="11" t="str">
        <f t="shared" si="1074"/>
        <v>X</v>
      </c>
      <c r="K5178" s="11" t="str">
        <f t="shared" si="1075"/>
        <v/>
      </c>
      <c r="L5178" s="11" t="str">
        <f t="shared" si="1076"/>
        <v/>
      </c>
      <c r="M5178" s="13"/>
      <c r="X5178" s="13"/>
    </row>
    <row r="5179" spans="1:24" x14ac:dyDescent="0.3">
      <c r="A5179" s="13"/>
      <c r="B5179" s="11">
        <v>6197</v>
      </c>
      <c r="C5179" s="14">
        <f t="shared" si="1067"/>
        <v>78.721000000000004</v>
      </c>
      <c r="D5179" s="13"/>
      <c r="E5179" s="14">
        <f t="shared" si="1069"/>
        <v>78.719700000000003</v>
      </c>
      <c r="F5179" s="21">
        <f t="shared" si="1073"/>
        <v>13</v>
      </c>
      <c r="G5179" s="13"/>
      <c r="H5179" s="21">
        <f t="shared" si="1068"/>
        <v>13</v>
      </c>
      <c r="I5179" s="13"/>
      <c r="J5179" s="11" t="str">
        <f t="shared" si="1074"/>
        <v>X</v>
      </c>
      <c r="K5179" s="11" t="str">
        <f t="shared" si="1075"/>
        <v/>
      </c>
      <c r="L5179" s="11" t="str">
        <f t="shared" si="1076"/>
        <v/>
      </c>
      <c r="M5179" s="13"/>
      <c r="X5179" s="13"/>
    </row>
    <row r="5180" spans="1:24" x14ac:dyDescent="0.3">
      <c r="A5180" s="13"/>
      <c r="B5180" s="11">
        <v>6198</v>
      </c>
      <c r="C5180" s="14">
        <f t="shared" si="1067"/>
        <v>78.727400000000003</v>
      </c>
      <c r="D5180" s="13"/>
      <c r="E5180" s="14">
        <f t="shared" si="1069"/>
        <v>78.726100000000002</v>
      </c>
      <c r="F5180" s="21">
        <f t="shared" ref="F5180:F5201" si="1077">ROUND((16/2)+((0.86-(E5180-78))/0.14)*(16/3),0)</f>
        <v>13</v>
      </c>
      <c r="G5180" s="13"/>
      <c r="H5180" s="21">
        <f t="shared" si="1068"/>
        <v>13</v>
      </c>
      <c r="I5180" s="13"/>
      <c r="J5180" s="11" t="str">
        <f t="shared" si="1074"/>
        <v>X</v>
      </c>
      <c r="K5180" s="11" t="str">
        <f t="shared" si="1075"/>
        <v/>
      </c>
      <c r="L5180" s="11" t="str">
        <f t="shared" si="1076"/>
        <v/>
      </c>
      <c r="M5180" s="13"/>
      <c r="X5180" s="13"/>
    </row>
    <row r="5181" spans="1:24" x14ac:dyDescent="0.3">
      <c r="A5181" s="13"/>
      <c r="B5181" s="11">
        <v>6199</v>
      </c>
      <c r="C5181" s="14">
        <f t="shared" si="1067"/>
        <v>78.733699999999999</v>
      </c>
      <c r="D5181" s="13"/>
      <c r="E5181" s="14">
        <f t="shared" si="1069"/>
        <v>78.732500000000002</v>
      </c>
      <c r="F5181" s="21">
        <f t="shared" si="1077"/>
        <v>13</v>
      </c>
      <c r="G5181" s="13"/>
      <c r="H5181" s="21">
        <f t="shared" si="1068"/>
        <v>11.999999999999998</v>
      </c>
      <c r="I5181" s="13"/>
      <c r="J5181" s="11" t="str">
        <f t="shared" si="1074"/>
        <v/>
      </c>
      <c r="K5181" s="11" t="str">
        <f t="shared" si="1075"/>
        <v/>
      </c>
      <c r="L5181" s="11" t="str">
        <f t="shared" si="1076"/>
        <v>O</v>
      </c>
      <c r="M5181" s="13"/>
      <c r="X5181" s="13"/>
    </row>
    <row r="5182" spans="1:24" x14ac:dyDescent="0.3">
      <c r="A5182" s="13"/>
      <c r="B5182" s="11">
        <v>6200</v>
      </c>
      <c r="C5182" s="14">
        <f t="shared" si="1067"/>
        <v>78.740099999999998</v>
      </c>
      <c r="D5182" s="13"/>
      <c r="E5182" s="14">
        <f t="shared" si="1069"/>
        <v>78.738900000000001</v>
      </c>
      <c r="F5182" s="21">
        <f t="shared" si="1077"/>
        <v>13</v>
      </c>
      <c r="G5182" s="13"/>
      <c r="H5182" s="21">
        <f t="shared" si="1068"/>
        <v>11.999999999999998</v>
      </c>
      <c r="I5182" s="13"/>
      <c r="J5182" s="11" t="str">
        <f t="shared" si="1074"/>
        <v/>
      </c>
      <c r="K5182" s="11" t="str">
        <f t="shared" si="1075"/>
        <v/>
      </c>
      <c r="L5182" s="11" t="str">
        <f t="shared" si="1076"/>
        <v>O</v>
      </c>
      <c r="M5182" s="13"/>
      <c r="X5182" s="13"/>
    </row>
    <row r="5183" spans="1:24" x14ac:dyDescent="0.3">
      <c r="A5183" s="13"/>
      <c r="B5183" s="11">
        <v>6201</v>
      </c>
      <c r="C5183" s="14">
        <f t="shared" si="1067"/>
        <v>78.746399999999994</v>
      </c>
      <c r="D5183" s="13"/>
      <c r="E5183" s="14">
        <f t="shared" si="1069"/>
        <v>78.745199999999997</v>
      </c>
      <c r="F5183" s="21">
        <f t="shared" si="1077"/>
        <v>12</v>
      </c>
      <c r="G5183" s="13"/>
      <c r="H5183" s="21">
        <f t="shared" si="1068"/>
        <v>11.999999999999998</v>
      </c>
      <c r="I5183" s="13"/>
      <c r="J5183" s="11" t="str">
        <f t="shared" si="1074"/>
        <v>X</v>
      </c>
      <c r="K5183" s="11" t="str">
        <f t="shared" si="1075"/>
        <v/>
      </c>
      <c r="L5183" s="11" t="str">
        <f t="shared" si="1076"/>
        <v/>
      </c>
      <c r="M5183" s="13"/>
      <c r="X5183" s="13"/>
    </row>
    <row r="5184" spans="1:24" x14ac:dyDescent="0.3">
      <c r="A5184" s="13"/>
      <c r="B5184" s="11">
        <v>6202</v>
      </c>
      <c r="C5184" s="14">
        <f t="shared" si="1067"/>
        <v>78.752799999999993</v>
      </c>
      <c r="D5184" s="13"/>
      <c r="E5184" s="14">
        <f t="shared" si="1069"/>
        <v>78.751599999999996</v>
      </c>
      <c r="F5184" s="21">
        <f t="shared" si="1077"/>
        <v>12</v>
      </c>
      <c r="G5184" s="13"/>
      <c r="H5184" s="21">
        <f t="shared" si="1068"/>
        <v>11.999999999999998</v>
      </c>
      <c r="I5184" s="13"/>
      <c r="J5184" s="11" t="str">
        <f t="shared" si="1074"/>
        <v>X</v>
      </c>
      <c r="K5184" s="11" t="str">
        <f t="shared" si="1075"/>
        <v/>
      </c>
      <c r="L5184" s="11" t="str">
        <f t="shared" si="1076"/>
        <v/>
      </c>
      <c r="M5184" s="13"/>
      <c r="X5184" s="13"/>
    </row>
    <row r="5185" spans="1:24" x14ac:dyDescent="0.3">
      <c r="A5185" s="13"/>
      <c r="B5185" s="11">
        <v>6203</v>
      </c>
      <c r="C5185" s="14">
        <f t="shared" si="1067"/>
        <v>78.759100000000004</v>
      </c>
      <c r="D5185" s="13"/>
      <c r="E5185" s="14">
        <f t="shared" si="1069"/>
        <v>78.757999999999996</v>
      </c>
      <c r="F5185" s="21">
        <f t="shared" si="1077"/>
        <v>12</v>
      </c>
      <c r="G5185" s="13"/>
      <c r="H5185" s="21">
        <f t="shared" si="1068"/>
        <v>11</v>
      </c>
      <c r="I5185" s="13"/>
      <c r="J5185" s="11" t="str">
        <f t="shared" si="1074"/>
        <v/>
      </c>
      <c r="K5185" s="11" t="str">
        <f t="shared" si="1075"/>
        <v/>
      </c>
      <c r="L5185" s="11" t="str">
        <f t="shared" si="1076"/>
        <v>O</v>
      </c>
      <c r="M5185" s="13"/>
      <c r="X5185" s="13"/>
    </row>
    <row r="5186" spans="1:24" x14ac:dyDescent="0.3">
      <c r="A5186" s="13"/>
      <c r="B5186" s="11">
        <v>6204</v>
      </c>
      <c r="C5186" s="14">
        <f t="shared" si="1067"/>
        <v>78.765500000000003</v>
      </c>
      <c r="D5186" s="13"/>
      <c r="E5186" s="14">
        <f t="shared" si="1069"/>
        <v>78.764300000000006</v>
      </c>
      <c r="F5186" s="21">
        <f t="shared" si="1077"/>
        <v>12</v>
      </c>
      <c r="G5186" s="13"/>
      <c r="H5186" s="21">
        <f t="shared" si="1068"/>
        <v>11.999999999999998</v>
      </c>
      <c r="I5186" s="13"/>
      <c r="J5186" s="11" t="str">
        <f t="shared" si="1074"/>
        <v>X</v>
      </c>
      <c r="K5186" s="11" t="str">
        <f t="shared" si="1075"/>
        <v/>
      </c>
      <c r="L5186" s="11" t="str">
        <f t="shared" si="1076"/>
        <v/>
      </c>
      <c r="M5186" s="13"/>
      <c r="X5186" s="13"/>
    </row>
    <row r="5187" spans="1:24" x14ac:dyDescent="0.3">
      <c r="A5187" s="13"/>
      <c r="B5187" s="11">
        <v>6205</v>
      </c>
      <c r="C5187" s="14">
        <f t="shared" si="1067"/>
        <v>78.771799999999999</v>
      </c>
      <c r="D5187" s="13"/>
      <c r="E5187" s="14">
        <f t="shared" si="1069"/>
        <v>78.770700000000005</v>
      </c>
      <c r="F5187" s="21">
        <f t="shared" si="1077"/>
        <v>11</v>
      </c>
      <c r="G5187" s="13"/>
      <c r="H5187" s="21">
        <f t="shared" si="1068"/>
        <v>11</v>
      </c>
      <c r="I5187" s="13"/>
      <c r="J5187" s="11" t="str">
        <f t="shared" si="1074"/>
        <v>X</v>
      </c>
      <c r="K5187" s="11" t="str">
        <f t="shared" si="1075"/>
        <v/>
      </c>
      <c r="L5187" s="11" t="str">
        <f t="shared" si="1076"/>
        <v/>
      </c>
      <c r="M5187" s="13"/>
      <c r="X5187" s="13"/>
    </row>
    <row r="5188" spans="1:24" x14ac:dyDescent="0.3">
      <c r="A5188" s="13"/>
      <c r="B5188" s="11">
        <v>6206</v>
      </c>
      <c r="C5188" s="14">
        <f t="shared" si="1067"/>
        <v>78.778199999999998</v>
      </c>
      <c r="D5188" s="13"/>
      <c r="E5188" s="14">
        <f t="shared" si="1069"/>
        <v>78.777100000000004</v>
      </c>
      <c r="F5188" s="21">
        <f t="shared" si="1077"/>
        <v>11</v>
      </c>
      <c r="G5188" s="13"/>
      <c r="H5188" s="21">
        <f t="shared" si="1068"/>
        <v>11</v>
      </c>
      <c r="I5188" s="13"/>
      <c r="J5188" s="11" t="str">
        <f t="shared" si="1074"/>
        <v>X</v>
      </c>
      <c r="K5188" s="11" t="str">
        <f t="shared" si="1075"/>
        <v/>
      </c>
      <c r="L5188" s="11" t="str">
        <f t="shared" si="1076"/>
        <v/>
      </c>
      <c r="M5188" s="13"/>
      <c r="X5188" s="13"/>
    </row>
    <row r="5189" spans="1:24" x14ac:dyDescent="0.3">
      <c r="A5189" s="13"/>
      <c r="B5189" s="11">
        <v>6207</v>
      </c>
      <c r="C5189" s="14">
        <f t="shared" si="1067"/>
        <v>78.784499999999994</v>
      </c>
      <c r="D5189" s="13"/>
      <c r="E5189" s="14">
        <f t="shared" si="1069"/>
        <v>78.7834</v>
      </c>
      <c r="F5189" s="21">
        <f t="shared" si="1077"/>
        <v>11</v>
      </c>
      <c r="G5189" s="13"/>
      <c r="H5189" s="21">
        <f t="shared" si="1068"/>
        <v>11</v>
      </c>
      <c r="I5189" s="13"/>
      <c r="J5189" s="11" t="str">
        <f t="shared" si="1074"/>
        <v>X</v>
      </c>
      <c r="K5189" s="11" t="str">
        <f t="shared" si="1075"/>
        <v/>
      </c>
      <c r="L5189" s="11" t="str">
        <f t="shared" si="1076"/>
        <v/>
      </c>
      <c r="M5189" s="13"/>
      <c r="X5189" s="13"/>
    </row>
    <row r="5190" spans="1:24" x14ac:dyDescent="0.3">
      <c r="A5190" s="13"/>
      <c r="B5190" s="11">
        <v>6208</v>
      </c>
      <c r="C5190" s="14">
        <f t="shared" ref="C5190:C5253" si="1078">ROUND(SQRT(B5190),4)</f>
        <v>78.790899999999993</v>
      </c>
      <c r="D5190" s="13"/>
      <c r="E5190" s="14">
        <f t="shared" si="1069"/>
        <v>78.7898</v>
      </c>
      <c r="F5190" s="21">
        <f t="shared" si="1077"/>
        <v>11</v>
      </c>
      <c r="G5190" s="13"/>
      <c r="H5190" s="21">
        <f t="shared" si="1068"/>
        <v>11</v>
      </c>
      <c r="I5190" s="13"/>
      <c r="J5190" s="11" t="str">
        <f t="shared" si="1074"/>
        <v>X</v>
      </c>
      <c r="K5190" s="11" t="str">
        <f t="shared" si="1075"/>
        <v/>
      </c>
      <c r="L5190" s="11" t="str">
        <f t="shared" si="1076"/>
        <v/>
      </c>
      <c r="M5190" s="13"/>
      <c r="X5190" s="13"/>
    </row>
    <row r="5191" spans="1:24" x14ac:dyDescent="0.3">
      <c r="A5191" s="13"/>
      <c r="B5191" s="11">
        <v>6209</v>
      </c>
      <c r="C5191" s="14">
        <f t="shared" si="1078"/>
        <v>78.797200000000004</v>
      </c>
      <c r="D5191" s="13"/>
      <c r="E5191" s="14">
        <f t="shared" si="1069"/>
        <v>78.796199999999999</v>
      </c>
      <c r="F5191" s="21">
        <f t="shared" si="1077"/>
        <v>10</v>
      </c>
      <c r="G5191" s="13"/>
      <c r="H5191" s="21">
        <f t="shared" ref="H5191:H5254" si="1079">ROUND(C5191-E5191,4)*10000</f>
        <v>10</v>
      </c>
      <c r="I5191" s="13"/>
      <c r="J5191" s="11" t="str">
        <f t="shared" si="1074"/>
        <v>X</v>
      </c>
      <c r="K5191" s="11" t="str">
        <f t="shared" si="1075"/>
        <v/>
      </c>
      <c r="L5191" s="11" t="str">
        <f t="shared" si="1076"/>
        <v/>
      </c>
      <c r="M5191" s="13"/>
      <c r="X5191" s="13"/>
    </row>
    <row r="5192" spans="1:24" x14ac:dyDescent="0.3">
      <c r="A5192" s="13"/>
      <c r="B5192" s="11">
        <v>6210</v>
      </c>
      <c r="C5192" s="14">
        <f t="shared" si="1078"/>
        <v>78.803600000000003</v>
      </c>
      <c r="D5192" s="13"/>
      <c r="E5192" s="14">
        <f t="shared" si="1069"/>
        <v>78.802499999999995</v>
      </c>
      <c r="F5192" s="21">
        <f t="shared" si="1077"/>
        <v>10</v>
      </c>
      <c r="G5192" s="13"/>
      <c r="H5192" s="21">
        <f t="shared" si="1079"/>
        <v>11</v>
      </c>
      <c r="I5192" s="13"/>
      <c r="J5192" s="11" t="str">
        <f t="shared" si="1074"/>
        <v/>
      </c>
      <c r="K5192" s="11" t="str">
        <f t="shared" si="1075"/>
        <v>U</v>
      </c>
      <c r="L5192" s="11" t="str">
        <f t="shared" si="1076"/>
        <v/>
      </c>
      <c r="M5192" s="13"/>
      <c r="X5192" s="13"/>
    </row>
    <row r="5193" spans="1:24" x14ac:dyDescent="0.3">
      <c r="A5193" s="13"/>
      <c r="B5193" s="11">
        <v>6211</v>
      </c>
      <c r="C5193" s="14">
        <f t="shared" si="1078"/>
        <v>78.809899999999999</v>
      </c>
      <c r="D5193" s="13"/>
      <c r="E5193" s="14">
        <f t="shared" si="1069"/>
        <v>78.808899999999994</v>
      </c>
      <c r="F5193" s="21">
        <f t="shared" si="1077"/>
        <v>10</v>
      </c>
      <c r="G5193" s="13"/>
      <c r="H5193" s="21">
        <f t="shared" si="1079"/>
        <v>10</v>
      </c>
      <c r="I5193" s="13"/>
      <c r="J5193" s="11" t="str">
        <f t="shared" si="1074"/>
        <v>X</v>
      </c>
      <c r="K5193" s="11" t="str">
        <f t="shared" si="1075"/>
        <v/>
      </c>
      <c r="L5193" s="11" t="str">
        <f t="shared" si="1076"/>
        <v/>
      </c>
      <c r="M5193" s="13"/>
      <c r="X5193" s="13"/>
    </row>
    <row r="5194" spans="1:24" x14ac:dyDescent="0.3">
      <c r="A5194" s="13"/>
      <c r="B5194" s="11">
        <v>6212</v>
      </c>
      <c r="C5194" s="14">
        <f t="shared" si="1078"/>
        <v>78.816199999999995</v>
      </c>
      <c r="D5194" s="13"/>
      <c r="E5194" s="14">
        <f t="shared" si="1069"/>
        <v>78.815299999999993</v>
      </c>
      <c r="F5194" s="21">
        <f t="shared" si="1077"/>
        <v>10</v>
      </c>
      <c r="G5194" s="13"/>
      <c r="H5194" s="21">
        <f t="shared" si="1079"/>
        <v>9</v>
      </c>
      <c r="I5194" s="13"/>
      <c r="J5194" s="11" t="str">
        <f t="shared" si="1074"/>
        <v/>
      </c>
      <c r="K5194" s="11" t="str">
        <f t="shared" si="1075"/>
        <v/>
      </c>
      <c r="L5194" s="11" t="str">
        <f t="shared" si="1076"/>
        <v>O</v>
      </c>
      <c r="M5194" s="13"/>
      <c r="X5194" s="13"/>
    </row>
    <row r="5195" spans="1:24" x14ac:dyDescent="0.3">
      <c r="A5195" s="13"/>
      <c r="B5195" s="11">
        <v>6213</v>
      </c>
      <c r="C5195" s="14">
        <f t="shared" si="1078"/>
        <v>78.822599999999994</v>
      </c>
      <c r="D5195" s="13"/>
      <c r="E5195" s="14">
        <f t="shared" ref="E5195:E5222" si="1080">ROUND(78+(B5195-6084)/157,4)</f>
        <v>78.821700000000007</v>
      </c>
      <c r="F5195" s="21">
        <f t="shared" si="1077"/>
        <v>9</v>
      </c>
      <c r="G5195" s="13"/>
      <c r="H5195" s="21">
        <f t="shared" si="1079"/>
        <v>9</v>
      </c>
      <c r="I5195" s="13"/>
      <c r="J5195" s="11" t="str">
        <f t="shared" ref="J5195:J5222" si="1081">IF(H5195=F5195,"X","")</f>
        <v>X</v>
      </c>
      <c r="K5195" s="11" t="str">
        <f t="shared" ref="K5195:K5222" si="1082">IF(H5195&gt;F5195,"U","")</f>
        <v/>
      </c>
      <c r="L5195" s="11" t="str">
        <f t="shared" ref="L5195:L5222" si="1083">IF(H5195&lt;F5195,"O","")</f>
        <v/>
      </c>
      <c r="M5195" s="13"/>
      <c r="X5195" s="13"/>
    </row>
    <row r="5196" spans="1:24" x14ac:dyDescent="0.3">
      <c r="A5196" s="13"/>
      <c r="B5196" s="11">
        <v>6214</v>
      </c>
      <c r="C5196" s="14">
        <f t="shared" si="1078"/>
        <v>78.828900000000004</v>
      </c>
      <c r="D5196" s="13"/>
      <c r="E5196" s="14">
        <f t="shared" si="1080"/>
        <v>78.828000000000003</v>
      </c>
      <c r="F5196" s="21">
        <f t="shared" si="1077"/>
        <v>9</v>
      </c>
      <c r="G5196" s="13"/>
      <c r="H5196" s="21">
        <f t="shared" si="1079"/>
        <v>9</v>
      </c>
      <c r="I5196" s="13"/>
      <c r="J5196" s="11" t="str">
        <f t="shared" si="1081"/>
        <v>X</v>
      </c>
      <c r="K5196" s="11" t="str">
        <f t="shared" si="1082"/>
        <v/>
      </c>
      <c r="L5196" s="11" t="str">
        <f t="shared" si="1083"/>
        <v/>
      </c>
      <c r="M5196" s="13"/>
      <c r="X5196" s="13"/>
    </row>
    <row r="5197" spans="1:24" x14ac:dyDescent="0.3">
      <c r="A5197" s="13"/>
      <c r="B5197" s="11">
        <v>6215</v>
      </c>
      <c r="C5197" s="14">
        <f t="shared" si="1078"/>
        <v>78.835300000000004</v>
      </c>
      <c r="D5197" s="13"/>
      <c r="E5197" s="14">
        <f t="shared" si="1080"/>
        <v>78.834400000000002</v>
      </c>
      <c r="F5197" s="21">
        <f t="shared" si="1077"/>
        <v>9</v>
      </c>
      <c r="G5197" s="13"/>
      <c r="H5197" s="21">
        <f t="shared" si="1079"/>
        <v>9</v>
      </c>
      <c r="I5197" s="13"/>
      <c r="J5197" s="11" t="str">
        <f t="shared" si="1081"/>
        <v>X</v>
      </c>
      <c r="K5197" s="11" t="str">
        <f t="shared" si="1082"/>
        <v/>
      </c>
      <c r="L5197" s="11" t="str">
        <f t="shared" si="1083"/>
        <v/>
      </c>
      <c r="M5197" s="13"/>
      <c r="X5197" s="13"/>
    </row>
    <row r="5198" spans="1:24" x14ac:dyDescent="0.3">
      <c r="A5198" s="13"/>
      <c r="B5198" s="11">
        <v>6216</v>
      </c>
      <c r="C5198" s="14">
        <f t="shared" si="1078"/>
        <v>78.8416</v>
      </c>
      <c r="D5198" s="13"/>
      <c r="E5198" s="14">
        <f t="shared" si="1080"/>
        <v>78.840800000000002</v>
      </c>
      <c r="F5198" s="21">
        <f t="shared" si="1077"/>
        <v>9</v>
      </c>
      <c r="G5198" s="13"/>
      <c r="H5198" s="21">
        <f t="shared" si="1079"/>
        <v>8</v>
      </c>
      <c r="I5198" s="13"/>
      <c r="J5198" s="11" t="str">
        <f t="shared" si="1081"/>
        <v/>
      </c>
      <c r="K5198" s="11" t="str">
        <f t="shared" si="1082"/>
        <v/>
      </c>
      <c r="L5198" s="11" t="str">
        <f t="shared" si="1083"/>
        <v>O</v>
      </c>
      <c r="M5198" s="13"/>
      <c r="X5198" s="13"/>
    </row>
    <row r="5199" spans="1:24" x14ac:dyDescent="0.3">
      <c r="A5199" s="13"/>
      <c r="B5199" s="11">
        <v>6217</v>
      </c>
      <c r="C5199" s="14">
        <f t="shared" si="1078"/>
        <v>78.847999999999999</v>
      </c>
      <c r="D5199" s="13"/>
      <c r="E5199" s="14">
        <f t="shared" si="1080"/>
        <v>78.847099999999998</v>
      </c>
      <c r="F5199" s="21">
        <f t="shared" si="1077"/>
        <v>8</v>
      </c>
      <c r="G5199" s="13"/>
      <c r="H5199" s="21">
        <f t="shared" si="1079"/>
        <v>9</v>
      </c>
      <c r="I5199" s="13"/>
      <c r="J5199" s="11" t="str">
        <f t="shared" si="1081"/>
        <v/>
      </c>
      <c r="K5199" s="11" t="str">
        <f t="shared" si="1082"/>
        <v>U</v>
      </c>
      <c r="L5199" s="11" t="str">
        <f t="shared" si="1083"/>
        <v/>
      </c>
      <c r="M5199" s="13"/>
      <c r="X5199" s="13"/>
    </row>
    <row r="5200" spans="1:24" x14ac:dyDescent="0.3">
      <c r="A5200" s="13"/>
      <c r="B5200" s="11">
        <v>6218</v>
      </c>
      <c r="C5200" s="14">
        <f t="shared" si="1078"/>
        <v>78.854299999999995</v>
      </c>
      <c r="D5200" s="13"/>
      <c r="E5200" s="14">
        <f t="shared" si="1080"/>
        <v>78.853499999999997</v>
      </c>
      <c r="F5200" s="21">
        <f t="shared" si="1077"/>
        <v>8</v>
      </c>
      <c r="G5200" s="13"/>
      <c r="H5200" s="21">
        <f t="shared" si="1079"/>
        <v>8</v>
      </c>
      <c r="I5200" s="13"/>
      <c r="J5200" s="11" t="str">
        <f t="shared" si="1081"/>
        <v>X</v>
      </c>
      <c r="K5200" s="11" t="str">
        <f t="shared" si="1082"/>
        <v/>
      </c>
      <c r="L5200" s="11" t="str">
        <f t="shared" si="1083"/>
        <v/>
      </c>
      <c r="M5200" s="13"/>
      <c r="X5200" s="13"/>
    </row>
    <row r="5201" spans="1:24" x14ac:dyDescent="0.3">
      <c r="A5201" s="13"/>
      <c r="B5201" s="11">
        <v>6219</v>
      </c>
      <c r="C5201" s="14">
        <f t="shared" si="1078"/>
        <v>78.860600000000005</v>
      </c>
      <c r="D5201" s="13"/>
      <c r="E5201" s="14">
        <f t="shared" si="1080"/>
        <v>78.859899999999996</v>
      </c>
      <c r="F5201" s="21">
        <f t="shared" si="1077"/>
        <v>8</v>
      </c>
      <c r="G5201" s="13"/>
      <c r="H5201" s="21">
        <f t="shared" si="1079"/>
        <v>7</v>
      </c>
      <c r="I5201" s="13"/>
      <c r="J5201" s="11" t="str">
        <f t="shared" si="1081"/>
        <v/>
      </c>
      <c r="K5201" s="11" t="str">
        <f t="shared" si="1082"/>
        <v/>
      </c>
      <c r="L5201" s="11" t="str">
        <f t="shared" si="1083"/>
        <v>O</v>
      </c>
      <c r="M5201" s="13"/>
      <c r="X5201" s="13"/>
    </row>
    <row r="5202" spans="1:24" x14ac:dyDescent="0.3">
      <c r="A5202" s="13"/>
      <c r="B5202" s="11">
        <v>6220</v>
      </c>
      <c r="C5202" s="14">
        <f t="shared" si="1078"/>
        <v>78.867000000000004</v>
      </c>
      <c r="D5202" s="13"/>
      <c r="E5202" s="14">
        <f t="shared" si="1080"/>
        <v>78.866200000000006</v>
      </c>
      <c r="F5202" s="21">
        <f t="shared" ref="F5202:F5222" si="1084">ROUND(((1-(E5202-78))/0.14)*(16/2),0)</f>
        <v>8</v>
      </c>
      <c r="G5202" s="13"/>
      <c r="H5202" s="21">
        <f t="shared" si="1079"/>
        <v>8</v>
      </c>
      <c r="I5202" s="13"/>
      <c r="J5202" s="11" t="str">
        <f t="shared" si="1081"/>
        <v>X</v>
      </c>
      <c r="K5202" s="11" t="str">
        <f t="shared" si="1082"/>
        <v/>
      </c>
      <c r="L5202" s="11" t="str">
        <f t="shared" si="1083"/>
        <v/>
      </c>
      <c r="M5202" s="13"/>
      <c r="X5202" s="13"/>
    </row>
    <row r="5203" spans="1:24" x14ac:dyDescent="0.3">
      <c r="A5203" s="13"/>
      <c r="B5203" s="11">
        <v>6221</v>
      </c>
      <c r="C5203" s="14">
        <f t="shared" si="1078"/>
        <v>78.8733</v>
      </c>
      <c r="D5203" s="13"/>
      <c r="E5203" s="14">
        <f t="shared" si="1080"/>
        <v>78.872600000000006</v>
      </c>
      <c r="F5203" s="21">
        <f t="shared" si="1084"/>
        <v>7</v>
      </c>
      <c r="G5203" s="13"/>
      <c r="H5203" s="21">
        <f t="shared" si="1079"/>
        <v>7</v>
      </c>
      <c r="I5203" s="13"/>
      <c r="J5203" s="11" t="str">
        <f t="shared" si="1081"/>
        <v>X</v>
      </c>
      <c r="K5203" s="11" t="str">
        <f t="shared" si="1082"/>
        <v/>
      </c>
      <c r="L5203" s="11" t="str">
        <f t="shared" si="1083"/>
        <v/>
      </c>
      <c r="M5203" s="13"/>
      <c r="X5203" s="13"/>
    </row>
    <row r="5204" spans="1:24" x14ac:dyDescent="0.3">
      <c r="A5204" s="13"/>
      <c r="B5204" s="11">
        <v>6222</v>
      </c>
      <c r="C5204" s="14">
        <f t="shared" si="1078"/>
        <v>78.8797</v>
      </c>
      <c r="D5204" s="13"/>
      <c r="E5204" s="14">
        <f t="shared" si="1080"/>
        <v>78.879000000000005</v>
      </c>
      <c r="F5204" s="21">
        <f t="shared" si="1084"/>
        <v>7</v>
      </c>
      <c r="G5204" s="13"/>
      <c r="H5204" s="21">
        <f t="shared" si="1079"/>
        <v>7</v>
      </c>
      <c r="I5204" s="13"/>
      <c r="J5204" s="11" t="str">
        <f t="shared" si="1081"/>
        <v>X</v>
      </c>
      <c r="K5204" s="11" t="str">
        <f t="shared" si="1082"/>
        <v/>
      </c>
      <c r="L5204" s="11" t="str">
        <f t="shared" si="1083"/>
        <v/>
      </c>
      <c r="M5204" s="13"/>
      <c r="X5204" s="13"/>
    </row>
    <row r="5205" spans="1:24" x14ac:dyDescent="0.3">
      <c r="A5205" s="13"/>
      <c r="B5205" s="11">
        <v>6223</v>
      </c>
      <c r="C5205" s="14">
        <f t="shared" si="1078"/>
        <v>78.885999999999996</v>
      </c>
      <c r="D5205" s="13"/>
      <c r="E5205" s="14">
        <f t="shared" si="1080"/>
        <v>78.885400000000004</v>
      </c>
      <c r="F5205" s="21">
        <f t="shared" si="1084"/>
        <v>7</v>
      </c>
      <c r="G5205" s="13"/>
      <c r="H5205" s="21">
        <f t="shared" si="1079"/>
        <v>5.9999999999999991</v>
      </c>
      <c r="I5205" s="13"/>
      <c r="J5205" s="11" t="str">
        <f t="shared" si="1081"/>
        <v/>
      </c>
      <c r="K5205" s="11" t="str">
        <f t="shared" si="1082"/>
        <v/>
      </c>
      <c r="L5205" s="11" t="str">
        <f t="shared" si="1083"/>
        <v>O</v>
      </c>
      <c r="M5205" s="13"/>
      <c r="X5205" s="13"/>
    </row>
    <row r="5206" spans="1:24" x14ac:dyDescent="0.3">
      <c r="A5206" s="13"/>
      <c r="B5206" s="11">
        <v>6224</v>
      </c>
      <c r="C5206" s="14">
        <f t="shared" si="1078"/>
        <v>78.892300000000006</v>
      </c>
      <c r="D5206" s="13"/>
      <c r="E5206" s="14">
        <f t="shared" si="1080"/>
        <v>78.8917</v>
      </c>
      <c r="F5206" s="21">
        <f t="shared" si="1084"/>
        <v>6</v>
      </c>
      <c r="G5206" s="13"/>
      <c r="H5206" s="21">
        <f t="shared" si="1079"/>
        <v>5.9999999999999991</v>
      </c>
      <c r="I5206" s="13"/>
      <c r="J5206" s="11" t="str">
        <f t="shared" si="1081"/>
        <v>X</v>
      </c>
      <c r="K5206" s="11" t="str">
        <f t="shared" si="1082"/>
        <v/>
      </c>
      <c r="L5206" s="11" t="str">
        <f t="shared" si="1083"/>
        <v/>
      </c>
      <c r="M5206" s="13"/>
      <c r="X5206" s="13"/>
    </row>
    <row r="5207" spans="1:24" x14ac:dyDescent="0.3">
      <c r="A5207" s="13"/>
      <c r="B5207" s="11">
        <v>6225</v>
      </c>
      <c r="C5207" s="14">
        <f t="shared" si="1078"/>
        <v>78.898700000000005</v>
      </c>
      <c r="D5207" s="13"/>
      <c r="E5207" s="14">
        <f t="shared" si="1080"/>
        <v>78.898099999999999</v>
      </c>
      <c r="F5207" s="21">
        <f t="shared" si="1084"/>
        <v>6</v>
      </c>
      <c r="G5207" s="13"/>
      <c r="H5207" s="21">
        <f t="shared" si="1079"/>
        <v>5.9999999999999991</v>
      </c>
      <c r="I5207" s="13"/>
      <c r="J5207" s="11" t="str">
        <f t="shared" si="1081"/>
        <v>X</v>
      </c>
      <c r="K5207" s="11" t="str">
        <f t="shared" si="1082"/>
        <v/>
      </c>
      <c r="L5207" s="11" t="str">
        <f t="shared" si="1083"/>
        <v/>
      </c>
      <c r="M5207" s="13"/>
      <c r="X5207" s="13"/>
    </row>
    <row r="5208" spans="1:24" x14ac:dyDescent="0.3">
      <c r="A5208" s="13"/>
      <c r="B5208" s="11">
        <v>6226</v>
      </c>
      <c r="C5208" s="14">
        <f t="shared" si="1078"/>
        <v>78.905000000000001</v>
      </c>
      <c r="D5208" s="13"/>
      <c r="E5208" s="14">
        <f t="shared" si="1080"/>
        <v>78.904499999999999</v>
      </c>
      <c r="F5208" s="21">
        <f t="shared" si="1084"/>
        <v>5</v>
      </c>
      <c r="G5208" s="13"/>
      <c r="H5208" s="21">
        <f t="shared" si="1079"/>
        <v>5</v>
      </c>
      <c r="I5208" s="13"/>
      <c r="J5208" s="11" t="str">
        <f t="shared" si="1081"/>
        <v>X</v>
      </c>
      <c r="K5208" s="11" t="str">
        <f t="shared" si="1082"/>
        <v/>
      </c>
      <c r="L5208" s="11" t="str">
        <f t="shared" si="1083"/>
        <v/>
      </c>
      <c r="M5208" s="13"/>
      <c r="X5208" s="13"/>
    </row>
    <row r="5209" spans="1:24" x14ac:dyDescent="0.3">
      <c r="A5209" s="13"/>
      <c r="B5209" s="11">
        <v>6227</v>
      </c>
      <c r="C5209" s="14">
        <f t="shared" si="1078"/>
        <v>78.911299999999997</v>
      </c>
      <c r="D5209" s="13"/>
      <c r="E5209" s="14">
        <f t="shared" si="1080"/>
        <v>78.910799999999995</v>
      </c>
      <c r="F5209" s="21">
        <f t="shared" si="1084"/>
        <v>5</v>
      </c>
      <c r="G5209" s="13"/>
      <c r="H5209" s="21">
        <f t="shared" si="1079"/>
        <v>5</v>
      </c>
      <c r="I5209" s="13"/>
      <c r="J5209" s="11" t="str">
        <f t="shared" si="1081"/>
        <v>X</v>
      </c>
      <c r="K5209" s="11" t="str">
        <f t="shared" si="1082"/>
        <v/>
      </c>
      <c r="L5209" s="11" t="str">
        <f t="shared" si="1083"/>
        <v/>
      </c>
      <c r="M5209" s="13"/>
      <c r="X5209" s="13"/>
    </row>
    <row r="5210" spans="1:24" x14ac:dyDescent="0.3">
      <c r="A5210" s="13"/>
      <c r="B5210" s="11">
        <v>6228</v>
      </c>
      <c r="C5210" s="14">
        <f t="shared" si="1078"/>
        <v>78.917699999999996</v>
      </c>
      <c r="D5210" s="13"/>
      <c r="E5210" s="14">
        <f t="shared" si="1080"/>
        <v>78.917199999999994</v>
      </c>
      <c r="F5210" s="21">
        <f t="shared" si="1084"/>
        <v>5</v>
      </c>
      <c r="G5210" s="13"/>
      <c r="H5210" s="21">
        <f t="shared" si="1079"/>
        <v>5</v>
      </c>
      <c r="I5210" s="13"/>
      <c r="J5210" s="11" t="str">
        <f t="shared" si="1081"/>
        <v>X</v>
      </c>
      <c r="K5210" s="11" t="str">
        <f t="shared" si="1082"/>
        <v/>
      </c>
      <c r="L5210" s="11" t="str">
        <f t="shared" si="1083"/>
        <v/>
      </c>
      <c r="M5210" s="13"/>
      <c r="X5210" s="13"/>
    </row>
    <row r="5211" spans="1:24" x14ac:dyDescent="0.3">
      <c r="A5211" s="13"/>
      <c r="B5211" s="11">
        <v>6229</v>
      </c>
      <c r="C5211" s="14">
        <f t="shared" si="1078"/>
        <v>78.924000000000007</v>
      </c>
      <c r="D5211" s="13"/>
      <c r="E5211" s="14">
        <f t="shared" si="1080"/>
        <v>78.923599999999993</v>
      </c>
      <c r="F5211" s="21">
        <f t="shared" si="1084"/>
        <v>4</v>
      </c>
      <c r="G5211" s="13"/>
      <c r="H5211" s="21">
        <f t="shared" si="1079"/>
        <v>4</v>
      </c>
      <c r="I5211" s="13"/>
      <c r="J5211" s="11" t="str">
        <f t="shared" si="1081"/>
        <v>X</v>
      </c>
      <c r="K5211" s="11" t="str">
        <f t="shared" si="1082"/>
        <v/>
      </c>
      <c r="L5211" s="11" t="str">
        <f t="shared" si="1083"/>
        <v/>
      </c>
      <c r="M5211" s="13"/>
      <c r="X5211" s="13"/>
    </row>
    <row r="5212" spans="1:24" x14ac:dyDescent="0.3">
      <c r="A5212" s="13"/>
      <c r="B5212" s="11">
        <v>6230</v>
      </c>
      <c r="C5212" s="14">
        <f t="shared" si="1078"/>
        <v>78.930300000000003</v>
      </c>
      <c r="D5212" s="13"/>
      <c r="E5212" s="14">
        <f t="shared" si="1080"/>
        <v>78.929900000000004</v>
      </c>
      <c r="F5212" s="21">
        <f t="shared" si="1084"/>
        <v>4</v>
      </c>
      <c r="G5212" s="13"/>
      <c r="H5212" s="21">
        <f t="shared" si="1079"/>
        <v>4</v>
      </c>
      <c r="I5212" s="13"/>
      <c r="J5212" s="11" t="str">
        <f t="shared" si="1081"/>
        <v>X</v>
      </c>
      <c r="K5212" s="11" t="str">
        <f t="shared" si="1082"/>
        <v/>
      </c>
      <c r="L5212" s="11" t="str">
        <f t="shared" si="1083"/>
        <v/>
      </c>
      <c r="M5212" s="13"/>
      <c r="X5212" s="13"/>
    </row>
    <row r="5213" spans="1:24" x14ac:dyDescent="0.3">
      <c r="A5213" s="13"/>
      <c r="B5213" s="11">
        <v>6231</v>
      </c>
      <c r="C5213" s="14">
        <f t="shared" si="1078"/>
        <v>78.936700000000002</v>
      </c>
      <c r="D5213" s="13"/>
      <c r="E5213" s="14">
        <f t="shared" si="1080"/>
        <v>78.936300000000003</v>
      </c>
      <c r="F5213" s="21">
        <f t="shared" si="1084"/>
        <v>4</v>
      </c>
      <c r="G5213" s="13"/>
      <c r="H5213" s="21">
        <f t="shared" si="1079"/>
        <v>4</v>
      </c>
      <c r="I5213" s="13"/>
      <c r="J5213" s="11" t="str">
        <f t="shared" si="1081"/>
        <v>X</v>
      </c>
      <c r="K5213" s="11" t="str">
        <f t="shared" si="1082"/>
        <v/>
      </c>
      <c r="L5213" s="11" t="str">
        <f t="shared" si="1083"/>
        <v/>
      </c>
      <c r="M5213" s="13"/>
      <c r="X5213" s="13"/>
    </row>
    <row r="5214" spans="1:24" x14ac:dyDescent="0.3">
      <c r="A5214" s="13"/>
      <c r="B5214" s="11">
        <v>6232</v>
      </c>
      <c r="C5214" s="14">
        <f t="shared" si="1078"/>
        <v>78.942999999999998</v>
      </c>
      <c r="D5214" s="13"/>
      <c r="E5214" s="14">
        <f t="shared" si="1080"/>
        <v>78.942700000000002</v>
      </c>
      <c r="F5214" s="21">
        <f t="shared" si="1084"/>
        <v>3</v>
      </c>
      <c r="G5214" s="13"/>
      <c r="H5214" s="21">
        <f t="shared" si="1079"/>
        <v>2.9999999999999996</v>
      </c>
      <c r="I5214" s="13"/>
      <c r="J5214" s="11" t="str">
        <f t="shared" si="1081"/>
        <v>X</v>
      </c>
      <c r="K5214" s="11" t="str">
        <f t="shared" si="1082"/>
        <v/>
      </c>
      <c r="L5214" s="11" t="str">
        <f t="shared" si="1083"/>
        <v/>
      </c>
      <c r="M5214" s="13"/>
      <c r="X5214" s="13"/>
    </row>
    <row r="5215" spans="1:24" x14ac:dyDescent="0.3">
      <c r="A5215" s="13"/>
      <c r="B5215" s="11">
        <v>6233</v>
      </c>
      <c r="C5215" s="14">
        <f t="shared" si="1078"/>
        <v>78.949399999999997</v>
      </c>
      <c r="D5215" s="13"/>
      <c r="E5215" s="14">
        <f t="shared" si="1080"/>
        <v>78.948999999999998</v>
      </c>
      <c r="F5215" s="21">
        <f t="shared" si="1084"/>
        <v>3</v>
      </c>
      <c r="G5215" s="13"/>
      <c r="H5215" s="21">
        <f t="shared" si="1079"/>
        <v>4</v>
      </c>
      <c r="I5215" s="13"/>
      <c r="J5215" s="11" t="str">
        <f t="shared" si="1081"/>
        <v/>
      </c>
      <c r="K5215" s="11" t="str">
        <f t="shared" si="1082"/>
        <v>U</v>
      </c>
      <c r="L5215" s="11" t="str">
        <f t="shared" si="1083"/>
        <v/>
      </c>
      <c r="M5215" s="13"/>
      <c r="X5215" s="13"/>
    </row>
    <row r="5216" spans="1:24" x14ac:dyDescent="0.3">
      <c r="A5216" s="13"/>
      <c r="B5216" s="11">
        <v>6234</v>
      </c>
      <c r="C5216" s="14">
        <f t="shared" si="1078"/>
        <v>78.955699999999993</v>
      </c>
      <c r="D5216" s="13"/>
      <c r="E5216" s="14">
        <f t="shared" si="1080"/>
        <v>78.955399999999997</v>
      </c>
      <c r="F5216" s="21">
        <f t="shared" si="1084"/>
        <v>3</v>
      </c>
      <c r="G5216" s="13"/>
      <c r="H5216" s="21">
        <f t="shared" si="1079"/>
        <v>2.9999999999999996</v>
      </c>
      <c r="I5216" s="13"/>
      <c r="J5216" s="11" t="str">
        <f t="shared" si="1081"/>
        <v>X</v>
      </c>
      <c r="K5216" s="11" t="str">
        <f t="shared" si="1082"/>
        <v/>
      </c>
      <c r="L5216" s="11" t="str">
        <f t="shared" si="1083"/>
        <v/>
      </c>
      <c r="M5216" s="13"/>
      <c r="X5216" s="13"/>
    </row>
    <row r="5217" spans="1:24" x14ac:dyDescent="0.3">
      <c r="A5217" s="13"/>
      <c r="B5217" s="11">
        <v>6235</v>
      </c>
      <c r="C5217" s="14">
        <f t="shared" si="1078"/>
        <v>78.962000000000003</v>
      </c>
      <c r="D5217" s="13"/>
      <c r="E5217" s="14">
        <f t="shared" si="1080"/>
        <v>78.961799999999997</v>
      </c>
      <c r="F5217" s="21">
        <f t="shared" si="1084"/>
        <v>2</v>
      </c>
      <c r="G5217" s="13"/>
      <c r="H5217" s="21">
        <f t="shared" si="1079"/>
        <v>2</v>
      </c>
      <c r="I5217" s="13"/>
      <c r="J5217" s="11" t="str">
        <f t="shared" si="1081"/>
        <v>X</v>
      </c>
      <c r="K5217" s="11" t="str">
        <f t="shared" si="1082"/>
        <v/>
      </c>
      <c r="L5217" s="11" t="str">
        <f t="shared" si="1083"/>
        <v/>
      </c>
      <c r="M5217" s="13"/>
      <c r="X5217" s="13"/>
    </row>
    <row r="5218" spans="1:24" x14ac:dyDescent="0.3">
      <c r="A5218" s="13"/>
      <c r="B5218" s="11">
        <v>6236</v>
      </c>
      <c r="C5218" s="14">
        <f t="shared" si="1078"/>
        <v>78.968299999999999</v>
      </c>
      <c r="D5218" s="13"/>
      <c r="E5218" s="14">
        <f t="shared" si="1080"/>
        <v>78.968199999999996</v>
      </c>
      <c r="F5218" s="21">
        <f t="shared" si="1084"/>
        <v>2</v>
      </c>
      <c r="G5218" s="13"/>
      <c r="H5218" s="21">
        <f t="shared" si="1079"/>
        <v>1</v>
      </c>
      <c r="I5218" s="13"/>
      <c r="J5218" s="11" t="str">
        <f t="shared" si="1081"/>
        <v/>
      </c>
      <c r="K5218" s="11" t="str">
        <f t="shared" si="1082"/>
        <v/>
      </c>
      <c r="L5218" s="11" t="str">
        <f t="shared" si="1083"/>
        <v>O</v>
      </c>
      <c r="M5218" s="13"/>
      <c r="X5218" s="13"/>
    </row>
    <row r="5219" spans="1:24" x14ac:dyDescent="0.3">
      <c r="A5219" s="13"/>
      <c r="B5219" s="11">
        <v>6237</v>
      </c>
      <c r="C5219" s="14">
        <f t="shared" si="1078"/>
        <v>78.974699999999999</v>
      </c>
      <c r="D5219" s="13"/>
      <c r="E5219" s="14">
        <f t="shared" si="1080"/>
        <v>78.974500000000006</v>
      </c>
      <c r="F5219" s="21">
        <f t="shared" si="1084"/>
        <v>1</v>
      </c>
      <c r="G5219" s="13"/>
      <c r="H5219" s="21">
        <f t="shared" si="1079"/>
        <v>2</v>
      </c>
      <c r="I5219" s="13"/>
      <c r="J5219" s="11" t="str">
        <f t="shared" si="1081"/>
        <v/>
      </c>
      <c r="K5219" s="11" t="str">
        <f t="shared" si="1082"/>
        <v>U</v>
      </c>
      <c r="L5219" s="11" t="str">
        <f t="shared" si="1083"/>
        <v/>
      </c>
      <c r="M5219" s="13"/>
      <c r="X5219" s="13"/>
    </row>
    <row r="5220" spans="1:24" x14ac:dyDescent="0.3">
      <c r="A5220" s="13"/>
      <c r="B5220" s="11">
        <v>6238</v>
      </c>
      <c r="C5220" s="14">
        <f t="shared" si="1078"/>
        <v>78.980999999999995</v>
      </c>
      <c r="D5220" s="13"/>
      <c r="E5220" s="14">
        <f t="shared" si="1080"/>
        <v>78.980900000000005</v>
      </c>
      <c r="F5220" s="21">
        <f t="shared" si="1084"/>
        <v>1</v>
      </c>
      <c r="G5220" s="13"/>
      <c r="H5220" s="21">
        <f t="shared" si="1079"/>
        <v>1</v>
      </c>
      <c r="I5220" s="13"/>
      <c r="J5220" s="11" t="str">
        <f t="shared" si="1081"/>
        <v>X</v>
      </c>
      <c r="K5220" s="11" t="str">
        <f t="shared" si="1082"/>
        <v/>
      </c>
      <c r="L5220" s="11" t="str">
        <f t="shared" si="1083"/>
        <v/>
      </c>
      <c r="M5220" s="13"/>
      <c r="X5220" s="13"/>
    </row>
    <row r="5221" spans="1:24" x14ac:dyDescent="0.3">
      <c r="A5221" s="13"/>
      <c r="B5221" s="11">
        <v>6239</v>
      </c>
      <c r="C5221" s="14">
        <f t="shared" si="1078"/>
        <v>78.987300000000005</v>
      </c>
      <c r="D5221" s="13"/>
      <c r="E5221" s="14">
        <f t="shared" si="1080"/>
        <v>78.987300000000005</v>
      </c>
      <c r="F5221" s="21">
        <f t="shared" si="1084"/>
        <v>1</v>
      </c>
      <c r="G5221" s="13"/>
      <c r="H5221" s="21">
        <f t="shared" si="1079"/>
        <v>0</v>
      </c>
      <c r="I5221" s="13"/>
      <c r="J5221" s="11" t="str">
        <f t="shared" si="1081"/>
        <v/>
      </c>
      <c r="K5221" s="11" t="str">
        <f t="shared" si="1082"/>
        <v/>
      </c>
      <c r="L5221" s="11" t="str">
        <f t="shared" si="1083"/>
        <v>O</v>
      </c>
      <c r="M5221" s="13"/>
      <c r="X5221" s="13"/>
    </row>
    <row r="5222" spans="1:24" x14ac:dyDescent="0.3">
      <c r="A5222" s="13"/>
      <c r="B5222" s="11">
        <v>6240</v>
      </c>
      <c r="C5222" s="14">
        <f t="shared" si="1078"/>
        <v>78.993700000000004</v>
      </c>
      <c r="D5222" s="13"/>
      <c r="E5222" s="14">
        <f t="shared" si="1080"/>
        <v>78.993600000000001</v>
      </c>
      <c r="F5222" s="21">
        <f t="shared" si="1084"/>
        <v>0</v>
      </c>
      <c r="G5222" s="13"/>
      <c r="H5222" s="21">
        <f t="shared" si="1079"/>
        <v>1</v>
      </c>
      <c r="I5222" s="13"/>
      <c r="J5222" s="11" t="str">
        <f t="shared" si="1081"/>
        <v/>
      </c>
      <c r="K5222" s="11" t="str">
        <f t="shared" si="1082"/>
        <v>U</v>
      </c>
      <c r="L5222" s="11" t="str">
        <f t="shared" si="1083"/>
        <v/>
      </c>
      <c r="M5222" s="13"/>
      <c r="X5222" s="13"/>
    </row>
    <row r="5223" spans="1:24" x14ac:dyDescent="0.3">
      <c r="A5223" s="13"/>
      <c r="B5223" s="11">
        <v>6241</v>
      </c>
      <c r="C5223" s="14">
        <f t="shared" si="1078"/>
        <v>79</v>
      </c>
      <c r="D5223" s="13"/>
      <c r="E5223" s="14">
        <f>78+(B5223-6084)/157</f>
        <v>79</v>
      </c>
      <c r="F5223" s="21"/>
      <c r="G5223" s="13"/>
      <c r="H5223" s="21">
        <f t="shared" si="1079"/>
        <v>0</v>
      </c>
      <c r="I5223" s="13"/>
      <c r="J5223" s="10">
        <f>COUNTIF(J5067:J5222,"X")</f>
        <v>112</v>
      </c>
      <c r="K5223" s="10">
        <f>COUNTIF(K5067:K5222,"U")</f>
        <v>12</v>
      </c>
      <c r="L5223" s="10">
        <f>COUNTIF(L5067:L5222,"O")</f>
        <v>32</v>
      </c>
      <c r="M5223" s="13"/>
      <c r="X5223" s="13"/>
    </row>
    <row r="5224" spans="1:24" x14ac:dyDescent="0.3">
      <c r="A5224" s="13"/>
      <c r="B5224" s="11">
        <v>6242</v>
      </c>
      <c r="C5224" s="14">
        <f t="shared" si="1078"/>
        <v>79.006299999999996</v>
      </c>
      <c r="D5224" s="13"/>
      <c r="E5224" s="14">
        <f t="shared" ref="E5224:E5287" si="1085">ROUND(79+(B5224-6241)/159,4)</f>
        <v>79.006299999999996</v>
      </c>
      <c r="F5224" s="21">
        <f t="shared" ref="F5224:F5245" si="1086">ROUND(((E5224-79)/0.14)*(16/2),0)</f>
        <v>0</v>
      </c>
      <c r="G5224" s="13"/>
      <c r="H5224" s="21">
        <f t="shared" si="1079"/>
        <v>0</v>
      </c>
      <c r="I5224" s="13"/>
      <c r="J5224" s="11" t="str">
        <f t="shared" ref="J5224:J5255" si="1087">IF(H5224=F5224,"X","")</f>
        <v>X</v>
      </c>
      <c r="K5224" s="11" t="str">
        <f t="shared" ref="K5224:K5255" si="1088">IF(H5224&gt;F5224,"U","")</f>
        <v/>
      </c>
      <c r="L5224" s="11" t="str">
        <f t="shared" ref="L5224:L5255" si="1089">IF(H5224&lt;F5224,"O","")</f>
        <v/>
      </c>
      <c r="M5224" s="13"/>
      <c r="X5224" s="13"/>
    </row>
    <row r="5225" spans="1:24" x14ac:dyDescent="0.3">
      <c r="A5225" s="13"/>
      <c r="B5225" s="11">
        <v>6243</v>
      </c>
      <c r="C5225" s="14">
        <f t="shared" si="1078"/>
        <v>79.012699999999995</v>
      </c>
      <c r="D5225" s="13"/>
      <c r="E5225" s="14">
        <f t="shared" si="1085"/>
        <v>79.012600000000006</v>
      </c>
      <c r="F5225" s="21">
        <f t="shared" si="1086"/>
        <v>1</v>
      </c>
      <c r="G5225" s="13"/>
      <c r="H5225" s="21">
        <f t="shared" si="1079"/>
        <v>1</v>
      </c>
      <c r="I5225" s="13"/>
      <c r="J5225" s="11" t="str">
        <f t="shared" si="1087"/>
        <v>X</v>
      </c>
      <c r="K5225" s="11" t="str">
        <f t="shared" si="1088"/>
        <v/>
      </c>
      <c r="L5225" s="11" t="str">
        <f t="shared" si="1089"/>
        <v/>
      </c>
      <c r="M5225" s="13"/>
      <c r="X5225" s="13"/>
    </row>
    <row r="5226" spans="1:24" x14ac:dyDescent="0.3">
      <c r="A5226" s="13"/>
      <c r="B5226" s="11">
        <v>6244</v>
      </c>
      <c r="C5226" s="14">
        <f t="shared" si="1078"/>
        <v>79.019000000000005</v>
      </c>
      <c r="D5226" s="13"/>
      <c r="E5226" s="14">
        <f t="shared" si="1085"/>
        <v>79.018900000000002</v>
      </c>
      <c r="F5226" s="21">
        <f t="shared" si="1086"/>
        <v>1</v>
      </c>
      <c r="G5226" s="13"/>
      <c r="H5226" s="21">
        <f t="shared" si="1079"/>
        <v>1</v>
      </c>
      <c r="I5226" s="13"/>
      <c r="J5226" s="11" t="str">
        <f t="shared" si="1087"/>
        <v>X</v>
      </c>
      <c r="K5226" s="11" t="str">
        <f t="shared" si="1088"/>
        <v/>
      </c>
      <c r="L5226" s="11" t="str">
        <f t="shared" si="1089"/>
        <v/>
      </c>
      <c r="M5226" s="13"/>
      <c r="X5226" s="13"/>
    </row>
    <row r="5227" spans="1:24" x14ac:dyDescent="0.3">
      <c r="A5227" s="13"/>
      <c r="B5227" s="11">
        <v>6245</v>
      </c>
      <c r="C5227" s="14">
        <f t="shared" si="1078"/>
        <v>79.025300000000001</v>
      </c>
      <c r="D5227" s="13"/>
      <c r="E5227" s="14">
        <f t="shared" si="1085"/>
        <v>79.025199999999998</v>
      </c>
      <c r="F5227" s="21">
        <f t="shared" si="1086"/>
        <v>1</v>
      </c>
      <c r="G5227" s="13"/>
      <c r="H5227" s="21">
        <f t="shared" si="1079"/>
        <v>1</v>
      </c>
      <c r="I5227" s="13"/>
      <c r="J5227" s="11" t="str">
        <f t="shared" si="1087"/>
        <v>X</v>
      </c>
      <c r="K5227" s="11" t="str">
        <f t="shared" si="1088"/>
        <v/>
      </c>
      <c r="L5227" s="11" t="str">
        <f t="shared" si="1089"/>
        <v/>
      </c>
      <c r="M5227" s="13"/>
      <c r="X5227" s="13"/>
    </row>
    <row r="5228" spans="1:24" x14ac:dyDescent="0.3">
      <c r="A5228" s="13"/>
      <c r="B5228" s="11">
        <v>6246</v>
      </c>
      <c r="C5228" s="14">
        <f t="shared" si="1078"/>
        <v>79.031599999999997</v>
      </c>
      <c r="D5228" s="13"/>
      <c r="E5228" s="14">
        <f t="shared" si="1085"/>
        <v>79.031400000000005</v>
      </c>
      <c r="F5228" s="21">
        <f t="shared" si="1086"/>
        <v>2</v>
      </c>
      <c r="G5228" s="13"/>
      <c r="H5228" s="21">
        <f t="shared" si="1079"/>
        <v>2</v>
      </c>
      <c r="I5228" s="13"/>
      <c r="J5228" s="11" t="str">
        <f t="shared" si="1087"/>
        <v>X</v>
      </c>
      <c r="K5228" s="11" t="str">
        <f t="shared" si="1088"/>
        <v/>
      </c>
      <c r="L5228" s="11" t="str">
        <f t="shared" si="1089"/>
        <v/>
      </c>
      <c r="M5228" s="13"/>
      <c r="X5228" s="13"/>
    </row>
    <row r="5229" spans="1:24" x14ac:dyDescent="0.3">
      <c r="A5229" s="13"/>
      <c r="B5229" s="11">
        <v>6247</v>
      </c>
      <c r="C5229" s="14">
        <f t="shared" si="1078"/>
        <v>79.037999999999997</v>
      </c>
      <c r="D5229" s="13"/>
      <c r="E5229" s="14">
        <f t="shared" si="1085"/>
        <v>79.037700000000001</v>
      </c>
      <c r="F5229" s="21">
        <f t="shared" si="1086"/>
        <v>2</v>
      </c>
      <c r="G5229" s="13"/>
      <c r="H5229" s="21">
        <f t="shared" si="1079"/>
        <v>2.9999999999999996</v>
      </c>
      <c r="I5229" s="13"/>
      <c r="J5229" s="11" t="str">
        <f t="shared" si="1087"/>
        <v/>
      </c>
      <c r="K5229" s="11" t="str">
        <f t="shared" si="1088"/>
        <v>U</v>
      </c>
      <c r="L5229" s="11" t="str">
        <f t="shared" si="1089"/>
        <v/>
      </c>
      <c r="M5229" s="13"/>
      <c r="X5229" s="13"/>
    </row>
    <row r="5230" spans="1:24" x14ac:dyDescent="0.3">
      <c r="A5230" s="13"/>
      <c r="B5230" s="11">
        <v>6248</v>
      </c>
      <c r="C5230" s="14">
        <f t="shared" si="1078"/>
        <v>79.044300000000007</v>
      </c>
      <c r="D5230" s="13"/>
      <c r="E5230" s="14">
        <f t="shared" si="1085"/>
        <v>79.043999999999997</v>
      </c>
      <c r="F5230" s="21">
        <f t="shared" si="1086"/>
        <v>3</v>
      </c>
      <c r="G5230" s="13"/>
      <c r="H5230" s="21">
        <f t="shared" si="1079"/>
        <v>2.9999999999999996</v>
      </c>
      <c r="I5230" s="13"/>
      <c r="J5230" s="11" t="str">
        <f t="shared" si="1087"/>
        <v>X</v>
      </c>
      <c r="K5230" s="11" t="str">
        <f t="shared" si="1088"/>
        <v/>
      </c>
      <c r="L5230" s="11" t="str">
        <f t="shared" si="1089"/>
        <v/>
      </c>
      <c r="M5230" s="13"/>
      <c r="X5230" s="13"/>
    </row>
    <row r="5231" spans="1:24" x14ac:dyDescent="0.3">
      <c r="A5231" s="13"/>
      <c r="B5231" s="11">
        <v>6249</v>
      </c>
      <c r="C5231" s="14">
        <f t="shared" si="1078"/>
        <v>79.050600000000003</v>
      </c>
      <c r="D5231" s="13"/>
      <c r="E5231" s="14">
        <f t="shared" si="1085"/>
        <v>79.050299999999993</v>
      </c>
      <c r="F5231" s="21">
        <f t="shared" si="1086"/>
        <v>3</v>
      </c>
      <c r="G5231" s="13"/>
      <c r="H5231" s="21">
        <f t="shared" si="1079"/>
        <v>2.9999999999999996</v>
      </c>
      <c r="I5231" s="13"/>
      <c r="J5231" s="11" t="str">
        <f t="shared" si="1087"/>
        <v>X</v>
      </c>
      <c r="K5231" s="11" t="str">
        <f t="shared" si="1088"/>
        <v/>
      </c>
      <c r="L5231" s="11" t="str">
        <f t="shared" si="1089"/>
        <v/>
      </c>
      <c r="M5231" s="13"/>
      <c r="X5231" s="13"/>
    </row>
    <row r="5232" spans="1:24" x14ac:dyDescent="0.3">
      <c r="A5232" s="13"/>
      <c r="B5232" s="11">
        <v>6250</v>
      </c>
      <c r="C5232" s="14">
        <f t="shared" si="1078"/>
        <v>79.056899999999999</v>
      </c>
      <c r="D5232" s="13"/>
      <c r="E5232" s="14">
        <f t="shared" si="1085"/>
        <v>79.056600000000003</v>
      </c>
      <c r="F5232" s="21">
        <f t="shared" si="1086"/>
        <v>3</v>
      </c>
      <c r="G5232" s="13"/>
      <c r="H5232" s="21">
        <f t="shared" si="1079"/>
        <v>2.9999999999999996</v>
      </c>
      <c r="I5232" s="13"/>
      <c r="J5232" s="11" t="str">
        <f t="shared" si="1087"/>
        <v>X</v>
      </c>
      <c r="K5232" s="11" t="str">
        <f t="shared" si="1088"/>
        <v/>
      </c>
      <c r="L5232" s="11" t="str">
        <f t="shared" si="1089"/>
        <v/>
      </c>
      <c r="M5232" s="13"/>
      <c r="X5232" s="13"/>
    </row>
    <row r="5233" spans="1:24" x14ac:dyDescent="0.3">
      <c r="A5233" s="13"/>
      <c r="B5233" s="11">
        <v>6251</v>
      </c>
      <c r="C5233" s="14">
        <f t="shared" si="1078"/>
        <v>79.063299999999998</v>
      </c>
      <c r="D5233" s="13"/>
      <c r="E5233" s="14">
        <f t="shared" si="1085"/>
        <v>79.062899999999999</v>
      </c>
      <c r="F5233" s="21">
        <f t="shared" si="1086"/>
        <v>4</v>
      </c>
      <c r="G5233" s="13"/>
      <c r="H5233" s="21">
        <f t="shared" si="1079"/>
        <v>4</v>
      </c>
      <c r="I5233" s="13"/>
      <c r="J5233" s="11" t="str">
        <f t="shared" si="1087"/>
        <v>X</v>
      </c>
      <c r="K5233" s="11" t="str">
        <f t="shared" si="1088"/>
        <v/>
      </c>
      <c r="L5233" s="11" t="str">
        <f t="shared" si="1089"/>
        <v/>
      </c>
      <c r="M5233" s="13"/>
      <c r="X5233" s="13"/>
    </row>
    <row r="5234" spans="1:24" x14ac:dyDescent="0.3">
      <c r="A5234" s="13"/>
      <c r="B5234" s="11">
        <v>6252</v>
      </c>
      <c r="C5234" s="14">
        <f t="shared" si="1078"/>
        <v>79.069599999999994</v>
      </c>
      <c r="D5234" s="13"/>
      <c r="E5234" s="14">
        <f t="shared" si="1085"/>
        <v>79.069199999999995</v>
      </c>
      <c r="F5234" s="21">
        <f t="shared" si="1086"/>
        <v>4</v>
      </c>
      <c r="G5234" s="13"/>
      <c r="H5234" s="21">
        <f t="shared" si="1079"/>
        <v>4</v>
      </c>
      <c r="I5234" s="13"/>
      <c r="J5234" s="11" t="str">
        <f t="shared" si="1087"/>
        <v>X</v>
      </c>
      <c r="K5234" s="11" t="str">
        <f t="shared" si="1088"/>
        <v/>
      </c>
      <c r="L5234" s="11" t="str">
        <f t="shared" si="1089"/>
        <v/>
      </c>
      <c r="M5234" s="13"/>
      <c r="X5234" s="13"/>
    </row>
    <row r="5235" spans="1:24" x14ac:dyDescent="0.3">
      <c r="A5235" s="13"/>
      <c r="B5235" s="11">
        <v>6253</v>
      </c>
      <c r="C5235" s="14">
        <f t="shared" si="1078"/>
        <v>79.075900000000004</v>
      </c>
      <c r="D5235" s="13"/>
      <c r="E5235" s="14">
        <f t="shared" si="1085"/>
        <v>79.075500000000005</v>
      </c>
      <c r="F5235" s="21">
        <f t="shared" si="1086"/>
        <v>4</v>
      </c>
      <c r="G5235" s="13"/>
      <c r="H5235" s="21">
        <f t="shared" si="1079"/>
        <v>4</v>
      </c>
      <c r="I5235" s="13"/>
      <c r="J5235" s="11" t="str">
        <f t="shared" si="1087"/>
        <v>X</v>
      </c>
      <c r="K5235" s="11" t="str">
        <f t="shared" si="1088"/>
        <v/>
      </c>
      <c r="L5235" s="11" t="str">
        <f t="shared" si="1089"/>
        <v/>
      </c>
      <c r="M5235" s="13"/>
      <c r="X5235" s="13"/>
    </row>
    <row r="5236" spans="1:24" x14ac:dyDescent="0.3">
      <c r="A5236" s="13"/>
      <c r="B5236" s="11">
        <v>6254</v>
      </c>
      <c r="C5236" s="14">
        <f t="shared" si="1078"/>
        <v>79.0822</v>
      </c>
      <c r="D5236" s="13"/>
      <c r="E5236" s="14">
        <f t="shared" si="1085"/>
        <v>79.081800000000001</v>
      </c>
      <c r="F5236" s="21">
        <f t="shared" si="1086"/>
        <v>5</v>
      </c>
      <c r="G5236" s="13"/>
      <c r="H5236" s="21">
        <f t="shared" si="1079"/>
        <v>4</v>
      </c>
      <c r="I5236" s="13"/>
      <c r="J5236" s="11" t="str">
        <f t="shared" si="1087"/>
        <v/>
      </c>
      <c r="K5236" s="11" t="str">
        <f t="shared" si="1088"/>
        <v/>
      </c>
      <c r="L5236" s="11" t="str">
        <f t="shared" si="1089"/>
        <v>O</v>
      </c>
      <c r="M5236" s="13"/>
      <c r="X5236" s="13"/>
    </row>
    <row r="5237" spans="1:24" x14ac:dyDescent="0.3">
      <c r="A5237" s="13"/>
      <c r="B5237" s="11">
        <v>6255</v>
      </c>
      <c r="C5237" s="14">
        <f t="shared" si="1078"/>
        <v>79.0886</v>
      </c>
      <c r="D5237" s="13"/>
      <c r="E5237" s="14">
        <f t="shared" si="1085"/>
        <v>79.088099999999997</v>
      </c>
      <c r="F5237" s="21">
        <f t="shared" si="1086"/>
        <v>5</v>
      </c>
      <c r="G5237" s="13"/>
      <c r="H5237" s="21">
        <f t="shared" si="1079"/>
        <v>5</v>
      </c>
      <c r="I5237" s="13"/>
      <c r="J5237" s="11" t="str">
        <f t="shared" si="1087"/>
        <v>X</v>
      </c>
      <c r="K5237" s="11" t="str">
        <f t="shared" si="1088"/>
        <v/>
      </c>
      <c r="L5237" s="11" t="str">
        <f t="shared" si="1089"/>
        <v/>
      </c>
      <c r="M5237" s="13"/>
      <c r="X5237" s="13"/>
    </row>
    <row r="5238" spans="1:24" x14ac:dyDescent="0.3">
      <c r="A5238" s="13"/>
      <c r="B5238" s="11">
        <v>6256</v>
      </c>
      <c r="C5238" s="14">
        <f t="shared" si="1078"/>
        <v>79.094899999999996</v>
      </c>
      <c r="D5238" s="13"/>
      <c r="E5238" s="14">
        <f t="shared" si="1085"/>
        <v>79.094300000000004</v>
      </c>
      <c r="F5238" s="21">
        <f t="shared" si="1086"/>
        <v>5</v>
      </c>
      <c r="G5238" s="13"/>
      <c r="H5238" s="21">
        <f t="shared" si="1079"/>
        <v>5.9999999999999991</v>
      </c>
      <c r="I5238" s="13"/>
      <c r="J5238" s="11" t="str">
        <f t="shared" si="1087"/>
        <v/>
      </c>
      <c r="K5238" s="11" t="str">
        <f t="shared" si="1088"/>
        <v>U</v>
      </c>
      <c r="L5238" s="11" t="str">
        <f t="shared" si="1089"/>
        <v/>
      </c>
      <c r="M5238" s="13"/>
      <c r="X5238" s="13"/>
    </row>
    <row r="5239" spans="1:24" x14ac:dyDescent="0.3">
      <c r="A5239" s="13"/>
      <c r="B5239" s="11">
        <v>6257</v>
      </c>
      <c r="C5239" s="14">
        <f t="shared" si="1078"/>
        <v>79.101200000000006</v>
      </c>
      <c r="D5239" s="13"/>
      <c r="E5239" s="14">
        <f t="shared" si="1085"/>
        <v>79.1006</v>
      </c>
      <c r="F5239" s="21">
        <f t="shared" si="1086"/>
        <v>6</v>
      </c>
      <c r="G5239" s="13"/>
      <c r="H5239" s="21">
        <f t="shared" si="1079"/>
        <v>5.9999999999999991</v>
      </c>
      <c r="I5239" s="13"/>
      <c r="J5239" s="11" t="str">
        <f t="shared" si="1087"/>
        <v>X</v>
      </c>
      <c r="K5239" s="11" t="str">
        <f t="shared" si="1088"/>
        <v/>
      </c>
      <c r="L5239" s="11" t="str">
        <f t="shared" si="1089"/>
        <v/>
      </c>
      <c r="M5239" s="13"/>
      <c r="X5239" s="13"/>
    </row>
    <row r="5240" spans="1:24" x14ac:dyDescent="0.3">
      <c r="A5240" s="13"/>
      <c r="B5240" s="11">
        <v>6258</v>
      </c>
      <c r="C5240" s="14">
        <f t="shared" si="1078"/>
        <v>79.107500000000002</v>
      </c>
      <c r="D5240" s="13"/>
      <c r="E5240" s="14">
        <f t="shared" si="1085"/>
        <v>79.106899999999996</v>
      </c>
      <c r="F5240" s="21">
        <f t="shared" si="1086"/>
        <v>6</v>
      </c>
      <c r="G5240" s="13"/>
      <c r="H5240" s="21">
        <f t="shared" si="1079"/>
        <v>5.9999999999999991</v>
      </c>
      <c r="I5240" s="13"/>
      <c r="J5240" s="11" t="str">
        <f t="shared" si="1087"/>
        <v>X</v>
      </c>
      <c r="K5240" s="11" t="str">
        <f t="shared" si="1088"/>
        <v/>
      </c>
      <c r="L5240" s="11" t="str">
        <f t="shared" si="1089"/>
        <v/>
      </c>
      <c r="M5240" s="13"/>
      <c r="X5240" s="13"/>
    </row>
    <row r="5241" spans="1:24" x14ac:dyDescent="0.3">
      <c r="A5241" s="13"/>
      <c r="B5241" s="11">
        <v>6259</v>
      </c>
      <c r="C5241" s="14">
        <f t="shared" si="1078"/>
        <v>79.113799999999998</v>
      </c>
      <c r="D5241" s="13"/>
      <c r="E5241" s="14">
        <f t="shared" si="1085"/>
        <v>79.113200000000006</v>
      </c>
      <c r="F5241" s="21">
        <f t="shared" si="1086"/>
        <v>6</v>
      </c>
      <c r="G5241" s="13"/>
      <c r="H5241" s="21">
        <f t="shared" si="1079"/>
        <v>5.9999999999999991</v>
      </c>
      <c r="I5241" s="13"/>
      <c r="J5241" s="11" t="str">
        <f t="shared" si="1087"/>
        <v>X</v>
      </c>
      <c r="K5241" s="11" t="str">
        <f t="shared" si="1088"/>
        <v/>
      </c>
      <c r="L5241" s="11" t="str">
        <f t="shared" si="1089"/>
        <v/>
      </c>
      <c r="M5241" s="13"/>
      <c r="X5241" s="13"/>
    </row>
    <row r="5242" spans="1:24" x14ac:dyDescent="0.3">
      <c r="A5242" s="13"/>
      <c r="B5242" s="11">
        <v>6260</v>
      </c>
      <c r="C5242" s="14">
        <f t="shared" si="1078"/>
        <v>79.120199999999997</v>
      </c>
      <c r="D5242" s="13"/>
      <c r="E5242" s="14">
        <f t="shared" si="1085"/>
        <v>79.119500000000002</v>
      </c>
      <c r="F5242" s="21">
        <f t="shared" si="1086"/>
        <v>7</v>
      </c>
      <c r="G5242" s="13"/>
      <c r="H5242" s="21">
        <f t="shared" si="1079"/>
        <v>7</v>
      </c>
      <c r="I5242" s="13"/>
      <c r="J5242" s="11" t="str">
        <f t="shared" si="1087"/>
        <v>X</v>
      </c>
      <c r="K5242" s="11" t="str">
        <f t="shared" si="1088"/>
        <v/>
      </c>
      <c r="L5242" s="11" t="str">
        <f t="shared" si="1089"/>
        <v/>
      </c>
      <c r="M5242" s="13"/>
      <c r="X5242" s="13"/>
    </row>
    <row r="5243" spans="1:24" x14ac:dyDescent="0.3">
      <c r="A5243" s="13"/>
      <c r="B5243" s="11">
        <v>6261</v>
      </c>
      <c r="C5243" s="14">
        <f t="shared" si="1078"/>
        <v>79.126499999999993</v>
      </c>
      <c r="D5243" s="13"/>
      <c r="E5243" s="14">
        <f t="shared" si="1085"/>
        <v>79.125799999999998</v>
      </c>
      <c r="F5243" s="21">
        <f t="shared" si="1086"/>
        <v>7</v>
      </c>
      <c r="G5243" s="13"/>
      <c r="H5243" s="21">
        <f t="shared" si="1079"/>
        <v>7</v>
      </c>
      <c r="I5243" s="13"/>
      <c r="J5243" s="11" t="str">
        <f t="shared" si="1087"/>
        <v>X</v>
      </c>
      <c r="K5243" s="11" t="str">
        <f t="shared" si="1088"/>
        <v/>
      </c>
      <c r="L5243" s="11" t="str">
        <f t="shared" si="1089"/>
        <v/>
      </c>
      <c r="M5243" s="13"/>
      <c r="X5243" s="13"/>
    </row>
    <row r="5244" spans="1:24" x14ac:dyDescent="0.3">
      <c r="A5244" s="13"/>
      <c r="B5244" s="11">
        <v>6262</v>
      </c>
      <c r="C5244" s="14">
        <f t="shared" si="1078"/>
        <v>79.132800000000003</v>
      </c>
      <c r="D5244" s="13"/>
      <c r="E5244" s="14">
        <f t="shared" si="1085"/>
        <v>79.132099999999994</v>
      </c>
      <c r="F5244" s="21">
        <f t="shared" si="1086"/>
        <v>8</v>
      </c>
      <c r="G5244" s="13"/>
      <c r="H5244" s="21">
        <f t="shared" si="1079"/>
        <v>7</v>
      </c>
      <c r="I5244" s="13"/>
      <c r="J5244" s="11" t="str">
        <f t="shared" si="1087"/>
        <v/>
      </c>
      <c r="K5244" s="11" t="str">
        <f t="shared" si="1088"/>
        <v/>
      </c>
      <c r="L5244" s="11" t="str">
        <f t="shared" si="1089"/>
        <v>O</v>
      </c>
      <c r="M5244" s="13"/>
      <c r="X5244" s="13"/>
    </row>
    <row r="5245" spans="1:24" x14ac:dyDescent="0.3">
      <c r="A5245" s="13"/>
      <c r="B5245" s="11">
        <v>6263</v>
      </c>
      <c r="C5245" s="14">
        <f t="shared" si="1078"/>
        <v>79.139099999999999</v>
      </c>
      <c r="D5245" s="13"/>
      <c r="E5245" s="14">
        <f t="shared" si="1085"/>
        <v>79.138400000000004</v>
      </c>
      <c r="F5245" s="21">
        <f t="shared" si="1086"/>
        <v>8</v>
      </c>
      <c r="G5245" s="13"/>
      <c r="H5245" s="21">
        <f t="shared" si="1079"/>
        <v>7</v>
      </c>
      <c r="I5245" s="13"/>
      <c r="J5245" s="11" t="str">
        <f t="shared" si="1087"/>
        <v/>
      </c>
      <c r="K5245" s="11" t="str">
        <f t="shared" si="1088"/>
        <v/>
      </c>
      <c r="L5245" s="11" t="str">
        <f t="shared" si="1089"/>
        <v>O</v>
      </c>
      <c r="M5245" s="13"/>
      <c r="X5245" s="13"/>
    </row>
    <row r="5246" spans="1:24" x14ac:dyDescent="0.3">
      <c r="A5246" s="13"/>
      <c r="B5246" s="11">
        <v>6264</v>
      </c>
      <c r="C5246" s="14">
        <f t="shared" si="1078"/>
        <v>79.145399999999995</v>
      </c>
      <c r="D5246" s="13"/>
      <c r="E5246" s="14">
        <f t="shared" si="1085"/>
        <v>79.1447</v>
      </c>
      <c r="F5246" s="21">
        <f t="shared" ref="F5246:F5267" si="1090">ROUND((16/2)+(((E5246-79)-0.14)/0.14)*(16/3),0)</f>
        <v>8</v>
      </c>
      <c r="G5246" s="13"/>
      <c r="H5246" s="21">
        <f t="shared" si="1079"/>
        <v>7</v>
      </c>
      <c r="I5246" s="13"/>
      <c r="J5246" s="11" t="str">
        <f t="shared" si="1087"/>
        <v/>
      </c>
      <c r="K5246" s="11" t="str">
        <f t="shared" si="1088"/>
        <v/>
      </c>
      <c r="L5246" s="11" t="str">
        <f t="shared" si="1089"/>
        <v>O</v>
      </c>
      <c r="M5246" s="13"/>
      <c r="X5246" s="13"/>
    </row>
    <row r="5247" spans="1:24" x14ac:dyDescent="0.3">
      <c r="A5247" s="13"/>
      <c r="B5247" s="11">
        <v>6265</v>
      </c>
      <c r="C5247" s="14">
        <f t="shared" si="1078"/>
        <v>79.151799999999994</v>
      </c>
      <c r="D5247" s="13"/>
      <c r="E5247" s="14">
        <f t="shared" si="1085"/>
        <v>79.150899999999993</v>
      </c>
      <c r="F5247" s="21">
        <f t="shared" si="1090"/>
        <v>8</v>
      </c>
      <c r="G5247" s="13"/>
      <c r="H5247" s="21">
        <f t="shared" si="1079"/>
        <v>9</v>
      </c>
      <c r="I5247" s="13"/>
      <c r="J5247" s="11" t="str">
        <f t="shared" si="1087"/>
        <v/>
      </c>
      <c r="K5247" s="11" t="str">
        <f t="shared" si="1088"/>
        <v>U</v>
      </c>
      <c r="L5247" s="11" t="str">
        <f t="shared" si="1089"/>
        <v/>
      </c>
      <c r="M5247" s="13"/>
      <c r="X5247" s="13"/>
    </row>
    <row r="5248" spans="1:24" x14ac:dyDescent="0.3">
      <c r="A5248" s="13"/>
      <c r="B5248" s="11">
        <v>6266</v>
      </c>
      <c r="C5248" s="14">
        <f t="shared" si="1078"/>
        <v>79.158100000000005</v>
      </c>
      <c r="D5248" s="13"/>
      <c r="E5248" s="14">
        <f t="shared" si="1085"/>
        <v>79.157200000000003</v>
      </c>
      <c r="F5248" s="21">
        <f t="shared" si="1090"/>
        <v>9</v>
      </c>
      <c r="G5248" s="13"/>
      <c r="H5248" s="21">
        <f t="shared" si="1079"/>
        <v>9</v>
      </c>
      <c r="I5248" s="13"/>
      <c r="J5248" s="11" t="str">
        <f t="shared" si="1087"/>
        <v>X</v>
      </c>
      <c r="K5248" s="11" t="str">
        <f t="shared" si="1088"/>
        <v/>
      </c>
      <c r="L5248" s="11" t="str">
        <f t="shared" si="1089"/>
        <v/>
      </c>
      <c r="M5248" s="13"/>
      <c r="X5248" s="13"/>
    </row>
    <row r="5249" spans="1:24" x14ac:dyDescent="0.3">
      <c r="A5249" s="13"/>
      <c r="B5249" s="11">
        <v>6267</v>
      </c>
      <c r="C5249" s="14">
        <f t="shared" si="1078"/>
        <v>79.164400000000001</v>
      </c>
      <c r="D5249" s="13"/>
      <c r="E5249" s="14">
        <f t="shared" si="1085"/>
        <v>79.163499999999999</v>
      </c>
      <c r="F5249" s="21">
        <f t="shared" si="1090"/>
        <v>9</v>
      </c>
      <c r="G5249" s="13"/>
      <c r="H5249" s="21">
        <f t="shared" si="1079"/>
        <v>9</v>
      </c>
      <c r="I5249" s="13"/>
      <c r="J5249" s="11" t="str">
        <f t="shared" si="1087"/>
        <v>X</v>
      </c>
      <c r="K5249" s="11" t="str">
        <f t="shared" si="1088"/>
        <v/>
      </c>
      <c r="L5249" s="11" t="str">
        <f t="shared" si="1089"/>
        <v/>
      </c>
      <c r="M5249" s="13"/>
      <c r="X5249" s="13"/>
    </row>
    <row r="5250" spans="1:24" x14ac:dyDescent="0.3">
      <c r="A5250" s="13"/>
      <c r="B5250" s="11">
        <v>6268</v>
      </c>
      <c r="C5250" s="14">
        <f t="shared" si="1078"/>
        <v>79.170699999999997</v>
      </c>
      <c r="D5250" s="13"/>
      <c r="E5250" s="14">
        <f t="shared" si="1085"/>
        <v>79.169799999999995</v>
      </c>
      <c r="F5250" s="21">
        <f t="shared" si="1090"/>
        <v>9</v>
      </c>
      <c r="G5250" s="13"/>
      <c r="H5250" s="21">
        <f t="shared" si="1079"/>
        <v>9</v>
      </c>
      <c r="I5250" s="13"/>
      <c r="J5250" s="11" t="str">
        <f t="shared" si="1087"/>
        <v>X</v>
      </c>
      <c r="K5250" s="11" t="str">
        <f t="shared" si="1088"/>
        <v/>
      </c>
      <c r="L5250" s="11" t="str">
        <f t="shared" si="1089"/>
        <v/>
      </c>
      <c r="M5250" s="13"/>
      <c r="X5250" s="13"/>
    </row>
    <row r="5251" spans="1:24" x14ac:dyDescent="0.3">
      <c r="A5251" s="13"/>
      <c r="B5251" s="11">
        <v>6269</v>
      </c>
      <c r="C5251" s="14">
        <f t="shared" si="1078"/>
        <v>79.177000000000007</v>
      </c>
      <c r="D5251" s="13"/>
      <c r="E5251" s="14">
        <f t="shared" si="1085"/>
        <v>79.176100000000005</v>
      </c>
      <c r="F5251" s="21">
        <f t="shared" si="1090"/>
        <v>9</v>
      </c>
      <c r="G5251" s="13"/>
      <c r="H5251" s="21">
        <f t="shared" si="1079"/>
        <v>9</v>
      </c>
      <c r="I5251" s="13"/>
      <c r="J5251" s="11" t="str">
        <f t="shared" si="1087"/>
        <v>X</v>
      </c>
      <c r="K5251" s="11" t="str">
        <f t="shared" si="1088"/>
        <v/>
      </c>
      <c r="L5251" s="11" t="str">
        <f t="shared" si="1089"/>
        <v/>
      </c>
      <c r="M5251" s="13"/>
      <c r="X5251" s="13"/>
    </row>
    <row r="5252" spans="1:24" x14ac:dyDescent="0.3">
      <c r="A5252" s="13"/>
      <c r="B5252" s="11">
        <v>6270</v>
      </c>
      <c r="C5252" s="14">
        <f t="shared" si="1078"/>
        <v>79.183300000000003</v>
      </c>
      <c r="D5252" s="13"/>
      <c r="E5252" s="14">
        <f t="shared" si="1085"/>
        <v>79.182400000000001</v>
      </c>
      <c r="F5252" s="21">
        <f t="shared" si="1090"/>
        <v>10</v>
      </c>
      <c r="G5252" s="13"/>
      <c r="H5252" s="21">
        <f t="shared" si="1079"/>
        <v>9</v>
      </c>
      <c r="I5252" s="13"/>
      <c r="J5252" s="11" t="str">
        <f t="shared" si="1087"/>
        <v/>
      </c>
      <c r="K5252" s="11" t="str">
        <f t="shared" si="1088"/>
        <v/>
      </c>
      <c r="L5252" s="11" t="str">
        <f t="shared" si="1089"/>
        <v>O</v>
      </c>
      <c r="M5252" s="13"/>
      <c r="X5252" s="13"/>
    </row>
    <row r="5253" spans="1:24" x14ac:dyDescent="0.3">
      <c r="A5253" s="13"/>
      <c r="B5253" s="11">
        <v>6271</v>
      </c>
      <c r="C5253" s="14">
        <f t="shared" si="1078"/>
        <v>79.189599999999999</v>
      </c>
      <c r="D5253" s="13"/>
      <c r="E5253" s="14">
        <f t="shared" si="1085"/>
        <v>79.188699999999997</v>
      </c>
      <c r="F5253" s="21">
        <f t="shared" si="1090"/>
        <v>10</v>
      </c>
      <c r="G5253" s="13"/>
      <c r="H5253" s="21">
        <f t="shared" si="1079"/>
        <v>9</v>
      </c>
      <c r="I5253" s="13"/>
      <c r="J5253" s="11" t="str">
        <f t="shared" si="1087"/>
        <v/>
      </c>
      <c r="K5253" s="11" t="str">
        <f t="shared" si="1088"/>
        <v/>
      </c>
      <c r="L5253" s="11" t="str">
        <f t="shared" si="1089"/>
        <v>O</v>
      </c>
      <c r="M5253" s="13"/>
      <c r="X5253" s="13"/>
    </row>
    <row r="5254" spans="1:24" x14ac:dyDescent="0.3">
      <c r="A5254" s="13"/>
      <c r="B5254" s="11">
        <v>6272</v>
      </c>
      <c r="C5254" s="14">
        <f t="shared" ref="C5254:C5317" si="1091">ROUND(SQRT(B5254),4)</f>
        <v>79.195999999999998</v>
      </c>
      <c r="D5254" s="13"/>
      <c r="E5254" s="14">
        <f t="shared" si="1085"/>
        <v>79.194999999999993</v>
      </c>
      <c r="F5254" s="21">
        <f t="shared" si="1090"/>
        <v>10</v>
      </c>
      <c r="G5254" s="13"/>
      <c r="H5254" s="21">
        <f t="shared" si="1079"/>
        <v>10</v>
      </c>
      <c r="I5254" s="13"/>
      <c r="J5254" s="11" t="str">
        <f t="shared" si="1087"/>
        <v>X</v>
      </c>
      <c r="K5254" s="11" t="str">
        <f t="shared" si="1088"/>
        <v/>
      </c>
      <c r="L5254" s="11" t="str">
        <f t="shared" si="1089"/>
        <v/>
      </c>
      <c r="M5254" s="13"/>
      <c r="X5254" s="13"/>
    </row>
    <row r="5255" spans="1:24" x14ac:dyDescent="0.3">
      <c r="A5255" s="13"/>
      <c r="B5255" s="11">
        <v>6273</v>
      </c>
      <c r="C5255" s="14">
        <f t="shared" si="1091"/>
        <v>79.202299999999994</v>
      </c>
      <c r="D5255" s="13"/>
      <c r="E5255" s="14">
        <f t="shared" si="1085"/>
        <v>79.201300000000003</v>
      </c>
      <c r="F5255" s="21">
        <f t="shared" si="1090"/>
        <v>10</v>
      </c>
      <c r="G5255" s="13"/>
      <c r="H5255" s="21">
        <f t="shared" ref="H5255:H5318" si="1092">ROUND(C5255-E5255,4)*10000</f>
        <v>10</v>
      </c>
      <c r="I5255" s="13"/>
      <c r="J5255" s="11" t="str">
        <f t="shared" si="1087"/>
        <v>X</v>
      </c>
      <c r="K5255" s="11" t="str">
        <f t="shared" si="1088"/>
        <v/>
      </c>
      <c r="L5255" s="11" t="str">
        <f t="shared" si="1089"/>
        <v/>
      </c>
      <c r="M5255" s="13"/>
      <c r="X5255" s="13"/>
    </row>
    <row r="5256" spans="1:24" x14ac:dyDescent="0.3">
      <c r="A5256" s="13"/>
      <c r="B5256" s="11">
        <v>6274</v>
      </c>
      <c r="C5256" s="14">
        <f t="shared" si="1091"/>
        <v>79.208600000000004</v>
      </c>
      <c r="D5256" s="13"/>
      <c r="E5256" s="14">
        <f t="shared" si="1085"/>
        <v>79.207499999999996</v>
      </c>
      <c r="F5256" s="21">
        <f t="shared" si="1090"/>
        <v>11</v>
      </c>
      <c r="G5256" s="13"/>
      <c r="H5256" s="21">
        <f t="shared" si="1092"/>
        <v>11</v>
      </c>
      <c r="I5256" s="13"/>
      <c r="J5256" s="11" t="str">
        <f t="shared" ref="J5256:J5287" si="1093">IF(H5256=F5256,"X","")</f>
        <v>X</v>
      </c>
      <c r="K5256" s="11" t="str">
        <f t="shared" ref="K5256:K5287" si="1094">IF(H5256&gt;F5256,"U","")</f>
        <v/>
      </c>
      <c r="L5256" s="11" t="str">
        <f t="shared" ref="L5256:L5287" si="1095">IF(H5256&lt;F5256,"O","")</f>
        <v/>
      </c>
      <c r="M5256" s="13"/>
      <c r="X5256" s="13"/>
    </row>
    <row r="5257" spans="1:24" x14ac:dyDescent="0.3">
      <c r="A5257" s="13"/>
      <c r="B5257" s="11">
        <v>6275</v>
      </c>
      <c r="C5257" s="14">
        <f t="shared" si="1091"/>
        <v>79.2149</v>
      </c>
      <c r="D5257" s="13"/>
      <c r="E5257" s="14">
        <f t="shared" si="1085"/>
        <v>79.213800000000006</v>
      </c>
      <c r="F5257" s="21">
        <f t="shared" si="1090"/>
        <v>11</v>
      </c>
      <c r="G5257" s="13"/>
      <c r="H5257" s="21">
        <f t="shared" si="1092"/>
        <v>11</v>
      </c>
      <c r="I5257" s="13"/>
      <c r="J5257" s="11" t="str">
        <f t="shared" si="1093"/>
        <v>X</v>
      </c>
      <c r="K5257" s="11" t="str">
        <f t="shared" si="1094"/>
        <v/>
      </c>
      <c r="L5257" s="11" t="str">
        <f t="shared" si="1095"/>
        <v/>
      </c>
      <c r="M5257" s="13"/>
      <c r="X5257" s="13"/>
    </row>
    <row r="5258" spans="1:24" x14ac:dyDescent="0.3">
      <c r="A5258" s="13"/>
      <c r="B5258" s="11">
        <v>6276</v>
      </c>
      <c r="C5258" s="14">
        <f t="shared" si="1091"/>
        <v>79.221199999999996</v>
      </c>
      <c r="D5258" s="13"/>
      <c r="E5258" s="14">
        <f t="shared" si="1085"/>
        <v>79.220100000000002</v>
      </c>
      <c r="F5258" s="21">
        <f t="shared" si="1090"/>
        <v>11</v>
      </c>
      <c r="G5258" s="13"/>
      <c r="H5258" s="21">
        <f t="shared" si="1092"/>
        <v>11</v>
      </c>
      <c r="I5258" s="13"/>
      <c r="J5258" s="11" t="str">
        <f t="shared" si="1093"/>
        <v>X</v>
      </c>
      <c r="K5258" s="11" t="str">
        <f t="shared" si="1094"/>
        <v/>
      </c>
      <c r="L5258" s="11" t="str">
        <f t="shared" si="1095"/>
        <v/>
      </c>
      <c r="M5258" s="13"/>
      <c r="X5258" s="13"/>
    </row>
    <row r="5259" spans="1:24" x14ac:dyDescent="0.3">
      <c r="A5259" s="13"/>
      <c r="B5259" s="11">
        <v>6277</v>
      </c>
      <c r="C5259" s="14">
        <f t="shared" si="1091"/>
        <v>79.227500000000006</v>
      </c>
      <c r="D5259" s="13"/>
      <c r="E5259" s="14">
        <f t="shared" si="1085"/>
        <v>79.226399999999998</v>
      </c>
      <c r="F5259" s="21">
        <f t="shared" si="1090"/>
        <v>11</v>
      </c>
      <c r="G5259" s="13"/>
      <c r="H5259" s="21">
        <f t="shared" si="1092"/>
        <v>11</v>
      </c>
      <c r="I5259" s="13"/>
      <c r="J5259" s="11" t="str">
        <f t="shared" si="1093"/>
        <v>X</v>
      </c>
      <c r="K5259" s="11" t="str">
        <f t="shared" si="1094"/>
        <v/>
      </c>
      <c r="L5259" s="11" t="str">
        <f t="shared" si="1095"/>
        <v/>
      </c>
      <c r="M5259" s="13"/>
      <c r="X5259" s="13"/>
    </row>
    <row r="5260" spans="1:24" x14ac:dyDescent="0.3">
      <c r="A5260" s="13"/>
      <c r="B5260" s="11">
        <v>6278</v>
      </c>
      <c r="C5260" s="14">
        <f t="shared" si="1091"/>
        <v>79.233800000000002</v>
      </c>
      <c r="D5260" s="13"/>
      <c r="E5260" s="14">
        <f t="shared" si="1085"/>
        <v>79.232699999999994</v>
      </c>
      <c r="F5260" s="21">
        <f t="shared" si="1090"/>
        <v>12</v>
      </c>
      <c r="G5260" s="13"/>
      <c r="H5260" s="21">
        <f t="shared" si="1092"/>
        <v>11</v>
      </c>
      <c r="I5260" s="13"/>
      <c r="J5260" s="11" t="str">
        <f t="shared" si="1093"/>
        <v/>
      </c>
      <c r="K5260" s="11" t="str">
        <f t="shared" si="1094"/>
        <v/>
      </c>
      <c r="L5260" s="11" t="str">
        <f t="shared" si="1095"/>
        <v>O</v>
      </c>
      <c r="M5260" s="13"/>
      <c r="X5260" s="13"/>
    </row>
    <row r="5261" spans="1:24" x14ac:dyDescent="0.3">
      <c r="A5261" s="13"/>
      <c r="B5261" s="11">
        <v>6279</v>
      </c>
      <c r="C5261" s="14">
        <f t="shared" si="1091"/>
        <v>79.240099999999998</v>
      </c>
      <c r="D5261" s="13"/>
      <c r="E5261" s="14">
        <f t="shared" si="1085"/>
        <v>79.239000000000004</v>
      </c>
      <c r="F5261" s="21">
        <f t="shared" si="1090"/>
        <v>12</v>
      </c>
      <c r="G5261" s="13"/>
      <c r="H5261" s="21">
        <f t="shared" si="1092"/>
        <v>11</v>
      </c>
      <c r="I5261" s="13"/>
      <c r="J5261" s="11" t="str">
        <f t="shared" si="1093"/>
        <v/>
      </c>
      <c r="K5261" s="11" t="str">
        <f t="shared" si="1094"/>
        <v/>
      </c>
      <c r="L5261" s="11" t="str">
        <f t="shared" si="1095"/>
        <v>O</v>
      </c>
      <c r="M5261" s="13"/>
      <c r="X5261" s="13"/>
    </row>
    <row r="5262" spans="1:24" x14ac:dyDescent="0.3">
      <c r="A5262" s="13"/>
      <c r="B5262" s="11">
        <v>6280</v>
      </c>
      <c r="C5262" s="14">
        <f t="shared" si="1091"/>
        <v>79.246499999999997</v>
      </c>
      <c r="D5262" s="13"/>
      <c r="E5262" s="14">
        <f t="shared" si="1085"/>
        <v>79.2453</v>
      </c>
      <c r="F5262" s="21">
        <f t="shared" si="1090"/>
        <v>12</v>
      </c>
      <c r="G5262" s="13"/>
      <c r="H5262" s="21">
        <f t="shared" si="1092"/>
        <v>11.999999999999998</v>
      </c>
      <c r="I5262" s="13"/>
      <c r="J5262" s="11" t="str">
        <f t="shared" si="1093"/>
        <v>X</v>
      </c>
      <c r="K5262" s="11" t="str">
        <f t="shared" si="1094"/>
        <v/>
      </c>
      <c r="L5262" s="11" t="str">
        <f t="shared" si="1095"/>
        <v/>
      </c>
      <c r="M5262" s="13"/>
      <c r="X5262" s="13"/>
    </row>
    <row r="5263" spans="1:24" x14ac:dyDescent="0.3">
      <c r="A5263" s="13"/>
      <c r="B5263" s="11">
        <v>6281</v>
      </c>
      <c r="C5263" s="14">
        <f t="shared" si="1091"/>
        <v>79.252799999999993</v>
      </c>
      <c r="D5263" s="13"/>
      <c r="E5263" s="14">
        <f t="shared" si="1085"/>
        <v>79.251599999999996</v>
      </c>
      <c r="F5263" s="21">
        <f t="shared" si="1090"/>
        <v>12</v>
      </c>
      <c r="G5263" s="13"/>
      <c r="H5263" s="21">
        <f t="shared" si="1092"/>
        <v>11.999999999999998</v>
      </c>
      <c r="I5263" s="13"/>
      <c r="J5263" s="11" t="str">
        <f t="shared" si="1093"/>
        <v>X</v>
      </c>
      <c r="K5263" s="11" t="str">
        <f t="shared" si="1094"/>
        <v/>
      </c>
      <c r="L5263" s="11" t="str">
        <f t="shared" si="1095"/>
        <v/>
      </c>
      <c r="M5263" s="13"/>
      <c r="X5263" s="13"/>
    </row>
    <row r="5264" spans="1:24" x14ac:dyDescent="0.3">
      <c r="A5264" s="13"/>
      <c r="B5264" s="11">
        <v>6282</v>
      </c>
      <c r="C5264" s="14">
        <f t="shared" si="1091"/>
        <v>79.259100000000004</v>
      </c>
      <c r="D5264" s="13"/>
      <c r="E5264" s="14">
        <f t="shared" si="1085"/>
        <v>79.257900000000006</v>
      </c>
      <c r="F5264" s="21">
        <f t="shared" si="1090"/>
        <v>12</v>
      </c>
      <c r="G5264" s="13"/>
      <c r="H5264" s="21">
        <f t="shared" si="1092"/>
        <v>11.999999999999998</v>
      </c>
      <c r="I5264" s="13"/>
      <c r="J5264" s="11" t="str">
        <f t="shared" si="1093"/>
        <v>X</v>
      </c>
      <c r="K5264" s="11" t="str">
        <f t="shared" si="1094"/>
        <v/>
      </c>
      <c r="L5264" s="11" t="str">
        <f t="shared" si="1095"/>
        <v/>
      </c>
      <c r="M5264" s="13"/>
      <c r="X5264" s="13"/>
    </row>
    <row r="5265" spans="1:24" x14ac:dyDescent="0.3">
      <c r="A5265" s="13"/>
      <c r="B5265" s="11">
        <v>6283</v>
      </c>
      <c r="C5265" s="14">
        <f t="shared" si="1091"/>
        <v>79.2654</v>
      </c>
      <c r="D5265" s="13"/>
      <c r="E5265" s="14">
        <f t="shared" si="1085"/>
        <v>79.264200000000002</v>
      </c>
      <c r="F5265" s="21">
        <f t="shared" si="1090"/>
        <v>13</v>
      </c>
      <c r="G5265" s="13"/>
      <c r="H5265" s="21">
        <f t="shared" si="1092"/>
        <v>11.999999999999998</v>
      </c>
      <c r="I5265" s="13"/>
      <c r="J5265" s="11" t="str">
        <f t="shared" si="1093"/>
        <v/>
      </c>
      <c r="K5265" s="11" t="str">
        <f t="shared" si="1094"/>
        <v/>
      </c>
      <c r="L5265" s="11" t="str">
        <f t="shared" si="1095"/>
        <v>O</v>
      </c>
      <c r="M5265" s="13"/>
      <c r="X5265" s="13"/>
    </row>
    <row r="5266" spans="1:24" x14ac:dyDescent="0.3">
      <c r="A5266" s="13"/>
      <c r="B5266" s="11">
        <v>6284</v>
      </c>
      <c r="C5266" s="14">
        <f t="shared" si="1091"/>
        <v>79.271699999999996</v>
      </c>
      <c r="D5266" s="13"/>
      <c r="E5266" s="14">
        <f t="shared" si="1085"/>
        <v>79.270399999999995</v>
      </c>
      <c r="F5266" s="21">
        <f t="shared" si="1090"/>
        <v>13</v>
      </c>
      <c r="G5266" s="13"/>
      <c r="H5266" s="21">
        <f t="shared" si="1092"/>
        <v>13</v>
      </c>
      <c r="I5266" s="13"/>
      <c r="J5266" s="11" t="str">
        <f t="shared" si="1093"/>
        <v>X</v>
      </c>
      <c r="K5266" s="11" t="str">
        <f t="shared" si="1094"/>
        <v/>
      </c>
      <c r="L5266" s="11" t="str">
        <f t="shared" si="1095"/>
        <v/>
      </c>
      <c r="M5266" s="13"/>
      <c r="X5266" s="13"/>
    </row>
    <row r="5267" spans="1:24" x14ac:dyDescent="0.3">
      <c r="A5267" s="13"/>
      <c r="B5267" s="11">
        <v>6285</v>
      </c>
      <c r="C5267" s="14">
        <f t="shared" si="1091"/>
        <v>79.278000000000006</v>
      </c>
      <c r="D5267" s="13"/>
      <c r="E5267" s="14">
        <f t="shared" si="1085"/>
        <v>79.276700000000005</v>
      </c>
      <c r="F5267" s="21">
        <f t="shared" si="1090"/>
        <v>13</v>
      </c>
      <c r="G5267" s="13"/>
      <c r="H5267" s="21">
        <f t="shared" si="1092"/>
        <v>13</v>
      </c>
      <c r="I5267" s="13"/>
      <c r="J5267" s="11" t="str">
        <f t="shared" si="1093"/>
        <v>X</v>
      </c>
      <c r="K5267" s="11" t="str">
        <f t="shared" si="1094"/>
        <v/>
      </c>
      <c r="L5267" s="11" t="str">
        <f t="shared" si="1095"/>
        <v/>
      </c>
      <c r="M5267" s="13"/>
      <c r="X5267" s="13"/>
    </row>
    <row r="5268" spans="1:24" x14ac:dyDescent="0.3">
      <c r="A5268" s="13"/>
      <c r="B5268" s="11">
        <v>6286</v>
      </c>
      <c r="C5268" s="14">
        <f t="shared" si="1091"/>
        <v>79.284300000000002</v>
      </c>
      <c r="D5268" s="13"/>
      <c r="E5268" s="14">
        <f t="shared" si="1085"/>
        <v>79.283000000000001</v>
      </c>
      <c r="F5268" s="21">
        <f t="shared" ref="F5268:F5289" si="1096">ROUND(16-((0.42-(E5268-79))/0.14)*(16/6),0)</f>
        <v>13</v>
      </c>
      <c r="G5268" s="13"/>
      <c r="H5268" s="21">
        <f t="shared" si="1092"/>
        <v>13</v>
      </c>
      <c r="I5268" s="13"/>
      <c r="J5268" s="11" t="str">
        <f t="shared" si="1093"/>
        <v>X</v>
      </c>
      <c r="K5268" s="11" t="str">
        <f t="shared" si="1094"/>
        <v/>
      </c>
      <c r="L5268" s="11" t="str">
        <f t="shared" si="1095"/>
        <v/>
      </c>
      <c r="M5268" s="13"/>
      <c r="X5268" s="13"/>
    </row>
    <row r="5269" spans="1:24" x14ac:dyDescent="0.3">
      <c r="A5269" s="13"/>
      <c r="B5269" s="11">
        <v>6287</v>
      </c>
      <c r="C5269" s="14">
        <f t="shared" si="1091"/>
        <v>79.290599999999998</v>
      </c>
      <c r="D5269" s="13"/>
      <c r="E5269" s="14">
        <f t="shared" si="1085"/>
        <v>79.289299999999997</v>
      </c>
      <c r="F5269" s="21">
        <f t="shared" si="1096"/>
        <v>14</v>
      </c>
      <c r="G5269" s="13"/>
      <c r="H5269" s="21">
        <f t="shared" si="1092"/>
        <v>13</v>
      </c>
      <c r="I5269" s="13"/>
      <c r="J5269" s="11" t="str">
        <f t="shared" si="1093"/>
        <v/>
      </c>
      <c r="K5269" s="11" t="str">
        <f t="shared" si="1094"/>
        <v/>
      </c>
      <c r="L5269" s="11" t="str">
        <f t="shared" si="1095"/>
        <v>O</v>
      </c>
      <c r="M5269" s="13"/>
      <c r="X5269" s="13"/>
    </row>
    <row r="5270" spans="1:24" x14ac:dyDescent="0.3">
      <c r="A5270" s="13"/>
      <c r="B5270" s="11">
        <v>6288</v>
      </c>
      <c r="C5270" s="14">
        <f t="shared" si="1091"/>
        <v>79.296899999999994</v>
      </c>
      <c r="D5270" s="13"/>
      <c r="E5270" s="14">
        <f t="shared" si="1085"/>
        <v>79.295599999999993</v>
      </c>
      <c r="F5270" s="21">
        <f t="shared" si="1096"/>
        <v>14</v>
      </c>
      <c r="G5270" s="13"/>
      <c r="H5270" s="21">
        <f t="shared" si="1092"/>
        <v>13</v>
      </c>
      <c r="I5270" s="13"/>
      <c r="J5270" s="11" t="str">
        <f t="shared" si="1093"/>
        <v/>
      </c>
      <c r="K5270" s="11" t="str">
        <f t="shared" si="1094"/>
        <v/>
      </c>
      <c r="L5270" s="11" t="str">
        <f t="shared" si="1095"/>
        <v>O</v>
      </c>
      <c r="M5270" s="13"/>
      <c r="X5270" s="13"/>
    </row>
    <row r="5271" spans="1:24" x14ac:dyDescent="0.3">
      <c r="A5271" s="13"/>
      <c r="B5271" s="11">
        <v>6289</v>
      </c>
      <c r="C5271" s="14">
        <f t="shared" si="1091"/>
        <v>79.303200000000004</v>
      </c>
      <c r="D5271" s="13"/>
      <c r="E5271" s="14">
        <f t="shared" si="1085"/>
        <v>79.301900000000003</v>
      </c>
      <c r="F5271" s="21">
        <f t="shared" si="1096"/>
        <v>14</v>
      </c>
      <c r="G5271" s="13"/>
      <c r="H5271" s="21">
        <f t="shared" si="1092"/>
        <v>13</v>
      </c>
      <c r="I5271" s="13"/>
      <c r="J5271" s="11" t="str">
        <f t="shared" si="1093"/>
        <v/>
      </c>
      <c r="K5271" s="11" t="str">
        <f t="shared" si="1094"/>
        <v/>
      </c>
      <c r="L5271" s="11" t="str">
        <f t="shared" si="1095"/>
        <v>O</v>
      </c>
      <c r="M5271" s="13"/>
      <c r="X5271" s="13"/>
    </row>
    <row r="5272" spans="1:24" x14ac:dyDescent="0.3">
      <c r="A5272" s="13"/>
      <c r="B5272" s="11">
        <v>6290</v>
      </c>
      <c r="C5272" s="14">
        <f t="shared" si="1091"/>
        <v>79.3095</v>
      </c>
      <c r="D5272" s="13"/>
      <c r="E5272" s="14">
        <f t="shared" si="1085"/>
        <v>79.308199999999999</v>
      </c>
      <c r="F5272" s="21">
        <f t="shared" si="1096"/>
        <v>14</v>
      </c>
      <c r="G5272" s="13"/>
      <c r="H5272" s="21">
        <f t="shared" si="1092"/>
        <v>13</v>
      </c>
      <c r="I5272" s="13"/>
      <c r="J5272" s="11" t="str">
        <f t="shared" si="1093"/>
        <v/>
      </c>
      <c r="K5272" s="11" t="str">
        <f t="shared" si="1094"/>
        <v/>
      </c>
      <c r="L5272" s="11" t="str">
        <f t="shared" si="1095"/>
        <v>O</v>
      </c>
      <c r="M5272" s="13"/>
      <c r="X5272" s="13"/>
    </row>
    <row r="5273" spans="1:24" x14ac:dyDescent="0.3">
      <c r="A5273" s="13"/>
      <c r="B5273" s="11">
        <v>6291</v>
      </c>
      <c r="C5273" s="14">
        <f t="shared" si="1091"/>
        <v>79.315799999999996</v>
      </c>
      <c r="D5273" s="13"/>
      <c r="E5273" s="14">
        <f t="shared" si="1085"/>
        <v>79.314499999999995</v>
      </c>
      <c r="F5273" s="21">
        <f t="shared" si="1096"/>
        <v>14</v>
      </c>
      <c r="G5273" s="13"/>
      <c r="H5273" s="21">
        <f t="shared" si="1092"/>
        <v>13</v>
      </c>
      <c r="I5273" s="13"/>
      <c r="J5273" s="11" t="str">
        <f t="shared" si="1093"/>
        <v/>
      </c>
      <c r="K5273" s="11" t="str">
        <f t="shared" si="1094"/>
        <v/>
      </c>
      <c r="L5273" s="11" t="str">
        <f t="shared" si="1095"/>
        <v>O</v>
      </c>
      <c r="M5273" s="13"/>
      <c r="X5273" s="13"/>
    </row>
    <row r="5274" spans="1:24" x14ac:dyDescent="0.3">
      <c r="A5274" s="13"/>
      <c r="B5274" s="11">
        <v>6292</v>
      </c>
      <c r="C5274" s="14">
        <f t="shared" si="1091"/>
        <v>79.322100000000006</v>
      </c>
      <c r="D5274" s="13"/>
      <c r="E5274" s="14">
        <f t="shared" si="1085"/>
        <v>79.320800000000006</v>
      </c>
      <c r="F5274" s="21">
        <f t="shared" si="1096"/>
        <v>14</v>
      </c>
      <c r="G5274" s="13"/>
      <c r="H5274" s="21">
        <f t="shared" si="1092"/>
        <v>13</v>
      </c>
      <c r="I5274" s="13"/>
      <c r="J5274" s="11" t="str">
        <f t="shared" si="1093"/>
        <v/>
      </c>
      <c r="K5274" s="11" t="str">
        <f t="shared" si="1094"/>
        <v/>
      </c>
      <c r="L5274" s="11" t="str">
        <f t="shared" si="1095"/>
        <v>O</v>
      </c>
      <c r="M5274" s="13"/>
      <c r="X5274" s="13"/>
    </row>
    <row r="5275" spans="1:24" x14ac:dyDescent="0.3">
      <c r="A5275" s="13"/>
      <c r="B5275" s="11">
        <v>6293</v>
      </c>
      <c r="C5275" s="14">
        <f t="shared" si="1091"/>
        <v>79.328400000000002</v>
      </c>
      <c r="D5275" s="13"/>
      <c r="E5275" s="14">
        <f t="shared" si="1085"/>
        <v>79.326999999999998</v>
      </c>
      <c r="F5275" s="21">
        <f t="shared" si="1096"/>
        <v>14</v>
      </c>
      <c r="G5275" s="13"/>
      <c r="H5275" s="21">
        <f t="shared" si="1092"/>
        <v>14</v>
      </c>
      <c r="I5275" s="13"/>
      <c r="J5275" s="11" t="str">
        <f t="shared" si="1093"/>
        <v>X</v>
      </c>
      <c r="K5275" s="11" t="str">
        <f t="shared" si="1094"/>
        <v/>
      </c>
      <c r="L5275" s="11" t="str">
        <f t="shared" si="1095"/>
        <v/>
      </c>
      <c r="M5275" s="13"/>
      <c r="X5275" s="13"/>
    </row>
    <row r="5276" spans="1:24" x14ac:dyDescent="0.3">
      <c r="A5276" s="13"/>
      <c r="B5276" s="11">
        <v>6294</v>
      </c>
      <c r="C5276" s="14">
        <f t="shared" si="1091"/>
        <v>79.334699999999998</v>
      </c>
      <c r="D5276" s="13"/>
      <c r="E5276" s="14">
        <f t="shared" si="1085"/>
        <v>79.333299999999994</v>
      </c>
      <c r="F5276" s="21">
        <f t="shared" si="1096"/>
        <v>14</v>
      </c>
      <c r="G5276" s="13"/>
      <c r="H5276" s="21">
        <f t="shared" si="1092"/>
        <v>14</v>
      </c>
      <c r="I5276" s="13"/>
      <c r="J5276" s="11" t="str">
        <f t="shared" si="1093"/>
        <v>X</v>
      </c>
      <c r="K5276" s="11" t="str">
        <f t="shared" si="1094"/>
        <v/>
      </c>
      <c r="L5276" s="11" t="str">
        <f t="shared" si="1095"/>
        <v/>
      </c>
      <c r="M5276" s="13"/>
      <c r="X5276" s="13"/>
    </row>
    <row r="5277" spans="1:24" x14ac:dyDescent="0.3">
      <c r="A5277" s="13"/>
      <c r="B5277" s="11">
        <v>6295</v>
      </c>
      <c r="C5277" s="14">
        <f t="shared" si="1091"/>
        <v>79.340999999999994</v>
      </c>
      <c r="D5277" s="13"/>
      <c r="E5277" s="14">
        <f t="shared" si="1085"/>
        <v>79.339600000000004</v>
      </c>
      <c r="F5277" s="21">
        <f t="shared" si="1096"/>
        <v>14</v>
      </c>
      <c r="G5277" s="13"/>
      <c r="H5277" s="21">
        <f t="shared" si="1092"/>
        <v>14</v>
      </c>
      <c r="I5277" s="13"/>
      <c r="J5277" s="11" t="str">
        <f t="shared" si="1093"/>
        <v>X</v>
      </c>
      <c r="K5277" s="11" t="str">
        <f t="shared" si="1094"/>
        <v/>
      </c>
      <c r="L5277" s="11" t="str">
        <f t="shared" si="1095"/>
        <v/>
      </c>
      <c r="M5277" s="13"/>
      <c r="X5277" s="13"/>
    </row>
    <row r="5278" spans="1:24" x14ac:dyDescent="0.3">
      <c r="A5278" s="13"/>
      <c r="B5278" s="11">
        <v>6296</v>
      </c>
      <c r="C5278" s="14">
        <f t="shared" si="1091"/>
        <v>79.347300000000004</v>
      </c>
      <c r="D5278" s="13"/>
      <c r="E5278" s="14">
        <f t="shared" si="1085"/>
        <v>79.3459</v>
      </c>
      <c r="F5278" s="21">
        <f t="shared" si="1096"/>
        <v>15</v>
      </c>
      <c r="G5278" s="13"/>
      <c r="H5278" s="21">
        <f t="shared" si="1092"/>
        <v>14</v>
      </c>
      <c r="I5278" s="13"/>
      <c r="J5278" s="11" t="str">
        <f t="shared" si="1093"/>
        <v/>
      </c>
      <c r="K5278" s="11" t="str">
        <f t="shared" si="1094"/>
        <v/>
      </c>
      <c r="L5278" s="11" t="str">
        <f t="shared" si="1095"/>
        <v>O</v>
      </c>
      <c r="M5278" s="13"/>
      <c r="X5278" s="13"/>
    </row>
    <row r="5279" spans="1:24" x14ac:dyDescent="0.3">
      <c r="A5279" s="13"/>
      <c r="B5279" s="11">
        <v>6297</v>
      </c>
      <c r="C5279" s="14">
        <f t="shared" si="1091"/>
        <v>79.3536</v>
      </c>
      <c r="D5279" s="13"/>
      <c r="E5279" s="14">
        <f t="shared" si="1085"/>
        <v>79.352199999999996</v>
      </c>
      <c r="F5279" s="21">
        <f t="shared" si="1096"/>
        <v>15</v>
      </c>
      <c r="G5279" s="13"/>
      <c r="H5279" s="21">
        <f t="shared" si="1092"/>
        <v>14</v>
      </c>
      <c r="I5279" s="13"/>
      <c r="J5279" s="11" t="str">
        <f t="shared" si="1093"/>
        <v/>
      </c>
      <c r="K5279" s="11" t="str">
        <f t="shared" si="1094"/>
        <v/>
      </c>
      <c r="L5279" s="11" t="str">
        <f t="shared" si="1095"/>
        <v>O</v>
      </c>
      <c r="M5279" s="13"/>
      <c r="X5279" s="13"/>
    </row>
    <row r="5280" spans="1:24" x14ac:dyDescent="0.3">
      <c r="A5280" s="13"/>
      <c r="B5280" s="11">
        <v>6298</v>
      </c>
      <c r="C5280" s="14">
        <f t="shared" si="1091"/>
        <v>79.359899999999996</v>
      </c>
      <c r="D5280" s="13"/>
      <c r="E5280" s="14">
        <f t="shared" si="1085"/>
        <v>79.358500000000006</v>
      </c>
      <c r="F5280" s="21">
        <f t="shared" si="1096"/>
        <v>15</v>
      </c>
      <c r="G5280" s="13"/>
      <c r="H5280" s="21">
        <f t="shared" si="1092"/>
        <v>14</v>
      </c>
      <c r="I5280" s="13"/>
      <c r="J5280" s="11" t="str">
        <f t="shared" si="1093"/>
        <v/>
      </c>
      <c r="K5280" s="11" t="str">
        <f t="shared" si="1094"/>
        <v/>
      </c>
      <c r="L5280" s="11" t="str">
        <f t="shared" si="1095"/>
        <v>O</v>
      </c>
      <c r="M5280" s="13"/>
      <c r="X5280" s="13"/>
    </row>
    <row r="5281" spans="1:24" x14ac:dyDescent="0.3">
      <c r="A5281" s="13"/>
      <c r="B5281" s="11">
        <v>6299</v>
      </c>
      <c r="C5281" s="14">
        <f t="shared" si="1091"/>
        <v>79.366200000000006</v>
      </c>
      <c r="D5281" s="13"/>
      <c r="E5281" s="14">
        <f t="shared" si="1085"/>
        <v>79.364800000000002</v>
      </c>
      <c r="F5281" s="21">
        <f t="shared" si="1096"/>
        <v>15</v>
      </c>
      <c r="G5281" s="13"/>
      <c r="H5281" s="21">
        <f t="shared" si="1092"/>
        <v>14</v>
      </c>
      <c r="I5281" s="13"/>
      <c r="J5281" s="11" t="str">
        <f t="shared" si="1093"/>
        <v/>
      </c>
      <c r="K5281" s="11" t="str">
        <f t="shared" si="1094"/>
        <v/>
      </c>
      <c r="L5281" s="11" t="str">
        <f t="shared" si="1095"/>
        <v>O</v>
      </c>
      <c r="M5281" s="13"/>
      <c r="X5281" s="13"/>
    </row>
    <row r="5282" spans="1:24" x14ac:dyDescent="0.3">
      <c r="A5282" s="13"/>
      <c r="B5282" s="11">
        <v>6300</v>
      </c>
      <c r="C5282" s="14">
        <f t="shared" si="1091"/>
        <v>79.372500000000002</v>
      </c>
      <c r="D5282" s="13"/>
      <c r="E5282" s="14">
        <f t="shared" si="1085"/>
        <v>79.371099999999998</v>
      </c>
      <c r="F5282" s="21">
        <f t="shared" si="1096"/>
        <v>15</v>
      </c>
      <c r="G5282" s="13"/>
      <c r="H5282" s="21">
        <f t="shared" si="1092"/>
        <v>14</v>
      </c>
      <c r="I5282" s="13"/>
      <c r="J5282" s="11" t="str">
        <f t="shared" si="1093"/>
        <v/>
      </c>
      <c r="K5282" s="11" t="str">
        <f t="shared" si="1094"/>
        <v/>
      </c>
      <c r="L5282" s="11" t="str">
        <f t="shared" si="1095"/>
        <v>O</v>
      </c>
      <c r="M5282" s="13"/>
      <c r="X5282" s="13"/>
    </row>
    <row r="5283" spans="1:24" x14ac:dyDescent="0.3">
      <c r="A5283" s="13"/>
      <c r="B5283" s="11">
        <v>6301</v>
      </c>
      <c r="C5283" s="14">
        <f t="shared" si="1091"/>
        <v>79.378799999999998</v>
      </c>
      <c r="D5283" s="13"/>
      <c r="E5283" s="14">
        <f t="shared" si="1085"/>
        <v>79.377399999999994</v>
      </c>
      <c r="F5283" s="21">
        <f t="shared" si="1096"/>
        <v>15</v>
      </c>
      <c r="G5283" s="13"/>
      <c r="H5283" s="21">
        <f t="shared" si="1092"/>
        <v>14</v>
      </c>
      <c r="I5283" s="13"/>
      <c r="J5283" s="11" t="str">
        <f t="shared" si="1093"/>
        <v/>
      </c>
      <c r="K5283" s="11" t="str">
        <f t="shared" si="1094"/>
        <v/>
      </c>
      <c r="L5283" s="11" t="str">
        <f t="shared" si="1095"/>
        <v>O</v>
      </c>
      <c r="M5283" s="13"/>
      <c r="X5283" s="13"/>
    </row>
    <row r="5284" spans="1:24" x14ac:dyDescent="0.3">
      <c r="A5284" s="13"/>
      <c r="B5284" s="11">
        <v>6302</v>
      </c>
      <c r="C5284" s="14">
        <f t="shared" si="1091"/>
        <v>79.385099999999994</v>
      </c>
      <c r="D5284" s="13"/>
      <c r="E5284" s="14">
        <f t="shared" si="1085"/>
        <v>79.383600000000001</v>
      </c>
      <c r="F5284" s="21">
        <f t="shared" si="1096"/>
        <v>15</v>
      </c>
      <c r="G5284" s="13"/>
      <c r="H5284" s="21">
        <f t="shared" si="1092"/>
        <v>15</v>
      </c>
      <c r="I5284" s="13"/>
      <c r="J5284" s="11" t="str">
        <f t="shared" si="1093"/>
        <v>X</v>
      </c>
      <c r="K5284" s="11" t="str">
        <f t="shared" si="1094"/>
        <v/>
      </c>
      <c r="L5284" s="11" t="str">
        <f t="shared" si="1095"/>
        <v/>
      </c>
      <c r="M5284" s="13"/>
      <c r="X5284" s="13"/>
    </row>
    <row r="5285" spans="1:24" x14ac:dyDescent="0.3">
      <c r="A5285" s="13"/>
      <c r="B5285" s="11">
        <v>6303</v>
      </c>
      <c r="C5285" s="14">
        <f t="shared" si="1091"/>
        <v>79.391400000000004</v>
      </c>
      <c r="D5285" s="13"/>
      <c r="E5285" s="14">
        <f t="shared" si="1085"/>
        <v>79.389899999999997</v>
      </c>
      <c r="F5285" s="21">
        <f t="shared" si="1096"/>
        <v>15</v>
      </c>
      <c r="G5285" s="13"/>
      <c r="H5285" s="21">
        <f t="shared" si="1092"/>
        <v>15</v>
      </c>
      <c r="I5285" s="13"/>
      <c r="J5285" s="11" t="str">
        <f t="shared" si="1093"/>
        <v>X</v>
      </c>
      <c r="K5285" s="11" t="str">
        <f t="shared" si="1094"/>
        <v/>
      </c>
      <c r="L5285" s="11" t="str">
        <f t="shared" si="1095"/>
        <v/>
      </c>
      <c r="M5285" s="13"/>
      <c r="X5285" s="13"/>
    </row>
    <row r="5286" spans="1:24" x14ac:dyDescent="0.3">
      <c r="A5286" s="13"/>
      <c r="B5286" s="11">
        <v>6304</v>
      </c>
      <c r="C5286" s="14">
        <f t="shared" si="1091"/>
        <v>79.3977</v>
      </c>
      <c r="D5286" s="13"/>
      <c r="E5286" s="14">
        <f t="shared" si="1085"/>
        <v>79.396199999999993</v>
      </c>
      <c r="F5286" s="21">
        <f t="shared" si="1096"/>
        <v>16</v>
      </c>
      <c r="G5286" s="13"/>
      <c r="H5286" s="21">
        <f t="shared" si="1092"/>
        <v>15</v>
      </c>
      <c r="I5286" s="13"/>
      <c r="J5286" s="11" t="str">
        <f t="shared" si="1093"/>
        <v/>
      </c>
      <c r="K5286" s="11" t="str">
        <f t="shared" si="1094"/>
        <v/>
      </c>
      <c r="L5286" s="11" t="str">
        <f t="shared" si="1095"/>
        <v>O</v>
      </c>
      <c r="M5286" s="13"/>
      <c r="X5286" s="13"/>
    </row>
    <row r="5287" spans="1:24" x14ac:dyDescent="0.3">
      <c r="A5287" s="13"/>
      <c r="B5287" s="11">
        <v>6305</v>
      </c>
      <c r="C5287" s="14">
        <f t="shared" si="1091"/>
        <v>79.403999999999996</v>
      </c>
      <c r="D5287" s="13"/>
      <c r="E5287" s="14">
        <f t="shared" si="1085"/>
        <v>79.402500000000003</v>
      </c>
      <c r="F5287" s="21">
        <f t="shared" si="1096"/>
        <v>16</v>
      </c>
      <c r="G5287" s="13"/>
      <c r="H5287" s="21">
        <f t="shared" si="1092"/>
        <v>15</v>
      </c>
      <c r="I5287" s="13"/>
      <c r="J5287" s="11" t="str">
        <f t="shared" si="1093"/>
        <v/>
      </c>
      <c r="K5287" s="11" t="str">
        <f t="shared" si="1094"/>
        <v/>
      </c>
      <c r="L5287" s="11" t="str">
        <f t="shared" si="1095"/>
        <v>O</v>
      </c>
      <c r="M5287" s="13"/>
      <c r="X5287" s="13"/>
    </row>
    <row r="5288" spans="1:24" x14ac:dyDescent="0.3">
      <c r="A5288" s="13"/>
      <c r="B5288" s="11">
        <v>6306</v>
      </c>
      <c r="C5288" s="14">
        <f t="shared" si="1091"/>
        <v>79.410300000000007</v>
      </c>
      <c r="D5288" s="13"/>
      <c r="E5288" s="14">
        <f t="shared" ref="E5288:E5351" si="1097">ROUND(79+(B5288-6241)/159,4)</f>
        <v>79.408799999999999</v>
      </c>
      <c r="F5288" s="21">
        <f t="shared" si="1096"/>
        <v>16</v>
      </c>
      <c r="G5288" s="13"/>
      <c r="H5288" s="21">
        <f t="shared" si="1092"/>
        <v>15</v>
      </c>
      <c r="I5288" s="13"/>
      <c r="J5288" s="11" t="str">
        <f t="shared" ref="J5288:J5319" si="1098">IF(H5288=F5288,"X","")</f>
        <v/>
      </c>
      <c r="K5288" s="11" t="str">
        <f t="shared" ref="K5288:K5319" si="1099">IF(H5288&gt;F5288,"U","")</f>
        <v/>
      </c>
      <c r="L5288" s="11" t="str">
        <f t="shared" ref="L5288:L5319" si="1100">IF(H5288&lt;F5288,"O","")</f>
        <v>O</v>
      </c>
      <c r="M5288" s="13"/>
      <c r="X5288" s="13"/>
    </row>
    <row r="5289" spans="1:24" x14ac:dyDescent="0.3">
      <c r="A5289" s="13"/>
      <c r="B5289" s="11">
        <v>6307</v>
      </c>
      <c r="C5289" s="14">
        <f t="shared" si="1091"/>
        <v>79.416600000000003</v>
      </c>
      <c r="D5289" s="13"/>
      <c r="E5289" s="14">
        <f t="shared" si="1097"/>
        <v>79.415099999999995</v>
      </c>
      <c r="F5289" s="21">
        <f t="shared" si="1096"/>
        <v>16</v>
      </c>
      <c r="G5289" s="13"/>
      <c r="H5289" s="21">
        <f t="shared" si="1092"/>
        <v>15</v>
      </c>
      <c r="I5289" s="13"/>
      <c r="J5289" s="11" t="str">
        <f t="shared" si="1098"/>
        <v/>
      </c>
      <c r="K5289" s="11" t="str">
        <f t="shared" si="1099"/>
        <v/>
      </c>
      <c r="L5289" s="11" t="str">
        <f t="shared" si="1100"/>
        <v>O</v>
      </c>
      <c r="M5289" s="13"/>
      <c r="X5289" s="13"/>
    </row>
    <row r="5290" spans="1:24" x14ac:dyDescent="0.3">
      <c r="A5290" s="13"/>
      <c r="B5290" s="11">
        <v>6308</v>
      </c>
      <c r="C5290" s="14">
        <f t="shared" si="1091"/>
        <v>79.422899999999998</v>
      </c>
      <c r="D5290" s="13"/>
      <c r="E5290" s="14">
        <f t="shared" si="1097"/>
        <v>79.421400000000006</v>
      </c>
      <c r="F5290" s="21">
        <v>16</v>
      </c>
      <c r="G5290" s="13"/>
      <c r="H5290" s="21">
        <f t="shared" si="1092"/>
        <v>15</v>
      </c>
      <c r="I5290" s="13"/>
      <c r="J5290" s="11" t="str">
        <f t="shared" si="1098"/>
        <v/>
      </c>
      <c r="K5290" s="11" t="str">
        <f t="shared" si="1099"/>
        <v/>
      </c>
      <c r="L5290" s="11" t="str">
        <f t="shared" si="1100"/>
        <v>O</v>
      </c>
      <c r="M5290" s="13"/>
      <c r="X5290" s="13"/>
    </row>
    <row r="5291" spans="1:24" x14ac:dyDescent="0.3">
      <c r="A5291" s="13"/>
      <c r="B5291" s="11">
        <v>6309</v>
      </c>
      <c r="C5291" s="14">
        <f t="shared" si="1091"/>
        <v>79.429199999999994</v>
      </c>
      <c r="D5291" s="13"/>
      <c r="E5291" s="14">
        <f t="shared" si="1097"/>
        <v>79.427700000000002</v>
      </c>
      <c r="F5291" s="21">
        <v>16</v>
      </c>
      <c r="G5291" s="13"/>
      <c r="H5291" s="21">
        <f t="shared" si="1092"/>
        <v>15</v>
      </c>
      <c r="I5291" s="13"/>
      <c r="J5291" s="11" t="str">
        <f t="shared" si="1098"/>
        <v/>
      </c>
      <c r="K5291" s="11" t="str">
        <f t="shared" si="1099"/>
        <v/>
      </c>
      <c r="L5291" s="11" t="str">
        <f t="shared" si="1100"/>
        <v>O</v>
      </c>
      <c r="M5291" s="13"/>
      <c r="X5291" s="13"/>
    </row>
    <row r="5292" spans="1:24" x14ac:dyDescent="0.3">
      <c r="A5292" s="13"/>
      <c r="B5292" s="11">
        <v>6310</v>
      </c>
      <c r="C5292" s="14">
        <f t="shared" si="1091"/>
        <v>79.435500000000005</v>
      </c>
      <c r="D5292" s="13"/>
      <c r="E5292" s="14">
        <f t="shared" si="1097"/>
        <v>79.433999999999997</v>
      </c>
      <c r="F5292" s="21">
        <v>16</v>
      </c>
      <c r="G5292" s="13"/>
      <c r="H5292" s="21">
        <f t="shared" si="1092"/>
        <v>15</v>
      </c>
      <c r="I5292" s="13"/>
      <c r="J5292" s="11" t="str">
        <f t="shared" si="1098"/>
        <v/>
      </c>
      <c r="K5292" s="11" t="str">
        <f t="shared" si="1099"/>
        <v/>
      </c>
      <c r="L5292" s="11" t="str">
        <f t="shared" si="1100"/>
        <v>O</v>
      </c>
      <c r="M5292" s="13"/>
      <c r="X5292" s="13"/>
    </row>
    <row r="5293" spans="1:24" x14ac:dyDescent="0.3">
      <c r="A5293" s="13"/>
      <c r="B5293" s="11">
        <v>6311</v>
      </c>
      <c r="C5293" s="14">
        <f t="shared" si="1091"/>
        <v>79.441800000000001</v>
      </c>
      <c r="D5293" s="13"/>
      <c r="E5293" s="14">
        <f t="shared" si="1097"/>
        <v>79.440299999999993</v>
      </c>
      <c r="F5293" s="21">
        <v>16</v>
      </c>
      <c r="G5293" s="13"/>
      <c r="H5293" s="21">
        <f t="shared" si="1092"/>
        <v>15</v>
      </c>
      <c r="I5293" s="13"/>
      <c r="J5293" s="11" t="str">
        <f t="shared" si="1098"/>
        <v/>
      </c>
      <c r="K5293" s="11" t="str">
        <f t="shared" si="1099"/>
        <v/>
      </c>
      <c r="L5293" s="11" t="str">
        <f t="shared" si="1100"/>
        <v>O</v>
      </c>
      <c r="M5293" s="13"/>
      <c r="X5293" s="13"/>
    </row>
    <row r="5294" spans="1:24" x14ac:dyDescent="0.3">
      <c r="A5294" s="13"/>
      <c r="B5294" s="11">
        <v>6312</v>
      </c>
      <c r="C5294" s="14">
        <f t="shared" si="1091"/>
        <v>79.448099999999997</v>
      </c>
      <c r="D5294" s="13"/>
      <c r="E5294" s="14">
        <f t="shared" si="1097"/>
        <v>79.4465</v>
      </c>
      <c r="F5294" s="21">
        <v>16</v>
      </c>
      <c r="G5294" s="13"/>
      <c r="H5294" s="21">
        <f t="shared" si="1092"/>
        <v>16</v>
      </c>
      <c r="I5294" s="13"/>
      <c r="J5294" s="11" t="str">
        <f t="shared" si="1098"/>
        <v>X</v>
      </c>
      <c r="K5294" s="11" t="str">
        <f t="shared" si="1099"/>
        <v/>
      </c>
      <c r="L5294" s="11" t="str">
        <f t="shared" si="1100"/>
        <v/>
      </c>
      <c r="M5294" s="13"/>
      <c r="X5294" s="13"/>
    </row>
    <row r="5295" spans="1:24" x14ac:dyDescent="0.3">
      <c r="A5295" s="13"/>
      <c r="B5295" s="11">
        <v>6313</v>
      </c>
      <c r="C5295" s="14">
        <f t="shared" si="1091"/>
        <v>79.454400000000007</v>
      </c>
      <c r="D5295" s="13"/>
      <c r="E5295" s="14">
        <f t="shared" si="1097"/>
        <v>79.452799999999996</v>
      </c>
      <c r="F5295" s="21">
        <v>16</v>
      </c>
      <c r="G5295" s="13"/>
      <c r="H5295" s="21">
        <f t="shared" si="1092"/>
        <v>16</v>
      </c>
      <c r="I5295" s="13"/>
      <c r="J5295" s="11" t="str">
        <f t="shared" si="1098"/>
        <v>X</v>
      </c>
      <c r="K5295" s="11" t="str">
        <f t="shared" si="1099"/>
        <v/>
      </c>
      <c r="L5295" s="11" t="str">
        <f t="shared" si="1100"/>
        <v/>
      </c>
      <c r="M5295" s="13"/>
      <c r="X5295" s="13"/>
    </row>
    <row r="5296" spans="1:24" x14ac:dyDescent="0.3">
      <c r="A5296" s="13"/>
      <c r="B5296" s="11">
        <v>6314</v>
      </c>
      <c r="C5296" s="14">
        <f t="shared" si="1091"/>
        <v>79.460700000000003</v>
      </c>
      <c r="D5296" s="13"/>
      <c r="E5296" s="14">
        <f t="shared" si="1097"/>
        <v>79.459100000000007</v>
      </c>
      <c r="F5296" s="21">
        <v>16</v>
      </c>
      <c r="G5296" s="13"/>
      <c r="H5296" s="21">
        <f t="shared" si="1092"/>
        <v>16</v>
      </c>
      <c r="I5296" s="13"/>
      <c r="J5296" s="11" t="str">
        <f t="shared" si="1098"/>
        <v>X</v>
      </c>
      <c r="K5296" s="11" t="str">
        <f t="shared" si="1099"/>
        <v/>
      </c>
      <c r="L5296" s="11" t="str">
        <f t="shared" si="1100"/>
        <v/>
      </c>
      <c r="M5296" s="13"/>
      <c r="X5296" s="13"/>
    </row>
    <row r="5297" spans="1:24" x14ac:dyDescent="0.3">
      <c r="A5297" s="13"/>
      <c r="B5297" s="11">
        <v>6315</v>
      </c>
      <c r="C5297" s="14">
        <f t="shared" si="1091"/>
        <v>79.466999999999999</v>
      </c>
      <c r="D5297" s="13"/>
      <c r="E5297" s="14">
        <f t="shared" si="1097"/>
        <v>79.465400000000002</v>
      </c>
      <c r="F5297" s="21">
        <v>16</v>
      </c>
      <c r="G5297" s="13"/>
      <c r="H5297" s="21">
        <f t="shared" si="1092"/>
        <v>16</v>
      </c>
      <c r="I5297" s="13"/>
      <c r="J5297" s="11" t="str">
        <f t="shared" si="1098"/>
        <v>X</v>
      </c>
      <c r="K5297" s="11" t="str">
        <f t="shared" si="1099"/>
        <v/>
      </c>
      <c r="L5297" s="11" t="str">
        <f t="shared" si="1100"/>
        <v/>
      </c>
      <c r="M5297" s="13"/>
      <c r="X5297" s="13"/>
    </row>
    <row r="5298" spans="1:24" x14ac:dyDescent="0.3">
      <c r="A5298" s="13"/>
      <c r="B5298" s="11">
        <v>6316</v>
      </c>
      <c r="C5298" s="14">
        <f t="shared" si="1091"/>
        <v>79.473299999999995</v>
      </c>
      <c r="D5298" s="13"/>
      <c r="E5298" s="14">
        <f t="shared" si="1097"/>
        <v>79.471699999999998</v>
      </c>
      <c r="F5298" s="21">
        <v>16</v>
      </c>
      <c r="G5298" s="13"/>
      <c r="H5298" s="21">
        <f t="shared" si="1092"/>
        <v>16</v>
      </c>
      <c r="I5298" s="13"/>
      <c r="J5298" s="11" t="str">
        <f t="shared" si="1098"/>
        <v>X</v>
      </c>
      <c r="K5298" s="11" t="str">
        <f t="shared" si="1099"/>
        <v/>
      </c>
      <c r="L5298" s="11" t="str">
        <f t="shared" si="1100"/>
        <v/>
      </c>
      <c r="M5298" s="13"/>
      <c r="X5298" s="13"/>
    </row>
    <row r="5299" spans="1:24" x14ac:dyDescent="0.3">
      <c r="A5299" s="13"/>
      <c r="B5299" s="11">
        <v>6317</v>
      </c>
      <c r="C5299" s="14">
        <f t="shared" si="1091"/>
        <v>79.479600000000005</v>
      </c>
      <c r="D5299" s="13"/>
      <c r="E5299" s="14">
        <f t="shared" si="1097"/>
        <v>79.477999999999994</v>
      </c>
      <c r="F5299" s="21">
        <v>16</v>
      </c>
      <c r="G5299" s="13"/>
      <c r="H5299" s="21">
        <f t="shared" si="1092"/>
        <v>16</v>
      </c>
      <c r="I5299" s="13"/>
      <c r="J5299" s="11" t="str">
        <f t="shared" si="1098"/>
        <v>X</v>
      </c>
      <c r="K5299" s="11" t="str">
        <f t="shared" si="1099"/>
        <v/>
      </c>
      <c r="L5299" s="11" t="str">
        <f t="shared" si="1100"/>
        <v/>
      </c>
      <c r="M5299" s="13"/>
      <c r="X5299" s="13"/>
    </row>
    <row r="5300" spans="1:24" x14ac:dyDescent="0.3">
      <c r="A5300" s="13"/>
      <c r="B5300" s="11">
        <v>6318</v>
      </c>
      <c r="C5300" s="14">
        <f t="shared" si="1091"/>
        <v>79.485799999999998</v>
      </c>
      <c r="D5300" s="13"/>
      <c r="E5300" s="14">
        <f t="shared" si="1097"/>
        <v>79.484300000000005</v>
      </c>
      <c r="F5300" s="21">
        <v>16</v>
      </c>
      <c r="G5300" s="13"/>
      <c r="H5300" s="21">
        <f t="shared" si="1092"/>
        <v>15</v>
      </c>
      <c r="I5300" s="13"/>
      <c r="J5300" s="11" t="str">
        <f t="shared" si="1098"/>
        <v/>
      </c>
      <c r="K5300" s="11" t="str">
        <f t="shared" si="1099"/>
        <v/>
      </c>
      <c r="L5300" s="11" t="str">
        <f t="shared" si="1100"/>
        <v>O</v>
      </c>
      <c r="M5300" s="13"/>
      <c r="X5300" s="13"/>
    </row>
    <row r="5301" spans="1:24" x14ac:dyDescent="0.3">
      <c r="A5301" s="13"/>
      <c r="B5301" s="11">
        <v>6319</v>
      </c>
      <c r="C5301" s="14">
        <f t="shared" si="1091"/>
        <v>79.492099999999994</v>
      </c>
      <c r="D5301" s="13"/>
      <c r="E5301" s="14">
        <f t="shared" si="1097"/>
        <v>79.490600000000001</v>
      </c>
      <c r="F5301" s="21">
        <v>16</v>
      </c>
      <c r="G5301" s="13"/>
      <c r="H5301" s="21">
        <f t="shared" si="1092"/>
        <v>15</v>
      </c>
      <c r="I5301" s="13"/>
      <c r="J5301" s="11" t="str">
        <f t="shared" si="1098"/>
        <v/>
      </c>
      <c r="K5301" s="11" t="str">
        <f t="shared" si="1099"/>
        <v/>
      </c>
      <c r="L5301" s="11" t="str">
        <f t="shared" si="1100"/>
        <v>O</v>
      </c>
      <c r="M5301" s="13"/>
      <c r="X5301" s="13"/>
    </row>
    <row r="5302" spans="1:24" x14ac:dyDescent="0.3">
      <c r="A5302" s="13"/>
      <c r="B5302" s="11">
        <v>6320</v>
      </c>
      <c r="C5302" s="14">
        <f t="shared" si="1091"/>
        <v>79.498400000000004</v>
      </c>
      <c r="D5302" s="13"/>
      <c r="E5302" s="14">
        <f t="shared" si="1097"/>
        <v>79.496899999999997</v>
      </c>
      <c r="F5302" s="21">
        <v>16</v>
      </c>
      <c r="G5302" s="13"/>
      <c r="H5302" s="21">
        <f t="shared" si="1092"/>
        <v>15</v>
      </c>
      <c r="I5302" s="13"/>
      <c r="J5302" s="11" t="str">
        <f t="shared" si="1098"/>
        <v/>
      </c>
      <c r="K5302" s="11" t="str">
        <f t="shared" si="1099"/>
        <v/>
      </c>
      <c r="L5302" s="11" t="str">
        <f t="shared" si="1100"/>
        <v>O</v>
      </c>
      <c r="M5302" s="13"/>
      <c r="X5302" s="13"/>
    </row>
    <row r="5303" spans="1:24" x14ac:dyDescent="0.3">
      <c r="A5303" s="13"/>
      <c r="B5303" s="11">
        <v>6321</v>
      </c>
      <c r="C5303" s="14">
        <f t="shared" si="1091"/>
        <v>79.5047</v>
      </c>
      <c r="D5303" s="13"/>
      <c r="E5303" s="14">
        <f t="shared" si="1097"/>
        <v>79.503100000000003</v>
      </c>
      <c r="F5303" s="21">
        <v>16</v>
      </c>
      <c r="G5303" s="13"/>
      <c r="H5303" s="21">
        <f t="shared" si="1092"/>
        <v>16</v>
      </c>
      <c r="I5303" s="13"/>
      <c r="J5303" s="11" t="str">
        <f t="shared" si="1098"/>
        <v>X</v>
      </c>
      <c r="K5303" s="11" t="str">
        <f t="shared" si="1099"/>
        <v/>
      </c>
      <c r="L5303" s="11" t="str">
        <f t="shared" si="1100"/>
        <v/>
      </c>
      <c r="M5303" s="13"/>
      <c r="X5303" s="13"/>
    </row>
    <row r="5304" spans="1:24" x14ac:dyDescent="0.3">
      <c r="A5304" s="13"/>
      <c r="B5304" s="11">
        <v>6322</v>
      </c>
      <c r="C5304" s="14">
        <f t="shared" si="1091"/>
        <v>79.510999999999996</v>
      </c>
      <c r="D5304" s="13"/>
      <c r="E5304" s="14">
        <f t="shared" si="1097"/>
        <v>79.509399999999999</v>
      </c>
      <c r="F5304" s="21">
        <v>16</v>
      </c>
      <c r="G5304" s="13"/>
      <c r="H5304" s="21">
        <f t="shared" si="1092"/>
        <v>16</v>
      </c>
      <c r="I5304" s="13"/>
      <c r="J5304" s="11" t="str">
        <f t="shared" si="1098"/>
        <v>X</v>
      </c>
      <c r="K5304" s="11" t="str">
        <f t="shared" si="1099"/>
        <v/>
      </c>
      <c r="L5304" s="11" t="str">
        <f t="shared" si="1100"/>
        <v/>
      </c>
      <c r="M5304" s="13"/>
      <c r="X5304" s="13"/>
    </row>
    <row r="5305" spans="1:24" x14ac:dyDescent="0.3">
      <c r="A5305" s="13"/>
      <c r="B5305" s="11">
        <v>6323</v>
      </c>
      <c r="C5305" s="14">
        <f t="shared" si="1091"/>
        <v>79.517300000000006</v>
      </c>
      <c r="D5305" s="13"/>
      <c r="E5305" s="14">
        <f t="shared" si="1097"/>
        <v>79.515699999999995</v>
      </c>
      <c r="F5305" s="21">
        <v>16</v>
      </c>
      <c r="G5305" s="13"/>
      <c r="H5305" s="21">
        <f t="shared" si="1092"/>
        <v>16</v>
      </c>
      <c r="I5305" s="13"/>
      <c r="J5305" s="11" t="str">
        <f t="shared" si="1098"/>
        <v>X</v>
      </c>
      <c r="K5305" s="11" t="str">
        <f t="shared" si="1099"/>
        <v/>
      </c>
      <c r="L5305" s="11" t="str">
        <f t="shared" si="1100"/>
        <v/>
      </c>
      <c r="M5305" s="13"/>
      <c r="X5305" s="13"/>
    </row>
    <row r="5306" spans="1:24" x14ac:dyDescent="0.3">
      <c r="A5306" s="13"/>
      <c r="B5306" s="11">
        <v>6324</v>
      </c>
      <c r="C5306" s="14">
        <f t="shared" si="1091"/>
        <v>79.523600000000002</v>
      </c>
      <c r="D5306" s="13"/>
      <c r="E5306" s="14">
        <f t="shared" si="1097"/>
        <v>79.522000000000006</v>
      </c>
      <c r="F5306" s="21">
        <v>16</v>
      </c>
      <c r="G5306" s="13"/>
      <c r="H5306" s="21">
        <f t="shared" si="1092"/>
        <v>16</v>
      </c>
      <c r="I5306" s="13"/>
      <c r="J5306" s="11" t="str">
        <f t="shared" si="1098"/>
        <v>X</v>
      </c>
      <c r="K5306" s="11" t="str">
        <f t="shared" si="1099"/>
        <v/>
      </c>
      <c r="L5306" s="11" t="str">
        <f t="shared" si="1100"/>
        <v/>
      </c>
      <c r="M5306" s="13"/>
      <c r="X5306" s="13"/>
    </row>
    <row r="5307" spans="1:24" x14ac:dyDescent="0.3">
      <c r="A5307" s="13"/>
      <c r="B5307" s="11">
        <v>6325</v>
      </c>
      <c r="C5307" s="14">
        <f t="shared" si="1091"/>
        <v>79.529899999999998</v>
      </c>
      <c r="D5307" s="13"/>
      <c r="E5307" s="14">
        <f t="shared" si="1097"/>
        <v>79.528300000000002</v>
      </c>
      <c r="F5307" s="21">
        <v>16</v>
      </c>
      <c r="G5307" s="13"/>
      <c r="H5307" s="21">
        <f t="shared" si="1092"/>
        <v>16</v>
      </c>
      <c r="I5307" s="13"/>
      <c r="J5307" s="11" t="str">
        <f t="shared" si="1098"/>
        <v>X</v>
      </c>
      <c r="K5307" s="11" t="str">
        <f t="shared" si="1099"/>
        <v/>
      </c>
      <c r="L5307" s="11" t="str">
        <f t="shared" si="1100"/>
        <v/>
      </c>
      <c r="M5307" s="13"/>
      <c r="X5307" s="13"/>
    </row>
    <row r="5308" spans="1:24" x14ac:dyDescent="0.3">
      <c r="A5308" s="13"/>
      <c r="B5308" s="11">
        <v>6326</v>
      </c>
      <c r="C5308" s="14">
        <f t="shared" si="1091"/>
        <v>79.536199999999994</v>
      </c>
      <c r="D5308" s="13"/>
      <c r="E5308" s="14">
        <f t="shared" si="1097"/>
        <v>79.534599999999998</v>
      </c>
      <c r="F5308" s="21">
        <v>16</v>
      </c>
      <c r="G5308" s="13"/>
      <c r="H5308" s="21">
        <f t="shared" si="1092"/>
        <v>16</v>
      </c>
      <c r="I5308" s="13"/>
      <c r="J5308" s="11" t="str">
        <f t="shared" si="1098"/>
        <v>X</v>
      </c>
      <c r="K5308" s="11" t="str">
        <f t="shared" si="1099"/>
        <v/>
      </c>
      <c r="L5308" s="11" t="str">
        <f t="shared" si="1100"/>
        <v/>
      </c>
      <c r="M5308" s="13"/>
      <c r="X5308" s="13"/>
    </row>
    <row r="5309" spans="1:24" x14ac:dyDescent="0.3">
      <c r="A5309" s="13"/>
      <c r="B5309" s="11">
        <v>6327</v>
      </c>
      <c r="C5309" s="14">
        <f t="shared" si="1091"/>
        <v>79.542400000000001</v>
      </c>
      <c r="D5309" s="13"/>
      <c r="E5309" s="14">
        <f t="shared" si="1097"/>
        <v>79.540899999999993</v>
      </c>
      <c r="F5309" s="21">
        <v>16</v>
      </c>
      <c r="G5309" s="13"/>
      <c r="H5309" s="21">
        <f t="shared" si="1092"/>
        <v>15</v>
      </c>
      <c r="I5309" s="13"/>
      <c r="J5309" s="11" t="str">
        <f t="shared" si="1098"/>
        <v/>
      </c>
      <c r="K5309" s="11" t="str">
        <f t="shared" si="1099"/>
        <v/>
      </c>
      <c r="L5309" s="11" t="str">
        <f t="shared" si="1100"/>
        <v>O</v>
      </c>
      <c r="M5309" s="13"/>
      <c r="X5309" s="13"/>
    </row>
    <row r="5310" spans="1:24" x14ac:dyDescent="0.3">
      <c r="A5310" s="13"/>
      <c r="B5310" s="11">
        <v>6328</v>
      </c>
      <c r="C5310" s="14">
        <f t="shared" si="1091"/>
        <v>79.548699999999997</v>
      </c>
      <c r="D5310" s="13"/>
      <c r="E5310" s="14">
        <f t="shared" si="1097"/>
        <v>79.547200000000004</v>
      </c>
      <c r="F5310" s="21">
        <v>16</v>
      </c>
      <c r="G5310" s="13"/>
      <c r="H5310" s="21">
        <f t="shared" si="1092"/>
        <v>15</v>
      </c>
      <c r="I5310" s="13"/>
      <c r="J5310" s="11" t="str">
        <f t="shared" si="1098"/>
        <v/>
      </c>
      <c r="K5310" s="11" t="str">
        <f t="shared" si="1099"/>
        <v/>
      </c>
      <c r="L5310" s="11" t="str">
        <f t="shared" si="1100"/>
        <v>O</v>
      </c>
      <c r="M5310" s="13"/>
      <c r="X5310" s="13"/>
    </row>
    <row r="5311" spans="1:24" x14ac:dyDescent="0.3">
      <c r="A5311" s="13"/>
      <c r="B5311" s="11">
        <v>6329</v>
      </c>
      <c r="C5311" s="14">
        <f t="shared" si="1091"/>
        <v>79.555000000000007</v>
      </c>
      <c r="D5311" s="13"/>
      <c r="E5311" s="14">
        <f t="shared" si="1097"/>
        <v>79.5535</v>
      </c>
      <c r="F5311" s="21">
        <v>16</v>
      </c>
      <c r="G5311" s="13"/>
      <c r="H5311" s="21">
        <f t="shared" si="1092"/>
        <v>15</v>
      </c>
      <c r="I5311" s="13"/>
      <c r="J5311" s="11" t="str">
        <f t="shared" si="1098"/>
        <v/>
      </c>
      <c r="K5311" s="11" t="str">
        <f t="shared" si="1099"/>
        <v/>
      </c>
      <c r="L5311" s="11" t="str">
        <f t="shared" si="1100"/>
        <v>O</v>
      </c>
      <c r="M5311" s="13"/>
      <c r="X5311" s="13"/>
    </row>
    <row r="5312" spans="1:24" x14ac:dyDescent="0.3">
      <c r="A5312" s="13"/>
      <c r="B5312" s="11">
        <v>6330</v>
      </c>
      <c r="C5312" s="14">
        <f t="shared" si="1091"/>
        <v>79.561300000000003</v>
      </c>
      <c r="D5312" s="13"/>
      <c r="E5312" s="14">
        <f t="shared" si="1097"/>
        <v>79.559700000000007</v>
      </c>
      <c r="F5312" s="21">
        <v>16</v>
      </c>
      <c r="G5312" s="13"/>
      <c r="H5312" s="21">
        <f t="shared" si="1092"/>
        <v>16</v>
      </c>
      <c r="I5312" s="13"/>
      <c r="J5312" s="11" t="str">
        <f t="shared" si="1098"/>
        <v>X</v>
      </c>
      <c r="K5312" s="11" t="str">
        <f t="shared" si="1099"/>
        <v/>
      </c>
      <c r="L5312" s="11" t="str">
        <f t="shared" si="1100"/>
        <v/>
      </c>
      <c r="M5312" s="13"/>
      <c r="X5312" s="13"/>
    </row>
    <row r="5313" spans="1:24" x14ac:dyDescent="0.3">
      <c r="A5313" s="13"/>
      <c r="B5313" s="11">
        <v>6331</v>
      </c>
      <c r="C5313" s="14">
        <f t="shared" si="1091"/>
        <v>79.567599999999999</v>
      </c>
      <c r="D5313" s="13"/>
      <c r="E5313" s="14">
        <f t="shared" si="1097"/>
        <v>79.566000000000003</v>
      </c>
      <c r="F5313" s="21">
        <v>16</v>
      </c>
      <c r="G5313" s="13"/>
      <c r="H5313" s="21">
        <f t="shared" si="1092"/>
        <v>16</v>
      </c>
      <c r="I5313" s="13"/>
      <c r="J5313" s="11" t="str">
        <f t="shared" si="1098"/>
        <v>X</v>
      </c>
      <c r="K5313" s="11" t="str">
        <f t="shared" si="1099"/>
        <v/>
      </c>
      <c r="L5313" s="11" t="str">
        <f t="shared" si="1100"/>
        <v/>
      </c>
      <c r="M5313" s="13"/>
      <c r="X5313" s="13"/>
    </row>
    <row r="5314" spans="1:24" x14ac:dyDescent="0.3">
      <c r="A5314" s="13"/>
      <c r="B5314" s="11">
        <v>6332</v>
      </c>
      <c r="C5314" s="14">
        <f t="shared" si="1091"/>
        <v>79.573899999999995</v>
      </c>
      <c r="D5314" s="13"/>
      <c r="E5314" s="14">
        <f t="shared" si="1097"/>
        <v>79.572299999999998</v>
      </c>
      <c r="F5314" s="21">
        <v>16</v>
      </c>
      <c r="G5314" s="13"/>
      <c r="H5314" s="21">
        <f t="shared" si="1092"/>
        <v>16</v>
      </c>
      <c r="I5314" s="13"/>
      <c r="J5314" s="11" t="str">
        <f t="shared" si="1098"/>
        <v>X</v>
      </c>
      <c r="K5314" s="11" t="str">
        <f t="shared" si="1099"/>
        <v/>
      </c>
      <c r="L5314" s="11" t="str">
        <f t="shared" si="1100"/>
        <v/>
      </c>
      <c r="M5314" s="13"/>
      <c r="X5314" s="13"/>
    </row>
    <row r="5315" spans="1:24" x14ac:dyDescent="0.3">
      <c r="A5315" s="13"/>
      <c r="B5315" s="11">
        <v>6333</v>
      </c>
      <c r="C5315" s="14">
        <f t="shared" si="1091"/>
        <v>79.580100000000002</v>
      </c>
      <c r="D5315" s="13"/>
      <c r="E5315" s="14">
        <f t="shared" si="1097"/>
        <v>79.578599999999994</v>
      </c>
      <c r="F5315" s="21">
        <v>16</v>
      </c>
      <c r="G5315" s="13"/>
      <c r="H5315" s="21">
        <f t="shared" si="1092"/>
        <v>15</v>
      </c>
      <c r="I5315" s="13"/>
      <c r="J5315" s="11" t="str">
        <f t="shared" si="1098"/>
        <v/>
      </c>
      <c r="K5315" s="11" t="str">
        <f t="shared" si="1099"/>
        <v/>
      </c>
      <c r="L5315" s="11" t="str">
        <f t="shared" si="1100"/>
        <v>O</v>
      </c>
      <c r="M5315" s="13"/>
      <c r="X5315" s="13"/>
    </row>
    <row r="5316" spans="1:24" x14ac:dyDescent="0.3">
      <c r="A5316" s="13"/>
      <c r="B5316" s="11">
        <v>6334</v>
      </c>
      <c r="C5316" s="14">
        <f t="shared" si="1091"/>
        <v>79.586399999999998</v>
      </c>
      <c r="D5316" s="13"/>
      <c r="E5316" s="14">
        <f t="shared" si="1097"/>
        <v>79.584900000000005</v>
      </c>
      <c r="F5316" s="21">
        <f t="shared" ref="F5316:F5337" si="1101">ROUND(16-(((E5316-79)-0.58)/0.14)*(16/6),0)</f>
        <v>16</v>
      </c>
      <c r="G5316" s="13"/>
      <c r="H5316" s="21">
        <f t="shared" si="1092"/>
        <v>15</v>
      </c>
      <c r="I5316" s="13"/>
      <c r="J5316" s="11" t="str">
        <f t="shared" si="1098"/>
        <v/>
      </c>
      <c r="K5316" s="11" t="str">
        <f t="shared" si="1099"/>
        <v/>
      </c>
      <c r="L5316" s="11" t="str">
        <f t="shared" si="1100"/>
        <v>O</v>
      </c>
      <c r="M5316" s="13"/>
      <c r="X5316" s="13"/>
    </row>
    <row r="5317" spans="1:24" x14ac:dyDescent="0.3">
      <c r="A5317" s="13"/>
      <c r="B5317" s="11">
        <v>6335</v>
      </c>
      <c r="C5317" s="14">
        <f t="shared" si="1091"/>
        <v>79.592699999999994</v>
      </c>
      <c r="D5317" s="13"/>
      <c r="E5317" s="14">
        <f t="shared" si="1097"/>
        <v>79.591200000000001</v>
      </c>
      <c r="F5317" s="21">
        <f t="shared" si="1101"/>
        <v>16</v>
      </c>
      <c r="G5317" s="13"/>
      <c r="H5317" s="21">
        <f t="shared" si="1092"/>
        <v>15</v>
      </c>
      <c r="I5317" s="13"/>
      <c r="J5317" s="11" t="str">
        <f t="shared" si="1098"/>
        <v/>
      </c>
      <c r="K5317" s="11" t="str">
        <f t="shared" si="1099"/>
        <v/>
      </c>
      <c r="L5317" s="11" t="str">
        <f t="shared" si="1100"/>
        <v>O</v>
      </c>
      <c r="M5317" s="13"/>
      <c r="X5317" s="13"/>
    </row>
    <row r="5318" spans="1:24" x14ac:dyDescent="0.3">
      <c r="A5318" s="13"/>
      <c r="B5318" s="11">
        <v>6336</v>
      </c>
      <c r="C5318" s="14">
        <f t="shared" ref="C5318:C5381" si="1102">ROUND(SQRT(B5318),4)</f>
        <v>79.599000000000004</v>
      </c>
      <c r="D5318" s="13"/>
      <c r="E5318" s="14">
        <f t="shared" si="1097"/>
        <v>79.597499999999997</v>
      </c>
      <c r="F5318" s="21">
        <f t="shared" si="1101"/>
        <v>16</v>
      </c>
      <c r="G5318" s="13"/>
      <c r="H5318" s="21">
        <f t="shared" si="1092"/>
        <v>15</v>
      </c>
      <c r="I5318" s="13"/>
      <c r="J5318" s="11" t="str">
        <f t="shared" si="1098"/>
        <v/>
      </c>
      <c r="K5318" s="11" t="str">
        <f t="shared" si="1099"/>
        <v/>
      </c>
      <c r="L5318" s="11" t="str">
        <f t="shared" si="1100"/>
        <v>O</v>
      </c>
      <c r="M5318" s="13"/>
      <c r="X5318" s="13"/>
    </row>
    <row r="5319" spans="1:24" x14ac:dyDescent="0.3">
      <c r="A5319" s="13"/>
      <c r="B5319" s="11">
        <v>6337</v>
      </c>
      <c r="C5319" s="14">
        <f t="shared" si="1102"/>
        <v>79.6053</v>
      </c>
      <c r="D5319" s="13"/>
      <c r="E5319" s="14">
        <f t="shared" si="1097"/>
        <v>79.603800000000007</v>
      </c>
      <c r="F5319" s="21">
        <f t="shared" si="1101"/>
        <v>16</v>
      </c>
      <c r="G5319" s="13"/>
      <c r="H5319" s="21">
        <f t="shared" ref="H5319:H5382" si="1103">ROUND(C5319-E5319,4)*10000</f>
        <v>15</v>
      </c>
      <c r="I5319" s="13"/>
      <c r="J5319" s="11" t="str">
        <f t="shared" si="1098"/>
        <v/>
      </c>
      <c r="K5319" s="11" t="str">
        <f t="shared" si="1099"/>
        <v/>
      </c>
      <c r="L5319" s="11" t="str">
        <f t="shared" si="1100"/>
        <v>O</v>
      </c>
      <c r="M5319" s="13"/>
      <c r="X5319" s="13"/>
    </row>
    <row r="5320" spans="1:24" x14ac:dyDescent="0.3">
      <c r="A5320" s="13"/>
      <c r="B5320" s="11">
        <v>6338</v>
      </c>
      <c r="C5320" s="14">
        <f t="shared" si="1102"/>
        <v>79.611599999999996</v>
      </c>
      <c r="D5320" s="13"/>
      <c r="E5320" s="14">
        <f t="shared" si="1097"/>
        <v>79.610100000000003</v>
      </c>
      <c r="F5320" s="21">
        <f t="shared" si="1101"/>
        <v>15</v>
      </c>
      <c r="G5320" s="13"/>
      <c r="H5320" s="21">
        <f t="shared" si="1103"/>
        <v>15</v>
      </c>
      <c r="I5320" s="13"/>
      <c r="J5320" s="11" t="str">
        <f t="shared" ref="J5320:J5351" si="1104">IF(H5320=F5320,"X","")</f>
        <v>X</v>
      </c>
      <c r="K5320" s="11" t="str">
        <f t="shared" ref="K5320:K5351" si="1105">IF(H5320&gt;F5320,"U","")</f>
        <v/>
      </c>
      <c r="L5320" s="11" t="str">
        <f t="shared" ref="L5320:L5351" si="1106">IF(H5320&lt;F5320,"O","")</f>
        <v/>
      </c>
      <c r="M5320" s="13"/>
      <c r="X5320" s="13"/>
    </row>
    <row r="5321" spans="1:24" x14ac:dyDescent="0.3">
      <c r="A5321" s="13"/>
      <c r="B5321" s="11">
        <v>6339</v>
      </c>
      <c r="C5321" s="14">
        <f t="shared" si="1102"/>
        <v>79.617800000000003</v>
      </c>
      <c r="D5321" s="13"/>
      <c r="E5321" s="14">
        <f t="shared" si="1097"/>
        <v>79.616399999999999</v>
      </c>
      <c r="F5321" s="21">
        <f t="shared" si="1101"/>
        <v>15</v>
      </c>
      <c r="G5321" s="13"/>
      <c r="H5321" s="21">
        <f t="shared" si="1103"/>
        <v>14</v>
      </c>
      <c r="I5321" s="13"/>
      <c r="J5321" s="11" t="str">
        <f t="shared" si="1104"/>
        <v/>
      </c>
      <c r="K5321" s="11" t="str">
        <f t="shared" si="1105"/>
        <v/>
      </c>
      <c r="L5321" s="11" t="str">
        <f t="shared" si="1106"/>
        <v>O</v>
      </c>
      <c r="M5321" s="13"/>
      <c r="X5321" s="13"/>
    </row>
    <row r="5322" spans="1:24" x14ac:dyDescent="0.3">
      <c r="A5322" s="13"/>
      <c r="B5322" s="11">
        <v>6340</v>
      </c>
      <c r="C5322" s="14">
        <f t="shared" si="1102"/>
        <v>79.624099999999999</v>
      </c>
      <c r="D5322" s="13"/>
      <c r="E5322" s="14">
        <f t="shared" si="1097"/>
        <v>79.622600000000006</v>
      </c>
      <c r="F5322" s="21">
        <f t="shared" si="1101"/>
        <v>15</v>
      </c>
      <c r="G5322" s="13"/>
      <c r="H5322" s="21">
        <f t="shared" si="1103"/>
        <v>15</v>
      </c>
      <c r="I5322" s="13"/>
      <c r="J5322" s="11" t="str">
        <f t="shared" si="1104"/>
        <v>X</v>
      </c>
      <c r="K5322" s="11" t="str">
        <f t="shared" si="1105"/>
        <v/>
      </c>
      <c r="L5322" s="11" t="str">
        <f t="shared" si="1106"/>
        <v/>
      </c>
      <c r="M5322" s="13"/>
      <c r="X5322" s="13"/>
    </row>
    <row r="5323" spans="1:24" x14ac:dyDescent="0.3">
      <c r="A5323" s="13"/>
      <c r="B5323" s="11">
        <v>6341</v>
      </c>
      <c r="C5323" s="14">
        <f t="shared" si="1102"/>
        <v>79.630399999999995</v>
      </c>
      <c r="D5323" s="13"/>
      <c r="E5323" s="14">
        <f t="shared" si="1097"/>
        <v>79.628900000000002</v>
      </c>
      <c r="F5323" s="21">
        <f t="shared" si="1101"/>
        <v>15</v>
      </c>
      <c r="G5323" s="13"/>
      <c r="H5323" s="21">
        <f t="shared" si="1103"/>
        <v>15</v>
      </c>
      <c r="I5323" s="13"/>
      <c r="J5323" s="11" t="str">
        <f t="shared" si="1104"/>
        <v>X</v>
      </c>
      <c r="K5323" s="11" t="str">
        <f t="shared" si="1105"/>
        <v/>
      </c>
      <c r="L5323" s="11" t="str">
        <f t="shared" si="1106"/>
        <v/>
      </c>
      <c r="M5323" s="13"/>
      <c r="X5323" s="13"/>
    </row>
    <row r="5324" spans="1:24" x14ac:dyDescent="0.3">
      <c r="A5324" s="13"/>
      <c r="B5324" s="11">
        <v>6342</v>
      </c>
      <c r="C5324" s="14">
        <f t="shared" si="1102"/>
        <v>79.636700000000005</v>
      </c>
      <c r="D5324" s="13"/>
      <c r="E5324" s="14">
        <f t="shared" si="1097"/>
        <v>79.635199999999998</v>
      </c>
      <c r="F5324" s="21">
        <f t="shared" si="1101"/>
        <v>15</v>
      </c>
      <c r="G5324" s="13"/>
      <c r="H5324" s="21">
        <f t="shared" si="1103"/>
        <v>15</v>
      </c>
      <c r="I5324" s="13"/>
      <c r="J5324" s="11" t="str">
        <f t="shared" si="1104"/>
        <v>X</v>
      </c>
      <c r="K5324" s="11" t="str">
        <f t="shared" si="1105"/>
        <v/>
      </c>
      <c r="L5324" s="11" t="str">
        <f t="shared" si="1106"/>
        <v/>
      </c>
      <c r="M5324" s="13"/>
      <c r="X5324" s="13"/>
    </row>
    <row r="5325" spans="1:24" x14ac:dyDescent="0.3">
      <c r="A5325" s="13"/>
      <c r="B5325" s="11">
        <v>6343</v>
      </c>
      <c r="C5325" s="14">
        <f t="shared" si="1102"/>
        <v>79.643000000000001</v>
      </c>
      <c r="D5325" s="13"/>
      <c r="E5325" s="14">
        <f t="shared" si="1097"/>
        <v>79.641499999999994</v>
      </c>
      <c r="F5325" s="21">
        <f t="shared" si="1101"/>
        <v>15</v>
      </c>
      <c r="G5325" s="13"/>
      <c r="H5325" s="21">
        <f t="shared" si="1103"/>
        <v>15</v>
      </c>
      <c r="I5325" s="13"/>
      <c r="J5325" s="11" t="str">
        <f t="shared" si="1104"/>
        <v>X</v>
      </c>
      <c r="K5325" s="11" t="str">
        <f t="shared" si="1105"/>
        <v/>
      </c>
      <c r="L5325" s="11" t="str">
        <f t="shared" si="1106"/>
        <v/>
      </c>
      <c r="M5325" s="13"/>
      <c r="X5325" s="13"/>
    </row>
    <row r="5326" spans="1:24" x14ac:dyDescent="0.3">
      <c r="A5326" s="13"/>
      <c r="B5326" s="11">
        <v>6344</v>
      </c>
      <c r="C5326" s="14">
        <f t="shared" si="1102"/>
        <v>79.649199999999993</v>
      </c>
      <c r="D5326" s="13"/>
      <c r="E5326" s="14">
        <f t="shared" si="1097"/>
        <v>79.647800000000004</v>
      </c>
      <c r="F5326" s="21">
        <f t="shared" si="1101"/>
        <v>15</v>
      </c>
      <c r="G5326" s="13"/>
      <c r="H5326" s="21">
        <f t="shared" si="1103"/>
        <v>14</v>
      </c>
      <c r="I5326" s="13"/>
      <c r="J5326" s="11" t="str">
        <f t="shared" si="1104"/>
        <v/>
      </c>
      <c r="K5326" s="11" t="str">
        <f t="shared" si="1105"/>
        <v/>
      </c>
      <c r="L5326" s="11" t="str">
        <f t="shared" si="1106"/>
        <v>O</v>
      </c>
      <c r="M5326" s="13"/>
      <c r="X5326" s="13"/>
    </row>
    <row r="5327" spans="1:24" x14ac:dyDescent="0.3">
      <c r="A5327" s="13"/>
      <c r="B5327" s="11">
        <v>6345</v>
      </c>
      <c r="C5327" s="14">
        <f t="shared" si="1102"/>
        <v>79.655500000000004</v>
      </c>
      <c r="D5327" s="13"/>
      <c r="E5327" s="14">
        <f t="shared" si="1097"/>
        <v>79.6541</v>
      </c>
      <c r="F5327" s="21">
        <f t="shared" si="1101"/>
        <v>15</v>
      </c>
      <c r="G5327" s="13"/>
      <c r="H5327" s="21">
        <f t="shared" si="1103"/>
        <v>14</v>
      </c>
      <c r="I5327" s="13"/>
      <c r="J5327" s="11" t="str">
        <f t="shared" si="1104"/>
        <v/>
      </c>
      <c r="K5327" s="11" t="str">
        <f t="shared" si="1105"/>
        <v/>
      </c>
      <c r="L5327" s="11" t="str">
        <f t="shared" si="1106"/>
        <v>O</v>
      </c>
      <c r="M5327" s="13"/>
      <c r="X5327" s="13"/>
    </row>
    <row r="5328" spans="1:24" x14ac:dyDescent="0.3">
      <c r="A5328" s="13"/>
      <c r="B5328" s="11">
        <v>6346</v>
      </c>
      <c r="C5328" s="14">
        <f t="shared" si="1102"/>
        <v>79.661799999999999</v>
      </c>
      <c r="D5328" s="13"/>
      <c r="E5328" s="14">
        <f t="shared" si="1097"/>
        <v>79.660399999999996</v>
      </c>
      <c r="F5328" s="21">
        <f t="shared" si="1101"/>
        <v>14</v>
      </c>
      <c r="G5328" s="13"/>
      <c r="H5328" s="21">
        <f t="shared" si="1103"/>
        <v>14</v>
      </c>
      <c r="I5328" s="13"/>
      <c r="J5328" s="11" t="str">
        <f t="shared" si="1104"/>
        <v>X</v>
      </c>
      <c r="K5328" s="11" t="str">
        <f t="shared" si="1105"/>
        <v/>
      </c>
      <c r="L5328" s="11" t="str">
        <f t="shared" si="1106"/>
        <v/>
      </c>
      <c r="M5328" s="13"/>
      <c r="X5328" s="13"/>
    </row>
    <row r="5329" spans="1:24" x14ac:dyDescent="0.3">
      <c r="A5329" s="13"/>
      <c r="B5329" s="11">
        <v>6347</v>
      </c>
      <c r="C5329" s="14">
        <f t="shared" si="1102"/>
        <v>79.668099999999995</v>
      </c>
      <c r="D5329" s="13"/>
      <c r="E5329" s="14">
        <f t="shared" si="1097"/>
        <v>79.666700000000006</v>
      </c>
      <c r="F5329" s="21">
        <f t="shared" si="1101"/>
        <v>14</v>
      </c>
      <c r="G5329" s="13"/>
      <c r="H5329" s="21">
        <f t="shared" si="1103"/>
        <v>14</v>
      </c>
      <c r="I5329" s="13"/>
      <c r="J5329" s="11" t="str">
        <f t="shared" si="1104"/>
        <v>X</v>
      </c>
      <c r="K5329" s="11" t="str">
        <f t="shared" si="1105"/>
        <v/>
      </c>
      <c r="L5329" s="11" t="str">
        <f t="shared" si="1106"/>
        <v/>
      </c>
      <c r="M5329" s="13"/>
      <c r="X5329" s="13"/>
    </row>
    <row r="5330" spans="1:24" x14ac:dyDescent="0.3">
      <c r="A5330" s="13"/>
      <c r="B5330" s="11">
        <v>6348</v>
      </c>
      <c r="C5330" s="14">
        <f t="shared" si="1102"/>
        <v>79.674300000000002</v>
      </c>
      <c r="D5330" s="13"/>
      <c r="E5330" s="14">
        <f t="shared" si="1097"/>
        <v>79.673000000000002</v>
      </c>
      <c r="F5330" s="21">
        <f t="shared" si="1101"/>
        <v>14</v>
      </c>
      <c r="G5330" s="13"/>
      <c r="H5330" s="21">
        <f t="shared" si="1103"/>
        <v>13</v>
      </c>
      <c r="I5330" s="13"/>
      <c r="J5330" s="11" t="str">
        <f t="shared" si="1104"/>
        <v/>
      </c>
      <c r="K5330" s="11" t="str">
        <f t="shared" si="1105"/>
        <v/>
      </c>
      <c r="L5330" s="11" t="str">
        <f t="shared" si="1106"/>
        <v>O</v>
      </c>
      <c r="M5330" s="13"/>
      <c r="X5330" s="13"/>
    </row>
    <row r="5331" spans="1:24" x14ac:dyDescent="0.3">
      <c r="A5331" s="13"/>
      <c r="B5331" s="11">
        <v>6349</v>
      </c>
      <c r="C5331" s="14">
        <f t="shared" si="1102"/>
        <v>79.680599999999998</v>
      </c>
      <c r="D5331" s="13"/>
      <c r="E5331" s="14">
        <f t="shared" si="1097"/>
        <v>79.679199999999994</v>
      </c>
      <c r="F5331" s="21">
        <f t="shared" si="1101"/>
        <v>14</v>
      </c>
      <c r="G5331" s="13"/>
      <c r="H5331" s="21">
        <f t="shared" si="1103"/>
        <v>14</v>
      </c>
      <c r="I5331" s="13"/>
      <c r="J5331" s="11" t="str">
        <f t="shared" si="1104"/>
        <v>X</v>
      </c>
      <c r="K5331" s="11" t="str">
        <f t="shared" si="1105"/>
        <v/>
      </c>
      <c r="L5331" s="11" t="str">
        <f t="shared" si="1106"/>
        <v/>
      </c>
      <c r="M5331" s="13"/>
      <c r="X5331" s="13"/>
    </row>
    <row r="5332" spans="1:24" x14ac:dyDescent="0.3">
      <c r="A5332" s="13"/>
      <c r="B5332" s="11">
        <v>6350</v>
      </c>
      <c r="C5332" s="14">
        <f t="shared" si="1102"/>
        <v>79.686899999999994</v>
      </c>
      <c r="D5332" s="13"/>
      <c r="E5332" s="14">
        <f t="shared" si="1097"/>
        <v>79.685500000000005</v>
      </c>
      <c r="F5332" s="21">
        <f t="shared" si="1101"/>
        <v>14</v>
      </c>
      <c r="G5332" s="13"/>
      <c r="H5332" s="21">
        <f t="shared" si="1103"/>
        <v>14</v>
      </c>
      <c r="I5332" s="13"/>
      <c r="J5332" s="11" t="str">
        <f t="shared" si="1104"/>
        <v>X</v>
      </c>
      <c r="K5332" s="11" t="str">
        <f t="shared" si="1105"/>
        <v/>
      </c>
      <c r="L5332" s="11" t="str">
        <f t="shared" si="1106"/>
        <v/>
      </c>
      <c r="M5332" s="13"/>
      <c r="X5332" s="13"/>
    </row>
    <row r="5333" spans="1:24" x14ac:dyDescent="0.3">
      <c r="A5333" s="13"/>
      <c r="B5333" s="11">
        <v>6351</v>
      </c>
      <c r="C5333" s="14">
        <f t="shared" si="1102"/>
        <v>79.693200000000004</v>
      </c>
      <c r="D5333" s="13"/>
      <c r="E5333" s="14">
        <f t="shared" si="1097"/>
        <v>79.691800000000001</v>
      </c>
      <c r="F5333" s="21">
        <f t="shared" si="1101"/>
        <v>14</v>
      </c>
      <c r="G5333" s="13"/>
      <c r="H5333" s="21">
        <f t="shared" si="1103"/>
        <v>14</v>
      </c>
      <c r="I5333" s="13"/>
      <c r="J5333" s="11" t="str">
        <f t="shared" si="1104"/>
        <v>X</v>
      </c>
      <c r="K5333" s="11" t="str">
        <f t="shared" si="1105"/>
        <v/>
      </c>
      <c r="L5333" s="11" t="str">
        <f t="shared" si="1106"/>
        <v/>
      </c>
      <c r="M5333" s="13"/>
      <c r="X5333" s="13"/>
    </row>
    <row r="5334" spans="1:24" x14ac:dyDescent="0.3">
      <c r="A5334" s="13"/>
      <c r="B5334" s="11">
        <v>6352</v>
      </c>
      <c r="C5334" s="14">
        <f t="shared" si="1102"/>
        <v>79.699399999999997</v>
      </c>
      <c r="D5334" s="13"/>
      <c r="E5334" s="14">
        <f t="shared" si="1097"/>
        <v>79.698099999999997</v>
      </c>
      <c r="F5334" s="21">
        <f t="shared" si="1101"/>
        <v>14</v>
      </c>
      <c r="G5334" s="13"/>
      <c r="H5334" s="21">
        <f t="shared" si="1103"/>
        <v>13</v>
      </c>
      <c r="I5334" s="13"/>
      <c r="J5334" s="11" t="str">
        <f t="shared" si="1104"/>
        <v/>
      </c>
      <c r="K5334" s="11" t="str">
        <f t="shared" si="1105"/>
        <v/>
      </c>
      <c r="L5334" s="11" t="str">
        <f t="shared" si="1106"/>
        <v>O</v>
      </c>
      <c r="M5334" s="13"/>
      <c r="X5334" s="13"/>
    </row>
    <row r="5335" spans="1:24" x14ac:dyDescent="0.3">
      <c r="A5335" s="13"/>
      <c r="B5335" s="11">
        <v>6353</v>
      </c>
      <c r="C5335" s="14">
        <f t="shared" si="1102"/>
        <v>79.705699999999993</v>
      </c>
      <c r="D5335" s="13"/>
      <c r="E5335" s="14">
        <f t="shared" si="1097"/>
        <v>79.704400000000007</v>
      </c>
      <c r="F5335" s="21">
        <f t="shared" si="1101"/>
        <v>14</v>
      </c>
      <c r="G5335" s="13"/>
      <c r="H5335" s="21">
        <f t="shared" si="1103"/>
        <v>13</v>
      </c>
      <c r="I5335" s="13"/>
      <c r="J5335" s="11" t="str">
        <f t="shared" si="1104"/>
        <v/>
      </c>
      <c r="K5335" s="11" t="str">
        <f t="shared" si="1105"/>
        <v/>
      </c>
      <c r="L5335" s="11" t="str">
        <f t="shared" si="1106"/>
        <v>O</v>
      </c>
      <c r="M5335" s="13"/>
      <c r="X5335" s="13"/>
    </row>
    <row r="5336" spans="1:24" x14ac:dyDescent="0.3">
      <c r="A5336" s="13"/>
      <c r="B5336" s="11">
        <v>6354</v>
      </c>
      <c r="C5336" s="14">
        <f t="shared" si="1102"/>
        <v>79.712000000000003</v>
      </c>
      <c r="D5336" s="13"/>
      <c r="E5336" s="14">
        <f t="shared" si="1097"/>
        <v>79.710700000000003</v>
      </c>
      <c r="F5336" s="21">
        <f t="shared" si="1101"/>
        <v>14</v>
      </c>
      <c r="G5336" s="13"/>
      <c r="H5336" s="21">
        <f t="shared" si="1103"/>
        <v>13</v>
      </c>
      <c r="I5336" s="13"/>
      <c r="J5336" s="11" t="str">
        <f t="shared" si="1104"/>
        <v/>
      </c>
      <c r="K5336" s="11" t="str">
        <f t="shared" si="1105"/>
        <v/>
      </c>
      <c r="L5336" s="11" t="str">
        <f t="shared" si="1106"/>
        <v>O</v>
      </c>
      <c r="M5336" s="13"/>
      <c r="X5336" s="13"/>
    </row>
    <row r="5337" spans="1:24" x14ac:dyDescent="0.3">
      <c r="A5337" s="13"/>
      <c r="B5337" s="11">
        <v>6355</v>
      </c>
      <c r="C5337" s="14">
        <f t="shared" si="1102"/>
        <v>79.718299999999999</v>
      </c>
      <c r="D5337" s="13"/>
      <c r="E5337" s="14">
        <f t="shared" si="1097"/>
        <v>79.716999999999999</v>
      </c>
      <c r="F5337" s="21">
        <f t="shared" si="1101"/>
        <v>13</v>
      </c>
      <c r="G5337" s="13"/>
      <c r="H5337" s="21">
        <f t="shared" si="1103"/>
        <v>13</v>
      </c>
      <c r="I5337" s="13"/>
      <c r="J5337" s="11" t="str">
        <f t="shared" si="1104"/>
        <v>X</v>
      </c>
      <c r="K5337" s="11" t="str">
        <f t="shared" si="1105"/>
        <v/>
      </c>
      <c r="L5337" s="11" t="str">
        <f t="shared" si="1106"/>
        <v/>
      </c>
      <c r="M5337" s="13"/>
      <c r="X5337" s="13"/>
    </row>
    <row r="5338" spans="1:24" x14ac:dyDescent="0.3">
      <c r="A5338" s="13"/>
      <c r="B5338" s="11">
        <v>6356</v>
      </c>
      <c r="C5338" s="14">
        <f t="shared" si="1102"/>
        <v>79.724500000000006</v>
      </c>
      <c r="D5338" s="13"/>
      <c r="E5338" s="14">
        <f t="shared" si="1097"/>
        <v>79.723299999999995</v>
      </c>
      <c r="F5338" s="21">
        <f t="shared" ref="F5338:F5359" si="1107">ROUND((16/2)+((0.86-(E5338-79))/0.14)*(16/3),0)</f>
        <v>13</v>
      </c>
      <c r="G5338" s="13"/>
      <c r="H5338" s="21">
        <f t="shared" si="1103"/>
        <v>11.999999999999998</v>
      </c>
      <c r="I5338" s="13"/>
      <c r="J5338" s="11" t="str">
        <f t="shared" si="1104"/>
        <v/>
      </c>
      <c r="K5338" s="11" t="str">
        <f t="shared" si="1105"/>
        <v/>
      </c>
      <c r="L5338" s="11" t="str">
        <f t="shared" si="1106"/>
        <v>O</v>
      </c>
      <c r="M5338" s="13"/>
      <c r="X5338" s="13"/>
    </row>
    <row r="5339" spans="1:24" x14ac:dyDescent="0.3">
      <c r="A5339" s="13"/>
      <c r="B5339" s="11">
        <v>6357</v>
      </c>
      <c r="C5339" s="14">
        <f t="shared" si="1102"/>
        <v>79.730800000000002</v>
      </c>
      <c r="D5339" s="13"/>
      <c r="E5339" s="14">
        <f t="shared" si="1097"/>
        <v>79.729600000000005</v>
      </c>
      <c r="F5339" s="21">
        <f t="shared" si="1107"/>
        <v>13</v>
      </c>
      <c r="G5339" s="13"/>
      <c r="H5339" s="21">
        <f t="shared" si="1103"/>
        <v>11.999999999999998</v>
      </c>
      <c r="I5339" s="13"/>
      <c r="J5339" s="11" t="str">
        <f t="shared" si="1104"/>
        <v/>
      </c>
      <c r="K5339" s="11" t="str">
        <f t="shared" si="1105"/>
        <v/>
      </c>
      <c r="L5339" s="11" t="str">
        <f t="shared" si="1106"/>
        <v>O</v>
      </c>
      <c r="M5339" s="13"/>
      <c r="X5339" s="13"/>
    </row>
    <row r="5340" spans="1:24" x14ac:dyDescent="0.3">
      <c r="A5340" s="13"/>
      <c r="B5340" s="11">
        <v>6358</v>
      </c>
      <c r="C5340" s="14">
        <f t="shared" si="1102"/>
        <v>79.737099999999998</v>
      </c>
      <c r="D5340" s="13"/>
      <c r="E5340" s="14">
        <f t="shared" si="1097"/>
        <v>79.735799999999998</v>
      </c>
      <c r="F5340" s="21">
        <f t="shared" si="1107"/>
        <v>13</v>
      </c>
      <c r="G5340" s="13"/>
      <c r="H5340" s="21">
        <f t="shared" si="1103"/>
        <v>13</v>
      </c>
      <c r="I5340" s="13"/>
      <c r="J5340" s="11" t="str">
        <f t="shared" si="1104"/>
        <v>X</v>
      </c>
      <c r="K5340" s="11" t="str">
        <f t="shared" si="1105"/>
        <v/>
      </c>
      <c r="L5340" s="11" t="str">
        <f t="shared" si="1106"/>
        <v/>
      </c>
      <c r="M5340" s="13"/>
      <c r="X5340" s="13"/>
    </row>
    <row r="5341" spans="1:24" x14ac:dyDescent="0.3">
      <c r="A5341" s="13"/>
      <c r="B5341" s="11">
        <v>6359</v>
      </c>
      <c r="C5341" s="14">
        <f t="shared" si="1102"/>
        <v>79.743300000000005</v>
      </c>
      <c r="D5341" s="13"/>
      <c r="E5341" s="14">
        <f t="shared" si="1097"/>
        <v>79.742099999999994</v>
      </c>
      <c r="F5341" s="21">
        <f t="shared" si="1107"/>
        <v>12</v>
      </c>
      <c r="G5341" s="13"/>
      <c r="H5341" s="21">
        <f t="shared" si="1103"/>
        <v>11.999999999999998</v>
      </c>
      <c r="I5341" s="13"/>
      <c r="J5341" s="11" t="str">
        <f t="shared" si="1104"/>
        <v>X</v>
      </c>
      <c r="K5341" s="11" t="str">
        <f t="shared" si="1105"/>
        <v/>
      </c>
      <c r="L5341" s="11" t="str">
        <f t="shared" si="1106"/>
        <v/>
      </c>
      <c r="M5341" s="13"/>
      <c r="X5341" s="13"/>
    </row>
    <row r="5342" spans="1:24" x14ac:dyDescent="0.3">
      <c r="A5342" s="13"/>
      <c r="B5342" s="11">
        <v>6360</v>
      </c>
      <c r="C5342" s="14">
        <f t="shared" si="1102"/>
        <v>79.749600000000001</v>
      </c>
      <c r="D5342" s="13"/>
      <c r="E5342" s="14">
        <f t="shared" si="1097"/>
        <v>79.748400000000004</v>
      </c>
      <c r="F5342" s="21">
        <f t="shared" si="1107"/>
        <v>12</v>
      </c>
      <c r="G5342" s="13"/>
      <c r="H5342" s="21">
        <f t="shared" si="1103"/>
        <v>11.999999999999998</v>
      </c>
      <c r="I5342" s="13"/>
      <c r="J5342" s="11" t="str">
        <f t="shared" si="1104"/>
        <v>X</v>
      </c>
      <c r="K5342" s="11" t="str">
        <f t="shared" si="1105"/>
        <v/>
      </c>
      <c r="L5342" s="11" t="str">
        <f t="shared" si="1106"/>
        <v/>
      </c>
      <c r="M5342" s="13"/>
      <c r="X5342" s="13"/>
    </row>
    <row r="5343" spans="1:24" x14ac:dyDescent="0.3">
      <c r="A5343" s="13"/>
      <c r="B5343" s="11">
        <v>6361</v>
      </c>
      <c r="C5343" s="14">
        <f t="shared" si="1102"/>
        <v>79.755899999999997</v>
      </c>
      <c r="D5343" s="13"/>
      <c r="E5343" s="14">
        <f t="shared" si="1097"/>
        <v>79.7547</v>
      </c>
      <c r="F5343" s="21">
        <f t="shared" si="1107"/>
        <v>12</v>
      </c>
      <c r="G5343" s="13"/>
      <c r="H5343" s="21">
        <f t="shared" si="1103"/>
        <v>11.999999999999998</v>
      </c>
      <c r="I5343" s="13"/>
      <c r="J5343" s="11" t="str">
        <f t="shared" si="1104"/>
        <v>X</v>
      </c>
      <c r="K5343" s="11" t="str">
        <f t="shared" si="1105"/>
        <v/>
      </c>
      <c r="L5343" s="11" t="str">
        <f t="shared" si="1106"/>
        <v/>
      </c>
      <c r="M5343" s="13"/>
      <c r="X5343" s="13"/>
    </row>
    <row r="5344" spans="1:24" x14ac:dyDescent="0.3">
      <c r="A5344" s="13"/>
      <c r="B5344" s="11">
        <v>6362</v>
      </c>
      <c r="C5344" s="14">
        <f t="shared" si="1102"/>
        <v>79.762100000000004</v>
      </c>
      <c r="D5344" s="13"/>
      <c r="E5344" s="14">
        <f t="shared" si="1097"/>
        <v>79.760999999999996</v>
      </c>
      <c r="F5344" s="21">
        <f t="shared" si="1107"/>
        <v>12</v>
      </c>
      <c r="G5344" s="13"/>
      <c r="H5344" s="21">
        <f t="shared" si="1103"/>
        <v>11</v>
      </c>
      <c r="I5344" s="13"/>
      <c r="J5344" s="11" t="str">
        <f t="shared" si="1104"/>
        <v/>
      </c>
      <c r="K5344" s="11" t="str">
        <f t="shared" si="1105"/>
        <v/>
      </c>
      <c r="L5344" s="11" t="str">
        <f t="shared" si="1106"/>
        <v>O</v>
      </c>
      <c r="M5344" s="13"/>
      <c r="X5344" s="13"/>
    </row>
    <row r="5345" spans="1:24" x14ac:dyDescent="0.3">
      <c r="A5345" s="13"/>
      <c r="B5345" s="11">
        <v>6363</v>
      </c>
      <c r="C5345" s="14">
        <f t="shared" si="1102"/>
        <v>79.7684</v>
      </c>
      <c r="D5345" s="13"/>
      <c r="E5345" s="14">
        <f t="shared" si="1097"/>
        <v>79.767300000000006</v>
      </c>
      <c r="F5345" s="21">
        <f t="shared" si="1107"/>
        <v>12</v>
      </c>
      <c r="G5345" s="13"/>
      <c r="H5345" s="21">
        <f t="shared" si="1103"/>
        <v>11</v>
      </c>
      <c r="I5345" s="13"/>
      <c r="J5345" s="11" t="str">
        <f t="shared" si="1104"/>
        <v/>
      </c>
      <c r="K5345" s="11" t="str">
        <f t="shared" si="1105"/>
        <v/>
      </c>
      <c r="L5345" s="11" t="str">
        <f t="shared" si="1106"/>
        <v>O</v>
      </c>
      <c r="M5345" s="13"/>
      <c r="X5345" s="13"/>
    </row>
    <row r="5346" spans="1:24" x14ac:dyDescent="0.3">
      <c r="A5346" s="13"/>
      <c r="B5346" s="11">
        <v>6364</v>
      </c>
      <c r="C5346" s="14">
        <f t="shared" si="1102"/>
        <v>79.774699999999996</v>
      </c>
      <c r="D5346" s="13"/>
      <c r="E5346" s="14">
        <f t="shared" si="1097"/>
        <v>79.773600000000002</v>
      </c>
      <c r="F5346" s="21">
        <f t="shared" si="1107"/>
        <v>11</v>
      </c>
      <c r="G5346" s="13"/>
      <c r="H5346" s="21">
        <f t="shared" si="1103"/>
        <v>11</v>
      </c>
      <c r="I5346" s="13"/>
      <c r="J5346" s="11" t="str">
        <f t="shared" si="1104"/>
        <v>X</v>
      </c>
      <c r="K5346" s="11" t="str">
        <f t="shared" si="1105"/>
        <v/>
      </c>
      <c r="L5346" s="11" t="str">
        <f t="shared" si="1106"/>
        <v/>
      </c>
      <c r="M5346" s="13"/>
      <c r="X5346" s="13"/>
    </row>
    <row r="5347" spans="1:24" x14ac:dyDescent="0.3">
      <c r="A5347" s="13"/>
      <c r="B5347" s="11">
        <v>6365</v>
      </c>
      <c r="C5347" s="14">
        <f t="shared" si="1102"/>
        <v>79.781000000000006</v>
      </c>
      <c r="D5347" s="13"/>
      <c r="E5347" s="14">
        <f t="shared" si="1097"/>
        <v>79.779899999999998</v>
      </c>
      <c r="F5347" s="21">
        <f t="shared" si="1107"/>
        <v>11</v>
      </c>
      <c r="G5347" s="13"/>
      <c r="H5347" s="21">
        <f t="shared" si="1103"/>
        <v>11</v>
      </c>
      <c r="I5347" s="13"/>
      <c r="J5347" s="11" t="str">
        <f t="shared" si="1104"/>
        <v>X</v>
      </c>
      <c r="K5347" s="11" t="str">
        <f t="shared" si="1105"/>
        <v/>
      </c>
      <c r="L5347" s="11" t="str">
        <f t="shared" si="1106"/>
        <v/>
      </c>
      <c r="M5347" s="13"/>
      <c r="X5347" s="13"/>
    </row>
    <row r="5348" spans="1:24" x14ac:dyDescent="0.3">
      <c r="A5348" s="13"/>
      <c r="B5348" s="11">
        <v>6366</v>
      </c>
      <c r="C5348" s="14">
        <f t="shared" si="1102"/>
        <v>79.787199999999999</v>
      </c>
      <c r="D5348" s="13"/>
      <c r="E5348" s="14">
        <f t="shared" si="1097"/>
        <v>79.786199999999994</v>
      </c>
      <c r="F5348" s="21">
        <f t="shared" si="1107"/>
        <v>11</v>
      </c>
      <c r="G5348" s="13"/>
      <c r="H5348" s="21">
        <f t="shared" si="1103"/>
        <v>10</v>
      </c>
      <c r="I5348" s="13"/>
      <c r="J5348" s="11" t="str">
        <f t="shared" si="1104"/>
        <v/>
      </c>
      <c r="K5348" s="11" t="str">
        <f t="shared" si="1105"/>
        <v/>
      </c>
      <c r="L5348" s="11" t="str">
        <f t="shared" si="1106"/>
        <v>O</v>
      </c>
      <c r="M5348" s="13"/>
      <c r="X5348" s="13"/>
    </row>
    <row r="5349" spans="1:24" x14ac:dyDescent="0.3">
      <c r="A5349" s="13"/>
      <c r="B5349" s="11">
        <v>6367</v>
      </c>
      <c r="C5349" s="14">
        <f t="shared" si="1102"/>
        <v>79.793499999999995</v>
      </c>
      <c r="D5349" s="13"/>
      <c r="E5349" s="14">
        <f t="shared" si="1097"/>
        <v>79.792500000000004</v>
      </c>
      <c r="F5349" s="21">
        <f t="shared" si="1107"/>
        <v>11</v>
      </c>
      <c r="G5349" s="13"/>
      <c r="H5349" s="21">
        <f t="shared" si="1103"/>
        <v>10</v>
      </c>
      <c r="I5349" s="13"/>
      <c r="J5349" s="11" t="str">
        <f t="shared" si="1104"/>
        <v/>
      </c>
      <c r="K5349" s="11" t="str">
        <f t="shared" si="1105"/>
        <v/>
      </c>
      <c r="L5349" s="11" t="str">
        <f t="shared" si="1106"/>
        <v>O</v>
      </c>
      <c r="M5349" s="13"/>
      <c r="X5349" s="13"/>
    </row>
    <row r="5350" spans="1:24" x14ac:dyDescent="0.3">
      <c r="A5350" s="13"/>
      <c r="B5350" s="11">
        <v>6368</v>
      </c>
      <c r="C5350" s="14">
        <f t="shared" si="1102"/>
        <v>79.799700000000001</v>
      </c>
      <c r="D5350" s="13"/>
      <c r="E5350" s="14">
        <f t="shared" si="1097"/>
        <v>79.798699999999997</v>
      </c>
      <c r="F5350" s="21">
        <f t="shared" si="1107"/>
        <v>10</v>
      </c>
      <c r="G5350" s="13"/>
      <c r="H5350" s="21">
        <f t="shared" si="1103"/>
        <v>10</v>
      </c>
      <c r="I5350" s="13"/>
      <c r="J5350" s="11" t="str">
        <f t="shared" si="1104"/>
        <v>X</v>
      </c>
      <c r="K5350" s="11" t="str">
        <f t="shared" si="1105"/>
        <v/>
      </c>
      <c r="L5350" s="11" t="str">
        <f t="shared" si="1106"/>
        <v/>
      </c>
      <c r="M5350" s="13"/>
      <c r="X5350" s="13"/>
    </row>
    <row r="5351" spans="1:24" x14ac:dyDescent="0.3">
      <c r="A5351" s="13"/>
      <c r="B5351" s="11">
        <v>6369</v>
      </c>
      <c r="C5351" s="14">
        <f t="shared" si="1102"/>
        <v>79.805999999999997</v>
      </c>
      <c r="D5351" s="13"/>
      <c r="E5351" s="14">
        <f t="shared" si="1097"/>
        <v>79.805000000000007</v>
      </c>
      <c r="F5351" s="21">
        <f t="shared" si="1107"/>
        <v>10</v>
      </c>
      <c r="G5351" s="13"/>
      <c r="H5351" s="21">
        <f t="shared" si="1103"/>
        <v>10</v>
      </c>
      <c r="I5351" s="13"/>
      <c r="J5351" s="11" t="str">
        <f t="shared" si="1104"/>
        <v>X</v>
      </c>
      <c r="K5351" s="11" t="str">
        <f t="shared" si="1105"/>
        <v/>
      </c>
      <c r="L5351" s="11" t="str">
        <f t="shared" si="1106"/>
        <v/>
      </c>
      <c r="M5351" s="13"/>
      <c r="X5351" s="13"/>
    </row>
    <row r="5352" spans="1:24" x14ac:dyDescent="0.3">
      <c r="A5352" s="13"/>
      <c r="B5352" s="11">
        <v>6370</v>
      </c>
      <c r="C5352" s="14">
        <f t="shared" si="1102"/>
        <v>79.812299999999993</v>
      </c>
      <c r="D5352" s="13"/>
      <c r="E5352" s="14">
        <f t="shared" ref="E5352:E5381" si="1108">ROUND(79+(B5352-6241)/159,4)</f>
        <v>79.811300000000003</v>
      </c>
      <c r="F5352" s="21">
        <f t="shared" si="1107"/>
        <v>10</v>
      </c>
      <c r="G5352" s="13"/>
      <c r="H5352" s="21">
        <f t="shared" si="1103"/>
        <v>10</v>
      </c>
      <c r="I5352" s="13"/>
      <c r="J5352" s="11" t="str">
        <f t="shared" ref="J5352:J5381" si="1109">IF(H5352=F5352,"X","")</f>
        <v>X</v>
      </c>
      <c r="K5352" s="11" t="str">
        <f t="shared" ref="K5352:K5381" si="1110">IF(H5352&gt;F5352,"U","")</f>
        <v/>
      </c>
      <c r="L5352" s="11" t="str">
        <f t="shared" ref="L5352:L5381" si="1111">IF(H5352&lt;F5352,"O","")</f>
        <v/>
      </c>
      <c r="M5352" s="13"/>
      <c r="X5352" s="13"/>
    </row>
    <row r="5353" spans="1:24" x14ac:dyDescent="0.3">
      <c r="A5353" s="13"/>
      <c r="B5353" s="11">
        <v>6371</v>
      </c>
      <c r="C5353" s="14">
        <f t="shared" si="1102"/>
        <v>79.8185</v>
      </c>
      <c r="D5353" s="13"/>
      <c r="E5353" s="14">
        <f t="shared" si="1108"/>
        <v>79.817599999999999</v>
      </c>
      <c r="F5353" s="21">
        <f t="shared" si="1107"/>
        <v>10</v>
      </c>
      <c r="G5353" s="13"/>
      <c r="H5353" s="21">
        <f t="shared" si="1103"/>
        <v>9</v>
      </c>
      <c r="I5353" s="13"/>
      <c r="J5353" s="11" t="str">
        <f t="shared" si="1109"/>
        <v/>
      </c>
      <c r="K5353" s="11" t="str">
        <f t="shared" si="1110"/>
        <v/>
      </c>
      <c r="L5353" s="11" t="str">
        <f t="shared" si="1111"/>
        <v>O</v>
      </c>
      <c r="M5353" s="13"/>
      <c r="X5353" s="13"/>
    </row>
    <row r="5354" spans="1:24" x14ac:dyDescent="0.3">
      <c r="A5354" s="13"/>
      <c r="B5354" s="11">
        <v>6372</v>
      </c>
      <c r="C5354" s="14">
        <f t="shared" si="1102"/>
        <v>79.824799999999996</v>
      </c>
      <c r="D5354" s="13"/>
      <c r="E5354" s="14">
        <f t="shared" si="1108"/>
        <v>79.823899999999995</v>
      </c>
      <c r="F5354" s="21">
        <f t="shared" si="1107"/>
        <v>9</v>
      </c>
      <c r="G5354" s="13"/>
      <c r="H5354" s="21">
        <f t="shared" si="1103"/>
        <v>9</v>
      </c>
      <c r="I5354" s="13"/>
      <c r="J5354" s="11" t="str">
        <f t="shared" si="1109"/>
        <v>X</v>
      </c>
      <c r="K5354" s="11" t="str">
        <f t="shared" si="1110"/>
        <v/>
      </c>
      <c r="L5354" s="11" t="str">
        <f t="shared" si="1111"/>
        <v/>
      </c>
      <c r="M5354" s="13"/>
      <c r="X5354" s="13"/>
    </row>
    <row r="5355" spans="1:24" x14ac:dyDescent="0.3">
      <c r="A5355" s="13"/>
      <c r="B5355" s="11">
        <v>6373</v>
      </c>
      <c r="C5355" s="14">
        <f t="shared" si="1102"/>
        <v>79.831100000000006</v>
      </c>
      <c r="D5355" s="13"/>
      <c r="E5355" s="14">
        <f t="shared" si="1108"/>
        <v>79.830200000000005</v>
      </c>
      <c r="F5355" s="21">
        <f t="shared" si="1107"/>
        <v>9</v>
      </c>
      <c r="G5355" s="13"/>
      <c r="H5355" s="21">
        <f t="shared" si="1103"/>
        <v>9</v>
      </c>
      <c r="I5355" s="13"/>
      <c r="J5355" s="11" t="str">
        <f t="shared" si="1109"/>
        <v>X</v>
      </c>
      <c r="K5355" s="11" t="str">
        <f t="shared" si="1110"/>
        <v/>
      </c>
      <c r="L5355" s="11" t="str">
        <f t="shared" si="1111"/>
        <v/>
      </c>
      <c r="M5355" s="13"/>
      <c r="X5355" s="13"/>
    </row>
    <row r="5356" spans="1:24" x14ac:dyDescent="0.3">
      <c r="A5356" s="13"/>
      <c r="B5356" s="11">
        <v>6374</v>
      </c>
      <c r="C5356" s="14">
        <f t="shared" si="1102"/>
        <v>79.837299999999999</v>
      </c>
      <c r="D5356" s="13"/>
      <c r="E5356" s="14">
        <f t="shared" si="1108"/>
        <v>79.836500000000001</v>
      </c>
      <c r="F5356" s="21">
        <f t="shared" si="1107"/>
        <v>9</v>
      </c>
      <c r="G5356" s="13"/>
      <c r="H5356" s="21">
        <f t="shared" si="1103"/>
        <v>8</v>
      </c>
      <c r="I5356" s="13"/>
      <c r="J5356" s="11" t="str">
        <f t="shared" si="1109"/>
        <v/>
      </c>
      <c r="K5356" s="11" t="str">
        <f t="shared" si="1110"/>
        <v/>
      </c>
      <c r="L5356" s="11" t="str">
        <f t="shared" si="1111"/>
        <v>O</v>
      </c>
      <c r="M5356" s="13"/>
      <c r="X5356" s="13"/>
    </row>
    <row r="5357" spans="1:24" x14ac:dyDescent="0.3">
      <c r="A5357" s="13"/>
      <c r="B5357" s="11">
        <v>6375</v>
      </c>
      <c r="C5357" s="14">
        <f t="shared" si="1102"/>
        <v>79.843599999999995</v>
      </c>
      <c r="D5357" s="13"/>
      <c r="E5357" s="14">
        <f t="shared" si="1108"/>
        <v>79.842799999999997</v>
      </c>
      <c r="F5357" s="21">
        <f t="shared" si="1107"/>
        <v>9</v>
      </c>
      <c r="G5357" s="13"/>
      <c r="H5357" s="21">
        <f t="shared" si="1103"/>
        <v>8</v>
      </c>
      <c r="I5357" s="13"/>
      <c r="J5357" s="11" t="str">
        <f t="shared" si="1109"/>
        <v/>
      </c>
      <c r="K5357" s="11" t="str">
        <f t="shared" si="1110"/>
        <v/>
      </c>
      <c r="L5357" s="11" t="str">
        <f t="shared" si="1111"/>
        <v>O</v>
      </c>
      <c r="M5357" s="13"/>
      <c r="X5357" s="13"/>
    </row>
    <row r="5358" spans="1:24" x14ac:dyDescent="0.3">
      <c r="A5358" s="13"/>
      <c r="B5358" s="11">
        <v>6376</v>
      </c>
      <c r="C5358" s="14">
        <f t="shared" si="1102"/>
        <v>79.849900000000005</v>
      </c>
      <c r="D5358" s="13"/>
      <c r="E5358" s="14">
        <f t="shared" si="1108"/>
        <v>79.849100000000007</v>
      </c>
      <c r="F5358" s="21">
        <f t="shared" si="1107"/>
        <v>8</v>
      </c>
      <c r="G5358" s="13"/>
      <c r="H5358" s="21">
        <f t="shared" si="1103"/>
        <v>8</v>
      </c>
      <c r="I5358" s="13"/>
      <c r="J5358" s="11" t="str">
        <f t="shared" si="1109"/>
        <v>X</v>
      </c>
      <c r="K5358" s="11" t="str">
        <f t="shared" si="1110"/>
        <v/>
      </c>
      <c r="L5358" s="11" t="str">
        <f t="shared" si="1111"/>
        <v/>
      </c>
      <c r="M5358" s="13"/>
      <c r="X5358" s="13"/>
    </row>
    <row r="5359" spans="1:24" x14ac:dyDescent="0.3">
      <c r="A5359" s="13"/>
      <c r="B5359" s="11">
        <v>6377</v>
      </c>
      <c r="C5359" s="14">
        <f t="shared" si="1102"/>
        <v>79.856099999999998</v>
      </c>
      <c r="D5359" s="13"/>
      <c r="E5359" s="14">
        <f t="shared" si="1108"/>
        <v>79.8553</v>
      </c>
      <c r="F5359" s="21">
        <f t="shared" si="1107"/>
        <v>8</v>
      </c>
      <c r="G5359" s="13"/>
      <c r="H5359" s="21">
        <f t="shared" si="1103"/>
        <v>8</v>
      </c>
      <c r="I5359" s="13"/>
      <c r="J5359" s="11" t="str">
        <f t="shared" si="1109"/>
        <v>X</v>
      </c>
      <c r="K5359" s="11" t="str">
        <f t="shared" si="1110"/>
        <v/>
      </c>
      <c r="L5359" s="11" t="str">
        <f t="shared" si="1111"/>
        <v/>
      </c>
      <c r="M5359" s="13"/>
      <c r="X5359" s="13"/>
    </row>
    <row r="5360" spans="1:24" x14ac:dyDescent="0.3">
      <c r="A5360" s="13"/>
      <c r="B5360" s="11">
        <v>6378</v>
      </c>
      <c r="C5360" s="14">
        <f t="shared" si="1102"/>
        <v>79.862399999999994</v>
      </c>
      <c r="D5360" s="13"/>
      <c r="E5360" s="14">
        <f t="shared" si="1108"/>
        <v>79.861599999999996</v>
      </c>
      <c r="F5360" s="21">
        <f t="shared" ref="F5360:F5381" si="1112">ROUND(((1-(E5360-79))/0.14)*(16/2),0)</f>
        <v>8</v>
      </c>
      <c r="G5360" s="13"/>
      <c r="H5360" s="21">
        <f t="shared" si="1103"/>
        <v>8</v>
      </c>
      <c r="I5360" s="13"/>
      <c r="J5360" s="11" t="str">
        <f t="shared" si="1109"/>
        <v>X</v>
      </c>
      <c r="K5360" s="11" t="str">
        <f t="shared" si="1110"/>
        <v/>
      </c>
      <c r="L5360" s="11" t="str">
        <f t="shared" si="1111"/>
        <v/>
      </c>
      <c r="M5360" s="13"/>
      <c r="X5360" s="13"/>
    </row>
    <row r="5361" spans="1:24" x14ac:dyDescent="0.3">
      <c r="A5361" s="13"/>
      <c r="B5361" s="11">
        <v>6379</v>
      </c>
      <c r="C5361" s="14">
        <f t="shared" si="1102"/>
        <v>79.868600000000001</v>
      </c>
      <c r="D5361" s="13"/>
      <c r="E5361" s="14">
        <f t="shared" si="1108"/>
        <v>79.867900000000006</v>
      </c>
      <c r="F5361" s="21">
        <f t="shared" si="1112"/>
        <v>8</v>
      </c>
      <c r="G5361" s="13"/>
      <c r="H5361" s="21">
        <f t="shared" si="1103"/>
        <v>7</v>
      </c>
      <c r="I5361" s="13"/>
      <c r="J5361" s="11" t="str">
        <f t="shared" si="1109"/>
        <v/>
      </c>
      <c r="K5361" s="11" t="str">
        <f t="shared" si="1110"/>
        <v/>
      </c>
      <c r="L5361" s="11" t="str">
        <f t="shared" si="1111"/>
        <v>O</v>
      </c>
      <c r="M5361" s="13"/>
      <c r="X5361" s="13"/>
    </row>
    <row r="5362" spans="1:24" x14ac:dyDescent="0.3">
      <c r="A5362" s="13"/>
      <c r="B5362" s="11">
        <v>6380</v>
      </c>
      <c r="C5362" s="14">
        <f t="shared" si="1102"/>
        <v>79.874899999999997</v>
      </c>
      <c r="D5362" s="13"/>
      <c r="E5362" s="14">
        <f t="shared" si="1108"/>
        <v>79.874200000000002</v>
      </c>
      <c r="F5362" s="21">
        <f t="shared" si="1112"/>
        <v>7</v>
      </c>
      <c r="G5362" s="13"/>
      <c r="H5362" s="21">
        <f t="shared" si="1103"/>
        <v>7</v>
      </c>
      <c r="I5362" s="13"/>
      <c r="J5362" s="11" t="str">
        <f t="shared" si="1109"/>
        <v>X</v>
      </c>
      <c r="K5362" s="11" t="str">
        <f t="shared" si="1110"/>
        <v/>
      </c>
      <c r="L5362" s="11" t="str">
        <f t="shared" si="1111"/>
        <v/>
      </c>
      <c r="M5362" s="13"/>
      <c r="X5362" s="13"/>
    </row>
    <row r="5363" spans="1:24" x14ac:dyDescent="0.3">
      <c r="A5363" s="13"/>
      <c r="B5363" s="11">
        <v>6381</v>
      </c>
      <c r="C5363" s="14">
        <f t="shared" si="1102"/>
        <v>79.881200000000007</v>
      </c>
      <c r="D5363" s="13"/>
      <c r="E5363" s="14">
        <f t="shared" si="1108"/>
        <v>79.880499999999998</v>
      </c>
      <c r="F5363" s="21">
        <f t="shared" si="1112"/>
        <v>7</v>
      </c>
      <c r="G5363" s="13"/>
      <c r="H5363" s="21">
        <f t="shared" si="1103"/>
        <v>7</v>
      </c>
      <c r="I5363" s="13"/>
      <c r="J5363" s="11" t="str">
        <f t="shared" si="1109"/>
        <v>X</v>
      </c>
      <c r="K5363" s="11" t="str">
        <f t="shared" si="1110"/>
        <v/>
      </c>
      <c r="L5363" s="11" t="str">
        <f t="shared" si="1111"/>
        <v/>
      </c>
      <c r="M5363" s="13"/>
      <c r="X5363" s="13"/>
    </row>
    <row r="5364" spans="1:24" x14ac:dyDescent="0.3">
      <c r="A5364" s="13"/>
      <c r="B5364" s="11">
        <v>6382</v>
      </c>
      <c r="C5364" s="14">
        <f t="shared" si="1102"/>
        <v>79.8874</v>
      </c>
      <c r="D5364" s="13"/>
      <c r="E5364" s="14">
        <f t="shared" si="1108"/>
        <v>79.886799999999994</v>
      </c>
      <c r="F5364" s="21">
        <f t="shared" si="1112"/>
        <v>6</v>
      </c>
      <c r="G5364" s="13"/>
      <c r="H5364" s="21">
        <f t="shared" si="1103"/>
        <v>5.9999999999999991</v>
      </c>
      <c r="I5364" s="13"/>
      <c r="J5364" s="11" t="str">
        <f t="shared" si="1109"/>
        <v>X</v>
      </c>
      <c r="K5364" s="11" t="str">
        <f t="shared" si="1110"/>
        <v/>
      </c>
      <c r="L5364" s="11" t="str">
        <f t="shared" si="1111"/>
        <v/>
      </c>
      <c r="M5364" s="13"/>
      <c r="X5364" s="13"/>
    </row>
    <row r="5365" spans="1:24" x14ac:dyDescent="0.3">
      <c r="A5365" s="13"/>
      <c r="B5365" s="11">
        <v>6383</v>
      </c>
      <c r="C5365" s="14">
        <f t="shared" si="1102"/>
        <v>79.893699999999995</v>
      </c>
      <c r="D5365" s="13"/>
      <c r="E5365" s="14">
        <f t="shared" si="1108"/>
        <v>79.893100000000004</v>
      </c>
      <c r="F5365" s="21">
        <f t="shared" si="1112"/>
        <v>6</v>
      </c>
      <c r="G5365" s="13"/>
      <c r="H5365" s="21">
        <f t="shared" si="1103"/>
        <v>5.9999999999999991</v>
      </c>
      <c r="I5365" s="13"/>
      <c r="J5365" s="11" t="str">
        <f t="shared" si="1109"/>
        <v>X</v>
      </c>
      <c r="K5365" s="11" t="str">
        <f t="shared" si="1110"/>
        <v/>
      </c>
      <c r="L5365" s="11" t="str">
        <f t="shared" si="1111"/>
        <v/>
      </c>
      <c r="M5365" s="13"/>
      <c r="X5365" s="13"/>
    </row>
    <row r="5366" spans="1:24" x14ac:dyDescent="0.3">
      <c r="A5366" s="13"/>
      <c r="B5366" s="11">
        <v>6384</v>
      </c>
      <c r="C5366" s="14">
        <f t="shared" si="1102"/>
        <v>79.899900000000002</v>
      </c>
      <c r="D5366" s="13"/>
      <c r="E5366" s="14">
        <f t="shared" si="1108"/>
        <v>79.8994</v>
      </c>
      <c r="F5366" s="21">
        <f t="shared" si="1112"/>
        <v>6</v>
      </c>
      <c r="G5366" s="13"/>
      <c r="H5366" s="21">
        <f t="shared" si="1103"/>
        <v>5</v>
      </c>
      <c r="I5366" s="13"/>
      <c r="J5366" s="11" t="str">
        <f t="shared" si="1109"/>
        <v/>
      </c>
      <c r="K5366" s="11" t="str">
        <f t="shared" si="1110"/>
        <v/>
      </c>
      <c r="L5366" s="11" t="str">
        <f t="shared" si="1111"/>
        <v>O</v>
      </c>
      <c r="M5366" s="13"/>
      <c r="X5366" s="13"/>
    </row>
    <row r="5367" spans="1:24" x14ac:dyDescent="0.3">
      <c r="A5367" s="13"/>
      <c r="B5367" s="11">
        <v>6385</v>
      </c>
      <c r="C5367" s="14">
        <f t="shared" si="1102"/>
        <v>79.906199999999998</v>
      </c>
      <c r="D5367" s="13"/>
      <c r="E5367" s="14">
        <f t="shared" si="1108"/>
        <v>79.905699999999996</v>
      </c>
      <c r="F5367" s="21">
        <f t="shared" si="1112"/>
        <v>5</v>
      </c>
      <c r="G5367" s="13"/>
      <c r="H5367" s="21">
        <f t="shared" si="1103"/>
        <v>5</v>
      </c>
      <c r="I5367" s="13"/>
      <c r="J5367" s="11" t="str">
        <f t="shared" si="1109"/>
        <v>X</v>
      </c>
      <c r="K5367" s="11" t="str">
        <f t="shared" si="1110"/>
        <v/>
      </c>
      <c r="L5367" s="11" t="str">
        <f t="shared" si="1111"/>
        <v/>
      </c>
      <c r="M5367" s="13"/>
      <c r="X5367" s="13"/>
    </row>
    <row r="5368" spans="1:24" x14ac:dyDescent="0.3">
      <c r="A5368" s="13"/>
      <c r="B5368" s="11">
        <v>6386</v>
      </c>
      <c r="C5368" s="14">
        <f t="shared" si="1102"/>
        <v>79.912499999999994</v>
      </c>
      <c r="D5368" s="13"/>
      <c r="E5368" s="14">
        <f t="shared" si="1108"/>
        <v>79.911900000000003</v>
      </c>
      <c r="F5368" s="21">
        <f t="shared" si="1112"/>
        <v>5</v>
      </c>
      <c r="G5368" s="13"/>
      <c r="H5368" s="21">
        <f t="shared" si="1103"/>
        <v>5.9999999999999991</v>
      </c>
      <c r="I5368" s="13"/>
      <c r="J5368" s="11" t="str">
        <f t="shared" si="1109"/>
        <v/>
      </c>
      <c r="K5368" s="11" t="str">
        <f t="shared" si="1110"/>
        <v>U</v>
      </c>
      <c r="L5368" s="11" t="str">
        <f t="shared" si="1111"/>
        <v/>
      </c>
      <c r="M5368" s="13"/>
      <c r="X5368" s="13"/>
    </row>
    <row r="5369" spans="1:24" x14ac:dyDescent="0.3">
      <c r="A5369" s="13"/>
      <c r="B5369" s="11">
        <v>6387</v>
      </c>
      <c r="C5369" s="14">
        <f t="shared" si="1102"/>
        <v>79.918700000000001</v>
      </c>
      <c r="D5369" s="13"/>
      <c r="E5369" s="14">
        <f t="shared" si="1108"/>
        <v>79.918199999999999</v>
      </c>
      <c r="F5369" s="21">
        <f t="shared" si="1112"/>
        <v>5</v>
      </c>
      <c r="G5369" s="13"/>
      <c r="H5369" s="21">
        <f t="shared" si="1103"/>
        <v>5</v>
      </c>
      <c r="I5369" s="13"/>
      <c r="J5369" s="11" t="str">
        <f t="shared" si="1109"/>
        <v>X</v>
      </c>
      <c r="K5369" s="11" t="str">
        <f t="shared" si="1110"/>
        <v/>
      </c>
      <c r="L5369" s="11" t="str">
        <f t="shared" si="1111"/>
        <v/>
      </c>
      <c r="M5369" s="13"/>
      <c r="X5369" s="13"/>
    </row>
    <row r="5370" spans="1:24" x14ac:dyDescent="0.3">
      <c r="A5370" s="13"/>
      <c r="B5370" s="11">
        <v>6388</v>
      </c>
      <c r="C5370" s="14">
        <f t="shared" si="1102"/>
        <v>79.924999999999997</v>
      </c>
      <c r="D5370" s="13"/>
      <c r="E5370" s="14">
        <f t="shared" si="1108"/>
        <v>79.924499999999995</v>
      </c>
      <c r="F5370" s="21">
        <f t="shared" si="1112"/>
        <v>4</v>
      </c>
      <c r="G5370" s="13"/>
      <c r="H5370" s="21">
        <f t="shared" si="1103"/>
        <v>5</v>
      </c>
      <c r="I5370" s="13"/>
      <c r="J5370" s="11" t="str">
        <f t="shared" si="1109"/>
        <v/>
      </c>
      <c r="K5370" s="11" t="str">
        <f t="shared" si="1110"/>
        <v>U</v>
      </c>
      <c r="L5370" s="11" t="str">
        <f t="shared" si="1111"/>
        <v/>
      </c>
      <c r="M5370" s="13"/>
      <c r="X5370" s="13"/>
    </row>
    <row r="5371" spans="1:24" x14ac:dyDescent="0.3">
      <c r="A5371" s="13"/>
      <c r="B5371" s="11">
        <v>6389</v>
      </c>
      <c r="C5371" s="14">
        <f t="shared" si="1102"/>
        <v>79.931200000000004</v>
      </c>
      <c r="D5371" s="13"/>
      <c r="E5371" s="14">
        <f t="shared" si="1108"/>
        <v>79.930800000000005</v>
      </c>
      <c r="F5371" s="21">
        <f t="shared" si="1112"/>
        <v>4</v>
      </c>
      <c r="G5371" s="13"/>
      <c r="H5371" s="21">
        <f t="shared" si="1103"/>
        <v>4</v>
      </c>
      <c r="I5371" s="13"/>
      <c r="J5371" s="11" t="str">
        <f t="shared" si="1109"/>
        <v>X</v>
      </c>
      <c r="K5371" s="11" t="str">
        <f t="shared" si="1110"/>
        <v/>
      </c>
      <c r="L5371" s="11" t="str">
        <f t="shared" si="1111"/>
        <v/>
      </c>
      <c r="M5371" s="13"/>
      <c r="X5371" s="13"/>
    </row>
    <row r="5372" spans="1:24" x14ac:dyDescent="0.3">
      <c r="A5372" s="13"/>
      <c r="B5372" s="11">
        <v>6390</v>
      </c>
      <c r="C5372" s="14">
        <f t="shared" si="1102"/>
        <v>79.9375</v>
      </c>
      <c r="D5372" s="13"/>
      <c r="E5372" s="14">
        <f t="shared" si="1108"/>
        <v>79.937100000000001</v>
      </c>
      <c r="F5372" s="21">
        <f t="shared" si="1112"/>
        <v>4</v>
      </c>
      <c r="G5372" s="13"/>
      <c r="H5372" s="21">
        <f t="shared" si="1103"/>
        <v>4</v>
      </c>
      <c r="I5372" s="13"/>
      <c r="J5372" s="11" t="str">
        <f t="shared" si="1109"/>
        <v>X</v>
      </c>
      <c r="K5372" s="11" t="str">
        <f t="shared" si="1110"/>
        <v/>
      </c>
      <c r="L5372" s="11" t="str">
        <f t="shared" si="1111"/>
        <v/>
      </c>
      <c r="M5372" s="13"/>
      <c r="X5372" s="13"/>
    </row>
    <row r="5373" spans="1:24" x14ac:dyDescent="0.3">
      <c r="A5373" s="13"/>
      <c r="B5373" s="11">
        <v>6391</v>
      </c>
      <c r="C5373" s="14">
        <f t="shared" si="1102"/>
        <v>79.943700000000007</v>
      </c>
      <c r="D5373" s="13"/>
      <c r="E5373" s="14">
        <f t="shared" si="1108"/>
        <v>79.943399999999997</v>
      </c>
      <c r="F5373" s="21">
        <f t="shared" si="1112"/>
        <v>3</v>
      </c>
      <c r="G5373" s="13"/>
      <c r="H5373" s="21">
        <f t="shared" si="1103"/>
        <v>2.9999999999999996</v>
      </c>
      <c r="I5373" s="13"/>
      <c r="J5373" s="11" t="str">
        <f t="shared" si="1109"/>
        <v>X</v>
      </c>
      <c r="K5373" s="11" t="str">
        <f t="shared" si="1110"/>
        <v/>
      </c>
      <c r="L5373" s="11" t="str">
        <f t="shared" si="1111"/>
        <v/>
      </c>
      <c r="M5373" s="13"/>
      <c r="X5373" s="13"/>
    </row>
    <row r="5374" spans="1:24" x14ac:dyDescent="0.3">
      <c r="A5374" s="13"/>
      <c r="B5374" s="11">
        <v>6392</v>
      </c>
      <c r="C5374" s="14">
        <f t="shared" si="1102"/>
        <v>79.95</v>
      </c>
      <c r="D5374" s="13"/>
      <c r="E5374" s="14">
        <f t="shared" si="1108"/>
        <v>79.949700000000007</v>
      </c>
      <c r="F5374" s="21">
        <f t="shared" si="1112"/>
        <v>3</v>
      </c>
      <c r="G5374" s="13"/>
      <c r="H5374" s="21">
        <f t="shared" si="1103"/>
        <v>2.9999999999999996</v>
      </c>
      <c r="I5374" s="13"/>
      <c r="J5374" s="11" t="str">
        <f t="shared" si="1109"/>
        <v>X</v>
      </c>
      <c r="K5374" s="11" t="str">
        <f t="shared" si="1110"/>
        <v/>
      </c>
      <c r="L5374" s="11" t="str">
        <f t="shared" si="1111"/>
        <v/>
      </c>
      <c r="M5374" s="13"/>
      <c r="X5374" s="13"/>
    </row>
    <row r="5375" spans="1:24" x14ac:dyDescent="0.3">
      <c r="A5375" s="13"/>
      <c r="B5375" s="11">
        <v>6393</v>
      </c>
      <c r="C5375" s="14">
        <f t="shared" si="1102"/>
        <v>79.956199999999995</v>
      </c>
      <c r="D5375" s="13"/>
      <c r="E5375" s="14">
        <f t="shared" si="1108"/>
        <v>79.956000000000003</v>
      </c>
      <c r="F5375" s="21">
        <f t="shared" si="1112"/>
        <v>3</v>
      </c>
      <c r="G5375" s="13"/>
      <c r="H5375" s="21">
        <f t="shared" si="1103"/>
        <v>2</v>
      </c>
      <c r="I5375" s="13"/>
      <c r="J5375" s="11" t="str">
        <f t="shared" si="1109"/>
        <v/>
      </c>
      <c r="K5375" s="11" t="str">
        <f t="shared" si="1110"/>
        <v/>
      </c>
      <c r="L5375" s="11" t="str">
        <f t="shared" si="1111"/>
        <v>O</v>
      </c>
      <c r="M5375" s="13"/>
      <c r="X5375" s="13"/>
    </row>
    <row r="5376" spans="1:24" x14ac:dyDescent="0.3">
      <c r="A5376" s="13"/>
      <c r="B5376" s="11">
        <v>6394</v>
      </c>
      <c r="C5376" s="14">
        <f t="shared" si="1102"/>
        <v>79.962500000000006</v>
      </c>
      <c r="D5376" s="13"/>
      <c r="E5376" s="14">
        <f t="shared" si="1108"/>
        <v>79.962299999999999</v>
      </c>
      <c r="F5376" s="21">
        <f t="shared" si="1112"/>
        <v>2</v>
      </c>
      <c r="G5376" s="13"/>
      <c r="H5376" s="21">
        <f t="shared" si="1103"/>
        <v>2</v>
      </c>
      <c r="I5376" s="13"/>
      <c r="J5376" s="11" t="str">
        <f t="shared" si="1109"/>
        <v>X</v>
      </c>
      <c r="K5376" s="11" t="str">
        <f t="shared" si="1110"/>
        <v/>
      </c>
      <c r="L5376" s="11" t="str">
        <f t="shared" si="1111"/>
        <v/>
      </c>
      <c r="M5376" s="13"/>
      <c r="X5376" s="13"/>
    </row>
    <row r="5377" spans="1:24" x14ac:dyDescent="0.3">
      <c r="A5377" s="13"/>
      <c r="B5377" s="11">
        <v>6395</v>
      </c>
      <c r="C5377" s="14">
        <f t="shared" si="1102"/>
        <v>79.968699999999998</v>
      </c>
      <c r="D5377" s="13"/>
      <c r="E5377" s="14">
        <f t="shared" si="1108"/>
        <v>79.968599999999995</v>
      </c>
      <c r="F5377" s="21">
        <f t="shared" si="1112"/>
        <v>2</v>
      </c>
      <c r="G5377" s="13"/>
      <c r="H5377" s="21">
        <f t="shared" si="1103"/>
        <v>1</v>
      </c>
      <c r="I5377" s="13"/>
      <c r="J5377" s="11" t="str">
        <f t="shared" si="1109"/>
        <v/>
      </c>
      <c r="K5377" s="11" t="str">
        <f t="shared" si="1110"/>
        <v/>
      </c>
      <c r="L5377" s="11" t="str">
        <f t="shared" si="1111"/>
        <v>O</v>
      </c>
      <c r="M5377" s="13"/>
      <c r="X5377" s="13"/>
    </row>
    <row r="5378" spans="1:24" x14ac:dyDescent="0.3">
      <c r="A5378" s="13"/>
      <c r="B5378" s="11">
        <v>6396</v>
      </c>
      <c r="C5378" s="14">
        <f t="shared" si="1102"/>
        <v>79.974999999999994</v>
      </c>
      <c r="D5378" s="13"/>
      <c r="E5378" s="14">
        <f t="shared" si="1108"/>
        <v>79.974800000000002</v>
      </c>
      <c r="F5378" s="21">
        <f t="shared" si="1112"/>
        <v>1</v>
      </c>
      <c r="G5378" s="13"/>
      <c r="H5378" s="21">
        <f t="shared" si="1103"/>
        <v>2</v>
      </c>
      <c r="I5378" s="13"/>
      <c r="J5378" s="11" t="str">
        <f t="shared" si="1109"/>
        <v/>
      </c>
      <c r="K5378" s="11" t="str">
        <f t="shared" si="1110"/>
        <v>U</v>
      </c>
      <c r="L5378" s="11" t="str">
        <f t="shared" si="1111"/>
        <v/>
      </c>
      <c r="M5378" s="13"/>
      <c r="X5378" s="13"/>
    </row>
    <row r="5379" spans="1:24" x14ac:dyDescent="0.3">
      <c r="A5379" s="13"/>
      <c r="B5379" s="11">
        <v>6397</v>
      </c>
      <c r="C5379" s="14">
        <f t="shared" si="1102"/>
        <v>79.981200000000001</v>
      </c>
      <c r="D5379" s="13"/>
      <c r="E5379" s="14">
        <f t="shared" si="1108"/>
        <v>79.981099999999998</v>
      </c>
      <c r="F5379" s="21">
        <f t="shared" si="1112"/>
        <v>1</v>
      </c>
      <c r="G5379" s="13"/>
      <c r="H5379" s="21">
        <f t="shared" si="1103"/>
        <v>1</v>
      </c>
      <c r="I5379" s="13"/>
      <c r="J5379" s="11" t="str">
        <f t="shared" si="1109"/>
        <v>X</v>
      </c>
      <c r="K5379" s="11" t="str">
        <f t="shared" si="1110"/>
        <v/>
      </c>
      <c r="L5379" s="11" t="str">
        <f t="shared" si="1111"/>
        <v/>
      </c>
      <c r="M5379" s="13"/>
      <c r="X5379" s="13"/>
    </row>
    <row r="5380" spans="1:24" x14ac:dyDescent="0.3">
      <c r="A5380" s="13"/>
      <c r="B5380" s="11">
        <v>6398</v>
      </c>
      <c r="C5380" s="14">
        <f t="shared" si="1102"/>
        <v>79.987499999999997</v>
      </c>
      <c r="D5380" s="13"/>
      <c r="E5380" s="14">
        <f t="shared" si="1108"/>
        <v>79.987399999999994</v>
      </c>
      <c r="F5380" s="21">
        <f t="shared" si="1112"/>
        <v>1</v>
      </c>
      <c r="G5380" s="13"/>
      <c r="H5380" s="21">
        <f t="shared" si="1103"/>
        <v>1</v>
      </c>
      <c r="I5380" s="13"/>
      <c r="J5380" s="11" t="str">
        <f t="shared" si="1109"/>
        <v>X</v>
      </c>
      <c r="K5380" s="11" t="str">
        <f t="shared" si="1110"/>
        <v/>
      </c>
      <c r="L5380" s="11" t="str">
        <f t="shared" si="1111"/>
        <v/>
      </c>
      <c r="M5380" s="13"/>
      <c r="X5380" s="13"/>
    </row>
    <row r="5381" spans="1:24" x14ac:dyDescent="0.3">
      <c r="A5381" s="13"/>
      <c r="B5381" s="11">
        <v>6399</v>
      </c>
      <c r="C5381" s="14">
        <f t="shared" si="1102"/>
        <v>79.993700000000004</v>
      </c>
      <c r="D5381" s="13"/>
      <c r="E5381" s="14">
        <f t="shared" si="1108"/>
        <v>79.993700000000004</v>
      </c>
      <c r="F5381" s="21">
        <f t="shared" si="1112"/>
        <v>0</v>
      </c>
      <c r="G5381" s="13"/>
      <c r="H5381" s="21">
        <f t="shared" si="1103"/>
        <v>0</v>
      </c>
      <c r="I5381" s="13"/>
      <c r="J5381" s="11" t="str">
        <f t="shared" si="1109"/>
        <v>X</v>
      </c>
      <c r="K5381" s="11" t="str">
        <f t="shared" si="1110"/>
        <v/>
      </c>
      <c r="L5381" s="11" t="str">
        <f t="shared" si="1111"/>
        <v/>
      </c>
      <c r="M5381" s="13"/>
      <c r="X5381" s="13"/>
    </row>
    <row r="5382" spans="1:24" x14ac:dyDescent="0.3">
      <c r="A5382" s="13"/>
      <c r="B5382" s="11">
        <v>6400</v>
      </c>
      <c r="C5382" s="14">
        <f t="shared" ref="C5382:C5445" si="1113">ROUND(SQRT(B5382),4)</f>
        <v>80</v>
      </c>
      <c r="D5382" s="13"/>
      <c r="E5382" s="14">
        <f>79+(B5382-6241)/159</f>
        <v>80</v>
      </c>
      <c r="F5382" s="20"/>
      <c r="G5382" s="13"/>
      <c r="H5382" s="21">
        <f t="shared" si="1103"/>
        <v>0</v>
      </c>
      <c r="I5382" s="13"/>
      <c r="J5382" s="10">
        <f>COUNTIF(J5224:J5381,"X")</f>
        <v>92</v>
      </c>
      <c r="K5382" s="10">
        <f>COUNTIF(K5224:K5381,"U")</f>
        <v>6</v>
      </c>
      <c r="L5382" s="10">
        <f>COUNTIF(L5224:L5381,"O")</f>
        <v>60</v>
      </c>
      <c r="M5382" s="13"/>
      <c r="X5382" s="13"/>
    </row>
    <row r="5383" spans="1:24" x14ac:dyDescent="0.3">
      <c r="A5383" s="13"/>
      <c r="B5383" s="11">
        <v>6401</v>
      </c>
      <c r="C5383" s="14">
        <f t="shared" si="1113"/>
        <v>80.006200000000007</v>
      </c>
      <c r="D5383" s="13"/>
      <c r="E5383" s="14">
        <f t="shared" ref="E5383:E5446" si="1114">ROUND(80+(B5383-6400)/161,4)</f>
        <v>80.006200000000007</v>
      </c>
      <c r="F5383" s="21">
        <f t="shared" ref="F5383:F5404" si="1115">ROUND(((E5383-80)/0.14)*(15/2),0)</f>
        <v>0</v>
      </c>
      <c r="G5383" s="13"/>
      <c r="H5383" s="21">
        <f t="shared" ref="H5383:H5446" si="1116">ROUND(C5383-E5383,4)*10000</f>
        <v>0</v>
      </c>
      <c r="I5383" s="13"/>
      <c r="J5383" s="11" t="str">
        <f t="shared" ref="J5383:J5414" si="1117">IF(H5383=F5383,"X","")</f>
        <v>X</v>
      </c>
      <c r="K5383" s="11" t="str">
        <f t="shared" ref="K5383:K5414" si="1118">IF(H5383&gt;F5383,"U","")</f>
        <v/>
      </c>
      <c r="L5383" s="11" t="str">
        <f t="shared" ref="L5383:L5414" si="1119">IF(H5383&lt;F5383,"O","")</f>
        <v/>
      </c>
      <c r="M5383" s="13"/>
      <c r="X5383" s="13"/>
    </row>
    <row r="5384" spans="1:24" x14ac:dyDescent="0.3">
      <c r="A5384" s="13"/>
      <c r="B5384" s="11">
        <v>6402</v>
      </c>
      <c r="C5384" s="14">
        <f t="shared" si="1113"/>
        <v>80.012500000000003</v>
      </c>
      <c r="D5384" s="13"/>
      <c r="E5384" s="14">
        <f t="shared" si="1114"/>
        <v>80.0124</v>
      </c>
      <c r="F5384" s="21">
        <f t="shared" si="1115"/>
        <v>1</v>
      </c>
      <c r="G5384" s="13"/>
      <c r="H5384" s="21">
        <f t="shared" si="1116"/>
        <v>1</v>
      </c>
      <c r="I5384" s="13"/>
      <c r="J5384" s="11" t="str">
        <f t="shared" si="1117"/>
        <v>X</v>
      </c>
      <c r="K5384" s="11" t="str">
        <f t="shared" si="1118"/>
        <v/>
      </c>
      <c r="L5384" s="11" t="str">
        <f t="shared" si="1119"/>
        <v/>
      </c>
      <c r="M5384" s="13"/>
      <c r="X5384" s="13"/>
    </row>
    <row r="5385" spans="1:24" x14ac:dyDescent="0.3">
      <c r="A5385" s="13"/>
      <c r="B5385" s="11">
        <v>6403</v>
      </c>
      <c r="C5385" s="14">
        <f t="shared" si="1113"/>
        <v>80.018699999999995</v>
      </c>
      <c r="D5385" s="13"/>
      <c r="E5385" s="14">
        <f t="shared" si="1114"/>
        <v>80.018600000000006</v>
      </c>
      <c r="F5385" s="21">
        <f t="shared" si="1115"/>
        <v>1</v>
      </c>
      <c r="G5385" s="13"/>
      <c r="H5385" s="21">
        <f t="shared" si="1116"/>
        <v>1</v>
      </c>
      <c r="I5385" s="13"/>
      <c r="J5385" s="11" t="str">
        <f t="shared" si="1117"/>
        <v>X</v>
      </c>
      <c r="K5385" s="11" t="str">
        <f t="shared" si="1118"/>
        <v/>
      </c>
      <c r="L5385" s="11" t="str">
        <f t="shared" si="1119"/>
        <v/>
      </c>
      <c r="M5385" s="13"/>
      <c r="X5385" s="13"/>
    </row>
    <row r="5386" spans="1:24" x14ac:dyDescent="0.3">
      <c r="A5386" s="13"/>
      <c r="B5386" s="11">
        <v>6404</v>
      </c>
      <c r="C5386" s="14">
        <f t="shared" si="1113"/>
        <v>80.025000000000006</v>
      </c>
      <c r="D5386" s="13"/>
      <c r="E5386" s="14">
        <f t="shared" si="1114"/>
        <v>80.024799999999999</v>
      </c>
      <c r="F5386" s="21">
        <f t="shared" si="1115"/>
        <v>1</v>
      </c>
      <c r="G5386" s="13"/>
      <c r="H5386" s="21">
        <f t="shared" si="1116"/>
        <v>2</v>
      </c>
      <c r="I5386" s="13"/>
      <c r="J5386" s="11" t="str">
        <f t="shared" si="1117"/>
        <v/>
      </c>
      <c r="K5386" s="11" t="str">
        <f t="shared" si="1118"/>
        <v>U</v>
      </c>
      <c r="L5386" s="11" t="str">
        <f t="shared" si="1119"/>
        <v/>
      </c>
      <c r="M5386" s="13"/>
      <c r="X5386" s="13"/>
    </row>
    <row r="5387" spans="1:24" x14ac:dyDescent="0.3">
      <c r="A5387" s="13"/>
      <c r="B5387" s="11">
        <v>6405</v>
      </c>
      <c r="C5387" s="14">
        <f t="shared" si="1113"/>
        <v>80.031199999999998</v>
      </c>
      <c r="D5387" s="13"/>
      <c r="E5387" s="14">
        <f t="shared" si="1114"/>
        <v>80.031099999999995</v>
      </c>
      <c r="F5387" s="21">
        <f t="shared" si="1115"/>
        <v>2</v>
      </c>
      <c r="G5387" s="13"/>
      <c r="H5387" s="21">
        <f t="shared" si="1116"/>
        <v>1</v>
      </c>
      <c r="I5387" s="13"/>
      <c r="J5387" s="11" t="str">
        <f t="shared" si="1117"/>
        <v/>
      </c>
      <c r="K5387" s="11" t="str">
        <f t="shared" si="1118"/>
        <v/>
      </c>
      <c r="L5387" s="11" t="str">
        <f t="shared" si="1119"/>
        <v>O</v>
      </c>
      <c r="M5387" s="13"/>
      <c r="X5387" s="13"/>
    </row>
    <row r="5388" spans="1:24" x14ac:dyDescent="0.3">
      <c r="A5388" s="13"/>
      <c r="B5388" s="11">
        <v>6406</v>
      </c>
      <c r="C5388" s="14">
        <f t="shared" si="1113"/>
        <v>80.037499999999994</v>
      </c>
      <c r="D5388" s="13"/>
      <c r="E5388" s="14">
        <f t="shared" si="1114"/>
        <v>80.037300000000002</v>
      </c>
      <c r="F5388" s="21">
        <f t="shared" si="1115"/>
        <v>2</v>
      </c>
      <c r="G5388" s="13"/>
      <c r="H5388" s="21">
        <f t="shared" si="1116"/>
        <v>2</v>
      </c>
      <c r="I5388" s="13"/>
      <c r="J5388" s="11" t="str">
        <f t="shared" si="1117"/>
        <v>X</v>
      </c>
      <c r="K5388" s="11" t="str">
        <f t="shared" si="1118"/>
        <v/>
      </c>
      <c r="L5388" s="11" t="str">
        <f t="shared" si="1119"/>
        <v/>
      </c>
      <c r="M5388" s="13"/>
      <c r="X5388" s="13"/>
    </row>
    <row r="5389" spans="1:24" x14ac:dyDescent="0.3">
      <c r="A5389" s="13"/>
      <c r="B5389" s="11">
        <v>6407</v>
      </c>
      <c r="C5389" s="14">
        <f t="shared" si="1113"/>
        <v>80.043700000000001</v>
      </c>
      <c r="D5389" s="13"/>
      <c r="E5389" s="14">
        <f t="shared" si="1114"/>
        <v>80.043499999999995</v>
      </c>
      <c r="F5389" s="21">
        <f t="shared" si="1115"/>
        <v>2</v>
      </c>
      <c r="G5389" s="13"/>
      <c r="H5389" s="21">
        <f t="shared" si="1116"/>
        <v>2</v>
      </c>
      <c r="I5389" s="13"/>
      <c r="J5389" s="11" t="str">
        <f t="shared" si="1117"/>
        <v>X</v>
      </c>
      <c r="K5389" s="11" t="str">
        <f t="shared" si="1118"/>
        <v/>
      </c>
      <c r="L5389" s="11" t="str">
        <f t="shared" si="1119"/>
        <v/>
      </c>
      <c r="M5389" s="13"/>
      <c r="X5389" s="13"/>
    </row>
    <row r="5390" spans="1:24" x14ac:dyDescent="0.3">
      <c r="A5390" s="13"/>
      <c r="B5390" s="11">
        <v>6408</v>
      </c>
      <c r="C5390" s="14">
        <f t="shared" si="1113"/>
        <v>80.05</v>
      </c>
      <c r="D5390" s="13"/>
      <c r="E5390" s="14">
        <f t="shared" si="1114"/>
        <v>80.049700000000001</v>
      </c>
      <c r="F5390" s="21">
        <f t="shared" si="1115"/>
        <v>3</v>
      </c>
      <c r="G5390" s="13"/>
      <c r="H5390" s="21">
        <f t="shared" si="1116"/>
        <v>2.9999999999999996</v>
      </c>
      <c r="I5390" s="13"/>
      <c r="J5390" s="11" t="str">
        <f t="shared" si="1117"/>
        <v>X</v>
      </c>
      <c r="K5390" s="11" t="str">
        <f t="shared" si="1118"/>
        <v/>
      </c>
      <c r="L5390" s="11" t="str">
        <f t="shared" si="1119"/>
        <v/>
      </c>
      <c r="M5390" s="13"/>
      <c r="X5390" s="13"/>
    </row>
    <row r="5391" spans="1:24" x14ac:dyDescent="0.3">
      <c r="A5391" s="13"/>
      <c r="B5391" s="11">
        <v>6409</v>
      </c>
      <c r="C5391" s="14">
        <f t="shared" si="1113"/>
        <v>80.056200000000004</v>
      </c>
      <c r="D5391" s="13"/>
      <c r="E5391" s="14">
        <f t="shared" si="1114"/>
        <v>80.055899999999994</v>
      </c>
      <c r="F5391" s="21">
        <f t="shared" si="1115"/>
        <v>3</v>
      </c>
      <c r="G5391" s="13"/>
      <c r="H5391" s="21">
        <f t="shared" si="1116"/>
        <v>2.9999999999999996</v>
      </c>
      <c r="I5391" s="13"/>
      <c r="J5391" s="11" t="str">
        <f t="shared" si="1117"/>
        <v>X</v>
      </c>
      <c r="K5391" s="11" t="str">
        <f t="shared" si="1118"/>
        <v/>
      </c>
      <c r="L5391" s="11" t="str">
        <f t="shared" si="1119"/>
        <v/>
      </c>
      <c r="M5391" s="13"/>
      <c r="X5391" s="13"/>
    </row>
    <row r="5392" spans="1:24" x14ac:dyDescent="0.3">
      <c r="A5392" s="13"/>
      <c r="B5392" s="11">
        <v>6410</v>
      </c>
      <c r="C5392" s="14">
        <f t="shared" si="1113"/>
        <v>80.0625</v>
      </c>
      <c r="D5392" s="13"/>
      <c r="E5392" s="14">
        <f t="shared" si="1114"/>
        <v>80.062100000000001</v>
      </c>
      <c r="F5392" s="21">
        <f t="shared" si="1115"/>
        <v>3</v>
      </c>
      <c r="G5392" s="13"/>
      <c r="H5392" s="21">
        <f t="shared" si="1116"/>
        <v>4</v>
      </c>
      <c r="I5392" s="13"/>
      <c r="J5392" s="11" t="str">
        <f t="shared" si="1117"/>
        <v/>
      </c>
      <c r="K5392" s="11" t="str">
        <f t="shared" si="1118"/>
        <v>U</v>
      </c>
      <c r="L5392" s="11" t="str">
        <f t="shared" si="1119"/>
        <v/>
      </c>
      <c r="M5392" s="13"/>
      <c r="X5392" s="13"/>
    </row>
    <row r="5393" spans="1:24" x14ac:dyDescent="0.3">
      <c r="A5393" s="13"/>
      <c r="B5393" s="11">
        <v>6411</v>
      </c>
      <c r="C5393" s="14">
        <f t="shared" si="1113"/>
        <v>80.068700000000007</v>
      </c>
      <c r="D5393" s="13"/>
      <c r="E5393" s="14">
        <f t="shared" si="1114"/>
        <v>80.068299999999994</v>
      </c>
      <c r="F5393" s="21">
        <f t="shared" si="1115"/>
        <v>4</v>
      </c>
      <c r="G5393" s="13"/>
      <c r="H5393" s="21">
        <f t="shared" si="1116"/>
        <v>4</v>
      </c>
      <c r="I5393" s="13"/>
      <c r="J5393" s="11" t="str">
        <f t="shared" si="1117"/>
        <v>X</v>
      </c>
      <c r="K5393" s="11" t="str">
        <f t="shared" si="1118"/>
        <v/>
      </c>
      <c r="L5393" s="11" t="str">
        <f t="shared" si="1119"/>
        <v/>
      </c>
      <c r="M5393" s="13"/>
      <c r="X5393" s="13"/>
    </row>
    <row r="5394" spans="1:24" x14ac:dyDescent="0.3">
      <c r="A5394" s="13"/>
      <c r="B5394" s="11">
        <v>6412</v>
      </c>
      <c r="C5394" s="14">
        <f t="shared" si="1113"/>
        <v>80.075000000000003</v>
      </c>
      <c r="D5394" s="13"/>
      <c r="E5394" s="14">
        <f t="shared" si="1114"/>
        <v>80.0745</v>
      </c>
      <c r="F5394" s="21">
        <f t="shared" si="1115"/>
        <v>4</v>
      </c>
      <c r="G5394" s="13"/>
      <c r="H5394" s="21">
        <f t="shared" si="1116"/>
        <v>5</v>
      </c>
      <c r="I5394" s="13"/>
      <c r="J5394" s="11" t="str">
        <f t="shared" si="1117"/>
        <v/>
      </c>
      <c r="K5394" s="11" t="str">
        <f t="shared" si="1118"/>
        <v>U</v>
      </c>
      <c r="L5394" s="11" t="str">
        <f t="shared" si="1119"/>
        <v/>
      </c>
      <c r="M5394" s="13"/>
      <c r="X5394" s="13"/>
    </row>
    <row r="5395" spans="1:24" x14ac:dyDescent="0.3">
      <c r="A5395" s="13"/>
      <c r="B5395" s="11">
        <v>6413</v>
      </c>
      <c r="C5395" s="14">
        <f t="shared" si="1113"/>
        <v>80.081199999999995</v>
      </c>
      <c r="D5395" s="13"/>
      <c r="E5395" s="14">
        <f t="shared" si="1114"/>
        <v>80.080699999999993</v>
      </c>
      <c r="F5395" s="21">
        <f t="shared" si="1115"/>
        <v>4</v>
      </c>
      <c r="G5395" s="13"/>
      <c r="H5395" s="21">
        <f t="shared" si="1116"/>
        <v>5</v>
      </c>
      <c r="I5395" s="13"/>
      <c r="J5395" s="11" t="str">
        <f t="shared" si="1117"/>
        <v/>
      </c>
      <c r="K5395" s="11" t="str">
        <f t="shared" si="1118"/>
        <v>U</v>
      </c>
      <c r="L5395" s="11" t="str">
        <f t="shared" si="1119"/>
        <v/>
      </c>
      <c r="M5395" s="13"/>
      <c r="X5395" s="13"/>
    </row>
    <row r="5396" spans="1:24" x14ac:dyDescent="0.3">
      <c r="A5396" s="13"/>
      <c r="B5396" s="11">
        <v>6414</v>
      </c>
      <c r="C5396" s="14">
        <f t="shared" si="1113"/>
        <v>80.087500000000006</v>
      </c>
      <c r="D5396" s="13"/>
      <c r="E5396" s="14">
        <f t="shared" si="1114"/>
        <v>80.087000000000003</v>
      </c>
      <c r="F5396" s="21">
        <f t="shared" si="1115"/>
        <v>5</v>
      </c>
      <c r="G5396" s="13"/>
      <c r="H5396" s="21">
        <f t="shared" si="1116"/>
        <v>5</v>
      </c>
      <c r="I5396" s="13"/>
      <c r="J5396" s="11" t="str">
        <f t="shared" si="1117"/>
        <v>X</v>
      </c>
      <c r="K5396" s="11" t="str">
        <f t="shared" si="1118"/>
        <v/>
      </c>
      <c r="L5396" s="11" t="str">
        <f t="shared" si="1119"/>
        <v/>
      </c>
      <c r="M5396" s="13"/>
      <c r="X5396" s="13"/>
    </row>
    <row r="5397" spans="1:24" x14ac:dyDescent="0.3">
      <c r="A5397" s="13"/>
      <c r="B5397" s="11">
        <v>6415</v>
      </c>
      <c r="C5397" s="14">
        <f t="shared" si="1113"/>
        <v>80.093699999999998</v>
      </c>
      <c r="D5397" s="13"/>
      <c r="E5397" s="14">
        <f t="shared" si="1114"/>
        <v>80.093199999999996</v>
      </c>
      <c r="F5397" s="21">
        <f t="shared" si="1115"/>
        <v>5</v>
      </c>
      <c r="G5397" s="13"/>
      <c r="H5397" s="21">
        <f t="shared" si="1116"/>
        <v>5</v>
      </c>
      <c r="I5397" s="13"/>
      <c r="J5397" s="11" t="str">
        <f t="shared" si="1117"/>
        <v>X</v>
      </c>
      <c r="K5397" s="11" t="str">
        <f t="shared" si="1118"/>
        <v/>
      </c>
      <c r="L5397" s="11" t="str">
        <f t="shared" si="1119"/>
        <v/>
      </c>
      <c r="M5397" s="13"/>
      <c r="X5397" s="13"/>
    </row>
    <row r="5398" spans="1:24" x14ac:dyDescent="0.3">
      <c r="A5398" s="13"/>
      <c r="B5398" s="11">
        <v>6416</v>
      </c>
      <c r="C5398" s="14">
        <f t="shared" si="1113"/>
        <v>80.099900000000005</v>
      </c>
      <c r="D5398" s="13"/>
      <c r="E5398" s="14">
        <f t="shared" si="1114"/>
        <v>80.099400000000003</v>
      </c>
      <c r="F5398" s="21">
        <f t="shared" si="1115"/>
        <v>5</v>
      </c>
      <c r="G5398" s="13"/>
      <c r="H5398" s="21">
        <f t="shared" si="1116"/>
        <v>5</v>
      </c>
      <c r="I5398" s="13"/>
      <c r="J5398" s="11" t="str">
        <f t="shared" si="1117"/>
        <v>X</v>
      </c>
      <c r="K5398" s="11" t="str">
        <f t="shared" si="1118"/>
        <v/>
      </c>
      <c r="L5398" s="11" t="str">
        <f t="shared" si="1119"/>
        <v/>
      </c>
      <c r="M5398" s="13"/>
      <c r="X5398" s="13"/>
    </row>
    <row r="5399" spans="1:24" x14ac:dyDescent="0.3">
      <c r="A5399" s="13"/>
      <c r="B5399" s="11">
        <v>6417</v>
      </c>
      <c r="C5399" s="14">
        <f t="shared" si="1113"/>
        <v>80.106200000000001</v>
      </c>
      <c r="D5399" s="13"/>
      <c r="E5399" s="14">
        <f t="shared" si="1114"/>
        <v>80.105599999999995</v>
      </c>
      <c r="F5399" s="21">
        <f t="shared" si="1115"/>
        <v>6</v>
      </c>
      <c r="G5399" s="13"/>
      <c r="H5399" s="21">
        <f t="shared" si="1116"/>
        <v>5.9999999999999991</v>
      </c>
      <c r="I5399" s="13"/>
      <c r="J5399" s="11" t="str">
        <f t="shared" si="1117"/>
        <v>X</v>
      </c>
      <c r="K5399" s="11" t="str">
        <f t="shared" si="1118"/>
        <v/>
      </c>
      <c r="L5399" s="11" t="str">
        <f t="shared" si="1119"/>
        <v/>
      </c>
      <c r="M5399" s="13"/>
      <c r="X5399" s="13"/>
    </row>
    <row r="5400" spans="1:24" x14ac:dyDescent="0.3">
      <c r="A5400" s="13"/>
      <c r="B5400" s="11">
        <v>6418</v>
      </c>
      <c r="C5400" s="14">
        <f t="shared" si="1113"/>
        <v>80.112399999999994</v>
      </c>
      <c r="D5400" s="13"/>
      <c r="E5400" s="14">
        <f t="shared" si="1114"/>
        <v>80.111800000000002</v>
      </c>
      <c r="F5400" s="21">
        <f t="shared" si="1115"/>
        <v>6</v>
      </c>
      <c r="G5400" s="13"/>
      <c r="H5400" s="21">
        <f t="shared" si="1116"/>
        <v>5.9999999999999991</v>
      </c>
      <c r="I5400" s="13"/>
      <c r="J5400" s="11" t="str">
        <f t="shared" si="1117"/>
        <v>X</v>
      </c>
      <c r="K5400" s="11" t="str">
        <f t="shared" si="1118"/>
        <v/>
      </c>
      <c r="L5400" s="11" t="str">
        <f t="shared" si="1119"/>
        <v/>
      </c>
      <c r="M5400" s="13"/>
      <c r="X5400" s="13"/>
    </row>
    <row r="5401" spans="1:24" x14ac:dyDescent="0.3">
      <c r="A5401" s="13"/>
      <c r="B5401" s="11">
        <v>6419</v>
      </c>
      <c r="C5401" s="14">
        <f t="shared" si="1113"/>
        <v>80.118700000000004</v>
      </c>
      <c r="D5401" s="13"/>
      <c r="E5401" s="14">
        <f t="shared" si="1114"/>
        <v>80.117999999999995</v>
      </c>
      <c r="F5401" s="21">
        <f t="shared" si="1115"/>
        <v>6</v>
      </c>
      <c r="G5401" s="13"/>
      <c r="H5401" s="21">
        <f t="shared" si="1116"/>
        <v>7</v>
      </c>
      <c r="I5401" s="13"/>
      <c r="J5401" s="11" t="str">
        <f t="shared" si="1117"/>
        <v/>
      </c>
      <c r="K5401" s="11" t="str">
        <f t="shared" si="1118"/>
        <v>U</v>
      </c>
      <c r="L5401" s="11" t="str">
        <f t="shared" si="1119"/>
        <v/>
      </c>
      <c r="M5401" s="13"/>
      <c r="X5401" s="13"/>
    </row>
    <row r="5402" spans="1:24" x14ac:dyDescent="0.3">
      <c r="A5402" s="13"/>
      <c r="B5402" s="11">
        <v>6420</v>
      </c>
      <c r="C5402" s="14">
        <f t="shared" si="1113"/>
        <v>80.124899999999997</v>
      </c>
      <c r="D5402" s="13"/>
      <c r="E5402" s="14">
        <f t="shared" si="1114"/>
        <v>80.124200000000002</v>
      </c>
      <c r="F5402" s="21">
        <f t="shared" si="1115"/>
        <v>7</v>
      </c>
      <c r="G5402" s="13"/>
      <c r="H5402" s="21">
        <f t="shared" si="1116"/>
        <v>7</v>
      </c>
      <c r="I5402" s="13"/>
      <c r="J5402" s="11" t="str">
        <f t="shared" si="1117"/>
        <v>X</v>
      </c>
      <c r="K5402" s="11" t="str">
        <f t="shared" si="1118"/>
        <v/>
      </c>
      <c r="L5402" s="11" t="str">
        <f t="shared" si="1119"/>
        <v/>
      </c>
      <c r="M5402" s="13"/>
      <c r="X5402" s="13"/>
    </row>
    <row r="5403" spans="1:24" x14ac:dyDescent="0.3">
      <c r="A5403" s="13"/>
      <c r="B5403" s="11">
        <v>6421</v>
      </c>
      <c r="C5403" s="14">
        <f t="shared" si="1113"/>
        <v>80.131100000000004</v>
      </c>
      <c r="D5403" s="13"/>
      <c r="E5403" s="14">
        <f t="shared" si="1114"/>
        <v>80.130399999999995</v>
      </c>
      <c r="F5403" s="21">
        <f t="shared" si="1115"/>
        <v>7</v>
      </c>
      <c r="G5403" s="13"/>
      <c r="H5403" s="21">
        <f t="shared" si="1116"/>
        <v>7</v>
      </c>
      <c r="I5403" s="13"/>
      <c r="J5403" s="11" t="str">
        <f t="shared" si="1117"/>
        <v>X</v>
      </c>
      <c r="K5403" s="11" t="str">
        <f t="shared" si="1118"/>
        <v/>
      </c>
      <c r="L5403" s="11" t="str">
        <f t="shared" si="1119"/>
        <v/>
      </c>
      <c r="M5403" s="13"/>
      <c r="X5403" s="13"/>
    </row>
    <row r="5404" spans="1:24" x14ac:dyDescent="0.3">
      <c r="A5404" s="13"/>
      <c r="B5404" s="11">
        <v>6422</v>
      </c>
      <c r="C5404" s="14">
        <f t="shared" si="1113"/>
        <v>80.1374</v>
      </c>
      <c r="D5404" s="13"/>
      <c r="E5404" s="14">
        <f t="shared" si="1114"/>
        <v>80.136600000000001</v>
      </c>
      <c r="F5404" s="21">
        <f t="shared" si="1115"/>
        <v>7</v>
      </c>
      <c r="G5404" s="13"/>
      <c r="H5404" s="21">
        <f t="shared" si="1116"/>
        <v>8</v>
      </c>
      <c r="I5404" s="13"/>
      <c r="J5404" s="11" t="str">
        <f t="shared" si="1117"/>
        <v/>
      </c>
      <c r="K5404" s="11" t="str">
        <f t="shared" si="1118"/>
        <v>U</v>
      </c>
      <c r="L5404" s="11" t="str">
        <f t="shared" si="1119"/>
        <v/>
      </c>
      <c r="M5404" s="13"/>
      <c r="X5404" s="13"/>
    </row>
    <row r="5405" spans="1:24" x14ac:dyDescent="0.3">
      <c r="A5405" s="13"/>
      <c r="B5405" s="11">
        <v>6423</v>
      </c>
      <c r="C5405" s="14">
        <f t="shared" si="1113"/>
        <v>80.143600000000006</v>
      </c>
      <c r="D5405" s="13"/>
      <c r="E5405" s="14">
        <f t="shared" si="1114"/>
        <v>80.142899999999997</v>
      </c>
      <c r="F5405" s="21">
        <f t="shared" ref="F5405:F5427" si="1120">ROUND((15/2)+(((E5405-80)-0.14)/0.14)*(15/3),0)</f>
        <v>8</v>
      </c>
      <c r="G5405" s="13"/>
      <c r="H5405" s="21">
        <f t="shared" si="1116"/>
        <v>7</v>
      </c>
      <c r="I5405" s="13"/>
      <c r="J5405" s="11" t="str">
        <f t="shared" si="1117"/>
        <v/>
      </c>
      <c r="K5405" s="11" t="str">
        <f t="shared" si="1118"/>
        <v/>
      </c>
      <c r="L5405" s="11" t="str">
        <f t="shared" si="1119"/>
        <v>O</v>
      </c>
      <c r="M5405" s="13"/>
      <c r="X5405" s="13"/>
    </row>
    <row r="5406" spans="1:24" x14ac:dyDescent="0.3">
      <c r="A5406" s="13"/>
      <c r="B5406" s="11">
        <v>6424</v>
      </c>
      <c r="C5406" s="14">
        <f t="shared" si="1113"/>
        <v>80.149900000000002</v>
      </c>
      <c r="D5406" s="13"/>
      <c r="E5406" s="14">
        <f t="shared" si="1114"/>
        <v>80.149100000000004</v>
      </c>
      <c r="F5406" s="21">
        <f t="shared" si="1120"/>
        <v>8</v>
      </c>
      <c r="G5406" s="13"/>
      <c r="H5406" s="21">
        <f t="shared" si="1116"/>
        <v>8</v>
      </c>
      <c r="I5406" s="13"/>
      <c r="J5406" s="11" t="str">
        <f t="shared" si="1117"/>
        <v>X</v>
      </c>
      <c r="K5406" s="11" t="str">
        <f t="shared" si="1118"/>
        <v/>
      </c>
      <c r="L5406" s="11" t="str">
        <f t="shared" si="1119"/>
        <v/>
      </c>
      <c r="M5406" s="13"/>
      <c r="X5406" s="13"/>
    </row>
    <row r="5407" spans="1:24" x14ac:dyDescent="0.3">
      <c r="A5407" s="13"/>
      <c r="B5407" s="11">
        <v>6425</v>
      </c>
      <c r="C5407" s="14">
        <f t="shared" si="1113"/>
        <v>80.156099999999995</v>
      </c>
      <c r="D5407" s="13"/>
      <c r="E5407" s="14">
        <f t="shared" si="1114"/>
        <v>80.155299999999997</v>
      </c>
      <c r="F5407" s="21">
        <f t="shared" si="1120"/>
        <v>8</v>
      </c>
      <c r="G5407" s="13"/>
      <c r="H5407" s="21">
        <f t="shared" si="1116"/>
        <v>8</v>
      </c>
      <c r="I5407" s="13"/>
      <c r="J5407" s="11" t="str">
        <f t="shared" si="1117"/>
        <v>X</v>
      </c>
      <c r="K5407" s="11" t="str">
        <f t="shared" si="1118"/>
        <v/>
      </c>
      <c r="L5407" s="11" t="str">
        <f t="shared" si="1119"/>
        <v/>
      </c>
      <c r="M5407" s="13"/>
      <c r="X5407" s="13"/>
    </row>
    <row r="5408" spans="1:24" x14ac:dyDescent="0.3">
      <c r="A5408" s="13"/>
      <c r="B5408" s="11">
        <v>6426</v>
      </c>
      <c r="C5408" s="14">
        <f t="shared" si="1113"/>
        <v>80.162300000000002</v>
      </c>
      <c r="D5408" s="13"/>
      <c r="E5408" s="14">
        <f t="shared" si="1114"/>
        <v>80.161500000000004</v>
      </c>
      <c r="F5408" s="21">
        <f t="shared" si="1120"/>
        <v>8</v>
      </c>
      <c r="G5408" s="13"/>
      <c r="H5408" s="21">
        <f t="shared" si="1116"/>
        <v>8</v>
      </c>
      <c r="I5408" s="13"/>
      <c r="J5408" s="11" t="str">
        <f t="shared" si="1117"/>
        <v>X</v>
      </c>
      <c r="K5408" s="11" t="str">
        <f t="shared" si="1118"/>
        <v/>
      </c>
      <c r="L5408" s="11" t="str">
        <f t="shared" si="1119"/>
        <v/>
      </c>
      <c r="M5408" s="13"/>
      <c r="X5408" s="13"/>
    </row>
    <row r="5409" spans="1:24" x14ac:dyDescent="0.3">
      <c r="A5409" s="13"/>
      <c r="B5409" s="11">
        <v>6427</v>
      </c>
      <c r="C5409" s="14">
        <f t="shared" si="1113"/>
        <v>80.168599999999998</v>
      </c>
      <c r="D5409" s="13"/>
      <c r="E5409" s="14">
        <f t="shared" si="1114"/>
        <v>80.167699999999996</v>
      </c>
      <c r="F5409" s="21">
        <f t="shared" si="1120"/>
        <v>8</v>
      </c>
      <c r="G5409" s="13"/>
      <c r="H5409" s="21">
        <f t="shared" si="1116"/>
        <v>9</v>
      </c>
      <c r="I5409" s="13"/>
      <c r="J5409" s="11" t="str">
        <f t="shared" si="1117"/>
        <v/>
      </c>
      <c r="K5409" s="11" t="str">
        <f t="shared" si="1118"/>
        <v>U</v>
      </c>
      <c r="L5409" s="11" t="str">
        <f t="shared" si="1119"/>
        <v/>
      </c>
      <c r="M5409" s="13"/>
      <c r="X5409" s="13"/>
    </row>
    <row r="5410" spans="1:24" x14ac:dyDescent="0.3">
      <c r="A5410" s="13"/>
      <c r="B5410" s="11">
        <v>6428</v>
      </c>
      <c r="C5410" s="14">
        <f t="shared" si="1113"/>
        <v>80.174800000000005</v>
      </c>
      <c r="D5410" s="13"/>
      <c r="E5410" s="14">
        <f t="shared" si="1114"/>
        <v>80.173900000000003</v>
      </c>
      <c r="F5410" s="21">
        <f t="shared" si="1120"/>
        <v>9</v>
      </c>
      <c r="G5410" s="13"/>
      <c r="H5410" s="21">
        <f t="shared" si="1116"/>
        <v>9</v>
      </c>
      <c r="I5410" s="13"/>
      <c r="J5410" s="11" t="str">
        <f t="shared" si="1117"/>
        <v>X</v>
      </c>
      <c r="K5410" s="11" t="str">
        <f t="shared" si="1118"/>
        <v/>
      </c>
      <c r="L5410" s="11" t="str">
        <f t="shared" si="1119"/>
        <v/>
      </c>
      <c r="M5410" s="13"/>
      <c r="X5410" s="13"/>
    </row>
    <row r="5411" spans="1:24" x14ac:dyDescent="0.3">
      <c r="A5411" s="13"/>
      <c r="B5411" s="11">
        <v>6429</v>
      </c>
      <c r="C5411" s="14">
        <f t="shared" si="1113"/>
        <v>80.180999999999997</v>
      </c>
      <c r="D5411" s="13"/>
      <c r="E5411" s="14">
        <f t="shared" si="1114"/>
        <v>80.180099999999996</v>
      </c>
      <c r="F5411" s="21">
        <f t="shared" si="1120"/>
        <v>9</v>
      </c>
      <c r="G5411" s="13"/>
      <c r="H5411" s="21">
        <f t="shared" si="1116"/>
        <v>9</v>
      </c>
      <c r="I5411" s="13"/>
      <c r="J5411" s="11" t="str">
        <f t="shared" si="1117"/>
        <v>X</v>
      </c>
      <c r="K5411" s="11" t="str">
        <f t="shared" si="1118"/>
        <v/>
      </c>
      <c r="L5411" s="11" t="str">
        <f t="shared" si="1119"/>
        <v/>
      </c>
      <c r="M5411" s="13"/>
      <c r="X5411" s="13"/>
    </row>
    <row r="5412" spans="1:24" x14ac:dyDescent="0.3">
      <c r="A5412" s="13"/>
      <c r="B5412" s="11">
        <v>6430</v>
      </c>
      <c r="C5412" s="14">
        <f t="shared" si="1113"/>
        <v>80.187299999999993</v>
      </c>
      <c r="D5412" s="13"/>
      <c r="E5412" s="14">
        <f t="shared" si="1114"/>
        <v>80.186300000000003</v>
      </c>
      <c r="F5412" s="21">
        <f t="shared" si="1120"/>
        <v>9</v>
      </c>
      <c r="G5412" s="13"/>
      <c r="H5412" s="21">
        <f t="shared" si="1116"/>
        <v>10</v>
      </c>
      <c r="I5412" s="13"/>
      <c r="J5412" s="11" t="str">
        <f t="shared" si="1117"/>
        <v/>
      </c>
      <c r="K5412" s="11" t="str">
        <f t="shared" si="1118"/>
        <v>U</v>
      </c>
      <c r="L5412" s="11" t="str">
        <f t="shared" si="1119"/>
        <v/>
      </c>
      <c r="M5412" s="13"/>
      <c r="X5412" s="13"/>
    </row>
    <row r="5413" spans="1:24" x14ac:dyDescent="0.3">
      <c r="A5413" s="13"/>
      <c r="B5413" s="11">
        <v>6431</v>
      </c>
      <c r="C5413" s="14">
        <f t="shared" si="1113"/>
        <v>80.1935</v>
      </c>
      <c r="D5413" s="13"/>
      <c r="E5413" s="14">
        <f t="shared" si="1114"/>
        <v>80.192499999999995</v>
      </c>
      <c r="F5413" s="21">
        <f t="shared" si="1120"/>
        <v>9</v>
      </c>
      <c r="G5413" s="13"/>
      <c r="H5413" s="21">
        <f t="shared" si="1116"/>
        <v>10</v>
      </c>
      <c r="I5413" s="13"/>
      <c r="J5413" s="11" t="str">
        <f t="shared" si="1117"/>
        <v/>
      </c>
      <c r="K5413" s="11" t="str">
        <f t="shared" si="1118"/>
        <v>U</v>
      </c>
      <c r="L5413" s="11" t="str">
        <f t="shared" si="1119"/>
        <v/>
      </c>
      <c r="M5413" s="13"/>
      <c r="X5413" s="13"/>
    </row>
    <row r="5414" spans="1:24" x14ac:dyDescent="0.3">
      <c r="A5414" s="13"/>
      <c r="B5414" s="11">
        <v>6432</v>
      </c>
      <c r="C5414" s="14">
        <f t="shared" si="1113"/>
        <v>80.199799999999996</v>
      </c>
      <c r="D5414" s="13"/>
      <c r="E5414" s="14">
        <f t="shared" si="1114"/>
        <v>80.198800000000006</v>
      </c>
      <c r="F5414" s="21">
        <f t="shared" si="1120"/>
        <v>10</v>
      </c>
      <c r="G5414" s="13"/>
      <c r="H5414" s="21">
        <f t="shared" si="1116"/>
        <v>10</v>
      </c>
      <c r="I5414" s="13"/>
      <c r="J5414" s="11" t="str">
        <f t="shared" si="1117"/>
        <v>X</v>
      </c>
      <c r="K5414" s="11" t="str">
        <f t="shared" si="1118"/>
        <v/>
      </c>
      <c r="L5414" s="11" t="str">
        <f t="shared" si="1119"/>
        <v/>
      </c>
      <c r="M5414" s="13"/>
      <c r="X5414" s="13"/>
    </row>
    <row r="5415" spans="1:24" x14ac:dyDescent="0.3">
      <c r="A5415" s="13"/>
      <c r="B5415" s="11">
        <v>6433</v>
      </c>
      <c r="C5415" s="14">
        <f t="shared" si="1113"/>
        <v>80.206000000000003</v>
      </c>
      <c r="D5415" s="13"/>
      <c r="E5415" s="14">
        <f t="shared" si="1114"/>
        <v>80.204999999999998</v>
      </c>
      <c r="F5415" s="21">
        <f t="shared" si="1120"/>
        <v>10</v>
      </c>
      <c r="G5415" s="13"/>
      <c r="H5415" s="21">
        <f t="shared" si="1116"/>
        <v>10</v>
      </c>
      <c r="I5415" s="13"/>
      <c r="J5415" s="11" t="str">
        <f t="shared" ref="J5415:J5446" si="1121">IF(H5415=F5415,"X","")</f>
        <v>X</v>
      </c>
      <c r="K5415" s="11" t="str">
        <f t="shared" ref="K5415:K5446" si="1122">IF(H5415&gt;F5415,"U","")</f>
        <v/>
      </c>
      <c r="L5415" s="11" t="str">
        <f t="shared" ref="L5415:L5446" si="1123">IF(H5415&lt;F5415,"O","")</f>
        <v/>
      </c>
      <c r="M5415" s="13"/>
      <c r="X5415" s="13"/>
    </row>
    <row r="5416" spans="1:24" x14ac:dyDescent="0.3">
      <c r="A5416" s="13"/>
      <c r="B5416" s="11">
        <v>6434</v>
      </c>
      <c r="C5416" s="14">
        <f t="shared" si="1113"/>
        <v>80.212199999999996</v>
      </c>
      <c r="D5416" s="13"/>
      <c r="E5416" s="14">
        <f t="shared" si="1114"/>
        <v>80.211200000000005</v>
      </c>
      <c r="F5416" s="21">
        <f t="shared" si="1120"/>
        <v>10</v>
      </c>
      <c r="G5416" s="13"/>
      <c r="H5416" s="21">
        <f t="shared" si="1116"/>
        <v>10</v>
      </c>
      <c r="I5416" s="13"/>
      <c r="J5416" s="11" t="str">
        <f t="shared" si="1121"/>
        <v>X</v>
      </c>
      <c r="K5416" s="11" t="str">
        <f t="shared" si="1122"/>
        <v/>
      </c>
      <c r="L5416" s="11" t="str">
        <f t="shared" si="1123"/>
        <v/>
      </c>
      <c r="M5416" s="13"/>
      <c r="X5416" s="13"/>
    </row>
    <row r="5417" spans="1:24" x14ac:dyDescent="0.3">
      <c r="A5417" s="13"/>
      <c r="B5417" s="11">
        <v>6435</v>
      </c>
      <c r="C5417" s="14">
        <f t="shared" si="1113"/>
        <v>80.218500000000006</v>
      </c>
      <c r="D5417" s="13"/>
      <c r="E5417" s="14">
        <f t="shared" si="1114"/>
        <v>80.217399999999998</v>
      </c>
      <c r="F5417" s="21">
        <f t="shared" si="1120"/>
        <v>10</v>
      </c>
      <c r="G5417" s="13"/>
      <c r="H5417" s="21">
        <f t="shared" si="1116"/>
        <v>11</v>
      </c>
      <c r="I5417" s="13"/>
      <c r="J5417" s="11" t="str">
        <f t="shared" si="1121"/>
        <v/>
      </c>
      <c r="K5417" s="11" t="str">
        <f t="shared" si="1122"/>
        <v>U</v>
      </c>
      <c r="L5417" s="11" t="str">
        <f t="shared" si="1123"/>
        <v/>
      </c>
      <c r="M5417" s="13"/>
      <c r="X5417" s="13"/>
    </row>
    <row r="5418" spans="1:24" x14ac:dyDescent="0.3">
      <c r="A5418" s="13"/>
      <c r="B5418" s="11">
        <v>6436</v>
      </c>
      <c r="C5418" s="14">
        <f t="shared" si="1113"/>
        <v>80.224699999999999</v>
      </c>
      <c r="D5418" s="13"/>
      <c r="E5418" s="14">
        <f t="shared" si="1114"/>
        <v>80.223600000000005</v>
      </c>
      <c r="F5418" s="21">
        <f t="shared" si="1120"/>
        <v>10</v>
      </c>
      <c r="G5418" s="13"/>
      <c r="H5418" s="21">
        <f t="shared" si="1116"/>
        <v>11</v>
      </c>
      <c r="I5418" s="13"/>
      <c r="J5418" s="11" t="str">
        <f t="shared" si="1121"/>
        <v/>
      </c>
      <c r="K5418" s="11" t="str">
        <f t="shared" si="1122"/>
        <v>U</v>
      </c>
      <c r="L5418" s="11" t="str">
        <f t="shared" si="1123"/>
        <v/>
      </c>
      <c r="M5418" s="13"/>
      <c r="X5418" s="13"/>
    </row>
    <row r="5419" spans="1:24" x14ac:dyDescent="0.3">
      <c r="A5419" s="13"/>
      <c r="B5419" s="11">
        <v>6437</v>
      </c>
      <c r="C5419" s="14">
        <f t="shared" si="1113"/>
        <v>80.230900000000005</v>
      </c>
      <c r="D5419" s="13"/>
      <c r="E5419" s="14">
        <f t="shared" si="1114"/>
        <v>80.229799999999997</v>
      </c>
      <c r="F5419" s="21">
        <f t="shared" si="1120"/>
        <v>11</v>
      </c>
      <c r="G5419" s="13"/>
      <c r="H5419" s="21">
        <f t="shared" si="1116"/>
        <v>11</v>
      </c>
      <c r="I5419" s="13"/>
      <c r="J5419" s="11" t="str">
        <f t="shared" si="1121"/>
        <v>X</v>
      </c>
      <c r="K5419" s="11" t="str">
        <f t="shared" si="1122"/>
        <v/>
      </c>
      <c r="L5419" s="11" t="str">
        <f t="shared" si="1123"/>
        <v/>
      </c>
      <c r="M5419" s="13"/>
      <c r="X5419" s="13"/>
    </row>
    <row r="5420" spans="1:24" x14ac:dyDescent="0.3">
      <c r="A5420" s="13"/>
      <c r="B5420" s="11">
        <v>6438</v>
      </c>
      <c r="C5420" s="14">
        <f t="shared" si="1113"/>
        <v>80.237099999999998</v>
      </c>
      <c r="D5420" s="13"/>
      <c r="E5420" s="14">
        <f t="shared" si="1114"/>
        <v>80.236000000000004</v>
      </c>
      <c r="F5420" s="21">
        <f t="shared" si="1120"/>
        <v>11</v>
      </c>
      <c r="G5420" s="13"/>
      <c r="H5420" s="21">
        <f t="shared" si="1116"/>
        <v>11</v>
      </c>
      <c r="I5420" s="13"/>
      <c r="J5420" s="11" t="str">
        <f t="shared" si="1121"/>
        <v>X</v>
      </c>
      <c r="K5420" s="11" t="str">
        <f t="shared" si="1122"/>
        <v/>
      </c>
      <c r="L5420" s="11" t="str">
        <f t="shared" si="1123"/>
        <v/>
      </c>
      <c r="M5420" s="13"/>
      <c r="X5420" s="13"/>
    </row>
    <row r="5421" spans="1:24" x14ac:dyDescent="0.3">
      <c r="A5421" s="13"/>
      <c r="B5421" s="11">
        <v>6439</v>
      </c>
      <c r="C5421" s="14">
        <f t="shared" si="1113"/>
        <v>80.243399999999994</v>
      </c>
      <c r="D5421" s="13"/>
      <c r="E5421" s="14">
        <f t="shared" si="1114"/>
        <v>80.242199999999997</v>
      </c>
      <c r="F5421" s="21">
        <f t="shared" si="1120"/>
        <v>11</v>
      </c>
      <c r="G5421" s="13"/>
      <c r="H5421" s="21">
        <f t="shared" si="1116"/>
        <v>11.999999999999998</v>
      </c>
      <c r="I5421" s="13"/>
      <c r="J5421" s="11" t="str">
        <f t="shared" si="1121"/>
        <v/>
      </c>
      <c r="K5421" s="11" t="str">
        <f t="shared" si="1122"/>
        <v>U</v>
      </c>
      <c r="L5421" s="11" t="str">
        <f t="shared" si="1123"/>
        <v/>
      </c>
      <c r="M5421" s="13"/>
      <c r="X5421" s="13"/>
    </row>
    <row r="5422" spans="1:24" x14ac:dyDescent="0.3">
      <c r="A5422" s="13"/>
      <c r="B5422" s="11">
        <v>6440</v>
      </c>
      <c r="C5422" s="14">
        <f t="shared" si="1113"/>
        <v>80.249600000000001</v>
      </c>
      <c r="D5422" s="13"/>
      <c r="E5422" s="14">
        <f t="shared" si="1114"/>
        <v>80.248400000000004</v>
      </c>
      <c r="F5422" s="21">
        <f t="shared" si="1120"/>
        <v>11</v>
      </c>
      <c r="G5422" s="13"/>
      <c r="H5422" s="21">
        <f t="shared" si="1116"/>
        <v>11.999999999999998</v>
      </c>
      <c r="I5422" s="13"/>
      <c r="J5422" s="11" t="str">
        <f t="shared" si="1121"/>
        <v/>
      </c>
      <c r="K5422" s="11" t="str">
        <f t="shared" si="1122"/>
        <v>U</v>
      </c>
      <c r="L5422" s="11" t="str">
        <f t="shared" si="1123"/>
        <v/>
      </c>
      <c r="M5422" s="13"/>
      <c r="X5422" s="13"/>
    </row>
    <row r="5423" spans="1:24" x14ac:dyDescent="0.3">
      <c r="A5423" s="13"/>
      <c r="B5423" s="11">
        <v>6441</v>
      </c>
      <c r="C5423" s="14">
        <f t="shared" si="1113"/>
        <v>80.255799999999994</v>
      </c>
      <c r="D5423" s="13"/>
      <c r="E5423" s="14">
        <f t="shared" si="1114"/>
        <v>80.2547</v>
      </c>
      <c r="F5423" s="21">
        <f t="shared" si="1120"/>
        <v>12</v>
      </c>
      <c r="G5423" s="13"/>
      <c r="H5423" s="21">
        <f t="shared" si="1116"/>
        <v>11</v>
      </c>
      <c r="I5423" s="13"/>
      <c r="J5423" s="11" t="str">
        <f t="shared" si="1121"/>
        <v/>
      </c>
      <c r="K5423" s="11" t="str">
        <f t="shared" si="1122"/>
        <v/>
      </c>
      <c r="L5423" s="11" t="str">
        <f t="shared" si="1123"/>
        <v>O</v>
      </c>
      <c r="M5423" s="13"/>
      <c r="X5423" s="13"/>
    </row>
    <row r="5424" spans="1:24" x14ac:dyDescent="0.3">
      <c r="A5424" s="13"/>
      <c r="B5424" s="11">
        <v>6442</v>
      </c>
      <c r="C5424" s="14">
        <f t="shared" si="1113"/>
        <v>80.262100000000004</v>
      </c>
      <c r="D5424" s="13"/>
      <c r="E5424" s="14">
        <f t="shared" si="1114"/>
        <v>80.260900000000007</v>
      </c>
      <c r="F5424" s="21">
        <f t="shared" si="1120"/>
        <v>12</v>
      </c>
      <c r="G5424" s="13"/>
      <c r="H5424" s="21">
        <f t="shared" si="1116"/>
        <v>11.999999999999998</v>
      </c>
      <c r="I5424" s="13"/>
      <c r="J5424" s="11" t="str">
        <f t="shared" si="1121"/>
        <v>X</v>
      </c>
      <c r="K5424" s="11" t="str">
        <f t="shared" si="1122"/>
        <v/>
      </c>
      <c r="L5424" s="11" t="str">
        <f t="shared" si="1123"/>
        <v/>
      </c>
      <c r="M5424" s="13"/>
      <c r="X5424" s="13"/>
    </row>
    <row r="5425" spans="1:24" x14ac:dyDescent="0.3">
      <c r="A5425" s="13"/>
      <c r="B5425" s="11">
        <v>6443</v>
      </c>
      <c r="C5425" s="14">
        <f t="shared" si="1113"/>
        <v>80.268299999999996</v>
      </c>
      <c r="D5425" s="13"/>
      <c r="E5425" s="14">
        <f t="shared" si="1114"/>
        <v>80.267099999999999</v>
      </c>
      <c r="F5425" s="21">
        <f t="shared" si="1120"/>
        <v>12</v>
      </c>
      <c r="G5425" s="13"/>
      <c r="H5425" s="21">
        <f t="shared" si="1116"/>
        <v>11.999999999999998</v>
      </c>
      <c r="I5425" s="13"/>
      <c r="J5425" s="11" t="str">
        <f t="shared" si="1121"/>
        <v>X</v>
      </c>
      <c r="K5425" s="11" t="str">
        <f t="shared" si="1122"/>
        <v/>
      </c>
      <c r="L5425" s="11" t="str">
        <f t="shared" si="1123"/>
        <v/>
      </c>
      <c r="M5425" s="13"/>
      <c r="X5425" s="13"/>
    </row>
    <row r="5426" spans="1:24" x14ac:dyDescent="0.3">
      <c r="A5426" s="13"/>
      <c r="B5426" s="11">
        <v>6444</v>
      </c>
      <c r="C5426" s="14">
        <f t="shared" si="1113"/>
        <v>80.274500000000003</v>
      </c>
      <c r="D5426" s="13"/>
      <c r="E5426" s="14">
        <f t="shared" si="1114"/>
        <v>80.273300000000006</v>
      </c>
      <c r="F5426" s="21">
        <f t="shared" si="1120"/>
        <v>12</v>
      </c>
      <c r="G5426" s="13"/>
      <c r="H5426" s="21">
        <f t="shared" si="1116"/>
        <v>11.999999999999998</v>
      </c>
      <c r="I5426" s="13"/>
      <c r="J5426" s="11" t="str">
        <f t="shared" si="1121"/>
        <v>X</v>
      </c>
      <c r="K5426" s="11" t="str">
        <f t="shared" si="1122"/>
        <v/>
      </c>
      <c r="L5426" s="11" t="str">
        <f t="shared" si="1123"/>
        <v/>
      </c>
      <c r="M5426" s="13"/>
      <c r="X5426" s="13"/>
    </row>
    <row r="5427" spans="1:24" x14ac:dyDescent="0.3">
      <c r="A5427" s="13"/>
      <c r="B5427" s="11">
        <v>6445</v>
      </c>
      <c r="C5427" s="14">
        <f t="shared" si="1113"/>
        <v>80.280799999999999</v>
      </c>
      <c r="D5427" s="13"/>
      <c r="E5427" s="14">
        <f t="shared" si="1114"/>
        <v>80.279499999999999</v>
      </c>
      <c r="F5427" s="21">
        <f t="shared" si="1120"/>
        <v>12</v>
      </c>
      <c r="G5427" s="13"/>
      <c r="H5427" s="21">
        <f t="shared" si="1116"/>
        <v>13</v>
      </c>
      <c r="I5427" s="13"/>
      <c r="J5427" s="11" t="str">
        <f t="shared" si="1121"/>
        <v/>
      </c>
      <c r="K5427" s="11" t="str">
        <f t="shared" si="1122"/>
        <v>U</v>
      </c>
      <c r="L5427" s="11" t="str">
        <f t="shared" si="1123"/>
        <v/>
      </c>
      <c r="M5427" s="13"/>
      <c r="X5427" s="13"/>
    </row>
    <row r="5428" spans="1:24" x14ac:dyDescent="0.3">
      <c r="A5428" s="13"/>
      <c r="B5428" s="11">
        <v>6446</v>
      </c>
      <c r="C5428" s="14">
        <f t="shared" si="1113"/>
        <v>80.287000000000006</v>
      </c>
      <c r="D5428" s="13"/>
      <c r="E5428" s="14">
        <f t="shared" si="1114"/>
        <v>80.285700000000006</v>
      </c>
      <c r="F5428" s="21">
        <f t="shared" ref="F5428:F5449" si="1124">ROUND(15-((0.42-(E5428-80))/0.14)*(15/6),0)</f>
        <v>13</v>
      </c>
      <c r="G5428" s="13"/>
      <c r="H5428" s="21">
        <f t="shared" si="1116"/>
        <v>13</v>
      </c>
      <c r="I5428" s="13"/>
      <c r="J5428" s="11" t="str">
        <f t="shared" si="1121"/>
        <v>X</v>
      </c>
      <c r="K5428" s="11" t="str">
        <f t="shared" si="1122"/>
        <v/>
      </c>
      <c r="L5428" s="11" t="str">
        <f t="shared" si="1123"/>
        <v/>
      </c>
      <c r="M5428" s="13"/>
      <c r="X5428" s="13"/>
    </row>
    <row r="5429" spans="1:24" x14ac:dyDescent="0.3">
      <c r="A5429" s="13"/>
      <c r="B5429" s="11">
        <v>6447</v>
      </c>
      <c r="C5429" s="14">
        <f t="shared" si="1113"/>
        <v>80.293199999999999</v>
      </c>
      <c r="D5429" s="13"/>
      <c r="E5429" s="14">
        <f t="shared" si="1114"/>
        <v>80.291899999999998</v>
      </c>
      <c r="F5429" s="21">
        <f t="shared" si="1124"/>
        <v>13</v>
      </c>
      <c r="G5429" s="13"/>
      <c r="H5429" s="21">
        <f t="shared" si="1116"/>
        <v>13</v>
      </c>
      <c r="I5429" s="13"/>
      <c r="J5429" s="11" t="str">
        <f t="shared" si="1121"/>
        <v>X</v>
      </c>
      <c r="K5429" s="11" t="str">
        <f t="shared" si="1122"/>
        <v/>
      </c>
      <c r="L5429" s="11" t="str">
        <f t="shared" si="1123"/>
        <v/>
      </c>
      <c r="M5429" s="13"/>
      <c r="X5429" s="13"/>
    </row>
    <row r="5430" spans="1:24" x14ac:dyDescent="0.3">
      <c r="A5430" s="13"/>
      <c r="B5430" s="11">
        <v>6448</v>
      </c>
      <c r="C5430" s="14">
        <f t="shared" si="1113"/>
        <v>80.299400000000006</v>
      </c>
      <c r="D5430" s="13"/>
      <c r="E5430" s="14">
        <f t="shared" si="1114"/>
        <v>80.298100000000005</v>
      </c>
      <c r="F5430" s="21">
        <f t="shared" si="1124"/>
        <v>13</v>
      </c>
      <c r="G5430" s="13"/>
      <c r="H5430" s="21">
        <f t="shared" si="1116"/>
        <v>13</v>
      </c>
      <c r="I5430" s="13"/>
      <c r="J5430" s="11" t="str">
        <f t="shared" si="1121"/>
        <v>X</v>
      </c>
      <c r="K5430" s="11" t="str">
        <f t="shared" si="1122"/>
        <v/>
      </c>
      <c r="L5430" s="11" t="str">
        <f t="shared" si="1123"/>
        <v/>
      </c>
      <c r="M5430" s="13"/>
      <c r="X5430" s="13"/>
    </row>
    <row r="5431" spans="1:24" x14ac:dyDescent="0.3">
      <c r="A5431" s="13"/>
      <c r="B5431" s="11">
        <v>6449</v>
      </c>
      <c r="C5431" s="14">
        <f t="shared" si="1113"/>
        <v>80.305700000000002</v>
      </c>
      <c r="D5431" s="13"/>
      <c r="E5431" s="14">
        <f t="shared" si="1114"/>
        <v>80.304299999999998</v>
      </c>
      <c r="F5431" s="21">
        <f t="shared" si="1124"/>
        <v>13</v>
      </c>
      <c r="G5431" s="13"/>
      <c r="H5431" s="21">
        <f t="shared" si="1116"/>
        <v>14</v>
      </c>
      <c r="I5431" s="13"/>
      <c r="J5431" s="11" t="str">
        <f t="shared" si="1121"/>
        <v/>
      </c>
      <c r="K5431" s="11" t="str">
        <f t="shared" si="1122"/>
        <v>U</v>
      </c>
      <c r="L5431" s="11" t="str">
        <f t="shared" si="1123"/>
        <v/>
      </c>
      <c r="M5431" s="13"/>
      <c r="X5431" s="13"/>
    </row>
    <row r="5432" spans="1:24" x14ac:dyDescent="0.3">
      <c r="A5432" s="13"/>
      <c r="B5432" s="11">
        <v>6450</v>
      </c>
      <c r="C5432" s="14">
        <f t="shared" si="1113"/>
        <v>80.311899999999994</v>
      </c>
      <c r="D5432" s="13"/>
      <c r="E5432" s="14">
        <f t="shared" si="1114"/>
        <v>80.310599999999994</v>
      </c>
      <c r="F5432" s="21">
        <f t="shared" si="1124"/>
        <v>13</v>
      </c>
      <c r="G5432" s="13"/>
      <c r="H5432" s="21">
        <f t="shared" si="1116"/>
        <v>13</v>
      </c>
      <c r="I5432" s="13"/>
      <c r="J5432" s="11" t="str">
        <f t="shared" si="1121"/>
        <v>X</v>
      </c>
      <c r="K5432" s="11" t="str">
        <f t="shared" si="1122"/>
        <v/>
      </c>
      <c r="L5432" s="11" t="str">
        <f t="shared" si="1123"/>
        <v/>
      </c>
      <c r="M5432" s="13"/>
      <c r="X5432" s="13"/>
    </row>
    <row r="5433" spans="1:24" x14ac:dyDescent="0.3">
      <c r="A5433" s="13"/>
      <c r="B5433" s="11">
        <v>6451</v>
      </c>
      <c r="C5433" s="14">
        <f t="shared" si="1113"/>
        <v>80.318100000000001</v>
      </c>
      <c r="D5433" s="13"/>
      <c r="E5433" s="14">
        <f t="shared" si="1114"/>
        <v>80.316800000000001</v>
      </c>
      <c r="F5433" s="21">
        <f t="shared" si="1124"/>
        <v>13</v>
      </c>
      <c r="G5433" s="13"/>
      <c r="H5433" s="21">
        <f t="shared" si="1116"/>
        <v>13</v>
      </c>
      <c r="I5433" s="13"/>
      <c r="J5433" s="11" t="str">
        <f t="shared" si="1121"/>
        <v>X</v>
      </c>
      <c r="K5433" s="11" t="str">
        <f t="shared" si="1122"/>
        <v/>
      </c>
      <c r="L5433" s="11" t="str">
        <f t="shared" si="1123"/>
        <v/>
      </c>
      <c r="M5433" s="13"/>
      <c r="X5433" s="13"/>
    </row>
    <row r="5434" spans="1:24" x14ac:dyDescent="0.3">
      <c r="A5434" s="13"/>
      <c r="B5434" s="11">
        <v>6452</v>
      </c>
      <c r="C5434" s="14">
        <f t="shared" si="1113"/>
        <v>80.324299999999994</v>
      </c>
      <c r="D5434" s="13"/>
      <c r="E5434" s="14">
        <f t="shared" si="1114"/>
        <v>80.322999999999993</v>
      </c>
      <c r="F5434" s="21">
        <f t="shared" si="1124"/>
        <v>13</v>
      </c>
      <c r="G5434" s="13"/>
      <c r="H5434" s="21">
        <f t="shared" si="1116"/>
        <v>13</v>
      </c>
      <c r="I5434" s="13"/>
      <c r="J5434" s="11" t="str">
        <f t="shared" si="1121"/>
        <v>X</v>
      </c>
      <c r="K5434" s="11" t="str">
        <f t="shared" si="1122"/>
        <v/>
      </c>
      <c r="L5434" s="11" t="str">
        <f t="shared" si="1123"/>
        <v/>
      </c>
      <c r="M5434" s="13"/>
      <c r="X5434" s="13"/>
    </row>
    <row r="5435" spans="1:24" x14ac:dyDescent="0.3">
      <c r="A5435" s="13"/>
      <c r="B5435" s="11">
        <v>6453</v>
      </c>
      <c r="C5435" s="14">
        <f t="shared" si="1113"/>
        <v>80.330600000000004</v>
      </c>
      <c r="D5435" s="13"/>
      <c r="E5435" s="14">
        <f t="shared" si="1114"/>
        <v>80.3292</v>
      </c>
      <c r="F5435" s="21">
        <f t="shared" si="1124"/>
        <v>13</v>
      </c>
      <c r="G5435" s="13"/>
      <c r="H5435" s="21">
        <f t="shared" si="1116"/>
        <v>14</v>
      </c>
      <c r="I5435" s="13"/>
      <c r="J5435" s="11" t="str">
        <f t="shared" si="1121"/>
        <v/>
      </c>
      <c r="K5435" s="11" t="str">
        <f t="shared" si="1122"/>
        <v>U</v>
      </c>
      <c r="L5435" s="11" t="str">
        <f t="shared" si="1123"/>
        <v/>
      </c>
      <c r="M5435" s="13"/>
      <c r="X5435" s="13"/>
    </row>
    <row r="5436" spans="1:24" x14ac:dyDescent="0.3">
      <c r="A5436" s="13"/>
      <c r="B5436" s="11">
        <v>6454</v>
      </c>
      <c r="C5436" s="14">
        <f t="shared" si="1113"/>
        <v>80.336799999999997</v>
      </c>
      <c r="D5436" s="13"/>
      <c r="E5436" s="14">
        <f t="shared" si="1114"/>
        <v>80.335400000000007</v>
      </c>
      <c r="F5436" s="21">
        <f t="shared" si="1124"/>
        <v>13</v>
      </c>
      <c r="G5436" s="13"/>
      <c r="H5436" s="21">
        <f t="shared" si="1116"/>
        <v>14</v>
      </c>
      <c r="I5436" s="13"/>
      <c r="J5436" s="11" t="str">
        <f t="shared" si="1121"/>
        <v/>
      </c>
      <c r="K5436" s="11" t="str">
        <f t="shared" si="1122"/>
        <v>U</v>
      </c>
      <c r="L5436" s="11" t="str">
        <f t="shared" si="1123"/>
        <v/>
      </c>
      <c r="M5436" s="13"/>
      <c r="X5436" s="13"/>
    </row>
    <row r="5437" spans="1:24" x14ac:dyDescent="0.3">
      <c r="A5437" s="13"/>
      <c r="B5437" s="11">
        <v>6455</v>
      </c>
      <c r="C5437" s="14">
        <f t="shared" si="1113"/>
        <v>80.343000000000004</v>
      </c>
      <c r="D5437" s="13"/>
      <c r="E5437" s="14">
        <f t="shared" si="1114"/>
        <v>80.3416</v>
      </c>
      <c r="F5437" s="21">
        <f t="shared" si="1124"/>
        <v>14</v>
      </c>
      <c r="G5437" s="13"/>
      <c r="H5437" s="21">
        <f t="shared" si="1116"/>
        <v>14</v>
      </c>
      <c r="I5437" s="13"/>
      <c r="J5437" s="11" t="str">
        <f t="shared" si="1121"/>
        <v>X</v>
      </c>
      <c r="K5437" s="11" t="str">
        <f t="shared" si="1122"/>
        <v/>
      </c>
      <c r="L5437" s="11" t="str">
        <f t="shared" si="1123"/>
        <v/>
      </c>
      <c r="M5437" s="13"/>
      <c r="X5437" s="13"/>
    </row>
    <row r="5438" spans="1:24" x14ac:dyDescent="0.3">
      <c r="A5438" s="13"/>
      <c r="B5438" s="11">
        <v>6456</v>
      </c>
      <c r="C5438" s="14">
        <f t="shared" si="1113"/>
        <v>80.349199999999996</v>
      </c>
      <c r="D5438" s="13"/>
      <c r="E5438" s="14">
        <f t="shared" si="1114"/>
        <v>80.347800000000007</v>
      </c>
      <c r="F5438" s="21">
        <f t="shared" si="1124"/>
        <v>14</v>
      </c>
      <c r="G5438" s="13"/>
      <c r="H5438" s="21">
        <f t="shared" si="1116"/>
        <v>14</v>
      </c>
      <c r="I5438" s="13"/>
      <c r="J5438" s="11" t="str">
        <f t="shared" si="1121"/>
        <v>X</v>
      </c>
      <c r="K5438" s="11" t="str">
        <f t="shared" si="1122"/>
        <v/>
      </c>
      <c r="L5438" s="11" t="str">
        <f t="shared" si="1123"/>
        <v/>
      </c>
      <c r="M5438" s="13"/>
      <c r="X5438" s="13"/>
    </row>
    <row r="5439" spans="1:24" x14ac:dyDescent="0.3">
      <c r="A5439" s="13"/>
      <c r="B5439" s="11">
        <v>6457</v>
      </c>
      <c r="C5439" s="14">
        <f t="shared" si="1113"/>
        <v>80.355500000000006</v>
      </c>
      <c r="D5439" s="13"/>
      <c r="E5439" s="14">
        <f t="shared" si="1114"/>
        <v>80.353999999999999</v>
      </c>
      <c r="F5439" s="21">
        <f t="shared" si="1124"/>
        <v>14</v>
      </c>
      <c r="G5439" s="13"/>
      <c r="H5439" s="21">
        <f t="shared" si="1116"/>
        <v>15</v>
      </c>
      <c r="I5439" s="13"/>
      <c r="J5439" s="11" t="str">
        <f t="shared" si="1121"/>
        <v/>
      </c>
      <c r="K5439" s="11" t="str">
        <f t="shared" si="1122"/>
        <v>U</v>
      </c>
      <c r="L5439" s="11" t="str">
        <f t="shared" si="1123"/>
        <v/>
      </c>
      <c r="M5439" s="13"/>
      <c r="X5439" s="13"/>
    </row>
    <row r="5440" spans="1:24" x14ac:dyDescent="0.3">
      <c r="A5440" s="13"/>
      <c r="B5440" s="11">
        <v>6458</v>
      </c>
      <c r="C5440" s="14">
        <f t="shared" si="1113"/>
        <v>80.361699999999999</v>
      </c>
      <c r="D5440" s="13"/>
      <c r="E5440" s="14">
        <f t="shared" si="1114"/>
        <v>80.360200000000006</v>
      </c>
      <c r="F5440" s="21">
        <f t="shared" si="1124"/>
        <v>14</v>
      </c>
      <c r="G5440" s="13"/>
      <c r="H5440" s="21">
        <f t="shared" si="1116"/>
        <v>15</v>
      </c>
      <c r="I5440" s="13"/>
      <c r="J5440" s="11" t="str">
        <f t="shared" si="1121"/>
        <v/>
      </c>
      <c r="K5440" s="11" t="str">
        <f t="shared" si="1122"/>
        <v>U</v>
      </c>
      <c r="L5440" s="11" t="str">
        <f t="shared" si="1123"/>
        <v/>
      </c>
      <c r="M5440" s="13"/>
      <c r="X5440" s="13"/>
    </row>
    <row r="5441" spans="1:24" x14ac:dyDescent="0.3">
      <c r="A5441" s="13"/>
      <c r="B5441" s="11">
        <v>6459</v>
      </c>
      <c r="C5441" s="14">
        <f t="shared" si="1113"/>
        <v>80.367900000000006</v>
      </c>
      <c r="D5441" s="13"/>
      <c r="E5441" s="14">
        <f t="shared" si="1114"/>
        <v>80.366500000000002</v>
      </c>
      <c r="F5441" s="21">
        <f t="shared" si="1124"/>
        <v>14</v>
      </c>
      <c r="G5441" s="13"/>
      <c r="H5441" s="21">
        <f t="shared" si="1116"/>
        <v>14</v>
      </c>
      <c r="I5441" s="13"/>
      <c r="J5441" s="11" t="str">
        <f t="shared" si="1121"/>
        <v>X</v>
      </c>
      <c r="K5441" s="11" t="str">
        <f t="shared" si="1122"/>
        <v/>
      </c>
      <c r="L5441" s="11" t="str">
        <f t="shared" si="1123"/>
        <v/>
      </c>
      <c r="M5441" s="13"/>
      <c r="X5441" s="13"/>
    </row>
    <row r="5442" spans="1:24" x14ac:dyDescent="0.3">
      <c r="A5442" s="13"/>
      <c r="B5442" s="11">
        <v>6460</v>
      </c>
      <c r="C5442" s="14">
        <f t="shared" si="1113"/>
        <v>80.374099999999999</v>
      </c>
      <c r="D5442" s="13"/>
      <c r="E5442" s="14">
        <f t="shared" si="1114"/>
        <v>80.372699999999995</v>
      </c>
      <c r="F5442" s="21">
        <f t="shared" si="1124"/>
        <v>14</v>
      </c>
      <c r="G5442" s="13"/>
      <c r="H5442" s="21">
        <f t="shared" si="1116"/>
        <v>14</v>
      </c>
      <c r="I5442" s="13"/>
      <c r="J5442" s="11" t="str">
        <f t="shared" si="1121"/>
        <v>X</v>
      </c>
      <c r="K5442" s="11" t="str">
        <f t="shared" si="1122"/>
        <v/>
      </c>
      <c r="L5442" s="11" t="str">
        <f t="shared" si="1123"/>
        <v/>
      </c>
      <c r="M5442" s="13"/>
      <c r="X5442" s="13"/>
    </row>
    <row r="5443" spans="1:24" x14ac:dyDescent="0.3">
      <c r="A5443" s="13"/>
      <c r="B5443" s="11">
        <v>6461</v>
      </c>
      <c r="C5443" s="14">
        <f t="shared" si="1113"/>
        <v>80.380300000000005</v>
      </c>
      <c r="D5443" s="13"/>
      <c r="E5443" s="14">
        <f t="shared" si="1114"/>
        <v>80.378900000000002</v>
      </c>
      <c r="F5443" s="21">
        <f t="shared" si="1124"/>
        <v>14</v>
      </c>
      <c r="G5443" s="13"/>
      <c r="H5443" s="21">
        <f t="shared" si="1116"/>
        <v>14</v>
      </c>
      <c r="I5443" s="13"/>
      <c r="J5443" s="11" t="str">
        <f t="shared" si="1121"/>
        <v>X</v>
      </c>
      <c r="K5443" s="11" t="str">
        <f t="shared" si="1122"/>
        <v/>
      </c>
      <c r="L5443" s="11" t="str">
        <f t="shared" si="1123"/>
        <v/>
      </c>
      <c r="M5443" s="13"/>
      <c r="X5443" s="13"/>
    </row>
    <row r="5444" spans="1:24" x14ac:dyDescent="0.3">
      <c r="A5444" s="13"/>
      <c r="B5444" s="11">
        <v>6462</v>
      </c>
      <c r="C5444" s="14">
        <f t="shared" si="1113"/>
        <v>80.386600000000001</v>
      </c>
      <c r="D5444" s="13"/>
      <c r="E5444" s="14">
        <f t="shared" si="1114"/>
        <v>80.385099999999994</v>
      </c>
      <c r="F5444" s="21">
        <f t="shared" si="1124"/>
        <v>14</v>
      </c>
      <c r="G5444" s="13"/>
      <c r="H5444" s="21">
        <f t="shared" si="1116"/>
        <v>15</v>
      </c>
      <c r="I5444" s="13"/>
      <c r="J5444" s="11" t="str">
        <f t="shared" si="1121"/>
        <v/>
      </c>
      <c r="K5444" s="11" t="str">
        <f t="shared" si="1122"/>
        <v>U</v>
      </c>
      <c r="L5444" s="11" t="str">
        <f t="shared" si="1123"/>
        <v/>
      </c>
      <c r="M5444" s="13"/>
      <c r="X5444" s="13"/>
    </row>
    <row r="5445" spans="1:24" x14ac:dyDescent="0.3">
      <c r="A5445" s="13"/>
      <c r="B5445" s="11">
        <v>6463</v>
      </c>
      <c r="C5445" s="14">
        <f t="shared" si="1113"/>
        <v>80.392799999999994</v>
      </c>
      <c r="D5445" s="13"/>
      <c r="E5445" s="14">
        <f t="shared" si="1114"/>
        <v>80.391300000000001</v>
      </c>
      <c r="F5445" s="21">
        <f t="shared" si="1124"/>
        <v>14</v>
      </c>
      <c r="G5445" s="13"/>
      <c r="H5445" s="21">
        <f t="shared" si="1116"/>
        <v>15</v>
      </c>
      <c r="I5445" s="13"/>
      <c r="J5445" s="11" t="str">
        <f t="shared" si="1121"/>
        <v/>
      </c>
      <c r="K5445" s="11" t="str">
        <f t="shared" si="1122"/>
        <v>U</v>
      </c>
      <c r="L5445" s="11" t="str">
        <f t="shared" si="1123"/>
        <v/>
      </c>
      <c r="M5445" s="13"/>
      <c r="X5445" s="13"/>
    </row>
    <row r="5446" spans="1:24" x14ac:dyDescent="0.3">
      <c r="A5446" s="13"/>
      <c r="B5446" s="11">
        <v>6464</v>
      </c>
      <c r="C5446" s="14">
        <f t="shared" ref="C5446:C5509" si="1125">ROUND(SQRT(B5446),4)</f>
        <v>80.399000000000001</v>
      </c>
      <c r="D5446" s="13"/>
      <c r="E5446" s="14">
        <f t="shared" si="1114"/>
        <v>80.397499999999994</v>
      </c>
      <c r="F5446" s="21">
        <f t="shared" si="1124"/>
        <v>15</v>
      </c>
      <c r="G5446" s="13"/>
      <c r="H5446" s="21">
        <f t="shared" si="1116"/>
        <v>15</v>
      </c>
      <c r="I5446" s="13"/>
      <c r="J5446" s="11" t="str">
        <f t="shared" si="1121"/>
        <v>X</v>
      </c>
      <c r="K5446" s="11" t="str">
        <f t="shared" si="1122"/>
        <v/>
      </c>
      <c r="L5446" s="11" t="str">
        <f t="shared" si="1123"/>
        <v/>
      </c>
      <c r="M5446" s="13"/>
      <c r="X5446" s="13"/>
    </row>
    <row r="5447" spans="1:24" x14ac:dyDescent="0.3">
      <c r="A5447" s="13"/>
      <c r="B5447" s="11">
        <v>6465</v>
      </c>
      <c r="C5447" s="14">
        <f t="shared" si="1125"/>
        <v>80.405199999999994</v>
      </c>
      <c r="D5447" s="13"/>
      <c r="E5447" s="14">
        <f t="shared" ref="E5447:E5510" si="1126">ROUND(80+(B5447-6400)/161,4)</f>
        <v>80.403700000000001</v>
      </c>
      <c r="F5447" s="21">
        <f t="shared" si="1124"/>
        <v>15</v>
      </c>
      <c r="G5447" s="13"/>
      <c r="H5447" s="21">
        <f t="shared" ref="H5447:H5510" si="1127">ROUND(C5447-E5447,4)*10000</f>
        <v>15</v>
      </c>
      <c r="I5447" s="13"/>
      <c r="J5447" s="11" t="str">
        <f t="shared" ref="J5447:J5478" si="1128">IF(H5447=F5447,"X","")</f>
        <v>X</v>
      </c>
      <c r="K5447" s="11" t="str">
        <f t="shared" ref="K5447:K5478" si="1129">IF(H5447&gt;F5447,"U","")</f>
        <v/>
      </c>
      <c r="L5447" s="11" t="str">
        <f t="shared" ref="L5447:L5478" si="1130">IF(H5447&lt;F5447,"O","")</f>
        <v/>
      </c>
      <c r="M5447" s="13"/>
      <c r="X5447" s="13"/>
    </row>
    <row r="5448" spans="1:24" x14ac:dyDescent="0.3">
      <c r="A5448" s="13"/>
      <c r="B5448" s="11">
        <v>6466</v>
      </c>
      <c r="C5448" s="14">
        <f t="shared" si="1125"/>
        <v>80.4114</v>
      </c>
      <c r="D5448" s="13"/>
      <c r="E5448" s="14">
        <f t="shared" si="1126"/>
        <v>80.409899999999993</v>
      </c>
      <c r="F5448" s="21">
        <f t="shared" si="1124"/>
        <v>15</v>
      </c>
      <c r="G5448" s="13"/>
      <c r="H5448" s="21">
        <f t="shared" si="1127"/>
        <v>15</v>
      </c>
      <c r="I5448" s="13"/>
      <c r="J5448" s="11" t="str">
        <f t="shared" si="1128"/>
        <v>X</v>
      </c>
      <c r="K5448" s="11" t="str">
        <f t="shared" si="1129"/>
        <v/>
      </c>
      <c r="L5448" s="11" t="str">
        <f t="shared" si="1130"/>
        <v/>
      </c>
      <c r="M5448" s="13"/>
      <c r="X5448" s="13"/>
    </row>
    <row r="5449" spans="1:24" x14ac:dyDescent="0.3">
      <c r="A5449" s="13"/>
      <c r="B5449" s="11">
        <v>6467</v>
      </c>
      <c r="C5449" s="14">
        <f t="shared" si="1125"/>
        <v>80.417699999999996</v>
      </c>
      <c r="D5449" s="13"/>
      <c r="E5449" s="14">
        <f t="shared" si="1126"/>
        <v>80.4161</v>
      </c>
      <c r="F5449" s="21">
        <f t="shared" si="1124"/>
        <v>15</v>
      </c>
      <c r="G5449" s="13"/>
      <c r="H5449" s="21">
        <f t="shared" si="1127"/>
        <v>16</v>
      </c>
      <c r="I5449" s="13"/>
      <c r="J5449" s="11" t="str">
        <f t="shared" si="1128"/>
        <v/>
      </c>
      <c r="K5449" s="11" t="str">
        <f t="shared" si="1129"/>
        <v>U</v>
      </c>
      <c r="L5449" s="11" t="str">
        <f t="shared" si="1130"/>
        <v/>
      </c>
      <c r="M5449" s="13"/>
      <c r="X5449" s="13"/>
    </row>
    <row r="5450" spans="1:24" x14ac:dyDescent="0.3">
      <c r="A5450" s="13"/>
      <c r="B5450" s="11">
        <v>6468</v>
      </c>
      <c r="C5450" s="14">
        <f t="shared" si="1125"/>
        <v>80.423900000000003</v>
      </c>
      <c r="D5450" s="13"/>
      <c r="E5450" s="14">
        <f t="shared" si="1126"/>
        <v>80.422399999999996</v>
      </c>
      <c r="F5450" s="21">
        <v>15</v>
      </c>
      <c r="G5450" s="13"/>
      <c r="H5450" s="21">
        <f t="shared" si="1127"/>
        <v>15</v>
      </c>
      <c r="I5450" s="13"/>
      <c r="J5450" s="11" t="str">
        <f t="shared" si="1128"/>
        <v>X</v>
      </c>
      <c r="K5450" s="11" t="str">
        <f t="shared" si="1129"/>
        <v/>
      </c>
      <c r="L5450" s="11" t="str">
        <f t="shared" si="1130"/>
        <v/>
      </c>
      <c r="M5450" s="13"/>
      <c r="X5450" s="13"/>
    </row>
    <row r="5451" spans="1:24" x14ac:dyDescent="0.3">
      <c r="A5451" s="13"/>
      <c r="B5451" s="11">
        <v>6469</v>
      </c>
      <c r="C5451" s="14">
        <f t="shared" si="1125"/>
        <v>80.430099999999996</v>
      </c>
      <c r="D5451" s="13"/>
      <c r="E5451" s="14">
        <f t="shared" si="1126"/>
        <v>80.428600000000003</v>
      </c>
      <c r="F5451" s="21">
        <v>15</v>
      </c>
      <c r="G5451" s="13"/>
      <c r="H5451" s="21">
        <f t="shared" si="1127"/>
        <v>15</v>
      </c>
      <c r="I5451" s="13"/>
      <c r="J5451" s="11" t="str">
        <f t="shared" si="1128"/>
        <v>X</v>
      </c>
      <c r="K5451" s="11" t="str">
        <f t="shared" si="1129"/>
        <v/>
      </c>
      <c r="L5451" s="11" t="str">
        <f t="shared" si="1130"/>
        <v/>
      </c>
      <c r="M5451" s="13"/>
      <c r="X5451" s="13"/>
    </row>
    <row r="5452" spans="1:24" x14ac:dyDescent="0.3">
      <c r="A5452" s="13"/>
      <c r="B5452" s="11">
        <v>6470</v>
      </c>
      <c r="C5452" s="14">
        <f t="shared" si="1125"/>
        <v>80.436300000000003</v>
      </c>
      <c r="D5452" s="13"/>
      <c r="E5452" s="14">
        <f t="shared" si="1126"/>
        <v>80.434799999999996</v>
      </c>
      <c r="F5452" s="21">
        <v>15</v>
      </c>
      <c r="G5452" s="13"/>
      <c r="H5452" s="21">
        <f t="shared" si="1127"/>
        <v>15</v>
      </c>
      <c r="I5452" s="13"/>
      <c r="J5452" s="11" t="str">
        <f t="shared" si="1128"/>
        <v>X</v>
      </c>
      <c r="K5452" s="11" t="str">
        <f t="shared" si="1129"/>
        <v/>
      </c>
      <c r="L5452" s="11" t="str">
        <f t="shared" si="1130"/>
        <v/>
      </c>
      <c r="M5452" s="13"/>
      <c r="X5452" s="13"/>
    </row>
    <row r="5453" spans="1:24" x14ac:dyDescent="0.3">
      <c r="A5453" s="13"/>
      <c r="B5453" s="11">
        <v>6471</v>
      </c>
      <c r="C5453" s="14">
        <f t="shared" si="1125"/>
        <v>80.442499999999995</v>
      </c>
      <c r="D5453" s="13"/>
      <c r="E5453" s="14">
        <f t="shared" si="1126"/>
        <v>80.441000000000003</v>
      </c>
      <c r="F5453" s="21">
        <v>15</v>
      </c>
      <c r="G5453" s="13"/>
      <c r="H5453" s="21">
        <f t="shared" si="1127"/>
        <v>15</v>
      </c>
      <c r="I5453" s="13"/>
      <c r="J5453" s="11" t="str">
        <f t="shared" si="1128"/>
        <v>X</v>
      </c>
      <c r="K5453" s="11" t="str">
        <f t="shared" si="1129"/>
        <v/>
      </c>
      <c r="L5453" s="11" t="str">
        <f t="shared" si="1130"/>
        <v/>
      </c>
      <c r="M5453" s="13"/>
      <c r="X5453" s="13"/>
    </row>
    <row r="5454" spans="1:24" x14ac:dyDescent="0.3">
      <c r="A5454" s="13"/>
      <c r="B5454" s="11">
        <v>6472</v>
      </c>
      <c r="C5454" s="14">
        <f t="shared" si="1125"/>
        <v>80.448700000000002</v>
      </c>
      <c r="D5454" s="13"/>
      <c r="E5454" s="14">
        <f t="shared" si="1126"/>
        <v>80.447199999999995</v>
      </c>
      <c r="F5454" s="21">
        <v>15</v>
      </c>
      <c r="G5454" s="13"/>
      <c r="H5454" s="21">
        <f t="shared" si="1127"/>
        <v>15</v>
      </c>
      <c r="I5454" s="13"/>
      <c r="J5454" s="11" t="str">
        <f t="shared" si="1128"/>
        <v>X</v>
      </c>
      <c r="K5454" s="11" t="str">
        <f t="shared" si="1129"/>
        <v/>
      </c>
      <c r="L5454" s="11" t="str">
        <f t="shared" si="1130"/>
        <v/>
      </c>
      <c r="M5454" s="13"/>
      <c r="X5454" s="13"/>
    </row>
    <row r="5455" spans="1:24" x14ac:dyDescent="0.3">
      <c r="A5455" s="13"/>
      <c r="B5455" s="11">
        <v>6473</v>
      </c>
      <c r="C5455" s="14">
        <f t="shared" si="1125"/>
        <v>80.454999999999998</v>
      </c>
      <c r="D5455" s="13"/>
      <c r="E5455" s="14">
        <f t="shared" si="1126"/>
        <v>80.453400000000002</v>
      </c>
      <c r="F5455" s="21">
        <v>15</v>
      </c>
      <c r="G5455" s="13"/>
      <c r="H5455" s="21">
        <f t="shared" si="1127"/>
        <v>16</v>
      </c>
      <c r="I5455" s="13"/>
      <c r="J5455" s="11" t="str">
        <f t="shared" si="1128"/>
        <v/>
      </c>
      <c r="K5455" s="11" t="str">
        <f t="shared" si="1129"/>
        <v>U</v>
      </c>
      <c r="L5455" s="11" t="str">
        <f t="shared" si="1130"/>
        <v/>
      </c>
      <c r="M5455" s="13"/>
      <c r="X5455" s="13"/>
    </row>
    <row r="5456" spans="1:24" x14ac:dyDescent="0.3">
      <c r="A5456" s="13"/>
      <c r="B5456" s="11">
        <v>6474</v>
      </c>
      <c r="C5456" s="14">
        <f t="shared" si="1125"/>
        <v>80.461200000000005</v>
      </c>
      <c r="D5456" s="13"/>
      <c r="E5456" s="14">
        <f t="shared" si="1126"/>
        <v>80.459599999999995</v>
      </c>
      <c r="F5456" s="21">
        <v>15</v>
      </c>
      <c r="G5456" s="13"/>
      <c r="H5456" s="21">
        <f t="shared" si="1127"/>
        <v>16</v>
      </c>
      <c r="I5456" s="13"/>
      <c r="J5456" s="11" t="str">
        <f t="shared" si="1128"/>
        <v/>
      </c>
      <c r="K5456" s="11" t="str">
        <f t="shared" si="1129"/>
        <v>U</v>
      </c>
      <c r="L5456" s="11" t="str">
        <f t="shared" si="1130"/>
        <v/>
      </c>
      <c r="M5456" s="13"/>
      <c r="X5456" s="13"/>
    </row>
    <row r="5457" spans="1:24" x14ac:dyDescent="0.3">
      <c r="A5457" s="13"/>
      <c r="B5457" s="11">
        <v>6475</v>
      </c>
      <c r="C5457" s="14">
        <f t="shared" si="1125"/>
        <v>80.467399999999998</v>
      </c>
      <c r="D5457" s="13"/>
      <c r="E5457" s="14">
        <f t="shared" si="1126"/>
        <v>80.465800000000002</v>
      </c>
      <c r="F5457" s="21">
        <v>15</v>
      </c>
      <c r="G5457" s="13"/>
      <c r="H5457" s="21">
        <f t="shared" si="1127"/>
        <v>16</v>
      </c>
      <c r="I5457" s="13"/>
      <c r="J5457" s="11" t="str">
        <f t="shared" si="1128"/>
        <v/>
      </c>
      <c r="K5457" s="11" t="str">
        <f t="shared" si="1129"/>
        <v>U</v>
      </c>
      <c r="L5457" s="11" t="str">
        <f t="shared" si="1130"/>
        <v/>
      </c>
      <c r="M5457" s="13"/>
      <c r="X5457" s="13"/>
    </row>
    <row r="5458" spans="1:24" x14ac:dyDescent="0.3">
      <c r="A5458" s="13"/>
      <c r="B5458" s="11">
        <v>6476</v>
      </c>
      <c r="C5458" s="14">
        <f t="shared" si="1125"/>
        <v>80.473600000000005</v>
      </c>
      <c r="D5458" s="13"/>
      <c r="E5458" s="14">
        <f t="shared" si="1126"/>
        <v>80.471999999999994</v>
      </c>
      <c r="F5458" s="21">
        <v>15</v>
      </c>
      <c r="G5458" s="13"/>
      <c r="H5458" s="21">
        <f t="shared" si="1127"/>
        <v>16</v>
      </c>
      <c r="I5458" s="13"/>
      <c r="J5458" s="11" t="str">
        <f t="shared" si="1128"/>
        <v/>
      </c>
      <c r="K5458" s="11" t="str">
        <f t="shared" si="1129"/>
        <v>U</v>
      </c>
      <c r="L5458" s="11" t="str">
        <f t="shared" si="1130"/>
        <v/>
      </c>
      <c r="M5458" s="13"/>
      <c r="X5458" s="13"/>
    </row>
    <row r="5459" spans="1:24" x14ac:dyDescent="0.3">
      <c r="A5459" s="13"/>
      <c r="B5459" s="11">
        <v>6477</v>
      </c>
      <c r="C5459" s="14">
        <f t="shared" si="1125"/>
        <v>80.479799999999997</v>
      </c>
      <c r="D5459" s="13"/>
      <c r="E5459" s="14">
        <f t="shared" si="1126"/>
        <v>80.478300000000004</v>
      </c>
      <c r="F5459" s="21">
        <v>15</v>
      </c>
      <c r="G5459" s="13"/>
      <c r="H5459" s="21">
        <f t="shared" si="1127"/>
        <v>15</v>
      </c>
      <c r="I5459" s="13"/>
      <c r="J5459" s="11" t="str">
        <f t="shared" si="1128"/>
        <v>X</v>
      </c>
      <c r="K5459" s="11" t="str">
        <f t="shared" si="1129"/>
        <v/>
      </c>
      <c r="L5459" s="11" t="str">
        <f t="shared" si="1130"/>
        <v/>
      </c>
      <c r="M5459" s="13"/>
      <c r="X5459" s="13"/>
    </row>
    <row r="5460" spans="1:24" x14ac:dyDescent="0.3">
      <c r="A5460" s="13"/>
      <c r="B5460" s="11">
        <v>6478</v>
      </c>
      <c r="C5460" s="14">
        <f t="shared" si="1125"/>
        <v>80.486000000000004</v>
      </c>
      <c r="D5460" s="13"/>
      <c r="E5460" s="14">
        <f t="shared" si="1126"/>
        <v>80.484499999999997</v>
      </c>
      <c r="F5460" s="21">
        <v>15</v>
      </c>
      <c r="G5460" s="13"/>
      <c r="H5460" s="21">
        <f t="shared" si="1127"/>
        <v>15</v>
      </c>
      <c r="I5460" s="13"/>
      <c r="J5460" s="11" t="str">
        <f t="shared" si="1128"/>
        <v>X</v>
      </c>
      <c r="K5460" s="11" t="str">
        <f t="shared" si="1129"/>
        <v/>
      </c>
      <c r="L5460" s="11" t="str">
        <f t="shared" si="1130"/>
        <v/>
      </c>
      <c r="M5460" s="13"/>
      <c r="X5460" s="13"/>
    </row>
    <row r="5461" spans="1:24" x14ac:dyDescent="0.3">
      <c r="A5461" s="13"/>
      <c r="B5461" s="11">
        <v>6479</v>
      </c>
      <c r="C5461" s="14">
        <f t="shared" si="1125"/>
        <v>80.492199999999997</v>
      </c>
      <c r="D5461" s="13"/>
      <c r="E5461" s="14">
        <f t="shared" si="1126"/>
        <v>80.490700000000004</v>
      </c>
      <c r="F5461" s="21">
        <v>15</v>
      </c>
      <c r="G5461" s="13"/>
      <c r="H5461" s="21">
        <f t="shared" si="1127"/>
        <v>15</v>
      </c>
      <c r="I5461" s="13"/>
      <c r="J5461" s="11" t="str">
        <f t="shared" si="1128"/>
        <v>X</v>
      </c>
      <c r="K5461" s="11" t="str">
        <f t="shared" si="1129"/>
        <v/>
      </c>
      <c r="L5461" s="11" t="str">
        <f t="shared" si="1130"/>
        <v/>
      </c>
      <c r="M5461" s="13"/>
      <c r="X5461" s="13"/>
    </row>
    <row r="5462" spans="1:24" x14ac:dyDescent="0.3">
      <c r="A5462" s="13"/>
      <c r="B5462" s="11">
        <v>6480</v>
      </c>
      <c r="C5462" s="14">
        <f t="shared" si="1125"/>
        <v>80.498400000000004</v>
      </c>
      <c r="D5462" s="13"/>
      <c r="E5462" s="14">
        <f t="shared" si="1126"/>
        <v>80.496899999999997</v>
      </c>
      <c r="F5462" s="21">
        <v>15</v>
      </c>
      <c r="G5462" s="13"/>
      <c r="H5462" s="21">
        <f t="shared" si="1127"/>
        <v>15</v>
      </c>
      <c r="I5462" s="13"/>
      <c r="J5462" s="11" t="str">
        <f t="shared" si="1128"/>
        <v>X</v>
      </c>
      <c r="K5462" s="11" t="str">
        <f t="shared" si="1129"/>
        <v/>
      </c>
      <c r="L5462" s="11" t="str">
        <f t="shared" si="1130"/>
        <v/>
      </c>
      <c r="M5462" s="13"/>
      <c r="X5462" s="13"/>
    </row>
    <row r="5463" spans="1:24" x14ac:dyDescent="0.3">
      <c r="A5463" s="13"/>
      <c r="B5463" s="11">
        <v>6481</v>
      </c>
      <c r="C5463" s="14">
        <f t="shared" si="1125"/>
        <v>80.5047</v>
      </c>
      <c r="D5463" s="13"/>
      <c r="E5463" s="14">
        <f t="shared" si="1126"/>
        <v>80.503100000000003</v>
      </c>
      <c r="F5463" s="21">
        <v>15</v>
      </c>
      <c r="G5463" s="13"/>
      <c r="H5463" s="21">
        <f t="shared" si="1127"/>
        <v>16</v>
      </c>
      <c r="I5463" s="13"/>
      <c r="J5463" s="11" t="str">
        <f t="shared" si="1128"/>
        <v/>
      </c>
      <c r="K5463" s="11" t="str">
        <f t="shared" si="1129"/>
        <v>U</v>
      </c>
      <c r="L5463" s="11" t="str">
        <f t="shared" si="1130"/>
        <v/>
      </c>
      <c r="M5463" s="13"/>
      <c r="X5463" s="13"/>
    </row>
    <row r="5464" spans="1:24" x14ac:dyDescent="0.3">
      <c r="A5464" s="13"/>
      <c r="B5464" s="11">
        <v>6482</v>
      </c>
      <c r="C5464" s="14">
        <f t="shared" si="1125"/>
        <v>80.510900000000007</v>
      </c>
      <c r="D5464" s="13"/>
      <c r="E5464" s="14">
        <f t="shared" si="1126"/>
        <v>80.509299999999996</v>
      </c>
      <c r="F5464" s="21">
        <v>15</v>
      </c>
      <c r="G5464" s="13"/>
      <c r="H5464" s="21">
        <f t="shared" si="1127"/>
        <v>16</v>
      </c>
      <c r="I5464" s="13"/>
      <c r="J5464" s="11" t="str">
        <f t="shared" si="1128"/>
        <v/>
      </c>
      <c r="K5464" s="11" t="str">
        <f t="shared" si="1129"/>
        <v>U</v>
      </c>
      <c r="L5464" s="11" t="str">
        <f t="shared" si="1130"/>
        <v/>
      </c>
      <c r="M5464" s="13"/>
      <c r="X5464" s="13"/>
    </row>
    <row r="5465" spans="1:24" x14ac:dyDescent="0.3">
      <c r="A5465" s="13"/>
      <c r="B5465" s="11">
        <v>6483</v>
      </c>
      <c r="C5465" s="14">
        <f t="shared" si="1125"/>
        <v>80.517099999999999</v>
      </c>
      <c r="D5465" s="13"/>
      <c r="E5465" s="14">
        <f t="shared" si="1126"/>
        <v>80.515500000000003</v>
      </c>
      <c r="F5465" s="21">
        <v>15</v>
      </c>
      <c r="G5465" s="13"/>
      <c r="H5465" s="21">
        <f t="shared" si="1127"/>
        <v>16</v>
      </c>
      <c r="I5465" s="13"/>
      <c r="J5465" s="11" t="str">
        <f t="shared" si="1128"/>
        <v/>
      </c>
      <c r="K5465" s="11" t="str">
        <f t="shared" si="1129"/>
        <v>U</v>
      </c>
      <c r="L5465" s="11" t="str">
        <f t="shared" si="1130"/>
        <v/>
      </c>
      <c r="M5465" s="13"/>
      <c r="X5465" s="13"/>
    </row>
    <row r="5466" spans="1:24" x14ac:dyDescent="0.3">
      <c r="A5466" s="13"/>
      <c r="B5466" s="11">
        <v>6484</v>
      </c>
      <c r="C5466" s="14">
        <f t="shared" si="1125"/>
        <v>80.523300000000006</v>
      </c>
      <c r="D5466" s="13"/>
      <c r="E5466" s="14">
        <f t="shared" si="1126"/>
        <v>80.521699999999996</v>
      </c>
      <c r="F5466" s="21">
        <v>15</v>
      </c>
      <c r="G5466" s="13"/>
      <c r="H5466" s="21">
        <f t="shared" si="1127"/>
        <v>16</v>
      </c>
      <c r="I5466" s="13"/>
      <c r="J5466" s="11" t="str">
        <f t="shared" si="1128"/>
        <v/>
      </c>
      <c r="K5466" s="11" t="str">
        <f t="shared" si="1129"/>
        <v>U</v>
      </c>
      <c r="L5466" s="11" t="str">
        <f t="shared" si="1130"/>
        <v/>
      </c>
      <c r="M5466" s="13"/>
      <c r="X5466" s="13"/>
    </row>
    <row r="5467" spans="1:24" x14ac:dyDescent="0.3">
      <c r="A5467" s="13"/>
      <c r="B5467" s="11">
        <v>6485</v>
      </c>
      <c r="C5467" s="14">
        <f t="shared" si="1125"/>
        <v>80.529499999999999</v>
      </c>
      <c r="D5467" s="13"/>
      <c r="E5467" s="14">
        <f t="shared" si="1126"/>
        <v>80.528000000000006</v>
      </c>
      <c r="F5467" s="21">
        <v>15</v>
      </c>
      <c r="G5467" s="13"/>
      <c r="H5467" s="21">
        <f t="shared" si="1127"/>
        <v>15</v>
      </c>
      <c r="I5467" s="13"/>
      <c r="J5467" s="11" t="str">
        <f t="shared" si="1128"/>
        <v>X</v>
      </c>
      <c r="K5467" s="11" t="str">
        <f t="shared" si="1129"/>
        <v/>
      </c>
      <c r="L5467" s="11" t="str">
        <f t="shared" si="1130"/>
        <v/>
      </c>
      <c r="M5467" s="13"/>
      <c r="X5467" s="13"/>
    </row>
    <row r="5468" spans="1:24" x14ac:dyDescent="0.3">
      <c r="A5468" s="13"/>
      <c r="B5468" s="11">
        <v>6486</v>
      </c>
      <c r="C5468" s="14">
        <f t="shared" si="1125"/>
        <v>80.535700000000006</v>
      </c>
      <c r="D5468" s="13"/>
      <c r="E5468" s="14">
        <f t="shared" si="1126"/>
        <v>80.534199999999998</v>
      </c>
      <c r="F5468" s="21">
        <v>15</v>
      </c>
      <c r="G5468" s="13"/>
      <c r="H5468" s="21">
        <f t="shared" si="1127"/>
        <v>15</v>
      </c>
      <c r="I5468" s="13"/>
      <c r="J5468" s="11" t="str">
        <f t="shared" si="1128"/>
        <v>X</v>
      </c>
      <c r="K5468" s="11" t="str">
        <f t="shared" si="1129"/>
        <v/>
      </c>
      <c r="L5468" s="11" t="str">
        <f t="shared" si="1130"/>
        <v/>
      </c>
      <c r="M5468" s="13"/>
      <c r="X5468" s="13"/>
    </row>
    <row r="5469" spans="1:24" x14ac:dyDescent="0.3">
      <c r="A5469" s="13"/>
      <c r="B5469" s="11">
        <v>6487</v>
      </c>
      <c r="C5469" s="14">
        <f t="shared" si="1125"/>
        <v>80.541899999999998</v>
      </c>
      <c r="D5469" s="13"/>
      <c r="E5469" s="14">
        <f t="shared" si="1126"/>
        <v>80.540400000000005</v>
      </c>
      <c r="F5469" s="21">
        <v>15</v>
      </c>
      <c r="G5469" s="13"/>
      <c r="H5469" s="21">
        <f t="shared" si="1127"/>
        <v>15</v>
      </c>
      <c r="I5469" s="13"/>
      <c r="J5469" s="11" t="str">
        <f t="shared" si="1128"/>
        <v>X</v>
      </c>
      <c r="K5469" s="11" t="str">
        <f t="shared" si="1129"/>
        <v/>
      </c>
      <c r="L5469" s="11" t="str">
        <f t="shared" si="1130"/>
        <v/>
      </c>
      <c r="M5469" s="13"/>
      <c r="X5469" s="13"/>
    </row>
    <row r="5470" spans="1:24" x14ac:dyDescent="0.3">
      <c r="A5470" s="13"/>
      <c r="B5470" s="11">
        <v>6488</v>
      </c>
      <c r="C5470" s="14">
        <f t="shared" si="1125"/>
        <v>80.548100000000005</v>
      </c>
      <c r="D5470" s="13"/>
      <c r="E5470" s="14">
        <f t="shared" si="1126"/>
        <v>80.546599999999998</v>
      </c>
      <c r="F5470" s="21">
        <v>15</v>
      </c>
      <c r="G5470" s="13"/>
      <c r="H5470" s="21">
        <f t="shared" si="1127"/>
        <v>15</v>
      </c>
      <c r="I5470" s="13"/>
      <c r="J5470" s="11" t="str">
        <f t="shared" si="1128"/>
        <v>X</v>
      </c>
      <c r="K5470" s="11" t="str">
        <f t="shared" si="1129"/>
        <v/>
      </c>
      <c r="L5470" s="11" t="str">
        <f t="shared" si="1130"/>
        <v/>
      </c>
      <c r="M5470" s="13"/>
      <c r="X5470" s="13"/>
    </row>
    <row r="5471" spans="1:24" x14ac:dyDescent="0.3">
      <c r="A5471" s="13"/>
      <c r="B5471" s="11">
        <v>6489</v>
      </c>
      <c r="C5471" s="14">
        <f t="shared" si="1125"/>
        <v>80.554299999999998</v>
      </c>
      <c r="D5471" s="13"/>
      <c r="E5471" s="14">
        <f t="shared" si="1126"/>
        <v>80.552800000000005</v>
      </c>
      <c r="F5471" s="21">
        <v>15</v>
      </c>
      <c r="G5471" s="13"/>
      <c r="H5471" s="21">
        <f t="shared" si="1127"/>
        <v>15</v>
      </c>
      <c r="I5471" s="13"/>
      <c r="J5471" s="11" t="str">
        <f t="shared" si="1128"/>
        <v>X</v>
      </c>
      <c r="K5471" s="11" t="str">
        <f t="shared" si="1129"/>
        <v/>
      </c>
      <c r="L5471" s="11" t="str">
        <f t="shared" si="1130"/>
        <v/>
      </c>
      <c r="M5471" s="13"/>
      <c r="X5471" s="13"/>
    </row>
    <row r="5472" spans="1:24" x14ac:dyDescent="0.3">
      <c r="A5472" s="13"/>
      <c r="B5472" s="11">
        <v>6490</v>
      </c>
      <c r="C5472" s="14">
        <f t="shared" si="1125"/>
        <v>80.560500000000005</v>
      </c>
      <c r="D5472" s="13"/>
      <c r="E5472" s="14">
        <f t="shared" si="1126"/>
        <v>80.558999999999997</v>
      </c>
      <c r="F5472" s="21">
        <v>15</v>
      </c>
      <c r="G5472" s="13"/>
      <c r="H5472" s="21">
        <f t="shared" si="1127"/>
        <v>15</v>
      </c>
      <c r="I5472" s="13"/>
      <c r="J5472" s="11" t="str">
        <f t="shared" si="1128"/>
        <v>X</v>
      </c>
      <c r="K5472" s="11" t="str">
        <f t="shared" si="1129"/>
        <v/>
      </c>
      <c r="L5472" s="11" t="str">
        <f t="shared" si="1130"/>
        <v/>
      </c>
      <c r="M5472" s="13"/>
      <c r="X5472" s="13"/>
    </row>
    <row r="5473" spans="1:24" x14ac:dyDescent="0.3">
      <c r="A5473" s="13"/>
      <c r="B5473" s="11">
        <v>6491</v>
      </c>
      <c r="C5473" s="14">
        <f t="shared" si="1125"/>
        <v>80.566699999999997</v>
      </c>
      <c r="D5473" s="13"/>
      <c r="E5473" s="14">
        <f t="shared" si="1126"/>
        <v>80.565200000000004</v>
      </c>
      <c r="F5473" s="21">
        <v>15</v>
      </c>
      <c r="G5473" s="13"/>
      <c r="H5473" s="21">
        <f t="shared" si="1127"/>
        <v>15</v>
      </c>
      <c r="I5473" s="13"/>
      <c r="J5473" s="11" t="str">
        <f t="shared" si="1128"/>
        <v>X</v>
      </c>
      <c r="K5473" s="11" t="str">
        <f t="shared" si="1129"/>
        <v/>
      </c>
      <c r="L5473" s="11" t="str">
        <f t="shared" si="1130"/>
        <v/>
      </c>
      <c r="M5473" s="13"/>
      <c r="X5473" s="13"/>
    </row>
    <row r="5474" spans="1:24" x14ac:dyDescent="0.3">
      <c r="A5474" s="13"/>
      <c r="B5474" s="11">
        <v>6492</v>
      </c>
      <c r="C5474" s="14">
        <f t="shared" si="1125"/>
        <v>80.572900000000004</v>
      </c>
      <c r="D5474" s="13"/>
      <c r="E5474" s="14">
        <f t="shared" si="1126"/>
        <v>80.571399999999997</v>
      </c>
      <c r="F5474" s="21">
        <v>15</v>
      </c>
      <c r="G5474" s="13"/>
      <c r="H5474" s="21">
        <f t="shared" si="1127"/>
        <v>15</v>
      </c>
      <c r="I5474" s="13"/>
      <c r="J5474" s="11" t="str">
        <f t="shared" si="1128"/>
        <v>X</v>
      </c>
      <c r="K5474" s="11" t="str">
        <f t="shared" si="1129"/>
        <v/>
      </c>
      <c r="L5474" s="11" t="str">
        <f t="shared" si="1130"/>
        <v/>
      </c>
      <c r="M5474" s="13"/>
      <c r="X5474" s="13"/>
    </row>
    <row r="5475" spans="1:24" x14ac:dyDescent="0.3">
      <c r="A5475" s="13"/>
      <c r="B5475" s="11">
        <v>6493</v>
      </c>
      <c r="C5475" s="14">
        <f t="shared" si="1125"/>
        <v>80.5792</v>
      </c>
      <c r="D5475" s="13"/>
      <c r="E5475" s="14">
        <f t="shared" si="1126"/>
        <v>80.577600000000004</v>
      </c>
      <c r="F5475" s="21">
        <v>15</v>
      </c>
      <c r="G5475" s="13"/>
      <c r="H5475" s="21">
        <f t="shared" si="1127"/>
        <v>16</v>
      </c>
      <c r="I5475" s="13"/>
      <c r="J5475" s="11" t="str">
        <f t="shared" si="1128"/>
        <v/>
      </c>
      <c r="K5475" s="11" t="str">
        <f t="shared" si="1129"/>
        <v>U</v>
      </c>
      <c r="L5475" s="11" t="str">
        <f t="shared" si="1130"/>
        <v/>
      </c>
      <c r="M5475" s="13"/>
      <c r="X5475" s="13"/>
    </row>
    <row r="5476" spans="1:24" x14ac:dyDescent="0.3">
      <c r="A5476" s="13"/>
      <c r="B5476" s="11">
        <v>6494</v>
      </c>
      <c r="C5476" s="14">
        <f t="shared" si="1125"/>
        <v>80.585400000000007</v>
      </c>
      <c r="D5476" s="13"/>
      <c r="E5476" s="14">
        <f t="shared" si="1126"/>
        <v>80.5839</v>
      </c>
      <c r="F5476" s="21">
        <f t="shared" ref="F5476:F5497" si="1131">ROUND(15-(((E5476-80)-0.58)/0.14)*(15/6),0)</f>
        <v>15</v>
      </c>
      <c r="G5476" s="13"/>
      <c r="H5476" s="21">
        <f t="shared" si="1127"/>
        <v>15</v>
      </c>
      <c r="I5476" s="13"/>
      <c r="J5476" s="11" t="str">
        <f t="shared" si="1128"/>
        <v>X</v>
      </c>
      <c r="K5476" s="11" t="str">
        <f t="shared" si="1129"/>
        <v/>
      </c>
      <c r="L5476" s="11" t="str">
        <f t="shared" si="1130"/>
        <v/>
      </c>
      <c r="M5476" s="13"/>
      <c r="X5476" s="13"/>
    </row>
    <row r="5477" spans="1:24" x14ac:dyDescent="0.3">
      <c r="A5477" s="13"/>
      <c r="B5477" s="11">
        <v>6495</v>
      </c>
      <c r="C5477" s="14">
        <f t="shared" si="1125"/>
        <v>80.5916</v>
      </c>
      <c r="D5477" s="13"/>
      <c r="E5477" s="14">
        <f t="shared" si="1126"/>
        <v>80.590100000000007</v>
      </c>
      <c r="F5477" s="21">
        <f t="shared" si="1131"/>
        <v>15</v>
      </c>
      <c r="G5477" s="13"/>
      <c r="H5477" s="21">
        <f t="shared" si="1127"/>
        <v>15</v>
      </c>
      <c r="I5477" s="13"/>
      <c r="J5477" s="11" t="str">
        <f t="shared" si="1128"/>
        <v>X</v>
      </c>
      <c r="K5477" s="11" t="str">
        <f t="shared" si="1129"/>
        <v/>
      </c>
      <c r="L5477" s="11" t="str">
        <f t="shared" si="1130"/>
        <v/>
      </c>
      <c r="M5477" s="13"/>
      <c r="X5477" s="13"/>
    </row>
    <row r="5478" spans="1:24" x14ac:dyDescent="0.3">
      <c r="A5478" s="13"/>
      <c r="B5478" s="11">
        <v>6496</v>
      </c>
      <c r="C5478" s="14">
        <f t="shared" si="1125"/>
        <v>80.597800000000007</v>
      </c>
      <c r="D5478" s="13"/>
      <c r="E5478" s="14">
        <f t="shared" si="1126"/>
        <v>80.596299999999999</v>
      </c>
      <c r="F5478" s="21">
        <f t="shared" si="1131"/>
        <v>15</v>
      </c>
      <c r="G5478" s="13"/>
      <c r="H5478" s="21">
        <f t="shared" si="1127"/>
        <v>15</v>
      </c>
      <c r="I5478" s="13"/>
      <c r="J5478" s="11" t="str">
        <f t="shared" si="1128"/>
        <v>X</v>
      </c>
      <c r="K5478" s="11" t="str">
        <f t="shared" si="1129"/>
        <v/>
      </c>
      <c r="L5478" s="11" t="str">
        <f t="shared" si="1130"/>
        <v/>
      </c>
      <c r="M5478" s="13"/>
      <c r="X5478" s="13"/>
    </row>
    <row r="5479" spans="1:24" x14ac:dyDescent="0.3">
      <c r="A5479" s="13"/>
      <c r="B5479" s="11">
        <v>6497</v>
      </c>
      <c r="C5479" s="14">
        <f t="shared" si="1125"/>
        <v>80.603999999999999</v>
      </c>
      <c r="D5479" s="13"/>
      <c r="E5479" s="14">
        <f t="shared" si="1126"/>
        <v>80.602500000000006</v>
      </c>
      <c r="F5479" s="21">
        <f t="shared" si="1131"/>
        <v>15</v>
      </c>
      <c r="G5479" s="13"/>
      <c r="H5479" s="21">
        <f t="shared" si="1127"/>
        <v>15</v>
      </c>
      <c r="I5479" s="13"/>
      <c r="J5479" s="11" t="str">
        <f t="shared" ref="J5479:J5510" si="1132">IF(H5479=F5479,"X","")</f>
        <v>X</v>
      </c>
      <c r="K5479" s="11" t="str">
        <f t="shared" ref="K5479:K5510" si="1133">IF(H5479&gt;F5479,"U","")</f>
        <v/>
      </c>
      <c r="L5479" s="11" t="str">
        <f t="shared" ref="L5479:L5510" si="1134">IF(H5479&lt;F5479,"O","")</f>
        <v/>
      </c>
      <c r="M5479" s="13"/>
      <c r="X5479" s="13"/>
    </row>
    <row r="5480" spans="1:24" x14ac:dyDescent="0.3">
      <c r="A5480" s="13"/>
      <c r="B5480" s="11">
        <v>6498</v>
      </c>
      <c r="C5480" s="14">
        <f t="shared" si="1125"/>
        <v>80.610200000000006</v>
      </c>
      <c r="D5480" s="13"/>
      <c r="E5480" s="14">
        <f t="shared" si="1126"/>
        <v>80.608699999999999</v>
      </c>
      <c r="F5480" s="21">
        <f t="shared" si="1131"/>
        <v>14</v>
      </c>
      <c r="G5480" s="13"/>
      <c r="H5480" s="21">
        <f t="shared" si="1127"/>
        <v>15</v>
      </c>
      <c r="I5480" s="13"/>
      <c r="J5480" s="11" t="str">
        <f t="shared" si="1132"/>
        <v/>
      </c>
      <c r="K5480" s="11" t="str">
        <f t="shared" si="1133"/>
        <v>U</v>
      </c>
      <c r="L5480" s="11" t="str">
        <f t="shared" si="1134"/>
        <v/>
      </c>
      <c r="M5480" s="13"/>
      <c r="X5480" s="13"/>
    </row>
    <row r="5481" spans="1:24" x14ac:dyDescent="0.3">
      <c r="A5481" s="13"/>
      <c r="B5481" s="11">
        <v>6499</v>
      </c>
      <c r="C5481" s="14">
        <f t="shared" si="1125"/>
        <v>80.616399999999999</v>
      </c>
      <c r="D5481" s="13"/>
      <c r="E5481" s="14">
        <f t="shared" si="1126"/>
        <v>80.614900000000006</v>
      </c>
      <c r="F5481" s="21">
        <f t="shared" si="1131"/>
        <v>14</v>
      </c>
      <c r="G5481" s="13"/>
      <c r="H5481" s="21">
        <f t="shared" si="1127"/>
        <v>15</v>
      </c>
      <c r="I5481" s="13"/>
      <c r="J5481" s="11" t="str">
        <f t="shared" si="1132"/>
        <v/>
      </c>
      <c r="K5481" s="11" t="str">
        <f t="shared" si="1133"/>
        <v>U</v>
      </c>
      <c r="L5481" s="11" t="str">
        <f t="shared" si="1134"/>
        <v/>
      </c>
      <c r="M5481" s="13"/>
      <c r="X5481" s="13"/>
    </row>
    <row r="5482" spans="1:24" x14ac:dyDescent="0.3">
      <c r="A5482" s="13"/>
      <c r="B5482" s="11">
        <v>6500</v>
      </c>
      <c r="C5482" s="14">
        <f t="shared" si="1125"/>
        <v>80.622600000000006</v>
      </c>
      <c r="D5482" s="13"/>
      <c r="E5482" s="14">
        <f t="shared" si="1126"/>
        <v>80.621099999999998</v>
      </c>
      <c r="F5482" s="21">
        <f t="shared" si="1131"/>
        <v>14</v>
      </c>
      <c r="G5482" s="13"/>
      <c r="H5482" s="21">
        <f t="shared" si="1127"/>
        <v>15</v>
      </c>
      <c r="I5482" s="13"/>
      <c r="J5482" s="11" t="str">
        <f t="shared" si="1132"/>
        <v/>
      </c>
      <c r="K5482" s="11" t="str">
        <f t="shared" si="1133"/>
        <v>U</v>
      </c>
      <c r="L5482" s="11" t="str">
        <f t="shared" si="1134"/>
        <v/>
      </c>
      <c r="M5482" s="13"/>
      <c r="X5482" s="13"/>
    </row>
    <row r="5483" spans="1:24" x14ac:dyDescent="0.3">
      <c r="A5483" s="13"/>
      <c r="B5483" s="11">
        <v>6501</v>
      </c>
      <c r="C5483" s="14">
        <f t="shared" si="1125"/>
        <v>80.628799999999998</v>
      </c>
      <c r="D5483" s="13"/>
      <c r="E5483" s="14">
        <f t="shared" si="1126"/>
        <v>80.627300000000005</v>
      </c>
      <c r="F5483" s="21">
        <f t="shared" si="1131"/>
        <v>14</v>
      </c>
      <c r="G5483" s="13"/>
      <c r="H5483" s="21">
        <f t="shared" si="1127"/>
        <v>15</v>
      </c>
      <c r="I5483" s="13"/>
      <c r="J5483" s="11" t="str">
        <f t="shared" si="1132"/>
        <v/>
      </c>
      <c r="K5483" s="11" t="str">
        <f t="shared" si="1133"/>
        <v>U</v>
      </c>
      <c r="L5483" s="11" t="str">
        <f t="shared" si="1134"/>
        <v/>
      </c>
      <c r="M5483" s="13"/>
      <c r="X5483" s="13"/>
    </row>
    <row r="5484" spans="1:24" x14ac:dyDescent="0.3">
      <c r="A5484" s="13"/>
      <c r="B5484" s="11">
        <v>6502</v>
      </c>
      <c r="C5484" s="14">
        <f t="shared" si="1125"/>
        <v>80.635000000000005</v>
      </c>
      <c r="D5484" s="13"/>
      <c r="E5484" s="14">
        <f t="shared" si="1126"/>
        <v>80.633499999999998</v>
      </c>
      <c r="F5484" s="21">
        <f t="shared" si="1131"/>
        <v>14</v>
      </c>
      <c r="G5484" s="13"/>
      <c r="H5484" s="21">
        <f t="shared" si="1127"/>
        <v>15</v>
      </c>
      <c r="I5484" s="13"/>
      <c r="J5484" s="11" t="str">
        <f t="shared" si="1132"/>
        <v/>
      </c>
      <c r="K5484" s="11" t="str">
        <f t="shared" si="1133"/>
        <v>U</v>
      </c>
      <c r="L5484" s="11" t="str">
        <f t="shared" si="1134"/>
        <v/>
      </c>
      <c r="M5484" s="13"/>
      <c r="X5484" s="13"/>
    </row>
    <row r="5485" spans="1:24" x14ac:dyDescent="0.3">
      <c r="A5485" s="13"/>
      <c r="B5485" s="11">
        <v>6503</v>
      </c>
      <c r="C5485" s="14">
        <f t="shared" si="1125"/>
        <v>80.641199999999998</v>
      </c>
      <c r="D5485" s="13"/>
      <c r="E5485" s="14">
        <f t="shared" si="1126"/>
        <v>80.639799999999994</v>
      </c>
      <c r="F5485" s="21">
        <f t="shared" si="1131"/>
        <v>14</v>
      </c>
      <c r="G5485" s="13"/>
      <c r="H5485" s="21">
        <f t="shared" si="1127"/>
        <v>14</v>
      </c>
      <c r="I5485" s="13"/>
      <c r="J5485" s="11" t="str">
        <f t="shared" si="1132"/>
        <v>X</v>
      </c>
      <c r="K5485" s="11" t="str">
        <f t="shared" si="1133"/>
        <v/>
      </c>
      <c r="L5485" s="11" t="str">
        <f t="shared" si="1134"/>
        <v/>
      </c>
      <c r="M5485" s="13"/>
      <c r="X5485" s="13"/>
    </row>
    <row r="5486" spans="1:24" x14ac:dyDescent="0.3">
      <c r="A5486" s="13"/>
      <c r="B5486" s="11">
        <v>6504</v>
      </c>
      <c r="C5486" s="14">
        <f t="shared" si="1125"/>
        <v>80.647400000000005</v>
      </c>
      <c r="D5486" s="13"/>
      <c r="E5486" s="14">
        <f t="shared" si="1126"/>
        <v>80.646000000000001</v>
      </c>
      <c r="F5486" s="21">
        <f t="shared" si="1131"/>
        <v>14</v>
      </c>
      <c r="G5486" s="13"/>
      <c r="H5486" s="21">
        <f t="shared" si="1127"/>
        <v>14</v>
      </c>
      <c r="I5486" s="13"/>
      <c r="J5486" s="11" t="str">
        <f t="shared" si="1132"/>
        <v>X</v>
      </c>
      <c r="K5486" s="11" t="str">
        <f t="shared" si="1133"/>
        <v/>
      </c>
      <c r="L5486" s="11" t="str">
        <f t="shared" si="1134"/>
        <v/>
      </c>
      <c r="M5486" s="13"/>
      <c r="X5486" s="13"/>
    </row>
    <row r="5487" spans="1:24" x14ac:dyDescent="0.3">
      <c r="A5487" s="13"/>
      <c r="B5487" s="11">
        <v>6505</v>
      </c>
      <c r="C5487" s="14">
        <f t="shared" si="1125"/>
        <v>80.653599999999997</v>
      </c>
      <c r="D5487" s="13"/>
      <c r="E5487" s="14">
        <f t="shared" si="1126"/>
        <v>80.652199999999993</v>
      </c>
      <c r="F5487" s="21">
        <f t="shared" si="1131"/>
        <v>14</v>
      </c>
      <c r="G5487" s="13"/>
      <c r="H5487" s="21">
        <f t="shared" si="1127"/>
        <v>14</v>
      </c>
      <c r="I5487" s="13"/>
      <c r="J5487" s="11" t="str">
        <f t="shared" si="1132"/>
        <v>X</v>
      </c>
      <c r="K5487" s="11" t="str">
        <f t="shared" si="1133"/>
        <v/>
      </c>
      <c r="L5487" s="11" t="str">
        <f t="shared" si="1134"/>
        <v/>
      </c>
      <c r="M5487" s="13"/>
      <c r="X5487" s="13"/>
    </row>
    <row r="5488" spans="1:24" x14ac:dyDescent="0.3">
      <c r="A5488" s="13"/>
      <c r="B5488" s="11">
        <v>6506</v>
      </c>
      <c r="C5488" s="14">
        <f t="shared" si="1125"/>
        <v>80.659800000000004</v>
      </c>
      <c r="D5488" s="13"/>
      <c r="E5488" s="14">
        <f t="shared" si="1126"/>
        <v>80.6584</v>
      </c>
      <c r="F5488" s="21">
        <f t="shared" si="1131"/>
        <v>14</v>
      </c>
      <c r="G5488" s="13"/>
      <c r="H5488" s="21">
        <f t="shared" si="1127"/>
        <v>14</v>
      </c>
      <c r="I5488" s="13"/>
      <c r="J5488" s="11" t="str">
        <f t="shared" si="1132"/>
        <v>X</v>
      </c>
      <c r="K5488" s="11" t="str">
        <f t="shared" si="1133"/>
        <v/>
      </c>
      <c r="L5488" s="11" t="str">
        <f t="shared" si="1134"/>
        <v/>
      </c>
      <c r="M5488" s="13"/>
      <c r="X5488" s="13"/>
    </row>
    <row r="5489" spans="1:24" x14ac:dyDescent="0.3">
      <c r="A5489" s="13"/>
      <c r="B5489" s="11">
        <v>6507</v>
      </c>
      <c r="C5489" s="14">
        <f t="shared" si="1125"/>
        <v>80.665999999999997</v>
      </c>
      <c r="D5489" s="13"/>
      <c r="E5489" s="14">
        <f t="shared" si="1126"/>
        <v>80.664599999999993</v>
      </c>
      <c r="F5489" s="21">
        <f t="shared" si="1131"/>
        <v>13</v>
      </c>
      <c r="G5489" s="13"/>
      <c r="H5489" s="21">
        <f t="shared" si="1127"/>
        <v>14</v>
      </c>
      <c r="I5489" s="13"/>
      <c r="J5489" s="11" t="str">
        <f t="shared" si="1132"/>
        <v/>
      </c>
      <c r="K5489" s="11" t="str">
        <f t="shared" si="1133"/>
        <v>U</v>
      </c>
      <c r="L5489" s="11" t="str">
        <f t="shared" si="1134"/>
        <v/>
      </c>
      <c r="M5489" s="13"/>
      <c r="X5489" s="13"/>
    </row>
    <row r="5490" spans="1:24" x14ac:dyDescent="0.3">
      <c r="A5490" s="13"/>
      <c r="B5490" s="11">
        <v>6508</v>
      </c>
      <c r="C5490" s="14">
        <f t="shared" si="1125"/>
        <v>80.672200000000004</v>
      </c>
      <c r="D5490" s="13"/>
      <c r="E5490" s="14">
        <f t="shared" si="1126"/>
        <v>80.6708</v>
      </c>
      <c r="F5490" s="21">
        <f t="shared" si="1131"/>
        <v>13</v>
      </c>
      <c r="G5490" s="13"/>
      <c r="H5490" s="21">
        <f t="shared" si="1127"/>
        <v>14</v>
      </c>
      <c r="I5490" s="13"/>
      <c r="J5490" s="11" t="str">
        <f t="shared" si="1132"/>
        <v/>
      </c>
      <c r="K5490" s="11" t="str">
        <f t="shared" si="1133"/>
        <v>U</v>
      </c>
      <c r="L5490" s="11" t="str">
        <f t="shared" si="1134"/>
        <v/>
      </c>
      <c r="M5490" s="13"/>
      <c r="X5490" s="13"/>
    </row>
    <row r="5491" spans="1:24" x14ac:dyDescent="0.3">
      <c r="A5491" s="13"/>
      <c r="B5491" s="11">
        <v>6509</v>
      </c>
      <c r="C5491" s="14">
        <f t="shared" si="1125"/>
        <v>80.678399999999996</v>
      </c>
      <c r="D5491" s="13"/>
      <c r="E5491" s="14">
        <f t="shared" si="1126"/>
        <v>80.677000000000007</v>
      </c>
      <c r="F5491" s="21">
        <f t="shared" si="1131"/>
        <v>13</v>
      </c>
      <c r="G5491" s="13"/>
      <c r="H5491" s="21">
        <f t="shared" si="1127"/>
        <v>14</v>
      </c>
      <c r="I5491" s="13"/>
      <c r="J5491" s="11" t="str">
        <f t="shared" si="1132"/>
        <v/>
      </c>
      <c r="K5491" s="11" t="str">
        <f t="shared" si="1133"/>
        <v>U</v>
      </c>
      <c r="L5491" s="11" t="str">
        <f t="shared" si="1134"/>
        <v/>
      </c>
      <c r="M5491" s="13"/>
      <c r="X5491" s="13"/>
    </row>
    <row r="5492" spans="1:24" x14ac:dyDescent="0.3">
      <c r="A5492" s="13"/>
      <c r="B5492" s="11">
        <v>6510</v>
      </c>
      <c r="C5492" s="14">
        <f t="shared" si="1125"/>
        <v>80.684600000000003</v>
      </c>
      <c r="D5492" s="13"/>
      <c r="E5492" s="14">
        <f t="shared" si="1126"/>
        <v>80.683199999999999</v>
      </c>
      <c r="F5492" s="21">
        <f t="shared" si="1131"/>
        <v>13</v>
      </c>
      <c r="G5492" s="13"/>
      <c r="H5492" s="21">
        <f t="shared" si="1127"/>
        <v>14</v>
      </c>
      <c r="I5492" s="13"/>
      <c r="J5492" s="11" t="str">
        <f t="shared" si="1132"/>
        <v/>
      </c>
      <c r="K5492" s="11" t="str">
        <f t="shared" si="1133"/>
        <v>U</v>
      </c>
      <c r="L5492" s="11" t="str">
        <f t="shared" si="1134"/>
        <v/>
      </c>
      <c r="M5492" s="13"/>
      <c r="X5492" s="13"/>
    </row>
    <row r="5493" spans="1:24" x14ac:dyDescent="0.3">
      <c r="A5493" s="13"/>
      <c r="B5493" s="11">
        <v>6511</v>
      </c>
      <c r="C5493" s="14">
        <f t="shared" si="1125"/>
        <v>80.690799999999996</v>
      </c>
      <c r="D5493" s="13"/>
      <c r="E5493" s="14">
        <f t="shared" si="1126"/>
        <v>80.689400000000006</v>
      </c>
      <c r="F5493" s="21">
        <f t="shared" si="1131"/>
        <v>13</v>
      </c>
      <c r="G5493" s="13"/>
      <c r="H5493" s="21">
        <f t="shared" si="1127"/>
        <v>14</v>
      </c>
      <c r="I5493" s="13"/>
      <c r="J5493" s="11" t="str">
        <f t="shared" si="1132"/>
        <v/>
      </c>
      <c r="K5493" s="11" t="str">
        <f t="shared" si="1133"/>
        <v>U</v>
      </c>
      <c r="L5493" s="11" t="str">
        <f t="shared" si="1134"/>
        <v/>
      </c>
      <c r="M5493" s="13"/>
      <c r="X5493" s="13"/>
    </row>
    <row r="5494" spans="1:24" x14ac:dyDescent="0.3">
      <c r="A5494" s="13"/>
      <c r="B5494" s="11">
        <v>6512</v>
      </c>
      <c r="C5494" s="14">
        <f t="shared" si="1125"/>
        <v>80.697000000000003</v>
      </c>
      <c r="D5494" s="13"/>
      <c r="E5494" s="14">
        <f t="shared" si="1126"/>
        <v>80.695700000000002</v>
      </c>
      <c r="F5494" s="21">
        <f t="shared" si="1131"/>
        <v>13</v>
      </c>
      <c r="G5494" s="13"/>
      <c r="H5494" s="21">
        <f t="shared" si="1127"/>
        <v>13</v>
      </c>
      <c r="I5494" s="13"/>
      <c r="J5494" s="11" t="str">
        <f t="shared" si="1132"/>
        <v>X</v>
      </c>
      <c r="K5494" s="11" t="str">
        <f t="shared" si="1133"/>
        <v/>
      </c>
      <c r="L5494" s="11" t="str">
        <f t="shared" si="1134"/>
        <v/>
      </c>
      <c r="M5494" s="13"/>
      <c r="X5494" s="13"/>
    </row>
    <row r="5495" spans="1:24" x14ac:dyDescent="0.3">
      <c r="A5495" s="13"/>
      <c r="B5495" s="11">
        <v>6513</v>
      </c>
      <c r="C5495" s="14">
        <f t="shared" si="1125"/>
        <v>80.703199999999995</v>
      </c>
      <c r="D5495" s="13"/>
      <c r="E5495" s="14">
        <f t="shared" si="1126"/>
        <v>80.701899999999995</v>
      </c>
      <c r="F5495" s="21">
        <f t="shared" si="1131"/>
        <v>13</v>
      </c>
      <c r="G5495" s="13"/>
      <c r="H5495" s="21">
        <f t="shared" si="1127"/>
        <v>13</v>
      </c>
      <c r="I5495" s="13"/>
      <c r="J5495" s="11" t="str">
        <f t="shared" si="1132"/>
        <v>X</v>
      </c>
      <c r="K5495" s="11" t="str">
        <f t="shared" si="1133"/>
        <v/>
      </c>
      <c r="L5495" s="11" t="str">
        <f t="shared" si="1134"/>
        <v/>
      </c>
      <c r="M5495" s="13"/>
      <c r="X5495" s="13"/>
    </row>
    <row r="5496" spans="1:24" x14ac:dyDescent="0.3">
      <c r="A5496" s="13"/>
      <c r="B5496" s="11">
        <v>6514</v>
      </c>
      <c r="C5496" s="14">
        <f t="shared" si="1125"/>
        <v>80.709400000000002</v>
      </c>
      <c r="D5496" s="13"/>
      <c r="E5496" s="14">
        <f t="shared" si="1126"/>
        <v>80.708100000000002</v>
      </c>
      <c r="F5496" s="21">
        <f t="shared" si="1131"/>
        <v>13</v>
      </c>
      <c r="G5496" s="13"/>
      <c r="H5496" s="21">
        <f t="shared" si="1127"/>
        <v>13</v>
      </c>
      <c r="I5496" s="13"/>
      <c r="J5496" s="11" t="str">
        <f t="shared" si="1132"/>
        <v>X</v>
      </c>
      <c r="K5496" s="11" t="str">
        <f t="shared" si="1133"/>
        <v/>
      </c>
      <c r="L5496" s="11" t="str">
        <f t="shared" si="1134"/>
        <v/>
      </c>
      <c r="M5496" s="13"/>
      <c r="X5496" s="13"/>
    </row>
    <row r="5497" spans="1:24" x14ac:dyDescent="0.3">
      <c r="A5497" s="13"/>
      <c r="B5497" s="11">
        <v>6515</v>
      </c>
      <c r="C5497" s="14">
        <f t="shared" si="1125"/>
        <v>80.715500000000006</v>
      </c>
      <c r="D5497" s="13"/>
      <c r="E5497" s="14">
        <f t="shared" si="1126"/>
        <v>80.714299999999994</v>
      </c>
      <c r="F5497" s="21">
        <f t="shared" si="1131"/>
        <v>13</v>
      </c>
      <c r="G5497" s="13"/>
      <c r="H5497" s="21">
        <f t="shared" si="1127"/>
        <v>11.999999999999998</v>
      </c>
      <c r="I5497" s="13"/>
      <c r="J5497" s="11" t="str">
        <f t="shared" si="1132"/>
        <v/>
      </c>
      <c r="K5497" s="11" t="str">
        <f t="shared" si="1133"/>
        <v/>
      </c>
      <c r="L5497" s="11" t="str">
        <f t="shared" si="1134"/>
        <v>O</v>
      </c>
      <c r="M5497" s="13"/>
      <c r="X5497" s="13"/>
    </row>
    <row r="5498" spans="1:24" x14ac:dyDescent="0.3">
      <c r="A5498" s="13"/>
      <c r="B5498" s="11">
        <v>6516</v>
      </c>
      <c r="C5498" s="14">
        <f t="shared" si="1125"/>
        <v>80.721699999999998</v>
      </c>
      <c r="D5498" s="13"/>
      <c r="E5498" s="14">
        <f t="shared" si="1126"/>
        <v>80.720500000000001</v>
      </c>
      <c r="F5498" s="21">
        <f t="shared" ref="F5498:F5520" si="1135">ROUND((15/2)+((0.86-(E5498-80))/0.14)*(15/3),0)</f>
        <v>12</v>
      </c>
      <c r="G5498" s="13"/>
      <c r="H5498" s="21">
        <f t="shared" si="1127"/>
        <v>11.999999999999998</v>
      </c>
      <c r="I5498" s="13"/>
      <c r="J5498" s="11" t="str">
        <f t="shared" si="1132"/>
        <v>X</v>
      </c>
      <c r="K5498" s="11" t="str">
        <f t="shared" si="1133"/>
        <v/>
      </c>
      <c r="L5498" s="11" t="str">
        <f t="shared" si="1134"/>
        <v/>
      </c>
      <c r="M5498" s="13"/>
      <c r="X5498" s="13"/>
    </row>
    <row r="5499" spans="1:24" x14ac:dyDescent="0.3">
      <c r="A5499" s="13"/>
      <c r="B5499" s="11">
        <v>6517</v>
      </c>
      <c r="C5499" s="14">
        <f t="shared" si="1125"/>
        <v>80.727900000000005</v>
      </c>
      <c r="D5499" s="13"/>
      <c r="E5499" s="14">
        <f t="shared" si="1126"/>
        <v>80.726699999999994</v>
      </c>
      <c r="F5499" s="21">
        <f t="shared" si="1135"/>
        <v>12</v>
      </c>
      <c r="G5499" s="13"/>
      <c r="H5499" s="21">
        <f t="shared" si="1127"/>
        <v>11.999999999999998</v>
      </c>
      <c r="I5499" s="13"/>
      <c r="J5499" s="11" t="str">
        <f t="shared" si="1132"/>
        <v>X</v>
      </c>
      <c r="K5499" s="11" t="str">
        <f t="shared" si="1133"/>
        <v/>
      </c>
      <c r="L5499" s="11" t="str">
        <f t="shared" si="1134"/>
        <v/>
      </c>
      <c r="M5499" s="13"/>
      <c r="X5499" s="13"/>
    </row>
    <row r="5500" spans="1:24" x14ac:dyDescent="0.3">
      <c r="A5500" s="13"/>
      <c r="B5500" s="11">
        <v>6518</v>
      </c>
      <c r="C5500" s="14">
        <f t="shared" si="1125"/>
        <v>80.734099999999998</v>
      </c>
      <c r="D5500" s="13"/>
      <c r="E5500" s="14">
        <f t="shared" si="1126"/>
        <v>80.732900000000001</v>
      </c>
      <c r="F5500" s="21">
        <f t="shared" si="1135"/>
        <v>12</v>
      </c>
      <c r="G5500" s="13"/>
      <c r="H5500" s="21">
        <f t="shared" si="1127"/>
        <v>11.999999999999998</v>
      </c>
      <c r="I5500" s="13"/>
      <c r="J5500" s="11" t="str">
        <f t="shared" si="1132"/>
        <v>X</v>
      </c>
      <c r="K5500" s="11" t="str">
        <f t="shared" si="1133"/>
        <v/>
      </c>
      <c r="L5500" s="11" t="str">
        <f t="shared" si="1134"/>
        <v/>
      </c>
      <c r="M5500" s="13"/>
      <c r="X5500" s="13"/>
    </row>
    <row r="5501" spans="1:24" x14ac:dyDescent="0.3">
      <c r="A5501" s="13"/>
      <c r="B5501" s="11">
        <v>6519</v>
      </c>
      <c r="C5501" s="14">
        <f t="shared" si="1125"/>
        <v>80.740300000000005</v>
      </c>
      <c r="D5501" s="13"/>
      <c r="E5501" s="14">
        <f t="shared" si="1126"/>
        <v>80.739099999999993</v>
      </c>
      <c r="F5501" s="21">
        <f t="shared" si="1135"/>
        <v>12</v>
      </c>
      <c r="G5501" s="13"/>
      <c r="H5501" s="21">
        <f t="shared" si="1127"/>
        <v>11.999999999999998</v>
      </c>
      <c r="I5501" s="13"/>
      <c r="J5501" s="11" t="str">
        <f t="shared" si="1132"/>
        <v>X</v>
      </c>
      <c r="K5501" s="11" t="str">
        <f t="shared" si="1133"/>
        <v/>
      </c>
      <c r="L5501" s="11" t="str">
        <f t="shared" si="1134"/>
        <v/>
      </c>
      <c r="M5501" s="13"/>
      <c r="X5501" s="13"/>
    </row>
    <row r="5502" spans="1:24" x14ac:dyDescent="0.3">
      <c r="A5502" s="13"/>
      <c r="B5502" s="11">
        <v>6520</v>
      </c>
      <c r="C5502" s="14">
        <f t="shared" si="1125"/>
        <v>80.746499999999997</v>
      </c>
      <c r="D5502" s="13"/>
      <c r="E5502" s="14">
        <f t="shared" si="1126"/>
        <v>80.7453</v>
      </c>
      <c r="F5502" s="21">
        <f t="shared" si="1135"/>
        <v>12</v>
      </c>
      <c r="G5502" s="13"/>
      <c r="H5502" s="21">
        <f t="shared" si="1127"/>
        <v>11.999999999999998</v>
      </c>
      <c r="I5502" s="13"/>
      <c r="J5502" s="11" t="str">
        <f t="shared" si="1132"/>
        <v>X</v>
      </c>
      <c r="K5502" s="11" t="str">
        <f t="shared" si="1133"/>
        <v/>
      </c>
      <c r="L5502" s="11" t="str">
        <f t="shared" si="1134"/>
        <v/>
      </c>
      <c r="M5502" s="13"/>
      <c r="X5502" s="13"/>
    </row>
    <row r="5503" spans="1:24" x14ac:dyDescent="0.3">
      <c r="A5503" s="13"/>
      <c r="B5503" s="11">
        <v>6521</v>
      </c>
      <c r="C5503" s="14">
        <f t="shared" si="1125"/>
        <v>80.752700000000004</v>
      </c>
      <c r="D5503" s="13"/>
      <c r="E5503" s="14">
        <f t="shared" si="1126"/>
        <v>80.751599999999996</v>
      </c>
      <c r="F5503" s="21">
        <f t="shared" si="1135"/>
        <v>11</v>
      </c>
      <c r="G5503" s="13"/>
      <c r="H5503" s="21">
        <f t="shared" si="1127"/>
        <v>11</v>
      </c>
      <c r="I5503" s="13"/>
      <c r="J5503" s="11" t="str">
        <f t="shared" si="1132"/>
        <v>X</v>
      </c>
      <c r="K5503" s="11" t="str">
        <f t="shared" si="1133"/>
        <v/>
      </c>
      <c r="L5503" s="11" t="str">
        <f t="shared" si="1134"/>
        <v/>
      </c>
      <c r="M5503" s="13"/>
      <c r="X5503" s="13"/>
    </row>
    <row r="5504" spans="1:24" x14ac:dyDescent="0.3">
      <c r="A5504" s="13"/>
      <c r="B5504" s="11">
        <v>6522</v>
      </c>
      <c r="C5504" s="14">
        <f t="shared" si="1125"/>
        <v>80.758899999999997</v>
      </c>
      <c r="D5504" s="13"/>
      <c r="E5504" s="14">
        <f t="shared" si="1126"/>
        <v>80.757800000000003</v>
      </c>
      <c r="F5504" s="21">
        <f t="shared" si="1135"/>
        <v>11</v>
      </c>
      <c r="G5504" s="13"/>
      <c r="H5504" s="21">
        <f t="shared" si="1127"/>
        <v>11</v>
      </c>
      <c r="I5504" s="13"/>
      <c r="J5504" s="11" t="str">
        <f t="shared" si="1132"/>
        <v>X</v>
      </c>
      <c r="K5504" s="11" t="str">
        <f t="shared" si="1133"/>
        <v/>
      </c>
      <c r="L5504" s="11" t="str">
        <f t="shared" si="1134"/>
        <v/>
      </c>
      <c r="M5504" s="13"/>
      <c r="X5504" s="13"/>
    </row>
    <row r="5505" spans="1:24" x14ac:dyDescent="0.3">
      <c r="A5505" s="13"/>
      <c r="B5505" s="11">
        <v>6523</v>
      </c>
      <c r="C5505" s="14">
        <f t="shared" si="1125"/>
        <v>80.765100000000004</v>
      </c>
      <c r="D5505" s="13"/>
      <c r="E5505" s="14">
        <f t="shared" si="1126"/>
        <v>80.763999999999996</v>
      </c>
      <c r="F5505" s="21">
        <f t="shared" si="1135"/>
        <v>11</v>
      </c>
      <c r="G5505" s="13"/>
      <c r="H5505" s="21">
        <f t="shared" si="1127"/>
        <v>11</v>
      </c>
      <c r="I5505" s="13"/>
      <c r="J5505" s="11" t="str">
        <f t="shared" si="1132"/>
        <v>X</v>
      </c>
      <c r="K5505" s="11" t="str">
        <f t="shared" si="1133"/>
        <v/>
      </c>
      <c r="L5505" s="11" t="str">
        <f t="shared" si="1134"/>
        <v/>
      </c>
      <c r="M5505" s="13"/>
      <c r="X5505" s="13"/>
    </row>
    <row r="5506" spans="1:24" x14ac:dyDescent="0.3">
      <c r="A5506" s="13"/>
      <c r="B5506" s="11">
        <v>6524</v>
      </c>
      <c r="C5506" s="14">
        <f t="shared" si="1125"/>
        <v>80.771299999999997</v>
      </c>
      <c r="D5506" s="13"/>
      <c r="E5506" s="14">
        <f t="shared" si="1126"/>
        <v>80.770200000000003</v>
      </c>
      <c r="F5506" s="21">
        <f t="shared" si="1135"/>
        <v>11</v>
      </c>
      <c r="G5506" s="13"/>
      <c r="H5506" s="21">
        <f t="shared" si="1127"/>
        <v>11</v>
      </c>
      <c r="I5506" s="13"/>
      <c r="J5506" s="11" t="str">
        <f t="shared" si="1132"/>
        <v>X</v>
      </c>
      <c r="K5506" s="11" t="str">
        <f t="shared" si="1133"/>
        <v/>
      </c>
      <c r="L5506" s="11" t="str">
        <f t="shared" si="1134"/>
        <v/>
      </c>
      <c r="M5506" s="13"/>
      <c r="X5506" s="13"/>
    </row>
    <row r="5507" spans="1:24" x14ac:dyDescent="0.3">
      <c r="A5507" s="13"/>
      <c r="B5507" s="11">
        <v>6525</v>
      </c>
      <c r="C5507" s="14">
        <f t="shared" si="1125"/>
        <v>80.777500000000003</v>
      </c>
      <c r="D5507" s="13"/>
      <c r="E5507" s="14">
        <f t="shared" si="1126"/>
        <v>80.776399999999995</v>
      </c>
      <c r="F5507" s="21">
        <f t="shared" si="1135"/>
        <v>10</v>
      </c>
      <c r="G5507" s="13"/>
      <c r="H5507" s="21">
        <f t="shared" si="1127"/>
        <v>11</v>
      </c>
      <c r="I5507" s="13"/>
      <c r="J5507" s="11" t="str">
        <f t="shared" si="1132"/>
        <v/>
      </c>
      <c r="K5507" s="11" t="str">
        <f t="shared" si="1133"/>
        <v>U</v>
      </c>
      <c r="L5507" s="11" t="str">
        <f t="shared" si="1134"/>
        <v/>
      </c>
      <c r="M5507" s="13"/>
      <c r="X5507" s="13"/>
    </row>
    <row r="5508" spans="1:24" x14ac:dyDescent="0.3">
      <c r="A5508" s="13"/>
      <c r="B5508" s="11">
        <v>6526</v>
      </c>
      <c r="C5508" s="14">
        <f t="shared" si="1125"/>
        <v>80.783699999999996</v>
      </c>
      <c r="D5508" s="13"/>
      <c r="E5508" s="14">
        <f t="shared" si="1126"/>
        <v>80.782600000000002</v>
      </c>
      <c r="F5508" s="21">
        <f t="shared" si="1135"/>
        <v>10</v>
      </c>
      <c r="G5508" s="13"/>
      <c r="H5508" s="21">
        <f t="shared" si="1127"/>
        <v>11</v>
      </c>
      <c r="I5508" s="13"/>
      <c r="J5508" s="11" t="str">
        <f t="shared" si="1132"/>
        <v/>
      </c>
      <c r="K5508" s="11" t="str">
        <f t="shared" si="1133"/>
        <v>U</v>
      </c>
      <c r="L5508" s="11" t="str">
        <f t="shared" si="1134"/>
        <v/>
      </c>
      <c r="M5508" s="13"/>
      <c r="X5508" s="13"/>
    </row>
    <row r="5509" spans="1:24" x14ac:dyDescent="0.3">
      <c r="A5509" s="13"/>
      <c r="B5509" s="11">
        <v>6527</v>
      </c>
      <c r="C5509" s="14">
        <f t="shared" si="1125"/>
        <v>80.789900000000003</v>
      </c>
      <c r="D5509" s="13"/>
      <c r="E5509" s="14">
        <f t="shared" si="1126"/>
        <v>80.788799999999995</v>
      </c>
      <c r="F5509" s="21">
        <f t="shared" si="1135"/>
        <v>10</v>
      </c>
      <c r="G5509" s="13"/>
      <c r="H5509" s="21">
        <f t="shared" si="1127"/>
        <v>11</v>
      </c>
      <c r="I5509" s="13"/>
      <c r="J5509" s="11" t="str">
        <f t="shared" si="1132"/>
        <v/>
      </c>
      <c r="K5509" s="11" t="str">
        <f t="shared" si="1133"/>
        <v>U</v>
      </c>
      <c r="L5509" s="11" t="str">
        <f t="shared" si="1134"/>
        <v/>
      </c>
      <c r="M5509" s="13"/>
      <c r="X5509" s="13"/>
    </row>
    <row r="5510" spans="1:24" x14ac:dyDescent="0.3">
      <c r="A5510" s="13"/>
      <c r="B5510" s="11">
        <v>6528</v>
      </c>
      <c r="C5510" s="14">
        <f t="shared" ref="C5510:C5573" si="1136">ROUND(SQRT(B5510),4)</f>
        <v>80.796000000000006</v>
      </c>
      <c r="D5510" s="13"/>
      <c r="E5510" s="14">
        <f t="shared" si="1126"/>
        <v>80.795000000000002</v>
      </c>
      <c r="F5510" s="21">
        <f t="shared" si="1135"/>
        <v>10</v>
      </c>
      <c r="G5510" s="13"/>
      <c r="H5510" s="21">
        <f t="shared" si="1127"/>
        <v>10</v>
      </c>
      <c r="I5510" s="13"/>
      <c r="J5510" s="11" t="str">
        <f t="shared" si="1132"/>
        <v>X</v>
      </c>
      <c r="K5510" s="11" t="str">
        <f t="shared" si="1133"/>
        <v/>
      </c>
      <c r="L5510" s="11" t="str">
        <f t="shared" si="1134"/>
        <v/>
      </c>
      <c r="M5510" s="13"/>
      <c r="X5510" s="13"/>
    </row>
    <row r="5511" spans="1:24" x14ac:dyDescent="0.3">
      <c r="A5511" s="13"/>
      <c r="B5511" s="11">
        <v>6529</v>
      </c>
      <c r="C5511" s="14">
        <f t="shared" si="1136"/>
        <v>80.802199999999999</v>
      </c>
      <c r="D5511" s="13"/>
      <c r="E5511" s="14">
        <f t="shared" ref="E5511:E5542" si="1137">ROUND(80+(B5511-6400)/161,4)</f>
        <v>80.801199999999994</v>
      </c>
      <c r="F5511" s="21">
        <f t="shared" si="1135"/>
        <v>10</v>
      </c>
      <c r="G5511" s="13"/>
      <c r="H5511" s="21">
        <f t="shared" ref="H5511:H5574" si="1138">ROUND(C5511-E5511,4)*10000</f>
        <v>10</v>
      </c>
      <c r="I5511" s="13"/>
      <c r="J5511" s="11" t="str">
        <f t="shared" ref="J5511:J5542" si="1139">IF(H5511=F5511,"X","")</f>
        <v>X</v>
      </c>
      <c r="K5511" s="11" t="str">
        <f t="shared" ref="K5511:K5542" si="1140">IF(H5511&gt;F5511,"U","")</f>
        <v/>
      </c>
      <c r="L5511" s="11" t="str">
        <f t="shared" ref="L5511:L5542" si="1141">IF(H5511&lt;F5511,"O","")</f>
        <v/>
      </c>
      <c r="M5511" s="13"/>
      <c r="X5511" s="13"/>
    </row>
    <row r="5512" spans="1:24" x14ac:dyDescent="0.3">
      <c r="A5512" s="13"/>
      <c r="B5512" s="11">
        <v>6530</v>
      </c>
      <c r="C5512" s="14">
        <f t="shared" si="1136"/>
        <v>80.808400000000006</v>
      </c>
      <c r="D5512" s="13"/>
      <c r="E5512" s="14">
        <f t="shared" si="1137"/>
        <v>80.807500000000005</v>
      </c>
      <c r="F5512" s="21">
        <f t="shared" si="1135"/>
        <v>9</v>
      </c>
      <c r="G5512" s="13"/>
      <c r="H5512" s="21">
        <f t="shared" si="1138"/>
        <v>9</v>
      </c>
      <c r="I5512" s="13"/>
      <c r="J5512" s="11" t="str">
        <f t="shared" si="1139"/>
        <v>X</v>
      </c>
      <c r="K5512" s="11" t="str">
        <f t="shared" si="1140"/>
        <v/>
      </c>
      <c r="L5512" s="11" t="str">
        <f t="shared" si="1141"/>
        <v/>
      </c>
      <c r="M5512" s="13"/>
      <c r="X5512" s="13"/>
    </row>
    <row r="5513" spans="1:24" x14ac:dyDescent="0.3">
      <c r="A5513" s="13"/>
      <c r="B5513" s="11">
        <v>6531</v>
      </c>
      <c r="C5513" s="14">
        <f t="shared" si="1136"/>
        <v>80.814599999999999</v>
      </c>
      <c r="D5513" s="13"/>
      <c r="E5513" s="14">
        <f t="shared" si="1137"/>
        <v>80.813699999999997</v>
      </c>
      <c r="F5513" s="21">
        <f t="shared" si="1135"/>
        <v>9</v>
      </c>
      <c r="G5513" s="13"/>
      <c r="H5513" s="21">
        <f t="shared" si="1138"/>
        <v>9</v>
      </c>
      <c r="I5513" s="13"/>
      <c r="J5513" s="11" t="str">
        <f t="shared" si="1139"/>
        <v>X</v>
      </c>
      <c r="K5513" s="11" t="str">
        <f t="shared" si="1140"/>
        <v/>
      </c>
      <c r="L5513" s="11" t="str">
        <f t="shared" si="1141"/>
        <v/>
      </c>
      <c r="M5513" s="13"/>
      <c r="X5513" s="13"/>
    </row>
    <row r="5514" spans="1:24" x14ac:dyDescent="0.3">
      <c r="A5514" s="13"/>
      <c r="B5514" s="11">
        <v>6532</v>
      </c>
      <c r="C5514" s="14">
        <f t="shared" si="1136"/>
        <v>80.820800000000006</v>
      </c>
      <c r="D5514" s="13"/>
      <c r="E5514" s="14">
        <f t="shared" si="1137"/>
        <v>80.819900000000004</v>
      </c>
      <c r="F5514" s="21">
        <f t="shared" si="1135"/>
        <v>9</v>
      </c>
      <c r="G5514" s="13"/>
      <c r="H5514" s="21">
        <f t="shared" si="1138"/>
        <v>9</v>
      </c>
      <c r="I5514" s="13"/>
      <c r="J5514" s="11" t="str">
        <f t="shared" si="1139"/>
        <v>X</v>
      </c>
      <c r="K5514" s="11" t="str">
        <f t="shared" si="1140"/>
        <v/>
      </c>
      <c r="L5514" s="11" t="str">
        <f t="shared" si="1141"/>
        <v/>
      </c>
      <c r="M5514" s="13"/>
      <c r="X5514" s="13"/>
    </row>
    <row r="5515" spans="1:24" x14ac:dyDescent="0.3">
      <c r="A5515" s="13"/>
      <c r="B5515" s="11">
        <v>6533</v>
      </c>
      <c r="C5515" s="14">
        <f t="shared" si="1136"/>
        <v>80.826999999999998</v>
      </c>
      <c r="D5515" s="13"/>
      <c r="E5515" s="14">
        <f t="shared" si="1137"/>
        <v>80.826099999999997</v>
      </c>
      <c r="F5515" s="21">
        <f t="shared" si="1135"/>
        <v>9</v>
      </c>
      <c r="G5515" s="13"/>
      <c r="H5515" s="21">
        <f t="shared" si="1138"/>
        <v>9</v>
      </c>
      <c r="I5515" s="13"/>
      <c r="J5515" s="11" t="str">
        <f t="shared" si="1139"/>
        <v>X</v>
      </c>
      <c r="K5515" s="11" t="str">
        <f t="shared" si="1140"/>
        <v/>
      </c>
      <c r="L5515" s="11" t="str">
        <f t="shared" si="1141"/>
        <v/>
      </c>
      <c r="M5515" s="13"/>
      <c r="X5515" s="13"/>
    </row>
    <row r="5516" spans="1:24" x14ac:dyDescent="0.3">
      <c r="A5516" s="13"/>
      <c r="B5516" s="11">
        <v>6534</v>
      </c>
      <c r="C5516" s="14">
        <f t="shared" si="1136"/>
        <v>80.833200000000005</v>
      </c>
      <c r="D5516" s="13"/>
      <c r="E5516" s="14">
        <f t="shared" si="1137"/>
        <v>80.832300000000004</v>
      </c>
      <c r="F5516" s="21">
        <f t="shared" si="1135"/>
        <v>8</v>
      </c>
      <c r="G5516" s="13"/>
      <c r="H5516" s="21">
        <f t="shared" si="1138"/>
        <v>9</v>
      </c>
      <c r="I5516" s="13"/>
      <c r="J5516" s="11" t="str">
        <f t="shared" si="1139"/>
        <v/>
      </c>
      <c r="K5516" s="11" t="str">
        <f t="shared" si="1140"/>
        <v>U</v>
      </c>
      <c r="L5516" s="11" t="str">
        <f t="shared" si="1141"/>
        <v/>
      </c>
      <c r="M5516" s="13"/>
      <c r="X5516" s="13"/>
    </row>
    <row r="5517" spans="1:24" x14ac:dyDescent="0.3">
      <c r="A5517" s="13"/>
      <c r="B5517" s="11">
        <v>6535</v>
      </c>
      <c r="C5517" s="14">
        <f t="shared" si="1136"/>
        <v>80.839299999999994</v>
      </c>
      <c r="D5517" s="13"/>
      <c r="E5517" s="14">
        <f t="shared" si="1137"/>
        <v>80.838499999999996</v>
      </c>
      <c r="F5517" s="21">
        <f t="shared" si="1135"/>
        <v>8</v>
      </c>
      <c r="G5517" s="13"/>
      <c r="H5517" s="21">
        <f t="shared" si="1138"/>
        <v>8</v>
      </c>
      <c r="I5517" s="13"/>
      <c r="J5517" s="11" t="str">
        <f t="shared" si="1139"/>
        <v>X</v>
      </c>
      <c r="K5517" s="11" t="str">
        <f t="shared" si="1140"/>
        <v/>
      </c>
      <c r="L5517" s="11" t="str">
        <f t="shared" si="1141"/>
        <v/>
      </c>
      <c r="M5517" s="13"/>
      <c r="X5517" s="13"/>
    </row>
    <row r="5518" spans="1:24" x14ac:dyDescent="0.3">
      <c r="A5518" s="13"/>
      <c r="B5518" s="11">
        <v>6536</v>
      </c>
      <c r="C5518" s="14">
        <f t="shared" si="1136"/>
        <v>80.845500000000001</v>
      </c>
      <c r="D5518" s="13"/>
      <c r="E5518" s="14">
        <f t="shared" si="1137"/>
        <v>80.844700000000003</v>
      </c>
      <c r="F5518" s="21">
        <f t="shared" si="1135"/>
        <v>8</v>
      </c>
      <c r="G5518" s="13"/>
      <c r="H5518" s="21">
        <f t="shared" si="1138"/>
        <v>8</v>
      </c>
      <c r="I5518" s="13"/>
      <c r="J5518" s="11" t="str">
        <f t="shared" si="1139"/>
        <v>X</v>
      </c>
      <c r="K5518" s="11" t="str">
        <f t="shared" si="1140"/>
        <v/>
      </c>
      <c r="L5518" s="11" t="str">
        <f t="shared" si="1141"/>
        <v/>
      </c>
      <c r="M5518" s="13"/>
      <c r="X5518" s="13"/>
    </row>
    <row r="5519" spans="1:24" x14ac:dyDescent="0.3">
      <c r="A5519" s="13"/>
      <c r="B5519" s="11">
        <v>6537</v>
      </c>
      <c r="C5519" s="14">
        <f t="shared" si="1136"/>
        <v>80.851699999999994</v>
      </c>
      <c r="D5519" s="13"/>
      <c r="E5519" s="14">
        <f t="shared" si="1137"/>
        <v>80.850899999999996</v>
      </c>
      <c r="F5519" s="21">
        <f t="shared" si="1135"/>
        <v>8</v>
      </c>
      <c r="G5519" s="13"/>
      <c r="H5519" s="21">
        <f t="shared" si="1138"/>
        <v>8</v>
      </c>
      <c r="I5519" s="13"/>
      <c r="J5519" s="11" t="str">
        <f t="shared" si="1139"/>
        <v>X</v>
      </c>
      <c r="K5519" s="11" t="str">
        <f t="shared" si="1140"/>
        <v/>
      </c>
      <c r="L5519" s="11" t="str">
        <f t="shared" si="1141"/>
        <v/>
      </c>
      <c r="M5519" s="13"/>
      <c r="X5519" s="13"/>
    </row>
    <row r="5520" spans="1:24" x14ac:dyDescent="0.3">
      <c r="A5520" s="13"/>
      <c r="B5520" s="11">
        <v>6538</v>
      </c>
      <c r="C5520" s="14">
        <f t="shared" si="1136"/>
        <v>80.857900000000001</v>
      </c>
      <c r="D5520" s="13"/>
      <c r="E5520" s="14">
        <f t="shared" si="1137"/>
        <v>80.857100000000003</v>
      </c>
      <c r="F5520" s="21">
        <f t="shared" si="1135"/>
        <v>8</v>
      </c>
      <c r="G5520" s="13"/>
      <c r="H5520" s="21">
        <f t="shared" si="1138"/>
        <v>8</v>
      </c>
      <c r="I5520" s="13"/>
      <c r="J5520" s="11" t="str">
        <f t="shared" si="1139"/>
        <v>X</v>
      </c>
      <c r="K5520" s="11" t="str">
        <f t="shared" si="1140"/>
        <v/>
      </c>
      <c r="L5520" s="11" t="str">
        <f t="shared" si="1141"/>
        <v/>
      </c>
      <c r="M5520" s="13"/>
      <c r="X5520" s="13"/>
    </row>
    <row r="5521" spans="1:24" x14ac:dyDescent="0.3">
      <c r="A5521" s="13"/>
      <c r="B5521" s="11">
        <v>6539</v>
      </c>
      <c r="C5521" s="14">
        <f t="shared" si="1136"/>
        <v>80.864099999999993</v>
      </c>
      <c r="D5521" s="13"/>
      <c r="E5521" s="14">
        <f t="shared" si="1137"/>
        <v>80.863399999999999</v>
      </c>
      <c r="F5521" s="21">
        <f t="shared" ref="F5521:F5542" si="1142">ROUND(((1-(E5521-80))/0.14)*(15/2),0)</f>
        <v>7</v>
      </c>
      <c r="G5521" s="13"/>
      <c r="H5521" s="21">
        <f t="shared" si="1138"/>
        <v>7</v>
      </c>
      <c r="I5521" s="13"/>
      <c r="J5521" s="11" t="str">
        <f t="shared" si="1139"/>
        <v>X</v>
      </c>
      <c r="K5521" s="11" t="str">
        <f t="shared" si="1140"/>
        <v/>
      </c>
      <c r="L5521" s="11" t="str">
        <f t="shared" si="1141"/>
        <v/>
      </c>
      <c r="M5521" s="13"/>
      <c r="X5521" s="13"/>
    </row>
    <row r="5522" spans="1:24" x14ac:dyDescent="0.3">
      <c r="A5522" s="13"/>
      <c r="B5522" s="11">
        <v>6540</v>
      </c>
      <c r="C5522" s="14">
        <f t="shared" si="1136"/>
        <v>80.8703</v>
      </c>
      <c r="D5522" s="13"/>
      <c r="E5522" s="14">
        <f t="shared" si="1137"/>
        <v>80.869600000000005</v>
      </c>
      <c r="F5522" s="21">
        <f t="shared" si="1142"/>
        <v>7</v>
      </c>
      <c r="G5522" s="13"/>
      <c r="H5522" s="21">
        <f t="shared" si="1138"/>
        <v>7</v>
      </c>
      <c r="I5522" s="13"/>
      <c r="J5522" s="11" t="str">
        <f t="shared" si="1139"/>
        <v>X</v>
      </c>
      <c r="K5522" s="11" t="str">
        <f t="shared" si="1140"/>
        <v/>
      </c>
      <c r="L5522" s="11" t="str">
        <f t="shared" si="1141"/>
        <v/>
      </c>
      <c r="M5522" s="13"/>
      <c r="X5522" s="13"/>
    </row>
    <row r="5523" spans="1:24" x14ac:dyDescent="0.3">
      <c r="A5523" s="13"/>
      <c r="B5523" s="11">
        <v>6541</v>
      </c>
      <c r="C5523" s="14">
        <f t="shared" si="1136"/>
        <v>80.876400000000004</v>
      </c>
      <c r="D5523" s="13"/>
      <c r="E5523" s="14">
        <f t="shared" si="1137"/>
        <v>80.875799999999998</v>
      </c>
      <c r="F5523" s="21">
        <f t="shared" si="1142"/>
        <v>7</v>
      </c>
      <c r="G5523" s="13"/>
      <c r="H5523" s="21">
        <f t="shared" si="1138"/>
        <v>5.9999999999999991</v>
      </c>
      <c r="I5523" s="13"/>
      <c r="J5523" s="11" t="str">
        <f t="shared" si="1139"/>
        <v/>
      </c>
      <c r="K5523" s="11" t="str">
        <f t="shared" si="1140"/>
        <v/>
      </c>
      <c r="L5523" s="11" t="str">
        <f t="shared" si="1141"/>
        <v>O</v>
      </c>
      <c r="M5523" s="13"/>
      <c r="X5523" s="13"/>
    </row>
    <row r="5524" spans="1:24" x14ac:dyDescent="0.3">
      <c r="A5524" s="13"/>
      <c r="B5524" s="11">
        <v>6542</v>
      </c>
      <c r="C5524" s="14">
        <f t="shared" si="1136"/>
        <v>80.882599999999996</v>
      </c>
      <c r="D5524" s="13"/>
      <c r="E5524" s="14">
        <f t="shared" si="1137"/>
        <v>80.882000000000005</v>
      </c>
      <c r="F5524" s="21">
        <f t="shared" si="1142"/>
        <v>6</v>
      </c>
      <c r="G5524" s="13"/>
      <c r="H5524" s="21">
        <f t="shared" si="1138"/>
        <v>5.9999999999999991</v>
      </c>
      <c r="I5524" s="13"/>
      <c r="J5524" s="11" t="str">
        <f t="shared" si="1139"/>
        <v>X</v>
      </c>
      <c r="K5524" s="11" t="str">
        <f t="shared" si="1140"/>
        <v/>
      </c>
      <c r="L5524" s="11" t="str">
        <f t="shared" si="1141"/>
        <v/>
      </c>
      <c r="M5524" s="13"/>
      <c r="X5524" s="13"/>
    </row>
    <row r="5525" spans="1:24" x14ac:dyDescent="0.3">
      <c r="A5525" s="13"/>
      <c r="B5525" s="11">
        <v>6543</v>
      </c>
      <c r="C5525" s="14">
        <f t="shared" si="1136"/>
        <v>80.888800000000003</v>
      </c>
      <c r="D5525" s="13"/>
      <c r="E5525" s="14">
        <f t="shared" si="1137"/>
        <v>80.888199999999998</v>
      </c>
      <c r="F5525" s="21">
        <f t="shared" si="1142"/>
        <v>6</v>
      </c>
      <c r="G5525" s="13"/>
      <c r="H5525" s="21">
        <f t="shared" si="1138"/>
        <v>5.9999999999999991</v>
      </c>
      <c r="I5525" s="13"/>
      <c r="J5525" s="11" t="str">
        <f t="shared" si="1139"/>
        <v>X</v>
      </c>
      <c r="K5525" s="11" t="str">
        <f t="shared" si="1140"/>
        <v/>
      </c>
      <c r="L5525" s="11" t="str">
        <f t="shared" si="1141"/>
        <v/>
      </c>
      <c r="M5525" s="13"/>
      <c r="X5525" s="13"/>
    </row>
    <row r="5526" spans="1:24" x14ac:dyDescent="0.3">
      <c r="A5526" s="13"/>
      <c r="B5526" s="11">
        <v>6544</v>
      </c>
      <c r="C5526" s="14">
        <f t="shared" si="1136"/>
        <v>80.894999999999996</v>
      </c>
      <c r="D5526" s="13"/>
      <c r="E5526" s="14">
        <f t="shared" si="1137"/>
        <v>80.894400000000005</v>
      </c>
      <c r="F5526" s="21">
        <f t="shared" si="1142"/>
        <v>6</v>
      </c>
      <c r="G5526" s="13"/>
      <c r="H5526" s="21">
        <f t="shared" si="1138"/>
        <v>5.9999999999999991</v>
      </c>
      <c r="I5526" s="13"/>
      <c r="J5526" s="11" t="str">
        <f t="shared" si="1139"/>
        <v>X</v>
      </c>
      <c r="K5526" s="11" t="str">
        <f t="shared" si="1140"/>
        <v/>
      </c>
      <c r="L5526" s="11" t="str">
        <f t="shared" si="1141"/>
        <v/>
      </c>
      <c r="M5526" s="13"/>
      <c r="X5526" s="13"/>
    </row>
    <row r="5527" spans="1:24" x14ac:dyDescent="0.3">
      <c r="A5527" s="13"/>
      <c r="B5527" s="11">
        <v>6545</v>
      </c>
      <c r="C5527" s="14">
        <f t="shared" si="1136"/>
        <v>80.901200000000003</v>
      </c>
      <c r="D5527" s="13"/>
      <c r="E5527" s="14">
        <f t="shared" si="1137"/>
        <v>80.900599999999997</v>
      </c>
      <c r="F5527" s="21">
        <f t="shared" si="1142"/>
        <v>5</v>
      </c>
      <c r="G5527" s="13"/>
      <c r="H5527" s="21">
        <f t="shared" si="1138"/>
        <v>5.9999999999999991</v>
      </c>
      <c r="I5527" s="13"/>
      <c r="J5527" s="11" t="str">
        <f t="shared" si="1139"/>
        <v/>
      </c>
      <c r="K5527" s="11" t="str">
        <f t="shared" si="1140"/>
        <v>U</v>
      </c>
      <c r="L5527" s="11" t="str">
        <f t="shared" si="1141"/>
        <v/>
      </c>
      <c r="M5527" s="13"/>
      <c r="X5527" s="13"/>
    </row>
    <row r="5528" spans="1:24" x14ac:dyDescent="0.3">
      <c r="A5528" s="13"/>
      <c r="B5528" s="11">
        <v>6546</v>
      </c>
      <c r="C5528" s="14">
        <f t="shared" si="1136"/>
        <v>80.907399999999996</v>
      </c>
      <c r="D5528" s="13"/>
      <c r="E5528" s="14">
        <f t="shared" si="1137"/>
        <v>80.906800000000004</v>
      </c>
      <c r="F5528" s="21">
        <f t="shared" si="1142"/>
        <v>5</v>
      </c>
      <c r="G5528" s="13"/>
      <c r="H5528" s="21">
        <f t="shared" si="1138"/>
        <v>5.9999999999999991</v>
      </c>
      <c r="I5528" s="13"/>
      <c r="J5528" s="11" t="str">
        <f t="shared" si="1139"/>
        <v/>
      </c>
      <c r="K5528" s="11" t="str">
        <f t="shared" si="1140"/>
        <v>U</v>
      </c>
      <c r="L5528" s="11" t="str">
        <f t="shared" si="1141"/>
        <v/>
      </c>
      <c r="M5528" s="13"/>
      <c r="X5528" s="13"/>
    </row>
    <row r="5529" spans="1:24" x14ac:dyDescent="0.3">
      <c r="A5529" s="13"/>
      <c r="B5529" s="11">
        <v>6547</v>
      </c>
      <c r="C5529" s="14">
        <f t="shared" si="1136"/>
        <v>80.913499999999999</v>
      </c>
      <c r="D5529" s="13"/>
      <c r="E5529" s="14">
        <f t="shared" si="1137"/>
        <v>80.912999999999997</v>
      </c>
      <c r="F5529" s="21">
        <f t="shared" si="1142"/>
        <v>5</v>
      </c>
      <c r="G5529" s="13"/>
      <c r="H5529" s="21">
        <f t="shared" si="1138"/>
        <v>5</v>
      </c>
      <c r="I5529" s="13"/>
      <c r="J5529" s="11" t="str">
        <f t="shared" si="1139"/>
        <v>X</v>
      </c>
      <c r="K5529" s="11" t="str">
        <f t="shared" si="1140"/>
        <v/>
      </c>
      <c r="L5529" s="11" t="str">
        <f t="shared" si="1141"/>
        <v/>
      </c>
      <c r="M5529" s="13"/>
      <c r="X5529" s="13"/>
    </row>
    <row r="5530" spans="1:24" x14ac:dyDescent="0.3">
      <c r="A5530" s="13"/>
      <c r="B5530" s="11">
        <v>6548</v>
      </c>
      <c r="C5530" s="14">
        <f t="shared" si="1136"/>
        <v>80.919700000000006</v>
      </c>
      <c r="D5530" s="13"/>
      <c r="E5530" s="14">
        <f t="shared" si="1137"/>
        <v>80.919300000000007</v>
      </c>
      <c r="F5530" s="21">
        <f t="shared" si="1142"/>
        <v>4</v>
      </c>
      <c r="G5530" s="13"/>
      <c r="H5530" s="21">
        <f t="shared" si="1138"/>
        <v>4</v>
      </c>
      <c r="I5530" s="13"/>
      <c r="J5530" s="11" t="str">
        <f t="shared" si="1139"/>
        <v>X</v>
      </c>
      <c r="K5530" s="11" t="str">
        <f t="shared" si="1140"/>
        <v/>
      </c>
      <c r="L5530" s="11" t="str">
        <f t="shared" si="1141"/>
        <v/>
      </c>
      <c r="M5530" s="13"/>
      <c r="X5530" s="13"/>
    </row>
    <row r="5531" spans="1:24" x14ac:dyDescent="0.3">
      <c r="A5531" s="13"/>
      <c r="B5531" s="11">
        <v>6549</v>
      </c>
      <c r="C5531" s="14">
        <f t="shared" si="1136"/>
        <v>80.925899999999999</v>
      </c>
      <c r="D5531" s="13"/>
      <c r="E5531" s="14">
        <f t="shared" si="1137"/>
        <v>80.9255</v>
      </c>
      <c r="F5531" s="21">
        <f t="shared" si="1142"/>
        <v>4</v>
      </c>
      <c r="G5531" s="13"/>
      <c r="H5531" s="21">
        <f t="shared" si="1138"/>
        <v>4</v>
      </c>
      <c r="I5531" s="13"/>
      <c r="J5531" s="11" t="str">
        <f t="shared" si="1139"/>
        <v>X</v>
      </c>
      <c r="K5531" s="11" t="str">
        <f t="shared" si="1140"/>
        <v/>
      </c>
      <c r="L5531" s="11" t="str">
        <f t="shared" si="1141"/>
        <v/>
      </c>
      <c r="M5531" s="13"/>
      <c r="X5531" s="13"/>
    </row>
    <row r="5532" spans="1:24" x14ac:dyDescent="0.3">
      <c r="A5532" s="13"/>
      <c r="B5532" s="11">
        <v>6550</v>
      </c>
      <c r="C5532" s="14">
        <f t="shared" si="1136"/>
        <v>80.932100000000005</v>
      </c>
      <c r="D5532" s="13"/>
      <c r="E5532" s="14">
        <f t="shared" si="1137"/>
        <v>80.931700000000006</v>
      </c>
      <c r="F5532" s="21">
        <f t="shared" si="1142"/>
        <v>4</v>
      </c>
      <c r="G5532" s="13"/>
      <c r="H5532" s="21">
        <f t="shared" si="1138"/>
        <v>4</v>
      </c>
      <c r="I5532" s="13"/>
      <c r="J5532" s="11" t="str">
        <f t="shared" si="1139"/>
        <v>X</v>
      </c>
      <c r="K5532" s="11" t="str">
        <f t="shared" si="1140"/>
        <v/>
      </c>
      <c r="L5532" s="11" t="str">
        <f t="shared" si="1141"/>
        <v/>
      </c>
      <c r="M5532" s="13"/>
      <c r="X5532" s="13"/>
    </row>
    <row r="5533" spans="1:24" x14ac:dyDescent="0.3">
      <c r="A5533" s="13"/>
      <c r="B5533" s="11">
        <v>6551</v>
      </c>
      <c r="C5533" s="14">
        <f t="shared" si="1136"/>
        <v>80.938199999999995</v>
      </c>
      <c r="D5533" s="13"/>
      <c r="E5533" s="14">
        <f t="shared" si="1137"/>
        <v>80.937899999999999</v>
      </c>
      <c r="F5533" s="21">
        <f t="shared" si="1142"/>
        <v>3</v>
      </c>
      <c r="G5533" s="13"/>
      <c r="H5533" s="21">
        <f t="shared" si="1138"/>
        <v>2.9999999999999996</v>
      </c>
      <c r="I5533" s="13"/>
      <c r="J5533" s="11" t="str">
        <f t="shared" si="1139"/>
        <v>X</v>
      </c>
      <c r="K5533" s="11" t="str">
        <f t="shared" si="1140"/>
        <v/>
      </c>
      <c r="L5533" s="11" t="str">
        <f t="shared" si="1141"/>
        <v/>
      </c>
      <c r="M5533" s="13"/>
      <c r="X5533" s="13"/>
    </row>
    <row r="5534" spans="1:24" x14ac:dyDescent="0.3">
      <c r="A5534" s="13"/>
      <c r="B5534" s="11">
        <v>6552</v>
      </c>
      <c r="C5534" s="14">
        <f t="shared" si="1136"/>
        <v>80.944400000000002</v>
      </c>
      <c r="D5534" s="13"/>
      <c r="E5534" s="14">
        <f t="shared" si="1137"/>
        <v>80.944100000000006</v>
      </c>
      <c r="F5534" s="21">
        <f t="shared" si="1142"/>
        <v>3</v>
      </c>
      <c r="G5534" s="13"/>
      <c r="H5534" s="21">
        <f t="shared" si="1138"/>
        <v>2.9999999999999996</v>
      </c>
      <c r="I5534" s="13"/>
      <c r="J5534" s="11" t="str">
        <f t="shared" si="1139"/>
        <v>X</v>
      </c>
      <c r="K5534" s="11" t="str">
        <f t="shared" si="1140"/>
        <v/>
      </c>
      <c r="L5534" s="11" t="str">
        <f t="shared" si="1141"/>
        <v/>
      </c>
      <c r="M5534" s="13"/>
      <c r="X5534" s="13"/>
    </row>
    <row r="5535" spans="1:24" x14ac:dyDescent="0.3">
      <c r="A5535" s="13"/>
      <c r="B5535" s="11">
        <v>6553</v>
      </c>
      <c r="C5535" s="14">
        <f t="shared" si="1136"/>
        <v>80.950599999999994</v>
      </c>
      <c r="D5535" s="13"/>
      <c r="E5535" s="14">
        <f t="shared" si="1137"/>
        <v>80.950299999999999</v>
      </c>
      <c r="F5535" s="21">
        <f t="shared" si="1142"/>
        <v>3</v>
      </c>
      <c r="G5535" s="13"/>
      <c r="H5535" s="21">
        <f t="shared" si="1138"/>
        <v>2.9999999999999996</v>
      </c>
      <c r="I5535" s="13"/>
      <c r="J5535" s="11" t="str">
        <f t="shared" si="1139"/>
        <v>X</v>
      </c>
      <c r="K5535" s="11" t="str">
        <f t="shared" si="1140"/>
        <v/>
      </c>
      <c r="L5535" s="11" t="str">
        <f t="shared" si="1141"/>
        <v/>
      </c>
      <c r="M5535" s="13"/>
      <c r="X5535" s="13"/>
    </row>
    <row r="5536" spans="1:24" x14ac:dyDescent="0.3">
      <c r="A5536" s="13"/>
      <c r="B5536" s="11">
        <v>6554</v>
      </c>
      <c r="C5536" s="14">
        <f t="shared" si="1136"/>
        <v>80.956800000000001</v>
      </c>
      <c r="D5536" s="13"/>
      <c r="E5536" s="14">
        <f t="shared" si="1137"/>
        <v>80.956500000000005</v>
      </c>
      <c r="F5536" s="21">
        <f t="shared" si="1142"/>
        <v>2</v>
      </c>
      <c r="G5536" s="13"/>
      <c r="H5536" s="21">
        <f t="shared" si="1138"/>
        <v>2.9999999999999996</v>
      </c>
      <c r="I5536" s="13"/>
      <c r="J5536" s="11" t="str">
        <f t="shared" si="1139"/>
        <v/>
      </c>
      <c r="K5536" s="11" t="str">
        <f t="shared" si="1140"/>
        <v>U</v>
      </c>
      <c r="L5536" s="11" t="str">
        <f t="shared" si="1141"/>
        <v/>
      </c>
      <c r="M5536" s="13"/>
      <c r="X5536" s="13"/>
    </row>
    <row r="5537" spans="1:24" x14ac:dyDescent="0.3">
      <c r="A5537" s="13"/>
      <c r="B5537" s="11">
        <v>6555</v>
      </c>
      <c r="C5537" s="14">
        <f t="shared" si="1136"/>
        <v>80.962999999999994</v>
      </c>
      <c r="D5537" s="13"/>
      <c r="E5537" s="14">
        <f t="shared" si="1137"/>
        <v>80.962699999999998</v>
      </c>
      <c r="F5537" s="21">
        <f t="shared" si="1142"/>
        <v>2</v>
      </c>
      <c r="G5537" s="13"/>
      <c r="H5537" s="21">
        <f t="shared" si="1138"/>
        <v>2.9999999999999996</v>
      </c>
      <c r="I5537" s="13"/>
      <c r="J5537" s="11" t="str">
        <f t="shared" si="1139"/>
        <v/>
      </c>
      <c r="K5537" s="11" t="str">
        <f t="shared" si="1140"/>
        <v>U</v>
      </c>
      <c r="L5537" s="11" t="str">
        <f t="shared" si="1141"/>
        <v/>
      </c>
      <c r="M5537" s="13"/>
      <c r="X5537" s="13"/>
    </row>
    <row r="5538" spans="1:24" x14ac:dyDescent="0.3">
      <c r="A5538" s="13"/>
      <c r="B5538" s="11">
        <v>6556</v>
      </c>
      <c r="C5538" s="14">
        <f t="shared" si="1136"/>
        <v>80.969099999999997</v>
      </c>
      <c r="D5538" s="13"/>
      <c r="E5538" s="14">
        <f t="shared" si="1137"/>
        <v>80.968900000000005</v>
      </c>
      <c r="F5538" s="21">
        <f t="shared" si="1142"/>
        <v>2</v>
      </c>
      <c r="G5538" s="13"/>
      <c r="H5538" s="21">
        <f t="shared" si="1138"/>
        <v>2</v>
      </c>
      <c r="I5538" s="13"/>
      <c r="J5538" s="11" t="str">
        <f t="shared" si="1139"/>
        <v>X</v>
      </c>
      <c r="K5538" s="11" t="str">
        <f t="shared" si="1140"/>
        <v/>
      </c>
      <c r="L5538" s="11" t="str">
        <f t="shared" si="1141"/>
        <v/>
      </c>
      <c r="M5538" s="13"/>
      <c r="X5538" s="13"/>
    </row>
    <row r="5539" spans="1:24" x14ac:dyDescent="0.3">
      <c r="A5539" s="13"/>
      <c r="B5539" s="11">
        <v>6557</v>
      </c>
      <c r="C5539" s="14">
        <f t="shared" si="1136"/>
        <v>80.975300000000004</v>
      </c>
      <c r="D5539" s="13"/>
      <c r="E5539" s="14">
        <f t="shared" si="1137"/>
        <v>80.975200000000001</v>
      </c>
      <c r="F5539" s="21">
        <f t="shared" si="1142"/>
        <v>1</v>
      </c>
      <c r="G5539" s="13"/>
      <c r="H5539" s="21">
        <f t="shared" si="1138"/>
        <v>1</v>
      </c>
      <c r="I5539" s="13"/>
      <c r="J5539" s="11" t="str">
        <f t="shared" si="1139"/>
        <v>X</v>
      </c>
      <c r="K5539" s="11" t="str">
        <f t="shared" si="1140"/>
        <v/>
      </c>
      <c r="L5539" s="11" t="str">
        <f t="shared" si="1141"/>
        <v/>
      </c>
      <c r="M5539" s="13"/>
      <c r="X5539" s="13"/>
    </row>
    <row r="5540" spans="1:24" x14ac:dyDescent="0.3">
      <c r="A5540" s="13"/>
      <c r="B5540" s="11">
        <v>6558</v>
      </c>
      <c r="C5540" s="14">
        <f t="shared" si="1136"/>
        <v>80.981499999999997</v>
      </c>
      <c r="D5540" s="13"/>
      <c r="E5540" s="14">
        <f t="shared" si="1137"/>
        <v>80.981399999999994</v>
      </c>
      <c r="F5540" s="21">
        <f t="shared" si="1142"/>
        <v>1</v>
      </c>
      <c r="G5540" s="13"/>
      <c r="H5540" s="21">
        <f t="shared" si="1138"/>
        <v>1</v>
      </c>
      <c r="I5540" s="13"/>
      <c r="J5540" s="11" t="str">
        <f t="shared" si="1139"/>
        <v>X</v>
      </c>
      <c r="K5540" s="11" t="str">
        <f t="shared" si="1140"/>
        <v/>
      </c>
      <c r="L5540" s="11" t="str">
        <f t="shared" si="1141"/>
        <v/>
      </c>
      <c r="M5540" s="13"/>
      <c r="X5540" s="13"/>
    </row>
    <row r="5541" spans="1:24" x14ac:dyDescent="0.3">
      <c r="A5541" s="13"/>
      <c r="B5541" s="11">
        <v>6559</v>
      </c>
      <c r="C5541" s="14">
        <f t="shared" si="1136"/>
        <v>80.987700000000004</v>
      </c>
      <c r="D5541" s="13"/>
      <c r="E5541" s="14">
        <f t="shared" si="1137"/>
        <v>80.9876</v>
      </c>
      <c r="F5541" s="21">
        <f t="shared" si="1142"/>
        <v>1</v>
      </c>
      <c r="G5541" s="13"/>
      <c r="H5541" s="21">
        <f t="shared" si="1138"/>
        <v>1</v>
      </c>
      <c r="I5541" s="13"/>
      <c r="J5541" s="11" t="str">
        <f t="shared" si="1139"/>
        <v>X</v>
      </c>
      <c r="K5541" s="11" t="str">
        <f t="shared" si="1140"/>
        <v/>
      </c>
      <c r="L5541" s="11" t="str">
        <f t="shared" si="1141"/>
        <v/>
      </c>
      <c r="M5541" s="13"/>
      <c r="X5541" s="13"/>
    </row>
    <row r="5542" spans="1:24" x14ac:dyDescent="0.3">
      <c r="A5542" s="13"/>
      <c r="B5542" s="11">
        <v>6560</v>
      </c>
      <c r="C5542" s="14">
        <f t="shared" si="1136"/>
        <v>80.993799999999993</v>
      </c>
      <c r="D5542" s="13"/>
      <c r="E5542" s="14">
        <f t="shared" si="1137"/>
        <v>80.993799999999993</v>
      </c>
      <c r="F5542" s="21">
        <f t="shared" si="1142"/>
        <v>0</v>
      </c>
      <c r="G5542" s="13"/>
      <c r="H5542" s="21">
        <f t="shared" si="1138"/>
        <v>0</v>
      </c>
      <c r="I5542" s="13"/>
      <c r="J5542" s="11" t="str">
        <f t="shared" si="1139"/>
        <v>X</v>
      </c>
      <c r="K5542" s="11" t="str">
        <f t="shared" si="1140"/>
        <v/>
      </c>
      <c r="L5542" s="11" t="str">
        <f t="shared" si="1141"/>
        <v/>
      </c>
      <c r="M5542" s="13"/>
      <c r="X5542" s="13"/>
    </row>
    <row r="5543" spans="1:24" x14ac:dyDescent="0.3">
      <c r="A5543" s="13"/>
      <c r="B5543" s="11">
        <v>6561</v>
      </c>
      <c r="C5543" s="14">
        <f t="shared" si="1136"/>
        <v>81</v>
      </c>
      <c r="D5543" s="13"/>
      <c r="E5543" s="14">
        <f>80+(B5543-6400)/161</f>
        <v>81</v>
      </c>
      <c r="F5543" s="20"/>
      <c r="G5543" s="13"/>
      <c r="H5543" s="21">
        <f t="shared" si="1138"/>
        <v>0</v>
      </c>
      <c r="I5543" s="13"/>
      <c r="J5543" s="10">
        <f>COUNTIF(J5383:J5542,"X")</f>
        <v>106</v>
      </c>
      <c r="K5543" s="10">
        <f>COUNTIF(K5383:K5542,"U")</f>
        <v>49</v>
      </c>
      <c r="L5543" s="10">
        <f>COUNTIF(L5383:L5542,"O")</f>
        <v>5</v>
      </c>
      <c r="M5543" s="13"/>
      <c r="X5543" s="13"/>
    </row>
    <row r="5544" spans="1:24" x14ac:dyDescent="0.3">
      <c r="A5544" s="13"/>
      <c r="B5544" s="11">
        <v>6562</v>
      </c>
      <c r="C5544" s="14">
        <f t="shared" si="1136"/>
        <v>81.006200000000007</v>
      </c>
      <c r="D5544" s="13"/>
      <c r="E5544" s="14">
        <f t="shared" ref="E5544:E5607" si="1143">ROUND(81+(B5544-6561)/163,4)</f>
        <v>81.006100000000004</v>
      </c>
      <c r="F5544" s="21">
        <f t="shared" ref="F5544:F5565" si="1144">ROUND(((E5544-81)/0.14)*(15/2),0)</f>
        <v>0</v>
      </c>
      <c r="G5544" s="13"/>
      <c r="H5544" s="21">
        <f t="shared" si="1138"/>
        <v>1</v>
      </c>
      <c r="I5544" s="13"/>
      <c r="J5544" s="11" t="str">
        <f t="shared" ref="J5544:J5575" si="1145">IF(H5544=F5544,"X","")</f>
        <v/>
      </c>
      <c r="K5544" s="11" t="str">
        <f t="shared" ref="K5544:K5575" si="1146">IF(H5544&gt;F5544,"U","")</f>
        <v>U</v>
      </c>
      <c r="L5544" s="11" t="str">
        <f t="shared" ref="L5544:L5575" si="1147">IF(H5544&lt;F5544,"O","")</f>
        <v/>
      </c>
      <c r="M5544" s="13"/>
      <c r="X5544" s="13"/>
    </row>
    <row r="5545" spans="1:24" x14ac:dyDescent="0.3">
      <c r="A5545" s="13"/>
      <c r="B5545" s="11">
        <v>6563</v>
      </c>
      <c r="C5545" s="14">
        <f t="shared" si="1136"/>
        <v>81.012299999999996</v>
      </c>
      <c r="D5545" s="13"/>
      <c r="E5545" s="14">
        <f t="shared" si="1143"/>
        <v>81.012299999999996</v>
      </c>
      <c r="F5545" s="21">
        <f t="shared" si="1144"/>
        <v>1</v>
      </c>
      <c r="G5545" s="13"/>
      <c r="H5545" s="21">
        <f t="shared" si="1138"/>
        <v>0</v>
      </c>
      <c r="I5545" s="13"/>
      <c r="J5545" s="11" t="str">
        <f t="shared" si="1145"/>
        <v/>
      </c>
      <c r="K5545" s="11" t="str">
        <f t="shared" si="1146"/>
        <v/>
      </c>
      <c r="L5545" s="11" t="str">
        <f t="shared" si="1147"/>
        <v>O</v>
      </c>
      <c r="M5545" s="13"/>
      <c r="X5545" s="13"/>
    </row>
    <row r="5546" spans="1:24" x14ac:dyDescent="0.3">
      <c r="A5546" s="13"/>
      <c r="B5546" s="11">
        <v>6564</v>
      </c>
      <c r="C5546" s="14">
        <f t="shared" si="1136"/>
        <v>81.018500000000003</v>
      </c>
      <c r="D5546" s="13"/>
      <c r="E5546" s="14">
        <f t="shared" si="1143"/>
        <v>81.0184</v>
      </c>
      <c r="F5546" s="21">
        <f t="shared" si="1144"/>
        <v>1</v>
      </c>
      <c r="G5546" s="13"/>
      <c r="H5546" s="21">
        <f t="shared" si="1138"/>
        <v>1</v>
      </c>
      <c r="I5546" s="13"/>
      <c r="J5546" s="11" t="str">
        <f t="shared" si="1145"/>
        <v>X</v>
      </c>
      <c r="K5546" s="11" t="str">
        <f t="shared" si="1146"/>
        <v/>
      </c>
      <c r="L5546" s="11" t="str">
        <f t="shared" si="1147"/>
        <v/>
      </c>
      <c r="M5546" s="13"/>
      <c r="X5546" s="13"/>
    </row>
    <row r="5547" spans="1:24" x14ac:dyDescent="0.3">
      <c r="A5547" s="13"/>
      <c r="B5547" s="11">
        <v>6565</v>
      </c>
      <c r="C5547" s="14">
        <f t="shared" si="1136"/>
        <v>81.024699999999996</v>
      </c>
      <c r="D5547" s="13"/>
      <c r="E5547" s="14">
        <f t="shared" si="1143"/>
        <v>81.024500000000003</v>
      </c>
      <c r="F5547" s="21">
        <f t="shared" si="1144"/>
        <v>1</v>
      </c>
      <c r="G5547" s="13"/>
      <c r="H5547" s="21">
        <f t="shared" si="1138"/>
        <v>2</v>
      </c>
      <c r="I5547" s="13"/>
      <c r="J5547" s="11" t="str">
        <f t="shared" si="1145"/>
        <v/>
      </c>
      <c r="K5547" s="11" t="str">
        <f t="shared" si="1146"/>
        <v>U</v>
      </c>
      <c r="L5547" s="11" t="str">
        <f t="shared" si="1147"/>
        <v/>
      </c>
      <c r="M5547" s="13"/>
      <c r="X5547" s="13"/>
    </row>
    <row r="5548" spans="1:24" x14ac:dyDescent="0.3">
      <c r="A5548" s="13"/>
      <c r="B5548" s="11">
        <v>6566</v>
      </c>
      <c r="C5548" s="14">
        <f t="shared" si="1136"/>
        <v>81.030900000000003</v>
      </c>
      <c r="D5548" s="13"/>
      <c r="E5548" s="14">
        <f t="shared" si="1143"/>
        <v>81.030699999999996</v>
      </c>
      <c r="F5548" s="21">
        <f t="shared" si="1144"/>
        <v>2</v>
      </c>
      <c r="G5548" s="13"/>
      <c r="H5548" s="21">
        <f t="shared" si="1138"/>
        <v>2</v>
      </c>
      <c r="I5548" s="13"/>
      <c r="J5548" s="11" t="str">
        <f t="shared" si="1145"/>
        <v>X</v>
      </c>
      <c r="K5548" s="11" t="str">
        <f t="shared" si="1146"/>
        <v/>
      </c>
      <c r="L5548" s="11" t="str">
        <f t="shared" si="1147"/>
        <v/>
      </c>
      <c r="M5548" s="13"/>
      <c r="X5548" s="13"/>
    </row>
    <row r="5549" spans="1:24" x14ac:dyDescent="0.3">
      <c r="A5549" s="13"/>
      <c r="B5549" s="11">
        <v>6567</v>
      </c>
      <c r="C5549" s="14">
        <f t="shared" si="1136"/>
        <v>81.037000000000006</v>
      </c>
      <c r="D5549" s="13"/>
      <c r="E5549" s="14">
        <f t="shared" si="1143"/>
        <v>81.036799999999999</v>
      </c>
      <c r="F5549" s="21">
        <f t="shared" si="1144"/>
        <v>2</v>
      </c>
      <c r="G5549" s="13"/>
      <c r="H5549" s="21">
        <f t="shared" si="1138"/>
        <v>2</v>
      </c>
      <c r="I5549" s="13"/>
      <c r="J5549" s="11" t="str">
        <f t="shared" si="1145"/>
        <v>X</v>
      </c>
      <c r="K5549" s="11" t="str">
        <f t="shared" si="1146"/>
        <v/>
      </c>
      <c r="L5549" s="11" t="str">
        <f t="shared" si="1147"/>
        <v/>
      </c>
      <c r="M5549" s="13"/>
      <c r="X5549" s="13"/>
    </row>
    <row r="5550" spans="1:24" x14ac:dyDescent="0.3">
      <c r="A5550" s="13"/>
      <c r="B5550" s="11">
        <v>6568</v>
      </c>
      <c r="C5550" s="14">
        <f t="shared" si="1136"/>
        <v>81.043199999999999</v>
      </c>
      <c r="D5550" s="13"/>
      <c r="E5550" s="14">
        <f t="shared" si="1143"/>
        <v>81.042900000000003</v>
      </c>
      <c r="F5550" s="21">
        <f t="shared" si="1144"/>
        <v>2</v>
      </c>
      <c r="G5550" s="13"/>
      <c r="H5550" s="21">
        <f t="shared" si="1138"/>
        <v>2.9999999999999996</v>
      </c>
      <c r="I5550" s="13"/>
      <c r="J5550" s="11" t="str">
        <f t="shared" si="1145"/>
        <v/>
      </c>
      <c r="K5550" s="11" t="str">
        <f t="shared" si="1146"/>
        <v>U</v>
      </c>
      <c r="L5550" s="11" t="str">
        <f t="shared" si="1147"/>
        <v/>
      </c>
      <c r="M5550" s="13"/>
      <c r="X5550" s="13"/>
    </row>
    <row r="5551" spans="1:24" x14ac:dyDescent="0.3">
      <c r="A5551" s="13"/>
      <c r="B5551" s="11">
        <v>6569</v>
      </c>
      <c r="C5551" s="14">
        <f t="shared" si="1136"/>
        <v>81.049400000000006</v>
      </c>
      <c r="D5551" s="13"/>
      <c r="E5551" s="14">
        <f t="shared" si="1143"/>
        <v>81.049099999999996</v>
      </c>
      <c r="F5551" s="21">
        <f t="shared" si="1144"/>
        <v>3</v>
      </c>
      <c r="G5551" s="13"/>
      <c r="H5551" s="21">
        <f t="shared" si="1138"/>
        <v>2.9999999999999996</v>
      </c>
      <c r="I5551" s="13"/>
      <c r="J5551" s="11" t="str">
        <f t="shared" si="1145"/>
        <v>X</v>
      </c>
      <c r="K5551" s="11" t="str">
        <f t="shared" si="1146"/>
        <v/>
      </c>
      <c r="L5551" s="11" t="str">
        <f t="shared" si="1147"/>
        <v/>
      </c>
      <c r="M5551" s="13"/>
      <c r="X5551" s="13"/>
    </row>
    <row r="5552" spans="1:24" x14ac:dyDescent="0.3">
      <c r="A5552" s="13"/>
      <c r="B5552" s="11">
        <v>6570</v>
      </c>
      <c r="C5552" s="14">
        <f t="shared" si="1136"/>
        <v>81.055499999999995</v>
      </c>
      <c r="D5552" s="13"/>
      <c r="E5552" s="14">
        <f t="shared" si="1143"/>
        <v>81.055199999999999</v>
      </c>
      <c r="F5552" s="21">
        <f t="shared" si="1144"/>
        <v>3</v>
      </c>
      <c r="G5552" s="13"/>
      <c r="H5552" s="21">
        <f t="shared" si="1138"/>
        <v>2.9999999999999996</v>
      </c>
      <c r="I5552" s="13"/>
      <c r="J5552" s="11" t="str">
        <f t="shared" si="1145"/>
        <v>X</v>
      </c>
      <c r="K5552" s="11" t="str">
        <f t="shared" si="1146"/>
        <v/>
      </c>
      <c r="L5552" s="11" t="str">
        <f t="shared" si="1147"/>
        <v/>
      </c>
      <c r="M5552" s="13"/>
      <c r="X5552" s="13"/>
    </row>
    <row r="5553" spans="1:24" x14ac:dyDescent="0.3">
      <c r="A5553" s="13"/>
      <c r="B5553" s="11">
        <v>6571</v>
      </c>
      <c r="C5553" s="14">
        <f t="shared" si="1136"/>
        <v>81.061700000000002</v>
      </c>
      <c r="D5553" s="13"/>
      <c r="E5553" s="14">
        <f t="shared" si="1143"/>
        <v>81.061300000000003</v>
      </c>
      <c r="F5553" s="21">
        <f t="shared" si="1144"/>
        <v>3</v>
      </c>
      <c r="G5553" s="13"/>
      <c r="H5553" s="21">
        <f t="shared" si="1138"/>
        <v>4</v>
      </c>
      <c r="I5553" s="13"/>
      <c r="J5553" s="11" t="str">
        <f t="shared" si="1145"/>
        <v/>
      </c>
      <c r="K5553" s="11" t="str">
        <f t="shared" si="1146"/>
        <v>U</v>
      </c>
      <c r="L5553" s="11" t="str">
        <f t="shared" si="1147"/>
        <v/>
      </c>
      <c r="M5553" s="13"/>
      <c r="X5553" s="13"/>
    </row>
    <row r="5554" spans="1:24" x14ac:dyDescent="0.3">
      <c r="A5554" s="13"/>
      <c r="B5554" s="11">
        <v>6572</v>
      </c>
      <c r="C5554" s="14">
        <f t="shared" si="1136"/>
        <v>81.067899999999995</v>
      </c>
      <c r="D5554" s="13"/>
      <c r="E5554" s="14">
        <f t="shared" si="1143"/>
        <v>81.067499999999995</v>
      </c>
      <c r="F5554" s="21">
        <f t="shared" si="1144"/>
        <v>4</v>
      </c>
      <c r="G5554" s="13"/>
      <c r="H5554" s="21">
        <f t="shared" si="1138"/>
        <v>4</v>
      </c>
      <c r="I5554" s="13"/>
      <c r="J5554" s="11" t="str">
        <f t="shared" si="1145"/>
        <v>X</v>
      </c>
      <c r="K5554" s="11" t="str">
        <f t="shared" si="1146"/>
        <v/>
      </c>
      <c r="L5554" s="11" t="str">
        <f t="shared" si="1147"/>
        <v/>
      </c>
      <c r="M5554" s="13"/>
      <c r="X5554" s="13"/>
    </row>
    <row r="5555" spans="1:24" x14ac:dyDescent="0.3">
      <c r="A5555" s="13"/>
      <c r="B5555" s="11">
        <v>6573</v>
      </c>
      <c r="C5555" s="14">
        <f t="shared" si="1136"/>
        <v>81.073999999999998</v>
      </c>
      <c r="D5555" s="13"/>
      <c r="E5555" s="14">
        <f t="shared" si="1143"/>
        <v>81.073599999999999</v>
      </c>
      <c r="F5555" s="21">
        <f t="shared" si="1144"/>
        <v>4</v>
      </c>
      <c r="G5555" s="13"/>
      <c r="H5555" s="21">
        <f t="shared" si="1138"/>
        <v>4</v>
      </c>
      <c r="I5555" s="13"/>
      <c r="J5555" s="11" t="str">
        <f t="shared" si="1145"/>
        <v>X</v>
      </c>
      <c r="K5555" s="11" t="str">
        <f t="shared" si="1146"/>
        <v/>
      </c>
      <c r="L5555" s="11" t="str">
        <f t="shared" si="1147"/>
        <v/>
      </c>
      <c r="M5555" s="13"/>
      <c r="X5555" s="13"/>
    </row>
    <row r="5556" spans="1:24" x14ac:dyDescent="0.3">
      <c r="A5556" s="13"/>
      <c r="B5556" s="11">
        <v>6574</v>
      </c>
      <c r="C5556" s="14">
        <f t="shared" si="1136"/>
        <v>81.080200000000005</v>
      </c>
      <c r="D5556" s="13"/>
      <c r="E5556" s="14">
        <f t="shared" si="1143"/>
        <v>81.079800000000006</v>
      </c>
      <c r="F5556" s="21">
        <f t="shared" si="1144"/>
        <v>4</v>
      </c>
      <c r="G5556" s="13"/>
      <c r="H5556" s="21">
        <f t="shared" si="1138"/>
        <v>4</v>
      </c>
      <c r="I5556" s="13"/>
      <c r="J5556" s="11" t="str">
        <f t="shared" si="1145"/>
        <v>X</v>
      </c>
      <c r="K5556" s="11" t="str">
        <f t="shared" si="1146"/>
        <v/>
      </c>
      <c r="L5556" s="11" t="str">
        <f t="shared" si="1147"/>
        <v/>
      </c>
      <c r="M5556" s="13"/>
      <c r="X5556" s="13"/>
    </row>
    <row r="5557" spans="1:24" x14ac:dyDescent="0.3">
      <c r="A5557" s="13"/>
      <c r="B5557" s="11">
        <v>6575</v>
      </c>
      <c r="C5557" s="14">
        <f t="shared" si="1136"/>
        <v>81.086399999999998</v>
      </c>
      <c r="D5557" s="13"/>
      <c r="E5557" s="14">
        <f t="shared" si="1143"/>
        <v>81.085899999999995</v>
      </c>
      <c r="F5557" s="21">
        <f t="shared" si="1144"/>
        <v>5</v>
      </c>
      <c r="G5557" s="13"/>
      <c r="H5557" s="21">
        <f t="shared" si="1138"/>
        <v>5</v>
      </c>
      <c r="I5557" s="13"/>
      <c r="J5557" s="11" t="str">
        <f t="shared" si="1145"/>
        <v>X</v>
      </c>
      <c r="K5557" s="11" t="str">
        <f t="shared" si="1146"/>
        <v/>
      </c>
      <c r="L5557" s="11" t="str">
        <f t="shared" si="1147"/>
        <v/>
      </c>
      <c r="M5557" s="13"/>
      <c r="X5557" s="13"/>
    </row>
    <row r="5558" spans="1:24" x14ac:dyDescent="0.3">
      <c r="A5558" s="13"/>
      <c r="B5558" s="11">
        <v>6576</v>
      </c>
      <c r="C5558" s="14">
        <f t="shared" si="1136"/>
        <v>81.092500000000001</v>
      </c>
      <c r="D5558" s="13"/>
      <c r="E5558" s="14">
        <f t="shared" si="1143"/>
        <v>81.091999999999999</v>
      </c>
      <c r="F5558" s="21">
        <f t="shared" si="1144"/>
        <v>5</v>
      </c>
      <c r="G5558" s="13"/>
      <c r="H5558" s="21">
        <f t="shared" si="1138"/>
        <v>5</v>
      </c>
      <c r="I5558" s="13"/>
      <c r="J5558" s="11" t="str">
        <f t="shared" si="1145"/>
        <v>X</v>
      </c>
      <c r="K5558" s="11" t="str">
        <f t="shared" si="1146"/>
        <v/>
      </c>
      <c r="L5558" s="11" t="str">
        <f t="shared" si="1147"/>
        <v/>
      </c>
      <c r="M5558" s="13"/>
      <c r="X5558" s="13"/>
    </row>
    <row r="5559" spans="1:24" x14ac:dyDescent="0.3">
      <c r="A5559" s="13"/>
      <c r="B5559" s="11">
        <v>6577</v>
      </c>
      <c r="C5559" s="14">
        <f t="shared" si="1136"/>
        <v>81.098699999999994</v>
      </c>
      <c r="D5559" s="13"/>
      <c r="E5559" s="14">
        <f t="shared" si="1143"/>
        <v>81.098200000000006</v>
      </c>
      <c r="F5559" s="21">
        <f t="shared" si="1144"/>
        <v>5</v>
      </c>
      <c r="G5559" s="13"/>
      <c r="H5559" s="21">
        <f t="shared" si="1138"/>
        <v>5</v>
      </c>
      <c r="I5559" s="13"/>
      <c r="J5559" s="11" t="str">
        <f t="shared" si="1145"/>
        <v>X</v>
      </c>
      <c r="K5559" s="11" t="str">
        <f t="shared" si="1146"/>
        <v/>
      </c>
      <c r="L5559" s="11" t="str">
        <f t="shared" si="1147"/>
        <v/>
      </c>
      <c r="M5559" s="13"/>
      <c r="X5559" s="13"/>
    </row>
    <row r="5560" spans="1:24" x14ac:dyDescent="0.3">
      <c r="A5560" s="13"/>
      <c r="B5560" s="11">
        <v>6578</v>
      </c>
      <c r="C5560" s="14">
        <f t="shared" si="1136"/>
        <v>81.104900000000001</v>
      </c>
      <c r="D5560" s="13"/>
      <c r="E5560" s="14">
        <f t="shared" si="1143"/>
        <v>81.104299999999995</v>
      </c>
      <c r="F5560" s="21">
        <f t="shared" si="1144"/>
        <v>6</v>
      </c>
      <c r="G5560" s="13"/>
      <c r="H5560" s="21">
        <f t="shared" si="1138"/>
        <v>5.9999999999999991</v>
      </c>
      <c r="I5560" s="13"/>
      <c r="J5560" s="11" t="str">
        <f t="shared" si="1145"/>
        <v>X</v>
      </c>
      <c r="K5560" s="11" t="str">
        <f t="shared" si="1146"/>
        <v/>
      </c>
      <c r="L5560" s="11" t="str">
        <f t="shared" si="1147"/>
        <v/>
      </c>
      <c r="M5560" s="13"/>
      <c r="X5560" s="13"/>
    </row>
    <row r="5561" spans="1:24" x14ac:dyDescent="0.3">
      <c r="A5561" s="13"/>
      <c r="B5561" s="11">
        <v>6579</v>
      </c>
      <c r="C5561" s="14">
        <f t="shared" si="1136"/>
        <v>81.111000000000004</v>
      </c>
      <c r="D5561" s="13"/>
      <c r="E5561" s="14">
        <f t="shared" si="1143"/>
        <v>81.110399999999998</v>
      </c>
      <c r="F5561" s="21">
        <f t="shared" si="1144"/>
        <v>6</v>
      </c>
      <c r="G5561" s="13"/>
      <c r="H5561" s="21">
        <f t="shared" si="1138"/>
        <v>5.9999999999999991</v>
      </c>
      <c r="I5561" s="13"/>
      <c r="J5561" s="11" t="str">
        <f t="shared" si="1145"/>
        <v>X</v>
      </c>
      <c r="K5561" s="11" t="str">
        <f t="shared" si="1146"/>
        <v/>
      </c>
      <c r="L5561" s="11" t="str">
        <f t="shared" si="1147"/>
        <v/>
      </c>
      <c r="M5561" s="13"/>
      <c r="X5561" s="13"/>
    </row>
    <row r="5562" spans="1:24" x14ac:dyDescent="0.3">
      <c r="A5562" s="13"/>
      <c r="B5562" s="11">
        <v>6580</v>
      </c>
      <c r="C5562" s="14">
        <f t="shared" si="1136"/>
        <v>81.117199999999997</v>
      </c>
      <c r="D5562" s="13"/>
      <c r="E5562" s="14">
        <f t="shared" si="1143"/>
        <v>81.116600000000005</v>
      </c>
      <c r="F5562" s="21">
        <f t="shared" si="1144"/>
        <v>6</v>
      </c>
      <c r="G5562" s="13"/>
      <c r="H5562" s="21">
        <f t="shared" si="1138"/>
        <v>5.9999999999999991</v>
      </c>
      <c r="I5562" s="13"/>
      <c r="J5562" s="11" t="str">
        <f t="shared" si="1145"/>
        <v>X</v>
      </c>
      <c r="K5562" s="11" t="str">
        <f t="shared" si="1146"/>
        <v/>
      </c>
      <c r="L5562" s="11" t="str">
        <f t="shared" si="1147"/>
        <v/>
      </c>
      <c r="M5562" s="13"/>
      <c r="X5562" s="13"/>
    </row>
    <row r="5563" spans="1:24" x14ac:dyDescent="0.3">
      <c r="A5563" s="13"/>
      <c r="B5563" s="11">
        <v>6581</v>
      </c>
      <c r="C5563" s="14">
        <f t="shared" si="1136"/>
        <v>81.123400000000004</v>
      </c>
      <c r="D5563" s="13"/>
      <c r="E5563" s="14">
        <f t="shared" si="1143"/>
        <v>81.122699999999995</v>
      </c>
      <c r="F5563" s="21">
        <f t="shared" si="1144"/>
        <v>7</v>
      </c>
      <c r="G5563" s="13"/>
      <c r="H5563" s="21">
        <f t="shared" si="1138"/>
        <v>7</v>
      </c>
      <c r="I5563" s="13"/>
      <c r="J5563" s="11" t="str">
        <f t="shared" si="1145"/>
        <v>X</v>
      </c>
      <c r="K5563" s="11" t="str">
        <f t="shared" si="1146"/>
        <v/>
      </c>
      <c r="L5563" s="11" t="str">
        <f t="shared" si="1147"/>
        <v/>
      </c>
      <c r="M5563" s="13"/>
      <c r="X5563" s="13"/>
    </row>
    <row r="5564" spans="1:24" x14ac:dyDescent="0.3">
      <c r="A5564" s="13"/>
      <c r="B5564" s="11">
        <v>6582</v>
      </c>
      <c r="C5564" s="14">
        <f t="shared" si="1136"/>
        <v>81.129499999999993</v>
      </c>
      <c r="D5564" s="13"/>
      <c r="E5564" s="14">
        <f t="shared" si="1143"/>
        <v>81.128799999999998</v>
      </c>
      <c r="F5564" s="21">
        <f t="shared" si="1144"/>
        <v>7</v>
      </c>
      <c r="G5564" s="13"/>
      <c r="H5564" s="21">
        <f t="shared" si="1138"/>
        <v>7</v>
      </c>
      <c r="I5564" s="13"/>
      <c r="J5564" s="11" t="str">
        <f t="shared" si="1145"/>
        <v>X</v>
      </c>
      <c r="K5564" s="11" t="str">
        <f t="shared" si="1146"/>
        <v/>
      </c>
      <c r="L5564" s="11" t="str">
        <f t="shared" si="1147"/>
        <v/>
      </c>
      <c r="M5564" s="13"/>
      <c r="X5564" s="13"/>
    </row>
    <row r="5565" spans="1:24" x14ac:dyDescent="0.3">
      <c r="A5565" s="13"/>
      <c r="B5565" s="11">
        <v>6583</v>
      </c>
      <c r="C5565" s="14">
        <f t="shared" si="1136"/>
        <v>81.1357</v>
      </c>
      <c r="D5565" s="13"/>
      <c r="E5565" s="14">
        <f t="shared" si="1143"/>
        <v>81.135000000000005</v>
      </c>
      <c r="F5565" s="21">
        <f t="shared" si="1144"/>
        <v>7</v>
      </c>
      <c r="G5565" s="13"/>
      <c r="H5565" s="21">
        <f t="shared" si="1138"/>
        <v>7</v>
      </c>
      <c r="I5565" s="13"/>
      <c r="J5565" s="11" t="str">
        <f t="shared" si="1145"/>
        <v>X</v>
      </c>
      <c r="K5565" s="11" t="str">
        <f t="shared" si="1146"/>
        <v/>
      </c>
      <c r="L5565" s="11" t="str">
        <f t="shared" si="1147"/>
        <v/>
      </c>
      <c r="M5565" s="13"/>
      <c r="X5565" s="13"/>
    </row>
    <row r="5566" spans="1:24" x14ac:dyDescent="0.3">
      <c r="A5566" s="13"/>
      <c r="B5566" s="11">
        <v>6584</v>
      </c>
      <c r="C5566" s="14">
        <f t="shared" si="1136"/>
        <v>81.141900000000007</v>
      </c>
      <c r="D5566" s="13"/>
      <c r="E5566" s="14">
        <f t="shared" si="1143"/>
        <v>81.141099999999994</v>
      </c>
      <c r="F5566" s="21">
        <f t="shared" ref="F5566:F5588" si="1148">ROUND((15/2)+(((E5566-81)-0.14)/0.14)*(15/3),0)</f>
        <v>8</v>
      </c>
      <c r="G5566" s="13"/>
      <c r="H5566" s="21">
        <f t="shared" si="1138"/>
        <v>8</v>
      </c>
      <c r="I5566" s="13"/>
      <c r="J5566" s="11" t="str">
        <f t="shared" si="1145"/>
        <v>X</v>
      </c>
      <c r="K5566" s="11" t="str">
        <f t="shared" si="1146"/>
        <v/>
      </c>
      <c r="L5566" s="11" t="str">
        <f t="shared" si="1147"/>
        <v/>
      </c>
      <c r="M5566" s="13"/>
      <c r="X5566" s="13"/>
    </row>
    <row r="5567" spans="1:24" x14ac:dyDescent="0.3">
      <c r="A5567" s="13"/>
      <c r="B5567" s="11">
        <v>6585</v>
      </c>
      <c r="C5567" s="14">
        <f t="shared" si="1136"/>
        <v>81.147999999999996</v>
      </c>
      <c r="D5567" s="13"/>
      <c r="E5567" s="14">
        <f t="shared" si="1143"/>
        <v>81.147199999999998</v>
      </c>
      <c r="F5567" s="21">
        <f t="shared" si="1148"/>
        <v>8</v>
      </c>
      <c r="G5567" s="13"/>
      <c r="H5567" s="21">
        <f t="shared" si="1138"/>
        <v>8</v>
      </c>
      <c r="I5567" s="13"/>
      <c r="J5567" s="11" t="str">
        <f t="shared" si="1145"/>
        <v>X</v>
      </c>
      <c r="K5567" s="11" t="str">
        <f t="shared" si="1146"/>
        <v/>
      </c>
      <c r="L5567" s="11" t="str">
        <f t="shared" si="1147"/>
        <v/>
      </c>
      <c r="M5567" s="13"/>
      <c r="X5567" s="13"/>
    </row>
    <row r="5568" spans="1:24" x14ac:dyDescent="0.3">
      <c r="A5568" s="13"/>
      <c r="B5568" s="11">
        <v>6586</v>
      </c>
      <c r="C5568" s="14">
        <f t="shared" si="1136"/>
        <v>81.154200000000003</v>
      </c>
      <c r="D5568" s="13"/>
      <c r="E5568" s="14">
        <f t="shared" si="1143"/>
        <v>81.153400000000005</v>
      </c>
      <c r="F5568" s="21">
        <f t="shared" si="1148"/>
        <v>8</v>
      </c>
      <c r="G5568" s="13"/>
      <c r="H5568" s="21">
        <f t="shared" si="1138"/>
        <v>8</v>
      </c>
      <c r="I5568" s="13"/>
      <c r="J5568" s="11" t="str">
        <f t="shared" si="1145"/>
        <v>X</v>
      </c>
      <c r="K5568" s="11" t="str">
        <f t="shared" si="1146"/>
        <v/>
      </c>
      <c r="L5568" s="11" t="str">
        <f t="shared" si="1147"/>
        <v/>
      </c>
      <c r="M5568" s="13"/>
      <c r="X5568" s="13"/>
    </row>
    <row r="5569" spans="1:24" x14ac:dyDescent="0.3">
      <c r="A5569" s="13"/>
      <c r="B5569" s="11">
        <v>6587</v>
      </c>
      <c r="C5569" s="14">
        <f t="shared" si="1136"/>
        <v>81.160300000000007</v>
      </c>
      <c r="D5569" s="13"/>
      <c r="E5569" s="14">
        <f t="shared" si="1143"/>
        <v>81.159499999999994</v>
      </c>
      <c r="F5569" s="21">
        <f t="shared" si="1148"/>
        <v>8</v>
      </c>
      <c r="G5569" s="13"/>
      <c r="H5569" s="21">
        <f t="shared" si="1138"/>
        <v>8</v>
      </c>
      <c r="I5569" s="13"/>
      <c r="J5569" s="11" t="str">
        <f t="shared" si="1145"/>
        <v>X</v>
      </c>
      <c r="K5569" s="11" t="str">
        <f t="shared" si="1146"/>
        <v/>
      </c>
      <c r="L5569" s="11" t="str">
        <f t="shared" si="1147"/>
        <v/>
      </c>
      <c r="M5569" s="13"/>
      <c r="X5569" s="13"/>
    </row>
    <row r="5570" spans="1:24" x14ac:dyDescent="0.3">
      <c r="A5570" s="13"/>
      <c r="B5570" s="11">
        <v>6588</v>
      </c>
      <c r="C5570" s="14">
        <f t="shared" si="1136"/>
        <v>81.166499999999999</v>
      </c>
      <c r="D5570" s="13"/>
      <c r="E5570" s="14">
        <f t="shared" si="1143"/>
        <v>81.165599999999998</v>
      </c>
      <c r="F5570" s="21">
        <f t="shared" si="1148"/>
        <v>8</v>
      </c>
      <c r="G5570" s="13"/>
      <c r="H5570" s="21">
        <f t="shared" si="1138"/>
        <v>9</v>
      </c>
      <c r="I5570" s="13"/>
      <c r="J5570" s="11" t="str">
        <f t="shared" si="1145"/>
        <v/>
      </c>
      <c r="K5570" s="11" t="str">
        <f t="shared" si="1146"/>
        <v>U</v>
      </c>
      <c r="L5570" s="11" t="str">
        <f t="shared" si="1147"/>
        <v/>
      </c>
      <c r="M5570" s="13"/>
      <c r="X5570" s="13"/>
    </row>
    <row r="5571" spans="1:24" x14ac:dyDescent="0.3">
      <c r="A5571" s="13"/>
      <c r="B5571" s="11">
        <v>6589</v>
      </c>
      <c r="C5571" s="14">
        <f t="shared" si="1136"/>
        <v>81.172700000000006</v>
      </c>
      <c r="D5571" s="13"/>
      <c r="E5571" s="14">
        <f t="shared" si="1143"/>
        <v>81.171800000000005</v>
      </c>
      <c r="F5571" s="21">
        <f t="shared" si="1148"/>
        <v>9</v>
      </c>
      <c r="G5571" s="13"/>
      <c r="H5571" s="21">
        <f t="shared" si="1138"/>
        <v>9</v>
      </c>
      <c r="I5571" s="13"/>
      <c r="J5571" s="11" t="str">
        <f t="shared" si="1145"/>
        <v>X</v>
      </c>
      <c r="K5571" s="11" t="str">
        <f t="shared" si="1146"/>
        <v/>
      </c>
      <c r="L5571" s="11" t="str">
        <f t="shared" si="1147"/>
        <v/>
      </c>
      <c r="M5571" s="13"/>
      <c r="X5571" s="13"/>
    </row>
    <row r="5572" spans="1:24" x14ac:dyDescent="0.3">
      <c r="A5572" s="13"/>
      <c r="B5572" s="11">
        <v>6590</v>
      </c>
      <c r="C5572" s="14">
        <f t="shared" si="1136"/>
        <v>81.178799999999995</v>
      </c>
      <c r="D5572" s="13"/>
      <c r="E5572" s="14">
        <f t="shared" si="1143"/>
        <v>81.177899999999994</v>
      </c>
      <c r="F5572" s="21">
        <f t="shared" si="1148"/>
        <v>9</v>
      </c>
      <c r="G5572" s="13"/>
      <c r="H5572" s="21">
        <f t="shared" si="1138"/>
        <v>9</v>
      </c>
      <c r="I5572" s="13"/>
      <c r="J5572" s="11" t="str">
        <f t="shared" si="1145"/>
        <v>X</v>
      </c>
      <c r="K5572" s="11" t="str">
        <f t="shared" si="1146"/>
        <v/>
      </c>
      <c r="L5572" s="11" t="str">
        <f t="shared" si="1147"/>
        <v/>
      </c>
      <c r="M5572" s="13"/>
      <c r="X5572" s="13"/>
    </row>
    <row r="5573" spans="1:24" x14ac:dyDescent="0.3">
      <c r="A5573" s="13"/>
      <c r="B5573" s="11">
        <v>6591</v>
      </c>
      <c r="C5573" s="14">
        <f t="shared" si="1136"/>
        <v>81.185000000000002</v>
      </c>
      <c r="D5573" s="13"/>
      <c r="E5573" s="14">
        <f t="shared" si="1143"/>
        <v>81.183999999999997</v>
      </c>
      <c r="F5573" s="21">
        <f t="shared" si="1148"/>
        <v>9</v>
      </c>
      <c r="G5573" s="13"/>
      <c r="H5573" s="21">
        <f t="shared" si="1138"/>
        <v>10</v>
      </c>
      <c r="I5573" s="13"/>
      <c r="J5573" s="11" t="str">
        <f t="shared" si="1145"/>
        <v/>
      </c>
      <c r="K5573" s="11" t="str">
        <f t="shared" si="1146"/>
        <v>U</v>
      </c>
      <c r="L5573" s="11" t="str">
        <f t="shared" si="1147"/>
        <v/>
      </c>
      <c r="M5573" s="13"/>
      <c r="X5573" s="13"/>
    </row>
    <row r="5574" spans="1:24" x14ac:dyDescent="0.3">
      <c r="A5574" s="13"/>
      <c r="B5574" s="11">
        <v>6592</v>
      </c>
      <c r="C5574" s="14">
        <f t="shared" ref="C5574:C5637" si="1149">ROUND(SQRT(B5574),4)</f>
        <v>81.191100000000006</v>
      </c>
      <c r="D5574" s="13"/>
      <c r="E5574" s="14">
        <f t="shared" si="1143"/>
        <v>81.190200000000004</v>
      </c>
      <c r="F5574" s="21">
        <f t="shared" si="1148"/>
        <v>9</v>
      </c>
      <c r="G5574" s="13"/>
      <c r="H5574" s="21">
        <f t="shared" si="1138"/>
        <v>9</v>
      </c>
      <c r="I5574" s="13"/>
      <c r="J5574" s="11" t="str">
        <f t="shared" si="1145"/>
        <v>X</v>
      </c>
      <c r="K5574" s="11" t="str">
        <f t="shared" si="1146"/>
        <v/>
      </c>
      <c r="L5574" s="11" t="str">
        <f t="shared" si="1147"/>
        <v/>
      </c>
      <c r="M5574" s="13"/>
      <c r="X5574" s="13"/>
    </row>
    <row r="5575" spans="1:24" x14ac:dyDescent="0.3">
      <c r="A5575" s="13"/>
      <c r="B5575" s="11">
        <v>6593</v>
      </c>
      <c r="C5575" s="14">
        <f t="shared" si="1149"/>
        <v>81.197299999999998</v>
      </c>
      <c r="D5575" s="13"/>
      <c r="E5575" s="14">
        <f t="shared" si="1143"/>
        <v>81.196299999999994</v>
      </c>
      <c r="F5575" s="21">
        <f t="shared" si="1148"/>
        <v>10</v>
      </c>
      <c r="G5575" s="13"/>
      <c r="H5575" s="21">
        <f t="shared" ref="H5575:H5638" si="1150">ROUND(C5575-E5575,4)*10000</f>
        <v>10</v>
      </c>
      <c r="I5575" s="13"/>
      <c r="J5575" s="11" t="str">
        <f t="shared" si="1145"/>
        <v>X</v>
      </c>
      <c r="K5575" s="11" t="str">
        <f t="shared" si="1146"/>
        <v/>
      </c>
      <c r="L5575" s="11" t="str">
        <f t="shared" si="1147"/>
        <v/>
      </c>
      <c r="M5575" s="13"/>
      <c r="X5575" s="13"/>
    </row>
    <row r="5576" spans="1:24" x14ac:dyDescent="0.3">
      <c r="A5576" s="13"/>
      <c r="B5576" s="11">
        <v>6594</v>
      </c>
      <c r="C5576" s="14">
        <f t="shared" si="1149"/>
        <v>81.203400000000002</v>
      </c>
      <c r="D5576" s="13"/>
      <c r="E5576" s="14">
        <f t="shared" si="1143"/>
        <v>81.202500000000001</v>
      </c>
      <c r="F5576" s="21">
        <f t="shared" si="1148"/>
        <v>10</v>
      </c>
      <c r="G5576" s="13"/>
      <c r="H5576" s="21">
        <f t="shared" si="1150"/>
        <v>9</v>
      </c>
      <c r="I5576" s="13"/>
      <c r="J5576" s="11" t="str">
        <f t="shared" ref="J5576:J5607" si="1151">IF(H5576=F5576,"X","")</f>
        <v/>
      </c>
      <c r="K5576" s="11" t="str">
        <f t="shared" ref="K5576:K5607" si="1152">IF(H5576&gt;F5576,"U","")</f>
        <v/>
      </c>
      <c r="L5576" s="11" t="str">
        <f t="shared" ref="L5576:L5607" si="1153">IF(H5576&lt;F5576,"O","")</f>
        <v>O</v>
      </c>
      <c r="M5576" s="13"/>
      <c r="X5576" s="13"/>
    </row>
    <row r="5577" spans="1:24" x14ac:dyDescent="0.3">
      <c r="A5577" s="13"/>
      <c r="B5577" s="11">
        <v>6595</v>
      </c>
      <c r="C5577" s="14">
        <f t="shared" si="1149"/>
        <v>81.209599999999995</v>
      </c>
      <c r="D5577" s="13"/>
      <c r="E5577" s="14">
        <f t="shared" si="1143"/>
        <v>81.208600000000004</v>
      </c>
      <c r="F5577" s="21">
        <f t="shared" si="1148"/>
        <v>10</v>
      </c>
      <c r="G5577" s="13"/>
      <c r="H5577" s="21">
        <f t="shared" si="1150"/>
        <v>10</v>
      </c>
      <c r="I5577" s="13"/>
      <c r="J5577" s="11" t="str">
        <f t="shared" si="1151"/>
        <v>X</v>
      </c>
      <c r="K5577" s="11" t="str">
        <f t="shared" si="1152"/>
        <v/>
      </c>
      <c r="L5577" s="11" t="str">
        <f t="shared" si="1153"/>
        <v/>
      </c>
      <c r="M5577" s="13"/>
      <c r="X5577" s="13"/>
    </row>
    <row r="5578" spans="1:24" x14ac:dyDescent="0.3">
      <c r="A5578" s="13"/>
      <c r="B5578" s="11">
        <v>6596</v>
      </c>
      <c r="C5578" s="14">
        <f t="shared" si="1149"/>
        <v>81.215800000000002</v>
      </c>
      <c r="D5578" s="13"/>
      <c r="E5578" s="14">
        <f t="shared" si="1143"/>
        <v>81.214699999999993</v>
      </c>
      <c r="F5578" s="21">
        <f t="shared" si="1148"/>
        <v>10</v>
      </c>
      <c r="G5578" s="13"/>
      <c r="H5578" s="21">
        <f t="shared" si="1150"/>
        <v>11</v>
      </c>
      <c r="I5578" s="13"/>
      <c r="J5578" s="11" t="str">
        <f t="shared" si="1151"/>
        <v/>
      </c>
      <c r="K5578" s="11" t="str">
        <f t="shared" si="1152"/>
        <v>U</v>
      </c>
      <c r="L5578" s="11" t="str">
        <f t="shared" si="1153"/>
        <v/>
      </c>
      <c r="M5578" s="13"/>
      <c r="X5578" s="13"/>
    </row>
    <row r="5579" spans="1:24" x14ac:dyDescent="0.3">
      <c r="A5579" s="13"/>
      <c r="B5579" s="11">
        <v>6597</v>
      </c>
      <c r="C5579" s="14">
        <f t="shared" si="1149"/>
        <v>81.221900000000005</v>
      </c>
      <c r="D5579" s="13"/>
      <c r="E5579" s="14">
        <f t="shared" si="1143"/>
        <v>81.2209</v>
      </c>
      <c r="F5579" s="21">
        <f t="shared" si="1148"/>
        <v>10</v>
      </c>
      <c r="G5579" s="13"/>
      <c r="H5579" s="21">
        <f t="shared" si="1150"/>
        <v>10</v>
      </c>
      <c r="I5579" s="13"/>
      <c r="J5579" s="11" t="str">
        <f t="shared" si="1151"/>
        <v>X</v>
      </c>
      <c r="K5579" s="11" t="str">
        <f t="shared" si="1152"/>
        <v/>
      </c>
      <c r="L5579" s="11" t="str">
        <f t="shared" si="1153"/>
        <v/>
      </c>
      <c r="M5579" s="13"/>
      <c r="X5579" s="13"/>
    </row>
    <row r="5580" spans="1:24" x14ac:dyDescent="0.3">
      <c r="A5580" s="13"/>
      <c r="B5580" s="11">
        <v>6598</v>
      </c>
      <c r="C5580" s="14">
        <f t="shared" si="1149"/>
        <v>81.228099999999998</v>
      </c>
      <c r="D5580" s="13"/>
      <c r="E5580" s="14">
        <f t="shared" si="1143"/>
        <v>81.227000000000004</v>
      </c>
      <c r="F5580" s="21">
        <f t="shared" si="1148"/>
        <v>11</v>
      </c>
      <c r="G5580" s="13"/>
      <c r="H5580" s="21">
        <f t="shared" si="1150"/>
        <v>11</v>
      </c>
      <c r="I5580" s="13"/>
      <c r="J5580" s="11" t="str">
        <f t="shared" si="1151"/>
        <v>X</v>
      </c>
      <c r="K5580" s="11" t="str">
        <f t="shared" si="1152"/>
        <v/>
      </c>
      <c r="L5580" s="11" t="str">
        <f t="shared" si="1153"/>
        <v/>
      </c>
      <c r="M5580" s="13"/>
      <c r="X5580" s="13"/>
    </row>
    <row r="5581" spans="1:24" x14ac:dyDescent="0.3">
      <c r="A5581" s="13"/>
      <c r="B5581" s="11">
        <v>6599</v>
      </c>
      <c r="C5581" s="14">
        <f t="shared" si="1149"/>
        <v>81.234200000000001</v>
      </c>
      <c r="D5581" s="13"/>
      <c r="E5581" s="14">
        <f t="shared" si="1143"/>
        <v>81.233099999999993</v>
      </c>
      <c r="F5581" s="21">
        <f t="shared" si="1148"/>
        <v>11</v>
      </c>
      <c r="G5581" s="13"/>
      <c r="H5581" s="21">
        <f t="shared" si="1150"/>
        <v>11</v>
      </c>
      <c r="I5581" s="13"/>
      <c r="J5581" s="11" t="str">
        <f t="shared" si="1151"/>
        <v>X</v>
      </c>
      <c r="K5581" s="11" t="str">
        <f t="shared" si="1152"/>
        <v/>
      </c>
      <c r="L5581" s="11" t="str">
        <f t="shared" si="1153"/>
        <v/>
      </c>
      <c r="M5581" s="13"/>
      <c r="X5581" s="13"/>
    </row>
    <row r="5582" spans="1:24" x14ac:dyDescent="0.3">
      <c r="A5582" s="13"/>
      <c r="B5582" s="11">
        <v>6600</v>
      </c>
      <c r="C5582" s="14">
        <f t="shared" si="1149"/>
        <v>81.240399999999994</v>
      </c>
      <c r="D5582" s="13"/>
      <c r="E5582" s="14">
        <f t="shared" si="1143"/>
        <v>81.2393</v>
      </c>
      <c r="F5582" s="21">
        <f t="shared" si="1148"/>
        <v>11</v>
      </c>
      <c r="G5582" s="13"/>
      <c r="H5582" s="21">
        <f t="shared" si="1150"/>
        <v>11</v>
      </c>
      <c r="I5582" s="13"/>
      <c r="J5582" s="11" t="str">
        <f t="shared" si="1151"/>
        <v>X</v>
      </c>
      <c r="K5582" s="11" t="str">
        <f t="shared" si="1152"/>
        <v/>
      </c>
      <c r="L5582" s="11" t="str">
        <f t="shared" si="1153"/>
        <v/>
      </c>
      <c r="M5582" s="13"/>
      <c r="X5582" s="13"/>
    </row>
    <row r="5583" spans="1:24" x14ac:dyDescent="0.3">
      <c r="A5583" s="13"/>
      <c r="B5583" s="11">
        <v>6601</v>
      </c>
      <c r="C5583" s="14">
        <f t="shared" si="1149"/>
        <v>81.246499999999997</v>
      </c>
      <c r="D5583" s="13"/>
      <c r="E5583" s="14">
        <f t="shared" si="1143"/>
        <v>81.245400000000004</v>
      </c>
      <c r="F5583" s="21">
        <f t="shared" si="1148"/>
        <v>11</v>
      </c>
      <c r="G5583" s="13"/>
      <c r="H5583" s="21">
        <f t="shared" si="1150"/>
        <v>11</v>
      </c>
      <c r="I5583" s="13"/>
      <c r="J5583" s="11" t="str">
        <f t="shared" si="1151"/>
        <v>X</v>
      </c>
      <c r="K5583" s="11" t="str">
        <f t="shared" si="1152"/>
        <v/>
      </c>
      <c r="L5583" s="11" t="str">
        <f t="shared" si="1153"/>
        <v/>
      </c>
      <c r="M5583" s="13"/>
      <c r="X5583" s="13"/>
    </row>
    <row r="5584" spans="1:24" x14ac:dyDescent="0.3">
      <c r="A5584" s="13"/>
      <c r="B5584" s="11">
        <v>6602</v>
      </c>
      <c r="C5584" s="14">
        <f t="shared" si="1149"/>
        <v>81.252700000000004</v>
      </c>
      <c r="D5584" s="13"/>
      <c r="E5584" s="14">
        <f t="shared" si="1143"/>
        <v>81.251499999999993</v>
      </c>
      <c r="F5584" s="21">
        <f t="shared" si="1148"/>
        <v>11</v>
      </c>
      <c r="G5584" s="13"/>
      <c r="H5584" s="21">
        <f t="shared" si="1150"/>
        <v>11.999999999999998</v>
      </c>
      <c r="I5584" s="13"/>
      <c r="J5584" s="11" t="str">
        <f t="shared" si="1151"/>
        <v/>
      </c>
      <c r="K5584" s="11" t="str">
        <f t="shared" si="1152"/>
        <v>U</v>
      </c>
      <c r="L5584" s="11" t="str">
        <f t="shared" si="1153"/>
        <v/>
      </c>
      <c r="M5584" s="13"/>
      <c r="X5584" s="13"/>
    </row>
    <row r="5585" spans="1:24" x14ac:dyDescent="0.3">
      <c r="A5585" s="13"/>
      <c r="B5585" s="11">
        <v>6603</v>
      </c>
      <c r="C5585" s="14">
        <f t="shared" si="1149"/>
        <v>81.258799999999994</v>
      </c>
      <c r="D5585" s="13"/>
      <c r="E5585" s="14">
        <f t="shared" si="1143"/>
        <v>81.2577</v>
      </c>
      <c r="F5585" s="21">
        <f t="shared" si="1148"/>
        <v>12</v>
      </c>
      <c r="G5585" s="13"/>
      <c r="H5585" s="21">
        <f t="shared" si="1150"/>
        <v>11</v>
      </c>
      <c r="I5585" s="13"/>
      <c r="J5585" s="11" t="str">
        <f t="shared" si="1151"/>
        <v/>
      </c>
      <c r="K5585" s="11" t="str">
        <f t="shared" si="1152"/>
        <v/>
      </c>
      <c r="L5585" s="11" t="str">
        <f t="shared" si="1153"/>
        <v>O</v>
      </c>
      <c r="M5585" s="13"/>
      <c r="X5585" s="13"/>
    </row>
    <row r="5586" spans="1:24" x14ac:dyDescent="0.3">
      <c r="A5586" s="13"/>
      <c r="B5586" s="11">
        <v>6604</v>
      </c>
      <c r="C5586" s="14">
        <f t="shared" si="1149"/>
        <v>81.265000000000001</v>
      </c>
      <c r="D5586" s="13"/>
      <c r="E5586" s="14">
        <f t="shared" si="1143"/>
        <v>81.263800000000003</v>
      </c>
      <c r="F5586" s="21">
        <f t="shared" si="1148"/>
        <v>12</v>
      </c>
      <c r="G5586" s="13"/>
      <c r="H5586" s="21">
        <f t="shared" si="1150"/>
        <v>11.999999999999998</v>
      </c>
      <c r="I5586" s="13"/>
      <c r="J5586" s="11" t="str">
        <f t="shared" si="1151"/>
        <v>X</v>
      </c>
      <c r="K5586" s="11" t="str">
        <f t="shared" si="1152"/>
        <v/>
      </c>
      <c r="L5586" s="11" t="str">
        <f t="shared" si="1153"/>
        <v/>
      </c>
      <c r="M5586" s="13"/>
      <c r="X5586" s="13"/>
    </row>
    <row r="5587" spans="1:24" x14ac:dyDescent="0.3">
      <c r="A5587" s="13"/>
      <c r="B5587" s="11">
        <v>6605</v>
      </c>
      <c r="C5587" s="14">
        <f t="shared" si="1149"/>
        <v>81.271199999999993</v>
      </c>
      <c r="D5587" s="13"/>
      <c r="E5587" s="14">
        <f t="shared" si="1143"/>
        <v>81.269900000000007</v>
      </c>
      <c r="F5587" s="21">
        <f t="shared" si="1148"/>
        <v>12</v>
      </c>
      <c r="G5587" s="13"/>
      <c r="H5587" s="21">
        <f t="shared" si="1150"/>
        <v>13</v>
      </c>
      <c r="I5587" s="13"/>
      <c r="J5587" s="11" t="str">
        <f t="shared" si="1151"/>
        <v/>
      </c>
      <c r="K5587" s="11" t="str">
        <f t="shared" si="1152"/>
        <v>U</v>
      </c>
      <c r="L5587" s="11" t="str">
        <f t="shared" si="1153"/>
        <v/>
      </c>
      <c r="M5587" s="13"/>
      <c r="X5587" s="13"/>
    </row>
    <row r="5588" spans="1:24" x14ac:dyDescent="0.3">
      <c r="A5588" s="13"/>
      <c r="B5588" s="11">
        <v>6606</v>
      </c>
      <c r="C5588" s="14">
        <f t="shared" si="1149"/>
        <v>81.277299999999997</v>
      </c>
      <c r="D5588" s="13"/>
      <c r="E5588" s="14">
        <f t="shared" si="1143"/>
        <v>81.2761</v>
      </c>
      <c r="F5588" s="21">
        <f t="shared" si="1148"/>
        <v>12</v>
      </c>
      <c r="G5588" s="13"/>
      <c r="H5588" s="21">
        <f t="shared" si="1150"/>
        <v>11.999999999999998</v>
      </c>
      <c r="I5588" s="13"/>
      <c r="J5588" s="11" t="str">
        <f t="shared" si="1151"/>
        <v>X</v>
      </c>
      <c r="K5588" s="11" t="str">
        <f t="shared" si="1152"/>
        <v/>
      </c>
      <c r="L5588" s="11" t="str">
        <f t="shared" si="1153"/>
        <v/>
      </c>
      <c r="M5588" s="13"/>
      <c r="X5588" s="13"/>
    </row>
    <row r="5589" spans="1:24" x14ac:dyDescent="0.3">
      <c r="A5589" s="13"/>
      <c r="B5589" s="11">
        <v>6607</v>
      </c>
      <c r="C5589" s="14">
        <f t="shared" si="1149"/>
        <v>81.283500000000004</v>
      </c>
      <c r="D5589" s="13"/>
      <c r="E5589" s="14">
        <f t="shared" si="1143"/>
        <v>81.282200000000003</v>
      </c>
      <c r="F5589" s="21">
        <f t="shared" ref="F5589:F5611" si="1154">ROUND(15-((0.42-(E5589-81))/0.14)*(15/6),0)</f>
        <v>13</v>
      </c>
      <c r="G5589" s="13"/>
      <c r="H5589" s="21">
        <f t="shared" si="1150"/>
        <v>13</v>
      </c>
      <c r="I5589" s="13"/>
      <c r="J5589" s="11" t="str">
        <f t="shared" si="1151"/>
        <v>X</v>
      </c>
      <c r="K5589" s="11" t="str">
        <f t="shared" si="1152"/>
        <v/>
      </c>
      <c r="L5589" s="11" t="str">
        <f t="shared" si="1153"/>
        <v/>
      </c>
      <c r="M5589" s="13"/>
      <c r="X5589" s="13"/>
    </row>
    <row r="5590" spans="1:24" x14ac:dyDescent="0.3">
      <c r="A5590" s="13"/>
      <c r="B5590" s="11">
        <v>6608</v>
      </c>
      <c r="C5590" s="14">
        <f t="shared" si="1149"/>
        <v>81.289599999999993</v>
      </c>
      <c r="D5590" s="13"/>
      <c r="E5590" s="14">
        <f t="shared" si="1143"/>
        <v>81.288300000000007</v>
      </c>
      <c r="F5590" s="21">
        <f t="shared" si="1154"/>
        <v>13</v>
      </c>
      <c r="G5590" s="13"/>
      <c r="H5590" s="21">
        <f t="shared" si="1150"/>
        <v>13</v>
      </c>
      <c r="I5590" s="13"/>
      <c r="J5590" s="11" t="str">
        <f t="shared" si="1151"/>
        <v>X</v>
      </c>
      <c r="K5590" s="11" t="str">
        <f t="shared" si="1152"/>
        <v/>
      </c>
      <c r="L5590" s="11" t="str">
        <f t="shared" si="1153"/>
        <v/>
      </c>
      <c r="M5590" s="13"/>
      <c r="X5590" s="13"/>
    </row>
    <row r="5591" spans="1:24" x14ac:dyDescent="0.3">
      <c r="A5591" s="13"/>
      <c r="B5591" s="11">
        <v>6609</v>
      </c>
      <c r="C5591" s="14">
        <f t="shared" si="1149"/>
        <v>81.2958</v>
      </c>
      <c r="D5591" s="13"/>
      <c r="E5591" s="14">
        <f t="shared" si="1143"/>
        <v>81.294499999999999</v>
      </c>
      <c r="F5591" s="21">
        <f t="shared" si="1154"/>
        <v>13</v>
      </c>
      <c r="G5591" s="13"/>
      <c r="H5591" s="21">
        <f t="shared" si="1150"/>
        <v>13</v>
      </c>
      <c r="I5591" s="13"/>
      <c r="J5591" s="11" t="str">
        <f t="shared" si="1151"/>
        <v>X</v>
      </c>
      <c r="K5591" s="11" t="str">
        <f t="shared" si="1152"/>
        <v/>
      </c>
      <c r="L5591" s="11" t="str">
        <f t="shared" si="1153"/>
        <v/>
      </c>
      <c r="M5591" s="13"/>
      <c r="X5591" s="13"/>
    </row>
    <row r="5592" spans="1:24" x14ac:dyDescent="0.3">
      <c r="A5592" s="13"/>
      <c r="B5592" s="11">
        <v>6610</v>
      </c>
      <c r="C5592" s="14">
        <f t="shared" si="1149"/>
        <v>81.301900000000003</v>
      </c>
      <c r="D5592" s="13"/>
      <c r="E5592" s="14">
        <f t="shared" si="1143"/>
        <v>81.300600000000003</v>
      </c>
      <c r="F5592" s="21">
        <f t="shared" si="1154"/>
        <v>13</v>
      </c>
      <c r="G5592" s="13"/>
      <c r="H5592" s="21">
        <f t="shared" si="1150"/>
        <v>13</v>
      </c>
      <c r="I5592" s="13"/>
      <c r="J5592" s="11" t="str">
        <f t="shared" si="1151"/>
        <v>X</v>
      </c>
      <c r="K5592" s="11" t="str">
        <f t="shared" si="1152"/>
        <v/>
      </c>
      <c r="L5592" s="11" t="str">
        <f t="shared" si="1153"/>
        <v/>
      </c>
      <c r="M5592" s="13"/>
      <c r="X5592" s="13"/>
    </row>
    <row r="5593" spans="1:24" x14ac:dyDescent="0.3">
      <c r="A5593" s="13"/>
      <c r="B5593" s="11">
        <v>6611</v>
      </c>
      <c r="C5593" s="14">
        <f t="shared" si="1149"/>
        <v>81.308099999999996</v>
      </c>
      <c r="D5593" s="13"/>
      <c r="E5593" s="14">
        <f t="shared" si="1143"/>
        <v>81.306700000000006</v>
      </c>
      <c r="F5593" s="21">
        <f t="shared" si="1154"/>
        <v>13</v>
      </c>
      <c r="G5593" s="13"/>
      <c r="H5593" s="21">
        <f t="shared" si="1150"/>
        <v>14</v>
      </c>
      <c r="I5593" s="13"/>
      <c r="J5593" s="11" t="str">
        <f t="shared" si="1151"/>
        <v/>
      </c>
      <c r="K5593" s="11" t="str">
        <f t="shared" si="1152"/>
        <v>U</v>
      </c>
      <c r="L5593" s="11" t="str">
        <f t="shared" si="1153"/>
        <v/>
      </c>
      <c r="M5593" s="13"/>
      <c r="X5593" s="13"/>
    </row>
    <row r="5594" spans="1:24" x14ac:dyDescent="0.3">
      <c r="A5594" s="13"/>
      <c r="B5594" s="11">
        <v>6612</v>
      </c>
      <c r="C5594" s="14">
        <f t="shared" si="1149"/>
        <v>81.3142</v>
      </c>
      <c r="D5594" s="13"/>
      <c r="E5594" s="14">
        <f t="shared" si="1143"/>
        <v>81.312899999999999</v>
      </c>
      <c r="F5594" s="21">
        <f t="shared" si="1154"/>
        <v>13</v>
      </c>
      <c r="G5594" s="13"/>
      <c r="H5594" s="21">
        <f t="shared" si="1150"/>
        <v>13</v>
      </c>
      <c r="I5594" s="13"/>
      <c r="J5594" s="11" t="str">
        <f t="shared" si="1151"/>
        <v>X</v>
      </c>
      <c r="K5594" s="11" t="str">
        <f t="shared" si="1152"/>
        <v/>
      </c>
      <c r="L5594" s="11" t="str">
        <f t="shared" si="1153"/>
        <v/>
      </c>
      <c r="M5594" s="13"/>
      <c r="X5594" s="13"/>
    </row>
    <row r="5595" spans="1:24" x14ac:dyDescent="0.3">
      <c r="A5595" s="13"/>
      <c r="B5595" s="11">
        <v>6613</v>
      </c>
      <c r="C5595" s="14">
        <f t="shared" si="1149"/>
        <v>81.320400000000006</v>
      </c>
      <c r="D5595" s="13"/>
      <c r="E5595" s="14">
        <f t="shared" si="1143"/>
        <v>81.319000000000003</v>
      </c>
      <c r="F5595" s="21">
        <f t="shared" si="1154"/>
        <v>13</v>
      </c>
      <c r="G5595" s="13"/>
      <c r="H5595" s="21">
        <f t="shared" si="1150"/>
        <v>14</v>
      </c>
      <c r="I5595" s="13"/>
      <c r="J5595" s="11" t="str">
        <f t="shared" si="1151"/>
        <v/>
      </c>
      <c r="K5595" s="11" t="str">
        <f t="shared" si="1152"/>
        <v>U</v>
      </c>
      <c r="L5595" s="11" t="str">
        <f t="shared" si="1153"/>
        <v/>
      </c>
      <c r="M5595" s="13"/>
      <c r="X5595" s="13"/>
    </row>
    <row r="5596" spans="1:24" x14ac:dyDescent="0.3">
      <c r="A5596" s="13"/>
      <c r="B5596" s="11">
        <v>6614</v>
      </c>
      <c r="C5596" s="14">
        <f t="shared" si="1149"/>
        <v>81.326499999999996</v>
      </c>
      <c r="D5596" s="13"/>
      <c r="E5596" s="14">
        <f t="shared" si="1143"/>
        <v>81.325199999999995</v>
      </c>
      <c r="F5596" s="21">
        <f t="shared" si="1154"/>
        <v>13</v>
      </c>
      <c r="G5596" s="13"/>
      <c r="H5596" s="21">
        <f t="shared" si="1150"/>
        <v>13</v>
      </c>
      <c r="I5596" s="13"/>
      <c r="J5596" s="11" t="str">
        <f t="shared" si="1151"/>
        <v>X</v>
      </c>
      <c r="K5596" s="11" t="str">
        <f t="shared" si="1152"/>
        <v/>
      </c>
      <c r="L5596" s="11" t="str">
        <f t="shared" si="1153"/>
        <v/>
      </c>
      <c r="M5596" s="13"/>
      <c r="X5596" s="13"/>
    </row>
    <row r="5597" spans="1:24" x14ac:dyDescent="0.3">
      <c r="A5597" s="13"/>
      <c r="B5597" s="11">
        <v>6615</v>
      </c>
      <c r="C5597" s="14">
        <f t="shared" si="1149"/>
        <v>81.332700000000003</v>
      </c>
      <c r="D5597" s="13"/>
      <c r="E5597" s="14">
        <f t="shared" si="1143"/>
        <v>81.331299999999999</v>
      </c>
      <c r="F5597" s="21">
        <f t="shared" si="1154"/>
        <v>13</v>
      </c>
      <c r="G5597" s="13"/>
      <c r="H5597" s="21">
        <f t="shared" si="1150"/>
        <v>14</v>
      </c>
      <c r="I5597" s="13"/>
      <c r="J5597" s="11" t="str">
        <f t="shared" si="1151"/>
        <v/>
      </c>
      <c r="K5597" s="11" t="str">
        <f t="shared" si="1152"/>
        <v>U</v>
      </c>
      <c r="L5597" s="11" t="str">
        <f t="shared" si="1153"/>
        <v/>
      </c>
      <c r="M5597" s="13"/>
      <c r="X5597" s="13"/>
    </row>
    <row r="5598" spans="1:24" x14ac:dyDescent="0.3">
      <c r="A5598" s="13"/>
      <c r="B5598" s="11">
        <v>6616</v>
      </c>
      <c r="C5598" s="14">
        <f t="shared" si="1149"/>
        <v>81.338800000000006</v>
      </c>
      <c r="D5598" s="13"/>
      <c r="E5598" s="14">
        <f t="shared" si="1143"/>
        <v>81.337400000000002</v>
      </c>
      <c r="F5598" s="21">
        <f t="shared" si="1154"/>
        <v>14</v>
      </c>
      <c r="G5598" s="13"/>
      <c r="H5598" s="21">
        <f t="shared" si="1150"/>
        <v>14</v>
      </c>
      <c r="I5598" s="13"/>
      <c r="J5598" s="11" t="str">
        <f t="shared" si="1151"/>
        <v>X</v>
      </c>
      <c r="K5598" s="11" t="str">
        <f t="shared" si="1152"/>
        <v/>
      </c>
      <c r="L5598" s="11" t="str">
        <f t="shared" si="1153"/>
        <v/>
      </c>
      <c r="M5598" s="13"/>
      <c r="X5598" s="13"/>
    </row>
    <row r="5599" spans="1:24" x14ac:dyDescent="0.3">
      <c r="A5599" s="13"/>
      <c r="B5599" s="11">
        <v>6617</v>
      </c>
      <c r="C5599" s="14">
        <f t="shared" si="1149"/>
        <v>81.344899999999996</v>
      </c>
      <c r="D5599" s="13"/>
      <c r="E5599" s="14">
        <f t="shared" si="1143"/>
        <v>81.343599999999995</v>
      </c>
      <c r="F5599" s="21">
        <f t="shared" si="1154"/>
        <v>14</v>
      </c>
      <c r="G5599" s="13"/>
      <c r="H5599" s="21">
        <f t="shared" si="1150"/>
        <v>13</v>
      </c>
      <c r="I5599" s="13"/>
      <c r="J5599" s="11" t="str">
        <f t="shared" si="1151"/>
        <v/>
      </c>
      <c r="K5599" s="11" t="str">
        <f t="shared" si="1152"/>
        <v/>
      </c>
      <c r="L5599" s="11" t="str">
        <f t="shared" si="1153"/>
        <v>O</v>
      </c>
      <c r="M5599" s="13"/>
      <c r="X5599" s="13"/>
    </row>
    <row r="5600" spans="1:24" x14ac:dyDescent="0.3">
      <c r="A5600" s="13"/>
      <c r="B5600" s="11">
        <v>6618</v>
      </c>
      <c r="C5600" s="14">
        <f t="shared" si="1149"/>
        <v>81.351100000000002</v>
      </c>
      <c r="D5600" s="13"/>
      <c r="E5600" s="14">
        <f t="shared" si="1143"/>
        <v>81.349699999999999</v>
      </c>
      <c r="F5600" s="21">
        <f t="shared" si="1154"/>
        <v>14</v>
      </c>
      <c r="G5600" s="13"/>
      <c r="H5600" s="21">
        <f t="shared" si="1150"/>
        <v>14</v>
      </c>
      <c r="I5600" s="13"/>
      <c r="J5600" s="11" t="str">
        <f t="shared" si="1151"/>
        <v>X</v>
      </c>
      <c r="K5600" s="11" t="str">
        <f t="shared" si="1152"/>
        <v/>
      </c>
      <c r="L5600" s="11" t="str">
        <f t="shared" si="1153"/>
        <v/>
      </c>
      <c r="M5600" s="13"/>
      <c r="X5600" s="13"/>
    </row>
    <row r="5601" spans="1:24" x14ac:dyDescent="0.3">
      <c r="A5601" s="13"/>
      <c r="B5601" s="11">
        <v>6619</v>
      </c>
      <c r="C5601" s="14">
        <f t="shared" si="1149"/>
        <v>81.357200000000006</v>
      </c>
      <c r="D5601" s="13"/>
      <c r="E5601" s="14">
        <f t="shared" si="1143"/>
        <v>81.355800000000002</v>
      </c>
      <c r="F5601" s="21">
        <f t="shared" si="1154"/>
        <v>14</v>
      </c>
      <c r="G5601" s="13"/>
      <c r="H5601" s="21">
        <f t="shared" si="1150"/>
        <v>14</v>
      </c>
      <c r="I5601" s="13"/>
      <c r="J5601" s="11" t="str">
        <f t="shared" si="1151"/>
        <v>X</v>
      </c>
      <c r="K5601" s="11" t="str">
        <f t="shared" si="1152"/>
        <v/>
      </c>
      <c r="L5601" s="11" t="str">
        <f t="shared" si="1153"/>
        <v/>
      </c>
      <c r="M5601" s="13"/>
      <c r="X5601" s="13"/>
    </row>
    <row r="5602" spans="1:24" x14ac:dyDescent="0.3">
      <c r="A5602" s="13"/>
      <c r="B5602" s="11">
        <v>6620</v>
      </c>
      <c r="C5602" s="14">
        <f t="shared" si="1149"/>
        <v>81.363399999999999</v>
      </c>
      <c r="D5602" s="13"/>
      <c r="E5602" s="14">
        <f t="shared" si="1143"/>
        <v>81.361999999999995</v>
      </c>
      <c r="F5602" s="21">
        <f t="shared" si="1154"/>
        <v>14</v>
      </c>
      <c r="G5602" s="13"/>
      <c r="H5602" s="21">
        <f t="shared" si="1150"/>
        <v>14</v>
      </c>
      <c r="I5602" s="13"/>
      <c r="J5602" s="11" t="str">
        <f t="shared" si="1151"/>
        <v>X</v>
      </c>
      <c r="K5602" s="11" t="str">
        <f t="shared" si="1152"/>
        <v/>
      </c>
      <c r="L5602" s="11" t="str">
        <f t="shared" si="1153"/>
        <v/>
      </c>
      <c r="M5602" s="13"/>
      <c r="X5602" s="13"/>
    </row>
    <row r="5603" spans="1:24" x14ac:dyDescent="0.3">
      <c r="A5603" s="13"/>
      <c r="B5603" s="11">
        <v>6621</v>
      </c>
      <c r="C5603" s="14">
        <f t="shared" si="1149"/>
        <v>81.369500000000002</v>
      </c>
      <c r="D5603" s="13"/>
      <c r="E5603" s="14">
        <f t="shared" si="1143"/>
        <v>81.368099999999998</v>
      </c>
      <c r="F5603" s="21">
        <f t="shared" si="1154"/>
        <v>14</v>
      </c>
      <c r="G5603" s="13"/>
      <c r="H5603" s="21">
        <f t="shared" si="1150"/>
        <v>14</v>
      </c>
      <c r="I5603" s="13"/>
      <c r="J5603" s="11" t="str">
        <f t="shared" si="1151"/>
        <v>X</v>
      </c>
      <c r="K5603" s="11" t="str">
        <f t="shared" si="1152"/>
        <v/>
      </c>
      <c r="L5603" s="11" t="str">
        <f t="shared" si="1153"/>
        <v/>
      </c>
      <c r="M5603" s="13"/>
      <c r="X5603" s="13"/>
    </row>
    <row r="5604" spans="1:24" x14ac:dyDescent="0.3">
      <c r="A5604" s="13"/>
      <c r="B5604" s="11">
        <v>6622</v>
      </c>
      <c r="C5604" s="14">
        <f t="shared" si="1149"/>
        <v>81.375699999999995</v>
      </c>
      <c r="D5604" s="13"/>
      <c r="E5604" s="14">
        <f t="shared" si="1143"/>
        <v>81.374200000000002</v>
      </c>
      <c r="F5604" s="21">
        <f t="shared" si="1154"/>
        <v>14</v>
      </c>
      <c r="G5604" s="13"/>
      <c r="H5604" s="21">
        <f t="shared" si="1150"/>
        <v>15</v>
      </c>
      <c r="I5604" s="13"/>
      <c r="J5604" s="11" t="str">
        <f t="shared" si="1151"/>
        <v/>
      </c>
      <c r="K5604" s="11" t="str">
        <f t="shared" si="1152"/>
        <v>U</v>
      </c>
      <c r="L5604" s="11" t="str">
        <f t="shared" si="1153"/>
        <v/>
      </c>
      <c r="M5604" s="13"/>
      <c r="X5604" s="13"/>
    </row>
    <row r="5605" spans="1:24" x14ac:dyDescent="0.3">
      <c r="A5605" s="13"/>
      <c r="B5605" s="11">
        <v>6623</v>
      </c>
      <c r="C5605" s="14">
        <f t="shared" si="1149"/>
        <v>81.381799999999998</v>
      </c>
      <c r="D5605" s="13"/>
      <c r="E5605" s="14">
        <f t="shared" si="1143"/>
        <v>81.380399999999995</v>
      </c>
      <c r="F5605" s="21">
        <f t="shared" si="1154"/>
        <v>14</v>
      </c>
      <c r="G5605" s="13"/>
      <c r="H5605" s="21">
        <f t="shared" si="1150"/>
        <v>14</v>
      </c>
      <c r="I5605" s="13"/>
      <c r="J5605" s="11" t="str">
        <f t="shared" si="1151"/>
        <v>X</v>
      </c>
      <c r="K5605" s="11" t="str">
        <f t="shared" si="1152"/>
        <v/>
      </c>
      <c r="L5605" s="11" t="str">
        <f t="shared" si="1153"/>
        <v/>
      </c>
      <c r="M5605" s="13"/>
      <c r="X5605" s="13"/>
    </row>
    <row r="5606" spans="1:24" x14ac:dyDescent="0.3">
      <c r="A5606" s="13"/>
      <c r="B5606" s="11">
        <v>6624</v>
      </c>
      <c r="C5606" s="14">
        <f t="shared" si="1149"/>
        <v>81.388000000000005</v>
      </c>
      <c r="D5606" s="13"/>
      <c r="E5606" s="14">
        <f t="shared" si="1143"/>
        <v>81.386499999999998</v>
      </c>
      <c r="F5606" s="21">
        <f t="shared" si="1154"/>
        <v>14</v>
      </c>
      <c r="G5606" s="13"/>
      <c r="H5606" s="21">
        <f t="shared" si="1150"/>
        <v>15</v>
      </c>
      <c r="I5606" s="13"/>
      <c r="J5606" s="11" t="str">
        <f t="shared" si="1151"/>
        <v/>
      </c>
      <c r="K5606" s="11" t="str">
        <f t="shared" si="1152"/>
        <v>U</v>
      </c>
      <c r="L5606" s="11" t="str">
        <f t="shared" si="1153"/>
        <v/>
      </c>
      <c r="M5606" s="13"/>
      <c r="X5606" s="13"/>
    </row>
    <row r="5607" spans="1:24" x14ac:dyDescent="0.3">
      <c r="A5607" s="13"/>
      <c r="B5607" s="11">
        <v>6625</v>
      </c>
      <c r="C5607" s="14">
        <f t="shared" si="1149"/>
        <v>81.394099999999995</v>
      </c>
      <c r="D5607" s="13"/>
      <c r="E5607" s="14">
        <f t="shared" si="1143"/>
        <v>81.392600000000002</v>
      </c>
      <c r="F5607" s="21">
        <f t="shared" si="1154"/>
        <v>15</v>
      </c>
      <c r="G5607" s="13"/>
      <c r="H5607" s="21">
        <f t="shared" si="1150"/>
        <v>15</v>
      </c>
      <c r="I5607" s="13"/>
      <c r="J5607" s="11" t="str">
        <f t="shared" si="1151"/>
        <v>X</v>
      </c>
      <c r="K5607" s="11" t="str">
        <f t="shared" si="1152"/>
        <v/>
      </c>
      <c r="L5607" s="11" t="str">
        <f t="shared" si="1153"/>
        <v/>
      </c>
      <c r="M5607" s="13"/>
      <c r="X5607" s="13"/>
    </row>
    <row r="5608" spans="1:24" x14ac:dyDescent="0.3">
      <c r="A5608" s="13"/>
      <c r="B5608" s="11">
        <v>6626</v>
      </c>
      <c r="C5608" s="14">
        <f t="shared" si="1149"/>
        <v>81.400199999999998</v>
      </c>
      <c r="D5608" s="13"/>
      <c r="E5608" s="14">
        <f t="shared" ref="E5608:E5671" si="1155">ROUND(81+(B5608-6561)/163,4)</f>
        <v>81.398799999999994</v>
      </c>
      <c r="F5608" s="21">
        <f t="shared" si="1154"/>
        <v>15</v>
      </c>
      <c r="G5608" s="13"/>
      <c r="H5608" s="21">
        <f t="shared" si="1150"/>
        <v>14</v>
      </c>
      <c r="I5608" s="13"/>
      <c r="J5608" s="11" t="str">
        <f t="shared" ref="J5608:J5639" si="1156">IF(H5608=F5608,"X","")</f>
        <v/>
      </c>
      <c r="K5608" s="11" t="str">
        <f t="shared" ref="K5608:K5639" si="1157">IF(H5608&gt;F5608,"U","")</f>
        <v/>
      </c>
      <c r="L5608" s="11" t="str">
        <f t="shared" ref="L5608:L5639" si="1158">IF(H5608&lt;F5608,"O","")</f>
        <v>O</v>
      </c>
      <c r="M5608" s="13"/>
      <c r="X5608" s="13"/>
    </row>
    <row r="5609" spans="1:24" x14ac:dyDescent="0.3">
      <c r="A5609" s="13"/>
      <c r="B5609" s="11">
        <v>6627</v>
      </c>
      <c r="C5609" s="14">
        <f t="shared" si="1149"/>
        <v>81.406400000000005</v>
      </c>
      <c r="D5609" s="13"/>
      <c r="E5609" s="14">
        <f t="shared" si="1155"/>
        <v>81.404899999999998</v>
      </c>
      <c r="F5609" s="21">
        <f t="shared" si="1154"/>
        <v>15</v>
      </c>
      <c r="G5609" s="13"/>
      <c r="H5609" s="21">
        <f t="shared" si="1150"/>
        <v>15</v>
      </c>
      <c r="I5609" s="13"/>
      <c r="J5609" s="11" t="str">
        <f t="shared" si="1156"/>
        <v>X</v>
      </c>
      <c r="K5609" s="11" t="str">
        <f t="shared" si="1157"/>
        <v/>
      </c>
      <c r="L5609" s="11" t="str">
        <f t="shared" si="1158"/>
        <v/>
      </c>
      <c r="M5609" s="13"/>
      <c r="X5609" s="13"/>
    </row>
    <row r="5610" spans="1:24" x14ac:dyDescent="0.3">
      <c r="A5610" s="13"/>
      <c r="B5610" s="11">
        <v>6628</v>
      </c>
      <c r="C5610" s="14">
        <f t="shared" si="1149"/>
        <v>81.412499999999994</v>
      </c>
      <c r="D5610" s="13"/>
      <c r="E5610" s="14">
        <f t="shared" si="1155"/>
        <v>81.411000000000001</v>
      </c>
      <c r="F5610" s="21">
        <f t="shared" si="1154"/>
        <v>15</v>
      </c>
      <c r="G5610" s="13"/>
      <c r="H5610" s="21">
        <f t="shared" si="1150"/>
        <v>15</v>
      </c>
      <c r="I5610" s="13"/>
      <c r="J5610" s="11" t="str">
        <f t="shared" si="1156"/>
        <v>X</v>
      </c>
      <c r="K5610" s="11" t="str">
        <f t="shared" si="1157"/>
        <v/>
      </c>
      <c r="L5610" s="11" t="str">
        <f t="shared" si="1158"/>
        <v/>
      </c>
      <c r="M5610" s="13"/>
      <c r="X5610" s="13"/>
    </row>
    <row r="5611" spans="1:24" x14ac:dyDescent="0.3">
      <c r="A5611" s="13"/>
      <c r="B5611" s="11">
        <v>6629</v>
      </c>
      <c r="C5611" s="14">
        <f t="shared" si="1149"/>
        <v>81.418700000000001</v>
      </c>
      <c r="D5611" s="13"/>
      <c r="E5611" s="14">
        <f t="shared" si="1155"/>
        <v>81.417199999999994</v>
      </c>
      <c r="F5611" s="21">
        <f t="shared" si="1154"/>
        <v>15</v>
      </c>
      <c r="G5611" s="13"/>
      <c r="H5611" s="21">
        <f t="shared" si="1150"/>
        <v>15</v>
      </c>
      <c r="I5611" s="13"/>
      <c r="J5611" s="11" t="str">
        <f t="shared" si="1156"/>
        <v>X</v>
      </c>
      <c r="K5611" s="11" t="str">
        <f t="shared" si="1157"/>
        <v/>
      </c>
      <c r="L5611" s="11" t="str">
        <f t="shared" si="1158"/>
        <v/>
      </c>
      <c r="M5611" s="13"/>
      <c r="X5611" s="13"/>
    </row>
    <row r="5612" spans="1:24" x14ac:dyDescent="0.3">
      <c r="A5612" s="13"/>
      <c r="B5612" s="11">
        <v>6630</v>
      </c>
      <c r="C5612" s="14">
        <f t="shared" si="1149"/>
        <v>81.424800000000005</v>
      </c>
      <c r="D5612" s="13"/>
      <c r="E5612" s="14">
        <f t="shared" si="1155"/>
        <v>81.423299999999998</v>
      </c>
      <c r="F5612" s="21">
        <v>15</v>
      </c>
      <c r="G5612" s="13"/>
      <c r="H5612" s="21">
        <f t="shared" si="1150"/>
        <v>15</v>
      </c>
      <c r="I5612" s="13"/>
      <c r="J5612" s="11" t="str">
        <f t="shared" si="1156"/>
        <v>X</v>
      </c>
      <c r="K5612" s="11" t="str">
        <f t="shared" si="1157"/>
        <v/>
      </c>
      <c r="L5612" s="11" t="str">
        <f t="shared" si="1158"/>
        <v/>
      </c>
      <c r="M5612" s="13"/>
      <c r="X5612" s="13"/>
    </row>
    <row r="5613" spans="1:24" x14ac:dyDescent="0.3">
      <c r="A5613" s="13"/>
      <c r="B5613" s="11">
        <v>6631</v>
      </c>
      <c r="C5613" s="14">
        <f t="shared" si="1149"/>
        <v>81.430999999999997</v>
      </c>
      <c r="D5613" s="13"/>
      <c r="E5613" s="14">
        <f t="shared" si="1155"/>
        <v>81.429400000000001</v>
      </c>
      <c r="F5613" s="21">
        <v>15</v>
      </c>
      <c r="G5613" s="13"/>
      <c r="H5613" s="21">
        <f t="shared" si="1150"/>
        <v>16</v>
      </c>
      <c r="I5613" s="13"/>
      <c r="J5613" s="11" t="str">
        <f t="shared" si="1156"/>
        <v/>
      </c>
      <c r="K5613" s="11" t="str">
        <f t="shared" si="1157"/>
        <v>U</v>
      </c>
      <c r="L5613" s="11" t="str">
        <f t="shared" si="1158"/>
        <v/>
      </c>
      <c r="M5613" s="13"/>
      <c r="X5613" s="13"/>
    </row>
    <row r="5614" spans="1:24" x14ac:dyDescent="0.3">
      <c r="A5614" s="13"/>
      <c r="B5614" s="11">
        <v>6632</v>
      </c>
      <c r="C5614" s="14">
        <f t="shared" si="1149"/>
        <v>81.437100000000001</v>
      </c>
      <c r="D5614" s="13"/>
      <c r="E5614" s="14">
        <f t="shared" si="1155"/>
        <v>81.435599999999994</v>
      </c>
      <c r="F5614" s="21">
        <v>15</v>
      </c>
      <c r="G5614" s="13"/>
      <c r="H5614" s="21">
        <f t="shared" si="1150"/>
        <v>15</v>
      </c>
      <c r="I5614" s="13"/>
      <c r="J5614" s="11" t="str">
        <f t="shared" si="1156"/>
        <v>X</v>
      </c>
      <c r="K5614" s="11" t="str">
        <f t="shared" si="1157"/>
        <v/>
      </c>
      <c r="L5614" s="11" t="str">
        <f t="shared" si="1158"/>
        <v/>
      </c>
      <c r="M5614" s="13"/>
      <c r="X5614" s="13"/>
    </row>
    <row r="5615" spans="1:24" x14ac:dyDescent="0.3">
      <c r="A5615" s="13"/>
      <c r="B5615" s="11">
        <v>6633</v>
      </c>
      <c r="C5615" s="14">
        <f t="shared" si="1149"/>
        <v>81.443200000000004</v>
      </c>
      <c r="D5615" s="13"/>
      <c r="E5615" s="14">
        <f t="shared" si="1155"/>
        <v>81.441699999999997</v>
      </c>
      <c r="F5615" s="21">
        <v>15</v>
      </c>
      <c r="G5615" s="13"/>
      <c r="H5615" s="21">
        <f t="shared" si="1150"/>
        <v>15</v>
      </c>
      <c r="I5615" s="13"/>
      <c r="J5615" s="11" t="str">
        <f t="shared" si="1156"/>
        <v>X</v>
      </c>
      <c r="K5615" s="11" t="str">
        <f t="shared" si="1157"/>
        <v/>
      </c>
      <c r="L5615" s="11" t="str">
        <f t="shared" si="1158"/>
        <v/>
      </c>
      <c r="M5615" s="13"/>
      <c r="X5615" s="13"/>
    </row>
    <row r="5616" spans="1:24" x14ac:dyDescent="0.3">
      <c r="A5616" s="13"/>
      <c r="B5616" s="11">
        <v>6634</v>
      </c>
      <c r="C5616" s="14">
        <f t="shared" si="1149"/>
        <v>81.449399999999997</v>
      </c>
      <c r="D5616" s="13"/>
      <c r="E5616" s="14">
        <f t="shared" si="1155"/>
        <v>81.447900000000004</v>
      </c>
      <c r="F5616" s="21">
        <v>15</v>
      </c>
      <c r="G5616" s="13"/>
      <c r="H5616" s="21">
        <f t="shared" si="1150"/>
        <v>15</v>
      </c>
      <c r="I5616" s="13"/>
      <c r="J5616" s="11" t="str">
        <f t="shared" si="1156"/>
        <v>X</v>
      </c>
      <c r="K5616" s="11" t="str">
        <f t="shared" si="1157"/>
        <v/>
      </c>
      <c r="L5616" s="11" t="str">
        <f t="shared" si="1158"/>
        <v/>
      </c>
      <c r="M5616" s="13"/>
      <c r="X5616" s="13"/>
    </row>
    <row r="5617" spans="1:24" x14ac:dyDescent="0.3">
      <c r="A5617" s="13"/>
      <c r="B5617" s="11">
        <v>6635</v>
      </c>
      <c r="C5617" s="14">
        <f t="shared" si="1149"/>
        <v>81.455500000000001</v>
      </c>
      <c r="D5617" s="13"/>
      <c r="E5617" s="14">
        <f t="shared" si="1155"/>
        <v>81.453999999999994</v>
      </c>
      <c r="F5617" s="21">
        <v>15</v>
      </c>
      <c r="G5617" s="13"/>
      <c r="H5617" s="21">
        <f t="shared" si="1150"/>
        <v>15</v>
      </c>
      <c r="I5617" s="13"/>
      <c r="J5617" s="11" t="str">
        <f t="shared" si="1156"/>
        <v>X</v>
      </c>
      <c r="K5617" s="11" t="str">
        <f t="shared" si="1157"/>
        <v/>
      </c>
      <c r="L5617" s="11" t="str">
        <f t="shared" si="1158"/>
        <v/>
      </c>
      <c r="M5617" s="13"/>
      <c r="X5617" s="13"/>
    </row>
    <row r="5618" spans="1:24" x14ac:dyDescent="0.3">
      <c r="A5618" s="13"/>
      <c r="B5618" s="11">
        <v>6636</v>
      </c>
      <c r="C5618" s="14">
        <f t="shared" si="1149"/>
        <v>81.461600000000004</v>
      </c>
      <c r="D5618" s="13"/>
      <c r="E5618" s="14">
        <f t="shared" si="1155"/>
        <v>81.460099999999997</v>
      </c>
      <c r="F5618" s="21">
        <v>15</v>
      </c>
      <c r="G5618" s="13"/>
      <c r="H5618" s="21">
        <f t="shared" si="1150"/>
        <v>15</v>
      </c>
      <c r="I5618" s="13"/>
      <c r="J5618" s="11" t="str">
        <f t="shared" si="1156"/>
        <v>X</v>
      </c>
      <c r="K5618" s="11" t="str">
        <f t="shared" si="1157"/>
        <v/>
      </c>
      <c r="L5618" s="11" t="str">
        <f t="shared" si="1158"/>
        <v/>
      </c>
      <c r="M5618" s="13"/>
      <c r="X5618" s="13"/>
    </row>
    <row r="5619" spans="1:24" x14ac:dyDescent="0.3">
      <c r="A5619" s="13"/>
      <c r="B5619" s="11">
        <v>6637</v>
      </c>
      <c r="C5619" s="14">
        <f t="shared" si="1149"/>
        <v>81.467799999999997</v>
      </c>
      <c r="D5619" s="13"/>
      <c r="E5619" s="14">
        <f t="shared" si="1155"/>
        <v>81.466300000000004</v>
      </c>
      <c r="F5619" s="21">
        <v>15</v>
      </c>
      <c r="G5619" s="13"/>
      <c r="H5619" s="21">
        <f t="shared" si="1150"/>
        <v>15</v>
      </c>
      <c r="I5619" s="13"/>
      <c r="J5619" s="11" t="str">
        <f t="shared" si="1156"/>
        <v>X</v>
      </c>
      <c r="K5619" s="11" t="str">
        <f t="shared" si="1157"/>
        <v/>
      </c>
      <c r="L5619" s="11" t="str">
        <f t="shared" si="1158"/>
        <v/>
      </c>
      <c r="M5619" s="13"/>
      <c r="X5619" s="13"/>
    </row>
    <row r="5620" spans="1:24" x14ac:dyDescent="0.3">
      <c r="A5620" s="13"/>
      <c r="B5620" s="11">
        <v>6638</v>
      </c>
      <c r="C5620" s="14">
        <f t="shared" si="1149"/>
        <v>81.4739</v>
      </c>
      <c r="D5620" s="13"/>
      <c r="E5620" s="14">
        <f t="shared" si="1155"/>
        <v>81.472399999999993</v>
      </c>
      <c r="F5620" s="21">
        <v>15</v>
      </c>
      <c r="G5620" s="13"/>
      <c r="H5620" s="21">
        <f t="shared" si="1150"/>
        <v>15</v>
      </c>
      <c r="I5620" s="13"/>
      <c r="J5620" s="11" t="str">
        <f t="shared" si="1156"/>
        <v>X</v>
      </c>
      <c r="K5620" s="11" t="str">
        <f t="shared" si="1157"/>
        <v/>
      </c>
      <c r="L5620" s="11" t="str">
        <f t="shared" si="1158"/>
        <v/>
      </c>
      <c r="M5620" s="13"/>
      <c r="X5620" s="13"/>
    </row>
    <row r="5621" spans="1:24" x14ac:dyDescent="0.3">
      <c r="A5621" s="13"/>
      <c r="B5621" s="11">
        <v>6639</v>
      </c>
      <c r="C5621" s="14">
        <f t="shared" si="1149"/>
        <v>81.480099999999993</v>
      </c>
      <c r="D5621" s="13"/>
      <c r="E5621" s="14">
        <f t="shared" si="1155"/>
        <v>81.478499999999997</v>
      </c>
      <c r="F5621" s="21">
        <v>15</v>
      </c>
      <c r="G5621" s="13"/>
      <c r="H5621" s="21">
        <f t="shared" si="1150"/>
        <v>16</v>
      </c>
      <c r="I5621" s="13"/>
      <c r="J5621" s="11" t="str">
        <f t="shared" si="1156"/>
        <v/>
      </c>
      <c r="K5621" s="11" t="str">
        <f t="shared" si="1157"/>
        <v>U</v>
      </c>
      <c r="L5621" s="11" t="str">
        <f t="shared" si="1158"/>
        <v/>
      </c>
      <c r="M5621" s="13"/>
      <c r="X5621" s="13"/>
    </row>
    <row r="5622" spans="1:24" x14ac:dyDescent="0.3">
      <c r="A5622" s="13"/>
      <c r="B5622" s="11">
        <v>6640</v>
      </c>
      <c r="C5622" s="14">
        <f t="shared" si="1149"/>
        <v>81.486199999999997</v>
      </c>
      <c r="D5622" s="13"/>
      <c r="E5622" s="14">
        <f t="shared" si="1155"/>
        <v>81.484700000000004</v>
      </c>
      <c r="F5622" s="21">
        <v>15</v>
      </c>
      <c r="G5622" s="13"/>
      <c r="H5622" s="21">
        <f t="shared" si="1150"/>
        <v>15</v>
      </c>
      <c r="I5622" s="13"/>
      <c r="J5622" s="11" t="str">
        <f t="shared" si="1156"/>
        <v>X</v>
      </c>
      <c r="K5622" s="11" t="str">
        <f t="shared" si="1157"/>
        <v/>
      </c>
      <c r="L5622" s="11" t="str">
        <f t="shared" si="1158"/>
        <v/>
      </c>
      <c r="M5622" s="13"/>
      <c r="X5622" s="13"/>
    </row>
    <row r="5623" spans="1:24" x14ac:dyDescent="0.3">
      <c r="A5623" s="13"/>
      <c r="B5623" s="11">
        <v>6641</v>
      </c>
      <c r="C5623" s="14">
        <f t="shared" si="1149"/>
        <v>81.4923</v>
      </c>
      <c r="D5623" s="13"/>
      <c r="E5623" s="14">
        <f t="shared" si="1155"/>
        <v>81.490799999999993</v>
      </c>
      <c r="F5623" s="21">
        <v>15</v>
      </c>
      <c r="G5623" s="13"/>
      <c r="H5623" s="21">
        <f t="shared" si="1150"/>
        <v>15</v>
      </c>
      <c r="I5623" s="13"/>
      <c r="J5623" s="11" t="str">
        <f t="shared" si="1156"/>
        <v>X</v>
      </c>
      <c r="K5623" s="11" t="str">
        <f t="shared" si="1157"/>
        <v/>
      </c>
      <c r="L5623" s="11" t="str">
        <f t="shared" si="1158"/>
        <v/>
      </c>
      <c r="M5623" s="13"/>
      <c r="X5623" s="13"/>
    </row>
    <row r="5624" spans="1:24" x14ac:dyDescent="0.3">
      <c r="A5624" s="13"/>
      <c r="B5624" s="11">
        <v>6642</v>
      </c>
      <c r="C5624" s="14">
        <f t="shared" si="1149"/>
        <v>81.498500000000007</v>
      </c>
      <c r="D5624" s="13"/>
      <c r="E5624" s="14">
        <f t="shared" si="1155"/>
        <v>81.496899999999997</v>
      </c>
      <c r="F5624" s="21">
        <v>15</v>
      </c>
      <c r="G5624" s="13"/>
      <c r="H5624" s="21">
        <f t="shared" si="1150"/>
        <v>16</v>
      </c>
      <c r="I5624" s="13"/>
      <c r="J5624" s="11" t="str">
        <f t="shared" si="1156"/>
        <v/>
      </c>
      <c r="K5624" s="11" t="str">
        <f t="shared" si="1157"/>
        <v>U</v>
      </c>
      <c r="L5624" s="11" t="str">
        <f t="shared" si="1158"/>
        <v/>
      </c>
      <c r="M5624" s="13"/>
      <c r="X5624" s="13"/>
    </row>
    <row r="5625" spans="1:24" x14ac:dyDescent="0.3">
      <c r="A5625" s="13"/>
      <c r="B5625" s="11">
        <v>6643</v>
      </c>
      <c r="C5625" s="14">
        <f t="shared" si="1149"/>
        <v>81.504599999999996</v>
      </c>
      <c r="D5625" s="13"/>
      <c r="E5625" s="14">
        <f t="shared" si="1155"/>
        <v>81.503100000000003</v>
      </c>
      <c r="F5625" s="21">
        <v>15</v>
      </c>
      <c r="G5625" s="13"/>
      <c r="H5625" s="21">
        <f t="shared" si="1150"/>
        <v>15</v>
      </c>
      <c r="I5625" s="13"/>
      <c r="J5625" s="11" t="str">
        <f t="shared" si="1156"/>
        <v>X</v>
      </c>
      <c r="K5625" s="11" t="str">
        <f t="shared" si="1157"/>
        <v/>
      </c>
      <c r="L5625" s="11" t="str">
        <f t="shared" si="1158"/>
        <v/>
      </c>
      <c r="M5625" s="13"/>
      <c r="X5625" s="13"/>
    </row>
    <row r="5626" spans="1:24" x14ac:dyDescent="0.3">
      <c r="A5626" s="13"/>
      <c r="B5626" s="11">
        <v>6644</v>
      </c>
      <c r="C5626" s="14">
        <f t="shared" si="1149"/>
        <v>81.5107</v>
      </c>
      <c r="D5626" s="13"/>
      <c r="E5626" s="14">
        <f t="shared" si="1155"/>
        <v>81.509200000000007</v>
      </c>
      <c r="F5626" s="21">
        <v>15</v>
      </c>
      <c r="G5626" s="13"/>
      <c r="H5626" s="21">
        <f t="shared" si="1150"/>
        <v>15</v>
      </c>
      <c r="I5626" s="13"/>
      <c r="J5626" s="11" t="str">
        <f t="shared" si="1156"/>
        <v>X</v>
      </c>
      <c r="K5626" s="11" t="str">
        <f t="shared" si="1157"/>
        <v/>
      </c>
      <c r="L5626" s="11" t="str">
        <f t="shared" si="1158"/>
        <v/>
      </c>
      <c r="M5626" s="13"/>
      <c r="X5626" s="13"/>
    </row>
    <row r="5627" spans="1:24" x14ac:dyDescent="0.3">
      <c r="A5627" s="13"/>
      <c r="B5627" s="11">
        <v>6645</v>
      </c>
      <c r="C5627" s="14">
        <f t="shared" si="1149"/>
        <v>81.516900000000007</v>
      </c>
      <c r="D5627" s="13"/>
      <c r="E5627" s="14">
        <f t="shared" si="1155"/>
        <v>81.515299999999996</v>
      </c>
      <c r="F5627" s="21">
        <v>15</v>
      </c>
      <c r="G5627" s="13"/>
      <c r="H5627" s="21">
        <f t="shared" si="1150"/>
        <v>16</v>
      </c>
      <c r="I5627" s="13"/>
      <c r="J5627" s="11" t="str">
        <f t="shared" si="1156"/>
        <v/>
      </c>
      <c r="K5627" s="11" t="str">
        <f t="shared" si="1157"/>
        <v>U</v>
      </c>
      <c r="L5627" s="11" t="str">
        <f t="shared" si="1158"/>
        <v/>
      </c>
      <c r="M5627" s="13"/>
      <c r="X5627" s="13"/>
    </row>
    <row r="5628" spans="1:24" x14ac:dyDescent="0.3">
      <c r="A5628" s="13"/>
      <c r="B5628" s="11">
        <v>6646</v>
      </c>
      <c r="C5628" s="14">
        <f t="shared" si="1149"/>
        <v>81.522999999999996</v>
      </c>
      <c r="D5628" s="13"/>
      <c r="E5628" s="14">
        <f t="shared" si="1155"/>
        <v>81.521500000000003</v>
      </c>
      <c r="F5628" s="21">
        <v>15</v>
      </c>
      <c r="G5628" s="13"/>
      <c r="H5628" s="21">
        <f t="shared" si="1150"/>
        <v>15</v>
      </c>
      <c r="I5628" s="13"/>
      <c r="J5628" s="11" t="str">
        <f t="shared" si="1156"/>
        <v>X</v>
      </c>
      <c r="K5628" s="11" t="str">
        <f t="shared" si="1157"/>
        <v/>
      </c>
      <c r="L5628" s="11" t="str">
        <f t="shared" si="1158"/>
        <v/>
      </c>
      <c r="M5628" s="13"/>
      <c r="X5628" s="13"/>
    </row>
    <row r="5629" spans="1:24" x14ac:dyDescent="0.3">
      <c r="A5629" s="13"/>
      <c r="B5629" s="11">
        <v>6647</v>
      </c>
      <c r="C5629" s="14">
        <f t="shared" si="1149"/>
        <v>81.5291</v>
      </c>
      <c r="D5629" s="13"/>
      <c r="E5629" s="14">
        <f t="shared" si="1155"/>
        <v>81.527600000000007</v>
      </c>
      <c r="F5629" s="21">
        <v>15</v>
      </c>
      <c r="G5629" s="13"/>
      <c r="H5629" s="21">
        <f t="shared" si="1150"/>
        <v>15</v>
      </c>
      <c r="I5629" s="13"/>
      <c r="J5629" s="11" t="str">
        <f t="shared" si="1156"/>
        <v>X</v>
      </c>
      <c r="K5629" s="11" t="str">
        <f t="shared" si="1157"/>
        <v/>
      </c>
      <c r="L5629" s="11" t="str">
        <f t="shared" si="1158"/>
        <v/>
      </c>
      <c r="M5629" s="13"/>
      <c r="X5629" s="13"/>
    </row>
    <row r="5630" spans="1:24" x14ac:dyDescent="0.3">
      <c r="A5630" s="13"/>
      <c r="B5630" s="11">
        <v>6648</v>
      </c>
      <c r="C5630" s="14">
        <f t="shared" si="1149"/>
        <v>81.535300000000007</v>
      </c>
      <c r="D5630" s="13"/>
      <c r="E5630" s="14">
        <f t="shared" si="1155"/>
        <v>81.533699999999996</v>
      </c>
      <c r="F5630" s="21">
        <v>15</v>
      </c>
      <c r="G5630" s="13"/>
      <c r="H5630" s="21">
        <f t="shared" si="1150"/>
        <v>16</v>
      </c>
      <c r="I5630" s="13"/>
      <c r="J5630" s="11" t="str">
        <f t="shared" si="1156"/>
        <v/>
      </c>
      <c r="K5630" s="11" t="str">
        <f t="shared" si="1157"/>
        <v>U</v>
      </c>
      <c r="L5630" s="11" t="str">
        <f t="shared" si="1158"/>
        <v/>
      </c>
      <c r="M5630" s="13"/>
      <c r="X5630" s="13"/>
    </row>
    <row r="5631" spans="1:24" x14ac:dyDescent="0.3">
      <c r="A5631" s="13"/>
      <c r="B5631" s="11">
        <v>6649</v>
      </c>
      <c r="C5631" s="14">
        <f t="shared" si="1149"/>
        <v>81.541399999999996</v>
      </c>
      <c r="D5631" s="13"/>
      <c r="E5631" s="14">
        <f t="shared" si="1155"/>
        <v>81.539900000000003</v>
      </c>
      <c r="F5631" s="21">
        <v>15</v>
      </c>
      <c r="G5631" s="13"/>
      <c r="H5631" s="21">
        <f t="shared" si="1150"/>
        <v>15</v>
      </c>
      <c r="I5631" s="13"/>
      <c r="J5631" s="11" t="str">
        <f t="shared" si="1156"/>
        <v>X</v>
      </c>
      <c r="K5631" s="11" t="str">
        <f t="shared" si="1157"/>
        <v/>
      </c>
      <c r="L5631" s="11" t="str">
        <f t="shared" si="1158"/>
        <v/>
      </c>
      <c r="M5631" s="13"/>
      <c r="X5631" s="13"/>
    </row>
    <row r="5632" spans="1:24" x14ac:dyDescent="0.3">
      <c r="A5632" s="13"/>
      <c r="B5632" s="11">
        <v>6650</v>
      </c>
      <c r="C5632" s="14">
        <f t="shared" si="1149"/>
        <v>81.547499999999999</v>
      </c>
      <c r="D5632" s="13"/>
      <c r="E5632" s="14">
        <f t="shared" si="1155"/>
        <v>81.546000000000006</v>
      </c>
      <c r="F5632" s="21">
        <v>15</v>
      </c>
      <c r="G5632" s="13"/>
      <c r="H5632" s="21">
        <f t="shared" si="1150"/>
        <v>15</v>
      </c>
      <c r="I5632" s="13"/>
      <c r="J5632" s="11" t="str">
        <f t="shared" si="1156"/>
        <v>X</v>
      </c>
      <c r="K5632" s="11" t="str">
        <f t="shared" si="1157"/>
        <v/>
      </c>
      <c r="L5632" s="11" t="str">
        <f t="shared" si="1158"/>
        <v/>
      </c>
      <c r="M5632" s="13"/>
      <c r="X5632" s="13"/>
    </row>
    <row r="5633" spans="1:24" x14ac:dyDescent="0.3">
      <c r="A5633" s="13"/>
      <c r="B5633" s="11">
        <v>6651</v>
      </c>
      <c r="C5633" s="14">
        <f t="shared" si="1149"/>
        <v>81.553700000000006</v>
      </c>
      <c r="D5633" s="13"/>
      <c r="E5633" s="14">
        <f t="shared" si="1155"/>
        <v>81.552099999999996</v>
      </c>
      <c r="F5633" s="21">
        <v>15</v>
      </c>
      <c r="G5633" s="13"/>
      <c r="H5633" s="21">
        <f t="shared" si="1150"/>
        <v>16</v>
      </c>
      <c r="I5633" s="13"/>
      <c r="J5633" s="11" t="str">
        <f t="shared" si="1156"/>
        <v/>
      </c>
      <c r="K5633" s="11" t="str">
        <f t="shared" si="1157"/>
        <v>U</v>
      </c>
      <c r="L5633" s="11" t="str">
        <f t="shared" si="1158"/>
        <v/>
      </c>
      <c r="M5633" s="13"/>
      <c r="X5633" s="13"/>
    </row>
    <row r="5634" spans="1:24" x14ac:dyDescent="0.3">
      <c r="A5634" s="13"/>
      <c r="B5634" s="11">
        <v>6652</v>
      </c>
      <c r="C5634" s="14">
        <f t="shared" si="1149"/>
        <v>81.559799999999996</v>
      </c>
      <c r="D5634" s="13"/>
      <c r="E5634" s="14">
        <f t="shared" si="1155"/>
        <v>81.558300000000003</v>
      </c>
      <c r="F5634" s="21">
        <v>15</v>
      </c>
      <c r="G5634" s="13"/>
      <c r="H5634" s="21">
        <f t="shared" si="1150"/>
        <v>15</v>
      </c>
      <c r="I5634" s="13"/>
      <c r="J5634" s="11" t="str">
        <f t="shared" si="1156"/>
        <v>X</v>
      </c>
      <c r="K5634" s="11" t="str">
        <f t="shared" si="1157"/>
        <v/>
      </c>
      <c r="L5634" s="11" t="str">
        <f t="shared" si="1158"/>
        <v/>
      </c>
      <c r="M5634" s="13"/>
      <c r="X5634" s="13"/>
    </row>
    <row r="5635" spans="1:24" x14ac:dyDescent="0.3">
      <c r="A5635" s="13"/>
      <c r="B5635" s="11">
        <v>6653</v>
      </c>
      <c r="C5635" s="14">
        <f t="shared" si="1149"/>
        <v>81.565899999999999</v>
      </c>
      <c r="D5635" s="13"/>
      <c r="E5635" s="14">
        <f t="shared" si="1155"/>
        <v>81.564400000000006</v>
      </c>
      <c r="F5635" s="21">
        <v>15</v>
      </c>
      <c r="G5635" s="13"/>
      <c r="H5635" s="21">
        <f t="shared" si="1150"/>
        <v>15</v>
      </c>
      <c r="I5635" s="13"/>
      <c r="J5635" s="11" t="str">
        <f t="shared" si="1156"/>
        <v>X</v>
      </c>
      <c r="K5635" s="11" t="str">
        <f t="shared" si="1157"/>
        <v/>
      </c>
      <c r="L5635" s="11" t="str">
        <f t="shared" si="1158"/>
        <v/>
      </c>
      <c r="M5635" s="13"/>
      <c r="X5635" s="13"/>
    </row>
    <row r="5636" spans="1:24" x14ac:dyDescent="0.3">
      <c r="A5636" s="13"/>
      <c r="B5636" s="11">
        <v>6654</v>
      </c>
      <c r="C5636" s="14">
        <f t="shared" si="1149"/>
        <v>81.572100000000006</v>
      </c>
      <c r="D5636" s="13"/>
      <c r="E5636" s="14">
        <f t="shared" si="1155"/>
        <v>81.570599999999999</v>
      </c>
      <c r="F5636" s="21">
        <v>15</v>
      </c>
      <c r="G5636" s="13"/>
      <c r="H5636" s="21">
        <f t="shared" si="1150"/>
        <v>15</v>
      </c>
      <c r="I5636" s="13"/>
      <c r="J5636" s="11" t="str">
        <f t="shared" si="1156"/>
        <v>X</v>
      </c>
      <c r="K5636" s="11" t="str">
        <f t="shared" si="1157"/>
        <v/>
      </c>
      <c r="L5636" s="11" t="str">
        <f t="shared" si="1158"/>
        <v/>
      </c>
      <c r="M5636" s="13"/>
      <c r="X5636" s="13"/>
    </row>
    <row r="5637" spans="1:24" x14ac:dyDescent="0.3">
      <c r="A5637" s="13"/>
      <c r="B5637" s="11">
        <v>6655</v>
      </c>
      <c r="C5637" s="14">
        <f t="shared" si="1149"/>
        <v>81.578199999999995</v>
      </c>
      <c r="D5637" s="13"/>
      <c r="E5637" s="14">
        <f t="shared" si="1155"/>
        <v>81.576700000000002</v>
      </c>
      <c r="F5637" s="21">
        <v>15</v>
      </c>
      <c r="G5637" s="13"/>
      <c r="H5637" s="21">
        <f t="shared" si="1150"/>
        <v>15</v>
      </c>
      <c r="I5637" s="13"/>
      <c r="J5637" s="11" t="str">
        <f t="shared" si="1156"/>
        <v>X</v>
      </c>
      <c r="K5637" s="11" t="str">
        <f t="shared" si="1157"/>
        <v/>
      </c>
      <c r="L5637" s="11" t="str">
        <f t="shared" si="1158"/>
        <v/>
      </c>
      <c r="M5637" s="13"/>
      <c r="X5637" s="13"/>
    </row>
    <row r="5638" spans="1:24" x14ac:dyDescent="0.3">
      <c r="A5638" s="13"/>
      <c r="B5638" s="11">
        <v>6656</v>
      </c>
      <c r="C5638" s="14">
        <f t="shared" ref="C5638:C5701" si="1159">ROUND(SQRT(B5638),4)</f>
        <v>81.584299999999999</v>
      </c>
      <c r="D5638" s="13"/>
      <c r="E5638" s="14">
        <f t="shared" si="1155"/>
        <v>81.582800000000006</v>
      </c>
      <c r="F5638" s="21">
        <f t="shared" ref="F5638:F5660" si="1160">ROUND(15-(((E5638-81)-0.58)/0.14)*(15/6),0)</f>
        <v>15</v>
      </c>
      <c r="G5638" s="13"/>
      <c r="H5638" s="21">
        <f t="shared" si="1150"/>
        <v>15</v>
      </c>
      <c r="I5638" s="13"/>
      <c r="J5638" s="11" t="str">
        <f t="shared" si="1156"/>
        <v>X</v>
      </c>
      <c r="K5638" s="11" t="str">
        <f t="shared" si="1157"/>
        <v/>
      </c>
      <c r="L5638" s="11" t="str">
        <f t="shared" si="1158"/>
        <v/>
      </c>
      <c r="M5638" s="13"/>
      <c r="X5638" s="13"/>
    </row>
    <row r="5639" spans="1:24" x14ac:dyDescent="0.3">
      <c r="A5639" s="13"/>
      <c r="B5639" s="11">
        <v>6657</v>
      </c>
      <c r="C5639" s="14">
        <f t="shared" si="1159"/>
        <v>81.590400000000002</v>
      </c>
      <c r="D5639" s="13"/>
      <c r="E5639" s="14">
        <f t="shared" si="1155"/>
        <v>81.588999999999999</v>
      </c>
      <c r="F5639" s="21">
        <f t="shared" si="1160"/>
        <v>15</v>
      </c>
      <c r="G5639" s="13"/>
      <c r="H5639" s="21">
        <f t="shared" ref="H5639:H5702" si="1161">ROUND(C5639-E5639,4)*10000</f>
        <v>14</v>
      </c>
      <c r="I5639" s="13"/>
      <c r="J5639" s="11" t="str">
        <f t="shared" si="1156"/>
        <v/>
      </c>
      <c r="K5639" s="11" t="str">
        <f t="shared" si="1157"/>
        <v/>
      </c>
      <c r="L5639" s="11" t="str">
        <f t="shared" si="1158"/>
        <v>O</v>
      </c>
      <c r="M5639" s="13"/>
      <c r="X5639" s="13"/>
    </row>
    <row r="5640" spans="1:24" x14ac:dyDescent="0.3">
      <c r="A5640" s="13"/>
      <c r="B5640" s="11">
        <v>6658</v>
      </c>
      <c r="C5640" s="14">
        <f t="shared" si="1159"/>
        <v>81.596599999999995</v>
      </c>
      <c r="D5640" s="13"/>
      <c r="E5640" s="14">
        <f t="shared" si="1155"/>
        <v>81.595100000000002</v>
      </c>
      <c r="F5640" s="21">
        <f t="shared" si="1160"/>
        <v>15</v>
      </c>
      <c r="G5640" s="13"/>
      <c r="H5640" s="21">
        <f t="shared" si="1161"/>
        <v>15</v>
      </c>
      <c r="I5640" s="13"/>
      <c r="J5640" s="11" t="str">
        <f t="shared" ref="J5640:J5671" si="1162">IF(H5640=F5640,"X","")</f>
        <v>X</v>
      </c>
      <c r="K5640" s="11" t="str">
        <f t="shared" ref="K5640:K5671" si="1163">IF(H5640&gt;F5640,"U","")</f>
        <v/>
      </c>
      <c r="L5640" s="11" t="str">
        <f t="shared" ref="L5640:L5671" si="1164">IF(H5640&lt;F5640,"O","")</f>
        <v/>
      </c>
      <c r="M5640" s="13"/>
      <c r="X5640" s="13"/>
    </row>
    <row r="5641" spans="1:24" x14ac:dyDescent="0.3">
      <c r="A5641" s="13"/>
      <c r="B5641" s="11">
        <v>6659</v>
      </c>
      <c r="C5641" s="14">
        <f t="shared" si="1159"/>
        <v>81.602699999999999</v>
      </c>
      <c r="D5641" s="13"/>
      <c r="E5641" s="14">
        <f t="shared" si="1155"/>
        <v>81.601200000000006</v>
      </c>
      <c r="F5641" s="21">
        <f t="shared" si="1160"/>
        <v>15</v>
      </c>
      <c r="G5641" s="13"/>
      <c r="H5641" s="21">
        <f t="shared" si="1161"/>
        <v>15</v>
      </c>
      <c r="I5641" s="13"/>
      <c r="J5641" s="11" t="str">
        <f t="shared" si="1162"/>
        <v>X</v>
      </c>
      <c r="K5641" s="11" t="str">
        <f t="shared" si="1163"/>
        <v/>
      </c>
      <c r="L5641" s="11" t="str">
        <f t="shared" si="1164"/>
        <v/>
      </c>
      <c r="M5641" s="13"/>
      <c r="X5641" s="13"/>
    </row>
    <row r="5642" spans="1:24" x14ac:dyDescent="0.3">
      <c r="A5642" s="13"/>
      <c r="B5642" s="11">
        <v>6660</v>
      </c>
      <c r="C5642" s="14">
        <f t="shared" si="1159"/>
        <v>81.608800000000002</v>
      </c>
      <c r="D5642" s="13"/>
      <c r="E5642" s="14">
        <f t="shared" si="1155"/>
        <v>81.607399999999998</v>
      </c>
      <c r="F5642" s="21">
        <f t="shared" si="1160"/>
        <v>15</v>
      </c>
      <c r="G5642" s="13"/>
      <c r="H5642" s="21">
        <f t="shared" si="1161"/>
        <v>14</v>
      </c>
      <c r="I5642" s="13"/>
      <c r="J5642" s="11" t="str">
        <f t="shared" si="1162"/>
        <v/>
      </c>
      <c r="K5642" s="11" t="str">
        <f t="shared" si="1163"/>
        <v/>
      </c>
      <c r="L5642" s="11" t="str">
        <f t="shared" si="1164"/>
        <v>O</v>
      </c>
      <c r="M5642" s="13"/>
      <c r="X5642" s="13"/>
    </row>
    <row r="5643" spans="1:24" x14ac:dyDescent="0.3">
      <c r="A5643" s="13"/>
      <c r="B5643" s="11">
        <v>6661</v>
      </c>
      <c r="C5643" s="14">
        <f t="shared" si="1159"/>
        <v>81.614900000000006</v>
      </c>
      <c r="D5643" s="13"/>
      <c r="E5643" s="14">
        <f t="shared" si="1155"/>
        <v>81.613500000000002</v>
      </c>
      <c r="F5643" s="21">
        <f t="shared" si="1160"/>
        <v>14</v>
      </c>
      <c r="G5643" s="13"/>
      <c r="H5643" s="21">
        <f t="shared" si="1161"/>
        <v>14</v>
      </c>
      <c r="I5643" s="13"/>
      <c r="J5643" s="11" t="str">
        <f t="shared" si="1162"/>
        <v>X</v>
      </c>
      <c r="K5643" s="11" t="str">
        <f t="shared" si="1163"/>
        <v/>
      </c>
      <c r="L5643" s="11" t="str">
        <f t="shared" si="1164"/>
        <v/>
      </c>
      <c r="M5643" s="13"/>
      <c r="X5643" s="13"/>
    </row>
    <row r="5644" spans="1:24" x14ac:dyDescent="0.3">
      <c r="A5644" s="13"/>
      <c r="B5644" s="11">
        <v>6662</v>
      </c>
      <c r="C5644" s="14">
        <f t="shared" si="1159"/>
        <v>81.621099999999998</v>
      </c>
      <c r="D5644" s="13"/>
      <c r="E5644" s="14">
        <f t="shared" si="1155"/>
        <v>81.619600000000005</v>
      </c>
      <c r="F5644" s="21">
        <f t="shared" si="1160"/>
        <v>14</v>
      </c>
      <c r="G5644" s="13"/>
      <c r="H5644" s="21">
        <f t="shared" si="1161"/>
        <v>15</v>
      </c>
      <c r="I5644" s="13"/>
      <c r="J5644" s="11" t="str">
        <f t="shared" si="1162"/>
        <v/>
      </c>
      <c r="K5644" s="11" t="str">
        <f t="shared" si="1163"/>
        <v>U</v>
      </c>
      <c r="L5644" s="11" t="str">
        <f t="shared" si="1164"/>
        <v/>
      </c>
      <c r="M5644" s="13"/>
      <c r="X5644" s="13"/>
    </row>
    <row r="5645" spans="1:24" x14ac:dyDescent="0.3">
      <c r="A5645" s="13"/>
      <c r="B5645" s="11">
        <v>6663</v>
      </c>
      <c r="C5645" s="14">
        <f t="shared" si="1159"/>
        <v>81.627200000000002</v>
      </c>
      <c r="D5645" s="13"/>
      <c r="E5645" s="14">
        <f t="shared" si="1155"/>
        <v>81.625799999999998</v>
      </c>
      <c r="F5645" s="21">
        <f t="shared" si="1160"/>
        <v>14</v>
      </c>
      <c r="G5645" s="13"/>
      <c r="H5645" s="21">
        <f t="shared" si="1161"/>
        <v>14</v>
      </c>
      <c r="I5645" s="13"/>
      <c r="J5645" s="11" t="str">
        <f t="shared" si="1162"/>
        <v>X</v>
      </c>
      <c r="K5645" s="11" t="str">
        <f t="shared" si="1163"/>
        <v/>
      </c>
      <c r="L5645" s="11" t="str">
        <f t="shared" si="1164"/>
        <v/>
      </c>
      <c r="M5645" s="13"/>
      <c r="X5645" s="13"/>
    </row>
    <row r="5646" spans="1:24" x14ac:dyDescent="0.3">
      <c r="A5646" s="13"/>
      <c r="B5646" s="11">
        <v>6664</v>
      </c>
      <c r="C5646" s="14">
        <f t="shared" si="1159"/>
        <v>81.633300000000006</v>
      </c>
      <c r="D5646" s="13"/>
      <c r="E5646" s="14">
        <f t="shared" si="1155"/>
        <v>81.631900000000002</v>
      </c>
      <c r="F5646" s="21">
        <f t="shared" si="1160"/>
        <v>14</v>
      </c>
      <c r="G5646" s="13"/>
      <c r="H5646" s="21">
        <f t="shared" si="1161"/>
        <v>14</v>
      </c>
      <c r="I5646" s="13"/>
      <c r="J5646" s="11" t="str">
        <f t="shared" si="1162"/>
        <v>X</v>
      </c>
      <c r="K5646" s="11" t="str">
        <f t="shared" si="1163"/>
        <v/>
      </c>
      <c r="L5646" s="11" t="str">
        <f t="shared" si="1164"/>
        <v/>
      </c>
      <c r="M5646" s="13"/>
      <c r="X5646" s="13"/>
    </row>
    <row r="5647" spans="1:24" x14ac:dyDescent="0.3">
      <c r="A5647" s="13"/>
      <c r="B5647" s="11">
        <v>6665</v>
      </c>
      <c r="C5647" s="14">
        <f t="shared" si="1159"/>
        <v>81.639499999999998</v>
      </c>
      <c r="D5647" s="13"/>
      <c r="E5647" s="14">
        <f t="shared" si="1155"/>
        <v>81.638000000000005</v>
      </c>
      <c r="F5647" s="21">
        <f t="shared" si="1160"/>
        <v>14</v>
      </c>
      <c r="G5647" s="13"/>
      <c r="H5647" s="21">
        <f t="shared" si="1161"/>
        <v>15</v>
      </c>
      <c r="I5647" s="13"/>
      <c r="J5647" s="11" t="str">
        <f t="shared" si="1162"/>
        <v/>
      </c>
      <c r="K5647" s="11" t="str">
        <f t="shared" si="1163"/>
        <v>U</v>
      </c>
      <c r="L5647" s="11" t="str">
        <f t="shared" si="1164"/>
        <v/>
      </c>
      <c r="M5647" s="13"/>
      <c r="X5647" s="13"/>
    </row>
    <row r="5648" spans="1:24" x14ac:dyDescent="0.3">
      <c r="A5648" s="13"/>
      <c r="B5648" s="11">
        <v>6666</v>
      </c>
      <c r="C5648" s="14">
        <f t="shared" si="1159"/>
        <v>81.645600000000002</v>
      </c>
      <c r="D5648" s="13"/>
      <c r="E5648" s="14">
        <f t="shared" si="1155"/>
        <v>81.644199999999998</v>
      </c>
      <c r="F5648" s="21">
        <f t="shared" si="1160"/>
        <v>14</v>
      </c>
      <c r="G5648" s="13"/>
      <c r="H5648" s="21">
        <f t="shared" si="1161"/>
        <v>14</v>
      </c>
      <c r="I5648" s="13"/>
      <c r="J5648" s="11" t="str">
        <f t="shared" si="1162"/>
        <v>X</v>
      </c>
      <c r="K5648" s="11" t="str">
        <f t="shared" si="1163"/>
        <v/>
      </c>
      <c r="L5648" s="11" t="str">
        <f t="shared" si="1164"/>
        <v/>
      </c>
      <c r="M5648" s="13"/>
      <c r="X5648" s="13"/>
    </row>
    <row r="5649" spans="1:24" x14ac:dyDescent="0.3">
      <c r="A5649" s="13"/>
      <c r="B5649" s="11">
        <v>6667</v>
      </c>
      <c r="C5649" s="14">
        <f t="shared" si="1159"/>
        <v>81.651700000000005</v>
      </c>
      <c r="D5649" s="13"/>
      <c r="E5649" s="14">
        <f t="shared" si="1155"/>
        <v>81.650300000000001</v>
      </c>
      <c r="F5649" s="21">
        <f t="shared" si="1160"/>
        <v>14</v>
      </c>
      <c r="G5649" s="13"/>
      <c r="H5649" s="21">
        <f t="shared" si="1161"/>
        <v>14</v>
      </c>
      <c r="I5649" s="13"/>
      <c r="J5649" s="11" t="str">
        <f t="shared" si="1162"/>
        <v>X</v>
      </c>
      <c r="K5649" s="11" t="str">
        <f t="shared" si="1163"/>
        <v/>
      </c>
      <c r="L5649" s="11" t="str">
        <f t="shared" si="1164"/>
        <v/>
      </c>
      <c r="M5649" s="13"/>
      <c r="X5649" s="13"/>
    </row>
    <row r="5650" spans="1:24" x14ac:dyDescent="0.3">
      <c r="A5650" s="13"/>
      <c r="B5650" s="11">
        <v>6668</v>
      </c>
      <c r="C5650" s="14">
        <f t="shared" si="1159"/>
        <v>81.657799999999995</v>
      </c>
      <c r="D5650" s="13"/>
      <c r="E5650" s="14">
        <f t="shared" si="1155"/>
        <v>81.656400000000005</v>
      </c>
      <c r="F5650" s="21">
        <f t="shared" si="1160"/>
        <v>14</v>
      </c>
      <c r="G5650" s="13"/>
      <c r="H5650" s="21">
        <f t="shared" si="1161"/>
        <v>14</v>
      </c>
      <c r="I5650" s="13"/>
      <c r="J5650" s="11" t="str">
        <f t="shared" si="1162"/>
        <v>X</v>
      </c>
      <c r="K5650" s="11" t="str">
        <f t="shared" si="1163"/>
        <v/>
      </c>
      <c r="L5650" s="11" t="str">
        <f t="shared" si="1164"/>
        <v/>
      </c>
      <c r="M5650" s="13"/>
      <c r="X5650" s="13"/>
    </row>
    <row r="5651" spans="1:24" x14ac:dyDescent="0.3">
      <c r="A5651" s="13"/>
      <c r="B5651" s="11">
        <v>6669</v>
      </c>
      <c r="C5651" s="14">
        <f t="shared" si="1159"/>
        <v>81.663899999999998</v>
      </c>
      <c r="D5651" s="13"/>
      <c r="E5651" s="14">
        <f t="shared" si="1155"/>
        <v>81.662599999999998</v>
      </c>
      <c r="F5651" s="21">
        <f t="shared" si="1160"/>
        <v>14</v>
      </c>
      <c r="G5651" s="13"/>
      <c r="H5651" s="21">
        <f t="shared" si="1161"/>
        <v>13</v>
      </c>
      <c r="I5651" s="13"/>
      <c r="J5651" s="11" t="str">
        <f t="shared" si="1162"/>
        <v/>
      </c>
      <c r="K5651" s="11" t="str">
        <f t="shared" si="1163"/>
        <v/>
      </c>
      <c r="L5651" s="11" t="str">
        <f t="shared" si="1164"/>
        <v>O</v>
      </c>
      <c r="M5651" s="13"/>
      <c r="X5651" s="13"/>
    </row>
    <row r="5652" spans="1:24" x14ac:dyDescent="0.3">
      <c r="A5652" s="13"/>
      <c r="B5652" s="11">
        <v>6670</v>
      </c>
      <c r="C5652" s="14">
        <f t="shared" si="1159"/>
        <v>81.670100000000005</v>
      </c>
      <c r="D5652" s="13"/>
      <c r="E5652" s="14">
        <f t="shared" si="1155"/>
        <v>81.668700000000001</v>
      </c>
      <c r="F5652" s="21">
        <f t="shared" si="1160"/>
        <v>13</v>
      </c>
      <c r="G5652" s="13"/>
      <c r="H5652" s="21">
        <f t="shared" si="1161"/>
        <v>14</v>
      </c>
      <c r="I5652" s="13"/>
      <c r="J5652" s="11" t="str">
        <f t="shared" si="1162"/>
        <v/>
      </c>
      <c r="K5652" s="11" t="str">
        <f t="shared" si="1163"/>
        <v>U</v>
      </c>
      <c r="L5652" s="11" t="str">
        <f t="shared" si="1164"/>
        <v/>
      </c>
      <c r="M5652" s="13"/>
      <c r="X5652" s="13"/>
    </row>
    <row r="5653" spans="1:24" x14ac:dyDescent="0.3">
      <c r="A5653" s="13"/>
      <c r="B5653" s="11">
        <v>6671</v>
      </c>
      <c r="C5653" s="14">
        <f t="shared" si="1159"/>
        <v>81.676199999999994</v>
      </c>
      <c r="D5653" s="13"/>
      <c r="E5653" s="14">
        <f t="shared" si="1155"/>
        <v>81.674800000000005</v>
      </c>
      <c r="F5653" s="21">
        <f t="shared" si="1160"/>
        <v>13</v>
      </c>
      <c r="G5653" s="13"/>
      <c r="H5653" s="21">
        <f t="shared" si="1161"/>
        <v>14</v>
      </c>
      <c r="I5653" s="13"/>
      <c r="J5653" s="11" t="str">
        <f t="shared" si="1162"/>
        <v/>
      </c>
      <c r="K5653" s="11" t="str">
        <f t="shared" si="1163"/>
        <v>U</v>
      </c>
      <c r="L5653" s="11" t="str">
        <f t="shared" si="1164"/>
        <v/>
      </c>
      <c r="M5653" s="13"/>
      <c r="X5653" s="13"/>
    </row>
    <row r="5654" spans="1:24" x14ac:dyDescent="0.3">
      <c r="A5654" s="13"/>
      <c r="B5654" s="11">
        <v>6672</v>
      </c>
      <c r="C5654" s="14">
        <f t="shared" si="1159"/>
        <v>81.682299999999998</v>
      </c>
      <c r="D5654" s="13"/>
      <c r="E5654" s="14">
        <f t="shared" si="1155"/>
        <v>81.680999999999997</v>
      </c>
      <c r="F5654" s="21">
        <f t="shared" si="1160"/>
        <v>13</v>
      </c>
      <c r="G5654" s="13"/>
      <c r="H5654" s="21">
        <f t="shared" si="1161"/>
        <v>13</v>
      </c>
      <c r="I5654" s="13"/>
      <c r="J5654" s="11" t="str">
        <f t="shared" si="1162"/>
        <v>X</v>
      </c>
      <c r="K5654" s="11" t="str">
        <f t="shared" si="1163"/>
        <v/>
      </c>
      <c r="L5654" s="11" t="str">
        <f t="shared" si="1164"/>
        <v/>
      </c>
      <c r="M5654" s="13"/>
      <c r="X5654" s="13"/>
    </row>
    <row r="5655" spans="1:24" x14ac:dyDescent="0.3">
      <c r="A5655" s="13"/>
      <c r="B5655" s="11">
        <v>6673</v>
      </c>
      <c r="C5655" s="14">
        <f t="shared" si="1159"/>
        <v>81.688400000000001</v>
      </c>
      <c r="D5655" s="13"/>
      <c r="E5655" s="14">
        <f t="shared" si="1155"/>
        <v>81.687100000000001</v>
      </c>
      <c r="F5655" s="21">
        <f t="shared" si="1160"/>
        <v>13</v>
      </c>
      <c r="G5655" s="13"/>
      <c r="H5655" s="21">
        <f t="shared" si="1161"/>
        <v>13</v>
      </c>
      <c r="I5655" s="13"/>
      <c r="J5655" s="11" t="str">
        <f t="shared" si="1162"/>
        <v>X</v>
      </c>
      <c r="K5655" s="11" t="str">
        <f t="shared" si="1163"/>
        <v/>
      </c>
      <c r="L5655" s="11" t="str">
        <f t="shared" si="1164"/>
        <v/>
      </c>
      <c r="M5655" s="13"/>
      <c r="X5655" s="13"/>
    </row>
    <row r="5656" spans="1:24" x14ac:dyDescent="0.3">
      <c r="A5656" s="13"/>
      <c r="B5656" s="11">
        <v>6674</v>
      </c>
      <c r="C5656" s="14">
        <f t="shared" si="1159"/>
        <v>81.694599999999994</v>
      </c>
      <c r="D5656" s="13"/>
      <c r="E5656" s="14">
        <f t="shared" si="1155"/>
        <v>81.693299999999994</v>
      </c>
      <c r="F5656" s="21">
        <f t="shared" si="1160"/>
        <v>13</v>
      </c>
      <c r="G5656" s="13"/>
      <c r="H5656" s="21">
        <f t="shared" si="1161"/>
        <v>13</v>
      </c>
      <c r="I5656" s="13"/>
      <c r="J5656" s="11" t="str">
        <f t="shared" si="1162"/>
        <v>X</v>
      </c>
      <c r="K5656" s="11" t="str">
        <f t="shared" si="1163"/>
        <v/>
      </c>
      <c r="L5656" s="11" t="str">
        <f t="shared" si="1164"/>
        <v/>
      </c>
      <c r="M5656" s="13"/>
      <c r="X5656" s="13"/>
    </row>
    <row r="5657" spans="1:24" x14ac:dyDescent="0.3">
      <c r="A5657" s="13"/>
      <c r="B5657" s="11">
        <v>6675</v>
      </c>
      <c r="C5657" s="14">
        <f t="shared" si="1159"/>
        <v>81.700699999999998</v>
      </c>
      <c r="D5657" s="13"/>
      <c r="E5657" s="14">
        <f t="shared" si="1155"/>
        <v>81.699399999999997</v>
      </c>
      <c r="F5657" s="21">
        <f t="shared" si="1160"/>
        <v>13</v>
      </c>
      <c r="G5657" s="13"/>
      <c r="H5657" s="21">
        <f t="shared" si="1161"/>
        <v>13</v>
      </c>
      <c r="I5657" s="13"/>
      <c r="J5657" s="11" t="str">
        <f t="shared" si="1162"/>
        <v>X</v>
      </c>
      <c r="K5657" s="11" t="str">
        <f t="shared" si="1163"/>
        <v/>
      </c>
      <c r="L5657" s="11" t="str">
        <f t="shared" si="1164"/>
        <v/>
      </c>
      <c r="M5657" s="13"/>
      <c r="X5657" s="13"/>
    </row>
    <row r="5658" spans="1:24" x14ac:dyDescent="0.3">
      <c r="A5658" s="13"/>
      <c r="B5658" s="11">
        <v>6676</v>
      </c>
      <c r="C5658" s="14">
        <f t="shared" si="1159"/>
        <v>81.706800000000001</v>
      </c>
      <c r="D5658" s="13"/>
      <c r="E5658" s="14">
        <f t="shared" si="1155"/>
        <v>81.705500000000001</v>
      </c>
      <c r="F5658" s="21">
        <f t="shared" si="1160"/>
        <v>13</v>
      </c>
      <c r="G5658" s="13"/>
      <c r="H5658" s="21">
        <f t="shared" si="1161"/>
        <v>13</v>
      </c>
      <c r="I5658" s="13"/>
      <c r="J5658" s="11" t="str">
        <f t="shared" si="1162"/>
        <v>X</v>
      </c>
      <c r="K5658" s="11" t="str">
        <f t="shared" si="1163"/>
        <v/>
      </c>
      <c r="L5658" s="11" t="str">
        <f t="shared" si="1164"/>
        <v/>
      </c>
      <c r="M5658" s="13"/>
      <c r="X5658" s="13"/>
    </row>
    <row r="5659" spans="1:24" x14ac:dyDescent="0.3">
      <c r="A5659" s="13"/>
      <c r="B5659" s="11">
        <v>6677</v>
      </c>
      <c r="C5659" s="14">
        <f t="shared" si="1159"/>
        <v>81.712900000000005</v>
      </c>
      <c r="D5659" s="13"/>
      <c r="E5659" s="14">
        <f t="shared" si="1155"/>
        <v>81.711699999999993</v>
      </c>
      <c r="F5659" s="21">
        <f t="shared" si="1160"/>
        <v>13</v>
      </c>
      <c r="G5659" s="13"/>
      <c r="H5659" s="21">
        <f t="shared" si="1161"/>
        <v>11.999999999999998</v>
      </c>
      <c r="I5659" s="13"/>
      <c r="J5659" s="11" t="str">
        <f t="shared" si="1162"/>
        <v/>
      </c>
      <c r="K5659" s="11" t="str">
        <f t="shared" si="1163"/>
        <v/>
      </c>
      <c r="L5659" s="11" t="str">
        <f t="shared" si="1164"/>
        <v>O</v>
      </c>
      <c r="M5659" s="13"/>
      <c r="X5659" s="13"/>
    </row>
    <row r="5660" spans="1:24" x14ac:dyDescent="0.3">
      <c r="A5660" s="13"/>
      <c r="B5660" s="11">
        <v>6678</v>
      </c>
      <c r="C5660" s="14">
        <f t="shared" si="1159"/>
        <v>81.718999999999994</v>
      </c>
      <c r="D5660" s="13"/>
      <c r="E5660" s="14">
        <f t="shared" si="1155"/>
        <v>81.717799999999997</v>
      </c>
      <c r="F5660" s="21">
        <f t="shared" si="1160"/>
        <v>13</v>
      </c>
      <c r="G5660" s="13"/>
      <c r="H5660" s="21">
        <f t="shared" si="1161"/>
        <v>11.999999999999998</v>
      </c>
      <c r="I5660" s="13"/>
      <c r="J5660" s="11" t="str">
        <f t="shared" si="1162"/>
        <v/>
      </c>
      <c r="K5660" s="11" t="str">
        <f t="shared" si="1163"/>
        <v/>
      </c>
      <c r="L5660" s="11" t="str">
        <f t="shared" si="1164"/>
        <v>O</v>
      </c>
      <c r="M5660" s="13"/>
      <c r="X5660" s="13"/>
    </row>
    <row r="5661" spans="1:24" x14ac:dyDescent="0.3">
      <c r="A5661" s="13"/>
      <c r="B5661" s="11">
        <v>6679</v>
      </c>
      <c r="C5661" s="14">
        <f t="shared" si="1159"/>
        <v>81.725099999999998</v>
      </c>
      <c r="D5661" s="13"/>
      <c r="E5661" s="14">
        <f t="shared" si="1155"/>
        <v>81.7239</v>
      </c>
      <c r="F5661" s="21">
        <f t="shared" ref="F5661:F5683" si="1165">ROUND((15/2)+((0.86-(E5661-81))/0.14)*(15/3),0)</f>
        <v>12</v>
      </c>
      <c r="G5661" s="13"/>
      <c r="H5661" s="21">
        <f t="shared" si="1161"/>
        <v>11.999999999999998</v>
      </c>
      <c r="I5661" s="13"/>
      <c r="J5661" s="11" t="str">
        <f t="shared" si="1162"/>
        <v>X</v>
      </c>
      <c r="K5661" s="11" t="str">
        <f t="shared" si="1163"/>
        <v/>
      </c>
      <c r="L5661" s="11" t="str">
        <f t="shared" si="1164"/>
        <v/>
      </c>
      <c r="M5661" s="13"/>
      <c r="X5661" s="13"/>
    </row>
    <row r="5662" spans="1:24" x14ac:dyDescent="0.3">
      <c r="A5662" s="13"/>
      <c r="B5662" s="11">
        <v>6680</v>
      </c>
      <c r="C5662" s="14">
        <f t="shared" si="1159"/>
        <v>81.731300000000005</v>
      </c>
      <c r="D5662" s="13"/>
      <c r="E5662" s="14">
        <f t="shared" si="1155"/>
        <v>81.730099999999993</v>
      </c>
      <c r="F5662" s="21">
        <f t="shared" si="1165"/>
        <v>12</v>
      </c>
      <c r="G5662" s="13"/>
      <c r="H5662" s="21">
        <f t="shared" si="1161"/>
        <v>11.999999999999998</v>
      </c>
      <c r="I5662" s="13"/>
      <c r="J5662" s="11" t="str">
        <f t="shared" si="1162"/>
        <v>X</v>
      </c>
      <c r="K5662" s="11" t="str">
        <f t="shared" si="1163"/>
        <v/>
      </c>
      <c r="L5662" s="11" t="str">
        <f t="shared" si="1164"/>
        <v/>
      </c>
      <c r="M5662" s="13"/>
      <c r="X5662" s="13"/>
    </row>
    <row r="5663" spans="1:24" x14ac:dyDescent="0.3">
      <c r="A5663" s="13"/>
      <c r="B5663" s="11">
        <v>6681</v>
      </c>
      <c r="C5663" s="14">
        <f t="shared" si="1159"/>
        <v>81.737399999999994</v>
      </c>
      <c r="D5663" s="13"/>
      <c r="E5663" s="14">
        <f t="shared" si="1155"/>
        <v>81.736199999999997</v>
      </c>
      <c r="F5663" s="21">
        <f t="shared" si="1165"/>
        <v>12</v>
      </c>
      <c r="G5663" s="13"/>
      <c r="H5663" s="21">
        <f t="shared" si="1161"/>
        <v>11.999999999999998</v>
      </c>
      <c r="I5663" s="13"/>
      <c r="J5663" s="11" t="str">
        <f t="shared" si="1162"/>
        <v>X</v>
      </c>
      <c r="K5663" s="11" t="str">
        <f t="shared" si="1163"/>
        <v/>
      </c>
      <c r="L5663" s="11" t="str">
        <f t="shared" si="1164"/>
        <v/>
      </c>
      <c r="M5663" s="13"/>
      <c r="X5663" s="13"/>
    </row>
    <row r="5664" spans="1:24" x14ac:dyDescent="0.3">
      <c r="A5664" s="13"/>
      <c r="B5664" s="11">
        <v>6682</v>
      </c>
      <c r="C5664" s="14">
        <f t="shared" si="1159"/>
        <v>81.743499999999997</v>
      </c>
      <c r="D5664" s="13"/>
      <c r="E5664" s="14">
        <f t="shared" si="1155"/>
        <v>81.7423</v>
      </c>
      <c r="F5664" s="21">
        <f t="shared" si="1165"/>
        <v>12</v>
      </c>
      <c r="G5664" s="13"/>
      <c r="H5664" s="21">
        <f t="shared" si="1161"/>
        <v>11.999999999999998</v>
      </c>
      <c r="I5664" s="13"/>
      <c r="J5664" s="11" t="str">
        <f t="shared" si="1162"/>
        <v>X</v>
      </c>
      <c r="K5664" s="11" t="str">
        <f t="shared" si="1163"/>
        <v/>
      </c>
      <c r="L5664" s="11" t="str">
        <f t="shared" si="1164"/>
        <v/>
      </c>
      <c r="M5664" s="13"/>
      <c r="X5664" s="13"/>
    </row>
    <row r="5665" spans="1:24" x14ac:dyDescent="0.3">
      <c r="A5665" s="13"/>
      <c r="B5665" s="11">
        <v>6683</v>
      </c>
      <c r="C5665" s="14">
        <f t="shared" si="1159"/>
        <v>81.749600000000001</v>
      </c>
      <c r="D5665" s="13"/>
      <c r="E5665" s="14">
        <f t="shared" si="1155"/>
        <v>81.748500000000007</v>
      </c>
      <c r="F5665" s="21">
        <f t="shared" si="1165"/>
        <v>11</v>
      </c>
      <c r="G5665" s="13"/>
      <c r="H5665" s="21">
        <f t="shared" si="1161"/>
        <v>11</v>
      </c>
      <c r="I5665" s="13"/>
      <c r="J5665" s="11" t="str">
        <f t="shared" si="1162"/>
        <v>X</v>
      </c>
      <c r="K5665" s="11" t="str">
        <f t="shared" si="1163"/>
        <v/>
      </c>
      <c r="L5665" s="11" t="str">
        <f t="shared" si="1164"/>
        <v/>
      </c>
      <c r="M5665" s="13"/>
      <c r="X5665" s="13"/>
    </row>
    <row r="5666" spans="1:24" x14ac:dyDescent="0.3">
      <c r="A5666" s="13"/>
      <c r="B5666" s="11">
        <v>6684</v>
      </c>
      <c r="C5666" s="14">
        <f t="shared" si="1159"/>
        <v>81.755700000000004</v>
      </c>
      <c r="D5666" s="13"/>
      <c r="E5666" s="14">
        <f t="shared" si="1155"/>
        <v>81.754599999999996</v>
      </c>
      <c r="F5666" s="21">
        <f t="shared" si="1165"/>
        <v>11</v>
      </c>
      <c r="G5666" s="13"/>
      <c r="H5666" s="21">
        <f t="shared" si="1161"/>
        <v>11</v>
      </c>
      <c r="I5666" s="13"/>
      <c r="J5666" s="11" t="str">
        <f t="shared" si="1162"/>
        <v>X</v>
      </c>
      <c r="K5666" s="11" t="str">
        <f t="shared" si="1163"/>
        <v/>
      </c>
      <c r="L5666" s="11" t="str">
        <f t="shared" si="1164"/>
        <v/>
      </c>
      <c r="M5666" s="13"/>
      <c r="X5666" s="13"/>
    </row>
    <row r="5667" spans="1:24" x14ac:dyDescent="0.3">
      <c r="A5667" s="13"/>
      <c r="B5667" s="11">
        <v>6685</v>
      </c>
      <c r="C5667" s="14">
        <f t="shared" si="1159"/>
        <v>81.761799999999994</v>
      </c>
      <c r="D5667" s="13"/>
      <c r="E5667" s="14">
        <f t="shared" si="1155"/>
        <v>81.7607</v>
      </c>
      <c r="F5667" s="21">
        <f t="shared" si="1165"/>
        <v>11</v>
      </c>
      <c r="G5667" s="13"/>
      <c r="H5667" s="21">
        <f t="shared" si="1161"/>
        <v>11</v>
      </c>
      <c r="I5667" s="13"/>
      <c r="J5667" s="11" t="str">
        <f t="shared" si="1162"/>
        <v>X</v>
      </c>
      <c r="K5667" s="11" t="str">
        <f t="shared" si="1163"/>
        <v/>
      </c>
      <c r="L5667" s="11" t="str">
        <f t="shared" si="1164"/>
        <v/>
      </c>
      <c r="M5667" s="13"/>
      <c r="X5667" s="13"/>
    </row>
    <row r="5668" spans="1:24" x14ac:dyDescent="0.3">
      <c r="A5668" s="13"/>
      <c r="B5668" s="11">
        <v>6686</v>
      </c>
      <c r="C5668" s="14">
        <f t="shared" si="1159"/>
        <v>81.768000000000001</v>
      </c>
      <c r="D5668" s="13"/>
      <c r="E5668" s="14">
        <f t="shared" si="1155"/>
        <v>81.766900000000007</v>
      </c>
      <c r="F5668" s="21">
        <f t="shared" si="1165"/>
        <v>11</v>
      </c>
      <c r="G5668" s="13"/>
      <c r="H5668" s="21">
        <f t="shared" si="1161"/>
        <v>11</v>
      </c>
      <c r="I5668" s="13"/>
      <c r="J5668" s="11" t="str">
        <f t="shared" si="1162"/>
        <v>X</v>
      </c>
      <c r="K5668" s="11" t="str">
        <f t="shared" si="1163"/>
        <v/>
      </c>
      <c r="L5668" s="11" t="str">
        <f t="shared" si="1164"/>
        <v/>
      </c>
      <c r="M5668" s="13"/>
      <c r="X5668" s="13"/>
    </row>
    <row r="5669" spans="1:24" x14ac:dyDescent="0.3">
      <c r="A5669" s="13"/>
      <c r="B5669" s="11">
        <v>6687</v>
      </c>
      <c r="C5669" s="14">
        <f t="shared" si="1159"/>
        <v>81.774100000000004</v>
      </c>
      <c r="D5669" s="13"/>
      <c r="E5669" s="14">
        <f t="shared" si="1155"/>
        <v>81.772999999999996</v>
      </c>
      <c r="F5669" s="21">
        <f t="shared" si="1165"/>
        <v>11</v>
      </c>
      <c r="G5669" s="13"/>
      <c r="H5669" s="21">
        <f t="shared" si="1161"/>
        <v>11</v>
      </c>
      <c r="I5669" s="13"/>
      <c r="J5669" s="11" t="str">
        <f t="shared" si="1162"/>
        <v>X</v>
      </c>
      <c r="K5669" s="11" t="str">
        <f t="shared" si="1163"/>
        <v/>
      </c>
      <c r="L5669" s="11" t="str">
        <f t="shared" si="1164"/>
        <v/>
      </c>
      <c r="M5669" s="13"/>
      <c r="X5669" s="13"/>
    </row>
    <row r="5670" spans="1:24" x14ac:dyDescent="0.3">
      <c r="A5670" s="13"/>
      <c r="B5670" s="11">
        <v>6688</v>
      </c>
      <c r="C5670" s="14">
        <f t="shared" si="1159"/>
        <v>81.780199999999994</v>
      </c>
      <c r="D5670" s="13"/>
      <c r="E5670" s="14">
        <f t="shared" si="1155"/>
        <v>81.7791</v>
      </c>
      <c r="F5670" s="21">
        <f t="shared" si="1165"/>
        <v>10</v>
      </c>
      <c r="G5670" s="13"/>
      <c r="H5670" s="21">
        <f t="shared" si="1161"/>
        <v>11</v>
      </c>
      <c r="I5670" s="13"/>
      <c r="J5670" s="11" t="str">
        <f t="shared" si="1162"/>
        <v/>
      </c>
      <c r="K5670" s="11" t="str">
        <f t="shared" si="1163"/>
        <v>U</v>
      </c>
      <c r="L5670" s="11" t="str">
        <f t="shared" si="1164"/>
        <v/>
      </c>
      <c r="M5670" s="13"/>
      <c r="X5670" s="13"/>
    </row>
    <row r="5671" spans="1:24" x14ac:dyDescent="0.3">
      <c r="A5671" s="13"/>
      <c r="B5671" s="11">
        <v>6689</v>
      </c>
      <c r="C5671" s="14">
        <f t="shared" si="1159"/>
        <v>81.786299999999997</v>
      </c>
      <c r="D5671" s="13"/>
      <c r="E5671" s="14">
        <f t="shared" si="1155"/>
        <v>81.785300000000007</v>
      </c>
      <c r="F5671" s="21">
        <f t="shared" si="1165"/>
        <v>10</v>
      </c>
      <c r="G5671" s="13"/>
      <c r="H5671" s="21">
        <f t="shared" si="1161"/>
        <v>10</v>
      </c>
      <c r="I5671" s="13"/>
      <c r="J5671" s="11" t="str">
        <f t="shared" si="1162"/>
        <v>X</v>
      </c>
      <c r="K5671" s="11" t="str">
        <f t="shared" si="1163"/>
        <v/>
      </c>
      <c r="L5671" s="11" t="str">
        <f t="shared" si="1164"/>
        <v/>
      </c>
      <c r="M5671" s="13"/>
      <c r="X5671" s="13"/>
    </row>
    <row r="5672" spans="1:24" x14ac:dyDescent="0.3">
      <c r="A5672" s="13"/>
      <c r="B5672" s="11">
        <v>6690</v>
      </c>
      <c r="C5672" s="14">
        <f t="shared" si="1159"/>
        <v>81.792400000000001</v>
      </c>
      <c r="D5672" s="13"/>
      <c r="E5672" s="14">
        <f t="shared" ref="E5672:E5705" si="1166">ROUND(81+(B5672-6561)/163,4)</f>
        <v>81.791399999999996</v>
      </c>
      <c r="F5672" s="21">
        <f t="shared" si="1165"/>
        <v>10</v>
      </c>
      <c r="G5672" s="13"/>
      <c r="H5672" s="21">
        <f t="shared" si="1161"/>
        <v>10</v>
      </c>
      <c r="I5672" s="13"/>
      <c r="J5672" s="11" t="str">
        <f t="shared" ref="J5672:J5705" si="1167">IF(H5672=F5672,"X","")</f>
        <v>X</v>
      </c>
      <c r="K5672" s="11" t="str">
        <f t="shared" ref="K5672:K5705" si="1168">IF(H5672&gt;F5672,"U","")</f>
        <v/>
      </c>
      <c r="L5672" s="11" t="str">
        <f t="shared" ref="L5672:L5705" si="1169">IF(H5672&lt;F5672,"O","")</f>
        <v/>
      </c>
      <c r="M5672" s="13"/>
      <c r="X5672" s="13"/>
    </row>
    <row r="5673" spans="1:24" x14ac:dyDescent="0.3">
      <c r="A5673" s="13"/>
      <c r="B5673" s="11">
        <v>6691</v>
      </c>
      <c r="C5673" s="14">
        <f t="shared" si="1159"/>
        <v>81.798500000000004</v>
      </c>
      <c r="D5673" s="13"/>
      <c r="E5673" s="14">
        <f t="shared" si="1166"/>
        <v>81.797499999999999</v>
      </c>
      <c r="F5673" s="21">
        <f t="shared" si="1165"/>
        <v>10</v>
      </c>
      <c r="G5673" s="13"/>
      <c r="H5673" s="21">
        <f t="shared" si="1161"/>
        <v>10</v>
      </c>
      <c r="I5673" s="13"/>
      <c r="J5673" s="11" t="str">
        <f t="shared" si="1167"/>
        <v>X</v>
      </c>
      <c r="K5673" s="11" t="str">
        <f t="shared" si="1168"/>
        <v/>
      </c>
      <c r="L5673" s="11" t="str">
        <f t="shared" si="1169"/>
        <v/>
      </c>
      <c r="M5673" s="13"/>
      <c r="X5673" s="13"/>
    </row>
    <row r="5674" spans="1:24" x14ac:dyDescent="0.3">
      <c r="A5674" s="13"/>
      <c r="B5674" s="11">
        <v>6692</v>
      </c>
      <c r="C5674" s="14">
        <f t="shared" si="1159"/>
        <v>81.804599999999994</v>
      </c>
      <c r="D5674" s="13"/>
      <c r="E5674" s="14">
        <f t="shared" si="1166"/>
        <v>81.803700000000006</v>
      </c>
      <c r="F5674" s="21">
        <f t="shared" si="1165"/>
        <v>10</v>
      </c>
      <c r="G5674" s="13"/>
      <c r="H5674" s="21">
        <f t="shared" si="1161"/>
        <v>9</v>
      </c>
      <c r="I5674" s="13"/>
      <c r="J5674" s="11" t="str">
        <f t="shared" si="1167"/>
        <v/>
      </c>
      <c r="K5674" s="11" t="str">
        <f t="shared" si="1168"/>
        <v/>
      </c>
      <c r="L5674" s="11" t="str">
        <f t="shared" si="1169"/>
        <v>O</v>
      </c>
      <c r="M5674" s="13"/>
      <c r="X5674" s="13"/>
    </row>
    <row r="5675" spans="1:24" x14ac:dyDescent="0.3">
      <c r="A5675" s="13"/>
      <c r="B5675" s="11">
        <v>6693</v>
      </c>
      <c r="C5675" s="14">
        <f t="shared" si="1159"/>
        <v>81.8108</v>
      </c>
      <c r="D5675" s="13"/>
      <c r="E5675" s="14">
        <f t="shared" si="1166"/>
        <v>81.809799999999996</v>
      </c>
      <c r="F5675" s="21">
        <f t="shared" si="1165"/>
        <v>9</v>
      </c>
      <c r="G5675" s="13"/>
      <c r="H5675" s="21">
        <f t="shared" si="1161"/>
        <v>10</v>
      </c>
      <c r="I5675" s="13"/>
      <c r="J5675" s="11" t="str">
        <f t="shared" si="1167"/>
        <v/>
      </c>
      <c r="K5675" s="11" t="str">
        <f t="shared" si="1168"/>
        <v>U</v>
      </c>
      <c r="L5675" s="11" t="str">
        <f t="shared" si="1169"/>
        <v/>
      </c>
      <c r="M5675" s="13"/>
      <c r="X5675" s="13"/>
    </row>
    <row r="5676" spans="1:24" x14ac:dyDescent="0.3">
      <c r="A5676" s="13"/>
      <c r="B5676" s="11">
        <v>6694</v>
      </c>
      <c r="C5676" s="14">
        <f t="shared" si="1159"/>
        <v>81.816900000000004</v>
      </c>
      <c r="D5676" s="13"/>
      <c r="E5676" s="14">
        <f t="shared" si="1166"/>
        <v>81.816000000000003</v>
      </c>
      <c r="F5676" s="21">
        <f t="shared" si="1165"/>
        <v>9</v>
      </c>
      <c r="G5676" s="13"/>
      <c r="H5676" s="21">
        <f t="shared" si="1161"/>
        <v>9</v>
      </c>
      <c r="I5676" s="13"/>
      <c r="J5676" s="11" t="str">
        <f t="shared" si="1167"/>
        <v>X</v>
      </c>
      <c r="K5676" s="11" t="str">
        <f t="shared" si="1168"/>
        <v/>
      </c>
      <c r="L5676" s="11" t="str">
        <f t="shared" si="1169"/>
        <v/>
      </c>
      <c r="M5676" s="13"/>
      <c r="X5676" s="13"/>
    </row>
    <row r="5677" spans="1:24" x14ac:dyDescent="0.3">
      <c r="A5677" s="13"/>
      <c r="B5677" s="11">
        <v>6695</v>
      </c>
      <c r="C5677" s="14">
        <f t="shared" si="1159"/>
        <v>81.822999999999993</v>
      </c>
      <c r="D5677" s="13"/>
      <c r="E5677" s="14">
        <f t="shared" si="1166"/>
        <v>81.822100000000006</v>
      </c>
      <c r="F5677" s="21">
        <f t="shared" si="1165"/>
        <v>9</v>
      </c>
      <c r="G5677" s="13"/>
      <c r="H5677" s="21">
        <f t="shared" si="1161"/>
        <v>9</v>
      </c>
      <c r="I5677" s="13"/>
      <c r="J5677" s="11" t="str">
        <f t="shared" si="1167"/>
        <v>X</v>
      </c>
      <c r="K5677" s="11" t="str">
        <f t="shared" si="1168"/>
        <v/>
      </c>
      <c r="L5677" s="11" t="str">
        <f t="shared" si="1169"/>
        <v/>
      </c>
      <c r="M5677" s="13"/>
      <c r="X5677" s="13"/>
    </row>
    <row r="5678" spans="1:24" x14ac:dyDescent="0.3">
      <c r="A5678" s="13"/>
      <c r="B5678" s="11">
        <v>6696</v>
      </c>
      <c r="C5678" s="14">
        <f t="shared" si="1159"/>
        <v>81.829099999999997</v>
      </c>
      <c r="D5678" s="13"/>
      <c r="E5678" s="14">
        <f t="shared" si="1166"/>
        <v>81.828199999999995</v>
      </c>
      <c r="F5678" s="21">
        <f t="shared" si="1165"/>
        <v>9</v>
      </c>
      <c r="G5678" s="13"/>
      <c r="H5678" s="21">
        <f t="shared" si="1161"/>
        <v>9</v>
      </c>
      <c r="I5678" s="13"/>
      <c r="J5678" s="11" t="str">
        <f t="shared" si="1167"/>
        <v>X</v>
      </c>
      <c r="K5678" s="11" t="str">
        <f t="shared" si="1168"/>
        <v/>
      </c>
      <c r="L5678" s="11" t="str">
        <f t="shared" si="1169"/>
        <v/>
      </c>
      <c r="M5678" s="13"/>
      <c r="X5678" s="13"/>
    </row>
    <row r="5679" spans="1:24" x14ac:dyDescent="0.3">
      <c r="A5679" s="13"/>
      <c r="B5679" s="11">
        <v>6697</v>
      </c>
      <c r="C5679" s="14">
        <f t="shared" si="1159"/>
        <v>81.8352</v>
      </c>
      <c r="D5679" s="13"/>
      <c r="E5679" s="14">
        <f t="shared" si="1166"/>
        <v>81.834400000000002</v>
      </c>
      <c r="F5679" s="21">
        <f t="shared" si="1165"/>
        <v>8</v>
      </c>
      <c r="G5679" s="13"/>
      <c r="H5679" s="21">
        <f t="shared" si="1161"/>
        <v>8</v>
      </c>
      <c r="I5679" s="13"/>
      <c r="J5679" s="11" t="str">
        <f t="shared" si="1167"/>
        <v>X</v>
      </c>
      <c r="K5679" s="11" t="str">
        <f t="shared" si="1168"/>
        <v/>
      </c>
      <c r="L5679" s="11" t="str">
        <f t="shared" si="1169"/>
        <v/>
      </c>
      <c r="M5679" s="13"/>
      <c r="X5679" s="13"/>
    </row>
    <row r="5680" spans="1:24" x14ac:dyDescent="0.3">
      <c r="A5680" s="13"/>
      <c r="B5680" s="11">
        <v>6698</v>
      </c>
      <c r="C5680" s="14">
        <f t="shared" si="1159"/>
        <v>81.841300000000004</v>
      </c>
      <c r="D5680" s="13"/>
      <c r="E5680" s="14">
        <f t="shared" si="1166"/>
        <v>81.840500000000006</v>
      </c>
      <c r="F5680" s="21">
        <f t="shared" si="1165"/>
        <v>8</v>
      </c>
      <c r="G5680" s="13"/>
      <c r="H5680" s="21">
        <f t="shared" si="1161"/>
        <v>8</v>
      </c>
      <c r="I5680" s="13"/>
      <c r="J5680" s="11" t="str">
        <f t="shared" si="1167"/>
        <v>X</v>
      </c>
      <c r="K5680" s="11" t="str">
        <f t="shared" si="1168"/>
        <v/>
      </c>
      <c r="L5680" s="11" t="str">
        <f t="shared" si="1169"/>
        <v/>
      </c>
      <c r="M5680" s="13"/>
      <c r="X5680" s="13"/>
    </row>
    <row r="5681" spans="1:24" x14ac:dyDescent="0.3">
      <c r="A5681" s="13"/>
      <c r="B5681" s="11">
        <v>6699</v>
      </c>
      <c r="C5681" s="14">
        <f t="shared" si="1159"/>
        <v>81.847399999999993</v>
      </c>
      <c r="D5681" s="13"/>
      <c r="E5681" s="14">
        <f t="shared" si="1166"/>
        <v>81.846599999999995</v>
      </c>
      <c r="F5681" s="21">
        <f t="shared" si="1165"/>
        <v>8</v>
      </c>
      <c r="G5681" s="13"/>
      <c r="H5681" s="21">
        <f t="shared" si="1161"/>
        <v>8</v>
      </c>
      <c r="I5681" s="13"/>
      <c r="J5681" s="11" t="str">
        <f t="shared" si="1167"/>
        <v>X</v>
      </c>
      <c r="K5681" s="11" t="str">
        <f t="shared" si="1168"/>
        <v/>
      </c>
      <c r="L5681" s="11" t="str">
        <f t="shared" si="1169"/>
        <v/>
      </c>
      <c r="M5681" s="13"/>
      <c r="X5681" s="13"/>
    </row>
    <row r="5682" spans="1:24" x14ac:dyDescent="0.3">
      <c r="A5682" s="13"/>
      <c r="B5682" s="11">
        <v>6700</v>
      </c>
      <c r="C5682" s="14">
        <f t="shared" si="1159"/>
        <v>81.853499999999997</v>
      </c>
      <c r="D5682" s="13"/>
      <c r="E5682" s="14">
        <f t="shared" si="1166"/>
        <v>81.852800000000002</v>
      </c>
      <c r="F5682" s="21">
        <f t="shared" si="1165"/>
        <v>8</v>
      </c>
      <c r="G5682" s="13"/>
      <c r="H5682" s="21">
        <f t="shared" si="1161"/>
        <v>7</v>
      </c>
      <c r="I5682" s="13"/>
      <c r="J5682" s="11" t="str">
        <f t="shared" si="1167"/>
        <v/>
      </c>
      <c r="K5682" s="11" t="str">
        <f t="shared" si="1168"/>
        <v/>
      </c>
      <c r="L5682" s="11" t="str">
        <f t="shared" si="1169"/>
        <v>O</v>
      </c>
      <c r="M5682" s="13"/>
      <c r="X5682" s="13"/>
    </row>
    <row r="5683" spans="1:24" x14ac:dyDescent="0.3">
      <c r="A5683" s="13"/>
      <c r="B5683" s="11">
        <v>6701</v>
      </c>
      <c r="C5683" s="14">
        <f t="shared" si="1159"/>
        <v>81.8596</v>
      </c>
      <c r="D5683" s="13"/>
      <c r="E5683" s="14">
        <f t="shared" si="1166"/>
        <v>81.858900000000006</v>
      </c>
      <c r="F5683" s="21">
        <f t="shared" si="1165"/>
        <v>8</v>
      </c>
      <c r="G5683" s="13"/>
      <c r="H5683" s="21">
        <f t="shared" si="1161"/>
        <v>7</v>
      </c>
      <c r="I5683" s="13"/>
      <c r="J5683" s="11" t="str">
        <f t="shared" si="1167"/>
        <v/>
      </c>
      <c r="K5683" s="11" t="str">
        <f t="shared" si="1168"/>
        <v/>
      </c>
      <c r="L5683" s="11" t="str">
        <f t="shared" si="1169"/>
        <v>O</v>
      </c>
      <c r="M5683" s="13"/>
      <c r="X5683" s="13"/>
    </row>
    <row r="5684" spans="1:24" x14ac:dyDescent="0.3">
      <c r="A5684" s="13"/>
      <c r="B5684" s="11">
        <v>6702</v>
      </c>
      <c r="C5684" s="14">
        <f t="shared" si="1159"/>
        <v>81.865700000000004</v>
      </c>
      <c r="D5684" s="13"/>
      <c r="E5684" s="14">
        <f t="shared" si="1166"/>
        <v>81.864999999999995</v>
      </c>
      <c r="F5684" s="21">
        <f t="shared" ref="F5684:F5705" si="1170">ROUND(((1-(E5684-81))/0.14)*(15/2),0)</f>
        <v>7</v>
      </c>
      <c r="G5684" s="13"/>
      <c r="H5684" s="21">
        <f t="shared" si="1161"/>
        <v>7</v>
      </c>
      <c r="I5684" s="13"/>
      <c r="J5684" s="11" t="str">
        <f t="shared" si="1167"/>
        <v>X</v>
      </c>
      <c r="K5684" s="11" t="str">
        <f t="shared" si="1168"/>
        <v/>
      </c>
      <c r="L5684" s="11" t="str">
        <f t="shared" si="1169"/>
        <v/>
      </c>
      <c r="M5684" s="13"/>
      <c r="X5684" s="13"/>
    </row>
    <row r="5685" spans="1:24" x14ac:dyDescent="0.3">
      <c r="A5685" s="13"/>
      <c r="B5685" s="11">
        <v>6703</v>
      </c>
      <c r="C5685" s="14">
        <f t="shared" si="1159"/>
        <v>81.871899999999997</v>
      </c>
      <c r="D5685" s="13"/>
      <c r="E5685" s="14">
        <f t="shared" si="1166"/>
        <v>81.871200000000002</v>
      </c>
      <c r="F5685" s="21">
        <f t="shared" si="1170"/>
        <v>7</v>
      </c>
      <c r="G5685" s="13"/>
      <c r="H5685" s="21">
        <f t="shared" si="1161"/>
        <v>7</v>
      </c>
      <c r="I5685" s="13"/>
      <c r="J5685" s="11" t="str">
        <f t="shared" si="1167"/>
        <v>X</v>
      </c>
      <c r="K5685" s="11" t="str">
        <f t="shared" si="1168"/>
        <v/>
      </c>
      <c r="L5685" s="11" t="str">
        <f t="shared" si="1169"/>
        <v/>
      </c>
      <c r="M5685" s="13"/>
      <c r="X5685" s="13"/>
    </row>
    <row r="5686" spans="1:24" x14ac:dyDescent="0.3">
      <c r="A5686" s="13"/>
      <c r="B5686" s="11">
        <v>6704</v>
      </c>
      <c r="C5686" s="14">
        <f t="shared" si="1159"/>
        <v>81.878</v>
      </c>
      <c r="D5686" s="13"/>
      <c r="E5686" s="14">
        <f t="shared" si="1166"/>
        <v>81.877300000000005</v>
      </c>
      <c r="F5686" s="21">
        <f t="shared" si="1170"/>
        <v>7</v>
      </c>
      <c r="G5686" s="13"/>
      <c r="H5686" s="21">
        <f t="shared" si="1161"/>
        <v>7</v>
      </c>
      <c r="I5686" s="13"/>
      <c r="J5686" s="11" t="str">
        <f t="shared" si="1167"/>
        <v>X</v>
      </c>
      <c r="K5686" s="11" t="str">
        <f t="shared" si="1168"/>
        <v/>
      </c>
      <c r="L5686" s="11" t="str">
        <f t="shared" si="1169"/>
        <v/>
      </c>
      <c r="M5686" s="13"/>
      <c r="X5686" s="13"/>
    </row>
    <row r="5687" spans="1:24" x14ac:dyDescent="0.3">
      <c r="A5687" s="13"/>
      <c r="B5687" s="11">
        <v>6705</v>
      </c>
      <c r="C5687" s="14">
        <f t="shared" si="1159"/>
        <v>81.884100000000004</v>
      </c>
      <c r="D5687" s="13"/>
      <c r="E5687" s="14">
        <f t="shared" si="1166"/>
        <v>81.883399999999995</v>
      </c>
      <c r="F5687" s="21">
        <f t="shared" si="1170"/>
        <v>6</v>
      </c>
      <c r="G5687" s="13"/>
      <c r="H5687" s="21">
        <f t="shared" si="1161"/>
        <v>7</v>
      </c>
      <c r="I5687" s="13"/>
      <c r="J5687" s="11" t="str">
        <f t="shared" si="1167"/>
        <v/>
      </c>
      <c r="K5687" s="11" t="str">
        <f t="shared" si="1168"/>
        <v>U</v>
      </c>
      <c r="L5687" s="11" t="str">
        <f t="shared" si="1169"/>
        <v/>
      </c>
      <c r="M5687" s="13"/>
      <c r="X5687" s="13"/>
    </row>
    <row r="5688" spans="1:24" x14ac:dyDescent="0.3">
      <c r="A5688" s="13"/>
      <c r="B5688" s="11">
        <v>6706</v>
      </c>
      <c r="C5688" s="14">
        <f t="shared" si="1159"/>
        <v>81.890199999999993</v>
      </c>
      <c r="D5688" s="13"/>
      <c r="E5688" s="14">
        <f t="shared" si="1166"/>
        <v>81.889600000000002</v>
      </c>
      <c r="F5688" s="21">
        <f t="shared" si="1170"/>
        <v>6</v>
      </c>
      <c r="G5688" s="13"/>
      <c r="H5688" s="21">
        <f t="shared" si="1161"/>
        <v>5.9999999999999991</v>
      </c>
      <c r="I5688" s="13"/>
      <c r="J5688" s="11" t="str">
        <f t="shared" si="1167"/>
        <v>X</v>
      </c>
      <c r="K5688" s="11" t="str">
        <f t="shared" si="1168"/>
        <v/>
      </c>
      <c r="L5688" s="11" t="str">
        <f t="shared" si="1169"/>
        <v/>
      </c>
      <c r="M5688" s="13"/>
      <c r="X5688" s="13"/>
    </row>
    <row r="5689" spans="1:24" x14ac:dyDescent="0.3">
      <c r="A5689" s="13"/>
      <c r="B5689" s="11">
        <v>6707</v>
      </c>
      <c r="C5689" s="14">
        <f t="shared" si="1159"/>
        <v>81.896299999999997</v>
      </c>
      <c r="D5689" s="13"/>
      <c r="E5689" s="14">
        <f t="shared" si="1166"/>
        <v>81.895700000000005</v>
      </c>
      <c r="F5689" s="21">
        <f t="shared" si="1170"/>
        <v>6</v>
      </c>
      <c r="G5689" s="13"/>
      <c r="H5689" s="21">
        <f t="shared" si="1161"/>
        <v>5.9999999999999991</v>
      </c>
      <c r="I5689" s="13"/>
      <c r="J5689" s="11" t="str">
        <f t="shared" si="1167"/>
        <v>X</v>
      </c>
      <c r="K5689" s="11" t="str">
        <f t="shared" si="1168"/>
        <v/>
      </c>
      <c r="L5689" s="11" t="str">
        <f t="shared" si="1169"/>
        <v/>
      </c>
      <c r="M5689" s="13"/>
      <c r="X5689" s="13"/>
    </row>
    <row r="5690" spans="1:24" x14ac:dyDescent="0.3">
      <c r="A5690" s="13"/>
      <c r="B5690" s="11">
        <v>6708</v>
      </c>
      <c r="C5690" s="14">
        <f t="shared" si="1159"/>
        <v>81.9024</v>
      </c>
      <c r="D5690" s="13"/>
      <c r="E5690" s="14">
        <f t="shared" si="1166"/>
        <v>81.901799999999994</v>
      </c>
      <c r="F5690" s="21">
        <f t="shared" si="1170"/>
        <v>5</v>
      </c>
      <c r="G5690" s="13"/>
      <c r="H5690" s="21">
        <f t="shared" si="1161"/>
        <v>5.9999999999999991</v>
      </c>
      <c r="I5690" s="13"/>
      <c r="J5690" s="11" t="str">
        <f t="shared" si="1167"/>
        <v/>
      </c>
      <c r="K5690" s="11" t="str">
        <f t="shared" si="1168"/>
        <v>U</v>
      </c>
      <c r="L5690" s="11" t="str">
        <f t="shared" si="1169"/>
        <v/>
      </c>
      <c r="M5690" s="13"/>
      <c r="X5690" s="13"/>
    </row>
    <row r="5691" spans="1:24" x14ac:dyDescent="0.3">
      <c r="A5691" s="13"/>
      <c r="B5691" s="11">
        <v>6709</v>
      </c>
      <c r="C5691" s="14">
        <f t="shared" si="1159"/>
        <v>81.908500000000004</v>
      </c>
      <c r="D5691" s="13"/>
      <c r="E5691" s="14">
        <f t="shared" si="1166"/>
        <v>81.908000000000001</v>
      </c>
      <c r="F5691" s="21">
        <f t="shared" si="1170"/>
        <v>5</v>
      </c>
      <c r="G5691" s="13"/>
      <c r="H5691" s="21">
        <f t="shared" si="1161"/>
        <v>5</v>
      </c>
      <c r="I5691" s="13"/>
      <c r="J5691" s="11" t="str">
        <f t="shared" si="1167"/>
        <v>X</v>
      </c>
      <c r="K5691" s="11" t="str">
        <f t="shared" si="1168"/>
        <v/>
      </c>
      <c r="L5691" s="11" t="str">
        <f t="shared" si="1169"/>
        <v/>
      </c>
      <c r="M5691" s="13"/>
      <c r="X5691" s="13"/>
    </row>
    <row r="5692" spans="1:24" x14ac:dyDescent="0.3">
      <c r="A5692" s="13"/>
      <c r="B5692" s="11">
        <v>6710</v>
      </c>
      <c r="C5692" s="14">
        <f t="shared" si="1159"/>
        <v>81.914599999999993</v>
      </c>
      <c r="D5692" s="13"/>
      <c r="E5692" s="14">
        <f t="shared" si="1166"/>
        <v>81.914100000000005</v>
      </c>
      <c r="F5692" s="21">
        <f t="shared" si="1170"/>
        <v>5</v>
      </c>
      <c r="G5692" s="13"/>
      <c r="H5692" s="21">
        <f t="shared" si="1161"/>
        <v>5</v>
      </c>
      <c r="I5692" s="13"/>
      <c r="J5692" s="11" t="str">
        <f t="shared" si="1167"/>
        <v>X</v>
      </c>
      <c r="K5692" s="11" t="str">
        <f t="shared" si="1168"/>
        <v/>
      </c>
      <c r="L5692" s="11" t="str">
        <f t="shared" si="1169"/>
        <v/>
      </c>
      <c r="M5692" s="13"/>
      <c r="X5692" s="13"/>
    </row>
    <row r="5693" spans="1:24" x14ac:dyDescent="0.3">
      <c r="A5693" s="13"/>
      <c r="B5693" s="11">
        <v>6711</v>
      </c>
      <c r="C5693" s="14">
        <f t="shared" si="1159"/>
        <v>81.920699999999997</v>
      </c>
      <c r="D5693" s="13"/>
      <c r="E5693" s="14">
        <f t="shared" si="1166"/>
        <v>81.920199999999994</v>
      </c>
      <c r="F5693" s="21">
        <f t="shared" si="1170"/>
        <v>4</v>
      </c>
      <c r="G5693" s="13"/>
      <c r="H5693" s="21">
        <f t="shared" si="1161"/>
        <v>5</v>
      </c>
      <c r="I5693" s="13"/>
      <c r="J5693" s="11" t="str">
        <f t="shared" si="1167"/>
        <v/>
      </c>
      <c r="K5693" s="11" t="str">
        <f t="shared" si="1168"/>
        <v>U</v>
      </c>
      <c r="L5693" s="11" t="str">
        <f t="shared" si="1169"/>
        <v/>
      </c>
      <c r="M5693" s="13"/>
      <c r="X5693" s="13"/>
    </row>
    <row r="5694" spans="1:24" x14ac:dyDescent="0.3">
      <c r="A5694" s="13"/>
      <c r="B5694" s="11">
        <v>6712</v>
      </c>
      <c r="C5694" s="14">
        <f t="shared" si="1159"/>
        <v>81.9268</v>
      </c>
      <c r="D5694" s="13"/>
      <c r="E5694" s="14">
        <f t="shared" si="1166"/>
        <v>81.926400000000001</v>
      </c>
      <c r="F5694" s="21">
        <f t="shared" si="1170"/>
        <v>4</v>
      </c>
      <c r="G5694" s="13"/>
      <c r="H5694" s="21">
        <f t="shared" si="1161"/>
        <v>4</v>
      </c>
      <c r="I5694" s="13"/>
      <c r="J5694" s="11" t="str">
        <f t="shared" si="1167"/>
        <v>X</v>
      </c>
      <c r="K5694" s="11" t="str">
        <f t="shared" si="1168"/>
        <v/>
      </c>
      <c r="L5694" s="11" t="str">
        <f t="shared" si="1169"/>
        <v/>
      </c>
      <c r="M5694" s="13"/>
      <c r="X5694" s="13"/>
    </row>
    <row r="5695" spans="1:24" x14ac:dyDescent="0.3">
      <c r="A5695" s="13"/>
      <c r="B5695" s="11">
        <v>6713</v>
      </c>
      <c r="C5695" s="14">
        <f t="shared" si="1159"/>
        <v>81.932900000000004</v>
      </c>
      <c r="D5695" s="13"/>
      <c r="E5695" s="14">
        <f t="shared" si="1166"/>
        <v>81.932500000000005</v>
      </c>
      <c r="F5695" s="21">
        <f t="shared" si="1170"/>
        <v>4</v>
      </c>
      <c r="G5695" s="13"/>
      <c r="H5695" s="21">
        <f t="shared" si="1161"/>
        <v>4</v>
      </c>
      <c r="I5695" s="13"/>
      <c r="J5695" s="11" t="str">
        <f t="shared" si="1167"/>
        <v>X</v>
      </c>
      <c r="K5695" s="11" t="str">
        <f t="shared" si="1168"/>
        <v/>
      </c>
      <c r="L5695" s="11" t="str">
        <f t="shared" si="1169"/>
        <v/>
      </c>
      <c r="M5695" s="13"/>
      <c r="X5695" s="13"/>
    </row>
    <row r="5696" spans="1:24" x14ac:dyDescent="0.3">
      <c r="A5696" s="13"/>
      <c r="B5696" s="11">
        <v>6714</v>
      </c>
      <c r="C5696" s="14">
        <f t="shared" si="1159"/>
        <v>81.938999999999993</v>
      </c>
      <c r="D5696" s="13"/>
      <c r="E5696" s="14">
        <f t="shared" si="1166"/>
        <v>81.938699999999997</v>
      </c>
      <c r="F5696" s="21">
        <f t="shared" si="1170"/>
        <v>3</v>
      </c>
      <c r="G5696" s="13"/>
      <c r="H5696" s="21">
        <f t="shared" si="1161"/>
        <v>2.9999999999999996</v>
      </c>
      <c r="I5696" s="13"/>
      <c r="J5696" s="11" t="str">
        <f t="shared" si="1167"/>
        <v>X</v>
      </c>
      <c r="K5696" s="11" t="str">
        <f t="shared" si="1168"/>
        <v/>
      </c>
      <c r="L5696" s="11" t="str">
        <f t="shared" si="1169"/>
        <v/>
      </c>
      <c r="M5696" s="13"/>
      <c r="X5696" s="13"/>
    </row>
    <row r="5697" spans="1:24" x14ac:dyDescent="0.3">
      <c r="A5697" s="13"/>
      <c r="B5697" s="11">
        <v>6715</v>
      </c>
      <c r="C5697" s="14">
        <f t="shared" si="1159"/>
        <v>81.945099999999996</v>
      </c>
      <c r="D5697" s="13"/>
      <c r="E5697" s="14">
        <f t="shared" si="1166"/>
        <v>81.944800000000001</v>
      </c>
      <c r="F5697" s="21">
        <f t="shared" si="1170"/>
        <v>3</v>
      </c>
      <c r="G5697" s="13"/>
      <c r="H5697" s="21">
        <f t="shared" si="1161"/>
        <v>2.9999999999999996</v>
      </c>
      <c r="I5697" s="13"/>
      <c r="J5697" s="11" t="str">
        <f t="shared" si="1167"/>
        <v>X</v>
      </c>
      <c r="K5697" s="11" t="str">
        <f t="shared" si="1168"/>
        <v/>
      </c>
      <c r="L5697" s="11" t="str">
        <f t="shared" si="1169"/>
        <v/>
      </c>
      <c r="M5697" s="13"/>
      <c r="X5697" s="13"/>
    </row>
    <row r="5698" spans="1:24" x14ac:dyDescent="0.3">
      <c r="A5698" s="13"/>
      <c r="B5698" s="11">
        <v>6716</v>
      </c>
      <c r="C5698" s="14">
        <f t="shared" si="1159"/>
        <v>81.9512</v>
      </c>
      <c r="D5698" s="13"/>
      <c r="E5698" s="14">
        <f t="shared" si="1166"/>
        <v>81.950900000000004</v>
      </c>
      <c r="F5698" s="21">
        <f t="shared" si="1170"/>
        <v>3</v>
      </c>
      <c r="G5698" s="13"/>
      <c r="H5698" s="21">
        <f t="shared" si="1161"/>
        <v>2.9999999999999996</v>
      </c>
      <c r="I5698" s="13"/>
      <c r="J5698" s="11" t="str">
        <f t="shared" si="1167"/>
        <v>X</v>
      </c>
      <c r="K5698" s="11" t="str">
        <f t="shared" si="1168"/>
        <v/>
      </c>
      <c r="L5698" s="11" t="str">
        <f t="shared" si="1169"/>
        <v/>
      </c>
      <c r="M5698" s="13"/>
      <c r="X5698" s="13"/>
    </row>
    <row r="5699" spans="1:24" x14ac:dyDescent="0.3">
      <c r="A5699" s="13"/>
      <c r="B5699" s="11">
        <v>6717</v>
      </c>
      <c r="C5699" s="14">
        <f t="shared" si="1159"/>
        <v>81.957300000000004</v>
      </c>
      <c r="D5699" s="13"/>
      <c r="E5699" s="14">
        <f t="shared" si="1166"/>
        <v>81.957099999999997</v>
      </c>
      <c r="F5699" s="21">
        <f t="shared" si="1170"/>
        <v>2</v>
      </c>
      <c r="G5699" s="13"/>
      <c r="H5699" s="21">
        <f t="shared" si="1161"/>
        <v>2</v>
      </c>
      <c r="I5699" s="13"/>
      <c r="J5699" s="11" t="str">
        <f t="shared" si="1167"/>
        <v>X</v>
      </c>
      <c r="K5699" s="11" t="str">
        <f t="shared" si="1168"/>
        <v/>
      </c>
      <c r="L5699" s="11" t="str">
        <f t="shared" si="1169"/>
        <v/>
      </c>
      <c r="M5699" s="13"/>
      <c r="X5699" s="13"/>
    </row>
    <row r="5700" spans="1:24" x14ac:dyDescent="0.3">
      <c r="A5700" s="13"/>
      <c r="B5700" s="11">
        <v>6718</v>
      </c>
      <c r="C5700" s="14">
        <f t="shared" si="1159"/>
        <v>81.963399999999993</v>
      </c>
      <c r="D5700" s="13"/>
      <c r="E5700" s="14">
        <f t="shared" si="1166"/>
        <v>81.963200000000001</v>
      </c>
      <c r="F5700" s="21">
        <f t="shared" si="1170"/>
        <v>2</v>
      </c>
      <c r="G5700" s="13"/>
      <c r="H5700" s="21">
        <f t="shared" si="1161"/>
        <v>2</v>
      </c>
      <c r="I5700" s="13"/>
      <c r="J5700" s="11" t="str">
        <f t="shared" si="1167"/>
        <v>X</v>
      </c>
      <c r="K5700" s="11" t="str">
        <f t="shared" si="1168"/>
        <v/>
      </c>
      <c r="L5700" s="11" t="str">
        <f t="shared" si="1169"/>
        <v/>
      </c>
      <c r="M5700" s="13"/>
      <c r="X5700" s="13"/>
    </row>
    <row r="5701" spans="1:24" x14ac:dyDescent="0.3">
      <c r="A5701" s="13"/>
      <c r="B5701" s="11">
        <v>6719</v>
      </c>
      <c r="C5701" s="14">
        <f t="shared" si="1159"/>
        <v>81.969499999999996</v>
      </c>
      <c r="D5701" s="13"/>
      <c r="E5701" s="14">
        <f t="shared" si="1166"/>
        <v>81.969300000000004</v>
      </c>
      <c r="F5701" s="21">
        <f t="shared" si="1170"/>
        <v>2</v>
      </c>
      <c r="G5701" s="13"/>
      <c r="H5701" s="21">
        <f t="shared" si="1161"/>
        <v>2</v>
      </c>
      <c r="I5701" s="13"/>
      <c r="J5701" s="11" t="str">
        <f t="shared" si="1167"/>
        <v>X</v>
      </c>
      <c r="K5701" s="11" t="str">
        <f t="shared" si="1168"/>
        <v/>
      </c>
      <c r="L5701" s="11" t="str">
        <f t="shared" si="1169"/>
        <v/>
      </c>
      <c r="M5701" s="13"/>
      <c r="X5701" s="13"/>
    </row>
    <row r="5702" spans="1:24" x14ac:dyDescent="0.3">
      <c r="A5702" s="13"/>
      <c r="B5702" s="11">
        <v>6720</v>
      </c>
      <c r="C5702" s="14">
        <f t="shared" ref="C5702:C5765" si="1171">ROUND(SQRT(B5702),4)</f>
        <v>81.9756</v>
      </c>
      <c r="D5702" s="13"/>
      <c r="E5702" s="14">
        <f t="shared" si="1166"/>
        <v>81.975499999999997</v>
      </c>
      <c r="F5702" s="21">
        <f t="shared" si="1170"/>
        <v>1</v>
      </c>
      <c r="G5702" s="13"/>
      <c r="H5702" s="21">
        <f t="shared" si="1161"/>
        <v>1</v>
      </c>
      <c r="I5702" s="13"/>
      <c r="J5702" s="11" t="str">
        <f t="shared" si="1167"/>
        <v>X</v>
      </c>
      <c r="K5702" s="11" t="str">
        <f t="shared" si="1168"/>
        <v/>
      </c>
      <c r="L5702" s="11" t="str">
        <f t="shared" si="1169"/>
        <v/>
      </c>
      <c r="M5702" s="13"/>
      <c r="X5702" s="13"/>
    </row>
    <row r="5703" spans="1:24" x14ac:dyDescent="0.3">
      <c r="A5703" s="13"/>
      <c r="B5703" s="11">
        <v>6721</v>
      </c>
      <c r="C5703" s="14">
        <f t="shared" si="1171"/>
        <v>81.981700000000004</v>
      </c>
      <c r="D5703" s="13"/>
      <c r="E5703" s="14">
        <f t="shared" si="1166"/>
        <v>81.9816</v>
      </c>
      <c r="F5703" s="21">
        <f t="shared" si="1170"/>
        <v>1</v>
      </c>
      <c r="G5703" s="13"/>
      <c r="H5703" s="21">
        <f t="shared" ref="H5703:H5766" si="1172">ROUND(C5703-E5703,4)*10000</f>
        <v>1</v>
      </c>
      <c r="I5703" s="13"/>
      <c r="J5703" s="11" t="str">
        <f t="shared" si="1167"/>
        <v>X</v>
      </c>
      <c r="K5703" s="11" t="str">
        <f t="shared" si="1168"/>
        <v/>
      </c>
      <c r="L5703" s="11" t="str">
        <f t="shared" si="1169"/>
        <v/>
      </c>
      <c r="M5703" s="13"/>
      <c r="X5703" s="13"/>
    </row>
    <row r="5704" spans="1:24" x14ac:dyDescent="0.3">
      <c r="A5704" s="13"/>
      <c r="B5704" s="11">
        <v>6722</v>
      </c>
      <c r="C5704" s="14">
        <f t="shared" si="1171"/>
        <v>81.987799999999993</v>
      </c>
      <c r="D5704" s="13"/>
      <c r="E5704" s="14">
        <f t="shared" si="1166"/>
        <v>81.987700000000004</v>
      </c>
      <c r="F5704" s="21">
        <f t="shared" si="1170"/>
        <v>1</v>
      </c>
      <c r="G5704" s="13"/>
      <c r="H5704" s="21">
        <f t="shared" si="1172"/>
        <v>1</v>
      </c>
      <c r="I5704" s="13"/>
      <c r="J5704" s="11" t="str">
        <f t="shared" si="1167"/>
        <v>X</v>
      </c>
      <c r="K5704" s="11" t="str">
        <f t="shared" si="1168"/>
        <v/>
      </c>
      <c r="L5704" s="11" t="str">
        <f t="shared" si="1169"/>
        <v/>
      </c>
      <c r="M5704" s="13"/>
      <c r="X5704" s="13"/>
    </row>
    <row r="5705" spans="1:24" x14ac:dyDescent="0.3">
      <c r="A5705" s="13"/>
      <c r="B5705" s="11">
        <v>6723</v>
      </c>
      <c r="C5705" s="14">
        <f t="shared" si="1171"/>
        <v>81.993899999999996</v>
      </c>
      <c r="D5705" s="13"/>
      <c r="E5705" s="14">
        <f t="shared" si="1166"/>
        <v>81.993899999999996</v>
      </c>
      <c r="F5705" s="21">
        <f t="shared" si="1170"/>
        <v>0</v>
      </c>
      <c r="G5705" s="13"/>
      <c r="H5705" s="21">
        <f t="shared" si="1172"/>
        <v>0</v>
      </c>
      <c r="I5705" s="13"/>
      <c r="J5705" s="11" t="str">
        <f t="shared" si="1167"/>
        <v>X</v>
      </c>
      <c r="K5705" s="11" t="str">
        <f t="shared" si="1168"/>
        <v/>
      </c>
      <c r="L5705" s="11" t="str">
        <f t="shared" si="1169"/>
        <v/>
      </c>
      <c r="M5705" s="13"/>
      <c r="X5705" s="13"/>
    </row>
    <row r="5706" spans="1:24" x14ac:dyDescent="0.3">
      <c r="A5706" s="13"/>
      <c r="B5706" s="11">
        <v>6724</v>
      </c>
      <c r="C5706" s="14">
        <f t="shared" si="1171"/>
        <v>82</v>
      </c>
      <c r="D5706" s="13"/>
      <c r="E5706" s="14">
        <f>82+(B5706-6724)/165</f>
        <v>82</v>
      </c>
      <c r="F5706" s="20"/>
      <c r="G5706" s="13"/>
      <c r="H5706" s="21">
        <f t="shared" si="1172"/>
        <v>0</v>
      </c>
      <c r="I5706" s="13"/>
      <c r="J5706" s="10">
        <f>COUNTIF(J5544:J5705,"X")</f>
        <v>120</v>
      </c>
      <c r="K5706" s="10">
        <f>COUNTIF(K5544:K5705,"U")</f>
        <v>29</v>
      </c>
      <c r="L5706" s="10">
        <f>COUNTIF(L5544:L5705,"O")</f>
        <v>13</v>
      </c>
      <c r="M5706" s="13"/>
      <c r="X5706" s="13"/>
    </row>
    <row r="5707" spans="1:24" x14ac:dyDescent="0.3">
      <c r="A5707" s="13"/>
      <c r="B5707" s="11">
        <v>6725</v>
      </c>
      <c r="C5707" s="14">
        <f t="shared" si="1171"/>
        <v>82.006100000000004</v>
      </c>
      <c r="D5707" s="13"/>
      <c r="E5707" s="14">
        <f t="shared" ref="E5707:E5770" si="1173">ROUND(82+(B5707-6724)/165,4)</f>
        <v>82.006100000000004</v>
      </c>
      <c r="F5707" s="21">
        <f t="shared" ref="F5707:F5729" si="1174">ROUND(((E5707-82)/0.14)*(15/2),0)</f>
        <v>0</v>
      </c>
      <c r="G5707" s="13"/>
      <c r="H5707" s="21">
        <f t="shared" si="1172"/>
        <v>0</v>
      </c>
      <c r="I5707" s="13"/>
      <c r="J5707" s="11" t="str">
        <f t="shared" ref="J5707:J5738" si="1175">IF(H5707=F5707,"X","")</f>
        <v>X</v>
      </c>
      <c r="K5707" s="11" t="str">
        <f t="shared" ref="K5707:K5738" si="1176">IF(H5707&gt;F5707,"U","")</f>
        <v/>
      </c>
      <c r="L5707" s="11" t="str">
        <f t="shared" ref="L5707:L5738" si="1177">IF(H5707&lt;F5707,"O","")</f>
        <v/>
      </c>
      <c r="M5707" s="13"/>
      <c r="X5707" s="13"/>
    </row>
    <row r="5708" spans="1:24" x14ac:dyDescent="0.3">
      <c r="A5708" s="13"/>
      <c r="B5708" s="11">
        <v>6726</v>
      </c>
      <c r="C5708" s="14">
        <f t="shared" si="1171"/>
        <v>82.012200000000007</v>
      </c>
      <c r="D5708" s="13"/>
      <c r="E5708" s="14">
        <f t="shared" si="1173"/>
        <v>82.012100000000004</v>
      </c>
      <c r="F5708" s="21">
        <f t="shared" si="1174"/>
        <v>1</v>
      </c>
      <c r="G5708" s="13"/>
      <c r="H5708" s="21">
        <f t="shared" si="1172"/>
        <v>1</v>
      </c>
      <c r="I5708" s="13"/>
      <c r="J5708" s="11" t="str">
        <f t="shared" si="1175"/>
        <v>X</v>
      </c>
      <c r="K5708" s="11" t="str">
        <f t="shared" si="1176"/>
        <v/>
      </c>
      <c r="L5708" s="11" t="str">
        <f t="shared" si="1177"/>
        <v/>
      </c>
      <c r="M5708" s="13"/>
      <c r="X5708" s="13"/>
    </row>
    <row r="5709" spans="1:24" x14ac:dyDescent="0.3">
      <c r="A5709" s="13"/>
      <c r="B5709" s="11">
        <v>6727</v>
      </c>
      <c r="C5709" s="14">
        <f t="shared" si="1171"/>
        <v>82.018299999999996</v>
      </c>
      <c r="D5709" s="13"/>
      <c r="E5709" s="14">
        <f t="shared" si="1173"/>
        <v>82.018199999999993</v>
      </c>
      <c r="F5709" s="21">
        <f t="shared" si="1174"/>
        <v>1</v>
      </c>
      <c r="G5709" s="13"/>
      <c r="H5709" s="21">
        <f t="shared" si="1172"/>
        <v>1</v>
      </c>
      <c r="I5709" s="13"/>
      <c r="J5709" s="11" t="str">
        <f t="shared" si="1175"/>
        <v>X</v>
      </c>
      <c r="K5709" s="11" t="str">
        <f t="shared" si="1176"/>
        <v/>
      </c>
      <c r="L5709" s="11" t="str">
        <f t="shared" si="1177"/>
        <v/>
      </c>
      <c r="M5709" s="13"/>
      <c r="X5709" s="13"/>
    </row>
    <row r="5710" spans="1:24" x14ac:dyDescent="0.3">
      <c r="A5710" s="13"/>
      <c r="B5710" s="11">
        <v>6728</v>
      </c>
      <c r="C5710" s="14">
        <f t="shared" si="1171"/>
        <v>82.0244</v>
      </c>
      <c r="D5710" s="13"/>
      <c r="E5710" s="14">
        <f t="shared" si="1173"/>
        <v>82.024199999999993</v>
      </c>
      <c r="F5710" s="21">
        <f t="shared" si="1174"/>
        <v>1</v>
      </c>
      <c r="G5710" s="13"/>
      <c r="H5710" s="21">
        <f t="shared" si="1172"/>
        <v>2</v>
      </c>
      <c r="I5710" s="13"/>
      <c r="J5710" s="11" t="str">
        <f t="shared" si="1175"/>
        <v/>
      </c>
      <c r="K5710" s="11" t="str">
        <f t="shared" si="1176"/>
        <v>U</v>
      </c>
      <c r="L5710" s="11" t="str">
        <f t="shared" si="1177"/>
        <v/>
      </c>
      <c r="M5710" s="13"/>
      <c r="X5710" s="13"/>
    </row>
    <row r="5711" spans="1:24" x14ac:dyDescent="0.3">
      <c r="A5711" s="13"/>
      <c r="B5711" s="11">
        <v>6729</v>
      </c>
      <c r="C5711" s="14">
        <f t="shared" si="1171"/>
        <v>82.030500000000004</v>
      </c>
      <c r="D5711" s="13"/>
      <c r="E5711" s="14">
        <f t="shared" si="1173"/>
        <v>82.030299999999997</v>
      </c>
      <c r="F5711" s="21">
        <f t="shared" si="1174"/>
        <v>2</v>
      </c>
      <c r="G5711" s="13"/>
      <c r="H5711" s="21">
        <f t="shared" si="1172"/>
        <v>2</v>
      </c>
      <c r="I5711" s="13"/>
      <c r="J5711" s="11" t="str">
        <f t="shared" si="1175"/>
        <v>X</v>
      </c>
      <c r="K5711" s="11" t="str">
        <f t="shared" si="1176"/>
        <v/>
      </c>
      <c r="L5711" s="11" t="str">
        <f t="shared" si="1177"/>
        <v/>
      </c>
      <c r="M5711" s="13"/>
      <c r="X5711" s="13"/>
    </row>
    <row r="5712" spans="1:24" x14ac:dyDescent="0.3">
      <c r="A5712" s="13"/>
      <c r="B5712" s="11">
        <v>6730</v>
      </c>
      <c r="C5712" s="14">
        <f t="shared" si="1171"/>
        <v>82.036600000000007</v>
      </c>
      <c r="D5712" s="13"/>
      <c r="E5712" s="14">
        <f t="shared" si="1173"/>
        <v>82.0364</v>
      </c>
      <c r="F5712" s="21">
        <f t="shared" si="1174"/>
        <v>2</v>
      </c>
      <c r="G5712" s="13"/>
      <c r="H5712" s="21">
        <f t="shared" si="1172"/>
        <v>2</v>
      </c>
      <c r="I5712" s="13"/>
      <c r="J5712" s="11" t="str">
        <f t="shared" si="1175"/>
        <v>X</v>
      </c>
      <c r="K5712" s="11" t="str">
        <f t="shared" si="1176"/>
        <v/>
      </c>
      <c r="L5712" s="11" t="str">
        <f t="shared" si="1177"/>
        <v/>
      </c>
      <c r="M5712" s="13"/>
      <c r="X5712" s="13"/>
    </row>
    <row r="5713" spans="1:24" x14ac:dyDescent="0.3">
      <c r="A5713" s="13"/>
      <c r="B5713" s="11">
        <v>6731</v>
      </c>
      <c r="C5713" s="14">
        <f t="shared" si="1171"/>
        <v>82.042699999999996</v>
      </c>
      <c r="D5713" s="13"/>
      <c r="E5713" s="14">
        <f t="shared" si="1173"/>
        <v>82.042400000000001</v>
      </c>
      <c r="F5713" s="21">
        <f t="shared" si="1174"/>
        <v>2</v>
      </c>
      <c r="G5713" s="13"/>
      <c r="H5713" s="21">
        <f t="shared" si="1172"/>
        <v>2.9999999999999996</v>
      </c>
      <c r="I5713" s="13"/>
      <c r="J5713" s="11" t="str">
        <f t="shared" si="1175"/>
        <v/>
      </c>
      <c r="K5713" s="11" t="str">
        <f t="shared" si="1176"/>
        <v>U</v>
      </c>
      <c r="L5713" s="11" t="str">
        <f t="shared" si="1177"/>
        <v/>
      </c>
      <c r="M5713" s="13"/>
      <c r="X5713" s="13"/>
    </row>
    <row r="5714" spans="1:24" x14ac:dyDescent="0.3">
      <c r="A5714" s="13"/>
      <c r="B5714" s="11">
        <v>6732</v>
      </c>
      <c r="C5714" s="14">
        <f t="shared" si="1171"/>
        <v>82.0488</v>
      </c>
      <c r="D5714" s="13"/>
      <c r="E5714" s="14">
        <f t="shared" si="1173"/>
        <v>82.048500000000004</v>
      </c>
      <c r="F5714" s="21">
        <f t="shared" si="1174"/>
        <v>3</v>
      </c>
      <c r="G5714" s="13"/>
      <c r="H5714" s="21">
        <f t="shared" si="1172"/>
        <v>2.9999999999999996</v>
      </c>
      <c r="I5714" s="13"/>
      <c r="J5714" s="11" t="str">
        <f t="shared" si="1175"/>
        <v>X</v>
      </c>
      <c r="K5714" s="11" t="str">
        <f t="shared" si="1176"/>
        <v/>
      </c>
      <c r="L5714" s="11" t="str">
        <f t="shared" si="1177"/>
        <v/>
      </c>
      <c r="M5714" s="13"/>
      <c r="X5714" s="13"/>
    </row>
    <row r="5715" spans="1:24" x14ac:dyDescent="0.3">
      <c r="A5715" s="13"/>
      <c r="B5715" s="11">
        <v>6733</v>
      </c>
      <c r="C5715" s="14">
        <f t="shared" si="1171"/>
        <v>82.054900000000004</v>
      </c>
      <c r="D5715" s="13"/>
      <c r="E5715" s="14">
        <f t="shared" si="1173"/>
        <v>82.054500000000004</v>
      </c>
      <c r="F5715" s="21">
        <f t="shared" si="1174"/>
        <v>3</v>
      </c>
      <c r="G5715" s="13"/>
      <c r="H5715" s="21">
        <f t="shared" si="1172"/>
        <v>4</v>
      </c>
      <c r="I5715" s="13"/>
      <c r="J5715" s="11" t="str">
        <f t="shared" si="1175"/>
        <v/>
      </c>
      <c r="K5715" s="11" t="str">
        <f t="shared" si="1176"/>
        <v>U</v>
      </c>
      <c r="L5715" s="11" t="str">
        <f t="shared" si="1177"/>
        <v/>
      </c>
      <c r="M5715" s="13"/>
      <c r="X5715" s="13"/>
    </row>
    <row r="5716" spans="1:24" x14ac:dyDescent="0.3">
      <c r="A5716" s="13"/>
      <c r="B5716" s="11">
        <v>6734</v>
      </c>
      <c r="C5716" s="14">
        <f t="shared" si="1171"/>
        <v>82.061000000000007</v>
      </c>
      <c r="D5716" s="13"/>
      <c r="E5716" s="14">
        <f t="shared" si="1173"/>
        <v>82.060599999999994</v>
      </c>
      <c r="F5716" s="21">
        <f t="shared" si="1174"/>
        <v>3</v>
      </c>
      <c r="G5716" s="13"/>
      <c r="H5716" s="21">
        <f t="shared" si="1172"/>
        <v>4</v>
      </c>
      <c r="I5716" s="13"/>
      <c r="J5716" s="11" t="str">
        <f t="shared" si="1175"/>
        <v/>
      </c>
      <c r="K5716" s="11" t="str">
        <f t="shared" si="1176"/>
        <v>U</v>
      </c>
      <c r="L5716" s="11" t="str">
        <f t="shared" si="1177"/>
        <v/>
      </c>
      <c r="M5716" s="13"/>
      <c r="X5716" s="13"/>
    </row>
    <row r="5717" spans="1:24" x14ac:dyDescent="0.3">
      <c r="A5717" s="13"/>
      <c r="B5717" s="11">
        <v>6735</v>
      </c>
      <c r="C5717" s="14">
        <f t="shared" si="1171"/>
        <v>82.066999999999993</v>
      </c>
      <c r="D5717" s="13"/>
      <c r="E5717" s="14">
        <f t="shared" si="1173"/>
        <v>82.066699999999997</v>
      </c>
      <c r="F5717" s="21">
        <f t="shared" si="1174"/>
        <v>4</v>
      </c>
      <c r="G5717" s="13"/>
      <c r="H5717" s="21">
        <f t="shared" si="1172"/>
        <v>2.9999999999999996</v>
      </c>
      <c r="I5717" s="13"/>
      <c r="J5717" s="11" t="str">
        <f t="shared" si="1175"/>
        <v/>
      </c>
      <c r="K5717" s="11" t="str">
        <f t="shared" si="1176"/>
        <v/>
      </c>
      <c r="L5717" s="11" t="str">
        <f t="shared" si="1177"/>
        <v>O</v>
      </c>
      <c r="M5717" s="13"/>
      <c r="X5717" s="13"/>
    </row>
    <row r="5718" spans="1:24" x14ac:dyDescent="0.3">
      <c r="A5718" s="13"/>
      <c r="B5718" s="11">
        <v>6736</v>
      </c>
      <c r="C5718" s="14">
        <f t="shared" si="1171"/>
        <v>82.073099999999997</v>
      </c>
      <c r="D5718" s="13"/>
      <c r="E5718" s="14">
        <f t="shared" si="1173"/>
        <v>82.072699999999998</v>
      </c>
      <c r="F5718" s="21">
        <f t="shared" si="1174"/>
        <v>4</v>
      </c>
      <c r="G5718" s="13"/>
      <c r="H5718" s="21">
        <f t="shared" si="1172"/>
        <v>4</v>
      </c>
      <c r="I5718" s="13"/>
      <c r="J5718" s="11" t="str">
        <f t="shared" si="1175"/>
        <v>X</v>
      </c>
      <c r="K5718" s="11" t="str">
        <f t="shared" si="1176"/>
        <v/>
      </c>
      <c r="L5718" s="11" t="str">
        <f t="shared" si="1177"/>
        <v/>
      </c>
      <c r="M5718" s="13"/>
      <c r="X5718" s="13"/>
    </row>
    <row r="5719" spans="1:24" x14ac:dyDescent="0.3">
      <c r="A5719" s="13"/>
      <c r="B5719" s="11">
        <v>6737</v>
      </c>
      <c r="C5719" s="14">
        <f t="shared" si="1171"/>
        <v>82.0792</v>
      </c>
      <c r="D5719" s="13"/>
      <c r="E5719" s="14">
        <f t="shared" si="1173"/>
        <v>82.078800000000001</v>
      </c>
      <c r="F5719" s="21">
        <f t="shared" si="1174"/>
        <v>4</v>
      </c>
      <c r="G5719" s="13"/>
      <c r="H5719" s="21">
        <f t="shared" si="1172"/>
        <v>4</v>
      </c>
      <c r="I5719" s="13"/>
      <c r="J5719" s="11" t="str">
        <f t="shared" si="1175"/>
        <v>X</v>
      </c>
      <c r="K5719" s="11" t="str">
        <f t="shared" si="1176"/>
        <v/>
      </c>
      <c r="L5719" s="11" t="str">
        <f t="shared" si="1177"/>
        <v/>
      </c>
      <c r="M5719" s="13"/>
      <c r="X5719" s="13"/>
    </row>
    <row r="5720" spans="1:24" x14ac:dyDescent="0.3">
      <c r="A5720" s="13"/>
      <c r="B5720" s="11">
        <v>6738</v>
      </c>
      <c r="C5720" s="14">
        <f t="shared" si="1171"/>
        <v>82.085300000000004</v>
      </c>
      <c r="D5720" s="13"/>
      <c r="E5720" s="14">
        <f t="shared" si="1173"/>
        <v>82.084800000000001</v>
      </c>
      <c r="F5720" s="21">
        <f t="shared" si="1174"/>
        <v>5</v>
      </c>
      <c r="G5720" s="13"/>
      <c r="H5720" s="21">
        <f t="shared" si="1172"/>
        <v>5</v>
      </c>
      <c r="I5720" s="13"/>
      <c r="J5720" s="11" t="str">
        <f t="shared" si="1175"/>
        <v>X</v>
      </c>
      <c r="K5720" s="11" t="str">
        <f t="shared" si="1176"/>
        <v/>
      </c>
      <c r="L5720" s="11" t="str">
        <f t="shared" si="1177"/>
        <v/>
      </c>
      <c r="M5720" s="13"/>
      <c r="X5720" s="13"/>
    </row>
    <row r="5721" spans="1:24" x14ac:dyDescent="0.3">
      <c r="A5721" s="13"/>
      <c r="B5721" s="11">
        <v>6739</v>
      </c>
      <c r="C5721" s="14">
        <f t="shared" si="1171"/>
        <v>82.091399999999993</v>
      </c>
      <c r="D5721" s="13"/>
      <c r="E5721" s="14">
        <f t="shared" si="1173"/>
        <v>82.090900000000005</v>
      </c>
      <c r="F5721" s="21">
        <f t="shared" si="1174"/>
        <v>5</v>
      </c>
      <c r="G5721" s="13"/>
      <c r="H5721" s="21">
        <f t="shared" si="1172"/>
        <v>5</v>
      </c>
      <c r="I5721" s="13"/>
      <c r="J5721" s="11" t="str">
        <f t="shared" si="1175"/>
        <v>X</v>
      </c>
      <c r="K5721" s="11" t="str">
        <f t="shared" si="1176"/>
        <v/>
      </c>
      <c r="L5721" s="11" t="str">
        <f t="shared" si="1177"/>
        <v/>
      </c>
      <c r="M5721" s="13"/>
      <c r="X5721" s="13"/>
    </row>
    <row r="5722" spans="1:24" x14ac:dyDescent="0.3">
      <c r="A5722" s="13"/>
      <c r="B5722" s="11">
        <v>6740</v>
      </c>
      <c r="C5722" s="14">
        <f t="shared" si="1171"/>
        <v>82.097499999999997</v>
      </c>
      <c r="D5722" s="13"/>
      <c r="E5722" s="14">
        <f t="shared" si="1173"/>
        <v>82.096999999999994</v>
      </c>
      <c r="F5722" s="21">
        <f t="shared" si="1174"/>
        <v>5</v>
      </c>
      <c r="G5722" s="13"/>
      <c r="H5722" s="21">
        <f t="shared" si="1172"/>
        <v>5</v>
      </c>
      <c r="I5722" s="13"/>
      <c r="J5722" s="11" t="str">
        <f t="shared" si="1175"/>
        <v>X</v>
      </c>
      <c r="K5722" s="11" t="str">
        <f t="shared" si="1176"/>
        <v/>
      </c>
      <c r="L5722" s="11" t="str">
        <f t="shared" si="1177"/>
        <v/>
      </c>
      <c r="M5722" s="13"/>
      <c r="X5722" s="13"/>
    </row>
    <row r="5723" spans="1:24" x14ac:dyDescent="0.3">
      <c r="A5723" s="13"/>
      <c r="B5723" s="11">
        <v>6741</v>
      </c>
      <c r="C5723" s="14">
        <f t="shared" si="1171"/>
        <v>82.1036</v>
      </c>
      <c r="D5723" s="13"/>
      <c r="E5723" s="14">
        <f t="shared" si="1173"/>
        <v>82.102999999999994</v>
      </c>
      <c r="F5723" s="21">
        <f t="shared" si="1174"/>
        <v>6</v>
      </c>
      <c r="G5723" s="13"/>
      <c r="H5723" s="21">
        <f t="shared" si="1172"/>
        <v>5.9999999999999991</v>
      </c>
      <c r="I5723" s="13"/>
      <c r="J5723" s="11" t="str">
        <f t="shared" si="1175"/>
        <v>X</v>
      </c>
      <c r="K5723" s="11" t="str">
        <f t="shared" si="1176"/>
        <v/>
      </c>
      <c r="L5723" s="11" t="str">
        <f t="shared" si="1177"/>
        <v/>
      </c>
      <c r="M5723" s="13"/>
      <c r="X5723" s="13"/>
    </row>
    <row r="5724" spans="1:24" x14ac:dyDescent="0.3">
      <c r="A5724" s="13"/>
      <c r="B5724" s="11">
        <v>6742</v>
      </c>
      <c r="C5724" s="14">
        <f t="shared" si="1171"/>
        <v>82.109700000000004</v>
      </c>
      <c r="D5724" s="13"/>
      <c r="E5724" s="14">
        <f t="shared" si="1173"/>
        <v>82.109099999999998</v>
      </c>
      <c r="F5724" s="21">
        <f t="shared" si="1174"/>
        <v>6</v>
      </c>
      <c r="G5724" s="13"/>
      <c r="H5724" s="21">
        <f t="shared" si="1172"/>
        <v>5.9999999999999991</v>
      </c>
      <c r="I5724" s="13"/>
      <c r="J5724" s="11" t="str">
        <f t="shared" si="1175"/>
        <v>X</v>
      </c>
      <c r="K5724" s="11" t="str">
        <f t="shared" si="1176"/>
        <v/>
      </c>
      <c r="L5724" s="11" t="str">
        <f t="shared" si="1177"/>
        <v/>
      </c>
      <c r="M5724" s="13"/>
      <c r="X5724" s="13"/>
    </row>
    <row r="5725" spans="1:24" x14ac:dyDescent="0.3">
      <c r="A5725" s="13"/>
      <c r="B5725" s="11">
        <v>6743</v>
      </c>
      <c r="C5725" s="14">
        <f t="shared" si="1171"/>
        <v>82.115799999999993</v>
      </c>
      <c r="D5725" s="13"/>
      <c r="E5725" s="14">
        <f t="shared" si="1173"/>
        <v>82.115200000000002</v>
      </c>
      <c r="F5725" s="21">
        <f t="shared" si="1174"/>
        <v>6</v>
      </c>
      <c r="G5725" s="13"/>
      <c r="H5725" s="21">
        <f t="shared" si="1172"/>
        <v>5.9999999999999991</v>
      </c>
      <c r="I5725" s="13"/>
      <c r="J5725" s="11" t="str">
        <f t="shared" si="1175"/>
        <v>X</v>
      </c>
      <c r="K5725" s="11" t="str">
        <f t="shared" si="1176"/>
        <v/>
      </c>
      <c r="L5725" s="11" t="str">
        <f t="shared" si="1177"/>
        <v/>
      </c>
      <c r="M5725" s="13"/>
      <c r="X5725" s="13"/>
    </row>
    <row r="5726" spans="1:24" x14ac:dyDescent="0.3">
      <c r="A5726" s="13"/>
      <c r="B5726" s="11">
        <v>6744</v>
      </c>
      <c r="C5726" s="14">
        <f t="shared" si="1171"/>
        <v>82.121899999999997</v>
      </c>
      <c r="D5726" s="13"/>
      <c r="E5726" s="14">
        <f t="shared" si="1173"/>
        <v>82.121200000000002</v>
      </c>
      <c r="F5726" s="21">
        <f t="shared" si="1174"/>
        <v>6</v>
      </c>
      <c r="G5726" s="13"/>
      <c r="H5726" s="21">
        <f t="shared" si="1172"/>
        <v>7</v>
      </c>
      <c r="I5726" s="13"/>
      <c r="J5726" s="11" t="str">
        <f t="shared" si="1175"/>
        <v/>
      </c>
      <c r="K5726" s="11" t="str">
        <f t="shared" si="1176"/>
        <v>U</v>
      </c>
      <c r="L5726" s="11" t="str">
        <f t="shared" si="1177"/>
        <v/>
      </c>
      <c r="M5726" s="13"/>
      <c r="X5726" s="13"/>
    </row>
    <row r="5727" spans="1:24" x14ac:dyDescent="0.3">
      <c r="A5727" s="13"/>
      <c r="B5727" s="11">
        <v>6745</v>
      </c>
      <c r="C5727" s="14">
        <f t="shared" si="1171"/>
        <v>82.127899999999997</v>
      </c>
      <c r="D5727" s="13"/>
      <c r="E5727" s="14">
        <f t="shared" si="1173"/>
        <v>82.127300000000005</v>
      </c>
      <c r="F5727" s="21">
        <f t="shared" si="1174"/>
        <v>7</v>
      </c>
      <c r="G5727" s="13"/>
      <c r="H5727" s="21">
        <f t="shared" si="1172"/>
        <v>5.9999999999999991</v>
      </c>
      <c r="I5727" s="13"/>
      <c r="J5727" s="11" t="str">
        <f t="shared" si="1175"/>
        <v/>
      </c>
      <c r="K5727" s="11" t="str">
        <f t="shared" si="1176"/>
        <v/>
      </c>
      <c r="L5727" s="11" t="str">
        <f t="shared" si="1177"/>
        <v>O</v>
      </c>
      <c r="M5727" s="13"/>
      <c r="X5727" s="13"/>
    </row>
    <row r="5728" spans="1:24" x14ac:dyDescent="0.3">
      <c r="A5728" s="13"/>
      <c r="B5728" s="11">
        <v>6746</v>
      </c>
      <c r="C5728" s="14">
        <f t="shared" si="1171"/>
        <v>82.134</v>
      </c>
      <c r="D5728" s="13"/>
      <c r="E5728" s="14">
        <f t="shared" si="1173"/>
        <v>82.133300000000006</v>
      </c>
      <c r="F5728" s="21">
        <f t="shared" si="1174"/>
        <v>7</v>
      </c>
      <c r="G5728" s="13"/>
      <c r="H5728" s="21">
        <f t="shared" si="1172"/>
        <v>7</v>
      </c>
      <c r="I5728" s="13"/>
      <c r="J5728" s="11" t="str">
        <f t="shared" si="1175"/>
        <v>X</v>
      </c>
      <c r="K5728" s="11" t="str">
        <f t="shared" si="1176"/>
        <v/>
      </c>
      <c r="L5728" s="11" t="str">
        <f t="shared" si="1177"/>
        <v/>
      </c>
      <c r="M5728" s="13"/>
      <c r="X5728" s="13"/>
    </row>
    <row r="5729" spans="1:24" x14ac:dyDescent="0.3">
      <c r="A5729" s="13"/>
      <c r="B5729" s="11">
        <v>6747</v>
      </c>
      <c r="C5729" s="14">
        <f t="shared" si="1171"/>
        <v>82.140100000000004</v>
      </c>
      <c r="D5729" s="13"/>
      <c r="E5729" s="14">
        <f t="shared" si="1173"/>
        <v>82.139399999999995</v>
      </c>
      <c r="F5729" s="21">
        <f t="shared" si="1174"/>
        <v>7</v>
      </c>
      <c r="G5729" s="13"/>
      <c r="H5729" s="21">
        <f t="shared" si="1172"/>
        <v>7</v>
      </c>
      <c r="I5729" s="13"/>
      <c r="J5729" s="11" t="str">
        <f t="shared" si="1175"/>
        <v>X</v>
      </c>
      <c r="K5729" s="11" t="str">
        <f t="shared" si="1176"/>
        <v/>
      </c>
      <c r="L5729" s="11" t="str">
        <f t="shared" si="1177"/>
        <v/>
      </c>
      <c r="M5729" s="13"/>
      <c r="X5729" s="13"/>
    </row>
    <row r="5730" spans="1:24" x14ac:dyDescent="0.3">
      <c r="A5730" s="13"/>
      <c r="B5730" s="11">
        <v>6748</v>
      </c>
      <c r="C5730" s="14">
        <f t="shared" si="1171"/>
        <v>82.146199999999993</v>
      </c>
      <c r="D5730" s="13"/>
      <c r="E5730" s="14">
        <f t="shared" si="1173"/>
        <v>82.145499999999998</v>
      </c>
      <c r="F5730" s="21">
        <f t="shared" ref="F5730:F5752" si="1178">ROUND((15/2)+(((E5730-82)-0.14)/0.14)*(15/3),0)</f>
        <v>8</v>
      </c>
      <c r="G5730" s="13"/>
      <c r="H5730" s="21">
        <f t="shared" si="1172"/>
        <v>7</v>
      </c>
      <c r="I5730" s="13"/>
      <c r="J5730" s="11" t="str">
        <f t="shared" si="1175"/>
        <v/>
      </c>
      <c r="K5730" s="11" t="str">
        <f t="shared" si="1176"/>
        <v/>
      </c>
      <c r="L5730" s="11" t="str">
        <f t="shared" si="1177"/>
        <v>O</v>
      </c>
      <c r="M5730" s="13"/>
      <c r="X5730" s="13"/>
    </row>
    <row r="5731" spans="1:24" x14ac:dyDescent="0.3">
      <c r="A5731" s="13"/>
      <c r="B5731" s="11">
        <v>6749</v>
      </c>
      <c r="C5731" s="14">
        <f t="shared" si="1171"/>
        <v>82.152299999999997</v>
      </c>
      <c r="D5731" s="13"/>
      <c r="E5731" s="14">
        <f t="shared" si="1173"/>
        <v>82.151499999999999</v>
      </c>
      <c r="F5731" s="21">
        <f t="shared" si="1178"/>
        <v>8</v>
      </c>
      <c r="G5731" s="13"/>
      <c r="H5731" s="21">
        <f t="shared" si="1172"/>
        <v>8</v>
      </c>
      <c r="I5731" s="13"/>
      <c r="J5731" s="11" t="str">
        <f t="shared" si="1175"/>
        <v>X</v>
      </c>
      <c r="K5731" s="11" t="str">
        <f t="shared" si="1176"/>
        <v/>
      </c>
      <c r="L5731" s="11" t="str">
        <f t="shared" si="1177"/>
        <v/>
      </c>
      <c r="M5731" s="13"/>
      <c r="X5731" s="13"/>
    </row>
    <row r="5732" spans="1:24" x14ac:dyDescent="0.3">
      <c r="A5732" s="13"/>
      <c r="B5732" s="11">
        <v>6750</v>
      </c>
      <c r="C5732" s="14">
        <f t="shared" si="1171"/>
        <v>82.1584</v>
      </c>
      <c r="D5732" s="13"/>
      <c r="E5732" s="14">
        <f t="shared" si="1173"/>
        <v>82.157600000000002</v>
      </c>
      <c r="F5732" s="21">
        <f t="shared" si="1178"/>
        <v>8</v>
      </c>
      <c r="G5732" s="13"/>
      <c r="H5732" s="21">
        <f t="shared" si="1172"/>
        <v>8</v>
      </c>
      <c r="I5732" s="13"/>
      <c r="J5732" s="11" t="str">
        <f t="shared" si="1175"/>
        <v>X</v>
      </c>
      <c r="K5732" s="11" t="str">
        <f t="shared" si="1176"/>
        <v/>
      </c>
      <c r="L5732" s="11" t="str">
        <f t="shared" si="1177"/>
        <v/>
      </c>
      <c r="M5732" s="13"/>
      <c r="X5732" s="13"/>
    </row>
    <row r="5733" spans="1:24" x14ac:dyDescent="0.3">
      <c r="A5733" s="13"/>
      <c r="B5733" s="11">
        <v>6751</v>
      </c>
      <c r="C5733" s="14">
        <f t="shared" si="1171"/>
        <v>82.164500000000004</v>
      </c>
      <c r="D5733" s="13"/>
      <c r="E5733" s="14">
        <f t="shared" si="1173"/>
        <v>82.163600000000002</v>
      </c>
      <c r="F5733" s="21">
        <f t="shared" si="1178"/>
        <v>8</v>
      </c>
      <c r="G5733" s="13"/>
      <c r="H5733" s="21">
        <f t="shared" si="1172"/>
        <v>9</v>
      </c>
      <c r="I5733" s="13"/>
      <c r="J5733" s="11" t="str">
        <f t="shared" si="1175"/>
        <v/>
      </c>
      <c r="K5733" s="11" t="str">
        <f t="shared" si="1176"/>
        <v>U</v>
      </c>
      <c r="L5733" s="11" t="str">
        <f t="shared" si="1177"/>
        <v/>
      </c>
      <c r="M5733" s="13"/>
      <c r="X5733" s="13"/>
    </row>
    <row r="5734" spans="1:24" x14ac:dyDescent="0.3">
      <c r="A5734" s="13"/>
      <c r="B5734" s="11">
        <v>6752</v>
      </c>
      <c r="C5734" s="14">
        <f t="shared" si="1171"/>
        <v>82.170599999999993</v>
      </c>
      <c r="D5734" s="13"/>
      <c r="E5734" s="14">
        <f t="shared" si="1173"/>
        <v>82.169700000000006</v>
      </c>
      <c r="F5734" s="21">
        <f t="shared" si="1178"/>
        <v>9</v>
      </c>
      <c r="G5734" s="13"/>
      <c r="H5734" s="21">
        <f t="shared" si="1172"/>
        <v>9</v>
      </c>
      <c r="I5734" s="13"/>
      <c r="J5734" s="11" t="str">
        <f t="shared" si="1175"/>
        <v>X</v>
      </c>
      <c r="K5734" s="11" t="str">
        <f t="shared" si="1176"/>
        <v/>
      </c>
      <c r="L5734" s="11" t="str">
        <f t="shared" si="1177"/>
        <v/>
      </c>
      <c r="M5734" s="13"/>
      <c r="X5734" s="13"/>
    </row>
    <row r="5735" spans="1:24" x14ac:dyDescent="0.3">
      <c r="A5735" s="13"/>
      <c r="B5735" s="11">
        <v>6753</v>
      </c>
      <c r="C5735" s="14">
        <f t="shared" si="1171"/>
        <v>82.176599999999993</v>
      </c>
      <c r="D5735" s="13"/>
      <c r="E5735" s="14">
        <f t="shared" si="1173"/>
        <v>82.175799999999995</v>
      </c>
      <c r="F5735" s="21">
        <f t="shared" si="1178"/>
        <v>9</v>
      </c>
      <c r="G5735" s="13"/>
      <c r="H5735" s="21">
        <f t="shared" si="1172"/>
        <v>8</v>
      </c>
      <c r="I5735" s="13"/>
      <c r="J5735" s="11" t="str">
        <f t="shared" si="1175"/>
        <v/>
      </c>
      <c r="K5735" s="11" t="str">
        <f t="shared" si="1176"/>
        <v/>
      </c>
      <c r="L5735" s="11" t="str">
        <f t="shared" si="1177"/>
        <v>O</v>
      </c>
      <c r="M5735" s="13"/>
      <c r="X5735" s="13"/>
    </row>
    <row r="5736" spans="1:24" x14ac:dyDescent="0.3">
      <c r="A5736" s="13"/>
      <c r="B5736" s="11">
        <v>6754</v>
      </c>
      <c r="C5736" s="14">
        <f t="shared" si="1171"/>
        <v>82.182699999999997</v>
      </c>
      <c r="D5736" s="13"/>
      <c r="E5736" s="14">
        <f t="shared" si="1173"/>
        <v>82.181799999999996</v>
      </c>
      <c r="F5736" s="21">
        <f t="shared" si="1178"/>
        <v>9</v>
      </c>
      <c r="G5736" s="13"/>
      <c r="H5736" s="21">
        <f t="shared" si="1172"/>
        <v>9</v>
      </c>
      <c r="I5736" s="13"/>
      <c r="J5736" s="11" t="str">
        <f t="shared" si="1175"/>
        <v>X</v>
      </c>
      <c r="K5736" s="11" t="str">
        <f t="shared" si="1176"/>
        <v/>
      </c>
      <c r="L5736" s="11" t="str">
        <f t="shared" si="1177"/>
        <v/>
      </c>
      <c r="M5736" s="13"/>
      <c r="X5736" s="13"/>
    </row>
    <row r="5737" spans="1:24" x14ac:dyDescent="0.3">
      <c r="A5737" s="13"/>
      <c r="B5737" s="11">
        <v>6755</v>
      </c>
      <c r="C5737" s="14">
        <f t="shared" si="1171"/>
        <v>82.188800000000001</v>
      </c>
      <c r="D5737" s="13"/>
      <c r="E5737" s="14">
        <f t="shared" si="1173"/>
        <v>82.187899999999999</v>
      </c>
      <c r="F5737" s="21">
        <f t="shared" si="1178"/>
        <v>9</v>
      </c>
      <c r="G5737" s="13"/>
      <c r="H5737" s="21">
        <f t="shared" si="1172"/>
        <v>9</v>
      </c>
      <c r="I5737" s="13"/>
      <c r="J5737" s="11" t="str">
        <f t="shared" si="1175"/>
        <v>X</v>
      </c>
      <c r="K5737" s="11" t="str">
        <f t="shared" si="1176"/>
        <v/>
      </c>
      <c r="L5737" s="11" t="str">
        <f t="shared" si="1177"/>
        <v/>
      </c>
      <c r="M5737" s="13"/>
      <c r="X5737" s="13"/>
    </row>
    <row r="5738" spans="1:24" x14ac:dyDescent="0.3">
      <c r="A5738" s="13"/>
      <c r="B5738" s="11">
        <v>6756</v>
      </c>
      <c r="C5738" s="14">
        <f t="shared" si="1171"/>
        <v>82.194900000000004</v>
      </c>
      <c r="D5738" s="13"/>
      <c r="E5738" s="14">
        <f t="shared" si="1173"/>
        <v>82.193899999999999</v>
      </c>
      <c r="F5738" s="21">
        <f t="shared" si="1178"/>
        <v>9</v>
      </c>
      <c r="G5738" s="13"/>
      <c r="H5738" s="21">
        <f t="shared" si="1172"/>
        <v>10</v>
      </c>
      <c r="I5738" s="13"/>
      <c r="J5738" s="11" t="str">
        <f t="shared" si="1175"/>
        <v/>
      </c>
      <c r="K5738" s="11" t="str">
        <f t="shared" si="1176"/>
        <v>U</v>
      </c>
      <c r="L5738" s="11" t="str">
        <f t="shared" si="1177"/>
        <v/>
      </c>
      <c r="M5738" s="13"/>
      <c r="X5738" s="13"/>
    </row>
    <row r="5739" spans="1:24" x14ac:dyDescent="0.3">
      <c r="A5739" s="13"/>
      <c r="B5739" s="11">
        <v>6757</v>
      </c>
      <c r="C5739" s="14">
        <f t="shared" si="1171"/>
        <v>82.200999999999993</v>
      </c>
      <c r="D5739" s="13"/>
      <c r="E5739" s="14">
        <f t="shared" si="1173"/>
        <v>82.2</v>
      </c>
      <c r="F5739" s="21">
        <f t="shared" si="1178"/>
        <v>10</v>
      </c>
      <c r="G5739" s="13"/>
      <c r="H5739" s="21">
        <f t="shared" si="1172"/>
        <v>10</v>
      </c>
      <c r="I5739" s="13"/>
      <c r="J5739" s="11" t="str">
        <f t="shared" ref="J5739:J5770" si="1179">IF(H5739=F5739,"X","")</f>
        <v>X</v>
      </c>
      <c r="K5739" s="11" t="str">
        <f t="shared" ref="K5739:K5770" si="1180">IF(H5739&gt;F5739,"U","")</f>
        <v/>
      </c>
      <c r="L5739" s="11" t="str">
        <f t="shared" ref="L5739:L5770" si="1181">IF(H5739&lt;F5739,"O","")</f>
        <v/>
      </c>
      <c r="M5739" s="13"/>
      <c r="X5739" s="13"/>
    </row>
    <row r="5740" spans="1:24" x14ac:dyDescent="0.3">
      <c r="A5740" s="13"/>
      <c r="B5740" s="11">
        <v>6758</v>
      </c>
      <c r="C5740" s="14">
        <f t="shared" si="1171"/>
        <v>82.207099999999997</v>
      </c>
      <c r="D5740" s="13"/>
      <c r="E5740" s="14">
        <f t="shared" si="1173"/>
        <v>82.206100000000006</v>
      </c>
      <c r="F5740" s="21">
        <f t="shared" si="1178"/>
        <v>10</v>
      </c>
      <c r="G5740" s="13"/>
      <c r="H5740" s="21">
        <f t="shared" si="1172"/>
        <v>10</v>
      </c>
      <c r="I5740" s="13"/>
      <c r="J5740" s="11" t="str">
        <f t="shared" si="1179"/>
        <v>X</v>
      </c>
      <c r="K5740" s="11" t="str">
        <f t="shared" si="1180"/>
        <v/>
      </c>
      <c r="L5740" s="11" t="str">
        <f t="shared" si="1181"/>
        <v/>
      </c>
      <c r="M5740" s="13"/>
      <c r="X5740" s="13"/>
    </row>
    <row r="5741" spans="1:24" x14ac:dyDescent="0.3">
      <c r="A5741" s="13"/>
      <c r="B5741" s="11">
        <v>6759</v>
      </c>
      <c r="C5741" s="14">
        <f t="shared" si="1171"/>
        <v>82.213099999999997</v>
      </c>
      <c r="D5741" s="13"/>
      <c r="E5741" s="14">
        <f t="shared" si="1173"/>
        <v>82.212100000000007</v>
      </c>
      <c r="F5741" s="21">
        <f t="shared" si="1178"/>
        <v>10</v>
      </c>
      <c r="G5741" s="13"/>
      <c r="H5741" s="21">
        <f t="shared" si="1172"/>
        <v>10</v>
      </c>
      <c r="I5741" s="13"/>
      <c r="J5741" s="11" t="str">
        <f t="shared" si="1179"/>
        <v>X</v>
      </c>
      <c r="K5741" s="11" t="str">
        <f t="shared" si="1180"/>
        <v/>
      </c>
      <c r="L5741" s="11" t="str">
        <f t="shared" si="1181"/>
        <v/>
      </c>
      <c r="M5741" s="13"/>
      <c r="X5741" s="13"/>
    </row>
    <row r="5742" spans="1:24" x14ac:dyDescent="0.3">
      <c r="A5742" s="13"/>
      <c r="B5742" s="11">
        <v>6760</v>
      </c>
      <c r="C5742" s="14">
        <f t="shared" si="1171"/>
        <v>82.219200000000001</v>
      </c>
      <c r="D5742" s="13"/>
      <c r="E5742" s="14">
        <f t="shared" si="1173"/>
        <v>82.218199999999996</v>
      </c>
      <c r="F5742" s="21">
        <f t="shared" si="1178"/>
        <v>10</v>
      </c>
      <c r="G5742" s="13"/>
      <c r="H5742" s="21">
        <f t="shared" si="1172"/>
        <v>10</v>
      </c>
      <c r="I5742" s="13"/>
      <c r="J5742" s="11" t="str">
        <f t="shared" si="1179"/>
        <v>X</v>
      </c>
      <c r="K5742" s="11" t="str">
        <f t="shared" si="1180"/>
        <v/>
      </c>
      <c r="L5742" s="11" t="str">
        <f t="shared" si="1181"/>
        <v/>
      </c>
      <c r="M5742" s="13"/>
      <c r="X5742" s="13"/>
    </row>
    <row r="5743" spans="1:24" x14ac:dyDescent="0.3">
      <c r="A5743" s="13"/>
      <c r="B5743" s="11">
        <v>6761</v>
      </c>
      <c r="C5743" s="14">
        <f t="shared" si="1171"/>
        <v>82.225300000000004</v>
      </c>
      <c r="D5743" s="13"/>
      <c r="E5743" s="14">
        <f t="shared" si="1173"/>
        <v>82.224199999999996</v>
      </c>
      <c r="F5743" s="21">
        <f t="shared" si="1178"/>
        <v>11</v>
      </c>
      <c r="G5743" s="13"/>
      <c r="H5743" s="21">
        <f t="shared" si="1172"/>
        <v>11</v>
      </c>
      <c r="I5743" s="13"/>
      <c r="J5743" s="11" t="str">
        <f t="shared" si="1179"/>
        <v>X</v>
      </c>
      <c r="K5743" s="11" t="str">
        <f t="shared" si="1180"/>
        <v/>
      </c>
      <c r="L5743" s="11" t="str">
        <f t="shared" si="1181"/>
        <v/>
      </c>
      <c r="M5743" s="13"/>
      <c r="X5743" s="13"/>
    </row>
    <row r="5744" spans="1:24" x14ac:dyDescent="0.3">
      <c r="A5744" s="13"/>
      <c r="B5744" s="11">
        <v>6762</v>
      </c>
      <c r="C5744" s="14">
        <f t="shared" si="1171"/>
        <v>82.231399999999994</v>
      </c>
      <c r="D5744" s="13"/>
      <c r="E5744" s="14">
        <f t="shared" si="1173"/>
        <v>82.2303</v>
      </c>
      <c r="F5744" s="21">
        <f t="shared" si="1178"/>
        <v>11</v>
      </c>
      <c r="G5744" s="13"/>
      <c r="H5744" s="21">
        <f t="shared" si="1172"/>
        <v>11</v>
      </c>
      <c r="I5744" s="13"/>
      <c r="J5744" s="11" t="str">
        <f t="shared" si="1179"/>
        <v>X</v>
      </c>
      <c r="K5744" s="11" t="str">
        <f t="shared" si="1180"/>
        <v/>
      </c>
      <c r="L5744" s="11" t="str">
        <f t="shared" si="1181"/>
        <v/>
      </c>
      <c r="M5744" s="13"/>
      <c r="X5744" s="13"/>
    </row>
    <row r="5745" spans="1:24" x14ac:dyDescent="0.3">
      <c r="A5745" s="13"/>
      <c r="B5745" s="11">
        <v>6763</v>
      </c>
      <c r="C5745" s="14">
        <f t="shared" si="1171"/>
        <v>82.237499999999997</v>
      </c>
      <c r="D5745" s="13"/>
      <c r="E5745" s="14">
        <f t="shared" si="1173"/>
        <v>82.236400000000003</v>
      </c>
      <c r="F5745" s="21">
        <f t="shared" si="1178"/>
        <v>11</v>
      </c>
      <c r="G5745" s="13"/>
      <c r="H5745" s="21">
        <f t="shared" si="1172"/>
        <v>11</v>
      </c>
      <c r="I5745" s="13"/>
      <c r="J5745" s="11" t="str">
        <f t="shared" si="1179"/>
        <v>X</v>
      </c>
      <c r="K5745" s="11" t="str">
        <f t="shared" si="1180"/>
        <v/>
      </c>
      <c r="L5745" s="11" t="str">
        <f t="shared" si="1181"/>
        <v/>
      </c>
      <c r="M5745" s="13"/>
      <c r="X5745" s="13"/>
    </row>
    <row r="5746" spans="1:24" x14ac:dyDescent="0.3">
      <c r="A5746" s="13"/>
      <c r="B5746" s="11">
        <v>6764</v>
      </c>
      <c r="C5746" s="14">
        <f t="shared" si="1171"/>
        <v>82.243499999999997</v>
      </c>
      <c r="D5746" s="13"/>
      <c r="E5746" s="14">
        <f t="shared" si="1173"/>
        <v>82.242400000000004</v>
      </c>
      <c r="F5746" s="21">
        <f t="shared" si="1178"/>
        <v>11</v>
      </c>
      <c r="G5746" s="13"/>
      <c r="H5746" s="21">
        <f t="shared" si="1172"/>
        <v>11</v>
      </c>
      <c r="I5746" s="13"/>
      <c r="J5746" s="11" t="str">
        <f t="shared" si="1179"/>
        <v>X</v>
      </c>
      <c r="K5746" s="11" t="str">
        <f t="shared" si="1180"/>
        <v/>
      </c>
      <c r="L5746" s="11" t="str">
        <f t="shared" si="1181"/>
        <v/>
      </c>
      <c r="M5746" s="13"/>
      <c r="X5746" s="13"/>
    </row>
    <row r="5747" spans="1:24" x14ac:dyDescent="0.3">
      <c r="A5747" s="13"/>
      <c r="B5747" s="11">
        <v>6765</v>
      </c>
      <c r="C5747" s="14">
        <f t="shared" si="1171"/>
        <v>82.249600000000001</v>
      </c>
      <c r="D5747" s="13"/>
      <c r="E5747" s="14">
        <f t="shared" si="1173"/>
        <v>82.248500000000007</v>
      </c>
      <c r="F5747" s="21">
        <f t="shared" si="1178"/>
        <v>11</v>
      </c>
      <c r="G5747" s="13"/>
      <c r="H5747" s="21">
        <f t="shared" si="1172"/>
        <v>11</v>
      </c>
      <c r="I5747" s="13"/>
      <c r="J5747" s="11" t="str">
        <f t="shared" si="1179"/>
        <v>X</v>
      </c>
      <c r="K5747" s="11" t="str">
        <f t="shared" si="1180"/>
        <v/>
      </c>
      <c r="L5747" s="11" t="str">
        <f t="shared" si="1181"/>
        <v/>
      </c>
      <c r="M5747" s="13"/>
      <c r="X5747" s="13"/>
    </row>
    <row r="5748" spans="1:24" x14ac:dyDescent="0.3">
      <c r="A5748" s="13"/>
      <c r="B5748" s="11">
        <v>6766</v>
      </c>
      <c r="C5748" s="14">
        <f t="shared" si="1171"/>
        <v>82.255700000000004</v>
      </c>
      <c r="D5748" s="13"/>
      <c r="E5748" s="14">
        <f t="shared" si="1173"/>
        <v>82.254499999999993</v>
      </c>
      <c r="F5748" s="21">
        <f t="shared" si="1178"/>
        <v>12</v>
      </c>
      <c r="G5748" s="13"/>
      <c r="H5748" s="21">
        <f t="shared" si="1172"/>
        <v>11.999999999999998</v>
      </c>
      <c r="I5748" s="13"/>
      <c r="J5748" s="11" t="str">
        <f t="shared" si="1179"/>
        <v>X</v>
      </c>
      <c r="K5748" s="11" t="str">
        <f t="shared" si="1180"/>
        <v/>
      </c>
      <c r="L5748" s="11" t="str">
        <f t="shared" si="1181"/>
        <v/>
      </c>
      <c r="M5748" s="13"/>
      <c r="X5748" s="13"/>
    </row>
    <row r="5749" spans="1:24" x14ac:dyDescent="0.3">
      <c r="A5749" s="13"/>
      <c r="B5749" s="11">
        <v>6767</v>
      </c>
      <c r="C5749" s="14">
        <f t="shared" si="1171"/>
        <v>82.261799999999994</v>
      </c>
      <c r="D5749" s="13"/>
      <c r="E5749" s="14">
        <f t="shared" si="1173"/>
        <v>82.260599999999997</v>
      </c>
      <c r="F5749" s="21">
        <f t="shared" si="1178"/>
        <v>12</v>
      </c>
      <c r="G5749" s="13"/>
      <c r="H5749" s="21">
        <f t="shared" si="1172"/>
        <v>11.999999999999998</v>
      </c>
      <c r="I5749" s="13"/>
      <c r="J5749" s="11" t="str">
        <f t="shared" si="1179"/>
        <v>X</v>
      </c>
      <c r="K5749" s="11" t="str">
        <f t="shared" si="1180"/>
        <v/>
      </c>
      <c r="L5749" s="11" t="str">
        <f t="shared" si="1181"/>
        <v/>
      </c>
      <c r="M5749" s="13"/>
      <c r="X5749" s="13"/>
    </row>
    <row r="5750" spans="1:24" x14ac:dyDescent="0.3">
      <c r="A5750" s="13"/>
      <c r="B5750" s="11">
        <v>6768</v>
      </c>
      <c r="C5750" s="14">
        <f t="shared" si="1171"/>
        <v>82.267899999999997</v>
      </c>
      <c r="D5750" s="13"/>
      <c r="E5750" s="14">
        <f t="shared" si="1173"/>
        <v>82.2667</v>
      </c>
      <c r="F5750" s="21">
        <f t="shared" si="1178"/>
        <v>12</v>
      </c>
      <c r="G5750" s="13"/>
      <c r="H5750" s="21">
        <f t="shared" si="1172"/>
        <v>11.999999999999998</v>
      </c>
      <c r="I5750" s="13"/>
      <c r="J5750" s="11" t="str">
        <f t="shared" si="1179"/>
        <v>X</v>
      </c>
      <c r="K5750" s="11" t="str">
        <f t="shared" si="1180"/>
        <v/>
      </c>
      <c r="L5750" s="11" t="str">
        <f t="shared" si="1181"/>
        <v/>
      </c>
      <c r="M5750" s="13"/>
      <c r="X5750" s="13"/>
    </row>
    <row r="5751" spans="1:24" x14ac:dyDescent="0.3">
      <c r="A5751" s="13"/>
      <c r="B5751" s="11">
        <v>6769</v>
      </c>
      <c r="C5751" s="14">
        <f t="shared" si="1171"/>
        <v>82.273899999999998</v>
      </c>
      <c r="D5751" s="13"/>
      <c r="E5751" s="14">
        <f t="shared" si="1173"/>
        <v>82.2727</v>
      </c>
      <c r="F5751" s="21">
        <f t="shared" si="1178"/>
        <v>12</v>
      </c>
      <c r="G5751" s="13"/>
      <c r="H5751" s="21">
        <f t="shared" si="1172"/>
        <v>11.999999999999998</v>
      </c>
      <c r="I5751" s="13"/>
      <c r="J5751" s="11" t="str">
        <f t="shared" si="1179"/>
        <v>X</v>
      </c>
      <c r="K5751" s="11" t="str">
        <f t="shared" si="1180"/>
        <v/>
      </c>
      <c r="L5751" s="11" t="str">
        <f t="shared" si="1181"/>
        <v/>
      </c>
      <c r="M5751" s="13"/>
      <c r="X5751" s="13"/>
    </row>
    <row r="5752" spans="1:24" x14ac:dyDescent="0.3">
      <c r="A5752" s="13"/>
      <c r="B5752" s="11">
        <v>6770</v>
      </c>
      <c r="C5752" s="14">
        <f t="shared" si="1171"/>
        <v>82.28</v>
      </c>
      <c r="D5752" s="13"/>
      <c r="E5752" s="14">
        <f t="shared" si="1173"/>
        <v>82.278800000000004</v>
      </c>
      <c r="F5752" s="21">
        <f t="shared" si="1178"/>
        <v>12</v>
      </c>
      <c r="G5752" s="13"/>
      <c r="H5752" s="21">
        <f t="shared" si="1172"/>
        <v>11.999999999999998</v>
      </c>
      <c r="I5752" s="13"/>
      <c r="J5752" s="11" t="str">
        <f t="shared" si="1179"/>
        <v>X</v>
      </c>
      <c r="K5752" s="11" t="str">
        <f t="shared" si="1180"/>
        <v/>
      </c>
      <c r="L5752" s="11" t="str">
        <f t="shared" si="1181"/>
        <v/>
      </c>
      <c r="M5752" s="13"/>
      <c r="X5752" s="13"/>
    </row>
    <row r="5753" spans="1:24" x14ac:dyDescent="0.3">
      <c r="A5753" s="13"/>
      <c r="B5753" s="11">
        <v>6771</v>
      </c>
      <c r="C5753" s="14">
        <f t="shared" si="1171"/>
        <v>82.286100000000005</v>
      </c>
      <c r="D5753" s="13"/>
      <c r="E5753" s="14">
        <f t="shared" si="1173"/>
        <v>82.284800000000004</v>
      </c>
      <c r="F5753" s="21">
        <f t="shared" ref="F5753:F5775" si="1182">ROUND(15-((0.42-(E5753-82))/0.14)*(15/6),0)</f>
        <v>13</v>
      </c>
      <c r="G5753" s="13"/>
      <c r="H5753" s="21">
        <f t="shared" si="1172"/>
        <v>13</v>
      </c>
      <c r="I5753" s="13"/>
      <c r="J5753" s="11" t="str">
        <f t="shared" si="1179"/>
        <v>X</v>
      </c>
      <c r="K5753" s="11" t="str">
        <f t="shared" si="1180"/>
        <v/>
      </c>
      <c r="L5753" s="11" t="str">
        <f t="shared" si="1181"/>
        <v/>
      </c>
      <c r="M5753" s="13"/>
      <c r="X5753" s="13"/>
    </row>
    <row r="5754" spans="1:24" x14ac:dyDescent="0.3">
      <c r="A5754" s="13"/>
      <c r="B5754" s="11">
        <v>6772</v>
      </c>
      <c r="C5754" s="14">
        <f t="shared" si="1171"/>
        <v>82.292199999999994</v>
      </c>
      <c r="D5754" s="13"/>
      <c r="E5754" s="14">
        <f t="shared" si="1173"/>
        <v>82.290899999999993</v>
      </c>
      <c r="F5754" s="21">
        <f t="shared" si="1182"/>
        <v>13</v>
      </c>
      <c r="G5754" s="13"/>
      <c r="H5754" s="21">
        <f t="shared" si="1172"/>
        <v>13</v>
      </c>
      <c r="I5754" s="13"/>
      <c r="J5754" s="11" t="str">
        <f t="shared" si="1179"/>
        <v>X</v>
      </c>
      <c r="K5754" s="11" t="str">
        <f t="shared" si="1180"/>
        <v/>
      </c>
      <c r="L5754" s="11" t="str">
        <f t="shared" si="1181"/>
        <v/>
      </c>
      <c r="M5754" s="13"/>
      <c r="X5754" s="13"/>
    </row>
    <row r="5755" spans="1:24" x14ac:dyDescent="0.3">
      <c r="A5755" s="13"/>
      <c r="B5755" s="11">
        <v>6773</v>
      </c>
      <c r="C5755" s="14">
        <f t="shared" si="1171"/>
        <v>82.298199999999994</v>
      </c>
      <c r="D5755" s="13"/>
      <c r="E5755" s="14">
        <f t="shared" si="1173"/>
        <v>82.296999999999997</v>
      </c>
      <c r="F5755" s="21">
        <f t="shared" si="1182"/>
        <v>13</v>
      </c>
      <c r="G5755" s="13"/>
      <c r="H5755" s="21">
        <f t="shared" si="1172"/>
        <v>11.999999999999998</v>
      </c>
      <c r="I5755" s="13"/>
      <c r="J5755" s="11" t="str">
        <f t="shared" si="1179"/>
        <v/>
      </c>
      <c r="K5755" s="11" t="str">
        <f t="shared" si="1180"/>
        <v/>
      </c>
      <c r="L5755" s="11" t="str">
        <f t="shared" si="1181"/>
        <v>O</v>
      </c>
      <c r="M5755" s="13"/>
      <c r="X5755" s="13"/>
    </row>
    <row r="5756" spans="1:24" x14ac:dyDescent="0.3">
      <c r="A5756" s="13"/>
      <c r="B5756" s="11">
        <v>6774</v>
      </c>
      <c r="C5756" s="14">
        <f t="shared" si="1171"/>
        <v>82.304299999999998</v>
      </c>
      <c r="D5756" s="13"/>
      <c r="E5756" s="14">
        <f t="shared" si="1173"/>
        <v>82.302999999999997</v>
      </c>
      <c r="F5756" s="21">
        <f t="shared" si="1182"/>
        <v>13</v>
      </c>
      <c r="G5756" s="13"/>
      <c r="H5756" s="21">
        <f t="shared" si="1172"/>
        <v>13</v>
      </c>
      <c r="I5756" s="13"/>
      <c r="J5756" s="11" t="str">
        <f t="shared" si="1179"/>
        <v>X</v>
      </c>
      <c r="K5756" s="11" t="str">
        <f t="shared" si="1180"/>
        <v/>
      </c>
      <c r="L5756" s="11" t="str">
        <f t="shared" si="1181"/>
        <v/>
      </c>
      <c r="M5756" s="13"/>
      <c r="X5756" s="13"/>
    </row>
    <row r="5757" spans="1:24" x14ac:dyDescent="0.3">
      <c r="A5757" s="13"/>
      <c r="B5757" s="11">
        <v>6775</v>
      </c>
      <c r="C5757" s="14">
        <f t="shared" si="1171"/>
        <v>82.310400000000001</v>
      </c>
      <c r="D5757" s="13"/>
      <c r="E5757" s="14">
        <f t="shared" si="1173"/>
        <v>82.309100000000001</v>
      </c>
      <c r="F5757" s="21">
        <f t="shared" si="1182"/>
        <v>13</v>
      </c>
      <c r="G5757" s="13"/>
      <c r="H5757" s="21">
        <f t="shared" si="1172"/>
        <v>13</v>
      </c>
      <c r="I5757" s="13"/>
      <c r="J5757" s="11" t="str">
        <f t="shared" si="1179"/>
        <v>X</v>
      </c>
      <c r="K5757" s="11" t="str">
        <f t="shared" si="1180"/>
        <v/>
      </c>
      <c r="L5757" s="11" t="str">
        <f t="shared" si="1181"/>
        <v/>
      </c>
      <c r="M5757" s="13"/>
      <c r="X5757" s="13"/>
    </row>
    <row r="5758" spans="1:24" x14ac:dyDescent="0.3">
      <c r="A5758" s="13"/>
      <c r="B5758" s="11">
        <v>6776</v>
      </c>
      <c r="C5758" s="14">
        <f t="shared" si="1171"/>
        <v>82.316500000000005</v>
      </c>
      <c r="D5758" s="13"/>
      <c r="E5758" s="14">
        <f t="shared" si="1173"/>
        <v>82.315200000000004</v>
      </c>
      <c r="F5758" s="21">
        <f t="shared" si="1182"/>
        <v>13</v>
      </c>
      <c r="G5758" s="13"/>
      <c r="H5758" s="21">
        <f t="shared" si="1172"/>
        <v>13</v>
      </c>
      <c r="I5758" s="13"/>
      <c r="J5758" s="11" t="str">
        <f t="shared" si="1179"/>
        <v>X</v>
      </c>
      <c r="K5758" s="11" t="str">
        <f t="shared" si="1180"/>
        <v/>
      </c>
      <c r="L5758" s="11" t="str">
        <f t="shared" si="1181"/>
        <v/>
      </c>
      <c r="M5758" s="13"/>
      <c r="X5758" s="13"/>
    </row>
    <row r="5759" spans="1:24" x14ac:dyDescent="0.3">
      <c r="A5759" s="13"/>
      <c r="B5759" s="11">
        <v>6777</v>
      </c>
      <c r="C5759" s="14">
        <f t="shared" si="1171"/>
        <v>82.322500000000005</v>
      </c>
      <c r="D5759" s="13"/>
      <c r="E5759" s="14">
        <f t="shared" si="1173"/>
        <v>82.321200000000005</v>
      </c>
      <c r="F5759" s="21">
        <f t="shared" si="1182"/>
        <v>13</v>
      </c>
      <c r="G5759" s="13"/>
      <c r="H5759" s="21">
        <f t="shared" si="1172"/>
        <v>13</v>
      </c>
      <c r="I5759" s="13"/>
      <c r="J5759" s="11" t="str">
        <f t="shared" si="1179"/>
        <v>X</v>
      </c>
      <c r="K5759" s="11" t="str">
        <f t="shared" si="1180"/>
        <v/>
      </c>
      <c r="L5759" s="11" t="str">
        <f t="shared" si="1181"/>
        <v/>
      </c>
      <c r="M5759" s="13"/>
      <c r="X5759" s="13"/>
    </row>
    <row r="5760" spans="1:24" x14ac:dyDescent="0.3">
      <c r="A5760" s="13"/>
      <c r="B5760" s="11">
        <v>6778</v>
      </c>
      <c r="C5760" s="14">
        <f t="shared" si="1171"/>
        <v>82.328599999999994</v>
      </c>
      <c r="D5760" s="13"/>
      <c r="E5760" s="14">
        <f t="shared" si="1173"/>
        <v>82.327299999999994</v>
      </c>
      <c r="F5760" s="21">
        <f t="shared" si="1182"/>
        <v>13</v>
      </c>
      <c r="G5760" s="13"/>
      <c r="H5760" s="21">
        <f t="shared" si="1172"/>
        <v>13</v>
      </c>
      <c r="I5760" s="13"/>
      <c r="J5760" s="11" t="str">
        <f t="shared" si="1179"/>
        <v>X</v>
      </c>
      <c r="K5760" s="11" t="str">
        <f t="shared" si="1180"/>
        <v/>
      </c>
      <c r="L5760" s="11" t="str">
        <f t="shared" si="1181"/>
        <v/>
      </c>
      <c r="M5760" s="13"/>
      <c r="X5760" s="13"/>
    </row>
    <row r="5761" spans="1:24" x14ac:dyDescent="0.3">
      <c r="A5761" s="13"/>
      <c r="B5761" s="11">
        <v>6779</v>
      </c>
      <c r="C5761" s="14">
        <f t="shared" si="1171"/>
        <v>82.334699999999998</v>
      </c>
      <c r="D5761" s="13"/>
      <c r="E5761" s="14">
        <f t="shared" si="1173"/>
        <v>82.333299999999994</v>
      </c>
      <c r="F5761" s="21">
        <f t="shared" si="1182"/>
        <v>13</v>
      </c>
      <c r="G5761" s="13"/>
      <c r="H5761" s="21">
        <f t="shared" si="1172"/>
        <v>14</v>
      </c>
      <c r="I5761" s="13"/>
      <c r="J5761" s="11" t="str">
        <f t="shared" si="1179"/>
        <v/>
      </c>
      <c r="K5761" s="11" t="str">
        <f t="shared" si="1180"/>
        <v>U</v>
      </c>
      <c r="L5761" s="11" t="str">
        <f t="shared" si="1181"/>
        <v/>
      </c>
      <c r="M5761" s="13"/>
      <c r="X5761" s="13"/>
    </row>
    <row r="5762" spans="1:24" x14ac:dyDescent="0.3">
      <c r="A5762" s="13"/>
      <c r="B5762" s="11">
        <v>6780</v>
      </c>
      <c r="C5762" s="14">
        <f t="shared" si="1171"/>
        <v>82.340800000000002</v>
      </c>
      <c r="D5762" s="13"/>
      <c r="E5762" s="14">
        <f t="shared" si="1173"/>
        <v>82.339399999999998</v>
      </c>
      <c r="F5762" s="21">
        <f t="shared" si="1182"/>
        <v>14</v>
      </c>
      <c r="G5762" s="13"/>
      <c r="H5762" s="21">
        <f t="shared" si="1172"/>
        <v>14</v>
      </c>
      <c r="I5762" s="13"/>
      <c r="J5762" s="11" t="str">
        <f t="shared" si="1179"/>
        <v>X</v>
      </c>
      <c r="K5762" s="11" t="str">
        <f t="shared" si="1180"/>
        <v/>
      </c>
      <c r="L5762" s="11" t="str">
        <f t="shared" si="1181"/>
        <v/>
      </c>
      <c r="M5762" s="13"/>
      <c r="X5762" s="13"/>
    </row>
    <row r="5763" spans="1:24" x14ac:dyDescent="0.3">
      <c r="A5763" s="13"/>
      <c r="B5763" s="11">
        <v>6781</v>
      </c>
      <c r="C5763" s="14">
        <f t="shared" si="1171"/>
        <v>82.346800000000002</v>
      </c>
      <c r="D5763" s="13"/>
      <c r="E5763" s="14">
        <f t="shared" si="1173"/>
        <v>82.345500000000001</v>
      </c>
      <c r="F5763" s="21">
        <f t="shared" si="1182"/>
        <v>14</v>
      </c>
      <c r="G5763" s="13"/>
      <c r="H5763" s="21">
        <f t="shared" si="1172"/>
        <v>13</v>
      </c>
      <c r="I5763" s="13"/>
      <c r="J5763" s="11" t="str">
        <f t="shared" si="1179"/>
        <v/>
      </c>
      <c r="K5763" s="11" t="str">
        <f t="shared" si="1180"/>
        <v/>
      </c>
      <c r="L5763" s="11" t="str">
        <f t="shared" si="1181"/>
        <v>O</v>
      </c>
      <c r="M5763" s="13"/>
      <c r="X5763" s="13"/>
    </row>
    <row r="5764" spans="1:24" x14ac:dyDescent="0.3">
      <c r="A5764" s="13"/>
      <c r="B5764" s="11">
        <v>6782</v>
      </c>
      <c r="C5764" s="14">
        <f t="shared" si="1171"/>
        <v>82.352900000000005</v>
      </c>
      <c r="D5764" s="13"/>
      <c r="E5764" s="14">
        <f t="shared" si="1173"/>
        <v>82.351500000000001</v>
      </c>
      <c r="F5764" s="21">
        <f t="shared" si="1182"/>
        <v>14</v>
      </c>
      <c r="G5764" s="13"/>
      <c r="H5764" s="21">
        <f t="shared" si="1172"/>
        <v>14</v>
      </c>
      <c r="I5764" s="13"/>
      <c r="J5764" s="11" t="str">
        <f t="shared" si="1179"/>
        <v>X</v>
      </c>
      <c r="K5764" s="11" t="str">
        <f t="shared" si="1180"/>
        <v/>
      </c>
      <c r="L5764" s="11" t="str">
        <f t="shared" si="1181"/>
        <v/>
      </c>
      <c r="M5764" s="13"/>
      <c r="X5764" s="13"/>
    </row>
    <row r="5765" spans="1:24" x14ac:dyDescent="0.3">
      <c r="A5765" s="13"/>
      <c r="B5765" s="11">
        <v>6783</v>
      </c>
      <c r="C5765" s="14">
        <f t="shared" si="1171"/>
        <v>82.358999999999995</v>
      </c>
      <c r="D5765" s="13"/>
      <c r="E5765" s="14">
        <f t="shared" si="1173"/>
        <v>82.357600000000005</v>
      </c>
      <c r="F5765" s="21">
        <f t="shared" si="1182"/>
        <v>14</v>
      </c>
      <c r="G5765" s="13"/>
      <c r="H5765" s="21">
        <f t="shared" si="1172"/>
        <v>14</v>
      </c>
      <c r="I5765" s="13"/>
      <c r="J5765" s="11" t="str">
        <f t="shared" si="1179"/>
        <v>X</v>
      </c>
      <c r="K5765" s="11" t="str">
        <f t="shared" si="1180"/>
        <v/>
      </c>
      <c r="L5765" s="11" t="str">
        <f t="shared" si="1181"/>
        <v/>
      </c>
      <c r="M5765" s="13"/>
      <c r="X5765" s="13"/>
    </row>
    <row r="5766" spans="1:24" x14ac:dyDescent="0.3">
      <c r="A5766" s="13"/>
      <c r="B5766" s="11">
        <v>6784</v>
      </c>
      <c r="C5766" s="14">
        <f t="shared" ref="C5766:C5829" si="1183">ROUND(SQRT(B5766),4)</f>
        <v>82.364999999999995</v>
      </c>
      <c r="D5766" s="13"/>
      <c r="E5766" s="14">
        <f t="shared" si="1173"/>
        <v>82.363600000000005</v>
      </c>
      <c r="F5766" s="21">
        <f t="shared" si="1182"/>
        <v>14</v>
      </c>
      <c r="G5766" s="13"/>
      <c r="H5766" s="21">
        <f t="shared" si="1172"/>
        <v>14</v>
      </c>
      <c r="I5766" s="13"/>
      <c r="J5766" s="11" t="str">
        <f t="shared" si="1179"/>
        <v>X</v>
      </c>
      <c r="K5766" s="11" t="str">
        <f t="shared" si="1180"/>
        <v/>
      </c>
      <c r="L5766" s="11" t="str">
        <f t="shared" si="1181"/>
        <v/>
      </c>
      <c r="M5766" s="13"/>
      <c r="X5766" s="13"/>
    </row>
    <row r="5767" spans="1:24" x14ac:dyDescent="0.3">
      <c r="A5767" s="13"/>
      <c r="B5767" s="11">
        <v>6785</v>
      </c>
      <c r="C5767" s="14">
        <f t="shared" si="1183"/>
        <v>82.371099999999998</v>
      </c>
      <c r="D5767" s="13"/>
      <c r="E5767" s="14">
        <f t="shared" si="1173"/>
        <v>82.369699999999995</v>
      </c>
      <c r="F5767" s="21">
        <f t="shared" si="1182"/>
        <v>14</v>
      </c>
      <c r="G5767" s="13"/>
      <c r="H5767" s="21">
        <f t="shared" ref="H5767:H5830" si="1184">ROUND(C5767-E5767,4)*10000</f>
        <v>14</v>
      </c>
      <c r="I5767" s="13"/>
      <c r="J5767" s="11" t="str">
        <f t="shared" si="1179"/>
        <v>X</v>
      </c>
      <c r="K5767" s="11" t="str">
        <f t="shared" si="1180"/>
        <v/>
      </c>
      <c r="L5767" s="11" t="str">
        <f t="shared" si="1181"/>
        <v/>
      </c>
      <c r="M5767" s="13"/>
      <c r="X5767" s="13"/>
    </row>
    <row r="5768" spans="1:24" x14ac:dyDescent="0.3">
      <c r="A5768" s="13"/>
      <c r="B5768" s="11">
        <v>6786</v>
      </c>
      <c r="C5768" s="14">
        <f t="shared" si="1183"/>
        <v>82.377200000000002</v>
      </c>
      <c r="D5768" s="13"/>
      <c r="E5768" s="14">
        <f t="shared" si="1173"/>
        <v>82.375799999999998</v>
      </c>
      <c r="F5768" s="21">
        <f t="shared" si="1182"/>
        <v>14</v>
      </c>
      <c r="G5768" s="13"/>
      <c r="H5768" s="21">
        <f t="shared" si="1184"/>
        <v>14</v>
      </c>
      <c r="I5768" s="13"/>
      <c r="J5768" s="11" t="str">
        <f t="shared" si="1179"/>
        <v>X</v>
      </c>
      <c r="K5768" s="11" t="str">
        <f t="shared" si="1180"/>
        <v/>
      </c>
      <c r="L5768" s="11" t="str">
        <f t="shared" si="1181"/>
        <v/>
      </c>
      <c r="M5768" s="13"/>
      <c r="X5768" s="13"/>
    </row>
    <row r="5769" spans="1:24" x14ac:dyDescent="0.3">
      <c r="A5769" s="13"/>
      <c r="B5769" s="11">
        <v>6787</v>
      </c>
      <c r="C5769" s="14">
        <f t="shared" si="1183"/>
        <v>82.383300000000006</v>
      </c>
      <c r="D5769" s="13"/>
      <c r="E5769" s="14">
        <f t="shared" si="1173"/>
        <v>82.381799999999998</v>
      </c>
      <c r="F5769" s="21">
        <f t="shared" si="1182"/>
        <v>14</v>
      </c>
      <c r="G5769" s="13"/>
      <c r="H5769" s="21">
        <f t="shared" si="1184"/>
        <v>15</v>
      </c>
      <c r="I5769" s="13"/>
      <c r="J5769" s="11" t="str">
        <f t="shared" si="1179"/>
        <v/>
      </c>
      <c r="K5769" s="11" t="str">
        <f t="shared" si="1180"/>
        <v>U</v>
      </c>
      <c r="L5769" s="11" t="str">
        <f t="shared" si="1181"/>
        <v/>
      </c>
      <c r="M5769" s="13"/>
      <c r="X5769" s="13"/>
    </row>
    <row r="5770" spans="1:24" x14ac:dyDescent="0.3">
      <c r="A5770" s="13"/>
      <c r="B5770" s="11">
        <v>6788</v>
      </c>
      <c r="C5770" s="14">
        <f t="shared" si="1183"/>
        <v>82.389300000000006</v>
      </c>
      <c r="D5770" s="13"/>
      <c r="E5770" s="14">
        <f t="shared" si="1173"/>
        <v>82.387900000000002</v>
      </c>
      <c r="F5770" s="21">
        <f t="shared" si="1182"/>
        <v>14</v>
      </c>
      <c r="G5770" s="13"/>
      <c r="H5770" s="21">
        <f t="shared" si="1184"/>
        <v>14</v>
      </c>
      <c r="I5770" s="13"/>
      <c r="J5770" s="11" t="str">
        <f t="shared" si="1179"/>
        <v>X</v>
      </c>
      <c r="K5770" s="11" t="str">
        <f t="shared" si="1180"/>
        <v/>
      </c>
      <c r="L5770" s="11" t="str">
        <f t="shared" si="1181"/>
        <v/>
      </c>
      <c r="M5770" s="13"/>
      <c r="X5770" s="13"/>
    </row>
    <row r="5771" spans="1:24" x14ac:dyDescent="0.3">
      <c r="A5771" s="13"/>
      <c r="B5771" s="11">
        <v>6789</v>
      </c>
      <c r="C5771" s="14">
        <f t="shared" si="1183"/>
        <v>82.395399999999995</v>
      </c>
      <c r="D5771" s="13"/>
      <c r="E5771" s="14">
        <f t="shared" ref="E5771:E5834" si="1185">ROUND(82+(B5771-6724)/165,4)</f>
        <v>82.393900000000002</v>
      </c>
      <c r="F5771" s="21">
        <f t="shared" si="1182"/>
        <v>15</v>
      </c>
      <c r="G5771" s="13"/>
      <c r="H5771" s="21">
        <f t="shared" si="1184"/>
        <v>15</v>
      </c>
      <c r="I5771" s="13"/>
      <c r="J5771" s="11" t="str">
        <f t="shared" ref="J5771:J5802" si="1186">IF(H5771=F5771,"X","")</f>
        <v>X</v>
      </c>
      <c r="K5771" s="11" t="str">
        <f t="shared" ref="K5771:K5802" si="1187">IF(H5771&gt;F5771,"U","")</f>
        <v/>
      </c>
      <c r="L5771" s="11" t="str">
        <f t="shared" ref="L5771:L5802" si="1188">IF(H5771&lt;F5771,"O","")</f>
        <v/>
      </c>
      <c r="M5771" s="13"/>
      <c r="X5771" s="13"/>
    </row>
    <row r="5772" spans="1:24" x14ac:dyDescent="0.3">
      <c r="A5772" s="13"/>
      <c r="B5772" s="11">
        <v>6790</v>
      </c>
      <c r="C5772" s="14">
        <f t="shared" si="1183"/>
        <v>82.401499999999999</v>
      </c>
      <c r="D5772" s="13"/>
      <c r="E5772" s="14">
        <f t="shared" si="1185"/>
        <v>82.4</v>
      </c>
      <c r="F5772" s="21">
        <f t="shared" si="1182"/>
        <v>15</v>
      </c>
      <c r="G5772" s="13"/>
      <c r="H5772" s="21">
        <f t="shared" si="1184"/>
        <v>15</v>
      </c>
      <c r="I5772" s="13"/>
      <c r="J5772" s="11" t="str">
        <f t="shared" si="1186"/>
        <v>X</v>
      </c>
      <c r="K5772" s="11" t="str">
        <f t="shared" si="1187"/>
        <v/>
      </c>
      <c r="L5772" s="11" t="str">
        <f t="shared" si="1188"/>
        <v/>
      </c>
      <c r="M5772" s="13"/>
      <c r="X5772" s="13"/>
    </row>
    <row r="5773" spans="1:24" x14ac:dyDescent="0.3">
      <c r="A5773" s="13"/>
      <c r="B5773" s="11">
        <v>6791</v>
      </c>
      <c r="C5773" s="14">
        <f t="shared" si="1183"/>
        <v>82.407499999999999</v>
      </c>
      <c r="D5773" s="13"/>
      <c r="E5773" s="14">
        <f t="shared" si="1185"/>
        <v>82.406099999999995</v>
      </c>
      <c r="F5773" s="21">
        <f t="shared" si="1182"/>
        <v>15</v>
      </c>
      <c r="G5773" s="13"/>
      <c r="H5773" s="21">
        <f t="shared" si="1184"/>
        <v>14</v>
      </c>
      <c r="I5773" s="13"/>
      <c r="J5773" s="11" t="str">
        <f t="shared" si="1186"/>
        <v/>
      </c>
      <c r="K5773" s="11" t="str">
        <f t="shared" si="1187"/>
        <v/>
      </c>
      <c r="L5773" s="11" t="str">
        <f t="shared" si="1188"/>
        <v>O</v>
      </c>
      <c r="M5773" s="13"/>
      <c r="X5773" s="13"/>
    </row>
    <row r="5774" spans="1:24" x14ac:dyDescent="0.3">
      <c r="A5774" s="13"/>
      <c r="B5774" s="11">
        <v>6792</v>
      </c>
      <c r="C5774" s="14">
        <f t="shared" si="1183"/>
        <v>82.413600000000002</v>
      </c>
      <c r="D5774" s="13"/>
      <c r="E5774" s="14">
        <f t="shared" si="1185"/>
        <v>82.412099999999995</v>
      </c>
      <c r="F5774" s="21">
        <f t="shared" si="1182"/>
        <v>15</v>
      </c>
      <c r="G5774" s="13"/>
      <c r="H5774" s="21">
        <f t="shared" si="1184"/>
        <v>15</v>
      </c>
      <c r="I5774" s="13"/>
      <c r="J5774" s="11" t="str">
        <f t="shared" si="1186"/>
        <v>X</v>
      </c>
      <c r="K5774" s="11" t="str">
        <f t="shared" si="1187"/>
        <v/>
      </c>
      <c r="L5774" s="11" t="str">
        <f t="shared" si="1188"/>
        <v/>
      </c>
      <c r="M5774" s="13"/>
      <c r="X5774" s="13"/>
    </row>
    <row r="5775" spans="1:24" x14ac:dyDescent="0.3">
      <c r="A5775" s="13"/>
      <c r="B5775" s="11">
        <v>6793</v>
      </c>
      <c r="C5775" s="14">
        <f t="shared" si="1183"/>
        <v>82.419700000000006</v>
      </c>
      <c r="D5775" s="13"/>
      <c r="E5775" s="14">
        <f t="shared" si="1185"/>
        <v>82.418199999999999</v>
      </c>
      <c r="F5775" s="21">
        <f t="shared" si="1182"/>
        <v>15</v>
      </c>
      <c r="G5775" s="13"/>
      <c r="H5775" s="21">
        <f t="shared" si="1184"/>
        <v>15</v>
      </c>
      <c r="I5775" s="13"/>
      <c r="J5775" s="11" t="str">
        <f t="shared" si="1186"/>
        <v>X</v>
      </c>
      <c r="K5775" s="11" t="str">
        <f t="shared" si="1187"/>
        <v/>
      </c>
      <c r="L5775" s="11" t="str">
        <f t="shared" si="1188"/>
        <v/>
      </c>
      <c r="M5775" s="13"/>
      <c r="X5775" s="13"/>
    </row>
    <row r="5776" spans="1:24" x14ac:dyDescent="0.3">
      <c r="A5776" s="13"/>
      <c r="B5776" s="11">
        <v>6794</v>
      </c>
      <c r="C5776" s="14">
        <f t="shared" si="1183"/>
        <v>82.425700000000006</v>
      </c>
      <c r="D5776" s="13"/>
      <c r="E5776" s="14">
        <f t="shared" si="1185"/>
        <v>82.424199999999999</v>
      </c>
      <c r="F5776" s="21">
        <v>15</v>
      </c>
      <c r="G5776" s="13"/>
      <c r="H5776" s="21">
        <f t="shared" si="1184"/>
        <v>15</v>
      </c>
      <c r="I5776" s="13"/>
      <c r="J5776" s="11" t="str">
        <f t="shared" si="1186"/>
        <v>X</v>
      </c>
      <c r="K5776" s="11" t="str">
        <f t="shared" si="1187"/>
        <v/>
      </c>
      <c r="L5776" s="11" t="str">
        <f t="shared" si="1188"/>
        <v/>
      </c>
      <c r="M5776" s="13"/>
      <c r="X5776" s="13"/>
    </row>
    <row r="5777" spans="1:24" x14ac:dyDescent="0.3">
      <c r="A5777" s="13"/>
      <c r="B5777" s="11">
        <v>6795</v>
      </c>
      <c r="C5777" s="14">
        <f t="shared" si="1183"/>
        <v>82.431799999999996</v>
      </c>
      <c r="D5777" s="13"/>
      <c r="E5777" s="14">
        <f t="shared" si="1185"/>
        <v>82.430300000000003</v>
      </c>
      <c r="F5777" s="21">
        <v>15</v>
      </c>
      <c r="G5777" s="13"/>
      <c r="H5777" s="21">
        <f t="shared" si="1184"/>
        <v>15</v>
      </c>
      <c r="I5777" s="13"/>
      <c r="J5777" s="11" t="str">
        <f t="shared" si="1186"/>
        <v>X</v>
      </c>
      <c r="K5777" s="11" t="str">
        <f t="shared" si="1187"/>
        <v/>
      </c>
      <c r="L5777" s="11" t="str">
        <f t="shared" si="1188"/>
        <v/>
      </c>
      <c r="M5777" s="13"/>
      <c r="X5777" s="13"/>
    </row>
    <row r="5778" spans="1:24" x14ac:dyDescent="0.3">
      <c r="A5778" s="13"/>
      <c r="B5778" s="11">
        <v>6796</v>
      </c>
      <c r="C5778" s="14">
        <f t="shared" si="1183"/>
        <v>82.437899999999999</v>
      </c>
      <c r="D5778" s="13"/>
      <c r="E5778" s="14">
        <f t="shared" si="1185"/>
        <v>82.436400000000006</v>
      </c>
      <c r="F5778" s="21">
        <v>15</v>
      </c>
      <c r="G5778" s="13"/>
      <c r="H5778" s="21">
        <f t="shared" si="1184"/>
        <v>15</v>
      </c>
      <c r="I5778" s="13"/>
      <c r="J5778" s="11" t="str">
        <f t="shared" si="1186"/>
        <v>X</v>
      </c>
      <c r="K5778" s="11" t="str">
        <f t="shared" si="1187"/>
        <v/>
      </c>
      <c r="L5778" s="11" t="str">
        <f t="shared" si="1188"/>
        <v/>
      </c>
      <c r="M5778" s="13"/>
      <c r="X5778" s="13"/>
    </row>
    <row r="5779" spans="1:24" x14ac:dyDescent="0.3">
      <c r="A5779" s="13"/>
      <c r="B5779" s="11">
        <v>6797</v>
      </c>
      <c r="C5779" s="14">
        <f t="shared" si="1183"/>
        <v>82.443899999999999</v>
      </c>
      <c r="D5779" s="13"/>
      <c r="E5779" s="14">
        <f t="shared" si="1185"/>
        <v>82.442400000000006</v>
      </c>
      <c r="F5779" s="21">
        <v>15</v>
      </c>
      <c r="G5779" s="13"/>
      <c r="H5779" s="21">
        <f t="shared" si="1184"/>
        <v>15</v>
      </c>
      <c r="I5779" s="13"/>
      <c r="J5779" s="11" t="str">
        <f t="shared" si="1186"/>
        <v>X</v>
      </c>
      <c r="K5779" s="11" t="str">
        <f t="shared" si="1187"/>
        <v/>
      </c>
      <c r="L5779" s="11" t="str">
        <f t="shared" si="1188"/>
        <v/>
      </c>
      <c r="M5779" s="13"/>
      <c r="X5779" s="13"/>
    </row>
    <row r="5780" spans="1:24" x14ac:dyDescent="0.3">
      <c r="A5780" s="13"/>
      <c r="B5780" s="11">
        <v>6798</v>
      </c>
      <c r="C5780" s="14">
        <f t="shared" si="1183"/>
        <v>82.45</v>
      </c>
      <c r="D5780" s="13"/>
      <c r="E5780" s="14">
        <f t="shared" si="1185"/>
        <v>82.448499999999996</v>
      </c>
      <c r="F5780" s="21">
        <v>15</v>
      </c>
      <c r="G5780" s="13"/>
      <c r="H5780" s="21">
        <f t="shared" si="1184"/>
        <v>15</v>
      </c>
      <c r="I5780" s="13"/>
      <c r="J5780" s="11" t="str">
        <f t="shared" si="1186"/>
        <v>X</v>
      </c>
      <c r="K5780" s="11" t="str">
        <f t="shared" si="1187"/>
        <v/>
      </c>
      <c r="L5780" s="11" t="str">
        <f t="shared" si="1188"/>
        <v/>
      </c>
      <c r="M5780" s="13"/>
      <c r="X5780" s="13"/>
    </row>
    <row r="5781" spans="1:24" x14ac:dyDescent="0.3">
      <c r="A5781" s="13"/>
      <c r="B5781" s="11">
        <v>6799</v>
      </c>
      <c r="C5781" s="14">
        <f t="shared" si="1183"/>
        <v>82.456000000000003</v>
      </c>
      <c r="D5781" s="13"/>
      <c r="E5781" s="14">
        <f t="shared" si="1185"/>
        <v>82.454499999999996</v>
      </c>
      <c r="F5781" s="21">
        <v>15</v>
      </c>
      <c r="G5781" s="13"/>
      <c r="H5781" s="21">
        <f t="shared" si="1184"/>
        <v>15</v>
      </c>
      <c r="I5781" s="13"/>
      <c r="J5781" s="11" t="str">
        <f t="shared" si="1186"/>
        <v>X</v>
      </c>
      <c r="K5781" s="11" t="str">
        <f t="shared" si="1187"/>
        <v/>
      </c>
      <c r="L5781" s="11" t="str">
        <f t="shared" si="1188"/>
        <v/>
      </c>
      <c r="M5781" s="13"/>
      <c r="X5781" s="13"/>
    </row>
    <row r="5782" spans="1:24" x14ac:dyDescent="0.3">
      <c r="A5782" s="13"/>
      <c r="B5782" s="11">
        <v>6800</v>
      </c>
      <c r="C5782" s="14">
        <f t="shared" si="1183"/>
        <v>82.462100000000007</v>
      </c>
      <c r="D5782" s="13"/>
      <c r="E5782" s="14">
        <f t="shared" si="1185"/>
        <v>82.460599999999999</v>
      </c>
      <c r="F5782" s="21">
        <v>15</v>
      </c>
      <c r="G5782" s="13"/>
      <c r="H5782" s="21">
        <f t="shared" si="1184"/>
        <v>15</v>
      </c>
      <c r="I5782" s="13"/>
      <c r="J5782" s="11" t="str">
        <f t="shared" si="1186"/>
        <v>X</v>
      </c>
      <c r="K5782" s="11" t="str">
        <f t="shared" si="1187"/>
        <v/>
      </c>
      <c r="L5782" s="11" t="str">
        <f t="shared" si="1188"/>
        <v/>
      </c>
      <c r="M5782" s="13"/>
      <c r="X5782" s="13"/>
    </row>
    <row r="5783" spans="1:24" x14ac:dyDescent="0.3">
      <c r="A5783" s="13"/>
      <c r="B5783" s="11">
        <v>6801</v>
      </c>
      <c r="C5783" s="14">
        <f t="shared" si="1183"/>
        <v>82.468199999999996</v>
      </c>
      <c r="D5783" s="13"/>
      <c r="E5783" s="14">
        <f t="shared" si="1185"/>
        <v>82.466700000000003</v>
      </c>
      <c r="F5783" s="21">
        <v>15</v>
      </c>
      <c r="G5783" s="13"/>
      <c r="H5783" s="21">
        <f t="shared" si="1184"/>
        <v>15</v>
      </c>
      <c r="I5783" s="13"/>
      <c r="J5783" s="11" t="str">
        <f t="shared" si="1186"/>
        <v>X</v>
      </c>
      <c r="K5783" s="11" t="str">
        <f t="shared" si="1187"/>
        <v/>
      </c>
      <c r="L5783" s="11" t="str">
        <f t="shared" si="1188"/>
        <v/>
      </c>
      <c r="M5783" s="13"/>
      <c r="X5783" s="13"/>
    </row>
    <row r="5784" spans="1:24" x14ac:dyDescent="0.3">
      <c r="A5784" s="13"/>
      <c r="B5784" s="11">
        <v>6802</v>
      </c>
      <c r="C5784" s="14">
        <f t="shared" si="1183"/>
        <v>82.474199999999996</v>
      </c>
      <c r="D5784" s="13"/>
      <c r="E5784" s="14">
        <f t="shared" si="1185"/>
        <v>82.472700000000003</v>
      </c>
      <c r="F5784" s="21">
        <v>15</v>
      </c>
      <c r="G5784" s="13"/>
      <c r="H5784" s="21">
        <f t="shared" si="1184"/>
        <v>15</v>
      </c>
      <c r="I5784" s="13"/>
      <c r="J5784" s="11" t="str">
        <f t="shared" si="1186"/>
        <v>X</v>
      </c>
      <c r="K5784" s="11" t="str">
        <f t="shared" si="1187"/>
        <v/>
      </c>
      <c r="L5784" s="11" t="str">
        <f t="shared" si="1188"/>
        <v/>
      </c>
      <c r="M5784" s="13"/>
      <c r="X5784" s="13"/>
    </row>
    <row r="5785" spans="1:24" x14ac:dyDescent="0.3">
      <c r="A5785" s="13"/>
      <c r="B5785" s="11">
        <v>6803</v>
      </c>
      <c r="C5785" s="14">
        <f t="shared" si="1183"/>
        <v>82.4803</v>
      </c>
      <c r="D5785" s="13"/>
      <c r="E5785" s="14">
        <f t="shared" si="1185"/>
        <v>82.478800000000007</v>
      </c>
      <c r="F5785" s="21">
        <v>15</v>
      </c>
      <c r="G5785" s="13"/>
      <c r="H5785" s="21">
        <f t="shared" si="1184"/>
        <v>15</v>
      </c>
      <c r="I5785" s="13"/>
      <c r="J5785" s="11" t="str">
        <f t="shared" si="1186"/>
        <v>X</v>
      </c>
      <c r="K5785" s="11" t="str">
        <f t="shared" si="1187"/>
        <v/>
      </c>
      <c r="L5785" s="11" t="str">
        <f t="shared" si="1188"/>
        <v/>
      </c>
      <c r="M5785" s="13"/>
      <c r="X5785" s="13"/>
    </row>
    <row r="5786" spans="1:24" x14ac:dyDescent="0.3">
      <c r="A5786" s="13"/>
      <c r="B5786" s="11">
        <v>6804</v>
      </c>
      <c r="C5786" s="14">
        <f t="shared" si="1183"/>
        <v>82.486400000000003</v>
      </c>
      <c r="D5786" s="13"/>
      <c r="E5786" s="14">
        <f t="shared" si="1185"/>
        <v>82.484800000000007</v>
      </c>
      <c r="F5786" s="21">
        <v>15</v>
      </c>
      <c r="G5786" s="13"/>
      <c r="H5786" s="21">
        <f t="shared" si="1184"/>
        <v>16</v>
      </c>
      <c r="I5786" s="13"/>
      <c r="J5786" s="11" t="str">
        <f t="shared" si="1186"/>
        <v/>
      </c>
      <c r="K5786" s="11" t="str">
        <f t="shared" si="1187"/>
        <v>U</v>
      </c>
      <c r="L5786" s="11" t="str">
        <f t="shared" si="1188"/>
        <v/>
      </c>
      <c r="M5786" s="13"/>
      <c r="X5786" s="13"/>
    </row>
    <row r="5787" spans="1:24" x14ac:dyDescent="0.3">
      <c r="A5787" s="13"/>
      <c r="B5787" s="11">
        <v>6805</v>
      </c>
      <c r="C5787" s="14">
        <f t="shared" si="1183"/>
        <v>82.492400000000004</v>
      </c>
      <c r="D5787" s="13"/>
      <c r="E5787" s="14">
        <f t="shared" si="1185"/>
        <v>82.490899999999996</v>
      </c>
      <c r="F5787" s="21">
        <v>15</v>
      </c>
      <c r="G5787" s="13"/>
      <c r="H5787" s="21">
        <f t="shared" si="1184"/>
        <v>15</v>
      </c>
      <c r="I5787" s="13"/>
      <c r="J5787" s="11" t="str">
        <f t="shared" si="1186"/>
        <v>X</v>
      </c>
      <c r="K5787" s="11" t="str">
        <f t="shared" si="1187"/>
        <v/>
      </c>
      <c r="L5787" s="11" t="str">
        <f t="shared" si="1188"/>
        <v/>
      </c>
      <c r="M5787" s="13"/>
      <c r="X5787" s="13"/>
    </row>
    <row r="5788" spans="1:24" x14ac:dyDescent="0.3">
      <c r="A5788" s="13"/>
      <c r="B5788" s="11">
        <v>6806</v>
      </c>
      <c r="C5788" s="14">
        <f t="shared" si="1183"/>
        <v>82.498500000000007</v>
      </c>
      <c r="D5788" s="13"/>
      <c r="E5788" s="14">
        <f t="shared" si="1185"/>
        <v>82.497</v>
      </c>
      <c r="F5788" s="21">
        <v>15</v>
      </c>
      <c r="G5788" s="13"/>
      <c r="H5788" s="21">
        <f t="shared" si="1184"/>
        <v>15</v>
      </c>
      <c r="I5788" s="13"/>
      <c r="J5788" s="11" t="str">
        <f t="shared" si="1186"/>
        <v>X</v>
      </c>
      <c r="K5788" s="11" t="str">
        <f t="shared" si="1187"/>
        <v/>
      </c>
      <c r="L5788" s="11" t="str">
        <f t="shared" si="1188"/>
        <v/>
      </c>
      <c r="M5788" s="13"/>
      <c r="X5788" s="13"/>
    </row>
    <row r="5789" spans="1:24" x14ac:dyDescent="0.3">
      <c r="A5789" s="13"/>
      <c r="B5789" s="11">
        <v>6807</v>
      </c>
      <c r="C5789" s="14">
        <f t="shared" si="1183"/>
        <v>82.504499999999993</v>
      </c>
      <c r="D5789" s="13"/>
      <c r="E5789" s="14">
        <f t="shared" si="1185"/>
        <v>82.503</v>
      </c>
      <c r="F5789" s="21">
        <v>15</v>
      </c>
      <c r="G5789" s="13"/>
      <c r="H5789" s="21">
        <f t="shared" si="1184"/>
        <v>15</v>
      </c>
      <c r="I5789" s="13"/>
      <c r="J5789" s="11" t="str">
        <f t="shared" si="1186"/>
        <v>X</v>
      </c>
      <c r="K5789" s="11" t="str">
        <f t="shared" si="1187"/>
        <v/>
      </c>
      <c r="L5789" s="11" t="str">
        <f t="shared" si="1188"/>
        <v/>
      </c>
      <c r="M5789" s="13"/>
      <c r="X5789" s="13"/>
    </row>
    <row r="5790" spans="1:24" x14ac:dyDescent="0.3">
      <c r="A5790" s="13"/>
      <c r="B5790" s="11">
        <v>6808</v>
      </c>
      <c r="C5790" s="14">
        <f t="shared" si="1183"/>
        <v>82.510599999999997</v>
      </c>
      <c r="D5790" s="13"/>
      <c r="E5790" s="14">
        <f t="shared" si="1185"/>
        <v>82.509100000000004</v>
      </c>
      <c r="F5790" s="21">
        <v>15</v>
      </c>
      <c r="G5790" s="13"/>
      <c r="H5790" s="21">
        <f t="shared" si="1184"/>
        <v>15</v>
      </c>
      <c r="I5790" s="13"/>
      <c r="J5790" s="11" t="str">
        <f t="shared" si="1186"/>
        <v>X</v>
      </c>
      <c r="K5790" s="11" t="str">
        <f t="shared" si="1187"/>
        <v/>
      </c>
      <c r="L5790" s="11" t="str">
        <f t="shared" si="1188"/>
        <v/>
      </c>
      <c r="M5790" s="13"/>
      <c r="X5790" s="13"/>
    </row>
    <row r="5791" spans="1:24" x14ac:dyDescent="0.3">
      <c r="A5791" s="13"/>
      <c r="B5791" s="11">
        <v>6809</v>
      </c>
      <c r="C5791" s="14">
        <f t="shared" si="1183"/>
        <v>82.5167</v>
      </c>
      <c r="D5791" s="13"/>
      <c r="E5791" s="14">
        <f t="shared" si="1185"/>
        <v>82.515199999999993</v>
      </c>
      <c r="F5791" s="21">
        <v>15</v>
      </c>
      <c r="G5791" s="13"/>
      <c r="H5791" s="21">
        <f t="shared" si="1184"/>
        <v>15</v>
      </c>
      <c r="I5791" s="13"/>
      <c r="J5791" s="11" t="str">
        <f t="shared" si="1186"/>
        <v>X</v>
      </c>
      <c r="K5791" s="11" t="str">
        <f t="shared" si="1187"/>
        <v/>
      </c>
      <c r="L5791" s="11" t="str">
        <f t="shared" si="1188"/>
        <v/>
      </c>
      <c r="M5791" s="13"/>
      <c r="X5791" s="13"/>
    </row>
    <row r="5792" spans="1:24" x14ac:dyDescent="0.3">
      <c r="A5792" s="13"/>
      <c r="B5792" s="11">
        <v>6810</v>
      </c>
      <c r="C5792" s="14">
        <f t="shared" si="1183"/>
        <v>82.5227</v>
      </c>
      <c r="D5792" s="13"/>
      <c r="E5792" s="14">
        <f t="shared" si="1185"/>
        <v>82.521199999999993</v>
      </c>
      <c r="F5792" s="21">
        <v>15</v>
      </c>
      <c r="G5792" s="13"/>
      <c r="H5792" s="21">
        <f t="shared" si="1184"/>
        <v>15</v>
      </c>
      <c r="I5792" s="13"/>
      <c r="J5792" s="11" t="str">
        <f t="shared" si="1186"/>
        <v>X</v>
      </c>
      <c r="K5792" s="11" t="str">
        <f t="shared" si="1187"/>
        <v/>
      </c>
      <c r="L5792" s="11" t="str">
        <f t="shared" si="1188"/>
        <v/>
      </c>
      <c r="M5792" s="13"/>
      <c r="X5792" s="13"/>
    </row>
    <row r="5793" spans="1:24" x14ac:dyDescent="0.3">
      <c r="A5793" s="13"/>
      <c r="B5793" s="11">
        <v>6811</v>
      </c>
      <c r="C5793" s="14">
        <f t="shared" si="1183"/>
        <v>82.528800000000004</v>
      </c>
      <c r="D5793" s="13"/>
      <c r="E5793" s="14">
        <f t="shared" si="1185"/>
        <v>82.527299999999997</v>
      </c>
      <c r="F5793" s="21">
        <v>15</v>
      </c>
      <c r="G5793" s="13"/>
      <c r="H5793" s="21">
        <f t="shared" si="1184"/>
        <v>15</v>
      </c>
      <c r="I5793" s="13"/>
      <c r="J5793" s="11" t="str">
        <f t="shared" si="1186"/>
        <v>X</v>
      </c>
      <c r="K5793" s="11" t="str">
        <f t="shared" si="1187"/>
        <v/>
      </c>
      <c r="L5793" s="11" t="str">
        <f t="shared" si="1188"/>
        <v/>
      </c>
      <c r="M5793" s="13"/>
      <c r="X5793" s="13"/>
    </row>
    <row r="5794" spans="1:24" x14ac:dyDescent="0.3">
      <c r="A5794" s="13"/>
      <c r="B5794" s="11">
        <v>6812</v>
      </c>
      <c r="C5794" s="14">
        <f t="shared" si="1183"/>
        <v>82.534800000000004</v>
      </c>
      <c r="D5794" s="13"/>
      <c r="E5794" s="14">
        <f t="shared" si="1185"/>
        <v>82.533299999999997</v>
      </c>
      <c r="F5794" s="21">
        <v>15</v>
      </c>
      <c r="G5794" s="13"/>
      <c r="H5794" s="21">
        <f t="shared" si="1184"/>
        <v>15</v>
      </c>
      <c r="I5794" s="13"/>
      <c r="J5794" s="11" t="str">
        <f t="shared" si="1186"/>
        <v>X</v>
      </c>
      <c r="K5794" s="11" t="str">
        <f t="shared" si="1187"/>
        <v/>
      </c>
      <c r="L5794" s="11" t="str">
        <f t="shared" si="1188"/>
        <v/>
      </c>
      <c r="M5794" s="13"/>
      <c r="X5794" s="13"/>
    </row>
    <row r="5795" spans="1:24" x14ac:dyDescent="0.3">
      <c r="A5795" s="13"/>
      <c r="B5795" s="11">
        <v>6813</v>
      </c>
      <c r="C5795" s="14">
        <f t="shared" si="1183"/>
        <v>82.540899999999993</v>
      </c>
      <c r="D5795" s="13"/>
      <c r="E5795" s="14">
        <f t="shared" si="1185"/>
        <v>82.539400000000001</v>
      </c>
      <c r="F5795" s="21">
        <v>15</v>
      </c>
      <c r="G5795" s="13"/>
      <c r="H5795" s="21">
        <f t="shared" si="1184"/>
        <v>15</v>
      </c>
      <c r="I5795" s="13"/>
      <c r="J5795" s="11" t="str">
        <f t="shared" si="1186"/>
        <v>X</v>
      </c>
      <c r="K5795" s="11" t="str">
        <f t="shared" si="1187"/>
        <v/>
      </c>
      <c r="L5795" s="11" t="str">
        <f t="shared" si="1188"/>
        <v/>
      </c>
      <c r="M5795" s="13"/>
      <c r="X5795" s="13"/>
    </row>
    <row r="5796" spans="1:24" x14ac:dyDescent="0.3">
      <c r="A5796" s="13"/>
      <c r="B5796" s="11">
        <v>6814</v>
      </c>
      <c r="C5796" s="14">
        <f t="shared" si="1183"/>
        <v>82.546999999999997</v>
      </c>
      <c r="D5796" s="13"/>
      <c r="E5796" s="14">
        <f t="shared" si="1185"/>
        <v>82.545500000000004</v>
      </c>
      <c r="F5796" s="21">
        <v>15</v>
      </c>
      <c r="G5796" s="13"/>
      <c r="H5796" s="21">
        <f t="shared" si="1184"/>
        <v>15</v>
      </c>
      <c r="I5796" s="13"/>
      <c r="J5796" s="11" t="str">
        <f t="shared" si="1186"/>
        <v>X</v>
      </c>
      <c r="K5796" s="11" t="str">
        <f t="shared" si="1187"/>
        <v/>
      </c>
      <c r="L5796" s="11" t="str">
        <f t="shared" si="1188"/>
        <v/>
      </c>
      <c r="M5796" s="13"/>
      <c r="X5796" s="13"/>
    </row>
    <row r="5797" spans="1:24" x14ac:dyDescent="0.3">
      <c r="A5797" s="13"/>
      <c r="B5797" s="11">
        <v>6815</v>
      </c>
      <c r="C5797" s="14">
        <f t="shared" si="1183"/>
        <v>82.552999999999997</v>
      </c>
      <c r="D5797" s="13"/>
      <c r="E5797" s="14">
        <f t="shared" si="1185"/>
        <v>82.551500000000004</v>
      </c>
      <c r="F5797" s="21">
        <v>15</v>
      </c>
      <c r="G5797" s="13"/>
      <c r="H5797" s="21">
        <f t="shared" si="1184"/>
        <v>15</v>
      </c>
      <c r="I5797" s="13"/>
      <c r="J5797" s="11" t="str">
        <f t="shared" si="1186"/>
        <v>X</v>
      </c>
      <c r="K5797" s="11" t="str">
        <f t="shared" si="1187"/>
        <v/>
      </c>
      <c r="L5797" s="11" t="str">
        <f t="shared" si="1188"/>
        <v/>
      </c>
      <c r="M5797" s="13"/>
      <c r="X5797" s="13"/>
    </row>
    <row r="5798" spans="1:24" x14ac:dyDescent="0.3">
      <c r="A5798" s="13"/>
      <c r="B5798" s="11">
        <v>6816</v>
      </c>
      <c r="C5798" s="14">
        <f t="shared" si="1183"/>
        <v>82.559100000000001</v>
      </c>
      <c r="D5798" s="13"/>
      <c r="E5798" s="14">
        <f t="shared" si="1185"/>
        <v>82.557599999999994</v>
      </c>
      <c r="F5798" s="21">
        <v>15</v>
      </c>
      <c r="G5798" s="13"/>
      <c r="H5798" s="21">
        <f t="shared" si="1184"/>
        <v>15</v>
      </c>
      <c r="I5798" s="13"/>
      <c r="J5798" s="11" t="str">
        <f t="shared" si="1186"/>
        <v>X</v>
      </c>
      <c r="K5798" s="11" t="str">
        <f t="shared" si="1187"/>
        <v/>
      </c>
      <c r="L5798" s="11" t="str">
        <f t="shared" si="1188"/>
        <v/>
      </c>
      <c r="M5798" s="13"/>
      <c r="X5798" s="13"/>
    </row>
    <row r="5799" spans="1:24" x14ac:dyDescent="0.3">
      <c r="A5799" s="13"/>
      <c r="B5799" s="11">
        <v>6817</v>
      </c>
      <c r="C5799" s="14">
        <f t="shared" si="1183"/>
        <v>82.565100000000001</v>
      </c>
      <c r="D5799" s="13"/>
      <c r="E5799" s="14">
        <f t="shared" si="1185"/>
        <v>82.563599999999994</v>
      </c>
      <c r="F5799" s="21">
        <v>15</v>
      </c>
      <c r="G5799" s="13"/>
      <c r="H5799" s="21">
        <f t="shared" si="1184"/>
        <v>15</v>
      </c>
      <c r="I5799" s="13"/>
      <c r="J5799" s="11" t="str">
        <f t="shared" si="1186"/>
        <v>X</v>
      </c>
      <c r="K5799" s="11" t="str">
        <f t="shared" si="1187"/>
        <v/>
      </c>
      <c r="L5799" s="11" t="str">
        <f t="shared" si="1188"/>
        <v/>
      </c>
      <c r="M5799" s="13"/>
      <c r="X5799" s="13"/>
    </row>
    <row r="5800" spans="1:24" x14ac:dyDescent="0.3">
      <c r="A5800" s="13"/>
      <c r="B5800" s="11">
        <v>6818</v>
      </c>
      <c r="C5800" s="14">
        <f t="shared" si="1183"/>
        <v>82.571200000000005</v>
      </c>
      <c r="D5800" s="13"/>
      <c r="E5800" s="14">
        <f t="shared" si="1185"/>
        <v>82.569699999999997</v>
      </c>
      <c r="F5800" s="21">
        <v>15</v>
      </c>
      <c r="G5800" s="13"/>
      <c r="H5800" s="21">
        <f t="shared" si="1184"/>
        <v>15</v>
      </c>
      <c r="I5800" s="13"/>
      <c r="J5800" s="11" t="str">
        <f t="shared" si="1186"/>
        <v>X</v>
      </c>
      <c r="K5800" s="11" t="str">
        <f t="shared" si="1187"/>
        <v/>
      </c>
      <c r="L5800" s="11" t="str">
        <f t="shared" si="1188"/>
        <v/>
      </c>
      <c r="M5800" s="13"/>
      <c r="X5800" s="13"/>
    </row>
    <row r="5801" spans="1:24" x14ac:dyDescent="0.3">
      <c r="A5801" s="13"/>
      <c r="B5801" s="11">
        <v>6819</v>
      </c>
      <c r="C5801" s="14">
        <f t="shared" si="1183"/>
        <v>82.577200000000005</v>
      </c>
      <c r="D5801" s="13"/>
      <c r="E5801" s="14">
        <f t="shared" si="1185"/>
        <v>82.575800000000001</v>
      </c>
      <c r="F5801" s="21">
        <v>15</v>
      </c>
      <c r="G5801" s="13"/>
      <c r="H5801" s="21">
        <f t="shared" si="1184"/>
        <v>14</v>
      </c>
      <c r="I5801" s="13"/>
      <c r="J5801" s="11" t="str">
        <f t="shared" si="1186"/>
        <v/>
      </c>
      <c r="K5801" s="11" t="str">
        <f t="shared" si="1187"/>
        <v/>
      </c>
      <c r="L5801" s="11" t="str">
        <f t="shared" si="1188"/>
        <v>O</v>
      </c>
      <c r="M5801" s="13"/>
      <c r="X5801" s="13"/>
    </row>
    <row r="5802" spans="1:24" x14ac:dyDescent="0.3">
      <c r="A5802" s="13"/>
      <c r="B5802" s="11">
        <v>6820</v>
      </c>
      <c r="C5802" s="14">
        <f t="shared" si="1183"/>
        <v>82.583299999999994</v>
      </c>
      <c r="D5802" s="13"/>
      <c r="E5802" s="14">
        <f t="shared" si="1185"/>
        <v>82.581800000000001</v>
      </c>
      <c r="F5802" s="21">
        <f t="shared" ref="F5802:F5824" si="1189">ROUND(15-(((E5802-82)-0.58)/0.14)*(15/6),0)</f>
        <v>15</v>
      </c>
      <c r="G5802" s="13"/>
      <c r="H5802" s="21">
        <f t="shared" si="1184"/>
        <v>15</v>
      </c>
      <c r="I5802" s="13"/>
      <c r="J5802" s="11" t="str">
        <f t="shared" si="1186"/>
        <v>X</v>
      </c>
      <c r="K5802" s="11" t="str">
        <f t="shared" si="1187"/>
        <v/>
      </c>
      <c r="L5802" s="11" t="str">
        <f t="shared" si="1188"/>
        <v/>
      </c>
      <c r="M5802" s="13"/>
      <c r="X5802" s="13"/>
    </row>
    <row r="5803" spans="1:24" x14ac:dyDescent="0.3">
      <c r="A5803" s="13"/>
      <c r="B5803" s="11">
        <v>6821</v>
      </c>
      <c r="C5803" s="14">
        <f t="shared" si="1183"/>
        <v>82.589299999999994</v>
      </c>
      <c r="D5803" s="13"/>
      <c r="E5803" s="14">
        <f t="shared" si="1185"/>
        <v>82.587900000000005</v>
      </c>
      <c r="F5803" s="21">
        <f t="shared" si="1189"/>
        <v>15</v>
      </c>
      <c r="G5803" s="13"/>
      <c r="H5803" s="21">
        <f t="shared" si="1184"/>
        <v>14</v>
      </c>
      <c r="I5803" s="13"/>
      <c r="J5803" s="11" t="str">
        <f t="shared" ref="J5803:J5834" si="1190">IF(H5803=F5803,"X","")</f>
        <v/>
      </c>
      <c r="K5803" s="11" t="str">
        <f t="shared" ref="K5803:K5834" si="1191">IF(H5803&gt;F5803,"U","")</f>
        <v/>
      </c>
      <c r="L5803" s="11" t="str">
        <f t="shared" ref="L5803:L5834" si="1192">IF(H5803&lt;F5803,"O","")</f>
        <v>O</v>
      </c>
      <c r="M5803" s="13"/>
      <c r="X5803" s="13"/>
    </row>
    <row r="5804" spans="1:24" x14ac:dyDescent="0.3">
      <c r="A5804" s="13"/>
      <c r="B5804" s="11">
        <v>6822</v>
      </c>
      <c r="C5804" s="14">
        <f t="shared" si="1183"/>
        <v>82.595399999999998</v>
      </c>
      <c r="D5804" s="13"/>
      <c r="E5804" s="14">
        <f t="shared" si="1185"/>
        <v>82.593900000000005</v>
      </c>
      <c r="F5804" s="21">
        <f t="shared" si="1189"/>
        <v>15</v>
      </c>
      <c r="G5804" s="13"/>
      <c r="H5804" s="21">
        <f t="shared" si="1184"/>
        <v>15</v>
      </c>
      <c r="I5804" s="13"/>
      <c r="J5804" s="11" t="str">
        <f t="shared" si="1190"/>
        <v>X</v>
      </c>
      <c r="K5804" s="11" t="str">
        <f t="shared" si="1191"/>
        <v/>
      </c>
      <c r="L5804" s="11" t="str">
        <f t="shared" si="1192"/>
        <v/>
      </c>
      <c r="M5804" s="13"/>
      <c r="X5804" s="13"/>
    </row>
    <row r="5805" spans="1:24" x14ac:dyDescent="0.3">
      <c r="A5805" s="13"/>
      <c r="B5805" s="11">
        <v>6823</v>
      </c>
      <c r="C5805" s="14">
        <f t="shared" si="1183"/>
        <v>82.601500000000001</v>
      </c>
      <c r="D5805" s="13"/>
      <c r="E5805" s="14">
        <f t="shared" si="1185"/>
        <v>82.6</v>
      </c>
      <c r="F5805" s="21">
        <f t="shared" si="1189"/>
        <v>15</v>
      </c>
      <c r="G5805" s="13"/>
      <c r="H5805" s="21">
        <f t="shared" si="1184"/>
        <v>15</v>
      </c>
      <c r="I5805" s="13"/>
      <c r="J5805" s="11" t="str">
        <f t="shared" si="1190"/>
        <v>X</v>
      </c>
      <c r="K5805" s="11" t="str">
        <f t="shared" si="1191"/>
        <v/>
      </c>
      <c r="L5805" s="11" t="str">
        <f t="shared" si="1192"/>
        <v/>
      </c>
      <c r="M5805" s="13"/>
      <c r="X5805" s="13"/>
    </row>
    <row r="5806" spans="1:24" x14ac:dyDescent="0.3">
      <c r="A5806" s="13"/>
      <c r="B5806" s="11">
        <v>6824</v>
      </c>
      <c r="C5806" s="14">
        <f t="shared" si="1183"/>
        <v>82.607500000000002</v>
      </c>
      <c r="D5806" s="13"/>
      <c r="E5806" s="14">
        <f t="shared" si="1185"/>
        <v>82.606099999999998</v>
      </c>
      <c r="F5806" s="21">
        <f t="shared" si="1189"/>
        <v>15</v>
      </c>
      <c r="G5806" s="13"/>
      <c r="H5806" s="21">
        <f t="shared" si="1184"/>
        <v>14</v>
      </c>
      <c r="I5806" s="13"/>
      <c r="J5806" s="11" t="str">
        <f t="shared" si="1190"/>
        <v/>
      </c>
      <c r="K5806" s="11" t="str">
        <f t="shared" si="1191"/>
        <v/>
      </c>
      <c r="L5806" s="11" t="str">
        <f t="shared" si="1192"/>
        <v>O</v>
      </c>
      <c r="M5806" s="13"/>
      <c r="X5806" s="13"/>
    </row>
    <row r="5807" spans="1:24" x14ac:dyDescent="0.3">
      <c r="A5807" s="13"/>
      <c r="B5807" s="11">
        <v>6825</v>
      </c>
      <c r="C5807" s="14">
        <f t="shared" si="1183"/>
        <v>82.613600000000005</v>
      </c>
      <c r="D5807" s="13"/>
      <c r="E5807" s="14">
        <f t="shared" si="1185"/>
        <v>82.612099999999998</v>
      </c>
      <c r="F5807" s="21">
        <f t="shared" si="1189"/>
        <v>14</v>
      </c>
      <c r="G5807" s="13"/>
      <c r="H5807" s="21">
        <f t="shared" si="1184"/>
        <v>15</v>
      </c>
      <c r="I5807" s="13"/>
      <c r="J5807" s="11" t="str">
        <f t="shared" si="1190"/>
        <v/>
      </c>
      <c r="K5807" s="11" t="str">
        <f t="shared" si="1191"/>
        <v>U</v>
      </c>
      <c r="L5807" s="11" t="str">
        <f t="shared" si="1192"/>
        <v/>
      </c>
      <c r="M5807" s="13"/>
      <c r="X5807" s="13"/>
    </row>
    <row r="5808" spans="1:24" x14ac:dyDescent="0.3">
      <c r="A5808" s="13"/>
      <c r="B5808" s="11">
        <v>6826</v>
      </c>
      <c r="C5808" s="14">
        <f t="shared" si="1183"/>
        <v>82.619600000000005</v>
      </c>
      <c r="D5808" s="13"/>
      <c r="E5808" s="14">
        <f t="shared" si="1185"/>
        <v>82.618200000000002</v>
      </c>
      <c r="F5808" s="21">
        <f t="shared" si="1189"/>
        <v>14</v>
      </c>
      <c r="G5808" s="13"/>
      <c r="H5808" s="21">
        <f t="shared" si="1184"/>
        <v>14</v>
      </c>
      <c r="I5808" s="13"/>
      <c r="J5808" s="11" t="str">
        <f t="shared" si="1190"/>
        <v>X</v>
      </c>
      <c r="K5808" s="11" t="str">
        <f t="shared" si="1191"/>
        <v/>
      </c>
      <c r="L5808" s="11" t="str">
        <f t="shared" si="1192"/>
        <v/>
      </c>
      <c r="M5808" s="13"/>
      <c r="X5808" s="13"/>
    </row>
    <row r="5809" spans="1:24" x14ac:dyDescent="0.3">
      <c r="A5809" s="13"/>
      <c r="B5809" s="11">
        <v>6827</v>
      </c>
      <c r="C5809" s="14">
        <f t="shared" si="1183"/>
        <v>82.625699999999995</v>
      </c>
      <c r="D5809" s="13"/>
      <c r="E5809" s="14">
        <f t="shared" si="1185"/>
        <v>82.624200000000002</v>
      </c>
      <c r="F5809" s="21">
        <f t="shared" si="1189"/>
        <v>14</v>
      </c>
      <c r="G5809" s="13"/>
      <c r="H5809" s="21">
        <f t="shared" si="1184"/>
        <v>15</v>
      </c>
      <c r="I5809" s="13"/>
      <c r="J5809" s="11" t="str">
        <f t="shared" si="1190"/>
        <v/>
      </c>
      <c r="K5809" s="11" t="str">
        <f t="shared" si="1191"/>
        <v>U</v>
      </c>
      <c r="L5809" s="11" t="str">
        <f t="shared" si="1192"/>
        <v/>
      </c>
      <c r="M5809" s="13"/>
      <c r="X5809" s="13"/>
    </row>
    <row r="5810" spans="1:24" x14ac:dyDescent="0.3">
      <c r="A5810" s="13"/>
      <c r="B5810" s="11">
        <v>6828</v>
      </c>
      <c r="C5810" s="14">
        <f t="shared" si="1183"/>
        <v>82.631699999999995</v>
      </c>
      <c r="D5810" s="13"/>
      <c r="E5810" s="14">
        <f t="shared" si="1185"/>
        <v>82.630300000000005</v>
      </c>
      <c r="F5810" s="21">
        <f t="shared" si="1189"/>
        <v>14</v>
      </c>
      <c r="G5810" s="13"/>
      <c r="H5810" s="21">
        <f t="shared" si="1184"/>
        <v>14</v>
      </c>
      <c r="I5810" s="13"/>
      <c r="J5810" s="11" t="str">
        <f t="shared" si="1190"/>
        <v>X</v>
      </c>
      <c r="K5810" s="11" t="str">
        <f t="shared" si="1191"/>
        <v/>
      </c>
      <c r="L5810" s="11" t="str">
        <f t="shared" si="1192"/>
        <v/>
      </c>
      <c r="M5810" s="13"/>
      <c r="X5810" s="13"/>
    </row>
    <row r="5811" spans="1:24" x14ac:dyDescent="0.3">
      <c r="A5811" s="13"/>
      <c r="B5811" s="11">
        <v>6829</v>
      </c>
      <c r="C5811" s="14">
        <f t="shared" si="1183"/>
        <v>82.637799999999999</v>
      </c>
      <c r="D5811" s="13"/>
      <c r="E5811" s="14">
        <f t="shared" si="1185"/>
        <v>82.636399999999995</v>
      </c>
      <c r="F5811" s="21">
        <f t="shared" si="1189"/>
        <v>14</v>
      </c>
      <c r="G5811" s="13"/>
      <c r="H5811" s="21">
        <f t="shared" si="1184"/>
        <v>14</v>
      </c>
      <c r="I5811" s="13"/>
      <c r="J5811" s="11" t="str">
        <f t="shared" si="1190"/>
        <v>X</v>
      </c>
      <c r="K5811" s="11" t="str">
        <f t="shared" si="1191"/>
        <v/>
      </c>
      <c r="L5811" s="11" t="str">
        <f t="shared" si="1192"/>
        <v/>
      </c>
      <c r="M5811" s="13"/>
      <c r="X5811" s="13"/>
    </row>
    <row r="5812" spans="1:24" x14ac:dyDescent="0.3">
      <c r="A5812" s="13"/>
      <c r="B5812" s="11">
        <v>6830</v>
      </c>
      <c r="C5812" s="14">
        <f t="shared" si="1183"/>
        <v>82.643799999999999</v>
      </c>
      <c r="D5812" s="13"/>
      <c r="E5812" s="14">
        <f t="shared" si="1185"/>
        <v>82.642399999999995</v>
      </c>
      <c r="F5812" s="21">
        <f t="shared" si="1189"/>
        <v>14</v>
      </c>
      <c r="G5812" s="13"/>
      <c r="H5812" s="21">
        <f t="shared" si="1184"/>
        <v>14</v>
      </c>
      <c r="I5812" s="13"/>
      <c r="J5812" s="11" t="str">
        <f t="shared" si="1190"/>
        <v>X</v>
      </c>
      <c r="K5812" s="11" t="str">
        <f t="shared" si="1191"/>
        <v/>
      </c>
      <c r="L5812" s="11" t="str">
        <f t="shared" si="1192"/>
        <v/>
      </c>
      <c r="M5812" s="13"/>
      <c r="X5812" s="13"/>
    </row>
    <row r="5813" spans="1:24" x14ac:dyDescent="0.3">
      <c r="A5813" s="13"/>
      <c r="B5813" s="11">
        <v>6831</v>
      </c>
      <c r="C5813" s="14">
        <f t="shared" si="1183"/>
        <v>82.649900000000002</v>
      </c>
      <c r="D5813" s="13"/>
      <c r="E5813" s="14">
        <f t="shared" si="1185"/>
        <v>82.648499999999999</v>
      </c>
      <c r="F5813" s="21">
        <f t="shared" si="1189"/>
        <v>14</v>
      </c>
      <c r="G5813" s="13"/>
      <c r="H5813" s="21">
        <f t="shared" si="1184"/>
        <v>14</v>
      </c>
      <c r="I5813" s="13"/>
      <c r="J5813" s="11" t="str">
        <f t="shared" si="1190"/>
        <v>X</v>
      </c>
      <c r="K5813" s="11" t="str">
        <f t="shared" si="1191"/>
        <v/>
      </c>
      <c r="L5813" s="11" t="str">
        <f t="shared" si="1192"/>
        <v/>
      </c>
      <c r="M5813" s="13"/>
      <c r="X5813" s="13"/>
    </row>
    <row r="5814" spans="1:24" x14ac:dyDescent="0.3">
      <c r="A5814" s="13"/>
      <c r="B5814" s="11">
        <v>6832</v>
      </c>
      <c r="C5814" s="14">
        <f t="shared" si="1183"/>
        <v>82.655900000000003</v>
      </c>
      <c r="D5814" s="13"/>
      <c r="E5814" s="14">
        <f t="shared" si="1185"/>
        <v>82.654499999999999</v>
      </c>
      <c r="F5814" s="21">
        <f t="shared" si="1189"/>
        <v>14</v>
      </c>
      <c r="G5814" s="13"/>
      <c r="H5814" s="21">
        <f t="shared" si="1184"/>
        <v>14</v>
      </c>
      <c r="I5814" s="13"/>
      <c r="J5814" s="11" t="str">
        <f t="shared" si="1190"/>
        <v>X</v>
      </c>
      <c r="K5814" s="11" t="str">
        <f t="shared" si="1191"/>
        <v/>
      </c>
      <c r="L5814" s="11" t="str">
        <f t="shared" si="1192"/>
        <v/>
      </c>
      <c r="M5814" s="13"/>
      <c r="X5814" s="13"/>
    </row>
    <row r="5815" spans="1:24" x14ac:dyDescent="0.3">
      <c r="A5815" s="13"/>
      <c r="B5815" s="11">
        <v>6833</v>
      </c>
      <c r="C5815" s="14">
        <f t="shared" si="1183"/>
        <v>82.662000000000006</v>
      </c>
      <c r="D5815" s="13"/>
      <c r="E5815" s="14">
        <f t="shared" si="1185"/>
        <v>82.660600000000002</v>
      </c>
      <c r="F5815" s="21">
        <f t="shared" si="1189"/>
        <v>14</v>
      </c>
      <c r="G5815" s="13"/>
      <c r="H5815" s="21">
        <f t="shared" si="1184"/>
        <v>14</v>
      </c>
      <c r="I5815" s="13"/>
      <c r="J5815" s="11" t="str">
        <f t="shared" si="1190"/>
        <v>X</v>
      </c>
      <c r="K5815" s="11" t="str">
        <f t="shared" si="1191"/>
        <v/>
      </c>
      <c r="L5815" s="11" t="str">
        <f t="shared" si="1192"/>
        <v/>
      </c>
      <c r="M5815" s="13"/>
      <c r="X5815" s="13"/>
    </row>
    <row r="5816" spans="1:24" x14ac:dyDescent="0.3">
      <c r="A5816" s="13"/>
      <c r="B5816" s="11">
        <v>6834</v>
      </c>
      <c r="C5816" s="14">
        <f t="shared" si="1183"/>
        <v>82.668000000000006</v>
      </c>
      <c r="D5816" s="13"/>
      <c r="E5816" s="14">
        <f t="shared" si="1185"/>
        <v>82.666700000000006</v>
      </c>
      <c r="F5816" s="21">
        <f t="shared" si="1189"/>
        <v>13</v>
      </c>
      <c r="G5816" s="13"/>
      <c r="H5816" s="21">
        <f t="shared" si="1184"/>
        <v>13</v>
      </c>
      <c r="I5816" s="13"/>
      <c r="J5816" s="11" t="str">
        <f t="shared" si="1190"/>
        <v>X</v>
      </c>
      <c r="K5816" s="11" t="str">
        <f t="shared" si="1191"/>
        <v/>
      </c>
      <c r="L5816" s="11" t="str">
        <f t="shared" si="1192"/>
        <v/>
      </c>
      <c r="M5816" s="13"/>
      <c r="X5816" s="13"/>
    </row>
    <row r="5817" spans="1:24" x14ac:dyDescent="0.3">
      <c r="A5817" s="13"/>
      <c r="B5817" s="11">
        <v>6835</v>
      </c>
      <c r="C5817" s="14">
        <f t="shared" si="1183"/>
        <v>82.674099999999996</v>
      </c>
      <c r="D5817" s="13"/>
      <c r="E5817" s="14">
        <f t="shared" si="1185"/>
        <v>82.672700000000006</v>
      </c>
      <c r="F5817" s="21">
        <f t="shared" si="1189"/>
        <v>13</v>
      </c>
      <c r="G5817" s="13"/>
      <c r="H5817" s="21">
        <f t="shared" si="1184"/>
        <v>14</v>
      </c>
      <c r="I5817" s="13"/>
      <c r="J5817" s="11" t="str">
        <f t="shared" si="1190"/>
        <v/>
      </c>
      <c r="K5817" s="11" t="str">
        <f t="shared" si="1191"/>
        <v>U</v>
      </c>
      <c r="L5817" s="11" t="str">
        <f t="shared" si="1192"/>
        <v/>
      </c>
      <c r="M5817" s="13"/>
      <c r="X5817" s="13"/>
    </row>
    <row r="5818" spans="1:24" x14ac:dyDescent="0.3">
      <c r="A5818" s="13"/>
      <c r="B5818" s="11">
        <v>6836</v>
      </c>
      <c r="C5818" s="14">
        <f t="shared" si="1183"/>
        <v>82.680099999999996</v>
      </c>
      <c r="D5818" s="13"/>
      <c r="E5818" s="14">
        <f t="shared" si="1185"/>
        <v>82.678799999999995</v>
      </c>
      <c r="F5818" s="21">
        <f t="shared" si="1189"/>
        <v>13</v>
      </c>
      <c r="G5818" s="13"/>
      <c r="H5818" s="21">
        <f t="shared" si="1184"/>
        <v>13</v>
      </c>
      <c r="I5818" s="13"/>
      <c r="J5818" s="11" t="str">
        <f t="shared" si="1190"/>
        <v>X</v>
      </c>
      <c r="K5818" s="11" t="str">
        <f t="shared" si="1191"/>
        <v/>
      </c>
      <c r="L5818" s="11" t="str">
        <f t="shared" si="1192"/>
        <v/>
      </c>
      <c r="M5818" s="13"/>
      <c r="X5818" s="13"/>
    </row>
    <row r="5819" spans="1:24" x14ac:dyDescent="0.3">
      <c r="A5819" s="13"/>
      <c r="B5819" s="11">
        <v>6837</v>
      </c>
      <c r="C5819" s="14">
        <f t="shared" si="1183"/>
        <v>82.686199999999999</v>
      </c>
      <c r="D5819" s="13"/>
      <c r="E5819" s="14">
        <f t="shared" si="1185"/>
        <v>82.684799999999996</v>
      </c>
      <c r="F5819" s="21">
        <f t="shared" si="1189"/>
        <v>13</v>
      </c>
      <c r="G5819" s="13"/>
      <c r="H5819" s="21">
        <f t="shared" si="1184"/>
        <v>14</v>
      </c>
      <c r="I5819" s="13"/>
      <c r="J5819" s="11" t="str">
        <f t="shared" si="1190"/>
        <v/>
      </c>
      <c r="K5819" s="11" t="str">
        <f t="shared" si="1191"/>
        <v>U</v>
      </c>
      <c r="L5819" s="11" t="str">
        <f t="shared" si="1192"/>
        <v/>
      </c>
      <c r="M5819" s="13"/>
      <c r="X5819" s="13"/>
    </row>
    <row r="5820" spans="1:24" x14ac:dyDescent="0.3">
      <c r="A5820" s="13"/>
      <c r="B5820" s="11">
        <v>6838</v>
      </c>
      <c r="C5820" s="14">
        <f t="shared" si="1183"/>
        <v>82.6922</v>
      </c>
      <c r="D5820" s="13"/>
      <c r="E5820" s="14">
        <f t="shared" si="1185"/>
        <v>82.690899999999999</v>
      </c>
      <c r="F5820" s="21">
        <f t="shared" si="1189"/>
        <v>13</v>
      </c>
      <c r="G5820" s="13"/>
      <c r="H5820" s="21">
        <f t="shared" si="1184"/>
        <v>13</v>
      </c>
      <c r="I5820" s="13"/>
      <c r="J5820" s="11" t="str">
        <f t="shared" si="1190"/>
        <v>X</v>
      </c>
      <c r="K5820" s="11" t="str">
        <f t="shared" si="1191"/>
        <v/>
      </c>
      <c r="L5820" s="11" t="str">
        <f t="shared" si="1192"/>
        <v/>
      </c>
      <c r="M5820" s="13"/>
      <c r="X5820" s="13"/>
    </row>
    <row r="5821" spans="1:24" x14ac:dyDescent="0.3">
      <c r="A5821" s="13"/>
      <c r="B5821" s="11">
        <v>6839</v>
      </c>
      <c r="C5821" s="14">
        <f t="shared" si="1183"/>
        <v>82.6982</v>
      </c>
      <c r="D5821" s="13"/>
      <c r="E5821" s="14">
        <f t="shared" si="1185"/>
        <v>82.697000000000003</v>
      </c>
      <c r="F5821" s="21">
        <f t="shared" si="1189"/>
        <v>13</v>
      </c>
      <c r="G5821" s="13"/>
      <c r="H5821" s="21">
        <f t="shared" si="1184"/>
        <v>11.999999999999998</v>
      </c>
      <c r="I5821" s="13"/>
      <c r="J5821" s="11" t="str">
        <f t="shared" si="1190"/>
        <v/>
      </c>
      <c r="K5821" s="11" t="str">
        <f t="shared" si="1191"/>
        <v/>
      </c>
      <c r="L5821" s="11" t="str">
        <f t="shared" si="1192"/>
        <v>O</v>
      </c>
      <c r="M5821" s="13"/>
      <c r="X5821" s="13"/>
    </row>
    <row r="5822" spans="1:24" x14ac:dyDescent="0.3">
      <c r="A5822" s="13"/>
      <c r="B5822" s="11">
        <v>6840</v>
      </c>
      <c r="C5822" s="14">
        <f t="shared" si="1183"/>
        <v>82.704300000000003</v>
      </c>
      <c r="D5822" s="13"/>
      <c r="E5822" s="14">
        <f t="shared" si="1185"/>
        <v>82.703000000000003</v>
      </c>
      <c r="F5822" s="21">
        <f t="shared" si="1189"/>
        <v>13</v>
      </c>
      <c r="G5822" s="13"/>
      <c r="H5822" s="21">
        <f t="shared" si="1184"/>
        <v>13</v>
      </c>
      <c r="I5822" s="13"/>
      <c r="J5822" s="11" t="str">
        <f t="shared" si="1190"/>
        <v>X</v>
      </c>
      <c r="K5822" s="11" t="str">
        <f t="shared" si="1191"/>
        <v/>
      </c>
      <c r="L5822" s="11" t="str">
        <f t="shared" si="1192"/>
        <v/>
      </c>
      <c r="M5822" s="13"/>
      <c r="X5822" s="13"/>
    </row>
    <row r="5823" spans="1:24" x14ac:dyDescent="0.3">
      <c r="A5823" s="13"/>
      <c r="B5823" s="11">
        <v>6841</v>
      </c>
      <c r="C5823" s="14">
        <f t="shared" si="1183"/>
        <v>82.710300000000004</v>
      </c>
      <c r="D5823" s="13"/>
      <c r="E5823" s="14">
        <f t="shared" si="1185"/>
        <v>82.709100000000007</v>
      </c>
      <c r="F5823" s="21">
        <f t="shared" si="1189"/>
        <v>13</v>
      </c>
      <c r="G5823" s="13"/>
      <c r="H5823" s="21">
        <f t="shared" si="1184"/>
        <v>11.999999999999998</v>
      </c>
      <c r="I5823" s="13"/>
      <c r="J5823" s="11" t="str">
        <f t="shared" si="1190"/>
        <v/>
      </c>
      <c r="K5823" s="11" t="str">
        <f t="shared" si="1191"/>
        <v/>
      </c>
      <c r="L5823" s="11" t="str">
        <f t="shared" si="1192"/>
        <v>O</v>
      </c>
      <c r="M5823" s="13"/>
      <c r="X5823" s="13"/>
    </row>
    <row r="5824" spans="1:24" x14ac:dyDescent="0.3">
      <c r="A5824" s="13"/>
      <c r="B5824" s="11">
        <v>6842</v>
      </c>
      <c r="C5824" s="14">
        <f t="shared" si="1183"/>
        <v>82.716399999999993</v>
      </c>
      <c r="D5824" s="13"/>
      <c r="E5824" s="14">
        <f t="shared" si="1185"/>
        <v>82.715199999999996</v>
      </c>
      <c r="F5824" s="21">
        <f t="shared" si="1189"/>
        <v>13</v>
      </c>
      <c r="G5824" s="13"/>
      <c r="H5824" s="21">
        <f t="shared" si="1184"/>
        <v>11.999999999999998</v>
      </c>
      <c r="I5824" s="13"/>
      <c r="J5824" s="11" t="str">
        <f t="shared" si="1190"/>
        <v/>
      </c>
      <c r="K5824" s="11" t="str">
        <f t="shared" si="1191"/>
        <v/>
      </c>
      <c r="L5824" s="11" t="str">
        <f t="shared" si="1192"/>
        <v>O</v>
      </c>
      <c r="M5824" s="13"/>
      <c r="X5824" s="13"/>
    </row>
    <row r="5825" spans="1:24" x14ac:dyDescent="0.3">
      <c r="A5825" s="13"/>
      <c r="B5825" s="11">
        <v>6843</v>
      </c>
      <c r="C5825" s="14">
        <f t="shared" si="1183"/>
        <v>82.722399999999993</v>
      </c>
      <c r="D5825" s="13"/>
      <c r="E5825" s="14">
        <f t="shared" si="1185"/>
        <v>82.721199999999996</v>
      </c>
      <c r="F5825" s="21">
        <f t="shared" ref="F5825:F5847" si="1193">ROUND((15/2)+((0.86-(E5825-82))/0.14)*(15/3),0)</f>
        <v>12</v>
      </c>
      <c r="G5825" s="13"/>
      <c r="H5825" s="21">
        <f t="shared" si="1184"/>
        <v>11.999999999999998</v>
      </c>
      <c r="I5825" s="13"/>
      <c r="J5825" s="11" t="str">
        <f t="shared" si="1190"/>
        <v>X</v>
      </c>
      <c r="K5825" s="11" t="str">
        <f t="shared" si="1191"/>
        <v/>
      </c>
      <c r="L5825" s="11" t="str">
        <f t="shared" si="1192"/>
        <v/>
      </c>
      <c r="M5825" s="13"/>
      <c r="X5825" s="13"/>
    </row>
    <row r="5826" spans="1:24" x14ac:dyDescent="0.3">
      <c r="A5826" s="13"/>
      <c r="B5826" s="11">
        <v>6844</v>
      </c>
      <c r="C5826" s="14">
        <f t="shared" si="1183"/>
        <v>82.728499999999997</v>
      </c>
      <c r="D5826" s="13"/>
      <c r="E5826" s="14">
        <f t="shared" si="1185"/>
        <v>82.7273</v>
      </c>
      <c r="F5826" s="21">
        <f t="shared" si="1193"/>
        <v>12</v>
      </c>
      <c r="G5826" s="13"/>
      <c r="H5826" s="21">
        <f t="shared" si="1184"/>
        <v>11.999999999999998</v>
      </c>
      <c r="I5826" s="13"/>
      <c r="J5826" s="11" t="str">
        <f t="shared" si="1190"/>
        <v>X</v>
      </c>
      <c r="K5826" s="11" t="str">
        <f t="shared" si="1191"/>
        <v/>
      </c>
      <c r="L5826" s="11" t="str">
        <f t="shared" si="1192"/>
        <v/>
      </c>
      <c r="M5826" s="13"/>
      <c r="X5826" s="13"/>
    </row>
    <row r="5827" spans="1:24" x14ac:dyDescent="0.3">
      <c r="A5827" s="13"/>
      <c r="B5827" s="11">
        <v>6845</v>
      </c>
      <c r="C5827" s="14">
        <f t="shared" si="1183"/>
        <v>82.734499999999997</v>
      </c>
      <c r="D5827" s="13"/>
      <c r="E5827" s="14">
        <f t="shared" si="1185"/>
        <v>82.7333</v>
      </c>
      <c r="F5827" s="21">
        <f t="shared" si="1193"/>
        <v>12</v>
      </c>
      <c r="G5827" s="13"/>
      <c r="H5827" s="21">
        <f t="shared" si="1184"/>
        <v>11.999999999999998</v>
      </c>
      <c r="I5827" s="13"/>
      <c r="J5827" s="11" t="str">
        <f t="shared" si="1190"/>
        <v>X</v>
      </c>
      <c r="K5827" s="11" t="str">
        <f t="shared" si="1191"/>
        <v/>
      </c>
      <c r="L5827" s="11" t="str">
        <f t="shared" si="1192"/>
        <v/>
      </c>
      <c r="M5827" s="13"/>
      <c r="X5827" s="13"/>
    </row>
    <row r="5828" spans="1:24" x14ac:dyDescent="0.3">
      <c r="A5828" s="13"/>
      <c r="B5828" s="11">
        <v>6846</v>
      </c>
      <c r="C5828" s="14">
        <f t="shared" si="1183"/>
        <v>82.740600000000001</v>
      </c>
      <c r="D5828" s="13"/>
      <c r="E5828" s="14">
        <f t="shared" si="1185"/>
        <v>82.739400000000003</v>
      </c>
      <c r="F5828" s="21">
        <f t="shared" si="1193"/>
        <v>12</v>
      </c>
      <c r="G5828" s="13"/>
      <c r="H5828" s="21">
        <f t="shared" si="1184"/>
        <v>11.999999999999998</v>
      </c>
      <c r="I5828" s="13"/>
      <c r="J5828" s="11" t="str">
        <f t="shared" si="1190"/>
        <v>X</v>
      </c>
      <c r="K5828" s="11" t="str">
        <f t="shared" si="1191"/>
        <v/>
      </c>
      <c r="L5828" s="11" t="str">
        <f t="shared" si="1192"/>
        <v/>
      </c>
      <c r="M5828" s="13"/>
      <c r="X5828" s="13"/>
    </row>
    <row r="5829" spans="1:24" x14ac:dyDescent="0.3">
      <c r="A5829" s="13"/>
      <c r="B5829" s="11">
        <v>6847</v>
      </c>
      <c r="C5829" s="14">
        <f t="shared" si="1183"/>
        <v>82.746600000000001</v>
      </c>
      <c r="D5829" s="13"/>
      <c r="E5829" s="14">
        <f t="shared" si="1185"/>
        <v>82.745500000000007</v>
      </c>
      <c r="F5829" s="21">
        <f t="shared" si="1193"/>
        <v>12</v>
      </c>
      <c r="G5829" s="13"/>
      <c r="H5829" s="21">
        <f t="shared" si="1184"/>
        <v>11</v>
      </c>
      <c r="I5829" s="13"/>
      <c r="J5829" s="11" t="str">
        <f t="shared" si="1190"/>
        <v/>
      </c>
      <c r="K5829" s="11" t="str">
        <f t="shared" si="1191"/>
        <v/>
      </c>
      <c r="L5829" s="11" t="str">
        <f t="shared" si="1192"/>
        <v>O</v>
      </c>
      <c r="M5829" s="13"/>
      <c r="X5829" s="13"/>
    </row>
    <row r="5830" spans="1:24" x14ac:dyDescent="0.3">
      <c r="A5830" s="13"/>
      <c r="B5830" s="11">
        <v>6848</v>
      </c>
      <c r="C5830" s="14">
        <f t="shared" ref="C5830:C5893" si="1194">ROUND(SQRT(B5830),4)</f>
        <v>82.752600000000001</v>
      </c>
      <c r="D5830" s="13"/>
      <c r="E5830" s="14">
        <f t="shared" si="1185"/>
        <v>82.751499999999993</v>
      </c>
      <c r="F5830" s="21">
        <f t="shared" si="1193"/>
        <v>11</v>
      </c>
      <c r="G5830" s="13"/>
      <c r="H5830" s="21">
        <f t="shared" si="1184"/>
        <v>11</v>
      </c>
      <c r="I5830" s="13"/>
      <c r="J5830" s="11" t="str">
        <f t="shared" si="1190"/>
        <v>X</v>
      </c>
      <c r="K5830" s="11" t="str">
        <f t="shared" si="1191"/>
        <v/>
      </c>
      <c r="L5830" s="11" t="str">
        <f t="shared" si="1192"/>
        <v/>
      </c>
      <c r="M5830" s="13"/>
      <c r="X5830" s="13"/>
    </row>
    <row r="5831" spans="1:24" x14ac:dyDescent="0.3">
      <c r="A5831" s="13"/>
      <c r="B5831" s="11">
        <v>6849</v>
      </c>
      <c r="C5831" s="14">
        <f t="shared" si="1194"/>
        <v>82.758700000000005</v>
      </c>
      <c r="D5831" s="13"/>
      <c r="E5831" s="14">
        <f t="shared" si="1185"/>
        <v>82.757599999999996</v>
      </c>
      <c r="F5831" s="21">
        <f t="shared" si="1193"/>
        <v>11</v>
      </c>
      <c r="G5831" s="13"/>
      <c r="H5831" s="21">
        <f t="shared" ref="H5831:H5894" si="1195">ROUND(C5831-E5831,4)*10000</f>
        <v>11</v>
      </c>
      <c r="I5831" s="13"/>
      <c r="J5831" s="11" t="str">
        <f t="shared" si="1190"/>
        <v>X</v>
      </c>
      <c r="K5831" s="11" t="str">
        <f t="shared" si="1191"/>
        <v/>
      </c>
      <c r="L5831" s="11" t="str">
        <f t="shared" si="1192"/>
        <v/>
      </c>
      <c r="M5831" s="13"/>
      <c r="X5831" s="13"/>
    </row>
    <row r="5832" spans="1:24" x14ac:dyDescent="0.3">
      <c r="A5832" s="13"/>
      <c r="B5832" s="11">
        <v>6850</v>
      </c>
      <c r="C5832" s="14">
        <f t="shared" si="1194"/>
        <v>82.764700000000005</v>
      </c>
      <c r="D5832" s="13"/>
      <c r="E5832" s="14">
        <f t="shared" si="1185"/>
        <v>82.763599999999997</v>
      </c>
      <c r="F5832" s="21">
        <f t="shared" si="1193"/>
        <v>11</v>
      </c>
      <c r="G5832" s="13"/>
      <c r="H5832" s="21">
        <f t="shared" si="1195"/>
        <v>11</v>
      </c>
      <c r="I5832" s="13"/>
      <c r="J5832" s="11" t="str">
        <f t="shared" si="1190"/>
        <v>X</v>
      </c>
      <c r="K5832" s="11" t="str">
        <f t="shared" si="1191"/>
        <v/>
      </c>
      <c r="L5832" s="11" t="str">
        <f t="shared" si="1192"/>
        <v/>
      </c>
      <c r="M5832" s="13"/>
      <c r="X5832" s="13"/>
    </row>
    <row r="5833" spans="1:24" x14ac:dyDescent="0.3">
      <c r="A5833" s="13"/>
      <c r="B5833" s="11">
        <v>6851</v>
      </c>
      <c r="C5833" s="14">
        <f t="shared" si="1194"/>
        <v>82.770799999999994</v>
      </c>
      <c r="D5833" s="13"/>
      <c r="E5833" s="14">
        <f t="shared" si="1185"/>
        <v>82.7697</v>
      </c>
      <c r="F5833" s="21">
        <f t="shared" si="1193"/>
        <v>11</v>
      </c>
      <c r="G5833" s="13"/>
      <c r="H5833" s="21">
        <f t="shared" si="1195"/>
        <v>11</v>
      </c>
      <c r="I5833" s="13"/>
      <c r="J5833" s="11" t="str">
        <f t="shared" si="1190"/>
        <v>X</v>
      </c>
      <c r="K5833" s="11" t="str">
        <f t="shared" si="1191"/>
        <v/>
      </c>
      <c r="L5833" s="11" t="str">
        <f t="shared" si="1192"/>
        <v/>
      </c>
      <c r="M5833" s="13"/>
      <c r="X5833" s="13"/>
    </row>
    <row r="5834" spans="1:24" x14ac:dyDescent="0.3">
      <c r="A5834" s="13"/>
      <c r="B5834" s="11">
        <v>6852</v>
      </c>
      <c r="C5834" s="14">
        <f t="shared" si="1194"/>
        <v>82.776799999999994</v>
      </c>
      <c r="D5834" s="13"/>
      <c r="E5834" s="14">
        <f t="shared" si="1185"/>
        <v>82.775800000000004</v>
      </c>
      <c r="F5834" s="21">
        <f t="shared" si="1193"/>
        <v>11</v>
      </c>
      <c r="G5834" s="13"/>
      <c r="H5834" s="21">
        <f t="shared" si="1195"/>
        <v>10</v>
      </c>
      <c r="I5834" s="13"/>
      <c r="J5834" s="11" t="str">
        <f t="shared" si="1190"/>
        <v/>
      </c>
      <c r="K5834" s="11" t="str">
        <f t="shared" si="1191"/>
        <v/>
      </c>
      <c r="L5834" s="11" t="str">
        <f t="shared" si="1192"/>
        <v>O</v>
      </c>
      <c r="M5834" s="13"/>
      <c r="X5834" s="13"/>
    </row>
    <row r="5835" spans="1:24" x14ac:dyDescent="0.3">
      <c r="A5835" s="13"/>
      <c r="B5835" s="11">
        <v>6853</v>
      </c>
      <c r="C5835" s="14">
        <f t="shared" si="1194"/>
        <v>82.782799999999995</v>
      </c>
      <c r="D5835" s="13"/>
      <c r="E5835" s="14">
        <f t="shared" ref="E5835:E5870" si="1196">ROUND(82+(B5835-6724)/165,4)</f>
        <v>82.781800000000004</v>
      </c>
      <c r="F5835" s="21">
        <f t="shared" si="1193"/>
        <v>10</v>
      </c>
      <c r="G5835" s="13"/>
      <c r="H5835" s="21">
        <f t="shared" si="1195"/>
        <v>10</v>
      </c>
      <c r="I5835" s="13"/>
      <c r="J5835" s="11" t="str">
        <f t="shared" ref="J5835:J5870" si="1197">IF(H5835=F5835,"X","")</f>
        <v>X</v>
      </c>
      <c r="K5835" s="11" t="str">
        <f t="shared" ref="K5835:K5870" si="1198">IF(H5835&gt;F5835,"U","")</f>
        <v/>
      </c>
      <c r="L5835" s="11" t="str">
        <f t="shared" ref="L5835:L5870" si="1199">IF(H5835&lt;F5835,"O","")</f>
        <v/>
      </c>
      <c r="M5835" s="13"/>
      <c r="X5835" s="13"/>
    </row>
    <row r="5836" spans="1:24" x14ac:dyDescent="0.3">
      <c r="A5836" s="13"/>
      <c r="B5836" s="11">
        <v>6854</v>
      </c>
      <c r="C5836" s="14">
        <f t="shared" si="1194"/>
        <v>82.788899999999998</v>
      </c>
      <c r="D5836" s="13"/>
      <c r="E5836" s="14">
        <f t="shared" si="1196"/>
        <v>82.787899999999993</v>
      </c>
      <c r="F5836" s="21">
        <f t="shared" si="1193"/>
        <v>10</v>
      </c>
      <c r="G5836" s="13"/>
      <c r="H5836" s="21">
        <f t="shared" si="1195"/>
        <v>10</v>
      </c>
      <c r="I5836" s="13"/>
      <c r="J5836" s="11" t="str">
        <f t="shared" si="1197"/>
        <v>X</v>
      </c>
      <c r="K5836" s="11" t="str">
        <f t="shared" si="1198"/>
        <v/>
      </c>
      <c r="L5836" s="11" t="str">
        <f t="shared" si="1199"/>
        <v/>
      </c>
      <c r="M5836" s="13"/>
      <c r="X5836" s="13"/>
    </row>
    <row r="5837" spans="1:24" x14ac:dyDescent="0.3">
      <c r="A5837" s="13"/>
      <c r="B5837" s="11">
        <v>6855</v>
      </c>
      <c r="C5837" s="14">
        <f t="shared" si="1194"/>
        <v>82.794899999999998</v>
      </c>
      <c r="D5837" s="13"/>
      <c r="E5837" s="14">
        <f t="shared" si="1196"/>
        <v>82.793899999999994</v>
      </c>
      <c r="F5837" s="21">
        <f t="shared" si="1193"/>
        <v>10</v>
      </c>
      <c r="G5837" s="13"/>
      <c r="H5837" s="21">
        <f t="shared" si="1195"/>
        <v>10</v>
      </c>
      <c r="I5837" s="13"/>
      <c r="J5837" s="11" t="str">
        <f t="shared" si="1197"/>
        <v>X</v>
      </c>
      <c r="K5837" s="11" t="str">
        <f t="shared" si="1198"/>
        <v/>
      </c>
      <c r="L5837" s="11" t="str">
        <f t="shared" si="1199"/>
        <v/>
      </c>
      <c r="M5837" s="13"/>
      <c r="X5837" s="13"/>
    </row>
    <row r="5838" spans="1:24" x14ac:dyDescent="0.3">
      <c r="A5838" s="13"/>
      <c r="B5838" s="11">
        <v>6856</v>
      </c>
      <c r="C5838" s="14">
        <f t="shared" si="1194"/>
        <v>82.801000000000002</v>
      </c>
      <c r="D5838" s="13"/>
      <c r="E5838" s="14">
        <f t="shared" si="1196"/>
        <v>82.8</v>
      </c>
      <c r="F5838" s="21">
        <f t="shared" si="1193"/>
        <v>10</v>
      </c>
      <c r="G5838" s="13"/>
      <c r="H5838" s="21">
        <f t="shared" si="1195"/>
        <v>10</v>
      </c>
      <c r="I5838" s="13"/>
      <c r="J5838" s="11" t="str">
        <f t="shared" si="1197"/>
        <v>X</v>
      </c>
      <c r="K5838" s="11" t="str">
        <f t="shared" si="1198"/>
        <v/>
      </c>
      <c r="L5838" s="11" t="str">
        <f t="shared" si="1199"/>
        <v/>
      </c>
      <c r="M5838" s="13"/>
      <c r="X5838" s="13"/>
    </row>
    <row r="5839" spans="1:24" x14ac:dyDescent="0.3">
      <c r="A5839" s="13"/>
      <c r="B5839" s="11">
        <v>6857</v>
      </c>
      <c r="C5839" s="14">
        <f t="shared" si="1194"/>
        <v>82.807000000000002</v>
      </c>
      <c r="D5839" s="13"/>
      <c r="E5839" s="14">
        <f t="shared" si="1196"/>
        <v>82.806100000000001</v>
      </c>
      <c r="F5839" s="21">
        <f t="shared" si="1193"/>
        <v>9</v>
      </c>
      <c r="G5839" s="13"/>
      <c r="H5839" s="21">
        <f t="shared" si="1195"/>
        <v>9</v>
      </c>
      <c r="I5839" s="13"/>
      <c r="J5839" s="11" t="str">
        <f t="shared" si="1197"/>
        <v>X</v>
      </c>
      <c r="K5839" s="11" t="str">
        <f t="shared" si="1198"/>
        <v/>
      </c>
      <c r="L5839" s="11" t="str">
        <f t="shared" si="1199"/>
        <v/>
      </c>
      <c r="M5839" s="13"/>
      <c r="X5839" s="13"/>
    </row>
    <row r="5840" spans="1:24" x14ac:dyDescent="0.3">
      <c r="A5840" s="13"/>
      <c r="B5840" s="11">
        <v>6858</v>
      </c>
      <c r="C5840" s="14">
        <f t="shared" si="1194"/>
        <v>82.813000000000002</v>
      </c>
      <c r="D5840" s="13"/>
      <c r="E5840" s="14">
        <f t="shared" si="1196"/>
        <v>82.812100000000001</v>
      </c>
      <c r="F5840" s="21">
        <f t="shared" si="1193"/>
        <v>9</v>
      </c>
      <c r="G5840" s="13"/>
      <c r="H5840" s="21">
        <f t="shared" si="1195"/>
        <v>9</v>
      </c>
      <c r="I5840" s="13"/>
      <c r="J5840" s="11" t="str">
        <f t="shared" si="1197"/>
        <v>X</v>
      </c>
      <c r="K5840" s="11" t="str">
        <f t="shared" si="1198"/>
        <v/>
      </c>
      <c r="L5840" s="11" t="str">
        <f t="shared" si="1199"/>
        <v/>
      </c>
      <c r="M5840" s="13"/>
      <c r="X5840" s="13"/>
    </row>
    <row r="5841" spans="1:24" x14ac:dyDescent="0.3">
      <c r="A5841" s="13"/>
      <c r="B5841" s="11">
        <v>6859</v>
      </c>
      <c r="C5841" s="14">
        <f t="shared" si="1194"/>
        <v>82.819100000000006</v>
      </c>
      <c r="D5841" s="13"/>
      <c r="E5841" s="14">
        <f t="shared" si="1196"/>
        <v>82.818200000000004</v>
      </c>
      <c r="F5841" s="21">
        <f t="shared" si="1193"/>
        <v>9</v>
      </c>
      <c r="G5841" s="13"/>
      <c r="H5841" s="21">
        <f t="shared" si="1195"/>
        <v>9</v>
      </c>
      <c r="I5841" s="13"/>
      <c r="J5841" s="11" t="str">
        <f t="shared" si="1197"/>
        <v>X</v>
      </c>
      <c r="K5841" s="11" t="str">
        <f t="shared" si="1198"/>
        <v/>
      </c>
      <c r="L5841" s="11" t="str">
        <f t="shared" si="1199"/>
        <v/>
      </c>
      <c r="M5841" s="13"/>
      <c r="X5841" s="13"/>
    </row>
    <row r="5842" spans="1:24" x14ac:dyDescent="0.3">
      <c r="A5842" s="13"/>
      <c r="B5842" s="11">
        <v>6860</v>
      </c>
      <c r="C5842" s="14">
        <f t="shared" si="1194"/>
        <v>82.825100000000006</v>
      </c>
      <c r="D5842" s="13"/>
      <c r="E5842" s="14">
        <f t="shared" si="1196"/>
        <v>82.824200000000005</v>
      </c>
      <c r="F5842" s="21">
        <f t="shared" si="1193"/>
        <v>9</v>
      </c>
      <c r="G5842" s="13"/>
      <c r="H5842" s="21">
        <f t="shared" si="1195"/>
        <v>9</v>
      </c>
      <c r="I5842" s="13"/>
      <c r="J5842" s="11" t="str">
        <f t="shared" si="1197"/>
        <v>X</v>
      </c>
      <c r="K5842" s="11" t="str">
        <f t="shared" si="1198"/>
        <v/>
      </c>
      <c r="L5842" s="11" t="str">
        <f t="shared" si="1199"/>
        <v/>
      </c>
      <c r="M5842" s="13"/>
      <c r="X5842" s="13"/>
    </row>
    <row r="5843" spans="1:24" x14ac:dyDescent="0.3">
      <c r="A5843" s="13"/>
      <c r="B5843" s="11">
        <v>6861</v>
      </c>
      <c r="C5843" s="14">
        <f t="shared" si="1194"/>
        <v>82.831199999999995</v>
      </c>
      <c r="D5843" s="13"/>
      <c r="E5843" s="14">
        <f t="shared" si="1196"/>
        <v>82.830299999999994</v>
      </c>
      <c r="F5843" s="21">
        <f t="shared" si="1193"/>
        <v>9</v>
      </c>
      <c r="G5843" s="13"/>
      <c r="H5843" s="21">
        <f t="shared" si="1195"/>
        <v>9</v>
      </c>
      <c r="I5843" s="13"/>
      <c r="J5843" s="11" t="str">
        <f t="shared" si="1197"/>
        <v>X</v>
      </c>
      <c r="K5843" s="11" t="str">
        <f t="shared" si="1198"/>
        <v/>
      </c>
      <c r="L5843" s="11" t="str">
        <f t="shared" si="1199"/>
        <v/>
      </c>
      <c r="M5843" s="13"/>
      <c r="X5843" s="13"/>
    </row>
    <row r="5844" spans="1:24" x14ac:dyDescent="0.3">
      <c r="A5844" s="13"/>
      <c r="B5844" s="11">
        <v>6862</v>
      </c>
      <c r="C5844" s="14">
        <f t="shared" si="1194"/>
        <v>82.837199999999996</v>
      </c>
      <c r="D5844" s="13"/>
      <c r="E5844" s="14">
        <f t="shared" si="1196"/>
        <v>82.836399999999998</v>
      </c>
      <c r="F5844" s="21">
        <f t="shared" si="1193"/>
        <v>8</v>
      </c>
      <c r="G5844" s="13"/>
      <c r="H5844" s="21">
        <f t="shared" si="1195"/>
        <v>8</v>
      </c>
      <c r="I5844" s="13"/>
      <c r="J5844" s="11" t="str">
        <f t="shared" si="1197"/>
        <v>X</v>
      </c>
      <c r="K5844" s="11" t="str">
        <f t="shared" si="1198"/>
        <v/>
      </c>
      <c r="L5844" s="11" t="str">
        <f t="shared" si="1199"/>
        <v/>
      </c>
      <c r="M5844" s="13"/>
      <c r="X5844" s="13"/>
    </row>
    <row r="5845" spans="1:24" x14ac:dyDescent="0.3">
      <c r="A5845" s="13"/>
      <c r="B5845" s="11">
        <v>6863</v>
      </c>
      <c r="C5845" s="14">
        <f t="shared" si="1194"/>
        <v>82.843199999999996</v>
      </c>
      <c r="D5845" s="13"/>
      <c r="E5845" s="14">
        <f t="shared" si="1196"/>
        <v>82.842399999999998</v>
      </c>
      <c r="F5845" s="21">
        <f t="shared" si="1193"/>
        <v>8</v>
      </c>
      <c r="G5845" s="13"/>
      <c r="H5845" s="21">
        <f t="shared" si="1195"/>
        <v>8</v>
      </c>
      <c r="I5845" s="13"/>
      <c r="J5845" s="11" t="str">
        <f t="shared" si="1197"/>
        <v>X</v>
      </c>
      <c r="K5845" s="11" t="str">
        <f t="shared" si="1198"/>
        <v/>
      </c>
      <c r="L5845" s="11" t="str">
        <f t="shared" si="1199"/>
        <v/>
      </c>
      <c r="M5845" s="13"/>
      <c r="X5845" s="13"/>
    </row>
    <row r="5846" spans="1:24" x14ac:dyDescent="0.3">
      <c r="A5846" s="13"/>
      <c r="B5846" s="11">
        <v>6864</v>
      </c>
      <c r="C5846" s="14">
        <f t="shared" si="1194"/>
        <v>82.849299999999999</v>
      </c>
      <c r="D5846" s="13"/>
      <c r="E5846" s="14">
        <f t="shared" si="1196"/>
        <v>82.848500000000001</v>
      </c>
      <c r="F5846" s="21">
        <f t="shared" si="1193"/>
        <v>8</v>
      </c>
      <c r="G5846" s="13"/>
      <c r="H5846" s="21">
        <f t="shared" si="1195"/>
        <v>8</v>
      </c>
      <c r="I5846" s="13"/>
      <c r="J5846" s="11" t="str">
        <f t="shared" si="1197"/>
        <v>X</v>
      </c>
      <c r="K5846" s="11" t="str">
        <f t="shared" si="1198"/>
        <v/>
      </c>
      <c r="L5846" s="11" t="str">
        <f t="shared" si="1199"/>
        <v/>
      </c>
      <c r="M5846" s="13"/>
      <c r="X5846" s="13"/>
    </row>
    <row r="5847" spans="1:24" x14ac:dyDescent="0.3">
      <c r="A5847" s="13"/>
      <c r="B5847" s="11">
        <v>6865</v>
      </c>
      <c r="C5847" s="14">
        <f t="shared" si="1194"/>
        <v>82.8553</v>
      </c>
      <c r="D5847" s="13"/>
      <c r="E5847" s="14">
        <f t="shared" si="1196"/>
        <v>82.854500000000002</v>
      </c>
      <c r="F5847" s="21">
        <f t="shared" si="1193"/>
        <v>8</v>
      </c>
      <c r="G5847" s="13"/>
      <c r="H5847" s="21">
        <f t="shared" si="1195"/>
        <v>8</v>
      </c>
      <c r="I5847" s="13"/>
      <c r="J5847" s="11" t="str">
        <f t="shared" si="1197"/>
        <v>X</v>
      </c>
      <c r="K5847" s="11" t="str">
        <f t="shared" si="1198"/>
        <v/>
      </c>
      <c r="L5847" s="11" t="str">
        <f t="shared" si="1199"/>
        <v/>
      </c>
      <c r="M5847" s="13"/>
      <c r="X5847" s="13"/>
    </row>
    <row r="5848" spans="1:24" x14ac:dyDescent="0.3">
      <c r="A5848" s="13"/>
      <c r="B5848" s="11">
        <v>6866</v>
      </c>
      <c r="C5848" s="14">
        <f t="shared" si="1194"/>
        <v>82.8613</v>
      </c>
      <c r="D5848" s="13"/>
      <c r="E5848" s="14">
        <f t="shared" si="1196"/>
        <v>82.860600000000005</v>
      </c>
      <c r="F5848" s="21">
        <f t="shared" ref="F5848:F5870" si="1200">ROUND(((1-(E5848-82))/0.14)*(15/2),0)</f>
        <v>7</v>
      </c>
      <c r="G5848" s="13"/>
      <c r="H5848" s="21">
        <f t="shared" si="1195"/>
        <v>7</v>
      </c>
      <c r="I5848" s="13"/>
      <c r="J5848" s="11" t="str">
        <f t="shared" si="1197"/>
        <v>X</v>
      </c>
      <c r="K5848" s="11" t="str">
        <f t="shared" si="1198"/>
        <v/>
      </c>
      <c r="L5848" s="11" t="str">
        <f t="shared" si="1199"/>
        <v/>
      </c>
      <c r="M5848" s="13"/>
      <c r="X5848" s="13"/>
    </row>
    <row r="5849" spans="1:24" x14ac:dyDescent="0.3">
      <c r="A5849" s="13"/>
      <c r="B5849" s="11">
        <v>6867</v>
      </c>
      <c r="C5849" s="14">
        <f t="shared" si="1194"/>
        <v>82.867400000000004</v>
      </c>
      <c r="D5849" s="13"/>
      <c r="E5849" s="14">
        <f t="shared" si="1196"/>
        <v>82.866699999999994</v>
      </c>
      <c r="F5849" s="21">
        <f t="shared" si="1200"/>
        <v>7</v>
      </c>
      <c r="G5849" s="13"/>
      <c r="H5849" s="21">
        <f t="shared" si="1195"/>
        <v>7</v>
      </c>
      <c r="I5849" s="13"/>
      <c r="J5849" s="11" t="str">
        <f t="shared" si="1197"/>
        <v>X</v>
      </c>
      <c r="K5849" s="11" t="str">
        <f t="shared" si="1198"/>
        <v/>
      </c>
      <c r="L5849" s="11" t="str">
        <f t="shared" si="1199"/>
        <v/>
      </c>
      <c r="M5849" s="13"/>
      <c r="X5849" s="13"/>
    </row>
    <row r="5850" spans="1:24" x14ac:dyDescent="0.3">
      <c r="A5850" s="13"/>
      <c r="B5850" s="11">
        <v>6868</v>
      </c>
      <c r="C5850" s="14">
        <f t="shared" si="1194"/>
        <v>82.873400000000004</v>
      </c>
      <c r="D5850" s="13"/>
      <c r="E5850" s="14">
        <f t="shared" si="1196"/>
        <v>82.872699999999995</v>
      </c>
      <c r="F5850" s="21">
        <f t="shared" si="1200"/>
        <v>7</v>
      </c>
      <c r="G5850" s="13"/>
      <c r="H5850" s="21">
        <f t="shared" si="1195"/>
        <v>7</v>
      </c>
      <c r="I5850" s="13"/>
      <c r="J5850" s="11" t="str">
        <f t="shared" si="1197"/>
        <v>X</v>
      </c>
      <c r="K5850" s="11" t="str">
        <f t="shared" si="1198"/>
        <v/>
      </c>
      <c r="L5850" s="11" t="str">
        <f t="shared" si="1199"/>
        <v/>
      </c>
      <c r="M5850" s="13"/>
      <c r="X5850" s="13"/>
    </row>
    <row r="5851" spans="1:24" x14ac:dyDescent="0.3">
      <c r="A5851" s="13"/>
      <c r="B5851" s="11">
        <v>6869</v>
      </c>
      <c r="C5851" s="14">
        <f t="shared" si="1194"/>
        <v>82.879400000000004</v>
      </c>
      <c r="D5851" s="13"/>
      <c r="E5851" s="14">
        <f t="shared" si="1196"/>
        <v>82.878799999999998</v>
      </c>
      <c r="F5851" s="21">
        <f t="shared" si="1200"/>
        <v>6</v>
      </c>
      <c r="G5851" s="13"/>
      <c r="H5851" s="21">
        <f t="shared" si="1195"/>
        <v>5.9999999999999991</v>
      </c>
      <c r="I5851" s="13"/>
      <c r="J5851" s="11" t="str">
        <f t="shared" si="1197"/>
        <v>X</v>
      </c>
      <c r="K5851" s="11" t="str">
        <f t="shared" si="1198"/>
        <v/>
      </c>
      <c r="L5851" s="11" t="str">
        <f t="shared" si="1199"/>
        <v/>
      </c>
      <c r="M5851" s="13"/>
      <c r="X5851" s="13"/>
    </row>
    <row r="5852" spans="1:24" x14ac:dyDescent="0.3">
      <c r="A5852" s="13"/>
      <c r="B5852" s="11">
        <v>6870</v>
      </c>
      <c r="C5852" s="14">
        <f t="shared" si="1194"/>
        <v>82.885499999999993</v>
      </c>
      <c r="D5852" s="13"/>
      <c r="E5852" s="14">
        <f t="shared" si="1196"/>
        <v>82.884799999999998</v>
      </c>
      <c r="F5852" s="21">
        <f t="shared" si="1200"/>
        <v>6</v>
      </c>
      <c r="G5852" s="13"/>
      <c r="H5852" s="21">
        <f t="shared" si="1195"/>
        <v>7</v>
      </c>
      <c r="I5852" s="13"/>
      <c r="J5852" s="11" t="str">
        <f t="shared" si="1197"/>
        <v/>
      </c>
      <c r="K5852" s="11" t="str">
        <f t="shared" si="1198"/>
        <v>U</v>
      </c>
      <c r="L5852" s="11" t="str">
        <f t="shared" si="1199"/>
        <v/>
      </c>
      <c r="M5852" s="13"/>
      <c r="X5852" s="13"/>
    </row>
    <row r="5853" spans="1:24" x14ac:dyDescent="0.3">
      <c r="A5853" s="13"/>
      <c r="B5853" s="11">
        <v>6871</v>
      </c>
      <c r="C5853" s="14">
        <f t="shared" si="1194"/>
        <v>82.891499999999994</v>
      </c>
      <c r="D5853" s="13"/>
      <c r="E5853" s="14">
        <f t="shared" si="1196"/>
        <v>82.890900000000002</v>
      </c>
      <c r="F5853" s="21">
        <f t="shared" si="1200"/>
        <v>6</v>
      </c>
      <c r="G5853" s="13"/>
      <c r="H5853" s="21">
        <f t="shared" si="1195"/>
        <v>5.9999999999999991</v>
      </c>
      <c r="I5853" s="13"/>
      <c r="J5853" s="11" t="str">
        <f t="shared" si="1197"/>
        <v>X</v>
      </c>
      <c r="K5853" s="11" t="str">
        <f t="shared" si="1198"/>
        <v/>
      </c>
      <c r="L5853" s="11" t="str">
        <f t="shared" si="1199"/>
        <v/>
      </c>
      <c r="M5853" s="13"/>
      <c r="X5853" s="13"/>
    </row>
    <row r="5854" spans="1:24" x14ac:dyDescent="0.3">
      <c r="A5854" s="13"/>
      <c r="B5854" s="11">
        <v>6872</v>
      </c>
      <c r="C5854" s="14">
        <f t="shared" si="1194"/>
        <v>82.897499999999994</v>
      </c>
      <c r="D5854" s="13"/>
      <c r="E5854" s="14">
        <f t="shared" si="1196"/>
        <v>82.897000000000006</v>
      </c>
      <c r="F5854" s="21">
        <f t="shared" si="1200"/>
        <v>6</v>
      </c>
      <c r="G5854" s="13"/>
      <c r="H5854" s="21">
        <f t="shared" si="1195"/>
        <v>5</v>
      </c>
      <c r="I5854" s="13"/>
      <c r="J5854" s="11" t="str">
        <f t="shared" si="1197"/>
        <v/>
      </c>
      <c r="K5854" s="11" t="str">
        <f t="shared" si="1198"/>
        <v/>
      </c>
      <c r="L5854" s="11" t="str">
        <f t="shared" si="1199"/>
        <v>O</v>
      </c>
      <c r="M5854" s="13"/>
      <c r="X5854" s="13"/>
    </row>
    <row r="5855" spans="1:24" x14ac:dyDescent="0.3">
      <c r="A5855" s="13"/>
      <c r="B5855" s="11">
        <v>6873</v>
      </c>
      <c r="C5855" s="14">
        <f t="shared" si="1194"/>
        <v>82.903599999999997</v>
      </c>
      <c r="D5855" s="13"/>
      <c r="E5855" s="14">
        <f t="shared" si="1196"/>
        <v>82.903000000000006</v>
      </c>
      <c r="F5855" s="21">
        <f t="shared" si="1200"/>
        <v>5</v>
      </c>
      <c r="G5855" s="13"/>
      <c r="H5855" s="21">
        <f t="shared" si="1195"/>
        <v>5.9999999999999991</v>
      </c>
      <c r="I5855" s="13"/>
      <c r="J5855" s="11" t="str">
        <f t="shared" si="1197"/>
        <v/>
      </c>
      <c r="K5855" s="11" t="str">
        <f t="shared" si="1198"/>
        <v>U</v>
      </c>
      <c r="L5855" s="11" t="str">
        <f t="shared" si="1199"/>
        <v/>
      </c>
      <c r="M5855" s="13"/>
      <c r="X5855" s="13"/>
    </row>
    <row r="5856" spans="1:24" x14ac:dyDescent="0.3">
      <c r="A5856" s="13"/>
      <c r="B5856" s="11">
        <v>6874</v>
      </c>
      <c r="C5856" s="14">
        <f t="shared" si="1194"/>
        <v>82.909599999999998</v>
      </c>
      <c r="D5856" s="13"/>
      <c r="E5856" s="14">
        <f t="shared" si="1196"/>
        <v>82.909099999999995</v>
      </c>
      <c r="F5856" s="21">
        <f t="shared" si="1200"/>
        <v>5</v>
      </c>
      <c r="G5856" s="13"/>
      <c r="H5856" s="21">
        <f t="shared" si="1195"/>
        <v>5</v>
      </c>
      <c r="I5856" s="13"/>
      <c r="J5856" s="11" t="str">
        <f t="shared" si="1197"/>
        <v>X</v>
      </c>
      <c r="K5856" s="11" t="str">
        <f t="shared" si="1198"/>
        <v/>
      </c>
      <c r="L5856" s="11" t="str">
        <f t="shared" si="1199"/>
        <v/>
      </c>
      <c r="M5856" s="13"/>
      <c r="X5856" s="13"/>
    </row>
    <row r="5857" spans="1:24" x14ac:dyDescent="0.3">
      <c r="A5857" s="13"/>
      <c r="B5857" s="11">
        <v>6875</v>
      </c>
      <c r="C5857" s="14">
        <f t="shared" si="1194"/>
        <v>82.915599999999998</v>
      </c>
      <c r="D5857" s="13"/>
      <c r="E5857" s="14">
        <f t="shared" si="1196"/>
        <v>82.915199999999999</v>
      </c>
      <c r="F5857" s="21">
        <f t="shared" si="1200"/>
        <v>5</v>
      </c>
      <c r="G5857" s="13"/>
      <c r="H5857" s="21">
        <f t="shared" si="1195"/>
        <v>4</v>
      </c>
      <c r="I5857" s="13"/>
      <c r="J5857" s="11" t="str">
        <f t="shared" si="1197"/>
        <v/>
      </c>
      <c r="K5857" s="11" t="str">
        <f t="shared" si="1198"/>
        <v/>
      </c>
      <c r="L5857" s="11" t="str">
        <f t="shared" si="1199"/>
        <v>O</v>
      </c>
      <c r="M5857" s="13"/>
      <c r="X5857" s="13"/>
    </row>
    <row r="5858" spans="1:24" x14ac:dyDescent="0.3">
      <c r="A5858" s="13"/>
      <c r="B5858" s="11">
        <v>6876</v>
      </c>
      <c r="C5858" s="14">
        <f t="shared" si="1194"/>
        <v>82.921599999999998</v>
      </c>
      <c r="D5858" s="13"/>
      <c r="E5858" s="14">
        <f t="shared" si="1196"/>
        <v>82.921199999999999</v>
      </c>
      <c r="F5858" s="21">
        <f t="shared" si="1200"/>
        <v>4</v>
      </c>
      <c r="G5858" s="13"/>
      <c r="H5858" s="21">
        <f t="shared" si="1195"/>
        <v>4</v>
      </c>
      <c r="I5858" s="13"/>
      <c r="J5858" s="11" t="str">
        <f t="shared" si="1197"/>
        <v>X</v>
      </c>
      <c r="K5858" s="11" t="str">
        <f t="shared" si="1198"/>
        <v/>
      </c>
      <c r="L5858" s="11" t="str">
        <f t="shared" si="1199"/>
        <v/>
      </c>
      <c r="M5858" s="13"/>
      <c r="X5858" s="13"/>
    </row>
    <row r="5859" spans="1:24" x14ac:dyDescent="0.3">
      <c r="A5859" s="13"/>
      <c r="B5859" s="11">
        <v>6877</v>
      </c>
      <c r="C5859" s="14">
        <f t="shared" si="1194"/>
        <v>82.927700000000002</v>
      </c>
      <c r="D5859" s="13"/>
      <c r="E5859" s="14">
        <f t="shared" si="1196"/>
        <v>82.927300000000002</v>
      </c>
      <c r="F5859" s="21">
        <f t="shared" si="1200"/>
        <v>4</v>
      </c>
      <c r="G5859" s="13"/>
      <c r="H5859" s="21">
        <f t="shared" si="1195"/>
        <v>4</v>
      </c>
      <c r="I5859" s="13"/>
      <c r="J5859" s="11" t="str">
        <f t="shared" si="1197"/>
        <v>X</v>
      </c>
      <c r="K5859" s="11" t="str">
        <f t="shared" si="1198"/>
        <v/>
      </c>
      <c r="L5859" s="11" t="str">
        <f t="shared" si="1199"/>
        <v/>
      </c>
      <c r="M5859" s="13"/>
      <c r="X5859" s="13"/>
    </row>
    <row r="5860" spans="1:24" x14ac:dyDescent="0.3">
      <c r="A5860" s="13"/>
      <c r="B5860" s="11">
        <v>6878</v>
      </c>
      <c r="C5860" s="14">
        <f t="shared" si="1194"/>
        <v>82.933700000000002</v>
      </c>
      <c r="D5860" s="13"/>
      <c r="E5860" s="14">
        <f t="shared" si="1196"/>
        <v>82.933300000000003</v>
      </c>
      <c r="F5860" s="21">
        <f t="shared" si="1200"/>
        <v>4</v>
      </c>
      <c r="G5860" s="13"/>
      <c r="H5860" s="21">
        <f t="shared" si="1195"/>
        <v>4</v>
      </c>
      <c r="I5860" s="13"/>
      <c r="J5860" s="11" t="str">
        <f t="shared" si="1197"/>
        <v>X</v>
      </c>
      <c r="K5860" s="11" t="str">
        <f t="shared" si="1198"/>
        <v/>
      </c>
      <c r="L5860" s="11" t="str">
        <f t="shared" si="1199"/>
        <v/>
      </c>
      <c r="M5860" s="13"/>
      <c r="X5860" s="13"/>
    </row>
    <row r="5861" spans="1:24" x14ac:dyDescent="0.3">
      <c r="A5861" s="13"/>
      <c r="B5861" s="11">
        <v>6879</v>
      </c>
      <c r="C5861" s="14">
        <f t="shared" si="1194"/>
        <v>82.939700000000002</v>
      </c>
      <c r="D5861" s="13"/>
      <c r="E5861" s="14">
        <f t="shared" si="1196"/>
        <v>82.939400000000006</v>
      </c>
      <c r="F5861" s="21">
        <f t="shared" si="1200"/>
        <v>3</v>
      </c>
      <c r="G5861" s="13"/>
      <c r="H5861" s="21">
        <f t="shared" si="1195"/>
        <v>2.9999999999999996</v>
      </c>
      <c r="I5861" s="13"/>
      <c r="J5861" s="11" t="str">
        <f t="shared" si="1197"/>
        <v>X</v>
      </c>
      <c r="K5861" s="11" t="str">
        <f t="shared" si="1198"/>
        <v/>
      </c>
      <c r="L5861" s="11" t="str">
        <f t="shared" si="1199"/>
        <v/>
      </c>
      <c r="M5861" s="13"/>
      <c r="X5861" s="13"/>
    </row>
    <row r="5862" spans="1:24" x14ac:dyDescent="0.3">
      <c r="A5862" s="13"/>
      <c r="B5862" s="11">
        <v>6880</v>
      </c>
      <c r="C5862" s="14">
        <f t="shared" si="1194"/>
        <v>82.945800000000006</v>
      </c>
      <c r="D5862" s="13"/>
      <c r="E5862" s="14">
        <f t="shared" si="1196"/>
        <v>82.945499999999996</v>
      </c>
      <c r="F5862" s="21">
        <f t="shared" si="1200"/>
        <v>3</v>
      </c>
      <c r="G5862" s="13"/>
      <c r="H5862" s="21">
        <f t="shared" si="1195"/>
        <v>2.9999999999999996</v>
      </c>
      <c r="I5862" s="13"/>
      <c r="J5862" s="11" t="str">
        <f t="shared" si="1197"/>
        <v>X</v>
      </c>
      <c r="K5862" s="11" t="str">
        <f t="shared" si="1198"/>
        <v/>
      </c>
      <c r="L5862" s="11" t="str">
        <f t="shared" si="1199"/>
        <v/>
      </c>
      <c r="M5862" s="13"/>
      <c r="X5862" s="13"/>
    </row>
    <row r="5863" spans="1:24" x14ac:dyDescent="0.3">
      <c r="A5863" s="13"/>
      <c r="B5863" s="11">
        <v>6881</v>
      </c>
      <c r="C5863" s="14">
        <f t="shared" si="1194"/>
        <v>82.951800000000006</v>
      </c>
      <c r="D5863" s="13"/>
      <c r="E5863" s="14">
        <f t="shared" si="1196"/>
        <v>82.951499999999996</v>
      </c>
      <c r="F5863" s="21">
        <f t="shared" si="1200"/>
        <v>3</v>
      </c>
      <c r="G5863" s="13"/>
      <c r="H5863" s="21">
        <f t="shared" si="1195"/>
        <v>2.9999999999999996</v>
      </c>
      <c r="I5863" s="13"/>
      <c r="J5863" s="11" t="str">
        <f t="shared" si="1197"/>
        <v>X</v>
      </c>
      <c r="K5863" s="11" t="str">
        <f t="shared" si="1198"/>
        <v/>
      </c>
      <c r="L5863" s="11" t="str">
        <f t="shared" si="1199"/>
        <v/>
      </c>
      <c r="M5863" s="13"/>
      <c r="X5863" s="13"/>
    </row>
    <row r="5864" spans="1:24" x14ac:dyDescent="0.3">
      <c r="A5864" s="13"/>
      <c r="B5864" s="11">
        <v>6882</v>
      </c>
      <c r="C5864" s="14">
        <f t="shared" si="1194"/>
        <v>82.957800000000006</v>
      </c>
      <c r="D5864" s="13"/>
      <c r="E5864" s="14">
        <f t="shared" si="1196"/>
        <v>82.957599999999999</v>
      </c>
      <c r="F5864" s="21">
        <f t="shared" si="1200"/>
        <v>2</v>
      </c>
      <c r="G5864" s="13"/>
      <c r="H5864" s="21">
        <f t="shared" si="1195"/>
        <v>2</v>
      </c>
      <c r="I5864" s="13"/>
      <c r="J5864" s="11" t="str">
        <f t="shared" si="1197"/>
        <v>X</v>
      </c>
      <c r="K5864" s="11" t="str">
        <f t="shared" si="1198"/>
        <v/>
      </c>
      <c r="L5864" s="11" t="str">
        <f t="shared" si="1199"/>
        <v/>
      </c>
      <c r="M5864" s="13"/>
      <c r="X5864" s="13"/>
    </row>
    <row r="5865" spans="1:24" x14ac:dyDescent="0.3">
      <c r="A5865" s="13"/>
      <c r="B5865" s="11">
        <v>6883</v>
      </c>
      <c r="C5865" s="14">
        <f t="shared" si="1194"/>
        <v>82.963800000000006</v>
      </c>
      <c r="D5865" s="13"/>
      <c r="E5865" s="14">
        <f t="shared" si="1196"/>
        <v>82.9636</v>
      </c>
      <c r="F5865" s="21">
        <f t="shared" si="1200"/>
        <v>2</v>
      </c>
      <c r="G5865" s="13"/>
      <c r="H5865" s="21">
        <f t="shared" si="1195"/>
        <v>2</v>
      </c>
      <c r="I5865" s="13"/>
      <c r="J5865" s="11" t="str">
        <f t="shared" si="1197"/>
        <v>X</v>
      </c>
      <c r="K5865" s="11" t="str">
        <f t="shared" si="1198"/>
        <v/>
      </c>
      <c r="L5865" s="11" t="str">
        <f t="shared" si="1199"/>
        <v/>
      </c>
      <c r="M5865" s="13"/>
      <c r="X5865" s="13"/>
    </row>
    <row r="5866" spans="1:24" x14ac:dyDescent="0.3">
      <c r="A5866" s="13"/>
      <c r="B5866" s="11">
        <v>6884</v>
      </c>
      <c r="C5866" s="14">
        <f t="shared" si="1194"/>
        <v>82.969899999999996</v>
      </c>
      <c r="D5866" s="13"/>
      <c r="E5866" s="14">
        <f t="shared" si="1196"/>
        <v>82.969700000000003</v>
      </c>
      <c r="F5866" s="21">
        <f t="shared" si="1200"/>
        <v>2</v>
      </c>
      <c r="G5866" s="13"/>
      <c r="H5866" s="21">
        <f t="shared" si="1195"/>
        <v>2</v>
      </c>
      <c r="I5866" s="13"/>
      <c r="J5866" s="11" t="str">
        <f t="shared" si="1197"/>
        <v>X</v>
      </c>
      <c r="K5866" s="11" t="str">
        <f t="shared" si="1198"/>
        <v/>
      </c>
      <c r="L5866" s="11" t="str">
        <f t="shared" si="1199"/>
        <v/>
      </c>
      <c r="M5866" s="13"/>
      <c r="X5866" s="13"/>
    </row>
    <row r="5867" spans="1:24" x14ac:dyDescent="0.3">
      <c r="A5867" s="13"/>
      <c r="B5867" s="11">
        <v>6885</v>
      </c>
      <c r="C5867" s="14">
        <f t="shared" si="1194"/>
        <v>82.975899999999996</v>
      </c>
      <c r="D5867" s="13"/>
      <c r="E5867" s="14">
        <f t="shared" si="1196"/>
        <v>82.975800000000007</v>
      </c>
      <c r="F5867" s="21">
        <f t="shared" si="1200"/>
        <v>1</v>
      </c>
      <c r="G5867" s="13"/>
      <c r="H5867" s="21">
        <f t="shared" si="1195"/>
        <v>1</v>
      </c>
      <c r="I5867" s="13"/>
      <c r="J5867" s="11" t="str">
        <f t="shared" si="1197"/>
        <v>X</v>
      </c>
      <c r="K5867" s="11" t="str">
        <f t="shared" si="1198"/>
        <v/>
      </c>
      <c r="L5867" s="11" t="str">
        <f t="shared" si="1199"/>
        <v/>
      </c>
      <c r="M5867" s="13"/>
      <c r="X5867" s="13"/>
    </row>
    <row r="5868" spans="1:24" x14ac:dyDescent="0.3">
      <c r="A5868" s="13"/>
      <c r="B5868" s="11">
        <v>6886</v>
      </c>
      <c r="C5868" s="14">
        <f t="shared" si="1194"/>
        <v>82.981899999999996</v>
      </c>
      <c r="D5868" s="13"/>
      <c r="E5868" s="14">
        <f t="shared" si="1196"/>
        <v>82.981800000000007</v>
      </c>
      <c r="F5868" s="21">
        <f t="shared" si="1200"/>
        <v>1</v>
      </c>
      <c r="G5868" s="13"/>
      <c r="H5868" s="21">
        <f t="shared" si="1195"/>
        <v>1</v>
      </c>
      <c r="I5868" s="13"/>
      <c r="J5868" s="11" t="str">
        <f t="shared" si="1197"/>
        <v>X</v>
      </c>
      <c r="K5868" s="11" t="str">
        <f t="shared" si="1198"/>
        <v/>
      </c>
      <c r="L5868" s="11" t="str">
        <f t="shared" si="1199"/>
        <v/>
      </c>
      <c r="M5868" s="13"/>
      <c r="X5868" s="13"/>
    </row>
    <row r="5869" spans="1:24" x14ac:dyDescent="0.3">
      <c r="A5869" s="13"/>
      <c r="B5869" s="11">
        <v>6887</v>
      </c>
      <c r="C5869" s="14">
        <f t="shared" si="1194"/>
        <v>82.988</v>
      </c>
      <c r="D5869" s="13"/>
      <c r="E5869" s="14">
        <f t="shared" si="1196"/>
        <v>82.987899999999996</v>
      </c>
      <c r="F5869" s="21">
        <f t="shared" si="1200"/>
        <v>1</v>
      </c>
      <c r="G5869" s="13"/>
      <c r="H5869" s="21">
        <f t="shared" si="1195"/>
        <v>1</v>
      </c>
      <c r="I5869" s="13"/>
      <c r="J5869" s="11" t="str">
        <f t="shared" si="1197"/>
        <v>X</v>
      </c>
      <c r="K5869" s="11" t="str">
        <f t="shared" si="1198"/>
        <v/>
      </c>
      <c r="L5869" s="11" t="str">
        <f t="shared" si="1199"/>
        <v/>
      </c>
      <c r="M5869" s="13"/>
      <c r="X5869" s="13"/>
    </row>
    <row r="5870" spans="1:24" x14ac:dyDescent="0.3">
      <c r="A5870" s="13"/>
      <c r="B5870" s="11">
        <v>6888</v>
      </c>
      <c r="C5870" s="14">
        <f t="shared" si="1194"/>
        <v>82.994</v>
      </c>
      <c r="D5870" s="13"/>
      <c r="E5870" s="14">
        <f t="shared" si="1196"/>
        <v>82.993899999999996</v>
      </c>
      <c r="F5870" s="21">
        <f t="shared" si="1200"/>
        <v>0</v>
      </c>
      <c r="G5870" s="13"/>
      <c r="H5870" s="21">
        <f t="shared" si="1195"/>
        <v>1</v>
      </c>
      <c r="I5870" s="13"/>
      <c r="J5870" s="11" t="str">
        <f t="shared" si="1197"/>
        <v/>
      </c>
      <c r="K5870" s="11" t="str">
        <f t="shared" si="1198"/>
        <v>U</v>
      </c>
      <c r="L5870" s="11" t="str">
        <f t="shared" si="1199"/>
        <v/>
      </c>
      <c r="M5870" s="13"/>
      <c r="X5870" s="13"/>
    </row>
    <row r="5871" spans="1:24" x14ac:dyDescent="0.3">
      <c r="A5871" s="13"/>
      <c r="B5871" s="11">
        <v>6889</v>
      </c>
      <c r="C5871" s="14">
        <f t="shared" si="1194"/>
        <v>83</v>
      </c>
      <c r="D5871" s="13"/>
      <c r="E5871" s="14">
        <f>82+(B5871-6724)/165</f>
        <v>83</v>
      </c>
      <c r="F5871" s="20"/>
      <c r="G5871" s="13"/>
      <c r="H5871" s="21">
        <f t="shared" si="1195"/>
        <v>0</v>
      </c>
      <c r="I5871" s="13"/>
      <c r="J5871" s="10">
        <f>COUNTIF(J5707:J5870,"X")</f>
        <v>130</v>
      </c>
      <c r="K5871" s="10">
        <f>COUNTIF(K5707:K5870,"U")</f>
        <v>17</v>
      </c>
      <c r="L5871" s="10">
        <f>COUNTIF(L5707:L5870,"O")</f>
        <v>17</v>
      </c>
      <c r="M5871" s="13"/>
      <c r="X5871" s="13"/>
    </row>
    <row r="5872" spans="1:24" x14ac:dyDescent="0.3">
      <c r="A5872" s="13"/>
      <c r="B5872" s="11">
        <v>6890</v>
      </c>
      <c r="C5872" s="14">
        <f t="shared" si="1194"/>
        <v>83.006</v>
      </c>
      <c r="D5872" s="13"/>
      <c r="E5872" s="14">
        <f t="shared" ref="E5872:E5935" si="1201">ROUND(83+(B5872-6889)/167,4)</f>
        <v>83.006</v>
      </c>
      <c r="F5872" s="21">
        <f t="shared" ref="F5872:F5894" si="1202">ROUND(((E5872-83)/0.14)*(15/2),0)</f>
        <v>0</v>
      </c>
      <c r="G5872" s="13"/>
      <c r="H5872" s="21">
        <f t="shared" si="1195"/>
        <v>0</v>
      </c>
      <c r="I5872" s="13"/>
      <c r="J5872" s="11" t="str">
        <f t="shared" ref="J5872:J5903" si="1203">IF(H5872=F5872,"X","")</f>
        <v>X</v>
      </c>
      <c r="K5872" s="11" t="str">
        <f t="shared" ref="K5872:K5903" si="1204">IF(H5872&gt;F5872,"U","")</f>
        <v/>
      </c>
      <c r="L5872" s="11" t="str">
        <f t="shared" ref="L5872:L5903" si="1205">IF(H5872&lt;F5872,"O","")</f>
        <v/>
      </c>
      <c r="M5872" s="13"/>
      <c r="X5872" s="13"/>
    </row>
    <row r="5873" spans="1:24" x14ac:dyDescent="0.3">
      <c r="A5873" s="13"/>
      <c r="B5873" s="11">
        <v>6891</v>
      </c>
      <c r="C5873" s="14">
        <f t="shared" si="1194"/>
        <v>83.012</v>
      </c>
      <c r="D5873" s="13"/>
      <c r="E5873" s="14">
        <f t="shared" si="1201"/>
        <v>83.012</v>
      </c>
      <c r="F5873" s="21">
        <f t="shared" si="1202"/>
        <v>1</v>
      </c>
      <c r="G5873" s="13"/>
      <c r="H5873" s="21">
        <f t="shared" si="1195"/>
        <v>0</v>
      </c>
      <c r="I5873" s="13"/>
      <c r="J5873" s="11" t="str">
        <f t="shared" si="1203"/>
        <v/>
      </c>
      <c r="K5873" s="11" t="str">
        <f t="shared" si="1204"/>
        <v/>
      </c>
      <c r="L5873" s="11" t="str">
        <f t="shared" si="1205"/>
        <v>O</v>
      </c>
      <c r="M5873" s="13"/>
      <c r="X5873" s="13"/>
    </row>
    <row r="5874" spans="1:24" x14ac:dyDescent="0.3">
      <c r="A5874" s="13"/>
      <c r="B5874" s="11">
        <v>6892</v>
      </c>
      <c r="C5874" s="14">
        <f t="shared" si="1194"/>
        <v>83.018100000000004</v>
      </c>
      <c r="D5874" s="13"/>
      <c r="E5874" s="14">
        <f t="shared" si="1201"/>
        <v>83.018000000000001</v>
      </c>
      <c r="F5874" s="21">
        <f t="shared" si="1202"/>
        <v>1</v>
      </c>
      <c r="G5874" s="13"/>
      <c r="H5874" s="21">
        <f t="shared" si="1195"/>
        <v>1</v>
      </c>
      <c r="I5874" s="13"/>
      <c r="J5874" s="11" t="str">
        <f t="shared" si="1203"/>
        <v>X</v>
      </c>
      <c r="K5874" s="11" t="str">
        <f t="shared" si="1204"/>
        <v/>
      </c>
      <c r="L5874" s="11" t="str">
        <f t="shared" si="1205"/>
        <v/>
      </c>
      <c r="M5874" s="13"/>
      <c r="X5874" s="13"/>
    </row>
    <row r="5875" spans="1:24" x14ac:dyDescent="0.3">
      <c r="A5875" s="13"/>
      <c r="B5875" s="11">
        <v>6893</v>
      </c>
      <c r="C5875" s="14">
        <f t="shared" si="1194"/>
        <v>83.024100000000004</v>
      </c>
      <c r="D5875" s="13"/>
      <c r="E5875" s="14">
        <f t="shared" si="1201"/>
        <v>83.024000000000001</v>
      </c>
      <c r="F5875" s="21">
        <f t="shared" si="1202"/>
        <v>1</v>
      </c>
      <c r="G5875" s="13"/>
      <c r="H5875" s="21">
        <f t="shared" si="1195"/>
        <v>1</v>
      </c>
      <c r="I5875" s="13"/>
      <c r="J5875" s="11" t="str">
        <f t="shared" si="1203"/>
        <v>X</v>
      </c>
      <c r="K5875" s="11" t="str">
        <f t="shared" si="1204"/>
        <v/>
      </c>
      <c r="L5875" s="11" t="str">
        <f t="shared" si="1205"/>
        <v/>
      </c>
      <c r="M5875" s="13"/>
      <c r="X5875" s="13"/>
    </row>
    <row r="5876" spans="1:24" x14ac:dyDescent="0.3">
      <c r="A5876" s="13"/>
      <c r="B5876" s="11">
        <v>6894</v>
      </c>
      <c r="C5876" s="14">
        <f t="shared" si="1194"/>
        <v>83.030100000000004</v>
      </c>
      <c r="D5876" s="13"/>
      <c r="E5876" s="14">
        <f t="shared" si="1201"/>
        <v>83.029899999999998</v>
      </c>
      <c r="F5876" s="21">
        <f t="shared" si="1202"/>
        <v>2</v>
      </c>
      <c r="G5876" s="13"/>
      <c r="H5876" s="21">
        <f t="shared" si="1195"/>
        <v>2</v>
      </c>
      <c r="I5876" s="13"/>
      <c r="J5876" s="11" t="str">
        <f t="shared" si="1203"/>
        <v>X</v>
      </c>
      <c r="K5876" s="11" t="str">
        <f t="shared" si="1204"/>
        <v/>
      </c>
      <c r="L5876" s="11" t="str">
        <f t="shared" si="1205"/>
        <v/>
      </c>
      <c r="M5876" s="13"/>
      <c r="X5876" s="13"/>
    </row>
    <row r="5877" spans="1:24" x14ac:dyDescent="0.3">
      <c r="A5877" s="13"/>
      <c r="B5877" s="11">
        <v>6895</v>
      </c>
      <c r="C5877" s="14">
        <f t="shared" si="1194"/>
        <v>83.036100000000005</v>
      </c>
      <c r="D5877" s="13"/>
      <c r="E5877" s="14">
        <f t="shared" si="1201"/>
        <v>83.035899999999998</v>
      </c>
      <c r="F5877" s="21">
        <f t="shared" si="1202"/>
        <v>2</v>
      </c>
      <c r="G5877" s="13"/>
      <c r="H5877" s="21">
        <f t="shared" si="1195"/>
        <v>2</v>
      </c>
      <c r="I5877" s="13"/>
      <c r="J5877" s="11" t="str">
        <f t="shared" si="1203"/>
        <v>X</v>
      </c>
      <c r="K5877" s="11" t="str">
        <f t="shared" si="1204"/>
        <v/>
      </c>
      <c r="L5877" s="11" t="str">
        <f t="shared" si="1205"/>
        <v/>
      </c>
      <c r="M5877" s="13"/>
      <c r="X5877" s="13"/>
    </row>
    <row r="5878" spans="1:24" x14ac:dyDescent="0.3">
      <c r="A5878" s="13"/>
      <c r="B5878" s="11">
        <v>6896</v>
      </c>
      <c r="C5878" s="14">
        <f t="shared" si="1194"/>
        <v>83.042199999999994</v>
      </c>
      <c r="D5878" s="13"/>
      <c r="E5878" s="14">
        <f t="shared" si="1201"/>
        <v>83.041899999999998</v>
      </c>
      <c r="F5878" s="21">
        <f t="shared" si="1202"/>
        <v>2</v>
      </c>
      <c r="G5878" s="13"/>
      <c r="H5878" s="21">
        <f t="shared" si="1195"/>
        <v>2.9999999999999996</v>
      </c>
      <c r="I5878" s="13"/>
      <c r="J5878" s="11" t="str">
        <f t="shared" si="1203"/>
        <v/>
      </c>
      <c r="K5878" s="11" t="str">
        <f t="shared" si="1204"/>
        <v>U</v>
      </c>
      <c r="L5878" s="11" t="str">
        <f t="shared" si="1205"/>
        <v/>
      </c>
      <c r="M5878" s="13"/>
      <c r="X5878" s="13"/>
    </row>
    <row r="5879" spans="1:24" x14ac:dyDescent="0.3">
      <c r="A5879" s="13"/>
      <c r="B5879" s="11">
        <v>6897</v>
      </c>
      <c r="C5879" s="14">
        <f t="shared" si="1194"/>
        <v>83.048199999999994</v>
      </c>
      <c r="D5879" s="13"/>
      <c r="E5879" s="14">
        <f t="shared" si="1201"/>
        <v>83.047899999999998</v>
      </c>
      <c r="F5879" s="21">
        <f t="shared" si="1202"/>
        <v>3</v>
      </c>
      <c r="G5879" s="13"/>
      <c r="H5879" s="21">
        <f t="shared" si="1195"/>
        <v>2.9999999999999996</v>
      </c>
      <c r="I5879" s="13"/>
      <c r="J5879" s="11" t="str">
        <f t="shared" si="1203"/>
        <v>X</v>
      </c>
      <c r="K5879" s="11" t="str">
        <f t="shared" si="1204"/>
        <v/>
      </c>
      <c r="L5879" s="11" t="str">
        <f t="shared" si="1205"/>
        <v/>
      </c>
      <c r="M5879" s="13"/>
      <c r="X5879" s="13"/>
    </row>
    <row r="5880" spans="1:24" x14ac:dyDescent="0.3">
      <c r="A5880" s="13"/>
      <c r="B5880" s="11">
        <v>6898</v>
      </c>
      <c r="C5880" s="14">
        <f t="shared" si="1194"/>
        <v>83.054199999999994</v>
      </c>
      <c r="D5880" s="13"/>
      <c r="E5880" s="14">
        <f t="shared" si="1201"/>
        <v>83.053899999999999</v>
      </c>
      <c r="F5880" s="21">
        <f t="shared" si="1202"/>
        <v>3</v>
      </c>
      <c r="G5880" s="13"/>
      <c r="H5880" s="21">
        <f t="shared" si="1195"/>
        <v>2.9999999999999996</v>
      </c>
      <c r="I5880" s="13"/>
      <c r="J5880" s="11" t="str">
        <f t="shared" si="1203"/>
        <v>X</v>
      </c>
      <c r="K5880" s="11" t="str">
        <f t="shared" si="1204"/>
        <v/>
      </c>
      <c r="L5880" s="11" t="str">
        <f t="shared" si="1205"/>
        <v/>
      </c>
      <c r="M5880" s="13"/>
      <c r="X5880" s="13"/>
    </row>
    <row r="5881" spans="1:24" x14ac:dyDescent="0.3">
      <c r="A5881" s="13"/>
      <c r="B5881" s="11">
        <v>6899</v>
      </c>
      <c r="C5881" s="14">
        <f t="shared" si="1194"/>
        <v>83.060199999999995</v>
      </c>
      <c r="D5881" s="13"/>
      <c r="E5881" s="14">
        <f t="shared" si="1201"/>
        <v>83.059899999999999</v>
      </c>
      <c r="F5881" s="21">
        <f t="shared" si="1202"/>
        <v>3</v>
      </c>
      <c r="G5881" s="13"/>
      <c r="H5881" s="21">
        <f t="shared" si="1195"/>
        <v>2.9999999999999996</v>
      </c>
      <c r="I5881" s="13"/>
      <c r="J5881" s="11" t="str">
        <f t="shared" si="1203"/>
        <v>X</v>
      </c>
      <c r="K5881" s="11" t="str">
        <f t="shared" si="1204"/>
        <v/>
      </c>
      <c r="L5881" s="11" t="str">
        <f t="shared" si="1205"/>
        <v/>
      </c>
      <c r="M5881" s="13"/>
      <c r="X5881" s="13"/>
    </row>
    <row r="5882" spans="1:24" x14ac:dyDescent="0.3">
      <c r="A5882" s="13"/>
      <c r="B5882" s="11">
        <v>6900</v>
      </c>
      <c r="C5882" s="14">
        <f t="shared" si="1194"/>
        <v>83.066199999999995</v>
      </c>
      <c r="D5882" s="13"/>
      <c r="E5882" s="14">
        <f t="shared" si="1201"/>
        <v>83.065899999999999</v>
      </c>
      <c r="F5882" s="21">
        <f t="shared" si="1202"/>
        <v>4</v>
      </c>
      <c r="G5882" s="13"/>
      <c r="H5882" s="21">
        <f t="shared" si="1195"/>
        <v>2.9999999999999996</v>
      </c>
      <c r="I5882" s="13"/>
      <c r="J5882" s="11" t="str">
        <f t="shared" si="1203"/>
        <v/>
      </c>
      <c r="K5882" s="11" t="str">
        <f t="shared" si="1204"/>
        <v/>
      </c>
      <c r="L5882" s="11" t="str">
        <f t="shared" si="1205"/>
        <v>O</v>
      </c>
      <c r="M5882" s="13"/>
      <c r="X5882" s="13"/>
    </row>
    <row r="5883" spans="1:24" x14ac:dyDescent="0.3">
      <c r="A5883" s="13"/>
      <c r="B5883" s="11">
        <v>6901</v>
      </c>
      <c r="C5883" s="14">
        <f t="shared" si="1194"/>
        <v>83.072299999999998</v>
      </c>
      <c r="D5883" s="13"/>
      <c r="E5883" s="14">
        <f t="shared" si="1201"/>
        <v>83.071899999999999</v>
      </c>
      <c r="F5883" s="21">
        <f t="shared" si="1202"/>
        <v>4</v>
      </c>
      <c r="G5883" s="13"/>
      <c r="H5883" s="21">
        <f t="shared" si="1195"/>
        <v>4</v>
      </c>
      <c r="I5883" s="13"/>
      <c r="J5883" s="11" t="str">
        <f t="shared" si="1203"/>
        <v>X</v>
      </c>
      <c r="K5883" s="11" t="str">
        <f t="shared" si="1204"/>
        <v/>
      </c>
      <c r="L5883" s="11" t="str">
        <f t="shared" si="1205"/>
        <v/>
      </c>
      <c r="M5883" s="13"/>
      <c r="X5883" s="13"/>
    </row>
    <row r="5884" spans="1:24" x14ac:dyDescent="0.3">
      <c r="A5884" s="13"/>
      <c r="B5884" s="11">
        <v>6902</v>
      </c>
      <c r="C5884" s="14">
        <f t="shared" si="1194"/>
        <v>83.078299999999999</v>
      </c>
      <c r="D5884" s="13"/>
      <c r="E5884" s="14">
        <f t="shared" si="1201"/>
        <v>83.077799999999996</v>
      </c>
      <c r="F5884" s="21">
        <f t="shared" si="1202"/>
        <v>4</v>
      </c>
      <c r="G5884" s="13"/>
      <c r="H5884" s="21">
        <f t="shared" si="1195"/>
        <v>5</v>
      </c>
      <c r="I5884" s="13"/>
      <c r="J5884" s="11" t="str">
        <f t="shared" si="1203"/>
        <v/>
      </c>
      <c r="K5884" s="11" t="str">
        <f t="shared" si="1204"/>
        <v>U</v>
      </c>
      <c r="L5884" s="11" t="str">
        <f t="shared" si="1205"/>
        <v/>
      </c>
      <c r="M5884" s="13"/>
      <c r="X5884" s="13"/>
    </row>
    <row r="5885" spans="1:24" x14ac:dyDescent="0.3">
      <c r="A5885" s="13"/>
      <c r="B5885" s="11">
        <v>6903</v>
      </c>
      <c r="C5885" s="14">
        <f t="shared" si="1194"/>
        <v>83.084299999999999</v>
      </c>
      <c r="D5885" s="13"/>
      <c r="E5885" s="14">
        <f t="shared" si="1201"/>
        <v>83.083799999999997</v>
      </c>
      <c r="F5885" s="21">
        <f t="shared" si="1202"/>
        <v>4</v>
      </c>
      <c r="G5885" s="13"/>
      <c r="H5885" s="21">
        <f t="shared" si="1195"/>
        <v>5</v>
      </c>
      <c r="I5885" s="13"/>
      <c r="J5885" s="11" t="str">
        <f t="shared" si="1203"/>
        <v/>
      </c>
      <c r="K5885" s="11" t="str">
        <f t="shared" si="1204"/>
        <v>U</v>
      </c>
      <c r="L5885" s="11" t="str">
        <f t="shared" si="1205"/>
        <v/>
      </c>
      <c r="M5885" s="13"/>
      <c r="X5885" s="13"/>
    </row>
    <row r="5886" spans="1:24" x14ac:dyDescent="0.3">
      <c r="A5886" s="13"/>
      <c r="B5886" s="11">
        <v>6904</v>
      </c>
      <c r="C5886" s="14">
        <f t="shared" si="1194"/>
        <v>83.090299999999999</v>
      </c>
      <c r="D5886" s="13"/>
      <c r="E5886" s="14">
        <f t="shared" si="1201"/>
        <v>83.089799999999997</v>
      </c>
      <c r="F5886" s="21">
        <f t="shared" si="1202"/>
        <v>5</v>
      </c>
      <c r="G5886" s="13"/>
      <c r="H5886" s="21">
        <f t="shared" si="1195"/>
        <v>5</v>
      </c>
      <c r="I5886" s="13"/>
      <c r="J5886" s="11" t="str">
        <f t="shared" si="1203"/>
        <v>X</v>
      </c>
      <c r="K5886" s="11" t="str">
        <f t="shared" si="1204"/>
        <v/>
      </c>
      <c r="L5886" s="11" t="str">
        <f t="shared" si="1205"/>
        <v/>
      </c>
      <c r="M5886" s="13"/>
      <c r="X5886" s="13"/>
    </row>
    <row r="5887" spans="1:24" x14ac:dyDescent="0.3">
      <c r="A5887" s="13"/>
      <c r="B5887" s="11">
        <v>6905</v>
      </c>
      <c r="C5887" s="14">
        <f t="shared" si="1194"/>
        <v>83.096299999999999</v>
      </c>
      <c r="D5887" s="13"/>
      <c r="E5887" s="14">
        <f t="shared" si="1201"/>
        <v>83.095799999999997</v>
      </c>
      <c r="F5887" s="21">
        <f t="shared" si="1202"/>
        <v>5</v>
      </c>
      <c r="G5887" s="13"/>
      <c r="H5887" s="21">
        <f t="shared" si="1195"/>
        <v>5</v>
      </c>
      <c r="I5887" s="13"/>
      <c r="J5887" s="11" t="str">
        <f t="shared" si="1203"/>
        <v>X</v>
      </c>
      <c r="K5887" s="11" t="str">
        <f t="shared" si="1204"/>
        <v/>
      </c>
      <c r="L5887" s="11" t="str">
        <f t="shared" si="1205"/>
        <v/>
      </c>
      <c r="M5887" s="13"/>
      <c r="X5887" s="13"/>
    </row>
    <row r="5888" spans="1:24" x14ac:dyDescent="0.3">
      <c r="A5888" s="13"/>
      <c r="B5888" s="11">
        <v>6906</v>
      </c>
      <c r="C5888" s="14">
        <f t="shared" si="1194"/>
        <v>83.1023</v>
      </c>
      <c r="D5888" s="13"/>
      <c r="E5888" s="14">
        <f t="shared" si="1201"/>
        <v>83.101799999999997</v>
      </c>
      <c r="F5888" s="21">
        <f t="shared" si="1202"/>
        <v>5</v>
      </c>
      <c r="G5888" s="13"/>
      <c r="H5888" s="21">
        <f t="shared" si="1195"/>
        <v>5</v>
      </c>
      <c r="I5888" s="13"/>
      <c r="J5888" s="11" t="str">
        <f t="shared" si="1203"/>
        <v>X</v>
      </c>
      <c r="K5888" s="11" t="str">
        <f t="shared" si="1204"/>
        <v/>
      </c>
      <c r="L5888" s="11" t="str">
        <f t="shared" si="1205"/>
        <v/>
      </c>
      <c r="M5888" s="13"/>
      <c r="X5888" s="13"/>
    </row>
    <row r="5889" spans="1:24" x14ac:dyDescent="0.3">
      <c r="A5889" s="13"/>
      <c r="B5889" s="11">
        <v>6907</v>
      </c>
      <c r="C5889" s="14">
        <f t="shared" si="1194"/>
        <v>83.108400000000003</v>
      </c>
      <c r="D5889" s="13"/>
      <c r="E5889" s="14">
        <f t="shared" si="1201"/>
        <v>83.107799999999997</v>
      </c>
      <c r="F5889" s="21">
        <f t="shared" si="1202"/>
        <v>6</v>
      </c>
      <c r="G5889" s="13"/>
      <c r="H5889" s="21">
        <f t="shared" si="1195"/>
        <v>5.9999999999999991</v>
      </c>
      <c r="I5889" s="13"/>
      <c r="J5889" s="11" t="str">
        <f t="shared" si="1203"/>
        <v>X</v>
      </c>
      <c r="K5889" s="11" t="str">
        <f t="shared" si="1204"/>
        <v/>
      </c>
      <c r="L5889" s="11" t="str">
        <f t="shared" si="1205"/>
        <v/>
      </c>
      <c r="M5889" s="13"/>
      <c r="X5889" s="13"/>
    </row>
    <row r="5890" spans="1:24" x14ac:dyDescent="0.3">
      <c r="A5890" s="13"/>
      <c r="B5890" s="11">
        <v>6908</v>
      </c>
      <c r="C5890" s="14">
        <f t="shared" si="1194"/>
        <v>83.114400000000003</v>
      </c>
      <c r="D5890" s="13"/>
      <c r="E5890" s="14">
        <f t="shared" si="1201"/>
        <v>83.113799999999998</v>
      </c>
      <c r="F5890" s="21">
        <f t="shared" si="1202"/>
        <v>6</v>
      </c>
      <c r="G5890" s="13"/>
      <c r="H5890" s="21">
        <f t="shared" si="1195"/>
        <v>5.9999999999999991</v>
      </c>
      <c r="I5890" s="13"/>
      <c r="J5890" s="11" t="str">
        <f t="shared" si="1203"/>
        <v>X</v>
      </c>
      <c r="K5890" s="11" t="str">
        <f t="shared" si="1204"/>
        <v/>
      </c>
      <c r="L5890" s="11" t="str">
        <f t="shared" si="1205"/>
        <v/>
      </c>
      <c r="M5890" s="13"/>
      <c r="X5890" s="13"/>
    </row>
    <row r="5891" spans="1:24" x14ac:dyDescent="0.3">
      <c r="A5891" s="13"/>
      <c r="B5891" s="11">
        <v>6909</v>
      </c>
      <c r="C5891" s="14">
        <f t="shared" si="1194"/>
        <v>83.120400000000004</v>
      </c>
      <c r="D5891" s="13"/>
      <c r="E5891" s="14">
        <f t="shared" si="1201"/>
        <v>83.119799999999998</v>
      </c>
      <c r="F5891" s="21">
        <f t="shared" si="1202"/>
        <v>6</v>
      </c>
      <c r="G5891" s="13"/>
      <c r="H5891" s="21">
        <f t="shared" si="1195"/>
        <v>5.9999999999999991</v>
      </c>
      <c r="I5891" s="13"/>
      <c r="J5891" s="11" t="str">
        <f t="shared" si="1203"/>
        <v>X</v>
      </c>
      <c r="K5891" s="11" t="str">
        <f t="shared" si="1204"/>
        <v/>
      </c>
      <c r="L5891" s="11" t="str">
        <f t="shared" si="1205"/>
        <v/>
      </c>
      <c r="M5891" s="13"/>
      <c r="X5891" s="13"/>
    </row>
    <row r="5892" spans="1:24" x14ac:dyDescent="0.3">
      <c r="A5892" s="13"/>
      <c r="B5892" s="11">
        <v>6910</v>
      </c>
      <c r="C5892" s="14">
        <f t="shared" si="1194"/>
        <v>83.126400000000004</v>
      </c>
      <c r="D5892" s="13"/>
      <c r="E5892" s="14">
        <f t="shared" si="1201"/>
        <v>83.125699999999995</v>
      </c>
      <c r="F5892" s="21">
        <f t="shared" si="1202"/>
        <v>7</v>
      </c>
      <c r="G5892" s="13"/>
      <c r="H5892" s="21">
        <f t="shared" si="1195"/>
        <v>7</v>
      </c>
      <c r="I5892" s="13"/>
      <c r="J5892" s="11" t="str">
        <f t="shared" si="1203"/>
        <v>X</v>
      </c>
      <c r="K5892" s="11" t="str">
        <f t="shared" si="1204"/>
        <v/>
      </c>
      <c r="L5892" s="11" t="str">
        <f t="shared" si="1205"/>
        <v/>
      </c>
      <c r="M5892" s="13"/>
      <c r="X5892" s="13"/>
    </row>
    <row r="5893" spans="1:24" x14ac:dyDescent="0.3">
      <c r="A5893" s="13"/>
      <c r="B5893" s="11">
        <v>6911</v>
      </c>
      <c r="C5893" s="14">
        <f t="shared" si="1194"/>
        <v>83.132400000000004</v>
      </c>
      <c r="D5893" s="13"/>
      <c r="E5893" s="14">
        <f t="shared" si="1201"/>
        <v>83.131699999999995</v>
      </c>
      <c r="F5893" s="21">
        <f t="shared" si="1202"/>
        <v>7</v>
      </c>
      <c r="G5893" s="13"/>
      <c r="H5893" s="21">
        <f t="shared" si="1195"/>
        <v>7</v>
      </c>
      <c r="I5893" s="13"/>
      <c r="J5893" s="11" t="str">
        <f t="shared" si="1203"/>
        <v>X</v>
      </c>
      <c r="K5893" s="11" t="str">
        <f t="shared" si="1204"/>
        <v/>
      </c>
      <c r="L5893" s="11" t="str">
        <f t="shared" si="1205"/>
        <v/>
      </c>
      <c r="M5893" s="13"/>
      <c r="X5893" s="13"/>
    </row>
    <row r="5894" spans="1:24" x14ac:dyDescent="0.3">
      <c r="A5894" s="13"/>
      <c r="B5894" s="11">
        <v>6912</v>
      </c>
      <c r="C5894" s="14">
        <f t="shared" ref="C5894:C5957" si="1206">ROUND(SQRT(B5894),4)</f>
        <v>83.138400000000004</v>
      </c>
      <c r="D5894" s="13"/>
      <c r="E5894" s="14">
        <f t="shared" si="1201"/>
        <v>83.137699999999995</v>
      </c>
      <c r="F5894" s="21">
        <f t="shared" si="1202"/>
        <v>7</v>
      </c>
      <c r="G5894" s="13"/>
      <c r="H5894" s="21">
        <f t="shared" si="1195"/>
        <v>7</v>
      </c>
      <c r="I5894" s="13"/>
      <c r="J5894" s="11" t="str">
        <f t="shared" si="1203"/>
        <v>X</v>
      </c>
      <c r="K5894" s="11" t="str">
        <f t="shared" si="1204"/>
        <v/>
      </c>
      <c r="L5894" s="11" t="str">
        <f t="shared" si="1205"/>
        <v/>
      </c>
      <c r="M5894" s="13"/>
      <c r="X5894" s="13"/>
    </row>
    <row r="5895" spans="1:24" x14ac:dyDescent="0.3">
      <c r="A5895" s="13"/>
      <c r="B5895" s="11">
        <v>6913</v>
      </c>
      <c r="C5895" s="14">
        <f t="shared" si="1206"/>
        <v>83.144499999999994</v>
      </c>
      <c r="D5895" s="13"/>
      <c r="E5895" s="14">
        <f t="shared" si="1201"/>
        <v>83.143699999999995</v>
      </c>
      <c r="F5895" s="21">
        <f t="shared" ref="F5895:F5917" si="1207">ROUND((15/2)+(((E5895-83)-0.14)/0.14)*(15/3),0)</f>
        <v>8</v>
      </c>
      <c r="G5895" s="13"/>
      <c r="H5895" s="21">
        <f t="shared" ref="H5895:H5958" si="1208">ROUND(C5895-E5895,4)*10000</f>
        <v>8</v>
      </c>
      <c r="I5895" s="13"/>
      <c r="J5895" s="11" t="str">
        <f t="shared" si="1203"/>
        <v>X</v>
      </c>
      <c r="K5895" s="11" t="str">
        <f t="shared" si="1204"/>
        <v/>
      </c>
      <c r="L5895" s="11" t="str">
        <f t="shared" si="1205"/>
        <v/>
      </c>
      <c r="M5895" s="13"/>
      <c r="X5895" s="13"/>
    </row>
    <row r="5896" spans="1:24" x14ac:dyDescent="0.3">
      <c r="A5896" s="13"/>
      <c r="B5896" s="11">
        <v>6914</v>
      </c>
      <c r="C5896" s="14">
        <f t="shared" si="1206"/>
        <v>83.150499999999994</v>
      </c>
      <c r="D5896" s="13"/>
      <c r="E5896" s="14">
        <f t="shared" si="1201"/>
        <v>83.149699999999996</v>
      </c>
      <c r="F5896" s="21">
        <f t="shared" si="1207"/>
        <v>8</v>
      </c>
      <c r="G5896" s="13"/>
      <c r="H5896" s="21">
        <f t="shared" si="1208"/>
        <v>8</v>
      </c>
      <c r="I5896" s="13"/>
      <c r="J5896" s="11" t="str">
        <f t="shared" si="1203"/>
        <v>X</v>
      </c>
      <c r="K5896" s="11" t="str">
        <f t="shared" si="1204"/>
        <v/>
      </c>
      <c r="L5896" s="11" t="str">
        <f t="shared" si="1205"/>
        <v/>
      </c>
      <c r="M5896" s="13"/>
      <c r="X5896" s="13"/>
    </row>
    <row r="5897" spans="1:24" x14ac:dyDescent="0.3">
      <c r="A5897" s="13"/>
      <c r="B5897" s="11">
        <v>6915</v>
      </c>
      <c r="C5897" s="14">
        <f t="shared" si="1206"/>
        <v>83.156499999999994</v>
      </c>
      <c r="D5897" s="13"/>
      <c r="E5897" s="14">
        <f t="shared" si="1201"/>
        <v>83.155699999999996</v>
      </c>
      <c r="F5897" s="21">
        <f t="shared" si="1207"/>
        <v>8</v>
      </c>
      <c r="G5897" s="13"/>
      <c r="H5897" s="21">
        <f t="shared" si="1208"/>
        <v>8</v>
      </c>
      <c r="I5897" s="13"/>
      <c r="J5897" s="11" t="str">
        <f t="shared" si="1203"/>
        <v>X</v>
      </c>
      <c r="K5897" s="11" t="str">
        <f t="shared" si="1204"/>
        <v/>
      </c>
      <c r="L5897" s="11" t="str">
        <f t="shared" si="1205"/>
        <v/>
      </c>
      <c r="M5897" s="13"/>
      <c r="X5897" s="13"/>
    </row>
    <row r="5898" spans="1:24" x14ac:dyDescent="0.3">
      <c r="A5898" s="13"/>
      <c r="B5898" s="11">
        <v>6916</v>
      </c>
      <c r="C5898" s="14">
        <f t="shared" si="1206"/>
        <v>83.162499999999994</v>
      </c>
      <c r="D5898" s="13"/>
      <c r="E5898" s="14">
        <f t="shared" si="1201"/>
        <v>83.161699999999996</v>
      </c>
      <c r="F5898" s="21">
        <f t="shared" si="1207"/>
        <v>8</v>
      </c>
      <c r="G5898" s="13"/>
      <c r="H5898" s="21">
        <f t="shared" si="1208"/>
        <v>8</v>
      </c>
      <c r="I5898" s="13"/>
      <c r="J5898" s="11" t="str">
        <f t="shared" si="1203"/>
        <v>X</v>
      </c>
      <c r="K5898" s="11" t="str">
        <f t="shared" si="1204"/>
        <v/>
      </c>
      <c r="L5898" s="11" t="str">
        <f t="shared" si="1205"/>
        <v/>
      </c>
      <c r="M5898" s="13"/>
      <c r="X5898" s="13"/>
    </row>
    <row r="5899" spans="1:24" x14ac:dyDescent="0.3">
      <c r="A5899" s="13"/>
      <c r="B5899" s="11">
        <v>6917</v>
      </c>
      <c r="C5899" s="14">
        <f t="shared" si="1206"/>
        <v>83.168499999999995</v>
      </c>
      <c r="D5899" s="13"/>
      <c r="E5899" s="14">
        <f t="shared" si="1201"/>
        <v>83.167699999999996</v>
      </c>
      <c r="F5899" s="21">
        <f t="shared" si="1207"/>
        <v>8</v>
      </c>
      <c r="G5899" s="13"/>
      <c r="H5899" s="21">
        <f t="shared" si="1208"/>
        <v>8</v>
      </c>
      <c r="I5899" s="13"/>
      <c r="J5899" s="11" t="str">
        <f t="shared" si="1203"/>
        <v>X</v>
      </c>
      <c r="K5899" s="11" t="str">
        <f t="shared" si="1204"/>
        <v/>
      </c>
      <c r="L5899" s="11" t="str">
        <f t="shared" si="1205"/>
        <v/>
      </c>
      <c r="M5899" s="13"/>
      <c r="X5899" s="13"/>
    </row>
    <row r="5900" spans="1:24" x14ac:dyDescent="0.3">
      <c r="A5900" s="13"/>
      <c r="B5900" s="11">
        <v>6918</v>
      </c>
      <c r="C5900" s="14">
        <f t="shared" si="1206"/>
        <v>83.174499999999995</v>
      </c>
      <c r="D5900" s="13"/>
      <c r="E5900" s="14">
        <f t="shared" si="1201"/>
        <v>83.173699999999997</v>
      </c>
      <c r="F5900" s="21">
        <f t="shared" si="1207"/>
        <v>9</v>
      </c>
      <c r="G5900" s="13"/>
      <c r="H5900" s="21">
        <f t="shared" si="1208"/>
        <v>8</v>
      </c>
      <c r="I5900" s="13"/>
      <c r="J5900" s="11" t="str">
        <f t="shared" si="1203"/>
        <v/>
      </c>
      <c r="K5900" s="11" t="str">
        <f t="shared" si="1204"/>
        <v/>
      </c>
      <c r="L5900" s="11" t="str">
        <f t="shared" si="1205"/>
        <v>O</v>
      </c>
      <c r="M5900" s="13"/>
      <c r="X5900" s="13"/>
    </row>
    <row r="5901" spans="1:24" x14ac:dyDescent="0.3">
      <c r="A5901" s="13"/>
      <c r="B5901" s="11">
        <v>6919</v>
      </c>
      <c r="C5901" s="14">
        <f t="shared" si="1206"/>
        <v>83.180499999999995</v>
      </c>
      <c r="D5901" s="13"/>
      <c r="E5901" s="14">
        <f t="shared" si="1201"/>
        <v>83.179599999999994</v>
      </c>
      <c r="F5901" s="21">
        <f t="shared" si="1207"/>
        <v>9</v>
      </c>
      <c r="G5901" s="13"/>
      <c r="H5901" s="21">
        <f t="shared" si="1208"/>
        <v>9</v>
      </c>
      <c r="I5901" s="13"/>
      <c r="J5901" s="11" t="str">
        <f t="shared" si="1203"/>
        <v>X</v>
      </c>
      <c r="K5901" s="11" t="str">
        <f t="shared" si="1204"/>
        <v/>
      </c>
      <c r="L5901" s="11" t="str">
        <f t="shared" si="1205"/>
        <v/>
      </c>
      <c r="M5901" s="13"/>
      <c r="X5901" s="13"/>
    </row>
    <row r="5902" spans="1:24" x14ac:dyDescent="0.3">
      <c r="A5902" s="13"/>
      <c r="B5902" s="11">
        <v>6920</v>
      </c>
      <c r="C5902" s="14">
        <f t="shared" si="1206"/>
        <v>83.186499999999995</v>
      </c>
      <c r="D5902" s="13"/>
      <c r="E5902" s="14">
        <f t="shared" si="1201"/>
        <v>83.185599999999994</v>
      </c>
      <c r="F5902" s="21">
        <f t="shared" si="1207"/>
        <v>9</v>
      </c>
      <c r="G5902" s="13"/>
      <c r="H5902" s="21">
        <f t="shared" si="1208"/>
        <v>9</v>
      </c>
      <c r="I5902" s="13"/>
      <c r="J5902" s="11" t="str">
        <f t="shared" si="1203"/>
        <v>X</v>
      </c>
      <c r="K5902" s="11" t="str">
        <f t="shared" si="1204"/>
        <v/>
      </c>
      <c r="L5902" s="11" t="str">
        <f t="shared" si="1205"/>
        <v/>
      </c>
      <c r="M5902" s="13"/>
      <c r="X5902" s="13"/>
    </row>
    <row r="5903" spans="1:24" x14ac:dyDescent="0.3">
      <c r="A5903" s="13"/>
      <c r="B5903" s="11">
        <v>6921</v>
      </c>
      <c r="C5903" s="14">
        <f t="shared" si="1206"/>
        <v>83.192499999999995</v>
      </c>
      <c r="D5903" s="13"/>
      <c r="E5903" s="14">
        <f t="shared" si="1201"/>
        <v>83.191599999999994</v>
      </c>
      <c r="F5903" s="21">
        <f t="shared" si="1207"/>
        <v>9</v>
      </c>
      <c r="G5903" s="13"/>
      <c r="H5903" s="21">
        <f t="shared" si="1208"/>
        <v>9</v>
      </c>
      <c r="I5903" s="13"/>
      <c r="J5903" s="11" t="str">
        <f t="shared" si="1203"/>
        <v>X</v>
      </c>
      <c r="K5903" s="11" t="str">
        <f t="shared" si="1204"/>
        <v/>
      </c>
      <c r="L5903" s="11" t="str">
        <f t="shared" si="1205"/>
        <v/>
      </c>
      <c r="M5903" s="13"/>
      <c r="X5903" s="13"/>
    </row>
    <row r="5904" spans="1:24" x14ac:dyDescent="0.3">
      <c r="A5904" s="13"/>
      <c r="B5904" s="11">
        <v>6922</v>
      </c>
      <c r="C5904" s="14">
        <f t="shared" si="1206"/>
        <v>83.198599999999999</v>
      </c>
      <c r="D5904" s="13"/>
      <c r="E5904" s="14">
        <f t="shared" si="1201"/>
        <v>83.197599999999994</v>
      </c>
      <c r="F5904" s="21">
        <f t="shared" si="1207"/>
        <v>10</v>
      </c>
      <c r="G5904" s="13"/>
      <c r="H5904" s="21">
        <f t="shared" si="1208"/>
        <v>10</v>
      </c>
      <c r="I5904" s="13"/>
      <c r="J5904" s="11" t="str">
        <f t="shared" ref="J5904:J5935" si="1209">IF(H5904=F5904,"X","")</f>
        <v>X</v>
      </c>
      <c r="K5904" s="11" t="str">
        <f t="shared" ref="K5904:K5935" si="1210">IF(H5904&gt;F5904,"U","")</f>
        <v/>
      </c>
      <c r="L5904" s="11" t="str">
        <f t="shared" ref="L5904:L5935" si="1211">IF(H5904&lt;F5904,"O","")</f>
        <v/>
      </c>
      <c r="M5904" s="13"/>
      <c r="X5904" s="13"/>
    </row>
    <row r="5905" spans="1:24" x14ac:dyDescent="0.3">
      <c r="A5905" s="13"/>
      <c r="B5905" s="11">
        <v>6923</v>
      </c>
      <c r="C5905" s="14">
        <f t="shared" si="1206"/>
        <v>83.204599999999999</v>
      </c>
      <c r="D5905" s="13"/>
      <c r="E5905" s="14">
        <f t="shared" si="1201"/>
        <v>83.203599999999994</v>
      </c>
      <c r="F5905" s="21">
        <f t="shared" si="1207"/>
        <v>10</v>
      </c>
      <c r="G5905" s="13"/>
      <c r="H5905" s="21">
        <f t="shared" si="1208"/>
        <v>10</v>
      </c>
      <c r="I5905" s="13"/>
      <c r="J5905" s="11" t="str">
        <f t="shared" si="1209"/>
        <v>X</v>
      </c>
      <c r="K5905" s="11" t="str">
        <f t="shared" si="1210"/>
        <v/>
      </c>
      <c r="L5905" s="11" t="str">
        <f t="shared" si="1211"/>
        <v/>
      </c>
      <c r="M5905" s="13"/>
      <c r="X5905" s="13"/>
    </row>
    <row r="5906" spans="1:24" x14ac:dyDescent="0.3">
      <c r="A5906" s="13"/>
      <c r="B5906" s="11">
        <v>6924</v>
      </c>
      <c r="C5906" s="14">
        <f t="shared" si="1206"/>
        <v>83.210599999999999</v>
      </c>
      <c r="D5906" s="13"/>
      <c r="E5906" s="14">
        <f t="shared" si="1201"/>
        <v>83.209599999999995</v>
      </c>
      <c r="F5906" s="21">
        <f t="shared" si="1207"/>
        <v>10</v>
      </c>
      <c r="G5906" s="13"/>
      <c r="H5906" s="21">
        <f t="shared" si="1208"/>
        <v>10</v>
      </c>
      <c r="I5906" s="13"/>
      <c r="J5906" s="11" t="str">
        <f t="shared" si="1209"/>
        <v>X</v>
      </c>
      <c r="K5906" s="11" t="str">
        <f t="shared" si="1210"/>
        <v/>
      </c>
      <c r="L5906" s="11" t="str">
        <f t="shared" si="1211"/>
        <v/>
      </c>
      <c r="M5906" s="13"/>
      <c r="X5906" s="13"/>
    </row>
    <row r="5907" spans="1:24" x14ac:dyDescent="0.3">
      <c r="A5907" s="13"/>
      <c r="B5907" s="11">
        <v>6925</v>
      </c>
      <c r="C5907" s="14">
        <f t="shared" si="1206"/>
        <v>83.2166</v>
      </c>
      <c r="D5907" s="13"/>
      <c r="E5907" s="14">
        <f t="shared" si="1201"/>
        <v>83.215599999999995</v>
      </c>
      <c r="F5907" s="21">
        <f t="shared" si="1207"/>
        <v>10</v>
      </c>
      <c r="G5907" s="13"/>
      <c r="H5907" s="21">
        <f t="shared" si="1208"/>
        <v>10</v>
      </c>
      <c r="I5907" s="13"/>
      <c r="J5907" s="11" t="str">
        <f t="shared" si="1209"/>
        <v>X</v>
      </c>
      <c r="K5907" s="11" t="str">
        <f t="shared" si="1210"/>
        <v/>
      </c>
      <c r="L5907" s="11" t="str">
        <f t="shared" si="1211"/>
        <v/>
      </c>
      <c r="M5907" s="13"/>
      <c r="X5907" s="13"/>
    </row>
    <row r="5908" spans="1:24" x14ac:dyDescent="0.3">
      <c r="A5908" s="13"/>
      <c r="B5908" s="11">
        <v>6926</v>
      </c>
      <c r="C5908" s="14">
        <f t="shared" si="1206"/>
        <v>83.2226</v>
      </c>
      <c r="D5908" s="13"/>
      <c r="E5908" s="14">
        <f t="shared" si="1201"/>
        <v>83.221599999999995</v>
      </c>
      <c r="F5908" s="21">
        <f t="shared" si="1207"/>
        <v>10</v>
      </c>
      <c r="G5908" s="13"/>
      <c r="H5908" s="21">
        <f t="shared" si="1208"/>
        <v>10</v>
      </c>
      <c r="I5908" s="13"/>
      <c r="J5908" s="11" t="str">
        <f t="shared" si="1209"/>
        <v>X</v>
      </c>
      <c r="K5908" s="11" t="str">
        <f t="shared" si="1210"/>
        <v/>
      </c>
      <c r="L5908" s="11" t="str">
        <f t="shared" si="1211"/>
        <v/>
      </c>
      <c r="M5908" s="13"/>
      <c r="X5908" s="13"/>
    </row>
    <row r="5909" spans="1:24" x14ac:dyDescent="0.3">
      <c r="A5909" s="13"/>
      <c r="B5909" s="11">
        <v>6927</v>
      </c>
      <c r="C5909" s="14">
        <f t="shared" si="1206"/>
        <v>83.2286</v>
      </c>
      <c r="D5909" s="13"/>
      <c r="E5909" s="14">
        <f t="shared" si="1201"/>
        <v>83.227500000000006</v>
      </c>
      <c r="F5909" s="21">
        <f t="shared" si="1207"/>
        <v>11</v>
      </c>
      <c r="G5909" s="13"/>
      <c r="H5909" s="21">
        <f t="shared" si="1208"/>
        <v>11</v>
      </c>
      <c r="I5909" s="13"/>
      <c r="J5909" s="11" t="str">
        <f t="shared" si="1209"/>
        <v>X</v>
      </c>
      <c r="K5909" s="11" t="str">
        <f t="shared" si="1210"/>
        <v/>
      </c>
      <c r="L5909" s="11" t="str">
        <f t="shared" si="1211"/>
        <v/>
      </c>
      <c r="M5909" s="13"/>
      <c r="X5909" s="13"/>
    </row>
    <row r="5910" spans="1:24" x14ac:dyDescent="0.3">
      <c r="A5910" s="13"/>
      <c r="B5910" s="11">
        <v>6928</v>
      </c>
      <c r="C5910" s="14">
        <f t="shared" si="1206"/>
        <v>83.2346</v>
      </c>
      <c r="D5910" s="13"/>
      <c r="E5910" s="14">
        <f t="shared" si="1201"/>
        <v>83.233500000000006</v>
      </c>
      <c r="F5910" s="21">
        <f t="shared" si="1207"/>
        <v>11</v>
      </c>
      <c r="G5910" s="13"/>
      <c r="H5910" s="21">
        <f t="shared" si="1208"/>
        <v>11</v>
      </c>
      <c r="I5910" s="13"/>
      <c r="J5910" s="11" t="str">
        <f t="shared" si="1209"/>
        <v>X</v>
      </c>
      <c r="K5910" s="11" t="str">
        <f t="shared" si="1210"/>
        <v/>
      </c>
      <c r="L5910" s="11" t="str">
        <f t="shared" si="1211"/>
        <v/>
      </c>
      <c r="M5910" s="13"/>
      <c r="X5910" s="13"/>
    </row>
    <row r="5911" spans="1:24" x14ac:dyDescent="0.3">
      <c r="A5911" s="13"/>
      <c r="B5911" s="11">
        <v>6929</v>
      </c>
      <c r="C5911" s="14">
        <f t="shared" si="1206"/>
        <v>83.240600000000001</v>
      </c>
      <c r="D5911" s="13"/>
      <c r="E5911" s="14">
        <f t="shared" si="1201"/>
        <v>83.239500000000007</v>
      </c>
      <c r="F5911" s="21">
        <f t="shared" si="1207"/>
        <v>11</v>
      </c>
      <c r="G5911" s="13"/>
      <c r="H5911" s="21">
        <f t="shared" si="1208"/>
        <v>11</v>
      </c>
      <c r="I5911" s="13"/>
      <c r="J5911" s="11" t="str">
        <f t="shared" si="1209"/>
        <v>X</v>
      </c>
      <c r="K5911" s="11" t="str">
        <f t="shared" si="1210"/>
        <v/>
      </c>
      <c r="L5911" s="11" t="str">
        <f t="shared" si="1211"/>
        <v/>
      </c>
      <c r="M5911" s="13"/>
      <c r="X5911" s="13"/>
    </row>
    <row r="5912" spans="1:24" x14ac:dyDescent="0.3">
      <c r="A5912" s="13"/>
      <c r="B5912" s="11">
        <v>6930</v>
      </c>
      <c r="C5912" s="14">
        <f t="shared" si="1206"/>
        <v>83.246600000000001</v>
      </c>
      <c r="D5912" s="13"/>
      <c r="E5912" s="14">
        <f t="shared" si="1201"/>
        <v>83.245500000000007</v>
      </c>
      <c r="F5912" s="21">
        <f t="shared" si="1207"/>
        <v>11</v>
      </c>
      <c r="G5912" s="13"/>
      <c r="H5912" s="21">
        <f t="shared" si="1208"/>
        <v>11</v>
      </c>
      <c r="I5912" s="13"/>
      <c r="J5912" s="11" t="str">
        <f t="shared" si="1209"/>
        <v>X</v>
      </c>
      <c r="K5912" s="11" t="str">
        <f t="shared" si="1210"/>
        <v/>
      </c>
      <c r="L5912" s="11" t="str">
        <f t="shared" si="1211"/>
        <v/>
      </c>
      <c r="M5912" s="13"/>
      <c r="X5912" s="13"/>
    </row>
    <row r="5913" spans="1:24" x14ac:dyDescent="0.3">
      <c r="A5913" s="13"/>
      <c r="B5913" s="11">
        <v>6931</v>
      </c>
      <c r="C5913" s="14">
        <f t="shared" si="1206"/>
        <v>83.252600000000001</v>
      </c>
      <c r="D5913" s="13"/>
      <c r="E5913" s="14">
        <f t="shared" si="1201"/>
        <v>83.251499999999993</v>
      </c>
      <c r="F5913" s="21">
        <f t="shared" si="1207"/>
        <v>11</v>
      </c>
      <c r="G5913" s="13"/>
      <c r="H5913" s="21">
        <f t="shared" si="1208"/>
        <v>11</v>
      </c>
      <c r="I5913" s="13"/>
      <c r="J5913" s="11" t="str">
        <f t="shared" si="1209"/>
        <v>X</v>
      </c>
      <c r="K5913" s="11" t="str">
        <f t="shared" si="1210"/>
        <v/>
      </c>
      <c r="L5913" s="11" t="str">
        <f t="shared" si="1211"/>
        <v/>
      </c>
      <c r="M5913" s="13"/>
      <c r="X5913" s="13"/>
    </row>
    <row r="5914" spans="1:24" x14ac:dyDescent="0.3">
      <c r="A5914" s="13"/>
      <c r="B5914" s="11">
        <v>6932</v>
      </c>
      <c r="C5914" s="14">
        <f t="shared" si="1206"/>
        <v>83.258600000000001</v>
      </c>
      <c r="D5914" s="13"/>
      <c r="E5914" s="14">
        <f t="shared" si="1201"/>
        <v>83.257499999999993</v>
      </c>
      <c r="F5914" s="21">
        <f t="shared" si="1207"/>
        <v>12</v>
      </c>
      <c r="G5914" s="13"/>
      <c r="H5914" s="21">
        <f t="shared" si="1208"/>
        <v>11</v>
      </c>
      <c r="I5914" s="13"/>
      <c r="J5914" s="11" t="str">
        <f t="shared" si="1209"/>
        <v/>
      </c>
      <c r="K5914" s="11" t="str">
        <f t="shared" si="1210"/>
        <v/>
      </c>
      <c r="L5914" s="11" t="str">
        <f t="shared" si="1211"/>
        <v>O</v>
      </c>
      <c r="M5914" s="13"/>
      <c r="X5914" s="13"/>
    </row>
    <row r="5915" spans="1:24" x14ac:dyDescent="0.3">
      <c r="A5915" s="13"/>
      <c r="B5915" s="11">
        <v>6933</v>
      </c>
      <c r="C5915" s="14">
        <f t="shared" si="1206"/>
        <v>83.264600000000002</v>
      </c>
      <c r="D5915" s="13"/>
      <c r="E5915" s="14">
        <f t="shared" si="1201"/>
        <v>83.263499999999993</v>
      </c>
      <c r="F5915" s="21">
        <f t="shared" si="1207"/>
        <v>12</v>
      </c>
      <c r="G5915" s="13"/>
      <c r="H5915" s="21">
        <f t="shared" si="1208"/>
        <v>11</v>
      </c>
      <c r="I5915" s="13"/>
      <c r="J5915" s="11" t="str">
        <f t="shared" si="1209"/>
        <v/>
      </c>
      <c r="K5915" s="11" t="str">
        <f t="shared" si="1210"/>
        <v/>
      </c>
      <c r="L5915" s="11" t="str">
        <f t="shared" si="1211"/>
        <v>O</v>
      </c>
      <c r="M5915" s="13"/>
      <c r="X5915" s="13"/>
    </row>
    <row r="5916" spans="1:24" x14ac:dyDescent="0.3">
      <c r="A5916" s="13"/>
      <c r="B5916" s="11">
        <v>6934</v>
      </c>
      <c r="C5916" s="14">
        <f t="shared" si="1206"/>
        <v>83.270600000000002</v>
      </c>
      <c r="D5916" s="13"/>
      <c r="E5916" s="14">
        <f t="shared" si="1201"/>
        <v>83.269499999999994</v>
      </c>
      <c r="F5916" s="21">
        <f t="shared" si="1207"/>
        <v>12</v>
      </c>
      <c r="G5916" s="13"/>
      <c r="H5916" s="21">
        <f t="shared" si="1208"/>
        <v>11</v>
      </c>
      <c r="I5916" s="13"/>
      <c r="J5916" s="11" t="str">
        <f t="shared" si="1209"/>
        <v/>
      </c>
      <c r="K5916" s="11" t="str">
        <f t="shared" si="1210"/>
        <v/>
      </c>
      <c r="L5916" s="11" t="str">
        <f t="shared" si="1211"/>
        <v>O</v>
      </c>
      <c r="M5916" s="13"/>
      <c r="X5916" s="13"/>
    </row>
    <row r="5917" spans="1:24" x14ac:dyDescent="0.3">
      <c r="A5917" s="13"/>
      <c r="B5917" s="11">
        <v>6935</v>
      </c>
      <c r="C5917" s="14">
        <f t="shared" si="1206"/>
        <v>83.276600000000002</v>
      </c>
      <c r="D5917" s="13"/>
      <c r="E5917" s="14">
        <f t="shared" si="1201"/>
        <v>83.275400000000005</v>
      </c>
      <c r="F5917" s="21">
        <f t="shared" si="1207"/>
        <v>12</v>
      </c>
      <c r="G5917" s="13"/>
      <c r="H5917" s="21">
        <f t="shared" si="1208"/>
        <v>11.999999999999998</v>
      </c>
      <c r="I5917" s="13"/>
      <c r="J5917" s="11" t="str">
        <f t="shared" si="1209"/>
        <v>X</v>
      </c>
      <c r="K5917" s="11" t="str">
        <f t="shared" si="1210"/>
        <v/>
      </c>
      <c r="L5917" s="11" t="str">
        <f t="shared" si="1211"/>
        <v/>
      </c>
      <c r="M5917" s="13"/>
      <c r="X5917" s="13"/>
    </row>
    <row r="5918" spans="1:24" x14ac:dyDescent="0.3">
      <c r="A5918" s="13"/>
      <c r="B5918" s="11">
        <v>6936</v>
      </c>
      <c r="C5918" s="14">
        <f t="shared" si="1206"/>
        <v>83.282700000000006</v>
      </c>
      <c r="D5918" s="13"/>
      <c r="E5918" s="14">
        <f t="shared" si="1201"/>
        <v>83.281400000000005</v>
      </c>
      <c r="F5918" s="21">
        <f t="shared" ref="F5918:F5941" si="1212">ROUND(15-((0.42-(E5918-83))/0.14)*(15/6),0)</f>
        <v>13</v>
      </c>
      <c r="G5918" s="13"/>
      <c r="H5918" s="21">
        <f t="shared" si="1208"/>
        <v>13</v>
      </c>
      <c r="I5918" s="13"/>
      <c r="J5918" s="11" t="str">
        <f t="shared" si="1209"/>
        <v>X</v>
      </c>
      <c r="K5918" s="11" t="str">
        <f t="shared" si="1210"/>
        <v/>
      </c>
      <c r="L5918" s="11" t="str">
        <f t="shared" si="1211"/>
        <v/>
      </c>
      <c r="M5918" s="13"/>
      <c r="X5918" s="13"/>
    </row>
    <row r="5919" spans="1:24" x14ac:dyDescent="0.3">
      <c r="A5919" s="13"/>
      <c r="B5919" s="11">
        <v>6937</v>
      </c>
      <c r="C5919" s="14">
        <f t="shared" si="1206"/>
        <v>83.288700000000006</v>
      </c>
      <c r="D5919" s="13"/>
      <c r="E5919" s="14">
        <f t="shared" si="1201"/>
        <v>83.287400000000005</v>
      </c>
      <c r="F5919" s="21">
        <f t="shared" si="1212"/>
        <v>13</v>
      </c>
      <c r="G5919" s="13"/>
      <c r="H5919" s="21">
        <f t="shared" si="1208"/>
        <v>13</v>
      </c>
      <c r="I5919" s="13"/>
      <c r="J5919" s="11" t="str">
        <f t="shared" si="1209"/>
        <v>X</v>
      </c>
      <c r="K5919" s="11" t="str">
        <f t="shared" si="1210"/>
        <v/>
      </c>
      <c r="L5919" s="11" t="str">
        <f t="shared" si="1211"/>
        <v/>
      </c>
      <c r="M5919" s="13"/>
      <c r="X5919" s="13"/>
    </row>
    <row r="5920" spans="1:24" x14ac:dyDescent="0.3">
      <c r="A5920" s="13"/>
      <c r="B5920" s="11">
        <v>6938</v>
      </c>
      <c r="C5920" s="14">
        <f t="shared" si="1206"/>
        <v>83.294700000000006</v>
      </c>
      <c r="D5920" s="13"/>
      <c r="E5920" s="14">
        <f t="shared" si="1201"/>
        <v>83.293400000000005</v>
      </c>
      <c r="F5920" s="21">
        <f t="shared" si="1212"/>
        <v>13</v>
      </c>
      <c r="G5920" s="13"/>
      <c r="H5920" s="21">
        <f t="shared" si="1208"/>
        <v>13</v>
      </c>
      <c r="I5920" s="13"/>
      <c r="J5920" s="11" t="str">
        <f t="shared" si="1209"/>
        <v>X</v>
      </c>
      <c r="K5920" s="11" t="str">
        <f t="shared" si="1210"/>
        <v/>
      </c>
      <c r="L5920" s="11" t="str">
        <f t="shared" si="1211"/>
        <v/>
      </c>
      <c r="M5920" s="13"/>
      <c r="X5920" s="13"/>
    </row>
    <row r="5921" spans="1:24" x14ac:dyDescent="0.3">
      <c r="A5921" s="13"/>
      <c r="B5921" s="11">
        <v>6939</v>
      </c>
      <c r="C5921" s="14">
        <f t="shared" si="1206"/>
        <v>83.300700000000006</v>
      </c>
      <c r="D5921" s="13"/>
      <c r="E5921" s="14">
        <f t="shared" si="1201"/>
        <v>83.299400000000006</v>
      </c>
      <c r="F5921" s="21">
        <f t="shared" si="1212"/>
        <v>13</v>
      </c>
      <c r="G5921" s="13"/>
      <c r="H5921" s="21">
        <f t="shared" si="1208"/>
        <v>13</v>
      </c>
      <c r="I5921" s="13"/>
      <c r="J5921" s="11" t="str">
        <f t="shared" si="1209"/>
        <v>X</v>
      </c>
      <c r="K5921" s="11" t="str">
        <f t="shared" si="1210"/>
        <v/>
      </c>
      <c r="L5921" s="11" t="str">
        <f t="shared" si="1211"/>
        <v/>
      </c>
      <c r="M5921" s="13"/>
      <c r="X5921" s="13"/>
    </row>
    <row r="5922" spans="1:24" x14ac:dyDescent="0.3">
      <c r="A5922" s="13"/>
      <c r="B5922" s="11">
        <v>6940</v>
      </c>
      <c r="C5922" s="14">
        <f t="shared" si="1206"/>
        <v>83.306700000000006</v>
      </c>
      <c r="D5922" s="13"/>
      <c r="E5922" s="14">
        <f t="shared" si="1201"/>
        <v>83.305400000000006</v>
      </c>
      <c r="F5922" s="21">
        <f t="shared" si="1212"/>
        <v>13</v>
      </c>
      <c r="G5922" s="13"/>
      <c r="H5922" s="21">
        <f t="shared" si="1208"/>
        <v>13</v>
      </c>
      <c r="I5922" s="13"/>
      <c r="J5922" s="11" t="str">
        <f t="shared" si="1209"/>
        <v>X</v>
      </c>
      <c r="K5922" s="11" t="str">
        <f t="shared" si="1210"/>
        <v/>
      </c>
      <c r="L5922" s="11" t="str">
        <f t="shared" si="1211"/>
        <v/>
      </c>
      <c r="M5922" s="13"/>
      <c r="X5922" s="13"/>
    </row>
    <row r="5923" spans="1:24" x14ac:dyDescent="0.3">
      <c r="A5923" s="13"/>
      <c r="B5923" s="11">
        <v>6941</v>
      </c>
      <c r="C5923" s="14">
        <f t="shared" si="1206"/>
        <v>83.312700000000007</v>
      </c>
      <c r="D5923" s="13"/>
      <c r="E5923" s="14">
        <f t="shared" si="1201"/>
        <v>83.311400000000006</v>
      </c>
      <c r="F5923" s="21">
        <f t="shared" si="1212"/>
        <v>13</v>
      </c>
      <c r="G5923" s="13"/>
      <c r="H5923" s="21">
        <f t="shared" si="1208"/>
        <v>13</v>
      </c>
      <c r="I5923" s="13"/>
      <c r="J5923" s="11" t="str">
        <f t="shared" si="1209"/>
        <v>X</v>
      </c>
      <c r="K5923" s="11" t="str">
        <f t="shared" si="1210"/>
        <v/>
      </c>
      <c r="L5923" s="11" t="str">
        <f t="shared" si="1211"/>
        <v/>
      </c>
      <c r="M5923" s="13"/>
      <c r="X5923" s="13"/>
    </row>
    <row r="5924" spans="1:24" x14ac:dyDescent="0.3">
      <c r="A5924" s="13"/>
      <c r="B5924" s="11">
        <v>6942</v>
      </c>
      <c r="C5924" s="14">
        <f t="shared" si="1206"/>
        <v>83.318700000000007</v>
      </c>
      <c r="D5924" s="13"/>
      <c r="E5924" s="14">
        <f t="shared" si="1201"/>
        <v>83.317400000000006</v>
      </c>
      <c r="F5924" s="21">
        <f t="shared" si="1212"/>
        <v>13</v>
      </c>
      <c r="G5924" s="13"/>
      <c r="H5924" s="21">
        <f t="shared" si="1208"/>
        <v>13</v>
      </c>
      <c r="I5924" s="13"/>
      <c r="J5924" s="11" t="str">
        <f t="shared" si="1209"/>
        <v>X</v>
      </c>
      <c r="K5924" s="11" t="str">
        <f t="shared" si="1210"/>
        <v/>
      </c>
      <c r="L5924" s="11" t="str">
        <f t="shared" si="1211"/>
        <v/>
      </c>
      <c r="M5924" s="13"/>
      <c r="X5924" s="13"/>
    </row>
    <row r="5925" spans="1:24" x14ac:dyDescent="0.3">
      <c r="A5925" s="13"/>
      <c r="B5925" s="11">
        <v>6943</v>
      </c>
      <c r="C5925" s="14">
        <f t="shared" si="1206"/>
        <v>83.324700000000007</v>
      </c>
      <c r="D5925" s="13"/>
      <c r="E5925" s="14">
        <f t="shared" si="1201"/>
        <v>83.323400000000007</v>
      </c>
      <c r="F5925" s="21">
        <f t="shared" si="1212"/>
        <v>13</v>
      </c>
      <c r="G5925" s="13"/>
      <c r="H5925" s="21">
        <f t="shared" si="1208"/>
        <v>13</v>
      </c>
      <c r="I5925" s="13"/>
      <c r="J5925" s="11" t="str">
        <f t="shared" si="1209"/>
        <v>X</v>
      </c>
      <c r="K5925" s="11" t="str">
        <f t="shared" si="1210"/>
        <v/>
      </c>
      <c r="L5925" s="11" t="str">
        <f t="shared" si="1211"/>
        <v/>
      </c>
      <c r="M5925" s="13"/>
      <c r="X5925" s="13"/>
    </row>
    <row r="5926" spans="1:24" x14ac:dyDescent="0.3">
      <c r="A5926" s="13"/>
      <c r="B5926" s="11">
        <v>6944</v>
      </c>
      <c r="C5926" s="14">
        <f t="shared" si="1206"/>
        <v>83.330699999999993</v>
      </c>
      <c r="D5926" s="13"/>
      <c r="E5926" s="14">
        <f t="shared" si="1201"/>
        <v>83.329300000000003</v>
      </c>
      <c r="F5926" s="21">
        <f t="shared" si="1212"/>
        <v>13</v>
      </c>
      <c r="G5926" s="13"/>
      <c r="H5926" s="21">
        <f t="shared" si="1208"/>
        <v>14</v>
      </c>
      <c r="I5926" s="13"/>
      <c r="J5926" s="11" t="str">
        <f t="shared" si="1209"/>
        <v/>
      </c>
      <c r="K5926" s="11" t="str">
        <f t="shared" si="1210"/>
        <v>U</v>
      </c>
      <c r="L5926" s="11" t="str">
        <f t="shared" si="1211"/>
        <v/>
      </c>
      <c r="M5926" s="13"/>
      <c r="X5926" s="13"/>
    </row>
    <row r="5927" spans="1:24" x14ac:dyDescent="0.3">
      <c r="A5927" s="13"/>
      <c r="B5927" s="11">
        <v>6945</v>
      </c>
      <c r="C5927" s="14">
        <f t="shared" si="1206"/>
        <v>83.336699999999993</v>
      </c>
      <c r="D5927" s="13"/>
      <c r="E5927" s="14">
        <f t="shared" si="1201"/>
        <v>83.335300000000004</v>
      </c>
      <c r="F5927" s="21">
        <f t="shared" si="1212"/>
        <v>13</v>
      </c>
      <c r="G5927" s="13"/>
      <c r="H5927" s="21">
        <f t="shared" si="1208"/>
        <v>14</v>
      </c>
      <c r="I5927" s="13"/>
      <c r="J5927" s="11" t="str">
        <f t="shared" si="1209"/>
        <v/>
      </c>
      <c r="K5927" s="11" t="str">
        <f t="shared" si="1210"/>
        <v>U</v>
      </c>
      <c r="L5927" s="11" t="str">
        <f t="shared" si="1211"/>
        <v/>
      </c>
      <c r="M5927" s="13"/>
      <c r="X5927" s="13"/>
    </row>
    <row r="5928" spans="1:24" x14ac:dyDescent="0.3">
      <c r="A5928" s="13"/>
      <c r="B5928" s="11">
        <v>6946</v>
      </c>
      <c r="C5928" s="14">
        <f t="shared" si="1206"/>
        <v>83.342699999999994</v>
      </c>
      <c r="D5928" s="13"/>
      <c r="E5928" s="14">
        <f t="shared" si="1201"/>
        <v>83.341300000000004</v>
      </c>
      <c r="F5928" s="21">
        <f t="shared" si="1212"/>
        <v>14</v>
      </c>
      <c r="G5928" s="13"/>
      <c r="H5928" s="21">
        <f t="shared" si="1208"/>
        <v>14</v>
      </c>
      <c r="I5928" s="13"/>
      <c r="J5928" s="11" t="str">
        <f t="shared" si="1209"/>
        <v>X</v>
      </c>
      <c r="K5928" s="11" t="str">
        <f t="shared" si="1210"/>
        <v/>
      </c>
      <c r="L5928" s="11" t="str">
        <f t="shared" si="1211"/>
        <v/>
      </c>
      <c r="M5928" s="13"/>
      <c r="X5928" s="13"/>
    </row>
    <row r="5929" spans="1:24" x14ac:dyDescent="0.3">
      <c r="A5929" s="13"/>
      <c r="B5929" s="11">
        <v>6947</v>
      </c>
      <c r="C5929" s="14">
        <f t="shared" si="1206"/>
        <v>83.348699999999994</v>
      </c>
      <c r="D5929" s="13"/>
      <c r="E5929" s="14">
        <f t="shared" si="1201"/>
        <v>83.347300000000004</v>
      </c>
      <c r="F5929" s="21">
        <f t="shared" si="1212"/>
        <v>14</v>
      </c>
      <c r="G5929" s="13"/>
      <c r="H5929" s="21">
        <f t="shared" si="1208"/>
        <v>14</v>
      </c>
      <c r="I5929" s="13"/>
      <c r="J5929" s="11" t="str">
        <f t="shared" si="1209"/>
        <v>X</v>
      </c>
      <c r="K5929" s="11" t="str">
        <f t="shared" si="1210"/>
        <v/>
      </c>
      <c r="L5929" s="11" t="str">
        <f t="shared" si="1211"/>
        <v/>
      </c>
      <c r="M5929" s="13"/>
      <c r="X5929" s="13"/>
    </row>
    <row r="5930" spans="1:24" x14ac:dyDescent="0.3">
      <c r="A5930" s="13"/>
      <c r="B5930" s="11">
        <v>6948</v>
      </c>
      <c r="C5930" s="14">
        <f t="shared" si="1206"/>
        <v>83.354699999999994</v>
      </c>
      <c r="D5930" s="13"/>
      <c r="E5930" s="14">
        <f t="shared" si="1201"/>
        <v>83.353300000000004</v>
      </c>
      <c r="F5930" s="21">
        <f t="shared" si="1212"/>
        <v>14</v>
      </c>
      <c r="G5930" s="13"/>
      <c r="H5930" s="21">
        <f t="shared" si="1208"/>
        <v>14</v>
      </c>
      <c r="I5930" s="13"/>
      <c r="J5930" s="11" t="str">
        <f t="shared" si="1209"/>
        <v>X</v>
      </c>
      <c r="K5930" s="11" t="str">
        <f t="shared" si="1210"/>
        <v/>
      </c>
      <c r="L5930" s="11" t="str">
        <f t="shared" si="1211"/>
        <v/>
      </c>
      <c r="M5930" s="13"/>
      <c r="X5930" s="13"/>
    </row>
    <row r="5931" spans="1:24" x14ac:dyDescent="0.3">
      <c r="A5931" s="13"/>
      <c r="B5931" s="11">
        <v>6949</v>
      </c>
      <c r="C5931" s="14">
        <f t="shared" si="1206"/>
        <v>83.360699999999994</v>
      </c>
      <c r="D5931" s="13"/>
      <c r="E5931" s="14">
        <f t="shared" si="1201"/>
        <v>83.359300000000005</v>
      </c>
      <c r="F5931" s="21">
        <f t="shared" si="1212"/>
        <v>14</v>
      </c>
      <c r="G5931" s="13"/>
      <c r="H5931" s="21">
        <f t="shared" si="1208"/>
        <v>14</v>
      </c>
      <c r="I5931" s="13"/>
      <c r="J5931" s="11" t="str">
        <f t="shared" si="1209"/>
        <v>X</v>
      </c>
      <c r="K5931" s="11" t="str">
        <f t="shared" si="1210"/>
        <v/>
      </c>
      <c r="L5931" s="11" t="str">
        <f t="shared" si="1211"/>
        <v/>
      </c>
      <c r="M5931" s="13"/>
      <c r="X5931" s="13"/>
    </row>
    <row r="5932" spans="1:24" x14ac:dyDescent="0.3">
      <c r="A5932" s="13"/>
      <c r="B5932" s="11">
        <v>6950</v>
      </c>
      <c r="C5932" s="14">
        <f t="shared" si="1206"/>
        <v>83.366699999999994</v>
      </c>
      <c r="D5932" s="13"/>
      <c r="E5932" s="14">
        <f t="shared" si="1201"/>
        <v>83.365300000000005</v>
      </c>
      <c r="F5932" s="21">
        <f t="shared" si="1212"/>
        <v>14</v>
      </c>
      <c r="G5932" s="13"/>
      <c r="H5932" s="21">
        <f t="shared" si="1208"/>
        <v>14</v>
      </c>
      <c r="I5932" s="13"/>
      <c r="J5932" s="11" t="str">
        <f t="shared" si="1209"/>
        <v>X</v>
      </c>
      <c r="K5932" s="11" t="str">
        <f t="shared" si="1210"/>
        <v/>
      </c>
      <c r="L5932" s="11" t="str">
        <f t="shared" si="1211"/>
        <v/>
      </c>
      <c r="M5932" s="13"/>
      <c r="X5932" s="13"/>
    </row>
    <row r="5933" spans="1:24" x14ac:dyDescent="0.3">
      <c r="A5933" s="13"/>
      <c r="B5933" s="11">
        <v>6951</v>
      </c>
      <c r="C5933" s="14">
        <f t="shared" si="1206"/>
        <v>83.372699999999995</v>
      </c>
      <c r="D5933" s="13"/>
      <c r="E5933" s="14">
        <f t="shared" si="1201"/>
        <v>83.371300000000005</v>
      </c>
      <c r="F5933" s="21">
        <f t="shared" si="1212"/>
        <v>14</v>
      </c>
      <c r="G5933" s="13"/>
      <c r="H5933" s="21">
        <f t="shared" si="1208"/>
        <v>14</v>
      </c>
      <c r="I5933" s="13"/>
      <c r="J5933" s="11" t="str">
        <f t="shared" si="1209"/>
        <v>X</v>
      </c>
      <c r="K5933" s="11" t="str">
        <f t="shared" si="1210"/>
        <v/>
      </c>
      <c r="L5933" s="11" t="str">
        <f t="shared" si="1211"/>
        <v/>
      </c>
      <c r="M5933" s="13"/>
      <c r="X5933" s="13"/>
    </row>
    <row r="5934" spans="1:24" x14ac:dyDescent="0.3">
      <c r="A5934" s="13"/>
      <c r="B5934" s="11">
        <v>6952</v>
      </c>
      <c r="C5934" s="14">
        <f t="shared" si="1206"/>
        <v>83.378699999999995</v>
      </c>
      <c r="D5934" s="13"/>
      <c r="E5934" s="14">
        <f t="shared" si="1201"/>
        <v>83.377200000000002</v>
      </c>
      <c r="F5934" s="21">
        <f t="shared" si="1212"/>
        <v>14</v>
      </c>
      <c r="G5934" s="13"/>
      <c r="H5934" s="21">
        <f t="shared" si="1208"/>
        <v>15</v>
      </c>
      <c r="I5934" s="13"/>
      <c r="J5934" s="11" t="str">
        <f t="shared" si="1209"/>
        <v/>
      </c>
      <c r="K5934" s="11" t="str">
        <f t="shared" si="1210"/>
        <v>U</v>
      </c>
      <c r="L5934" s="11" t="str">
        <f t="shared" si="1211"/>
        <v/>
      </c>
      <c r="M5934" s="13"/>
      <c r="X5934" s="13"/>
    </row>
    <row r="5935" spans="1:24" x14ac:dyDescent="0.3">
      <c r="A5935" s="13"/>
      <c r="B5935" s="11">
        <v>6953</v>
      </c>
      <c r="C5935" s="14">
        <f t="shared" si="1206"/>
        <v>83.384699999999995</v>
      </c>
      <c r="D5935" s="13"/>
      <c r="E5935" s="14">
        <f t="shared" si="1201"/>
        <v>83.383200000000002</v>
      </c>
      <c r="F5935" s="21">
        <f t="shared" si="1212"/>
        <v>14</v>
      </c>
      <c r="G5935" s="13"/>
      <c r="H5935" s="21">
        <f t="shared" si="1208"/>
        <v>15</v>
      </c>
      <c r="I5935" s="13"/>
      <c r="J5935" s="11" t="str">
        <f t="shared" si="1209"/>
        <v/>
      </c>
      <c r="K5935" s="11" t="str">
        <f t="shared" si="1210"/>
        <v>U</v>
      </c>
      <c r="L5935" s="11" t="str">
        <f t="shared" si="1211"/>
        <v/>
      </c>
      <c r="M5935" s="13"/>
      <c r="X5935" s="13"/>
    </row>
    <row r="5936" spans="1:24" x14ac:dyDescent="0.3">
      <c r="A5936" s="13"/>
      <c r="B5936" s="11">
        <v>6954</v>
      </c>
      <c r="C5936" s="14">
        <f t="shared" si="1206"/>
        <v>83.390600000000006</v>
      </c>
      <c r="D5936" s="13"/>
      <c r="E5936" s="14">
        <f t="shared" ref="E5936:E5999" si="1213">ROUND(83+(B5936-6889)/167,4)</f>
        <v>83.389200000000002</v>
      </c>
      <c r="F5936" s="21">
        <f t="shared" si="1212"/>
        <v>14</v>
      </c>
      <c r="G5936" s="13"/>
      <c r="H5936" s="21">
        <f t="shared" si="1208"/>
        <v>14</v>
      </c>
      <c r="I5936" s="13"/>
      <c r="J5936" s="11" t="str">
        <f t="shared" ref="J5936:J5967" si="1214">IF(H5936=F5936,"X","")</f>
        <v>X</v>
      </c>
      <c r="K5936" s="11" t="str">
        <f t="shared" ref="K5936:K5967" si="1215">IF(H5936&gt;F5936,"U","")</f>
        <v/>
      </c>
      <c r="L5936" s="11" t="str">
        <f t="shared" ref="L5936:L5967" si="1216">IF(H5936&lt;F5936,"O","")</f>
        <v/>
      </c>
      <c r="M5936" s="13"/>
      <c r="X5936" s="13"/>
    </row>
    <row r="5937" spans="1:24" x14ac:dyDescent="0.3">
      <c r="A5937" s="13"/>
      <c r="B5937" s="11">
        <v>6955</v>
      </c>
      <c r="C5937" s="14">
        <f t="shared" si="1206"/>
        <v>83.396600000000007</v>
      </c>
      <c r="D5937" s="13"/>
      <c r="E5937" s="14">
        <f t="shared" si="1213"/>
        <v>83.395200000000003</v>
      </c>
      <c r="F5937" s="21">
        <f t="shared" si="1212"/>
        <v>15</v>
      </c>
      <c r="G5937" s="13"/>
      <c r="H5937" s="21">
        <f t="shared" si="1208"/>
        <v>14</v>
      </c>
      <c r="I5937" s="13"/>
      <c r="J5937" s="11" t="str">
        <f t="shared" si="1214"/>
        <v/>
      </c>
      <c r="K5937" s="11" t="str">
        <f t="shared" si="1215"/>
        <v/>
      </c>
      <c r="L5937" s="11" t="str">
        <f t="shared" si="1216"/>
        <v>O</v>
      </c>
      <c r="M5937" s="13"/>
      <c r="X5937" s="13"/>
    </row>
    <row r="5938" spans="1:24" x14ac:dyDescent="0.3">
      <c r="A5938" s="13"/>
      <c r="B5938" s="11">
        <v>6956</v>
      </c>
      <c r="C5938" s="14">
        <f t="shared" si="1206"/>
        <v>83.402600000000007</v>
      </c>
      <c r="D5938" s="13"/>
      <c r="E5938" s="14">
        <f t="shared" si="1213"/>
        <v>83.401200000000003</v>
      </c>
      <c r="F5938" s="21">
        <f t="shared" si="1212"/>
        <v>15</v>
      </c>
      <c r="G5938" s="13"/>
      <c r="H5938" s="21">
        <f t="shared" si="1208"/>
        <v>14</v>
      </c>
      <c r="I5938" s="13"/>
      <c r="J5938" s="11" t="str">
        <f t="shared" si="1214"/>
        <v/>
      </c>
      <c r="K5938" s="11" t="str">
        <f t="shared" si="1215"/>
        <v/>
      </c>
      <c r="L5938" s="11" t="str">
        <f t="shared" si="1216"/>
        <v>O</v>
      </c>
      <c r="M5938" s="13"/>
      <c r="X5938" s="13"/>
    </row>
    <row r="5939" spans="1:24" x14ac:dyDescent="0.3">
      <c r="A5939" s="13"/>
      <c r="B5939" s="11">
        <v>6957</v>
      </c>
      <c r="C5939" s="14">
        <f t="shared" si="1206"/>
        <v>83.408600000000007</v>
      </c>
      <c r="D5939" s="13"/>
      <c r="E5939" s="14">
        <f t="shared" si="1213"/>
        <v>83.407200000000003</v>
      </c>
      <c r="F5939" s="21">
        <f t="shared" si="1212"/>
        <v>15</v>
      </c>
      <c r="G5939" s="13"/>
      <c r="H5939" s="21">
        <f t="shared" si="1208"/>
        <v>14</v>
      </c>
      <c r="I5939" s="13"/>
      <c r="J5939" s="11" t="str">
        <f t="shared" si="1214"/>
        <v/>
      </c>
      <c r="K5939" s="11" t="str">
        <f t="shared" si="1215"/>
        <v/>
      </c>
      <c r="L5939" s="11" t="str">
        <f t="shared" si="1216"/>
        <v>O</v>
      </c>
      <c r="M5939" s="13"/>
      <c r="X5939" s="13"/>
    </row>
    <row r="5940" spans="1:24" x14ac:dyDescent="0.3">
      <c r="A5940" s="13"/>
      <c r="B5940" s="11">
        <v>6958</v>
      </c>
      <c r="C5940" s="14">
        <f t="shared" si="1206"/>
        <v>83.414599999999993</v>
      </c>
      <c r="D5940" s="13"/>
      <c r="E5940" s="14">
        <f t="shared" si="1213"/>
        <v>83.413200000000003</v>
      </c>
      <c r="F5940" s="21">
        <f t="shared" si="1212"/>
        <v>15</v>
      </c>
      <c r="G5940" s="13"/>
      <c r="H5940" s="21">
        <f t="shared" si="1208"/>
        <v>14</v>
      </c>
      <c r="I5940" s="13"/>
      <c r="J5940" s="11" t="str">
        <f t="shared" si="1214"/>
        <v/>
      </c>
      <c r="K5940" s="11" t="str">
        <f t="shared" si="1215"/>
        <v/>
      </c>
      <c r="L5940" s="11" t="str">
        <f t="shared" si="1216"/>
        <v>O</v>
      </c>
      <c r="M5940" s="13"/>
      <c r="X5940" s="13"/>
    </row>
    <row r="5941" spans="1:24" x14ac:dyDescent="0.3">
      <c r="A5941" s="13"/>
      <c r="B5941" s="11">
        <v>6959</v>
      </c>
      <c r="C5941" s="14">
        <f t="shared" si="1206"/>
        <v>83.420599999999993</v>
      </c>
      <c r="D5941" s="13"/>
      <c r="E5941" s="14">
        <f t="shared" si="1213"/>
        <v>83.419200000000004</v>
      </c>
      <c r="F5941" s="21">
        <f t="shared" si="1212"/>
        <v>15</v>
      </c>
      <c r="G5941" s="13"/>
      <c r="H5941" s="21">
        <f t="shared" si="1208"/>
        <v>14</v>
      </c>
      <c r="I5941" s="13"/>
      <c r="J5941" s="11" t="str">
        <f t="shared" si="1214"/>
        <v/>
      </c>
      <c r="K5941" s="11" t="str">
        <f t="shared" si="1215"/>
        <v/>
      </c>
      <c r="L5941" s="11" t="str">
        <f t="shared" si="1216"/>
        <v>O</v>
      </c>
      <c r="M5941" s="13"/>
      <c r="X5941" s="13"/>
    </row>
    <row r="5942" spans="1:24" x14ac:dyDescent="0.3">
      <c r="A5942" s="13"/>
      <c r="B5942" s="11">
        <v>6960</v>
      </c>
      <c r="C5942" s="14">
        <f t="shared" si="1206"/>
        <v>83.426599999999993</v>
      </c>
      <c r="D5942" s="13"/>
      <c r="E5942" s="14">
        <f t="shared" si="1213"/>
        <v>83.4251</v>
      </c>
      <c r="F5942" s="21">
        <v>15</v>
      </c>
      <c r="G5942" s="13"/>
      <c r="H5942" s="21">
        <f t="shared" si="1208"/>
        <v>15</v>
      </c>
      <c r="I5942" s="13"/>
      <c r="J5942" s="11" t="str">
        <f t="shared" si="1214"/>
        <v>X</v>
      </c>
      <c r="K5942" s="11" t="str">
        <f t="shared" si="1215"/>
        <v/>
      </c>
      <c r="L5942" s="11" t="str">
        <f t="shared" si="1216"/>
        <v/>
      </c>
      <c r="M5942" s="13"/>
      <c r="X5942" s="13"/>
    </row>
    <row r="5943" spans="1:24" x14ac:dyDescent="0.3">
      <c r="A5943" s="13"/>
      <c r="B5943" s="11">
        <v>6961</v>
      </c>
      <c r="C5943" s="14">
        <f t="shared" si="1206"/>
        <v>83.432599999999994</v>
      </c>
      <c r="D5943" s="13"/>
      <c r="E5943" s="14">
        <f t="shared" si="1213"/>
        <v>83.431100000000001</v>
      </c>
      <c r="F5943" s="21">
        <v>15</v>
      </c>
      <c r="G5943" s="13"/>
      <c r="H5943" s="21">
        <f t="shared" si="1208"/>
        <v>15</v>
      </c>
      <c r="I5943" s="13"/>
      <c r="J5943" s="11" t="str">
        <f t="shared" si="1214"/>
        <v>X</v>
      </c>
      <c r="K5943" s="11" t="str">
        <f t="shared" si="1215"/>
        <v/>
      </c>
      <c r="L5943" s="11" t="str">
        <f t="shared" si="1216"/>
        <v/>
      </c>
      <c r="M5943" s="13"/>
      <c r="X5943" s="13"/>
    </row>
    <row r="5944" spans="1:24" x14ac:dyDescent="0.3">
      <c r="A5944" s="13"/>
      <c r="B5944" s="11">
        <v>6962</v>
      </c>
      <c r="C5944" s="14">
        <f t="shared" si="1206"/>
        <v>83.438599999999994</v>
      </c>
      <c r="D5944" s="13"/>
      <c r="E5944" s="14">
        <f t="shared" si="1213"/>
        <v>83.437100000000001</v>
      </c>
      <c r="F5944" s="21">
        <v>15</v>
      </c>
      <c r="G5944" s="13"/>
      <c r="H5944" s="21">
        <f t="shared" si="1208"/>
        <v>15</v>
      </c>
      <c r="I5944" s="13"/>
      <c r="J5944" s="11" t="str">
        <f t="shared" si="1214"/>
        <v>X</v>
      </c>
      <c r="K5944" s="11" t="str">
        <f t="shared" si="1215"/>
        <v/>
      </c>
      <c r="L5944" s="11" t="str">
        <f t="shared" si="1216"/>
        <v/>
      </c>
      <c r="M5944" s="13"/>
      <c r="X5944" s="13"/>
    </row>
    <row r="5945" spans="1:24" x14ac:dyDescent="0.3">
      <c r="A5945" s="13"/>
      <c r="B5945" s="11">
        <v>6963</v>
      </c>
      <c r="C5945" s="14">
        <f t="shared" si="1206"/>
        <v>83.444599999999994</v>
      </c>
      <c r="D5945" s="13"/>
      <c r="E5945" s="14">
        <f t="shared" si="1213"/>
        <v>83.443100000000001</v>
      </c>
      <c r="F5945" s="21">
        <v>15</v>
      </c>
      <c r="G5945" s="13"/>
      <c r="H5945" s="21">
        <f t="shared" si="1208"/>
        <v>15</v>
      </c>
      <c r="I5945" s="13"/>
      <c r="J5945" s="11" t="str">
        <f t="shared" si="1214"/>
        <v>X</v>
      </c>
      <c r="K5945" s="11" t="str">
        <f t="shared" si="1215"/>
        <v/>
      </c>
      <c r="L5945" s="11" t="str">
        <f t="shared" si="1216"/>
        <v/>
      </c>
      <c r="M5945" s="13"/>
      <c r="X5945" s="13"/>
    </row>
    <row r="5946" spans="1:24" x14ac:dyDescent="0.3">
      <c r="A5946" s="13"/>
      <c r="B5946" s="11">
        <v>6964</v>
      </c>
      <c r="C5946" s="14">
        <f t="shared" si="1206"/>
        <v>83.450599999999994</v>
      </c>
      <c r="D5946" s="13"/>
      <c r="E5946" s="14">
        <f t="shared" si="1213"/>
        <v>83.449100000000001</v>
      </c>
      <c r="F5946" s="21">
        <v>15</v>
      </c>
      <c r="G5946" s="13"/>
      <c r="H5946" s="21">
        <f t="shared" si="1208"/>
        <v>15</v>
      </c>
      <c r="I5946" s="13"/>
      <c r="J5946" s="11" t="str">
        <f t="shared" si="1214"/>
        <v>X</v>
      </c>
      <c r="K5946" s="11" t="str">
        <f t="shared" si="1215"/>
        <v/>
      </c>
      <c r="L5946" s="11" t="str">
        <f t="shared" si="1216"/>
        <v/>
      </c>
      <c r="M5946" s="13"/>
      <c r="X5946" s="13"/>
    </row>
    <row r="5947" spans="1:24" x14ac:dyDescent="0.3">
      <c r="A5947" s="13"/>
      <c r="B5947" s="11">
        <v>6965</v>
      </c>
      <c r="C5947" s="14">
        <f t="shared" si="1206"/>
        <v>83.456599999999995</v>
      </c>
      <c r="D5947" s="13"/>
      <c r="E5947" s="14">
        <f t="shared" si="1213"/>
        <v>83.455100000000002</v>
      </c>
      <c r="F5947" s="21">
        <v>15</v>
      </c>
      <c r="G5947" s="13"/>
      <c r="H5947" s="21">
        <f t="shared" si="1208"/>
        <v>15</v>
      </c>
      <c r="I5947" s="13"/>
      <c r="J5947" s="11" t="str">
        <f t="shared" si="1214"/>
        <v>X</v>
      </c>
      <c r="K5947" s="11" t="str">
        <f t="shared" si="1215"/>
        <v/>
      </c>
      <c r="L5947" s="11" t="str">
        <f t="shared" si="1216"/>
        <v/>
      </c>
      <c r="M5947" s="13"/>
      <c r="X5947" s="13"/>
    </row>
    <row r="5948" spans="1:24" x14ac:dyDescent="0.3">
      <c r="A5948" s="13"/>
      <c r="B5948" s="11">
        <v>6966</v>
      </c>
      <c r="C5948" s="14">
        <f t="shared" si="1206"/>
        <v>83.462599999999995</v>
      </c>
      <c r="D5948" s="13"/>
      <c r="E5948" s="14">
        <f t="shared" si="1213"/>
        <v>83.461100000000002</v>
      </c>
      <c r="F5948" s="21">
        <v>15</v>
      </c>
      <c r="G5948" s="13"/>
      <c r="H5948" s="21">
        <f t="shared" si="1208"/>
        <v>15</v>
      </c>
      <c r="I5948" s="13"/>
      <c r="J5948" s="11" t="str">
        <f t="shared" si="1214"/>
        <v>X</v>
      </c>
      <c r="K5948" s="11" t="str">
        <f t="shared" si="1215"/>
        <v/>
      </c>
      <c r="L5948" s="11" t="str">
        <f t="shared" si="1216"/>
        <v/>
      </c>
      <c r="M5948" s="13"/>
      <c r="X5948" s="13"/>
    </row>
    <row r="5949" spans="1:24" x14ac:dyDescent="0.3">
      <c r="A5949" s="13"/>
      <c r="B5949" s="11">
        <v>6967</v>
      </c>
      <c r="C5949" s="14">
        <f t="shared" si="1206"/>
        <v>83.468599999999995</v>
      </c>
      <c r="D5949" s="13"/>
      <c r="E5949" s="14">
        <f t="shared" si="1213"/>
        <v>83.467100000000002</v>
      </c>
      <c r="F5949" s="21">
        <v>15</v>
      </c>
      <c r="G5949" s="13"/>
      <c r="H5949" s="21">
        <f t="shared" si="1208"/>
        <v>15</v>
      </c>
      <c r="I5949" s="13"/>
      <c r="J5949" s="11" t="str">
        <f t="shared" si="1214"/>
        <v>X</v>
      </c>
      <c r="K5949" s="11" t="str">
        <f t="shared" si="1215"/>
        <v/>
      </c>
      <c r="L5949" s="11" t="str">
        <f t="shared" si="1216"/>
        <v/>
      </c>
      <c r="M5949" s="13"/>
      <c r="X5949" s="13"/>
    </row>
    <row r="5950" spans="1:24" x14ac:dyDescent="0.3">
      <c r="A5950" s="13"/>
      <c r="B5950" s="11">
        <v>6968</v>
      </c>
      <c r="C5950" s="14">
        <f t="shared" si="1206"/>
        <v>83.474500000000006</v>
      </c>
      <c r="D5950" s="13"/>
      <c r="E5950" s="14">
        <f t="shared" si="1213"/>
        <v>83.473100000000002</v>
      </c>
      <c r="F5950" s="21">
        <v>15</v>
      </c>
      <c r="G5950" s="13"/>
      <c r="H5950" s="21">
        <f t="shared" si="1208"/>
        <v>14</v>
      </c>
      <c r="I5950" s="13"/>
      <c r="J5950" s="11" t="str">
        <f t="shared" si="1214"/>
        <v/>
      </c>
      <c r="K5950" s="11" t="str">
        <f t="shared" si="1215"/>
        <v/>
      </c>
      <c r="L5950" s="11" t="str">
        <f t="shared" si="1216"/>
        <v>O</v>
      </c>
      <c r="M5950" s="13"/>
      <c r="X5950" s="13"/>
    </row>
    <row r="5951" spans="1:24" x14ac:dyDescent="0.3">
      <c r="A5951" s="13"/>
      <c r="B5951" s="11">
        <v>6969</v>
      </c>
      <c r="C5951" s="14">
        <f t="shared" si="1206"/>
        <v>83.480500000000006</v>
      </c>
      <c r="D5951" s="13"/>
      <c r="E5951" s="14">
        <f t="shared" si="1213"/>
        <v>83.478999999999999</v>
      </c>
      <c r="F5951" s="21">
        <v>15</v>
      </c>
      <c r="G5951" s="13"/>
      <c r="H5951" s="21">
        <f t="shared" si="1208"/>
        <v>15</v>
      </c>
      <c r="I5951" s="13"/>
      <c r="J5951" s="11" t="str">
        <f t="shared" si="1214"/>
        <v>X</v>
      </c>
      <c r="K5951" s="11" t="str">
        <f t="shared" si="1215"/>
        <v/>
      </c>
      <c r="L5951" s="11" t="str">
        <f t="shared" si="1216"/>
        <v/>
      </c>
      <c r="M5951" s="13"/>
      <c r="X5951" s="13"/>
    </row>
    <row r="5952" spans="1:24" x14ac:dyDescent="0.3">
      <c r="A5952" s="13"/>
      <c r="B5952" s="11">
        <v>6970</v>
      </c>
      <c r="C5952" s="14">
        <f t="shared" si="1206"/>
        <v>83.486500000000007</v>
      </c>
      <c r="D5952" s="13"/>
      <c r="E5952" s="14">
        <f t="shared" si="1213"/>
        <v>83.484999999999999</v>
      </c>
      <c r="F5952" s="21">
        <v>15</v>
      </c>
      <c r="G5952" s="13"/>
      <c r="H5952" s="21">
        <f t="shared" si="1208"/>
        <v>15</v>
      </c>
      <c r="I5952" s="13"/>
      <c r="J5952" s="11" t="str">
        <f t="shared" si="1214"/>
        <v>X</v>
      </c>
      <c r="K5952" s="11" t="str">
        <f t="shared" si="1215"/>
        <v/>
      </c>
      <c r="L5952" s="11" t="str">
        <f t="shared" si="1216"/>
        <v/>
      </c>
      <c r="M5952" s="13"/>
      <c r="X5952" s="13"/>
    </row>
    <row r="5953" spans="1:24" x14ac:dyDescent="0.3">
      <c r="A5953" s="13"/>
      <c r="B5953" s="11">
        <v>6971</v>
      </c>
      <c r="C5953" s="14">
        <f t="shared" si="1206"/>
        <v>83.492500000000007</v>
      </c>
      <c r="D5953" s="13"/>
      <c r="E5953" s="14">
        <f t="shared" si="1213"/>
        <v>83.491</v>
      </c>
      <c r="F5953" s="21">
        <v>15</v>
      </c>
      <c r="G5953" s="13"/>
      <c r="H5953" s="21">
        <f t="shared" si="1208"/>
        <v>15</v>
      </c>
      <c r="I5953" s="13"/>
      <c r="J5953" s="11" t="str">
        <f t="shared" si="1214"/>
        <v>X</v>
      </c>
      <c r="K5953" s="11" t="str">
        <f t="shared" si="1215"/>
        <v/>
      </c>
      <c r="L5953" s="11" t="str">
        <f t="shared" si="1216"/>
        <v/>
      </c>
      <c r="M5953" s="13"/>
      <c r="X5953" s="13"/>
    </row>
    <row r="5954" spans="1:24" x14ac:dyDescent="0.3">
      <c r="A5954" s="13"/>
      <c r="B5954" s="11">
        <v>6972</v>
      </c>
      <c r="C5954" s="14">
        <f t="shared" si="1206"/>
        <v>83.498500000000007</v>
      </c>
      <c r="D5954" s="13"/>
      <c r="E5954" s="14">
        <f t="shared" si="1213"/>
        <v>83.497</v>
      </c>
      <c r="F5954" s="21">
        <v>15</v>
      </c>
      <c r="G5954" s="13"/>
      <c r="H5954" s="21">
        <f t="shared" si="1208"/>
        <v>15</v>
      </c>
      <c r="I5954" s="13"/>
      <c r="J5954" s="11" t="str">
        <f t="shared" si="1214"/>
        <v>X</v>
      </c>
      <c r="K5954" s="11" t="str">
        <f t="shared" si="1215"/>
        <v/>
      </c>
      <c r="L5954" s="11" t="str">
        <f t="shared" si="1216"/>
        <v/>
      </c>
      <c r="M5954" s="13"/>
      <c r="X5954" s="13"/>
    </row>
    <row r="5955" spans="1:24" x14ac:dyDescent="0.3">
      <c r="A5955" s="13"/>
      <c r="B5955" s="11">
        <v>6973</v>
      </c>
      <c r="C5955" s="14">
        <f t="shared" si="1206"/>
        <v>83.504499999999993</v>
      </c>
      <c r="D5955" s="13"/>
      <c r="E5955" s="14">
        <f t="shared" si="1213"/>
        <v>83.503</v>
      </c>
      <c r="F5955" s="21">
        <v>15</v>
      </c>
      <c r="G5955" s="13"/>
      <c r="H5955" s="21">
        <f t="shared" si="1208"/>
        <v>15</v>
      </c>
      <c r="I5955" s="13"/>
      <c r="J5955" s="11" t="str">
        <f t="shared" si="1214"/>
        <v>X</v>
      </c>
      <c r="K5955" s="11" t="str">
        <f t="shared" si="1215"/>
        <v/>
      </c>
      <c r="L5955" s="11" t="str">
        <f t="shared" si="1216"/>
        <v/>
      </c>
      <c r="M5955" s="13"/>
      <c r="X5955" s="13"/>
    </row>
    <row r="5956" spans="1:24" x14ac:dyDescent="0.3">
      <c r="A5956" s="13"/>
      <c r="B5956" s="11">
        <v>6974</v>
      </c>
      <c r="C5956" s="14">
        <f t="shared" si="1206"/>
        <v>83.510499999999993</v>
      </c>
      <c r="D5956" s="13"/>
      <c r="E5956" s="14">
        <f t="shared" si="1213"/>
        <v>83.509</v>
      </c>
      <c r="F5956" s="21">
        <v>15</v>
      </c>
      <c r="G5956" s="13"/>
      <c r="H5956" s="21">
        <f t="shared" si="1208"/>
        <v>15</v>
      </c>
      <c r="I5956" s="13"/>
      <c r="J5956" s="11" t="str">
        <f t="shared" si="1214"/>
        <v>X</v>
      </c>
      <c r="K5956" s="11" t="str">
        <f t="shared" si="1215"/>
        <v/>
      </c>
      <c r="L5956" s="11" t="str">
        <f t="shared" si="1216"/>
        <v/>
      </c>
      <c r="M5956" s="13"/>
      <c r="X5956" s="13"/>
    </row>
    <row r="5957" spans="1:24" x14ac:dyDescent="0.3">
      <c r="A5957" s="13"/>
      <c r="B5957" s="11">
        <v>6975</v>
      </c>
      <c r="C5957" s="14">
        <f t="shared" si="1206"/>
        <v>83.516499999999994</v>
      </c>
      <c r="D5957" s="13"/>
      <c r="E5957" s="14">
        <f t="shared" si="1213"/>
        <v>83.515000000000001</v>
      </c>
      <c r="F5957" s="21">
        <v>15</v>
      </c>
      <c r="G5957" s="13"/>
      <c r="H5957" s="21">
        <f t="shared" si="1208"/>
        <v>15</v>
      </c>
      <c r="I5957" s="13"/>
      <c r="J5957" s="11" t="str">
        <f t="shared" si="1214"/>
        <v>X</v>
      </c>
      <c r="K5957" s="11" t="str">
        <f t="shared" si="1215"/>
        <v/>
      </c>
      <c r="L5957" s="11" t="str">
        <f t="shared" si="1216"/>
        <v/>
      </c>
      <c r="M5957" s="13"/>
      <c r="X5957" s="13"/>
    </row>
    <row r="5958" spans="1:24" x14ac:dyDescent="0.3">
      <c r="A5958" s="13"/>
      <c r="B5958" s="11">
        <v>6976</v>
      </c>
      <c r="C5958" s="14">
        <f t="shared" ref="C5958:C6021" si="1217">ROUND(SQRT(B5958),4)</f>
        <v>83.522499999999994</v>
      </c>
      <c r="D5958" s="13"/>
      <c r="E5958" s="14">
        <f t="shared" si="1213"/>
        <v>83.521000000000001</v>
      </c>
      <c r="F5958" s="21">
        <v>15</v>
      </c>
      <c r="G5958" s="13"/>
      <c r="H5958" s="21">
        <f t="shared" si="1208"/>
        <v>15</v>
      </c>
      <c r="I5958" s="13"/>
      <c r="J5958" s="11" t="str">
        <f t="shared" si="1214"/>
        <v>X</v>
      </c>
      <c r="K5958" s="11" t="str">
        <f t="shared" si="1215"/>
        <v/>
      </c>
      <c r="L5958" s="11" t="str">
        <f t="shared" si="1216"/>
        <v/>
      </c>
      <c r="M5958" s="13"/>
      <c r="X5958" s="13"/>
    </row>
    <row r="5959" spans="1:24" x14ac:dyDescent="0.3">
      <c r="A5959" s="13"/>
      <c r="B5959" s="11">
        <v>6977</v>
      </c>
      <c r="C5959" s="14">
        <f t="shared" si="1217"/>
        <v>83.528400000000005</v>
      </c>
      <c r="D5959" s="13"/>
      <c r="E5959" s="14">
        <f t="shared" si="1213"/>
        <v>83.526899999999998</v>
      </c>
      <c r="F5959" s="21">
        <v>15</v>
      </c>
      <c r="G5959" s="13"/>
      <c r="H5959" s="21">
        <f t="shared" ref="H5959:H6022" si="1218">ROUND(C5959-E5959,4)*10000</f>
        <v>15</v>
      </c>
      <c r="I5959" s="13"/>
      <c r="J5959" s="11" t="str">
        <f t="shared" si="1214"/>
        <v>X</v>
      </c>
      <c r="K5959" s="11" t="str">
        <f t="shared" si="1215"/>
        <v/>
      </c>
      <c r="L5959" s="11" t="str">
        <f t="shared" si="1216"/>
        <v/>
      </c>
      <c r="M5959" s="13"/>
      <c r="X5959" s="13"/>
    </row>
    <row r="5960" spans="1:24" x14ac:dyDescent="0.3">
      <c r="A5960" s="13"/>
      <c r="B5960" s="11">
        <v>6978</v>
      </c>
      <c r="C5960" s="14">
        <f t="shared" si="1217"/>
        <v>83.534400000000005</v>
      </c>
      <c r="D5960" s="13"/>
      <c r="E5960" s="14">
        <f t="shared" si="1213"/>
        <v>83.532899999999998</v>
      </c>
      <c r="F5960" s="21">
        <v>15</v>
      </c>
      <c r="G5960" s="13"/>
      <c r="H5960" s="21">
        <f t="shared" si="1218"/>
        <v>15</v>
      </c>
      <c r="I5960" s="13"/>
      <c r="J5960" s="11" t="str">
        <f t="shared" si="1214"/>
        <v>X</v>
      </c>
      <c r="K5960" s="11" t="str">
        <f t="shared" si="1215"/>
        <v/>
      </c>
      <c r="L5960" s="11" t="str">
        <f t="shared" si="1216"/>
        <v/>
      </c>
      <c r="M5960" s="13"/>
      <c r="X5960" s="13"/>
    </row>
    <row r="5961" spans="1:24" x14ac:dyDescent="0.3">
      <c r="A5961" s="13"/>
      <c r="B5961" s="11">
        <v>6979</v>
      </c>
      <c r="C5961" s="14">
        <f t="shared" si="1217"/>
        <v>83.540400000000005</v>
      </c>
      <c r="D5961" s="13"/>
      <c r="E5961" s="14">
        <f t="shared" si="1213"/>
        <v>83.538899999999998</v>
      </c>
      <c r="F5961" s="21">
        <v>15</v>
      </c>
      <c r="G5961" s="13"/>
      <c r="H5961" s="21">
        <f t="shared" si="1218"/>
        <v>15</v>
      </c>
      <c r="I5961" s="13"/>
      <c r="J5961" s="11" t="str">
        <f t="shared" si="1214"/>
        <v>X</v>
      </c>
      <c r="K5961" s="11" t="str">
        <f t="shared" si="1215"/>
        <v/>
      </c>
      <c r="L5961" s="11" t="str">
        <f t="shared" si="1216"/>
        <v/>
      </c>
      <c r="M5961" s="13"/>
      <c r="X5961" s="13"/>
    </row>
    <row r="5962" spans="1:24" x14ac:dyDescent="0.3">
      <c r="A5962" s="13"/>
      <c r="B5962" s="11">
        <v>6980</v>
      </c>
      <c r="C5962" s="14">
        <f t="shared" si="1217"/>
        <v>83.546400000000006</v>
      </c>
      <c r="D5962" s="13"/>
      <c r="E5962" s="14">
        <f t="shared" si="1213"/>
        <v>83.544899999999998</v>
      </c>
      <c r="F5962" s="21">
        <v>15</v>
      </c>
      <c r="G5962" s="13"/>
      <c r="H5962" s="21">
        <f t="shared" si="1218"/>
        <v>15</v>
      </c>
      <c r="I5962" s="13"/>
      <c r="J5962" s="11" t="str">
        <f t="shared" si="1214"/>
        <v>X</v>
      </c>
      <c r="K5962" s="11" t="str">
        <f t="shared" si="1215"/>
        <v/>
      </c>
      <c r="L5962" s="11" t="str">
        <f t="shared" si="1216"/>
        <v/>
      </c>
      <c r="M5962" s="13"/>
      <c r="X5962" s="13"/>
    </row>
    <row r="5963" spans="1:24" x14ac:dyDescent="0.3">
      <c r="A5963" s="13"/>
      <c r="B5963" s="11">
        <v>6981</v>
      </c>
      <c r="C5963" s="14">
        <f t="shared" si="1217"/>
        <v>83.552400000000006</v>
      </c>
      <c r="D5963" s="13"/>
      <c r="E5963" s="14">
        <f t="shared" si="1213"/>
        <v>83.550899999999999</v>
      </c>
      <c r="F5963" s="21">
        <v>15</v>
      </c>
      <c r="G5963" s="13"/>
      <c r="H5963" s="21">
        <f t="shared" si="1218"/>
        <v>15</v>
      </c>
      <c r="I5963" s="13"/>
      <c r="J5963" s="11" t="str">
        <f t="shared" si="1214"/>
        <v>X</v>
      </c>
      <c r="K5963" s="11" t="str">
        <f t="shared" si="1215"/>
        <v/>
      </c>
      <c r="L5963" s="11" t="str">
        <f t="shared" si="1216"/>
        <v/>
      </c>
      <c r="M5963" s="13"/>
      <c r="X5963" s="13"/>
    </row>
    <row r="5964" spans="1:24" x14ac:dyDescent="0.3">
      <c r="A5964" s="13"/>
      <c r="B5964" s="11">
        <v>6982</v>
      </c>
      <c r="C5964" s="14">
        <f t="shared" si="1217"/>
        <v>83.558400000000006</v>
      </c>
      <c r="D5964" s="13"/>
      <c r="E5964" s="14">
        <f t="shared" si="1213"/>
        <v>83.556899999999999</v>
      </c>
      <c r="F5964" s="21">
        <v>15</v>
      </c>
      <c r="G5964" s="13"/>
      <c r="H5964" s="21">
        <f t="shared" si="1218"/>
        <v>15</v>
      </c>
      <c r="I5964" s="13"/>
      <c r="J5964" s="11" t="str">
        <f t="shared" si="1214"/>
        <v>X</v>
      </c>
      <c r="K5964" s="11" t="str">
        <f t="shared" si="1215"/>
        <v/>
      </c>
      <c r="L5964" s="11" t="str">
        <f t="shared" si="1216"/>
        <v/>
      </c>
      <c r="M5964" s="13"/>
      <c r="X5964" s="13"/>
    </row>
    <row r="5965" spans="1:24" x14ac:dyDescent="0.3">
      <c r="A5965" s="13"/>
      <c r="B5965" s="11">
        <v>6983</v>
      </c>
      <c r="C5965" s="14">
        <f t="shared" si="1217"/>
        <v>83.564300000000003</v>
      </c>
      <c r="D5965" s="13"/>
      <c r="E5965" s="14">
        <f t="shared" si="1213"/>
        <v>83.562899999999999</v>
      </c>
      <c r="F5965" s="21">
        <v>15</v>
      </c>
      <c r="G5965" s="13"/>
      <c r="H5965" s="21">
        <f t="shared" si="1218"/>
        <v>14</v>
      </c>
      <c r="I5965" s="13"/>
      <c r="J5965" s="11" t="str">
        <f t="shared" si="1214"/>
        <v/>
      </c>
      <c r="K5965" s="11" t="str">
        <f t="shared" si="1215"/>
        <v/>
      </c>
      <c r="L5965" s="11" t="str">
        <f t="shared" si="1216"/>
        <v>O</v>
      </c>
      <c r="M5965" s="13"/>
      <c r="X5965" s="13"/>
    </row>
    <row r="5966" spans="1:24" x14ac:dyDescent="0.3">
      <c r="A5966" s="13"/>
      <c r="B5966" s="11">
        <v>6984</v>
      </c>
      <c r="C5966" s="14">
        <f t="shared" si="1217"/>
        <v>83.570300000000003</v>
      </c>
      <c r="D5966" s="13"/>
      <c r="E5966" s="14">
        <f t="shared" si="1213"/>
        <v>83.568899999999999</v>
      </c>
      <c r="F5966" s="21">
        <v>15</v>
      </c>
      <c r="G5966" s="13"/>
      <c r="H5966" s="21">
        <f t="shared" si="1218"/>
        <v>14</v>
      </c>
      <c r="I5966" s="13"/>
      <c r="J5966" s="11" t="str">
        <f t="shared" si="1214"/>
        <v/>
      </c>
      <c r="K5966" s="11" t="str">
        <f t="shared" si="1215"/>
        <v/>
      </c>
      <c r="L5966" s="11" t="str">
        <f t="shared" si="1216"/>
        <v>O</v>
      </c>
      <c r="M5966" s="13"/>
      <c r="X5966" s="13"/>
    </row>
    <row r="5967" spans="1:24" x14ac:dyDescent="0.3">
      <c r="A5967" s="13"/>
      <c r="B5967" s="11">
        <v>6985</v>
      </c>
      <c r="C5967" s="14">
        <f t="shared" si="1217"/>
        <v>83.576300000000003</v>
      </c>
      <c r="D5967" s="13"/>
      <c r="E5967" s="14">
        <f t="shared" si="1213"/>
        <v>83.5749</v>
      </c>
      <c r="F5967" s="21">
        <v>15</v>
      </c>
      <c r="G5967" s="13"/>
      <c r="H5967" s="21">
        <f t="shared" si="1218"/>
        <v>14</v>
      </c>
      <c r="I5967" s="13"/>
      <c r="J5967" s="11" t="str">
        <f t="shared" si="1214"/>
        <v/>
      </c>
      <c r="K5967" s="11" t="str">
        <f t="shared" si="1215"/>
        <v/>
      </c>
      <c r="L5967" s="11" t="str">
        <f t="shared" si="1216"/>
        <v>O</v>
      </c>
      <c r="M5967" s="13"/>
      <c r="X5967" s="13"/>
    </row>
    <row r="5968" spans="1:24" x14ac:dyDescent="0.3">
      <c r="A5968" s="13"/>
      <c r="B5968" s="11">
        <v>6986</v>
      </c>
      <c r="C5968" s="14">
        <f t="shared" si="1217"/>
        <v>83.582300000000004</v>
      </c>
      <c r="D5968" s="13"/>
      <c r="E5968" s="14">
        <f t="shared" si="1213"/>
        <v>83.580799999999996</v>
      </c>
      <c r="F5968" s="21">
        <f t="shared" ref="F5968:F5991" si="1219">ROUND(15-(((E5968-83)-0.58)/0.14)*(15/6),0)</f>
        <v>15</v>
      </c>
      <c r="G5968" s="13"/>
      <c r="H5968" s="21">
        <f t="shared" si="1218"/>
        <v>15</v>
      </c>
      <c r="I5968" s="13"/>
      <c r="J5968" s="11" t="str">
        <f t="shared" ref="J5968:J5999" si="1220">IF(H5968=F5968,"X","")</f>
        <v>X</v>
      </c>
      <c r="K5968" s="11" t="str">
        <f t="shared" ref="K5968:K5999" si="1221">IF(H5968&gt;F5968,"U","")</f>
        <v/>
      </c>
      <c r="L5968" s="11" t="str">
        <f t="shared" ref="L5968:L5999" si="1222">IF(H5968&lt;F5968,"O","")</f>
        <v/>
      </c>
      <c r="M5968" s="13"/>
      <c r="X5968" s="13"/>
    </row>
    <row r="5969" spans="1:24" x14ac:dyDescent="0.3">
      <c r="A5969" s="13"/>
      <c r="B5969" s="11">
        <v>6987</v>
      </c>
      <c r="C5969" s="14">
        <f t="shared" si="1217"/>
        <v>83.588300000000004</v>
      </c>
      <c r="D5969" s="13"/>
      <c r="E5969" s="14">
        <f t="shared" si="1213"/>
        <v>83.586799999999997</v>
      </c>
      <c r="F5969" s="21">
        <f t="shared" si="1219"/>
        <v>15</v>
      </c>
      <c r="G5969" s="13"/>
      <c r="H5969" s="21">
        <f t="shared" si="1218"/>
        <v>15</v>
      </c>
      <c r="I5969" s="13"/>
      <c r="J5969" s="11" t="str">
        <f t="shared" si="1220"/>
        <v>X</v>
      </c>
      <c r="K5969" s="11" t="str">
        <f t="shared" si="1221"/>
        <v/>
      </c>
      <c r="L5969" s="11" t="str">
        <f t="shared" si="1222"/>
        <v/>
      </c>
      <c r="M5969" s="13"/>
      <c r="X5969" s="13"/>
    </row>
    <row r="5970" spans="1:24" x14ac:dyDescent="0.3">
      <c r="A5970" s="13"/>
      <c r="B5970" s="11">
        <v>6988</v>
      </c>
      <c r="C5970" s="14">
        <f t="shared" si="1217"/>
        <v>83.594300000000004</v>
      </c>
      <c r="D5970" s="13"/>
      <c r="E5970" s="14">
        <f t="shared" si="1213"/>
        <v>83.592799999999997</v>
      </c>
      <c r="F5970" s="21">
        <f t="shared" si="1219"/>
        <v>15</v>
      </c>
      <c r="G5970" s="13"/>
      <c r="H5970" s="21">
        <f t="shared" si="1218"/>
        <v>15</v>
      </c>
      <c r="I5970" s="13"/>
      <c r="J5970" s="11" t="str">
        <f t="shared" si="1220"/>
        <v>X</v>
      </c>
      <c r="K5970" s="11" t="str">
        <f t="shared" si="1221"/>
        <v/>
      </c>
      <c r="L5970" s="11" t="str">
        <f t="shared" si="1222"/>
        <v/>
      </c>
      <c r="M5970" s="13"/>
      <c r="X5970" s="13"/>
    </row>
    <row r="5971" spans="1:24" x14ac:dyDescent="0.3">
      <c r="A5971" s="13"/>
      <c r="B5971" s="11">
        <v>6989</v>
      </c>
      <c r="C5971" s="14">
        <f t="shared" si="1217"/>
        <v>83.600200000000001</v>
      </c>
      <c r="D5971" s="13"/>
      <c r="E5971" s="14">
        <f t="shared" si="1213"/>
        <v>83.598799999999997</v>
      </c>
      <c r="F5971" s="21">
        <f t="shared" si="1219"/>
        <v>15</v>
      </c>
      <c r="G5971" s="13"/>
      <c r="H5971" s="21">
        <f t="shared" si="1218"/>
        <v>14</v>
      </c>
      <c r="I5971" s="13"/>
      <c r="J5971" s="11" t="str">
        <f t="shared" si="1220"/>
        <v/>
      </c>
      <c r="K5971" s="11" t="str">
        <f t="shared" si="1221"/>
        <v/>
      </c>
      <c r="L5971" s="11" t="str">
        <f t="shared" si="1222"/>
        <v>O</v>
      </c>
      <c r="M5971" s="13"/>
      <c r="X5971" s="13"/>
    </row>
    <row r="5972" spans="1:24" x14ac:dyDescent="0.3">
      <c r="A5972" s="13"/>
      <c r="B5972" s="11">
        <v>6990</v>
      </c>
      <c r="C5972" s="14">
        <f t="shared" si="1217"/>
        <v>83.606200000000001</v>
      </c>
      <c r="D5972" s="13"/>
      <c r="E5972" s="14">
        <f t="shared" si="1213"/>
        <v>83.604799999999997</v>
      </c>
      <c r="F5972" s="21">
        <f t="shared" si="1219"/>
        <v>15</v>
      </c>
      <c r="G5972" s="13"/>
      <c r="H5972" s="21">
        <f t="shared" si="1218"/>
        <v>14</v>
      </c>
      <c r="I5972" s="13"/>
      <c r="J5972" s="11" t="str">
        <f t="shared" si="1220"/>
        <v/>
      </c>
      <c r="K5972" s="11" t="str">
        <f t="shared" si="1221"/>
        <v/>
      </c>
      <c r="L5972" s="11" t="str">
        <f t="shared" si="1222"/>
        <v>O</v>
      </c>
      <c r="M5972" s="13"/>
      <c r="X5972" s="13"/>
    </row>
    <row r="5973" spans="1:24" x14ac:dyDescent="0.3">
      <c r="A5973" s="13"/>
      <c r="B5973" s="11">
        <v>6991</v>
      </c>
      <c r="C5973" s="14">
        <f t="shared" si="1217"/>
        <v>83.612200000000001</v>
      </c>
      <c r="D5973" s="13"/>
      <c r="E5973" s="14">
        <f t="shared" si="1213"/>
        <v>83.610799999999998</v>
      </c>
      <c r="F5973" s="21">
        <f t="shared" si="1219"/>
        <v>14</v>
      </c>
      <c r="G5973" s="13"/>
      <c r="H5973" s="21">
        <f t="shared" si="1218"/>
        <v>14</v>
      </c>
      <c r="I5973" s="13"/>
      <c r="J5973" s="11" t="str">
        <f t="shared" si="1220"/>
        <v>X</v>
      </c>
      <c r="K5973" s="11" t="str">
        <f t="shared" si="1221"/>
        <v/>
      </c>
      <c r="L5973" s="11" t="str">
        <f t="shared" si="1222"/>
        <v/>
      </c>
      <c r="M5973" s="13"/>
      <c r="X5973" s="13"/>
    </row>
    <row r="5974" spans="1:24" x14ac:dyDescent="0.3">
      <c r="A5974" s="13"/>
      <c r="B5974" s="11">
        <v>6992</v>
      </c>
      <c r="C5974" s="14">
        <f t="shared" si="1217"/>
        <v>83.618200000000002</v>
      </c>
      <c r="D5974" s="13"/>
      <c r="E5974" s="14">
        <f t="shared" si="1213"/>
        <v>83.616799999999998</v>
      </c>
      <c r="F5974" s="21">
        <f t="shared" si="1219"/>
        <v>14</v>
      </c>
      <c r="G5974" s="13"/>
      <c r="H5974" s="21">
        <f t="shared" si="1218"/>
        <v>14</v>
      </c>
      <c r="I5974" s="13"/>
      <c r="J5974" s="11" t="str">
        <f t="shared" si="1220"/>
        <v>X</v>
      </c>
      <c r="K5974" s="11" t="str">
        <f t="shared" si="1221"/>
        <v/>
      </c>
      <c r="L5974" s="11" t="str">
        <f t="shared" si="1222"/>
        <v/>
      </c>
      <c r="M5974" s="13"/>
      <c r="X5974" s="13"/>
    </row>
    <row r="5975" spans="1:24" x14ac:dyDescent="0.3">
      <c r="A5975" s="13"/>
      <c r="B5975" s="11">
        <v>6993</v>
      </c>
      <c r="C5975" s="14">
        <f t="shared" si="1217"/>
        <v>83.624200000000002</v>
      </c>
      <c r="D5975" s="13"/>
      <c r="E5975" s="14">
        <f t="shared" si="1213"/>
        <v>83.622799999999998</v>
      </c>
      <c r="F5975" s="21">
        <f t="shared" si="1219"/>
        <v>14</v>
      </c>
      <c r="G5975" s="13"/>
      <c r="H5975" s="21">
        <f t="shared" si="1218"/>
        <v>14</v>
      </c>
      <c r="I5975" s="13"/>
      <c r="J5975" s="11" t="str">
        <f t="shared" si="1220"/>
        <v>X</v>
      </c>
      <c r="K5975" s="11" t="str">
        <f t="shared" si="1221"/>
        <v/>
      </c>
      <c r="L5975" s="11" t="str">
        <f t="shared" si="1222"/>
        <v/>
      </c>
      <c r="M5975" s="13"/>
      <c r="X5975" s="13"/>
    </row>
    <row r="5976" spans="1:24" x14ac:dyDescent="0.3">
      <c r="A5976" s="13"/>
      <c r="B5976" s="11">
        <v>6994</v>
      </c>
      <c r="C5976" s="14">
        <f t="shared" si="1217"/>
        <v>83.630099999999999</v>
      </c>
      <c r="D5976" s="13"/>
      <c r="E5976" s="14">
        <f t="shared" si="1213"/>
        <v>83.628699999999995</v>
      </c>
      <c r="F5976" s="21">
        <f t="shared" si="1219"/>
        <v>14</v>
      </c>
      <c r="G5976" s="13"/>
      <c r="H5976" s="21">
        <f t="shared" si="1218"/>
        <v>14</v>
      </c>
      <c r="I5976" s="13"/>
      <c r="J5976" s="11" t="str">
        <f t="shared" si="1220"/>
        <v>X</v>
      </c>
      <c r="K5976" s="11" t="str">
        <f t="shared" si="1221"/>
        <v/>
      </c>
      <c r="L5976" s="11" t="str">
        <f t="shared" si="1222"/>
        <v/>
      </c>
      <c r="M5976" s="13"/>
      <c r="X5976" s="13"/>
    </row>
    <row r="5977" spans="1:24" x14ac:dyDescent="0.3">
      <c r="A5977" s="13"/>
      <c r="B5977" s="11">
        <v>6995</v>
      </c>
      <c r="C5977" s="14">
        <f t="shared" si="1217"/>
        <v>83.636099999999999</v>
      </c>
      <c r="D5977" s="13"/>
      <c r="E5977" s="14">
        <f t="shared" si="1213"/>
        <v>83.634699999999995</v>
      </c>
      <c r="F5977" s="21">
        <f t="shared" si="1219"/>
        <v>14</v>
      </c>
      <c r="G5977" s="13"/>
      <c r="H5977" s="21">
        <f t="shared" si="1218"/>
        <v>14</v>
      </c>
      <c r="I5977" s="13"/>
      <c r="J5977" s="11" t="str">
        <f t="shared" si="1220"/>
        <v>X</v>
      </c>
      <c r="K5977" s="11" t="str">
        <f t="shared" si="1221"/>
        <v/>
      </c>
      <c r="L5977" s="11" t="str">
        <f t="shared" si="1222"/>
        <v/>
      </c>
      <c r="M5977" s="13"/>
      <c r="X5977" s="13"/>
    </row>
    <row r="5978" spans="1:24" x14ac:dyDescent="0.3">
      <c r="A5978" s="13"/>
      <c r="B5978" s="11">
        <v>6996</v>
      </c>
      <c r="C5978" s="14">
        <f t="shared" si="1217"/>
        <v>83.642099999999999</v>
      </c>
      <c r="D5978" s="13"/>
      <c r="E5978" s="14">
        <f t="shared" si="1213"/>
        <v>83.640699999999995</v>
      </c>
      <c r="F5978" s="21">
        <f t="shared" si="1219"/>
        <v>14</v>
      </c>
      <c r="G5978" s="13"/>
      <c r="H5978" s="21">
        <f t="shared" si="1218"/>
        <v>14</v>
      </c>
      <c r="I5978" s="13"/>
      <c r="J5978" s="11" t="str">
        <f t="shared" si="1220"/>
        <v>X</v>
      </c>
      <c r="K5978" s="11" t="str">
        <f t="shared" si="1221"/>
        <v/>
      </c>
      <c r="L5978" s="11" t="str">
        <f t="shared" si="1222"/>
        <v/>
      </c>
      <c r="M5978" s="13"/>
      <c r="X5978" s="13"/>
    </row>
    <row r="5979" spans="1:24" x14ac:dyDescent="0.3">
      <c r="A5979" s="13"/>
      <c r="B5979" s="11">
        <v>6997</v>
      </c>
      <c r="C5979" s="14">
        <f t="shared" si="1217"/>
        <v>83.648099999999999</v>
      </c>
      <c r="D5979" s="13"/>
      <c r="E5979" s="14">
        <f t="shared" si="1213"/>
        <v>83.646699999999996</v>
      </c>
      <c r="F5979" s="21">
        <f t="shared" si="1219"/>
        <v>14</v>
      </c>
      <c r="G5979" s="13"/>
      <c r="H5979" s="21">
        <f t="shared" si="1218"/>
        <v>14</v>
      </c>
      <c r="I5979" s="13"/>
      <c r="J5979" s="11" t="str">
        <f t="shared" si="1220"/>
        <v>X</v>
      </c>
      <c r="K5979" s="11" t="str">
        <f t="shared" si="1221"/>
        <v/>
      </c>
      <c r="L5979" s="11" t="str">
        <f t="shared" si="1222"/>
        <v/>
      </c>
      <c r="M5979" s="13"/>
      <c r="X5979" s="13"/>
    </row>
    <row r="5980" spans="1:24" x14ac:dyDescent="0.3">
      <c r="A5980" s="13"/>
      <c r="B5980" s="11">
        <v>6998</v>
      </c>
      <c r="C5980" s="14">
        <f t="shared" si="1217"/>
        <v>83.653999999999996</v>
      </c>
      <c r="D5980" s="13"/>
      <c r="E5980" s="14">
        <f t="shared" si="1213"/>
        <v>83.652699999999996</v>
      </c>
      <c r="F5980" s="21">
        <f t="shared" si="1219"/>
        <v>14</v>
      </c>
      <c r="G5980" s="13"/>
      <c r="H5980" s="21">
        <f t="shared" si="1218"/>
        <v>13</v>
      </c>
      <c r="I5980" s="13"/>
      <c r="J5980" s="11" t="str">
        <f t="shared" si="1220"/>
        <v/>
      </c>
      <c r="K5980" s="11" t="str">
        <f t="shared" si="1221"/>
        <v/>
      </c>
      <c r="L5980" s="11" t="str">
        <f t="shared" si="1222"/>
        <v>O</v>
      </c>
      <c r="M5980" s="13"/>
      <c r="X5980" s="13"/>
    </row>
    <row r="5981" spans="1:24" x14ac:dyDescent="0.3">
      <c r="A5981" s="13"/>
      <c r="B5981" s="11">
        <v>6999</v>
      </c>
      <c r="C5981" s="14">
        <f t="shared" si="1217"/>
        <v>83.66</v>
      </c>
      <c r="D5981" s="13"/>
      <c r="E5981" s="14">
        <f t="shared" si="1213"/>
        <v>83.658699999999996</v>
      </c>
      <c r="F5981" s="21">
        <f t="shared" si="1219"/>
        <v>14</v>
      </c>
      <c r="G5981" s="13"/>
      <c r="H5981" s="21">
        <f t="shared" si="1218"/>
        <v>13</v>
      </c>
      <c r="I5981" s="13"/>
      <c r="J5981" s="11" t="str">
        <f t="shared" si="1220"/>
        <v/>
      </c>
      <c r="K5981" s="11" t="str">
        <f t="shared" si="1221"/>
        <v/>
      </c>
      <c r="L5981" s="11" t="str">
        <f t="shared" si="1222"/>
        <v>O</v>
      </c>
      <c r="M5981" s="13"/>
      <c r="X5981" s="13"/>
    </row>
    <row r="5982" spans="1:24" x14ac:dyDescent="0.3">
      <c r="A5982" s="13"/>
      <c r="B5982" s="11">
        <v>7000</v>
      </c>
      <c r="C5982" s="14">
        <f t="shared" si="1217"/>
        <v>83.665999999999997</v>
      </c>
      <c r="D5982" s="13"/>
      <c r="E5982" s="14">
        <f t="shared" si="1213"/>
        <v>83.664699999999996</v>
      </c>
      <c r="F5982" s="21">
        <f t="shared" si="1219"/>
        <v>13</v>
      </c>
      <c r="G5982" s="13"/>
      <c r="H5982" s="21">
        <f t="shared" si="1218"/>
        <v>13</v>
      </c>
      <c r="I5982" s="13"/>
      <c r="J5982" s="11" t="str">
        <f t="shared" si="1220"/>
        <v>X</v>
      </c>
      <c r="K5982" s="11" t="str">
        <f t="shared" si="1221"/>
        <v/>
      </c>
      <c r="L5982" s="11" t="str">
        <f t="shared" si="1222"/>
        <v/>
      </c>
      <c r="M5982" s="13"/>
      <c r="X5982" s="13"/>
    </row>
    <row r="5983" spans="1:24" x14ac:dyDescent="0.3">
      <c r="A5983" s="13"/>
      <c r="B5983" s="11">
        <v>7001</v>
      </c>
      <c r="C5983" s="14">
        <f t="shared" si="1217"/>
        <v>83.671999999999997</v>
      </c>
      <c r="D5983" s="13"/>
      <c r="E5983" s="14">
        <f t="shared" si="1213"/>
        <v>83.670699999999997</v>
      </c>
      <c r="F5983" s="21">
        <f t="shared" si="1219"/>
        <v>13</v>
      </c>
      <c r="G5983" s="13"/>
      <c r="H5983" s="21">
        <f t="shared" si="1218"/>
        <v>13</v>
      </c>
      <c r="I5983" s="13"/>
      <c r="J5983" s="11" t="str">
        <f t="shared" si="1220"/>
        <v>X</v>
      </c>
      <c r="K5983" s="11" t="str">
        <f t="shared" si="1221"/>
        <v/>
      </c>
      <c r="L5983" s="11" t="str">
        <f t="shared" si="1222"/>
        <v/>
      </c>
      <c r="M5983" s="13"/>
      <c r="X5983" s="13"/>
    </row>
    <row r="5984" spans="1:24" x14ac:dyDescent="0.3">
      <c r="A5984" s="13"/>
      <c r="B5984" s="11">
        <v>7002</v>
      </c>
      <c r="C5984" s="14">
        <f t="shared" si="1217"/>
        <v>83.677999999999997</v>
      </c>
      <c r="D5984" s="13"/>
      <c r="E5984" s="14">
        <f t="shared" si="1213"/>
        <v>83.676599999999993</v>
      </c>
      <c r="F5984" s="21">
        <f t="shared" si="1219"/>
        <v>13</v>
      </c>
      <c r="G5984" s="13"/>
      <c r="H5984" s="21">
        <f t="shared" si="1218"/>
        <v>14</v>
      </c>
      <c r="I5984" s="13"/>
      <c r="J5984" s="11" t="str">
        <f t="shared" si="1220"/>
        <v/>
      </c>
      <c r="K5984" s="11" t="str">
        <f t="shared" si="1221"/>
        <v>U</v>
      </c>
      <c r="L5984" s="11" t="str">
        <f t="shared" si="1222"/>
        <v/>
      </c>
      <c r="M5984" s="13"/>
      <c r="X5984" s="13"/>
    </row>
    <row r="5985" spans="1:24" x14ac:dyDescent="0.3">
      <c r="A5985" s="13"/>
      <c r="B5985" s="11">
        <v>7003</v>
      </c>
      <c r="C5985" s="14">
        <f t="shared" si="1217"/>
        <v>83.683899999999994</v>
      </c>
      <c r="D5985" s="13"/>
      <c r="E5985" s="14">
        <f t="shared" si="1213"/>
        <v>83.682599999999994</v>
      </c>
      <c r="F5985" s="21">
        <f t="shared" si="1219"/>
        <v>13</v>
      </c>
      <c r="G5985" s="13"/>
      <c r="H5985" s="21">
        <f t="shared" si="1218"/>
        <v>13</v>
      </c>
      <c r="I5985" s="13"/>
      <c r="J5985" s="11" t="str">
        <f t="shared" si="1220"/>
        <v>X</v>
      </c>
      <c r="K5985" s="11" t="str">
        <f t="shared" si="1221"/>
        <v/>
      </c>
      <c r="L5985" s="11" t="str">
        <f t="shared" si="1222"/>
        <v/>
      </c>
      <c r="M5985" s="13"/>
      <c r="X5985" s="13"/>
    </row>
    <row r="5986" spans="1:24" x14ac:dyDescent="0.3">
      <c r="A5986" s="13"/>
      <c r="B5986" s="11">
        <v>7004</v>
      </c>
      <c r="C5986" s="14">
        <f t="shared" si="1217"/>
        <v>83.689899999999994</v>
      </c>
      <c r="D5986" s="13"/>
      <c r="E5986" s="14">
        <f t="shared" si="1213"/>
        <v>83.688599999999994</v>
      </c>
      <c r="F5986" s="21">
        <f t="shared" si="1219"/>
        <v>13</v>
      </c>
      <c r="G5986" s="13"/>
      <c r="H5986" s="21">
        <f t="shared" si="1218"/>
        <v>13</v>
      </c>
      <c r="I5986" s="13"/>
      <c r="J5986" s="11" t="str">
        <f t="shared" si="1220"/>
        <v>X</v>
      </c>
      <c r="K5986" s="11" t="str">
        <f t="shared" si="1221"/>
        <v/>
      </c>
      <c r="L5986" s="11" t="str">
        <f t="shared" si="1222"/>
        <v/>
      </c>
      <c r="M5986" s="13"/>
      <c r="X5986" s="13"/>
    </row>
    <row r="5987" spans="1:24" x14ac:dyDescent="0.3">
      <c r="A5987" s="13"/>
      <c r="B5987" s="11">
        <v>7005</v>
      </c>
      <c r="C5987" s="14">
        <f t="shared" si="1217"/>
        <v>83.695899999999995</v>
      </c>
      <c r="D5987" s="13"/>
      <c r="E5987" s="14">
        <f t="shared" si="1213"/>
        <v>83.694599999999994</v>
      </c>
      <c r="F5987" s="21">
        <f t="shared" si="1219"/>
        <v>13</v>
      </c>
      <c r="G5987" s="13"/>
      <c r="H5987" s="21">
        <f t="shared" si="1218"/>
        <v>13</v>
      </c>
      <c r="I5987" s="13"/>
      <c r="J5987" s="11" t="str">
        <f t="shared" si="1220"/>
        <v>X</v>
      </c>
      <c r="K5987" s="11" t="str">
        <f t="shared" si="1221"/>
        <v/>
      </c>
      <c r="L5987" s="11" t="str">
        <f t="shared" si="1222"/>
        <v/>
      </c>
      <c r="M5987" s="13"/>
      <c r="X5987" s="13"/>
    </row>
    <row r="5988" spans="1:24" x14ac:dyDescent="0.3">
      <c r="A5988" s="13"/>
      <c r="B5988" s="11">
        <v>7006</v>
      </c>
      <c r="C5988" s="14">
        <f t="shared" si="1217"/>
        <v>83.701899999999995</v>
      </c>
      <c r="D5988" s="13"/>
      <c r="E5988" s="14">
        <f t="shared" si="1213"/>
        <v>83.700599999999994</v>
      </c>
      <c r="F5988" s="21">
        <f t="shared" si="1219"/>
        <v>13</v>
      </c>
      <c r="G5988" s="13"/>
      <c r="H5988" s="21">
        <f t="shared" si="1218"/>
        <v>13</v>
      </c>
      <c r="I5988" s="13"/>
      <c r="J5988" s="11" t="str">
        <f t="shared" si="1220"/>
        <v>X</v>
      </c>
      <c r="K5988" s="11" t="str">
        <f t="shared" si="1221"/>
        <v/>
      </c>
      <c r="L5988" s="11" t="str">
        <f t="shared" si="1222"/>
        <v/>
      </c>
      <c r="M5988" s="13"/>
      <c r="X5988" s="13"/>
    </row>
    <row r="5989" spans="1:24" x14ac:dyDescent="0.3">
      <c r="A5989" s="13"/>
      <c r="B5989" s="11">
        <v>7007</v>
      </c>
      <c r="C5989" s="14">
        <f t="shared" si="1217"/>
        <v>83.707800000000006</v>
      </c>
      <c r="D5989" s="13"/>
      <c r="E5989" s="14">
        <f t="shared" si="1213"/>
        <v>83.706599999999995</v>
      </c>
      <c r="F5989" s="21">
        <f t="shared" si="1219"/>
        <v>13</v>
      </c>
      <c r="G5989" s="13"/>
      <c r="H5989" s="21">
        <f t="shared" si="1218"/>
        <v>11.999999999999998</v>
      </c>
      <c r="I5989" s="13"/>
      <c r="J5989" s="11" t="str">
        <f t="shared" si="1220"/>
        <v/>
      </c>
      <c r="K5989" s="11" t="str">
        <f t="shared" si="1221"/>
        <v/>
      </c>
      <c r="L5989" s="11" t="str">
        <f t="shared" si="1222"/>
        <v>O</v>
      </c>
      <c r="M5989" s="13"/>
      <c r="X5989" s="13"/>
    </row>
    <row r="5990" spans="1:24" x14ac:dyDescent="0.3">
      <c r="A5990" s="13"/>
      <c r="B5990" s="11">
        <v>7008</v>
      </c>
      <c r="C5990" s="14">
        <f t="shared" si="1217"/>
        <v>83.713800000000006</v>
      </c>
      <c r="D5990" s="13"/>
      <c r="E5990" s="14">
        <f t="shared" si="1213"/>
        <v>83.712599999999995</v>
      </c>
      <c r="F5990" s="21">
        <f t="shared" si="1219"/>
        <v>13</v>
      </c>
      <c r="G5990" s="13"/>
      <c r="H5990" s="21">
        <f t="shared" si="1218"/>
        <v>11.999999999999998</v>
      </c>
      <c r="I5990" s="13"/>
      <c r="J5990" s="11" t="str">
        <f t="shared" si="1220"/>
        <v/>
      </c>
      <c r="K5990" s="11" t="str">
        <f t="shared" si="1221"/>
        <v/>
      </c>
      <c r="L5990" s="11" t="str">
        <f t="shared" si="1222"/>
        <v>O</v>
      </c>
      <c r="M5990" s="13"/>
      <c r="X5990" s="13"/>
    </row>
    <row r="5991" spans="1:24" x14ac:dyDescent="0.3">
      <c r="A5991" s="13"/>
      <c r="B5991" s="11">
        <v>7009</v>
      </c>
      <c r="C5991" s="14">
        <f t="shared" si="1217"/>
        <v>83.719800000000006</v>
      </c>
      <c r="D5991" s="13"/>
      <c r="E5991" s="14">
        <f t="shared" si="1213"/>
        <v>83.718599999999995</v>
      </c>
      <c r="F5991" s="21">
        <f t="shared" si="1219"/>
        <v>13</v>
      </c>
      <c r="G5991" s="13"/>
      <c r="H5991" s="21">
        <f t="shared" si="1218"/>
        <v>11.999999999999998</v>
      </c>
      <c r="I5991" s="13"/>
      <c r="J5991" s="11" t="str">
        <f t="shared" si="1220"/>
        <v/>
      </c>
      <c r="K5991" s="11" t="str">
        <f t="shared" si="1221"/>
        <v/>
      </c>
      <c r="L5991" s="11" t="str">
        <f t="shared" si="1222"/>
        <v>O</v>
      </c>
      <c r="M5991" s="13"/>
      <c r="X5991" s="13"/>
    </row>
    <row r="5992" spans="1:24" x14ac:dyDescent="0.3">
      <c r="A5992" s="13"/>
      <c r="B5992" s="11">
        <v>7010</v>
      </c>
      <c r="C5992" s="14">
        <f t="shared" si="1217"/>
        <v>83.725700000000003</v>
      </c>
      <c r="D5992" s="13"/>
      <c r="E5992" s="14">
        <f t="shared" si="1213"/>
        <v>83.724599999999995</v>
      </c>
      <c r="F5992" s="21">
        <f t="shared" ref="F5992:F6014" si="1223">ROUND((15/2)+((0.86-(E5992-83))/0.14)*(15/3),0)</f>
        <v>12</v>
      </c>
      <c r="G5992" s="13"/>
      <c r="H5992" s="21">
        <f t="shared" si="1218"/>
        <v>11</v>
      </c>
      <c r="I5992" s="13"/>
      <c r="J5992" s="11" t="str">
        <f t="shared" si="1220"/>
        <v/>
      </c>
      <c r="K5992" s="11" t="str">
        <f t="shared" si="1221"/>
        <v/>
      </c>
      <c r="L5992" s="11" t="str">
        <f t="shared" si="1222"/>
        <v>O</v>
      </c>
      <c r="M5992" s="13"/>
      <c r="X5992" s="13"/>
    </row>
    <row r="5993" spans="1:24" x14ac:dyDescent="0.3">
      <c r="A5993" s="13"/>
      <c r="B5993" s="11">
        <v>7011</v>
      </c>
      <c r="C5993" s="14">
        <f t="shared" si="1217"/>
        <v>83.731700000000004</v>
      </c>
      <c r="D5993" s="13"/>
      <c r="E5993" s="14">
        <f t="shared" si="1213"/>
        <v>83.730500000000006</v>
      </c>
      <c r="F5993" s="21">
        <f t="shared" si="1223"/>
        <v>12</v>
      </c>
      <c r="G5993" s="13"/>
      <c r="H5993" s="21">
        <f t="shared" si="1218"/>
        <v>11.999999999999998</v>
      </c>
      <c r="I5993" s="13"/>
      <c r="J5993" s="11" t="str">
        <f t="shared" si="1220"/>
        <v>X</v>
      </c>
      <c r="K5993" s="11" t="str">
        <f t="shared" si="1221"/>
        <v/>
      </c>
      <c r="L5993" s="11" t="str">
        <f t="shared" si="1222"/>
        <v/>
      </c>
      <c r="M5993" s="13"/>
      <c r="X5993" s="13"/>
    </row>
    <row r="5994" spans="1:24" x14ac:dyDescent="0.3">
      <c r="A5994" s="13"/>
      <c r="B5994" s="11">
        <v>7012</v>
      </c>
      <c r="C5994" s="14">
        <f t="shared" si="1217"/>
        <v>83.737700000000004</v>
      </c>
      <c r="D5994" s="13"/>
      <c r="E5994" s="14">
        <f t="shared" si="1213"/>
        <v>83.736500000000007</v>
      </c>
      <c r="F5994" s="21">
        <f t="shared" si="1223"/>
        <v>12</v>
      </c>
      <c r="G5994" s="13"/>
      <c r="H5994" s="21">
        <f t="shared" si="1218"/>
        <v>11.999999999999998</v>
      </c>
      <c r="I5994" s="13"/>
      <c r="J5994" s="11" t="str">
        <f t="shared" si="1220"/>
        <v>X</v>
      </c>
      <c r="K5994" s="11" t="str">
        <f t="shared" si="1221"/>
        <v/>
      </c>
      <c r="L5994" s="11" t="str">
        <f t="shared" si="1222"/>
        <v/>
      </c>
      <c r="M5994" s="13"/>
      <c r="X5994" s="13"/>
    </row>
    <row r="5995" spans="1:24" x14ac:dyDescent="0.3">
      <c r="A5995" s="13"/>
      <c r="B5995" s="11">
        <v>7013</v>
      </c>
      <c r="C5995" s="14">
        <f t="shared" si="1217"/>
        <v>83.743700000000004</v>
      </c>
      <c r="D5995" s="13"/>
      <c r="E5995" s="14">
        <f t="shared" si="1213"/>
        <v>83.742500000000007</v>
      </c>
      <c r="F5995" s="21">
        <f t="shared" si="1223"/>
        <v>12</v>
      </c>
      <c r="G5995" s="13"/>
      <c r="H5995" s="21">
        <f t="shared" si="1218"/>
        <v>11.999999999999998</v>
      </c>
      <c r="I5995" s="13"/>
      <c r="J5995" s="11" t="str">
        <f t="shared" si="1220"/>
        <v>X</v>
      </c>
      <c r="K5995" s="11" t="str">
        <f t="shared" si="1221"/>
        <v/>
      </c>
      <c r="L5995" s="11" t="str">
        <f t="shared" si="1222"/>
        <v/>
      </c>
      <c r="M5995" s="13"/>
      <c r="X5995" s="13"/>
    </row>
    <row r="5996" spans="1:24" x14ac:dyDescent="0.3">
      <c r="A5996" s="13"/>
      <c r="B5996" s="11">
        <v>7014</v>
      </c>
      <c r="C5996" s="14">
        <f t="shared" si="1217"/>
        <v>83.749600000000001</v>
      </c>
      <c r="D5996" s="13"/>
      <c r="E5996" s="14">
        <f t="shared" si="1213"/>
        <v>83.748500000000007</v>
      </c>
      <c r="F5996" s="21">
        <f t="shared" si="1223"/>
        <v>11</v>
      </c>
      <c r="G5996" s="13"/>
      <c r="H5996" s="21">
        <f t="shared" si="1218"/>
        <v>11</v>
      </c>
      <c r="I5996" s="13"/>
      <c r="J5996" s="11" t="str">
        <f t="shared" si="1220"/>
        <v>X</v>
      </c>
      <c r="K5996" s="11" t="str">
        <f t="shared" si="1221"/>
        <v/>
      </c>
      <c r="L5996" s="11" t="str">
        <f t="shared" si="1222"/>
        <v/>
      </c>
      <c r="M5996" s="13"/>
      <c r="X5996" s="13"/>
    </row>
    <row r="5997" spans="1:24" x14ac:dyDescent="0.3">
      <c r="A5997" s="13"/>
      <c r="B5997" s="11">
        <v>7015</v>
      </c>
      <c r="C5997" s="14">
        <f t="shared" si="1217"/>
        <v>83.755600000000001</v>
      </c>
      <c r="D5997" s="13"/>
      <c r="E5997" s="14">
        <f t="shared" si="1213"/>
        <v>83.754499999999993</v>
      </c>
      <c r="F5997" s="21">
        <f t="shared" si="1223"/>
        <v>11</v>
      </c>
      <c r="G5997" s="13"/>
      <c r="H5997" s="21">
        <f t="shared" si="1218"/>
        <v>11</v>
      </c>
      <c r="I5997" s="13"/>
      <c r="J5997" s="11" t="str">
        <f t="shared" si="1220"/>
        <v>X</v>
      </c>
      <c r="K5997" s="11" t="str">
        <f t="shared" si="1221"/>
        <v/>
      </c>
      <c r="L5997" s="11" t="str">
        <f t="shared" si="1222"/>
        <v/>
      </c>
      <c r="M5997" s="13"/>
      <c r="X5997" s="13"/>
    </row>
    <row r="5998" spans="1:24" x14ac:dyDescent="0.3">
      <c r="A5998" s="13"/>
      <c r="B5998" s="11">
        <v>7016</v>
      </c>
      <c r="C5998" s="14">
        <f t="shared" si="1217"/>
        <v>83.761600000000001</v>
      </c>
      <c r="D5998" s="13"/>
      <c r="E5998" s="14">
        <f t="shared" si="1213"/>
        <v>83.760499999999993</v>
      </c>
      <c r="F5998" s="21">
        <f t="shared" si="1223"/>
        <v>11</v>
      </c>
      <c r="G5998" s="13"/>
      <c r="H5998" s="21">
        <f t="shared" si="1218"/>
        <v>11</v>
      </c>
      <c r="I5998" s="13"/>
      <c r="J5998" s="11" t="str">
        <f t="shared" si="1220"/>
        <v>X</v>
      </c>
      <c r="K5998" s="11" t="str">
        <f t="shared" si="1221"/>
        <v/>
      </c>
      <c r="L5998" s="11" t="str">
        <f t="shared" si="1222"/>
        <v/>
      </c>
      <c r="M5998" s="13"/>
      <c r="X5998" s="13"/>
    </row>
    <row r="5999" spans="1:24" x14ac:dyDescent="0.3">
      <c r="A5999" s="13"/>
      <c r="B5999" s="11">
        <v>7017</v>
      </c>
      <c r="C5999" s="14">
        <f t="shared" si="1217"/>
        <v>83.767499999999998</v>
      </c>
      <c r="D5999" s="13"/>
      <c r="E5999" s="14">
        <f t="shared" si="1213"/>
        <v>83.766499999999994</v>
      </c>
      <c r="F5999" s="21">
        <f t="shared" si="1223"/>
        <v>11</v>
      </c>
      <c r="G5999" s="13"/>
      <c r="H5999" s="21">
        <f t="shared" si="1218"/>
        <v>10</v>
      </c>
      <c r="I5999" s="13"/>
      <c r="J5999" s="11" t="str">
        <f t="shared" si="1220"/>
        <v/>
      </c>
      <c r="K5999" s="11" t="str">
        <f t="shared" si="1221"/>
        <v/>
      </c>
      <c r="L5999" s="11" t="str">
        <f t="shared" si="1222"/>
        <v>O</v>
      </c>
      <c r="M5999" s="13"/>
      <c r="X5999" s="13"/>
    </row>
    <row r="6000" spans="1:24" x14ac:dyDescent="0.3">
      <c r="A6000" s="13"/>
      <c r="B6000" s="11">
        <v>7018</v>
      </c>
      <c r="C6000" s="14">
        <f t="shared" si="1217"/>
        <v>83.773499999999999</v>
      </c>
      <c r="D6000" s="13"/>
      <c r="E6000" s="14">
        <f t="shared" ref="E6000:E6037" si="1224">ROUND(83+(B6000-6889)/167,4)</f>
        <v>83.772499999999994</v>
      </c>
      <c r="F6000" s="21">
        <f t="shared" si="1223"/>
        <v>11</v>
      </c>
      <c r="G6000" s="13"/>
      <c r="H6000" s="21">
        <f t="shared" si="1218"/>
        <v>10</v>
      </c>
      <c r="I6000" s="13"/>
      <c r="J6000" s="11" t="str">
        <f t="shared" ref="J6000:J6031" si="1225">IF(H6000=F6000,"X","")</f>
        <v/>
      </c>
      <c r="K6000" s="11" t="str">
        <f t="shared" ref="K6000:K6031" si="1226">IF(H6000&gt;F6000,"U","")</f>
        <v/>
      </c>
      <c r="L6000" s="11" t="str">
        <f t="shared" ref="L6000:L6031" si="1227">IF(H6000&lt;F6000,"O","")</f>
        <v>O</v>
      </c>
      <c r="M6000" s="13"/>
      <c r="X6000" s="13"/>
    </row>
    <row r="6001" spans="1:24" x14ac:dyDescent="0.3">
      <c r="A6001" s="13"/>
      <c r="B6001" s="11">
        <v>7019</v>
      </c>
      <c r="C6001" s="14">
        <f t="shared" si="1217"/>
        <v>83.779499999999999</v>
      </c>
      <c r="D6001" s="13"/>
      <c r="E6001" s="14">
        <f t="shared" si="1224"/>
        <v>83.778400000000005</v>
      </c>
      <c r="F6001" s="21">
        <f t="shared" si="1223"/>
        <v>10</v>
      </c>
      <c r="G6001" s="13"/>
      <c r="H6001" s="21">
        <f t="shared" si="1218"/>
        <v>11</v>
      </c>
      <c r="I6001" s="13"/>
      <c r="J6001" s="11" t="str">
        <f t="shared" si="1225"/>
        <v/>
      </c>
      <c r="K6001" s="11" t="str">
        <f t="shared" si="1226"/>
        <v>U</v>
      </c>
      <c r="L6001" s="11" t="str">
        <f t="shared" si="1227"/>
        <v/>
      </c>
      <c r="M6001" s="13"/>
      <c r="X6001" s="13"/>
    </row>
    <row r="6002" spans="1:24" x14ac:dyDescent="0.3">
      <c r="A6002" s="13"/>
      <c r="B6002" s="11">
        <v>7020</v>
      </c>
      <c r="C6002" s="14">
        <f t="shared" si="1217"/>
        <v>83.785399999999996</v>
      </c>
      <c r="D6002" s="13"/>
      <c r="E6002" s="14">
        <f t="shared" si="1224"/>
        <v>83.784400000000005</v>
      </c>
      <c r="F6002" s="21">
        <f t="shared" si="1223"/>
        <v>10</v>
      </c>
      <c r="G6002" s="13"/>
      <c r="H6002" s="21">
        <f t="shared" si="1218"/>
        <v>10</v>
      </c>
      <c r="I6002" s="13"/>
      <c r="J6002" s="11" t="str">
        <f t="shared" si="1225"/>
        <v>X</v>
      </c>
      <c r="K6002" s="11" t="str">
        <f t="shared" si="1226"/>
        <v/>
      </c>
      <c r="L6002" s="11" t="str">
        <f t="shared" si="1227"/>
        <v/>
      </c>
      <c r="M6002" s="13"/>
      <c r="X6002" s="13"/>
    </row>
    <row r="6003" spans="1:24" x14ac:dyDescent="0.3">
      <c r="A6003" s="13"/>
      <c r="B6003" s="11">
        <v>7021</v>
      </c>
      <c r="C6003" s="14">
        <f t="shared" si="1217"/>
        <v>83.791399999999996</v>
      </c>
      <c r="D6003" s="13"/>
      <c r="E6003" s="14">
        <f t="shared" si="1224"/>
        <v>83.790400000000005</v>
      </c>
      <c r="F6003" s="21">
        <f t="shared" si="1223"/>
        <v>10</v>
      </c>
      <c r="G6003" s="13"/>
      <c r="H6003" s="21">
        <f t="shared" si="1218"/>
        <v>10</v>
      </c>
      <c r="I6003" s="13"/>
      <c r="J6003" s="11" t="str">
        <f t="shared" si="1225"/>
        <v>X</v>
      </c>
      <c r="K6003" s="11" t="str">
        <f t="shared" si="1226"/>
        <v/>
      </c>
      <c r="L6003" s="11" t="str">
        <f t="shared" si="1227"/>
        <v/>
      </c>
      <c r="M6003" s="13"/>
      <c r="X6003" s="13"/>
    </row>
    <row r="6004" spans="1:24" x14ac:dyDescent="0.3">
      <c r="A6004" s="13"/>
      <c r="B6004" s="11">
        <v>7022</v>
      </c>
      <c r="C6004" s="14">
        <f t="shared" si="1217"/>
        <v>83.797399999999996</v>
      </c>
      <c r="D6004" s="13"/>
      <c r="E6004" s="14">
        <f t="shared" si="1224"/>
        <v>83.796400000000006</v>
      </c>
      <c r="F6004" s="21">
        <f t="shared" si="1223"/>
        <v>10</v>
      </c>
      <c r="G6004" s="13"/>
      <c r="H6004" s="21">
        <f t="shared" si="1218"/>
        <v>10</v>
      </c>
      <c r="I6004" s="13"/>
      <c r="J6004" s="11" t="str">
        <f t="shared" si="1225"/>
        <v>X</v>
      </c>
      <c r="K6004" s="11" t="str">
        <f t="shared" si="1226"/>
        <v/>
      </c>
      <c r="L6004" s="11" t="str">
        <f t="shared" si="1227"/>
        <v/>
      </c>
      <c r="M6004" s="13"/>
      <c r="X6004" s="13"/>
    </row>
    <row r="6005" spans="1:24" x14ac:dyDescent="0.3">
      <c r="A6005" s="13"/>
      <c r="B6005" s="11">
        <v>7023</v>
      </c>
      <c r="C6005" s="14">
        <f t="shared" si="1217"/>
        <v>83.803299999999993</v>
      </c>
      <c r="D6005" s="13"/>
      <c r="E6005" s="14">
        <f t="shared" si="1224"/>
        <v>83.802400000000006</v>
      </c>
      <c r="F6005" s="21">
        <f t="shared" si="1223"/>
        <v>10</v>
      </c>
      <c r="G6005" s="13"/>
      <c r="H6005" s="21">
        <f t="shared" si="1218"/>
        <v>9</v>
      </c>
      <c r="I6005" s="13"/>
      <c r="J6005" s="11" t="str">
        <f t="shared" si="1225"/>
        <v/>
      </c>
      <c r="K6005" s="11" t="str">
        <f t="shared" si="1226"/>
        <v/>
      </c>
      <c r="L6005" s="11" t="str">
        <f t="shared" si="1227"/>
        <v>O</v>
      </c>
      <c r="M6005" s="13"/>
      <c r="X6005" s="13"/>
    </row>
    <row r="6006" spans="1:24" x14ac:dyDescent="0.3">
      <c r="A6006" s="13"/>
      <c r="B6006" s="11">
        <v>7024</v>
      </c>
      <c r="C6006" s="14">
        <f t="shared" si="1217"/>
        <v>83.809299999999993</v>
      </c>
      <c r="D6006" s="13"/>
      <c r="E6006" s="14">
        <f t="shared" si="1224"/>
        <v>83.808400000000006</v>
      </c>
      <c r="F6006" s="21">
        <f t="shared" si="1223"/>
        <v>9</v>
      </c>
      <c r="G6006" s="13"/>
      <c r="H6006" s="21">
        <f t="shared" si="1218"/>
        <v>9</v>
      </c>
      <c r="I6006" s="13"/>
      <c r="J6006" s="11" t="str">
        <f t="shared" si="1225"/>
        <v>X</v>
      </c>
      <c r="K6006" s="11" t="str">
        <f t="shared" si="1226"/>
        <v/>
      </c>
      <c r="L6006" s="11" t="str">
        <f t="shared" si="1227"/>
        <v/>
      </c>
      <c r="M6006" s="13"/>
      <c r="X6006" s="13"/>
    </row>
    <row r="6007" spans="1:24" x14ac:dyDescent="0.3">
      <c r="A6007" s="13"/>
      <c r="B6007" s="11">
        <v>7025</v>
      </c>
      <c r="C6007" s="14">
        <f t="shared" si="1217"/>
        <v>83.815299999999993</v>
      </c>
      <c r="D6007" s="13"/>
      <c r="E6007" s="14">
        <f t="shared" si="1224"/>
        <v>83.814400000000006</v>
      </c>
      <c r="F6007" s="21">
        <f t="shared" si="1223"/>
        <v>9</v>
      </c>
      <c r="G6007" s="13"/>
      <c r="H6007" s="21">
        <f t="shared" si="1218"/>
        <v>9</v>
      </c>
      <c r="I6007" s="13"/>
      <c r="J6007" s="11" t="str">
        <f t="shared" si="1225"/>
        <v>X</v>
      </c>
      <c r="K6007" s="11" t="str">
        <f t="shared" si="1226"/>
        <v/>
      </c>
      <c r="L6007" s="11" t="str">
        <f t="shared" si="1227"/>
        <v/>
      </c>
      <c r="M6007" s="13"/>
      <c r="X6007" s="13"/>
    </row>
    <row r="6008" spans="1:24" x14ac:dyDescent="0.3">
      <c r="A6008" s="13"/>
      <c r="B6008" s="11">
        <v>7026</v>
      </c>
      <c r="C6008" s="14">
        <f t="shared" si="1217"/>
        <v>83.821200000000005</v>
      </c>
      <c r="D6008" s="13"/>
      <c r="E6008" s="14">
        <f t="shared" si="1224"/>
        <v>83.820400000000006</v>
      </c>
      <c r="F6008" s="21">
        <f t="shared" si="1223"/>
        <v>9</v>
      </c>
      <c r="G6008" s="13"/>
      <c r="H6008" s="21">
        <f t="shared" si="1218"/>
        <v>8</v>
      </c>
      <c r="I6008" s="13"/>
      <c r="J6008" s="11" t="str">
        <f t="shared" si="1225"/>
        <v/>
      </c>
      <c r="K6008" s="11" t="str">
        <f t="shared" si="1226"/>
        <v/>
      </c>
      <c r="L6008" s="11" t="str">
        <f t="shared" si="1227"/>
        <v>O</v>
      </c>
      <c r="M6008" s="13"/>
      <c r="X6008" s="13"/>
    </row>
    <row r="6009" spans="1:24" x14ac:dyDescent="0.3">
      <c r="A6009" s="13"/>
      <c r="B6009" s="11">
        <v>7027</v>
      </c>
      <c r="C6009" s="14">
        <f t="shared" si="1217"/>
        <v>83.827200000000005</v>
      </c>
      <c r="D6009" s="13"/>
      <c r="E6009" s="14">
        <f t="shared" si="1224"/>
        <v>83.826300000000003</v>
      </c>
      <c r="F6009" s="21">
        <f t="shared" si="1223"/>
        <v>9</v>
      </c>
      <c r="G6009" s="13"/>
      <c r="H6009" s="21">
        <f t="shared" si="1218"/>
        <v>9</v>
      </c>
      <c r="I6009" s="13"/>
      <c r="J6009" s="11" t="str">
        <f t="shared" si="1225"/>
        <v>X</v>
      </c>
      <c r="K6009" s="11" t="str">
        <f t="shared" si="1226"/>
        <v/>
      </c>
      <c r="L6009" s="11" t="str">
        <f t="shared" si="1227"/>
        <v/>
      </c>
      <c r="M6009" s="13"/>
      <c r="X6009" s="13"/>
    </row>
    <row r="6010" spans="1:24" x14ac:dyDescent="0.3">
      <c r="A6010" s="13"/>
      <c r="B6010" s="11">
        <v>7028</v>
      </c>
      <c r="C6010" s="14">
        <f t="shared" si="1217"/>
        <v>83.833200000000005</v>
      </c>
      <c r="D6010" s="13"/>
      <c r="E6010" s="14">
        <f t="shared" si="1224"/>
        <v>83.832300000000004</v>
      </c>
      <c r="F6010" s="21">
        <f t="shared" si="1223"/>
        <v>8</v>
      </c>
      <c r="G6010" s="13"/>
      <c r="H6010" s="21">
        <f t="shared" si="1218"/>
        <v>9</v>
      </c>
      <c r="I6010" s="13"/>
      <c r="J6010" s="11" t="str">
        <f t="shared" si="1225"/>
        <v/>
      </c>
      <c r="K6010" s="11" t="str">
        <f t="shared" si="1226"/>
        <v>U</v>
      </c>
      <c r="L6010" s="11" t="str">
        <f t="shared" si="1227"/>
        <v/>
      </c>
      <c r="M6010" s="13"/>
      <c r="X6010" s="13"/>
    </row>
    <row r="6011" spans="1:24" x14ac:dyDescent="0.3">
      <c r="A6011" s="13"/>
      <c r="B6011" s="11">
        <v>7029</v>
      </c>
      <c r="C6011" s="14">
        <f t="shared" si="1217"/>
        <v>83.839100000000002</v>
      </c>
      <c r="D6011" s="13"/>
      <c r="E6011" s="14">
        <f t="shared" si="1224"/>
        <v>83.838300000000004</v>
      </c>
      <c r="F6011" s="21">
        <f t="shared" si="1223"/>
        <v>8</v>
      </c>
      <c r="G6011" s="13"/>
      <c r="H6011" s="21">
        <f t="shared" si="1218"/>
        <v>8</v>
      </c>
      <c r="I6011" s="13"/>
      <c r="J6011" s="11" t="str">
        <f t="shared" si="1225"/>
        <v>X</v>
      </c>
      <c r="K6011" s="11" t="str">
        <f t="shared" si="1226"/>
        <v/>
      </c>
      <c r="L6011" s="11" t="str">
        <f t="shared" si="1227"/>
        <v/>
      </c>
      <c r="M6011" s="13"/>
      <c r="X6011" s="13"/>
    </row>
    <row r="6012" spans="1:24" x14ac:dyDescent="0.3">
      <c r="A6012" s="13"/>
      <c r="B6012" s="11">
        <v>7030</v>
      </c>
      <c r="C6012" s="14">
        <f t="shared" si="1217"/>
        <v>83.845100000000002</v>
      </c>
      <c r="D6012" s="13"/>
      <c r="E6012" s="14">
        <f t="shared" si="1224"/>
        <v>83.844300000000004</v>
      </c>
      <c r="F6012" s="21">
        <f t="shared" si="1223"/>
        <v>8</v>
      </c>
      <c r="G6012" s="13"/>
      <c r="H6012" s="21">
        <f t="shared" si="1218"/>
        <v>8</v>
      </c>
      <c r="I6012" s="13"/>
      <c r="J6012" s="11" t="str">
        <f t="shared" si="1225"/>
        <v>X</v>
      </c>
      <c r="K6012" s="11" t="str">
        <f t="shared" si="1226"/>
        <v/>
      </c>
      <c r="L6012" s="11" t="str">
        <f t="shared" si="1227"/>
        <v/>
      </c>
      <c r="M6012" s="13"/>
      <c r="X6012" s="13"/>
    </row>
    <row r="6013" spans="1:24" x14ac:dyDescent="0.3">
      <c r="A6013" s="13"/>
      <c r="B6013" s="11">
        <v>7031</v>
      </c>
      <c r="C6013" s="14">
        <f t="shared" si="1217"/>
        <v>83.851100000000002</v>
      </c>
      <c r="D6013" s="13"/>
      <c r="E6013" s="14">
        <f t="shared" si="1224"/>
        <v>83.850300000000004</v>
      </c>
      <c r="F6013" s="21">
        <f t="shared" si="1223"/>
        <v>8</v>
      </c>
      <c r="G6013" s="13"/>
      <c r="H6013" s="21">
        <f t="shared" si="1218"/>
        <v>8</v>
      </c>
      <c r="I6013" s="13"/>
      <c r="J6013" s="11" t="str">
        <f t="shared" si="1225"/>
        <v>X</v>
      </c>
      <c r="K6013" s="11" t="str">
        <f t="shared" si="1226"/>
        <v/>
      </c>
      <c r="L6013" s="11" t="str">
        <f t="shared" si="1227"/>
        <v/>
      </c>
      <c r="M6013" s="13"/>
      <c r="X6013" s="13"/>
    </row>
    <row r="6014" spans="1:24" x14ac:dyDescent="0.3">
      <c r="A6014" s="13"/>
      <c r="B6014" s="11">
        <v>7032</v>
      </c>
      <c r="C6014" s="14">
        <f t="shared" si="1217"/>
        <v>83.856999999999999</v>
      </c>
      <c r="D6014" s="13"/>
      <c r="E6014" s="14">
        <f t="shared" si="1224"/>
        <v>83.856300000000005</v>
      </c>
      <c r="F6014" s="21">
        <f t="shared" si="1223"/>
        <v>8</v>
      </c>
      <c r="G6014" s="13"/>
      <c r="H6014" s="21">
        <f t="shared" si="1218"/>
        <v>7</v>
      </c>
      <c r="I6014" s="13"/>
      <c r="J6014" s="11" t="str">
        <f t="shared" si="1225"/>
        <v/>
      </c>
      <c r="K6014" s="11" t="str">
        <f t="shared" si="1226"/>
        <v/>
      </c>
      <c r="L6014" s="11" t="str">
        <f t="shared" si="1227"/>
        <v>O</v>
      </c>
      <c r="M6014" s="13"/>
      <c r="X6014" s="13"/>
    </row>
    <row r="6015" spans="1:24" x14ac:dyDescent="0.3">
      <c r="A6015" s="13"/>
      <c r="B6015" s="11">
        <v>7033</v>
      </c>
      <c r="C6015" s="14">
        <f t="shared" si="1217"/>
        <v>83.863</v>
      </c>
      <c r="D6015" s="13"/>
      <c r="E6015" s="14">
        <f t="shared" si="1224"/>
        <v>83.862300000000005</v>
      </c>
      <c r="F6015" s="21">
        <f t="shared" ref="F6015:F6037" si="1228">ROUND(((1-(E6015-83))/0.14)*(15/2),0)</f>
        <v>7</v>
      </c>
      <c r="G6015" s="13"/>
      <c r="H6015" s="21">
        <f t="shared" si="1218"/>
        <v>7</v>
      </c>
      <c r="I6015" s="13"/>
      <c r="J6015" s="11" t="str">
        <f t="shared" si="1225"/>
        <v>X</v>
      </c>
      <c r="K6015" s="11" t="str">
        <f t="shared" si="1226"/>
        <v/>
      </c>
      <c r="L6015" s="11" t="str">
        <f t="shared" si="1227"/>
        <v/>
      </c>
      <c r="M6015" s="13"/>
      <c r="X6015" s="13"/>
    </row>
    <row r="6016" spans="1:24" x14ac:dyDescent="0.3">
      <c r="A6016" s="13"/>
      <c r="B6016" s="11">
        <v>7034</v>
      </c>
      <c r="C6016" s="14">
        <f t="shared" si="1217"/>
        <v>83.868899999999996</v>
      </c>
      <c r="D6016" s="13"/>
      <c r="E6016" s="14">
        <f t="shared" si="1224"/>
        <v>83.868300000000005</v>
      </c>
      <c r="F6016" s="21">
        <f t="shared" si="1228"/>
        <v>7</v>
      </c>
      <c r="G6016" s="13"/>
      <c r="H6016" s="21">
        <f t="shared" si="1218"/>
        <v>5.9999999999999991</v>
      </c>
      <c r="I6016" s="13"/>
      <c r="J6016" s="11" t="str">
        <f t="shared" si="1225"/>
        <v/>
      </c>
      <c r="K6016" s="11" t="str">
        <f t="shared" si="1226"/>
        <v/>
      </c>
      <c r="L6016" s="11" t="str">
        <f t="shared" si="1227"/>
        <v>O</v>
      </c>
      <c r="M6016" s="13"/>
      <c r="X6016" s="13"/>
    </row>
    <row r="6017" spans="1:24" x14ac:dyDescent="0.3">
      <c r="A6017" s="13"/>
      <c r="B6017" s="11">
        <v>7035</v>
      </c>
      <c r="C6017" s="14">
        <f t="shared" si="1217"/>
        <v>83.874899999999997</v>
      </c>
      <c r="D6017" s="13"/>
      <c r="E6017" s="14">
        <f t="shared" si="1224"/>
        <v>83.874300000000005</v>
      </c>
      <c r="F6017" s="21">
        <f t="shared" si="1228"/>
        <v>7</v>
      </c>
      <c r="G6017" s="13"/>
      <c r="H6017" s="21">
        <f t="shared" si="1218"/>
        <v>5.9999999999999991</v>
      </c>
      <c r="I6017" s="13"/>
      <c r="J6017" s="11" t="str">
        <f t="shared" si="1225"/>
        <v/>
      </c>
      <c r="K6017" s="11" t="str">
        <f t="shared" si="1226"/>
        <v/>
      </c>
      <c r="L6017" s="11" t="str">
        <f t="shared" si="1227"/>
        <v>O</v>
      </c>
      <c r="M6017" s="13"/>
      <c r="X6017" s="13"/>
    </row>
    <row r="6018" spans="1:24" x14ac:dyDescent="0.3">
      <c r="A6018" s="13"/>
      <c r="B6018" s="11">
        <v>7036</v>
      </c>
      <c r="C6018" s="14">
        <f t="shared" si="1217"/>
        <v>83.880899999999997</v>
      </c>
      <c r="D6018" s="13"/>
      <c r="E6018" s="14">
        <f t="shared" si="1224"/>
        <v>83.880200000000002</v>
      </c>
      <c r="F6018" s="21">
        <f t="shared" si="1228"/>
        <v>6</v>
      </c>
      <c r="G6018" s="13"/>
      <c r="H6018" s="21">
        <f t="shared" si="1218"/>
        <v>7</v>
      </c>
      <c r="I6018" s="13"/>
      <c r="J6018" s="11" t="str">
        <f t="shared" si="1225"/>
        <v/>
      </c>
      <c r="K6018" s="11" t="str">
        <f t="shared" si="1226"/>
        <v>U</v>
      </c>
      <c r="L6018" s="11" t="str">
        <f t="shared" si="1227"/>
        <v/>
      </c>
      <c r="M6018" s="13"/>
      <c r="X6018" s="13"/>
    </row>
    <row r="6019" spans="1:24" x14ac:dyDescent="0.3">
      <c r="A6019" s="13"/>
      <c r="B6019" s="11">
        <v>7037</v>
      </c>
      <c r="C6019" s="14">
        <f t="shared" si="1217"/>
        <v>83.886799999999994</v>
      </c>
      <c r="D6019" s="13"/>
      <c r="E6019" s="14">
        <f t="shared" si="1224"/>
        <v>83.886200000000002</v>
      </c>
      <c r="F6019" s="21">
        <f t="shared" si="1228"/>
        <v>6</v>
      </c>
      <c r="G6019" s="13"/>
      <c r="H6019" s="21">
        <f t="shared" si="1218"/>
        <v>5.9999999999999991</v>
      </c>
      <c r="I6019" s="13"/>
      <c r="J6019" s="11" t="str">
        <f t="shared" si="1225"/>
        <v>X</v>
      </c>
      <c r="K6019" s="11" t="str">
        <f t="shared" si="1226"/>
        <v/>
      </c>
      <c r="L6019" s="11" t="str">
        <f t="shared" si="1227"/>
        <v/>
      </c>
      <c r="M6019" s="13"/>
      <c r="X6019" s="13"/>
    </row>
    <row r="6020" spans="1:24" x14ac:dyDescent="0.3">
      <c r="A6020" s="13"/>
      <c r="B6020" s="11">
        <v>7038</v>
      </c>
      <c r="C6020" s="14">
        <f t="shared" si="1217"/>
        <v>83.892799999999994</v>
      </c>
      <c r="D6020" s="13"/>
      <c r="E6020" s="14">
        <f t="shared" si="1224"/>
        <v>83.892200000000003</v>
      </c>
      <c r="F6020" s="21">
        <f t="shared" si="1228"/>
        <v>6</v>
      </c>
      <c r="G6020" s="13"/>
      <c r="H6020" s="21">
        <f t="shared" si="1218"/>
        <v>5.9999999999999991</v>
      </c>
      <c r="I6020" s="13"/>
      <c r="J6020" s="11" t="str">
        <f t="shared" si="1225"/>
        <v>X</v>
      </c>
      <c r="K6020" s="11" t="str">
        <f t="shared" si="1226"/>
        <v/>
      </c>
      <c r="L6020" s="11" t="str">
        <f t="shared" si="1227"/>
        <v/>
      </c>
      <c r="M6020" s="13"/>
      <c r="X6020" s="13"/>
    </row>
    <row r="6021" spans="1:24" x14ac:dyDescent="0.3">
      <c r="A6021" s="13"/>
      <c r="B6021" s="11">
        <v>7039</v>
      </c>
      <c r="C6021" s="14">
        <f t="shared" si="1217"/>
        <v>83.898700000000005</v>
      </c>
      <c r="D6021" s="13"/>
      <c r="E6021" s="14">
        <f t="shared" si="1224"/>
        <v>83.898200000000003</v>
      </c>
      <c r="F6021" s="21">
        <f t="shared" si="1228"/>
        <v>5</v>
      </c>
      <c r="G6021" s="13"/>
      <c r="H6021" s="21">
        <f t="shared" si="1218"/>
        <v>5</v>
      </c>
      <c r="I6021" s="13"/>
      <c r="J6021" s="11" t="str">
        <f t="shared" si="1225"/>
        <v>X</v>
      </c>
      <c r="K6021" s="11" t="str">
        <f t="shared" si="1226"/>
        <v/>
      </c>
      <c r="L6021" s="11" t="str">
        <f t="shared" si="1227"/>
        <v/>
      </c>
      <c r="M6021" s="13"/>
      <c r="X6021" s="13"/>
    </row>
    <row r="6022" spans="1:24" x14ac:dyDescent="0.3">
      <c r="A6022" s="13"/>
      <c r="B6022" s="11">
        <v>7040</v>
      </c>
      <c r="C6022" s="14">
        <f t="shared" ref="C6022:C6085" si="1229">ROUND(SQRT(B6022),4)</f>
        <v>83.904700000000005</v>
      </c>
      <c r="D6022" s="13"/>
      <c r="E6022" s="14">
        <f t="shared" si="1224"/>
        <v>83.904200000000003</v>
      </c>
      <c r="F6022" s="21">
        <f t="shared" si="1228"/>
        <v>5</v>
      </c>
      <c r="G6022" s="13"/>
      <c r="H6022" s="21">
        <f t="shared" si="1218"/>
        <v>5</v>
      </c>
      <c r="I6022" s="13"/>
      <c r="J6022" s="11" t="str">
        <f t="shared" si="1225"/>
        <v>X</v>
      </c>
      <c r="K6022" s="11" t="str">
        <f t="shared" si="1226"/>
        <v/>
      </c>
      <c r="L6022" s="11" t="str">
        <f t="shared" si="1227"/>
        <v/>
      </c>
      <c r="M6022" s="13"/>
      <c r="X6022" s="13"/>
    </row>
    <row r="6023" spans="1:24" x14ac:dyDescent="0.3">
      <c r="A6023" s="13"/>
      <c r="B6023" s="11">
        <v>7041</v>
      </c>
      <c r="C6023" s="14">
        <f t="shared" si="1229"/>
        <v>83.910700000000006</v>
      </c>
      <c r="D6023" s="13"/>
      <c r="E6023" s="14">
        <f t="shared" si="1224"/>
        <v>83.910200000000003</v>
      </c>
      <c r="F6023" s="21">
        <f t="shared" si="1228"/>
        <v>5</v>
      </c>
      <c r="G6023" s="13"/>
      <c r="H6023" s="21">
        <f t="shared" ref="H6023:H6086" si="1230">ROUND(C6023-E6023,4)*10000</f>
        <v>5</v>
      </c>
      <c r="I6023" s="13"/>
      <c r="J6023" s="11" t="str">
        <f t="shared" si="1225"/>
        <v>X</v>
      </c>
      <c r="K6023" s="11" t="str">
        <f t="shared" si="1226"/>
        <v/>
      </c>
      <c r="L6023" s="11" t="str">
        <f t="shared" si="1227"/>
        <v/>
      </c>
      <c r="M6023" s="13"/>
      <c r="X6023" s="13"/>
    </row>
    <row r="6024" spans="1:24" x14ac:dyDescent="0.3">
      <c r="A6024" s="13"/>
      <c r="B6024" s="11">
        <v>7042</v>
      </c>
      <c r="C6024" s="14">
        <f t="shared" si="1229"/>
        <v>83.916600000000003</v>
      </c>
      <c r="D6024" s="13"/>
      <c r="E6024" s="14">
        <f t="shared" si="1224"/>
        <v>83.916200000000003</v>
      </c>
      <c r="F6024" s="21">
        <f t="shared" si="1228"/>
        <v>4</v>
      </c>
      <c r="G6024" s="13"/>
      <c r="H6024" s="21">
        <f t="shared" si="1230"/>
        <v>4</v>
      </c>
      <c r="I6024" s="13"/>
      <c r="J6024" s="11" t="str">
        <f t="shared" si="1225"/>
        <v>X</v>
      </c>
      <c r="K6024" s="11" t="str">
        <f t="shared" si="1226"/>
        <v/>
      </c>
      <c r="L6024" s="11" t="str">
        <f t="shared" si="1227"/>
        <v/>
      </c>
      <c r="M6024" s="13"/>
      <c r="X6024" s="13"/>
    </row>
    <row r="6025" spans="1:24" x14ac:dyDescent="0.3">
      <c r="A6025" s="13"/>
      <c r="B6025" s="11">
        <v>7043</v>
      </c>
      <c r="C6025" s="14">
        <f t="shared" si="1229"/>
        <v>83.922600000000003</v>
      </c>
      <c r="D6025" s="13"/>
      <c r="E6025" s="14">
        <f t="shared" si="1224"/>
        <v>83.922200000000004</v>
      </c>
      <c r="F6025" s="21">
        <f t="shared" si="1228"/>
        <v>4</v>
      </c>
      <c r="G6025" s="13"/>
      <c r="H6025" s="21">
        <f t="shared" si="1230"/>
        <v>4</v>
      </c>
      <c r="I6025" s="13"/>
      <c r="J6025" s="11" t="str">
        <f t="shared" si="1225"/>
        <v>X</v>
      </c>
      <c r="K6025" s="11" t="str">
        <f t="shared" si="1226"/>
        <v/>
      </c>
      <c r="L6025" s="11" t="str">
        <f t="shared" si="1227"/>
        <v/>
      </c>
      <c r="M6025" s="13"/>
      <c r="X6025" s="13"/>
    </row>
    <row r="6026" spans="1:24" x14ac:dyDescent="0.3">
      <c r="A6026" s="13"/>
      <c r="B6026" s="11">
        <v>7044</v>
      </c>
      <c r="C6026" s="14">
        <f t="shared" si="1229"/>
        <v>83.9285</v>
      </c>
      <c r="D6026" s="13"/>
      <c r="E6026" s="14">
        <f t="shared" si="1224"/>
        <v>83.928100000000001</v>
      </c>
      <c r="F6026" s="21">
        <f t="shared" si="1228"/>
        <v>4</v>
      </c>
      <c r="G6026" s="13"/>
      <c r="H6026" s="21">
        <f t="shared" si="1230"/>
        <v>4</v>
      </c>
      <c r="I6026" s="13"/>
      <c r="J6026" s="11" t="str">
        <f t="shared" si="1225"/>
        <v>X</v>
      </c>
      <c r="K6026" s="11" t="str">
        <f t="shared" si="1226"/>
        <v/>
      </c>
      <c r="L6026" s="11" t="str">
        <f t="shared" si="1227"/>
        <v/>
      </c>
      <c r="M6026" s="13"/>
      <c r="X6026" s="13"/>
    </row>
    <row r="6027" spans="1:24" x14ac:dyDescent="0.3">
      <c r="A6027" s="13"/>
      <c r="B6027" s="11">
        <v>7045</v>
      </c>
      <c r="C6027" s="14">
        <f t="shared" si="1229"/>
        <v>83.9345</v>
      </c>
      <c r="D6027" s="13"/>
      <c r="E6027" s="14">
        <f t="shared" si="1224"/>
        <v>83.934100000000001</v>
      </c>
      <c r="F6027" s="21">
        <f t="shared" si="1228"/>
        <v>4</v>
      </c>
      <c r="G6027" s="13"/>
      <c r="H6027" s="21">
        <f t="shared" si="1230"/>
        <v>4</v>
      </c>
      <c r="I6027" s="13"/>
      <c r="J6027" s="11" t="str">
        <f t="shared" si="1225"/>
        <v>X</v>
      </c>
      <c r="K6027" s="11" t="str">
        <f t="shared" si="1226"/>
        <v/>
      </c>
      <c r="L6027" s="11" t="str">
        <f t="shared" si="1227"/>
        <v/>
      </c>
      <c r="M6027" s="13"/>
      <c r="X6027" s="13"/>
    </row>
    <row r="6028" spans="1:24" x14ac:dyDescent="0.3">
      <c r="A6028" s="13"/>
      <c r="B6028" s="11">
        <v>7046</v>
      </c>
      <c r="C6028" s="14">
        <f t="shared" si="1229"/>
        <v>83.9405</v>
      </c>
      <c r="D6028" s="13"/>
      <c r="E6028" s="14">
        <f t="shared" si="1224"/>
        <v>83.940100000000001</v>
      </c>
      <c r="F6028" s="21">
        <f t="shared" si="1228"/>
        <v>3</v>
      </c>
      <c r="G6028" s="13"/>
      <c r="H6028" s="21">
        <f t="shared" si="1230"/>
        <v>4</v>
      </c>
      <c r="I6028" s="13"/>
      <c r="J6028" s="11" t="str">
        <f t="shared" si="1225"/>
        <v/>
      </c>
      <c r="K6028" s="11" t="str">
        <f t="shared" si="1226"/>
        <v>U</v>
      </c>
      <c r="L6028" s="11" t="str">
        <f t="shared" si="1227"/>
        <v/>
      </c>
      <c r="M6028" s="13"/>
      <c r="X6028" s="13"/>
    </row>
    <row r="6029" spans="1:24" x14ac:dyDescent="0.3">
      <c r="A6029" s="13"/>
      <c r="B6029" s="11">
        <v>7047</v>
      </c>
      <c r="C6029" s="14">
        <f t="shared" si="1229"/>
        <v>83.946399999999997</v>
      </c>
      <c r="D6029" s="13"/>
      <c r="E6029" s="14">
        <f t="shared" si="1224"/>
        <v>83.946100000000001</v>
      </c>
      <c r="F6029" s="21">
        <f t="shared" si="1228"/>
        <v>3</v>
      </c>
      <c r="G6029" s="13"/>
      <c r="H6029" s="21">
        <f t="shared" si="1230"/>
        <v>2.9999999999999996</v>
      </c>
      <c r="I6029" s="13"/>
      <c r="J6029" s="11" t="str">
        <f t="shared" si="1225"/>
        <v>X</v>
      </c>
      <c r="K6029" s="11" t="str">
        <f t="shared" si="1226"/>
        <v/>
      </c>
      <c r="L6029" s="11" t="str">
        <f t="shared" si="1227"/>
        <v/>
      </c>
      <c r="M6029" s="13"/>
      <c r="X6029" s="13"/>
    </row>
    <row r="6030" spans="1:24" x14ac:dyDescent="0.3">
      <c r="A6030" s="13"/>
      <c r="B6030" s="11">
        <v>7048</v>
      </c>
      <c r="C6030" s="14">
        <f t="shared" si="1229"/>
        <v>83.952399999999997</v>
      </c>
      <c r="D6030" s="13"/>
      <c r="E6030" s="14">
        <f t="shared" si="1224"/>
        <v>83.952100000000002</v>
      </c>
      <c r="F6030" s="21">
        <f t="shared" si="1228"/>
        <v>3</v>
      </c>
      <c r="G6030" s="13"/>
      <c r="H6030" s="21">
        <f t="shared" si="1230"/>
        <v>2.9999999999999996</v>
      </c>
      <c r="I6030" s="13"/>
      <c r="J6030" s="11" t="str">
        <f t="shared" si="1225"/>
        <v>X</v>
      </c>
      <c r="K6030" s="11" t="str">
        <f t="shared" si="1226"/>
        <v/>
      </c>
      <c r="L6030" s="11" t="str">
        <f t="shared" si="1227"/>
        <v/>
      </c>
      <c r="M6030" s="13"/>
      <c r="X6030" s="13"/>
    </row>
    <row r="6031" spans="1:24" x14ac:dyDescent="0.3">
      <c r="A6031" s="13"/>
      <c r="B6031" s="11">
        <v>7049</v>
      </c>
      <c r="C6031" s="14">
        <f t="shared" si="1229"/>
        <v>83.958299999999994</v>
      </c>
      <c r="D6031" s="13"/>
      <c r="E6031" s="14">
        <f t="shared" si="1224"/>
        <v>83.958100000000002</v>
      </c>
      <c r="F6031" s="21">
        <f t="shared" si="1228"/>
        <v>2</v>
      </c>
      <c r="G6031" s="13"/>
      <c r="H6031" s="21">
        <f t="shared" si="1230"/>
        <v>2</v>
      </c>
      <c r="I6031" s="13"/>
      <c r="J6031" s="11" t="str">
        <f t="shared" si="1225"/>
        <v>X</v>
      </c>
      <c r="K6031" s="11" t="str">
        <f t="shared" si="1226"/>
        <v/>
      </c>
      <c r="L6031" s="11" t="str">
        <f t="shared" si="1227"/>
        <v/>
      </c>
      <c r="M6031" s="13"/>
      <c r="X6031" s="13"/>
    </row>
    <row r="6032" spans="1:24" x14ac:dyDescent="0.3">
      <c r="A6032" s="13"/>
      <c r="B6032" s="11">
        <v>7050</v>
      </c>
      <c r="C6032" s="14">
        <f t="shared" si="1229"/>
        <v>83.964299999999994</v>
      </c>
      <c r="D6032" s="13"/>
      <c r="E6032" s="14">
        <f t="shared" si="1224"/>
        <v>83.964100000000002</v>
      </c>
      <c r="F6032" s="21">
        <f t="shared" si="1228"/>
        <v>2</v>
      </c>
      <c r="G6032" s="13"/>
      <c r="H6032" s="21">
        <f t="shared" si="1230"/>
        <v>2</v>
      </c>
      <c r="I6032" s="13"/>
      <c r="J6032" s="11" t="str">
        <f t="shared" ref="J6032:J6037" si="1231">IF(H6032=F6032,"X","")</f>
        <v>X</v>
      </c>
      <c r="K6032" s="11" t="str">
        <f t="shared" ref="K6032:K6037" si="1232">IF(H6032&gt;F6032,"U","")</f>
        <v/>
      </c>
      <c r="L6032" s="11" t="str">
        <f t="shared" ref="L6032:L6037" si="1233">IF(H6032&lt;F6032,"O","")</f>
        <v/>
      </c>
      <c r="M6032" s="13"/>
      <c r="X6032" s="13"/>
    </row>
    <row r="6033" spans="1:24" x14ac:dyDescent="0.3">
      <c r="A6033" s="13"/>
      <c r="B6033" s="11">
        <v>7051</v>
      </c>
      <c r="C6033" s="14">
        <f t="shared" si="1229"/>
        <v>83.970200000000006</v>
      </c>
      <c r="D6033" s="13"/>
      <c r="E6033" s="14">
        <f t="shared" si="1224"/>
        <v>83.970100000000002</v>
      </c>
      <c r="F6033" s="21">
        <f t="shared" si="1228"/>
        <v>2</v>
      </c>
      <c r="G6033" s="13"/>
      <c r="H6033" s="21">
        <f t="shared" si="1230"/>
        <v>1</v>
      </c>
      <c r="I6033" s="13"/>
      <c r="J6033" s="11" t="str">
        <f t="shared" si="1231"/>
        <v/>
      </c>
      <c r="K6033" s="11" t="str">
        <f t="shared" si="1232"/>
        <v/>
      </c>
      <c r="L6033" s="11" t="str">
        <f t="shared" si="1233"/>
        <v>O</v>
      </c>
      <c r="M6033" s="13"/>
      <c r="X6033" s="13"/>
    </row>
    <row r="6034" spans="1:24" x14ac:dyDescent="0.3">
      <c r="A6034" s="13"/>
      <c r="B6034" s="11">
        <v>7052</v>
      </c>
      <c r="C6034" s="14">
        <f t="shared" si="1229"/>
        <v>83.976200000000006</v>
      </c>
      <c r="D6034" s="13"/>
      <c r="E6034" s="14">
        <f t="shared" si="1224"/>
        <v>83.975999999999999</v>
      </c>
      <c r="F6034" s="21">
        <f t="shared" si="1228"/>
        <v>1</v>
      </c>
      <c r="G6034" s="13"/>
      <c r="H6034" s="21">
        <f t="shared" si="1230"/>
        <v>2</v>
      </c>
      <c r="I6034" s="13"/>
      <c r="J6034" s="11" t="str">
        <f t="shared" si="1231"/>
        <v/>
      </c>
      <c r="K6034" s="11" t="str">
        <f t="shared" si="1232"/>
        <v>U</v>
      </c>
      <c r="L6034" s="11" t="str">
        <f t="shared" si="1233"/>
        <v/>
      </c>
      <c r="M6034" s="13"/>
      <c r="X6034" s="13"/>
    </row>
    <row r="6035" spans="1:24" x14ac:dyDescent="0.3">
      <c r="A6035" s="13"/>
      <c r="B6035" s="11">
        <v>7053</v>
      </c>
      <c r="C6035" s="14">
        <f t="shared" si="1229"/>
        <v>83.982100000000003</v>
      </c>
      <c r="D6035" s="13"/>
      <c r="E6035" s="14">
        <f t="shared" si="1224"/>
        <v>83.981999999999999</v>
      </c>
      <c r="F6035" s="21">
        <f t="shared" si="1228"/>
        <v>1</v>
      </c>
      <c r="G6035" s="13"/>
      <c r="H6035" s="21">
        <f t="shared" si="1230"/>
        <v>1</v>
      </c>
      <c r="I6035" s="13"/>
      <c r="J6035" s="11" t="str">
        <f t="shared" si="1231"/>
        <v>X</v>
      </c>
      <c r="K6035" s="11" t="str">
        <f t="shared" si="1232"/>
        <v/>
      </c>
      <c r="L6035" s="11" t="str">
        <f t="shared" si="1233"/>
        <v/>
      </c>
      <c r="M6035" s="13"/>
      <c r="X6035" s="13"/>
    </row>
    <row r="6036" spans="1:24" x14ac:dyDescent="0.3">
      <c r="A6036" s="13"/>
      <c r="B6036" s="11">
        <v>7054</v>
      </c>
      <c r="C6036" s="14">
        <f t="shared" si="1229"/>
        <v>83.988100000000003</v>
      </c>
      <c r="D6036" s="13"/>
      <c r="E6036" s="14">
        <f t="shared" si="1224"/>
        <v>83.988</v>
      </c>
      <c r="F6036" s="21">
        <f t="shared" si="1228"/>
        <v>1</v>
      </c>
      <c r="G6036" s="13"/>
      <c r="H6036" s="21">
        <f t="shared" si="1230"/>
        <v>1</v>
      </c>
      <c r="I6036" s="13"/>
      <c r="J6036" s="11" t="str">
        <f t="shared" si="1231"/>
        <v>X</v>
      </c>
      <c r="K6036" s="11" t="str">
        <f t="shared" si="1232"/>
        <v/>
      </c>
      <c r="L6036" s="11" t="str">
        <f t="shared" si="1233"/>
        <v/>
      </c>
      <c r="M6036" s="13"/>
      <c r="X6036" s="13"/>
    </row>
    <row r="6037" spans="1:24" x14ac:dyDescent="0.3">
      <c r="A6037" s="13"/>
      <c r="B6037" s="11">
        <v>7055</v>
      </c>
      <c r="C6037" s="14">
        <f t="shared" si="1229"/>
        <v>83.994</v>
      </c>
      <c r="D6037" s="13"/>
      <c r="E6037" s="14">
        <f t="shared" si="1224"/>
        <v>83.994</v>
      </c>
      <c r="F6037" s="21">
        <f t="shared" si="1228"/>
        <v>0</v>
      </c>
      <c r="G6037" s="13"/>
      <c r="H6037" s="21">
        <f t="shared" si="1230"/>
        <v>0</v>
      </c>
      <c r="I6037" s="13"/>
      <c r="J6037" s="11" t="str">
        <f t="shared" si="1231"/>
        <v>X</v>
      </c>
      <c r="K6037" s="11" t="str">
        <f t="shared" si="1232"/>
        <v/>
      </c>
      <c r="L6037" s="11" t="str">
        <f t="shared" si="1233"/>
        <v/>
      </c>
      <c r="M6037" s="13"/>
      <c r="X6037" s="13"/>
    </row>
    <row r="6038" spans="1:24" x14ac:dyDescent="0.3">
      <c r="A6038" s="13"/>
      <c r="B6038" s="11">
        <v>7056</v>
      </c>
      <c r="C6038" s="14">
        <f t="shared" si="1229"/>
        <v>84</v>
      </c>
      <c r="D6038" s="13"/>
      <c r="E6038" s="14">
        <f>83+(B6038-6889)/167</f>
        <v>84</v>
      </c>
      <c r="F6038" s="20"/>
      <c r="G6038" s="13"/>
      <c r="H6038" s="21">
        <f t="shared" si="1230"/>
        <v>0</v>
      </c>
      <c r="I6038" s="13"/>
      <c r="J6038" s="10">
        <f>COUNTIF(J5872:J6037,"X")</f>
        <v>122</v>
      </c>
      <c r="K6038" s="10">
        <f>COUNTIF(K5872:K6037,"U")</f>
        <v>13</v>
      </c>
      <c r="L6038" s="10">
        <f>COUNTIF(L5872:L6037,"O")</f>
        <v>31</v>
      </c>
      <c r="M6038" s="13"/>
      <c r="X6038" s="13"/>
    </row>
    <row r="6039" spans="1:24" x14ac:dyDescent="0.3">
      <c r="A6039" s="13"/>
      <c r="B6039" s="11">
        <v>7057</v>
      </c>
      <c r="C6039" s="14">
        <f t="shared" si="1229"/>
        <v>84.006</v>
      </c>
      <c r="D6039" s="13"/>
      <c r="E6039" s="14">
        <f t="shared" ref="E6039:E6102" si="1234">ROUND(84+(B6039-7056)/169,4)</f>
        <v>84.005899999999997</v>
      </c>
      <c r="F6039" s="21">
        <f t="shared" ref="F6039:F6061" si="1235">ROUND(((E6039-84)/0.14)*(15/2),0)</f>
        <v>0</v>
      </c>
      <c r="G6039" s="13"/>
      <c r="H6039" s="21">
        <f t="shared" si="1230"/>
        <v>1</v>
      </c>
      <c r="I6039" s="13"/>
      <c r="J6039" s="11" t="str">
        <f t="shared" ref="J6039:J6070" si="1236">IF(H6039=F6039,"X","")</f>
        <v/>
      </c>
      <c r="K6039" s="11" t="str">
        <f t="shared" ref="K6039:K6070" si="1237">IF(H6039&gt;F6039,"U","")</f>
        <v>U</v>
      </c>
      <c r="L6039" s="11" t="str">
        <f t="shared" ref="L6039:L6070" si="1238">IF(H6039&lt;F6039,"O","")</f>
        <v/>
      </c>
      <c r="M6039" s="13"/>
      <c r="X6039" s="13"/>
    </row>
    <row r="6040" spans="1:24" x14ac:dyDescent="0.3">
      <c r="A6040" s="13"/>
      <c r="B6040" s="11">
        <v>7058</v>
      </c>
      <c r="C6040" s="14">
        <f t="shared" si="1229"/>
        <v>84.011899999999997</v>
      </c>
      <c r="D6040" s="13"/>
      <c r="E6040" s="14">
        <f t="shared" si="1234"/>
        <v>84.011799999999994</v>
      </c>
      <c r="F6040" s="21">
        <f t="shared" si="1235"/>
        <v>1</v>
      </c>
      <c r="G6040" s="13"/>
      <c r="H6040" s="21">
        <f t="shared" si="1230"/>
        <v>1</v>
      </c>
      <c r="I6040" s="13"/>
      <c r="J6040" s="11" t="str">
        <f t="shared" si="1236"/>
        <v>X</v>
      </c>
      <c r="K6040" s="11" t="str">
        <f t="shared" si="1237"/>
        <v/>
      </c>
      <c r="L6040" s="11" t="str">
        <f t="shared" si="1238"/>
        <v/>
      </c>
      <c r="M6040" s="13"/>
      <c r="X6040" s="13"/>
    </row>
    <row r="6041" spans="1:24" x14ac:dyDescent="0.3">
      <c r="A6041" s="13"/>
      <c r="B6041" s="11">
        <v>7059</v>
      </c>
      <c r="C6041" s="14">
        <f t="shared" si="1229"/>
        <v>84.017899999999997</v>
      </c>
      <c r="D6041" s="13"/>
      <c r="E6041" s="14">
        <f t="shared" si="1234"/>
        <v>84.017799999999994</v>
      </c>
      <c r="F6041" s="21">
        <f t="shared" si="1235"/>
        <v>1</v>
      </c>
      <c r="G6041" s="13"/>
      <c r="H6041" s="21">
        <f t="shared" si="1230"/>
        <v>1</v>
      </c>
      <c r="I6041" s="13"/>
      <c r="J6041" s="11" t="str">
        <f t="shared" si="1236"/>
        <v>X</v>
      </c>
      <c r="K6041" s="11" t="str">
        <f t="shared" si="1237"/>
        <v/>
      </c>
      <c r="L6041" s="11" t="str">
        <f t="shared" si="1238"/>
        <v/>
      </c>
      <c r="M6041" s="13"/>
      <c r="X6041" s="13"/>
    </row>
    <row r="6042" spans="1:24" x14ac:dyDescent="0.3">
      <c r="A6042" s="13"/>
      <c r="B6042" s="11">
        <v>7060</v>
      </c>
      <c r="C6042" s="14">
        <f t="shared" si="1229"/>
        <v>84.023799999999994</v>
      </c>
      <c r="D6042" s="13"/>
      <c r="E6042" s="14">
        <f t="shared" si="1234"/>
        <v>84.023700000000005</v>
      </c>
      <c r="F6042" s="21">
        <f t="shared" si="1235"/>
        <v>1</v>
      </c>
      <c r="G6042" s="13"/>
      <c r="H6042" s="21">
        <f t="shared" si="1230"/>
        <v>1</v>
      </c>
      <c r="I6042" s="13"/>
      <c r="J6042" s="11" t="str">
        <f t="shared" si="1236"/>
        <v>X</v>
      </c>
      <c r="K6042" s="11" t="str">
        <f t="shared" si="1237"/>
        <v/>
      </c>
      <c r="L6042" s="11" t="str">
        <f t="shared" si="1238"/>
        <v/>
      </c>
      <c r="M6042" s="13"/>
      <c r="X6042" s="13"/>
    </row>
    <row r="6043" spans="1:24" x14ac:dyDescent="0.3">
      <c r="A6043" s="13"/>
      <c r="B6043" s="11">
        <v>7061</v>
      </c>
      <c r="C6043" s="14">
        <f t="shared" si="1229"/>
        <v>84.029799999999994</v>
      </c>
      <c r="D6043" s="13"/>
      <c r="E6043" s="14">
        <f t="shared" si="1234"/>
        <v>84.029600000000002</v>
      </c>
      <c r="F6043" s="21">
        <f t="shared" si="1235"/>
        <v>2</v>
      </c>
      <c r="G6043" s="13"/>
      <c r="H6043" s="21">
        <f t="shared" si="1230"/>
        <v>2</v>
      </c>
      <c r="I6043" s="13"/>
      <c r="J6043" s="11" t="str">
        <f t="shared" si="1236"/>
        <v>X</v>
      </c>
      <c r="K6043" s="11" t="str">
        <f t="shared" si="1237"/>
        <v/>
      </c>
      <c r="L6043" s="11" t="str">
        <f t="shared" si="1238"/>
        <v/>
      </c>
      <c r="M6043" s="13"/>
      <c r="X6043" s="13"/>
    </row>
    <row r="6044" spans="1:24" x14ac:dyDescent="0.3">
      <c r="A6044" s="13"/>
      <c r="B6044" s="11">
        <v>7062</v>
      </c>
      <c r="C6044" s="14">
        <f t="shared" si="1229"/>
        <v>84.035700000000006</v>
      </c>
      <c r="D6044" s="13"/>
      <c r="E6044" s="14">
        <f t="shared" si="1234"/>
        <v>84.035499999999999</v>
      </c>
      <c r="F6044" s="21">
        <f t="shared" si="1235"/>
        <v>2</v>
      </c>
      <c r="G6044" s="13"/>
      <c r="H6044" s="21">
        <f t="shared" si="1230"/>
        <v>2</v>
      </c>
      <c r="I6044" s="13"/>
      <c r="J6044" s="11" t="str">
        <f t="shared" si="1236"/>
        <v>X</v>
      </c>
      <c r="K6044" s="11" t="str">
        <f t="shared" si="1237"/>
        <v/>
      </c>
      <c r="L6044" s="11" t="str">
        <f t="shared" si="1238"/>
        <v/>
      </c>
      <c r="M6044" s="13"/>
      <c r="X6044" s="13"/>
    </row>
    <row r="6045" spans="1:24" x14ac:dyDescent="0.3">
      <c r="A6045" s="13"/>
      <c r="B6045" s="11">
        <v>7063</v>
      </c>
      <c r="C6045" s="14">
        <f t="shared" si="1229"/>
        <v>84.041700000000006</v>
      </c>
      <c r="D6045" s="13"/>
      <c r="E6045" s="14">
        <f t="shared" si="1234"/>
        <v>84.041399999999996</v>
      </c>
      <c r="F6045" s="21">
        <f t="shared" si="1235"/>
        <v>2</v>
      </c>
      <c r="G6045" s="13"/>
      <c r="H6045" s="21">
        <f t="shared" si="1230"/>
        <v>2.9999999999999996</v>
      </c>
      <c r="I6045" s="13"/>
      <c r="J6045" s="11" t="str">
        <f t="shared" si="1236"/>
        <v/>
      </c>
      <c r="K6045" s="11" t="str">
        <f t="shared" si="1237"/>
        <v>U</v>
      </c>
      <c r="L6045" s="11" t="str">
        <f t="shared" si="1238"/>
        <v/>
      </c>
      <c r="M6045" s="13"/>
      <c r="X6045" s="13"/>
    </row>
    <row r="6046" spans="1:24" x14ac:dyDescent="0.3">
      <c r="A6046" s="13"/>
      <c r="B6046" s="11">
        <v>7064</v>
      </c>
      <c r="C6046" s="14">
        <f t="shared" si="1229"/>
        <v>84.047600000000003</v>
      </c>
      <c r="D6046" s="13"/>
      <c r="E6046" s="14">
        <f t="shared" si="1234"/>
        <v>84.047300000000007</v>
      </c>
      <c r="F6046" s="21">
        <f t="shared" si="1235"/>
        <v>3</v>
      </c>
      <c r="G6046" s="13"/>
      <c r="H6046" s="21">
        <f t="shared" si="1230"/>
        <v>2.9999999999999996</v>
      </c>
      <c r="I6046" s="13"/>
      <c r="J6046" s="11" t="str">
        <f t="shared" si="1236"/>
        <v>X</v>
      </c>
      <c r="K6046" s="11" t="str">
        <f t="shared" si="1237"/>
        <v/>
      </c>
      <c r="L6046" s="11" t="str">
        <f t="shared" si="1238"/>
        <v/>
      </c>
      <c r="M6046" s="13"/>
      <c r="X6046" s="13"/>
    </row>
    <row r="6047" spans="1:24" x14ac:dyDescent="0.3">
      <c r="A6047" s="13"/>
      <c r="B6047" s="11">
        <v>7065</v>
      </c>
      <c r="C6047" s="14">
        <f t="shared" si="1229"/>
        <v>84.053600000000003</v>
      </c>
      <c r="D6047" s="13"/>
      <c r="E6047" s="14">
        <f t="shared" si="1234"/>
        <v>84.053299999999993</v>
      </c>
      <c r="F6047" s="21">
        <f t="shared" si="1235"/>
        <v>3</v>
      </c>
      <c r="G6047" s="13"/>
      <c r="H6047" s="21">
        <f t="shared" si="1230"/>
        <v>2.9999999999999996</v>
      </c>
      <c r="I6047" s="13"/>
      <c r="J6047" s="11" t="str">
        <f t="shared" si="1236"/>
        <v>X</v>
      </c>
      <c r="K6047" s="11" t="str">
        <f t="shared" si="1237"/>
        <v/>
      </c>
      <c r="L6047" s="11" t="str">
        <f t="shared" si="1238"/>
        <v/>
      </c>
      <c r="M6047" s="13"/>
      <c r="X6047" s="13"/>
    </row>
    <row r="6048" spans="1:24" x14ac:dyDescent="0.3">
      <c r="A6048" s="13"/>
      <c r="B6048" s="11">
        <v>7066</v>
      </c>
      <c r="C6048" s="14">
        <f t="shared" si="1229"/>
        <v>84.0595</v>
      </c>
      <c r="D6048" s="13"/>
      <c r="E6048" s="14">
        <f t="shared" si="1234"/>
        <v>84.059200000000004</v>
      </c>
      <c r="F6048" s="21">
        <f t="shared" si="1235"/>
        <v>3</v>
      </c>
      <c r="G6048" s="13"/>
      <c r="H6048" s="21">
        <f t="shared" si="1230"/>
        <v>2.9999999999999996</v>
      </c>
      <c r="I6048" s="13"/>
      <c r="J6048" s="11" t="str">
        <f t="shared" si="1236"/>
        <v>X</v>
      </c>
      <c r="K6048" s="11" t="str">
        <f t="shared" si="1237"/>
        <v/>
      </c>
      <c r="L6048" s="11" t="str">
        <f t="shared" si="1238"/>
        <v/>
      </c>
      <c r="M6048" s="13"/>
      <c r="X6048" s="13"/>
    </row>
    <row r="6049" spans="1:24" x14ac:dyDescent="0.3">
      <c r="A6049" s="13"/>
      <c r="B6049" s="11">
        <v>7067</v>
      </c>
      <c r="C6049" s="14">
        <f t="shared" si="1229"/>
        <v>84.0655</v>
      </c>
      <c r="D6049" s="13"/>
      <c r="E6049" s="14">
        <f t="shared" si="1234"/>
        <v>84.065100000000001</v>
      </c>
      <c r="F6049" s="21">
        <f t="shared" si="1235"/>
        <v>3</v>
      </c>
      <c r="G6049" s="13"/>
      <c r="H6049" s="21">
        <f t="shared" si="1230"/>
        <v>4</v>
      </c>
      <c r="I6049" s="13"/>
      <c r="J6049" s="11" t="str">
        <f t="shared" si="1236"/>
        <v/>
      </c>
      <c r="K6049" s="11" t="str">
        <f t="shared" si="1237"/>
        <v>U</v>
      </c>
      <c r="L6049" s="11" t="str">
        <f t="shared" si="1238"/>
        <v/>
      </c>
      <c r="M6049" s="13"/>
      <c r="X6049" s="13"/>
    </row>
    <row r="6050" spans="1:24" x14ac:dyDescent="0.3">
      <c r="A6050" s="13"/>
      <c r="B6050" s="11">
        <v>7068</v>
      </c>
      <c r="C6050" s="14">
        <f t="shared" si="1229"/>
        <v>84.071399999999997</v>
      </c>
      <c r="D6050" s="13"/>
      <c r="E6050" s="14">
        <f t="shared" si="1234"/>
        <v>84.070999999999998</v>
      </c>
      <c r="F6050" s="21">
        <f t="shared" si="1235"/>
        <v>4</v>
      </c>
      <c r="G6050" s="13"/>
      <c r="H6050" s="21">
        <f t="shared" si="1230"/>
        <v>4</v>
      </c>
      <c r="I6050" s="13"/>
      <c r="J6050" s="11" t="str">
        <f t="shared" si="1236"/>
        <v>X</v>
      </c>
      <c r="K6050" s="11" t="str">
        <f t="shared" si="1237"/>
        <v/>
      </c>
      <c r="L6050" s="11" t="str">
        <f t="shared" si="1238"/>
        <v/>
      </c>
      <c r="M6050" s="13"/>
      <c r="X6050" s="13"/>
    </row>
    <row r="6051" spans="1:24" x14ac:dyDescent="0.3">
      <c r="A6051" s="13"/>
      <c r="B6051" s="11">
        <v>7069</v>
      </c>
      <c r="C6051" s="14">
        <f t="shared" si="1229"/>
        <v>84.077299999999994</v>
      </c>
      <c r="D6051" s="13"/>
      <c r="E6051" s="14">
        <f t="shared" si="1234"/>
        <v>84.076899999999995</v>
      </c>
      <c r="F6051" s="21">
        <f t="shared" si="1235"/>
        <v>4</v>
      </c>
      <c r="G6051" s="13"/>
      <c r="H6051" s="21">
        <f t="shared" si="1230"/>
        <v>4</v>
      </c>
      <c r="I6051" s="13"/>
      <c r="J6051" s="11" t="str">
        <f t="shared" si="1236"/>
        <v>X</v>
      </c>
      <c r="K6051" s="11" t="str">
        <f t="shared" si="1237"/>
        <v/>
      </c>
      <c r="L6051" s="11" t="str">
        <f t="shared" si="1238"/>
        <v/>
      </c>
      <c r="M6051" s="13"/>
      <c r="X6051" s="13"/>
    </row>
    <row r="6052" spans="1:24" x14ac:dyDescent="0.3">
      <c r="A6052" s="13"/>
      <c r="B6052" s="11">
        <v>7070</v>
      </c>
      <c r="C6052" s="14">
        <f t="shared" si="1229"/>
        <v>84.083299999999994</v>
      </c>
      <c r="D6052" s="13"/>
      <c r="E6052" s="14">
        <f t="shared" si="1234"/>
        <v>84.082800000000006</v>
      </c>
      <c r="F6052" s="21">
        <f t="shared" si="1235"/>
        <v>4</v>
      </c>
      <c r="G6052" s="13"/>
      <c r="H6052" s="21">
        <f t="shared" si="1230"/>
        <v>5</v>
      </c>
      <c r="I6052" s="13"/>
      <c r="J6052" s="11" t="str">
        <f t="shared" si="1236"/>
        <v/>
      </c>
      <c r="K6052" s="11" t="str">
        <f t="shared" si="1237"/>
        <v>U</v>
      </c>
      <c r="L6052" s="11" t="str">
        <f t="shared" si="1238"/>
        <v/>
      </c>
      <c r="M6052" s="13"/>
      <c r="X6052" s="13"/>
    </row>
    <row r="6053" spans="1:24" x14ac:dyDescent="0.3">
      <c r="A6053" s="13"/>
      <c r="B6053" s="11">
        <v>7071</v>
      </c>
      <c r="C6053" s="14">
        <f t="shared" si="1229"/>
        <v>84.089200000000005</v>
      </c>
      <c r="D6053" s="13"/>
      <c r="E6053" s="14">
        <f t="shared" si="1234"/>
        <v>84.088800000000006</v>
      </c>
      <c r="F6053" s="21">
        <f t="shared" si="1235"/>
        <v>5</v>
      </c>
      <c r="G6053" s="13"/>
      <c r="H6053" s="21">
        <f t="shared" si="1230"/>
        <v>4</v>
      </c>
      <c r="I6053" s="13"/>
      <c r="J6053" s="11" t="str">
        <f t="shared" si="1236"/>
        <v/>
      </c>
      <c r="K6053" s="11" t="str">
        <f t="shared" si="1237"/>
        <v/>
      </c>
      <c r="L6053" s="11" t="str">
        <f t="shared" si="1238"/>
        <v>O</v>
      </c>
      <c r="M6053" s="13"/>
      <c r="X6053" s="13"/>
    </row>
    <row r="6054" spans="1:24" x14ac:dyDescent="0.3">
      <c r="A6054" s="13"/>
      <c r="B6054" s="11">
        <v>7072</v>
      </c>
      <c r="C6054" s="14">
        <f t="shared" si="1229"/>
        <v>84.095200000000006</v>
      </c>
      <c r="D6054" s="13"/>
      <c r="E6054" s="14">
        <f t="shared" si="1234"/>
        <v>84.094700000000003</v>
      </c>
      <c r="F6054" s="21">
        <f t="shared" si="1235"/>
        <v>5</v>
      </c>
      <c r="G6054" s="13"/>
      <c r="H6054" s="21">
        <f t="shared" si="1230"/>
        <v>5</v>
      </c>
      <c r="I6054" s="13"/>
      <c r="J6054" s="11" t="str">
        <f t="shared" si="1236"/>
        <v>X</v>
      </c>
      <c r="K6054" s="11" t="str">
        <f t="shared" si="1237"/>
        <v/>
      </c>
      <c r="L6054" s="11" t="str">
        <f t="shared" si="1238"/>
        <v/>
      </c>
      <c r="M6054" s="13"/>
      <c r="X6054" s="13"/>
    </row>
    <row r="6055" spans="1:24" x14ac:dyDescent="0.3">
      <c r="A6055" s="13"/>
      <c r="B6055" s="11">
        <v>7073</v>
      </c>
      <c r="C6055" s="14">
        <f t="shared" si="1229"/>
        <v>84.101100000000002</v>
      </c>
      <c r="D6055" s="13"/>
      <c r="E6055" s="14">
        <f t="shared" si="1234"/>
        <v>84.1006</v>
      </c>
      <c r="F6055" s="21">
        <f t="shared" si="1235"/>
        <v>5</v>
      </c>
      <c r="G6055" s="13"/>
      <c r="H6055" s="21">
        <f t="shared" si="1230"/>
        <v>5</v>
      </c>
      <c r="I6055" s="13"/>
      <c r="J6055" s="11" t="str">
        <f t="shared" si="1236"/>
        <v>X</v>
      </c>
      <c r="K6055" s="11" t="str">
        <f t="shared" si="1237"/>
        <v/>
      </c>
      <c r="L6055" s="11" t="str">
        <f t="shared" si="1238"/>
        <v/>
      </c>
      <c r="M6055" s="13"/>
      <c r="X6055" s="13"/>
    </row>
    <row r="6056" spans="1:24" x14ac:dyDescent="0.3">
      <c r="A6056" s="13"/>
      <c r="B6056" s="11">
        <v>7074</v>
      </c>
      <c r="C6056" s="14">
        <f t="shared" si="1229"/>
        <v>84.107100000000003</v>
      </c>
      <c r="D6056" s="13"/>
      <c r="E6056" s="14">
        <f t="shared" si="1234"/>
        <v>84.106499999999997</v>
      </c>
      <c r="F6056" s="21">
        <f t="shared" si="1235"/>
        <v>6</v>
      </c>
      <c r="G6056" s="13"/>
      <c r="H6056" s="21">
        <f t="shared" si="1230"/>
        <v>5.9999999999999991</v>
      </c>
      <c r="I6056" s="13"/>
      <c r="J6056" s="11" t="str">
        <f t="shared" si="1236"/>
        <v>X</v>
      </c>
      <c r="K6056" s="11" t="str">
        <f t="shared" si="1237"/>
        <v/>
      </c>
      <c r="L6056" s="11" t="str">
        <f t="shared" si="1238"/>
        <v/>
      </c>
      <c r="M6056" s="13"/>
      <c r="X6056" s="13"/>
    </row>
    <row r="6057" spans="1:24" x14ac:dyDescent="0.3">
      <c r="A6057" s="13"/>
      <c r="B6057" s="11">
        <v>7075</v>
      </c>
      <c r="C6057" s="14">
        <f t="shared" si="1229"/>
        <v>84.113</v>
      </c>
      <c r="D6057" s="13"/>
      <c r="E6057" s="14">
        <f t="shared" si="1234"/>
        <v>84.112399999999994</v>
      </c>
      <c r="F6057" s="21">
        <f t="shared" si="1235"/>
        <v>6</v>
      </c>
      <c r="G6057" s="13"/>
      <c r="H6057" s="21">
        <f t="shared" si="1230"/>
        <v>5.9999999999999991</v>
      </c>
      <c r="I6057" s="13"/>
      <c r="J6057" s="11" t="str">
        <f t="shared" si="1236"/>
        <v>X</v>
      </c>
      <c r="K6057" s="11" t="str">
        <f t="shared" si="1237"/>
        <v/>
      </c>
      <c r="L6057" s="11" t="str">
        <f t="shared" si="1238"/>
        <v/>
      </c>
      <c r="M6057" s="13"/>
      <c r="X6057" s="13"/>
    </row>
    <row r="6058" spans="1:24" x14ac:dyDescent="0.3">
      <c r="A6058" s="13"/>
      <c r="B6058" s="11">
        <v>7076</v>
      </c>
      <c r="C6058" s="14">
        <f t="shared" si="1229"/>
        <v>84.119</v>
      </c>
      <c r="D6058" s="13"/>
      <c r="E6058" s="14">
        <f t="shared" si="1234"/>
        <v>84.118300000000005</v>
      </c>
      <c r="F6058" s="21">
        <f t="shared" si="1235"/>
        <v>6</v>
      </c>
      <c r="G6058" s="13"/>
      <c r="H6058" s="21">
        <f t="shared" si="1230"/>
        <v>7</v>
      </c>
      <c r="I6058" s="13"/>
      <c r="J6058" s="11" t="str">
        <f t="shared" si="1236"/>
        <v/>
      </c>
      <c r="K6058" s="11" t="str">
        <f t="shared" si="1237"/>
        <v>U</v>
      </c>
      <c r="L6058" s="11" t="str">
        <f t="shared" si="1238"/>
        <v/>
      </c>
      <c r="M6058" s="13"/>
      <c r="X6058" s="13"/>
    </row>
    <row r="6059" spans="1:24" x14ac:dyDescent="0.3">
      <c r="A6059" s="13"/>
      <c r="B6059" s="11">
        <v>7077</v>
      </c>
      <c r="C6059" s="14">
        <f t="shared" si="1229"/>
        <v>84.124899999999997</v>
      </c>
      <c r="D6059" s="13"/>
      <c r="E6059" s="14">
        <f t="shared" si="1234"/>
        <v>84.124300000000005</v>
      </c>
      <c r="F6059" s="21">
        <f t="shared" si="1235"/>
        <v>7</v>
      </c>
      <c r="G6059" s="13"/>
      <c r="H6059" s="21">
        <f t="shared" si="1230"/>
        <v>5.9999999999999991</v>
      </c>
      <c r="I6059" s="13"/>
      <c r="J6059" s="11" t="str">
        <f t="shared" si="1236"/>
        <v/>
      </c>
      <c r="K6059" s="11" t="str">
        <f t="shared" si="1237"/>
        <v/>
      </c>
      <c r="L6059" s="11" t="str">
        <f t="shared" si="1238"/>
        <v>O</v>
      </c>
      <c r="M6059" s="13"/>
      <c r="X6059" s="13"/>
    </row>
    <row r="6060" spans="1:24" x14ac:dyDescent="0.3">
      <c r="A6060" s="13"/>
      <c r="B6060" s="11">
        <v>7078</v>
      </c>
      <c r="C6060" s="14">
        <f t="shared" si="1229"/>
        <v>84.130899999999997</v>
      </c>
      <c r="D6060" s="13"/>
      <c r="E6060" s="14">
        <f t="shared" si="1234"/>
        <v>84.130200000000002</v>
      </c>
      <c r="F6060" s="21">
        <f t="shared" si="1235"/>
        <v>7</v>
      </c>
      <c r="G6060" s="13"/>
      <c r="H6060" s="21">
        <f t="shared" si="1230"/>
        <v>7</v>
      </c>
      <c r="I6060" s="13"/>
      <c r="J6060" s="11" t="str">
        <f t="shared" si="1236"/>
        <v>X</v>
      </c>
      <c r="K6060" s="11" t="str">
        <f t="shared" si="1237"/>
        <v/>
      </c>
      <c r="L6060" s="11" t="str">
        <f t="shared" si="1238"/>
        <v/>
      </c>
      <c r="M6060" s="13"/>
      <c r="X6060" s="13"/>
    </row>
    <row r="6061" spans="1:24" x14ac:dyDescent="0.3">
      <c r="A6061" s="13"/>
      <c r="B6061" s="11">
        <v>7079</v>
      </c>
      <c r="C6061" s="14">
        <f t="shared" si="1229"/>
        <v>84.136799999999994</v>
      </c>
      <c r="D6061" s="13"/>
      <c r="E6061" s="14">
        <f t="shared" si="1234"/>
        <v>84.136099999999999</v>
      </c>
      <c r="F6061" s="21">
        <f t="shared" si="1235"/>
        <v>7</v>
      </c>
      <c r="G6061" s="13"/>
      <c r="H6061" s="21">
        <f t="shared" si="1230"/>
        <v>7</v>
      </c>
      <c r="I6061" s="13"/>
      <c r="J6061" s="11" t="str">
        <f t="shared" si="1236"/>
        <v>X</v>
      </c>
      <c r="K6061" s="11" t="str">
        <f t="shared" si="1237"/>
        <v/>
      </c>
      <c r="L6061" s="11" t="str">
        <f t="shared" si="1238"/>
        <v/>
      </c>
      <c r="M6061" s="13"/>
      <c r="X6061" s="13"/>
    </row>
    <row r="6062" spans="1:24" x14ac:dyDescent="0.3">
      <c r="A6062" s="13"/>
      <c r="B6062" s="11">
        <v>7080</v>
      </c>
      <c r="C6062" s="14">
        <f t="shared" si="1229"/>
        <v>84.142700000000005</v>
      </c>
      <c r="D6062" s="13"/>
      <c r="E6062" s="14">
        <f t="shared" si="1234"/>
        <v>84.141999999999996</v>
      </c>
      <c r="F6062" s="21">
        <f t="shared" ref="F6062:F6085" si="1239">ROUND((15/2)+(((E6062-84)-0.14)/0.14)*(15/3),0)</f>
        <v>8</v>
      </c>
      <c r="G6062" s="13"/>
      <c r="H6062" s="21">
        <f t="shared" si="1230"/>
        <v>7</v>
      </c>
      <c r="I6062" s="13"/>
      <c r="J6062" s="11" t="str">
        <f t="shared" si="1236"/>
        <v/>
      </c>
      <c r="K6062" s="11" t="str">
        <f t="shared" si="1237"/>
        <v/>
      </c>
      <c r="L6062" s="11" t="str">
        <f t="shared" si="1238"/>
        <v>O</v>
      </c>
      <c r="M6062" s="13"/>
      <c r="X6062" s="13"/>
    </row>
    <row r="6063" spans="1:24" x14ac:dyDescent="0.3">
      <c r="A6063" s="13"/>
      <c r="B6063" s="11">
        <v>7081</v>
      </c>
      <c r="C6063" s="14">
        <f t="shared" si="1229"/>
        <v>84.148700000000005</v>
      </c>
      <c r="D6063" s="13"/>
      <c r="E6063" s="14">
        <f t="shared" si="1234"/>
        <v>84.147900000000007</v>
      </c>
      <c r="F6063" s="21">
        <f t="shared" si="1239"/>
        <v>8</v>
      </c>
      <c r="G6063" s="13"/>
      <c r="H6063" s="21">
        <f t="shared" si="1230"/>
        <v>8</v>
      </c>
      <c r="I6063" s="13"/>
      <c r="J6063" s="11" t="str">
        <f t="shared" si="1236"/>
        <v>X</v>
      </c>
      <c r="K6063" s="11" t="str">
        <f t="shared" si="1237"/>
        <v/>
      </c>
      <c r="L6063" s="11" t="str">
        <f t="shared" si="1238"/>
        <v/>
      </c>
      <c r="M6063" s="13"/>
      <c r="X6063" s="13"/>
    </row>
    <row r="6064" spans="1:24" x14ac:dyDescent="0.3">
      <c r="A6064" s="13"/>
      <c r="B6064" s="11">
        <v>7082</v>
      </c>
      <c r="C6064" s="14">
        <f t="shared" si="1229"/>
        <v>84.154600000000002</v>
      </c>
      <c r="D6064" s="13"/>
      <c r="E6064" s="14">
        <f t="shared" si="1234"/>
        <v>84.153800000000004</v>
      </c>
      <c r="F6064" s="21">
        <f t="shared" si="1239"/>
        <v>8</v>
      </c>
      <c r="G6064" s="13"/>
      <c r="H6064" s="21">
        <f t="shared" si="1230"/>
        <v>8</v>
      </c>
      <c r="I6064" s="13"/>
      <c r="J6064" s="11" t="str">
        <f t="shared" si="1236"/>
        <v>X</v>
      </c>
      <c r="K6064" s="11" t="str">
        <f t="shared" si="1237"/>
        <v/>
      </c>
      <c r="L6064" s="11" t="str">
        <f t="shared" si="1238"/>
        <v/>
      </c>
      <c r="M6064" s="13"/>
      <c r="X6064" s="13"/>
    </row>
    <row r="6065" spans="1:24" x14ac:dyDescent="0.3">
      <c r="A6065" s="13"/>
      <c r="B6065" s="11">
        <v>7083</v>
      </c>
      <c r="C6065" s="14">
        <f t="shared" si="1229"/>
        <v>84.160600000000002</v>
      </c>
      <c r="D6065" s="13"/>
      <c r="E6065" s="14">
        <f t="shared" si="1234"/>
        <v>84.159800000000004</v>
      </c>
      <c r="F6065" s="21">
        <f t="shared" si="1239"/>
        <v>8</v>
      </c>
      <c r="G6065" s="13"/>
      <c r="H6065" s="21">
        <f t="shared" si="1230"/>
        <v>8</v>
      </c>
      <c r="I6065" s="13"/>
      <c r="J6065" s="11" t="str">
        <f t="shared" si="1236"/>
        <v>X</v>
      </c>
      <c r="K6065" s="11" t="str">
        <f t="shared" si="1237"/>
        <v/>
      </c>
      <c r="L6065" s="11" t="str">
        <f t="shared" si="1238"/>
        <v/>
      </c>
      <c r="M6065" s="13"/>
      <c r="X6065" s="13"/>
    </row>
    <row r="6066" spans="1:24" x14ac:dyDescent="0.3">
      <c r="A6066" s="13"/>
      <c r="B6066" s="11">
        <v>7084</v>
      </c>
      <c r="C6066" s="14">
        <f t="shared" si="1229"/>
        <v>84.166499999999999</v>
      </c>
      <c r="D6066" s="13"/>
      <c r="E6066" s="14">
        <f t="shared" si="1234"/>
        <v>84.165700000000001</v>
      </c>
      <c r="F6066" s="21">
        <f t="shared" si="1239"/>
        <v>8</v>
      </c>
      <c r="G6066" s="13"/>
      <c r="H6066" s="21">
        <f t="shared" si="1230"/>
        <v>8</v>
      </c>
      <c r="I6066" s="13"/>
      <c r="J6066" s="11" t="str">
        <f t="shared" si="1236"/>
        <v>X</v>
      </c>
      <c r="K6066" s="11" t="str">
        <f t="shared" si="1237"/>
        <v/>
      </c>
      <c r="L6066" s="11" t="str">
        <f t="shared" si="1238"/>
        <v/>
      </c>
      <c r="M6066" s="13"/>
      <c r="X6066" s="13"/>
    </row>
    <row r="6067" spans="1:24" x14ac:dyDescent="0.3">
      <c r="A6067" s="13"/>
      <c r="B6067" s="11">
        <v>7085</v>
      </c>
      <c r="C6067" s="14">
        <f t="shared" si="1229"/>
        <v>84.172399999999996</v>
      </c>
      <c r="D6067" s="13"/>
      <c r="E6067" s="14">
        <f t="shared" si="1234"/>
        <v>84.171599999999998</v>
      </c>
      <c r="F6067" s="21">
        <f t="shared" si="1239"/>
        <v>9</v>
      </c>
      <c r="G6067" s="13"/>
      <c r="H6067" s="21">
        <f t="shared" si="1230"/>
        <v>8</v>
      </c>
      <c r="I6067" s="13"/>
      <c r="J6067" s="11" t="str">
        <f t="shared" si="1236"/>
        <v/>
      </c>
      <c r="K6067" s="11" t="str">
        <f t="shared" si="1237"/>
        <v/>
      </c>
      <c r="L6067" s="11" t="str">
        <f t="shared" si="1238"/>
        <v>O</v>
      </c>
      <c r="M6067" s="13"/>
      <c r="X6067" s="13"/>
    </row>
    <row r="6068" spans="1:24" x14ac:dyDescent="0.3">
      <c r="A6068" s="13"/>
      <c r="B6068" s="11">
        <v>7086</v>
      </c>
      <c r="C6068" s="14">
        <f t="shared" si="1229"/>
        <v>84.178399999999996</v>
      </c>
      <c r="D6068" s="13"/>
      <c r="E6068" s="14">
        <f t="shared" si="1234"/>
        <v>84.177499999999995</v>
      </c>
      <c r="F6068" s="21">
        <f t="shared" si="1239"/>
        <v>9</v>
      </c>
      <c r="G6068" s="13"/>
      <c r="H6068" s="21">
        <f t="shared" si="1230"/>
        <v>9</v>
      </c>
      <c r="I6068" s="13"/>
      <c r="J6068" s="11" t="str">
        <f t="shared" si="1236"/>
        <v>X</v>
      </c>
      <c r="K6068" s="11" t="str">
        <f t="shared" si="1237"/>
        <v/>
      </c>
      <c r="L6068" s="11" t="str">
        <f t="shared" si="1238"/>
        <v/>
      </c>
      <c r="M6068" s="13"/>
      <c r="X6068" s="13"/>
    </row>
    <row r="6069" spans="1:24" x14ac:dyDescent="0.3">
      <c r="A6069" s="13"/>
      <c r="B6069" s="11">
        <v>7087</v>
      </c>
      <c r="C6069" s="14">
        <f t="shared" si="1229"/>
        <v>84.184299999999993</v>
      </c>
      <c r="D6069" s="13"/>
      <c r="E6069" s="14">
        <f t="shared" si="1234"/>
        <v>84.183400000000006</v>
      </c>
      <c r="F6069" s="21">
        <f t="shared" si="1239"/>
        <v>9</v>
      </c>
      <c r="G6069" s="13"/>
      <c r="H6069" s="21">
        <f t="shared" si="1230"/>
        <v>9</v>
      </c>
      <c r="I6069" s="13"/>
      <c r="J6069" s="11" t="str">
        <f t="shared" si="1236"/>
        <v>X</v>
      </c>
      <c r="K6069" s="11" t="str">
        <f t="shared" si="1237"/>
        <v/>
      </c>
      <c r="L6069" s="11" t="str">
        <f t="shared" si="1238"/>
        <v/>
      </c>
      <c r="M6069" s="13"/>
      <c r="X6069" s="13"/>
    </row>
    <row r="6070" spans="1:24" x14ac:dyDescent="0.3">
      <c r="A6070" s="13"/>
      <c r="B6070" s="11">
        <v>7088</v>
      </c>
      <c r="C6070" s="14">
        <f t="shared" si="1229"/>
        <v>84.190299999999993</v>
      </c>
      <c r="D6070" s="13"/>
      <c r="E6070" s="14">
        <f t="shared" si="1234"/>
        <v>84.189300000000003</v>
      </c>
      <c r="F6070" s="21">
        <f t="shared" si="1239"/>
        <v>9</v>
      </c>
      <c r="G6070" s="13"/>
      <c r="H6070" s="21">
        <f t="shared" si="1230"/>
        <v>10</v>
      </c>
      <c r="I6070" s="13"/>
      <c r="J6070" s="11" t="str">
        <f t="shared" si="1236"/>
        <v/>
      </c>
      <c r="K6070" s="11" t="str">
        <f t="shared" si="1237"/>
        <v>U</v>
      </c>
      <c r="L6070" s="11" t="str">
        <f t="shared" si="1238"/>
        <v/>
      </c>
      <c r="M6070" s="13"/>
      <c r="X6070" s="13"/>
    </row>
    <row r="6071" spans="1:24" x14ac:dyDescent="0.3">
      <c r="A6071" s="13"/>
      <c r="B6071" s="11">
        <v>7089</v>
      </c>
      <c r="C6071" s="14">
        <f t="shared" si="1229"/>
        <v>84.196200000000005</v>
      </c>
      <c r="D6071" s="13"/>
      <c r="E6071" s="14">
        <f t="shared" si="1234"/>
        <v>84.195300000000003</v>
      </c>
      <c r="F6071" s="21">
        <f t="shared" si="1239"/>
        <v>9</v>
      </c>
      <c r="G6071" s="13"/>
      <c r="H6071" s="21">
        <f t="shared" si="1230"/>
        <v>9</v>
      </c>
      <c r="I6071" s="13"/>
      <c r="J6071" s="11" t="str">
        <f t="shared" ref="J6071:J6102" si="1240">IF(H6071=F6071,"X","")</f>
        <v>X</v>
      </c>
      <c r="K6071" s="11" t="str">
        <f t="shared" ref="K6071:K6102" si="1241">IF(H6071&gt;F6071,"U","")</f>
        <v/>
      </c>
      <c r="L6071" s="11" t="str">
        <f t="shared" ref="L6071:L6102" si="1242">IF(H6071&lt;F6071,"O","")</f>
        <v/>
      </c>
      <c r="M6071" s="13"/>
      <c r="X6071" s="13"/>
    </row>
    <row r="6072" spans="1:24" x14ac:dyDescent="0.3">
      <c r="A6072" s="13"/>
      <c r="B6072" s="11">
        <v>7090</v>
      </c>
      <c r="C6072" s="14">
        <f t="shared" si="1229"/>
        <v>84.202100000000002</v>
      </c>
      <c r="D6072" s="13"/>
      <c r="E6072" s="14">
        <f t="shared" si="1234"/>
        <v>84.2012</v>
      </c>
      <c r="F6072" s="21">
        <f t="shared" si="1239"/>
        <v>10</v>
      </c>
      <c r="G6072" s="13"/>
      <c r="H6072" s="21">
        <f t="shared" si="1230"/>
        <v>9</v>
      </c>
      <c r="I6072" s="13"/>
      <c r="J6072" s="11" t="str">
        <f t="shared" si="1240"/>
        <v/>
      </c>
      <c r="K6072" s="11" t="str">
        <f t="shared" si="1241"/>
        <v/>
      </c>
      <c r="L6072" s="11" t="str">
        <f t="shared" si="1242"/>
        <v>O</v>
      </c>
      <c r="M6072" s="13"/>
      <c r="X6072" s="13"/>
    </row>
    <row r="6073" spans="1:24" x14ac:dyDescent="0.3">
      <c r="A6073" s="13"/>
      <c r="B6073" s="11">
        <v>7091</v>
      </c>
      <c r="C6073" s="14">
        <f t="shared" si="1229"/>
        <v>84.208100000000002</v>
      </c>
      <c r="D6073" s="13"/>
      <c r="E6073" s="14">
        <f t="shared" si="1234"/>
        <v>84.207099999999997</v>
      </c>
      <c r="F6073" s="21">
        <f t="shared" si="1239"/>
        <v>10</v>
      </c>
      <c r="G6073" s="13"/>
      <c r="H6073" s="21">
        <f t="shared" si="1230"/>
        <v>10</v>
      </c>
      <c r="I6073" s="13"/>
      <c r="J6073" s="11" t="str">
        <f t="shared" si="1240"/>
        <v>X</v>
      </c>
      <c r="K6073" s="11" t="str">
        <f t="shared" si="1241"/>
        <v/>
      </c>
      <c r="L6073" s="11" t="str">
        <f t="shared" si="1242"/>
        <v/>
      </c>
      <c r="M6073" s="13"/>
      <c r="X6073" s="13"/>
    </row>
    <row r="6074" spans="1:24" x14ac:dyDescent="0.3">
      <c r="A6074" s="13"/>
      <c r="B6074" s="11">
        <v>7092</v>
      </c>
      <c r="C6074" s="14">
        <f t="shared" si="1229"/>
        <v>84.213999999999999</v>
      </c>
      <c r="D6074" s="13"/>
      <c r="E6074" s="14">
        <f t="shared" si="1234"/>
        <v>84.212999999999994</v>
      </c>
      <c r="F6074" s="21">
        <f t="shared" si="1239"/>
        <v>10</v>
      </c>
      <c r="G6074" s="13"/>
      <c r="H6074" s="21">
        <f t="shared" si="1230"/>
        <v>10</v>
      </c>
      <c r="I6074" s="13"/>
      <c r="J6074" s="11" t="str">
        <f t="shared" si="1240"/>
        <v>X</v>
      </c>
      <c r="K6074" s="11" t="str">
        <f t="shared" si="1241"/>
        <v/>
      </c>
      <c r="L6074" s="11" t="str">
        <f t="shared" si="1242"/>
        <v/>
      </c>
      <c r="M6074" s="13"/>
      <c r="X6074" s="13"/>
    </row>
    <row r="6075" spans="1:24" x14ac:dyDescent="0.3">
      <c r="A6075" s="13"/>
      <c r="B6075" s="11">
        <v>7093</v>
      </c>
      <c r="C6075" s="14">
        <f t="shared" si="1229"/>
        <v>84.22</v>
      </c>
      <c r="D6075" s="13"/>
      <c r="E6075" s="14">
        <f t="shared" si="1234"/>
        <v>84.218900000000005</v>
      </c>
      <c r="F6075" s="21">
        <f t="shared" si="1239"/>
        <v>10</v>
      </c>
      <c r="G6075" s="13"/>
      <c r="H6075" s="21">
        <f t="shared" si="1230"/>
        <v>11</v>
      </c>
      <c r="I6075" s="13"/>
      <c r="J6075" s="11" t="str">
        <f t="shared" si="1240"/>
        <v/>
      </c>
      <c r="K6075" s="11" t="str">
        <f t="shared" si="1241"/>
        <v>U</v>
      </c>
      <c r="L6075" s="11" t="str">
        <f t="shared" si="1242"/>
        <v/>
      </c>
      <c r="M6075" s="13"/>
      <c r="X6075" s="13"/>
    </row>
    <row r="6076" spans="1:24" x14ac:dyDescent="0.3">
      <c r="A6076" s="13"/>
      <c r="B6076" s="11">
        <v>7094</v>
      </c>
      <c r="C6076" s="14">
        <f t="shared" si="1229"/>
        <v>84.225899999999996</v>
      </c>
      <c r="D6076" s="13"/>
      <c r="E6076" s="14">
        <f t="shared" si="1234"/>
        <v>84.224900000000005</v>
      </c>
      <c r="F6076" s="21">
        <f t="shared" si="1239"/>
        <v>11</v>
      </c>
      <c r="G6076" s="13"/>
      <c r="H6076" s="21">
        <f t="shared" si="1230"/>
        <v>10</v>
      </c>
      <c r="I6076" s="13"/>
      <c r="J6076" s="11" t="str">
        <f t="shared" si="1240"/>
        <v/>
      </c>
      <c r="K6076" s="11" t="str">
        <f t="shared" si="1241"/>
        <v/>
      </c>
      <c r="L6076" s="11" t="str">
        <f t="shared" si="1242"/>
        <v>O</v>
      </c>
      <c r="M6076" s="13"/>
      <c r="X6076" s="13"/>
    </row>
    <row r="6077" spans="1:24" x14ac:dyDescent="0.3">
      <c r="A6077" s="13"/>
      <c r="B6077" s="11">
        <v>7095</v>
      </c>
      <c r="C6077" s="14">
        <f t="shared" si="1229"/>
        <v>84.231800000000007</v>
      </c>
      <c r="D6077" s="13"/>
      <c r="E6077" s="14">
        <f t="shared" si="1234"/>
        <v>84.230800000000002</v>
      </c>
      <c r="F6077" s="21">
        <f t="shared" si="1239"/>
        <v>11</v>
      </c>
      <c r="G6077" s="13"/>
      <c r="H6077" s="21">
        <f t="shared" si="1230"/>
        <v>10</v>
      </c>
      <c r="I6077" s="13"/>
      <c r="J6077" s="11" t="str">
        <f t="shared" si="1240"/>
        <v/>
      </c>
      <c r="K6077" s="11" t="str">
        <f t="shared" si="1241"/>
        <v/>
      </c>
      <c r="L6077" s="11" t="str">
        <f t="shared" si="1242"/>
        <v>O</v>
      </c>
      <c r="M6077" s="13"/>
      <c r="X6077" s="13"/>
    </row>
    <row r="6078" spans="1:24" x14ac:dyDescent="0.3">
      <c r="A6078" s="13"/>
      <c r="B6078" s="11">
        <v>7096</v>
      </c>
      <c r="C6078" s="14">
        <f t="shared" si="1229"/>
        <v>84.237799999999993</v>
      </c>
      <c r="D6078" s="13"/>
      <c r="E6078" s="14">
        <f t="shared" si="1234"/>
        <v>84.236699999999999</v>
      </c>
      <c r="F6078" s="21">
        <f t="shared" si="1239"/>
        <v>11</v>
      </c>
      <c r="G6078" s="13"/>
      <c r="H6078" s="21">
        <f t="shared" si="1230"/>
        <v>11</v>
      </c>
      <c r="I6078" s="13"/>
      <c r="J6078" s="11" t="str">
        <f t="shared" si="1240"/>
        <v>X</v>
      </c>
      <c r="K6078" s="11" t="str">
        <f t="shared" si="1241"/>
        <v/>
      </c>
      <c r="L6078" s="11" t="str">
        <f t="shared" si="1242"/>
        <v/>
      </c>
      <c r="M6078" s="13"/>
      <c r="X6078" s="13"/>
    </row>
    <row r="6079" spans="1:24" x14ac:dyDescent="0.3">
      <c r="A6079" s="13"/>
      <c r="B6079" s="11">
        <v>7097</v>
      </c>
      <c r="C6079" s="14">
        <f t="shared" si="1229"/>
        <v>84.243700000000004</v>
      </c>
      <c r="D6079" s="13"/>
      <c r="E6079" s="14">
        <f t="shared" si="1234"/>
        <v>84.242599999999996</v>
      </c>
      <c r="F6079" s="21">
        <f t="shared" si="1239"/>
        <v>11</v>
      </c>
      <c r="G6079" s="13"/>
      <c r="H6079" s="21">
        <f t="shared" si="1230"/>
        <v>11</v>
      </c>
      <c r="I6079" s="13"/>
      <c r="J6079" s="11" t="str">
        <f t="shared" si="1240"/>
        <v>X</v>
      </c>
      <c r="K6079" s="11" t="str">
        <f t="shared" si="1241"/>
        <v/>
      </c>
      <c r="L6079" s="11" t="str">
        <f t="shared" si="1242"/>
        <v/>
      </c>
      <c r="M6079" s="13"/>
      <c r="X6079" s="13"/>
    </row>
    <row r="6080" spans="1:24" x14ac:dyDescent="0.3">
      <c r="A6080" s="13"/>
      <c r="B6080" s="11">
        <v>7098</v>
      </c>
      <c r="C6080" s="14">
        <f t="shared" si="1229"/>
        <v>84.249600000000001</v>
      </c>
      <c r="D6080" s="13"/>
      <c r="E6080" s="14">
        <f t="shared" si="1234"/>
        <v>84.248500000000007</v>
      </c>
      <c r="F6080" s="21">
        <f t="shared" si="1239"/>
        <v>11</v>
      </c>
      <c r="G6080" s="13"/>
      <c r="H6080" s="21">
        <f t="shared" si="1230"/>
        <v>11</v>
      </c>
      <c r="I6080" s="13"/>
      <c r="J6080" s="11" t="str">
        <f t="shared" si="1240"/>
        <v>X</v>
      </c>
      <c r="K6080" s="11" t="str">
        <f t="shared" si="1241"/>
        <v/>
      </c>
      <c r="L6080" s="11" t="str">
        <f t="shared" si="1242"/>
        <v/>
      </c>
      <c r="M6080" s="13"/>
      <c r="X6080" s="13"/>
    </row>
    <row r="6081" spans="1:24" x14ac:dyDescent="0.3">
      <c r="A6081" s="13"/>
      <c r="B6081" s="11">
        <v>7099</v>
      </c>
      <c r="C6081" s="14">
        <f t="shared" si="1229"/>
        <v>84.255600000000001</v>
      </c>
      <c r="D6081" s="13"/>
      <c r="E6081" s="14">
        <f t="shared" si="1234"/>
        <v>84.254400000000004</v>
      </c>
      <c r="F6081" s="21">
        <f t="shared" si="1239"/>
        <v>12</v>
      </c>
      <c r="G6081" s="13"/>
      <c r="H6081" s="21">
        <f t="shared" si="1230"/>
        <v>11.999999999999998</v>
      </c>
      <c r="I6081" s="13"/>
      <c r="J6081" s="11" t="str">
        <f t="shared" si="1240"/>
        <v>X</v>
      </c>
      <c r="K6081" s="11" t="str">
        <f t="shared" si="1241"/>
        <v/>
      </c>
      <c r="L6081" s="11" t="str">
        <f t="shared" si="1242"/>
        <v/>
      </c>
      <c r="M6081" s="13"/>
      <c r="X6081" s="13"/>
    </row>
    <row r="6082" spans="1:24" x14ac:dyDescent="0.3">
      <c r="A6082" s="13"/>
      <c r="B6082" s="11">
        <v>7100</v>
      </c>
      <c r="C6082" s="14">
        <f t="shared" si="1229"/>
        <v>84.261499999999998</v>
      </c>
      <c r="D6082" s="13"/>
      <c r="E6082" s="14">
        <f t="shared" si="1234"/>
        <v>84.260400000000004</v>
      </c>
      <c r="F6082" s="21">
        <f t="shared" si="1239"/>
        <v>12</v>
      </c>
      <c r="G6082" s="13"/>
      <c r="H6082" s="21">
        <f t="shared" si="1230"/>
        <v>11</v>
      </c>
      <c r="I6082" s="13"/>
      <c r="J6082" s="11" t="str">
        <f t="shared" si="1240"/>
        <v/>
      </c>
      <c r="K6082" s="11" t="str">
        <f t="shared" si="1241"/>
        <v/>
      </c>
      <c r="L6082" s="11" t="str">
        <f t="shared" si="1242"/>
        <v>O</v>
      </c>
      <c r="M6082" s="13"/>
      <c r="X6082" s="13"/>
    </row>
    <row r="6083" spans="1:24" x14ac:dyDescent="0.3">
      <c r="A6083" s="13"/>
      <c r="B6083" s="11">
        <v>7101</v>
      </c>
      <c r="C6083" s="14">
        <f t="shared" si="1229"/>
        <v>84.267399999999995</v>
      </c>
      <c r="D6083" s="13"/>
      <c r="E6083" s="14">
        <f t="shared" si="1234"/>
        <v>84.266300000000001</v>
      </c>
      <c r="F6083" s="21">
        <f t="shared" si="1239"/>
        <v>12</v>
      </c>
      <c r="G6083" s="13"/>
      <c r="H6083" s="21">
        <f t="shared" si="1230"/>
        <v>11</v>
      </c>
      <c r="I6083" s="13"/>
      <c r="J6083" s="11" t="str">
        <f t="shared" si="1240"/>
        <v/>
      </c>
      <c r="K6083" s="11" t="str">
        <f t="shared" si="1241"/>
        <v/>
      </c>
      <c r="L6083" s="11" t="str">
        <f t="shared" si="1242"/>
        <v>O</v>
      </c>
      <c r="M6083" s="13"/>
      <c r="X6083" s="13"/>
    </row>
    <row r="6084" spans="1:24" x14ac:dyDescent="0.3">
      <c r="A6084" s="13"/>
      <c r="B6084" s="11">
        <v>7102</v>
      </c>
      <c r="C6084" s="14">
        <f t="shared" si="1229"/>
        <v>84.273399999999995</v>
      </c>
      <c r="D6084" s="13"/>
      <c r="E6084" s="14">
        <f t="shared" si="1234"/>
        <v>84.272199999999998</v>
      </c>
      <c r="F6084" s="21">
        <f t="shared" si="1239"/>
        <v>12</v>
      </c>
      <c r="G6084" s="13"/>
      <c r="H6084" s="21">
        <f t="shared" si="1230"/>
        <v>11.999999999999998</v>
      </c>
      <c r="I6084" s="13"/>
      <c r="J6084" s="11" t="str">
        <f t="shared" si="1240"/>
        <v>X</v>
      </c>
      <c r="K6084" s="11" t="str">
        <f t="shared" si="1241"/>
        <v/>
      </c>
      <c r="L6084" s="11" t="str">
        <f t="shared" si="1242"/>
        <v/>
      </c>
      <c r="M6084" s="13"/>
      <c r="X6084" s="13"/>
    </row>
    <row r="6085" spans="1:24" x14ac:dyDescent="0.3">
      <c r="A6085" s="13"/>
      <c r="B6085" s="11">
        <v>7103</v>
      </c>
      <c r="C6085" s="14">
        <f t="shared" si="1229"/>
        <v>84.279300000000006</v>
      </c>
      <c r="D6085" s="13"/>
      <c r="E6085" s="14">
        <f t="shared" si="1234"/>
        <v>84.278099999999995</v>
      </c>
      <c r="F6085" s="21">
        <f t="shared" si="1239"/>
        <v>12</v>
      </c>
      <c r="G6085" s="13"/>
      <c r="H6085" s="21">
        <f t="shared" si="1230"/>
        <v>11.999999999999998</v>
      </c>
      <c r="I6085" s="13"/>
      <c r="J6085" s="11" t="str">
        <f t="shared" si="1240"/>
        <v>X</v>
      </c>
      <c r="K6085" s="11" t="str">
        <f t="shared" si="1241"/>
        <v/>
      </c>
      <c r="L6085" s="11" t="str">
        <f t="shared" si="1242"/>
        <v/>
      </c>
      <c r="M6085" s="13"/>
      <c r="X6085" s="13"/>
    </row>
    <row r="6086" spans="1:24" x14ac:dyDescent="0.3">
      <c r="A6086" s="13"/>
      <c r="B6086" s="11">
        <v>7104</v>
      </c>
      <c r="C6086" s="14">
        <f t="shared" ref="C6086:C6149" si="1243">ROUND(SQRT(B6086),4)</f>
        <v>84.285200000000003</v>
      </c>
      <c r="D6086" s="13"/>
      <c r="E6086" s="14">
        <f t="shared" si="1234"/>
        <v>84.284000000000006</v>
      </c>
      <c r="F6086" s="21">
        <f t="shared" ref="F6086:F6108" si="1244">ROUND(15-((0.42-(E6086-84))/0.14)*(15/6),0)</f>
        <v>13</v>
      </c>
      <c r="G6086" s="13"/>
      <c r="H6086" s="21">
        <f t="shared" si="1230"/>
        <v>11.999999999999998</v>
      </c>
      <c r="I6086" s="13"/>
      <c r="J6086" s="11" t="str">
        <f t="shared" si="1240"/>
        <v/>
      </c>
      <c r="K6086" s="11" t="str">
        <f t="shared" si="1241"/>
        <v/>
      </c>
      <c r="L6086" s="11" t="str">
        <f t="shared" si="1242"/>
        <v>O</v>
      </c>
      <c r="M6086" s="13"/>
      <c r="X6086" s="13"/>
    </row>
    <row r="6087" spans="1:24" x14ac:dyDescent="0.3">
      <c r="A6087" s="13"/>
      <c r="B6087" s="11">
        <v>7105</v>
      </c>
      <c r="C6087" s="14">
        <f t="shared" si="1243"/>
        <v>84.291200000000003</v>
      </c>
      <c r="D6087" s="13"/>
      <c r="E6087" s="14">
        <f t="shared" si="1234"/>
        <v>84.289900000000003</v>
      </c>
      <c r="F6087" s="21">
        <f t="shared" si="1244"/>
        <v>13</v>
      </c>
      <c r="G6087" s="13"/>
      <c r="H6087" s="21">
        <f t="shared" ref="H6087:H6150" si="1245">ROUND(C6087-E6087,4)*10000</f>
        <v>13</v>
      </c>
      <c r="I6087" s="13"/>
      <c r="J6087" s="11" t="str">
        <f t="shared" si="1240"/>
        <v>X</v>
      </c>
      <c r="K6087" s="11" t="str">
        <f t="shared" si="1241"/>
        <v/>
      </c>
      <c r="L6087" s="11" t="str">
        <f t="shared" si="1242"/>
        <v/>
      </c>
      <c r="M6087" s="13"/>
      <c r="X6087" s="13"/>
    </row>
    <row r="6088" spans="1:24" x14ac:dyDescent="0.3">
      <c r="A6088" s="13"/>
      <c r="B6088" s="11">
        <v>7106</v>
      </c>
      <c r="C6088" s="14">
        <f t="shared" si="1243"/>
        <v>84.2971</v>
      </c>
      <c r="D6088" s="13"/>
      <c r="E6088" s="14">
        <f t="shared" si="1234"/>
        <v>84.295900000000003</v>
      </c>
      <c r="F6088" s="21">
        <f t="shared" si="1244"/>
        <v>13</v>
      </c>
      <c r="G6088" s="13"/>
      <c r="H6088" s="21">
        <f t="shared" si="1245"/>
        <v>11.999999999999998</v>
      </c>
      <c r="I6088" s="13"/>
      <c r="J6088" s="11" t="str">
        <f t="shared" si="1240"/>
        <v/>
      </c>
      <c r="K6088" s="11" t="str">
        <f t="shared" si="1241"/>
        <v/>
      </c>
      <c r="L6088" s="11" t="str">
        <f t="shared" si="1242"/>
        <v>O</v>
      </c>
      <c r="M6088" s="13"/>
      <c r="X6088" s="13"/>
    </row>
    <row r="6089" spans="1:24" x14ac:dyDescent="0.3">
      <c r="A6089" s="13"/>
      <c r="B6089" s="11">
        <v>7107</v>
      </c>
      <c r="C6089" s="14">
        <f t="shared" si="1243"/>
        <v>84.302999999999997</v>
      </c>
      <c r="D6089" s="13"/>
      <c r="E6089" s="14">
        <f t="shared" si="1234"/>
        <v>84.3018</v>
      </c>
      <c r="F6089" s="21">
        <f t="shared" si="1244"/>
        <v>13</v>
      </c>
      <c r="G6089" s="13"/>
      <c r="H6089" s="21">
        <f t="shared" si="1245"/>
        <v>11.999999999999998</v>
      </c>
      <c r="I6089" s="13"/>
      <c r="J6089" s="11" t="str">
        <f t="shared" si="1240"/>
        <v/>
      </c>
      <c r="K6089" s="11" t="str">
        <f t="shared" si="1241"/>
        <v/>
      </c>
      <c r="L6089" s="11" t="str">
        <f t="shared" si="1242"/>
        <v>O</v>
      </c>
      <c r="M6089" s="13"/>
      <c r="X6089" s="13"/>
    </row>
    <row r="6090" spans="1:24" x14ac:dyDescent="0.3">
      <c r="A6090" s="13"/>
      <c r="B6090" s="11">
        <v>7108</v>
      </c>
      <c r="C6090" s="14">
        <f t="shared" si="1243"/>
        <v>84.308999999999997</v>
      </c>
      <c r="D6090" s="13"/>
      <c r="E6090" s="14">
        <f t="shared" si="1234"/>
        <v>84.307699999999997</v>
      </c>
      <c r="F6090" s="21">
        <f t="shared" si="1244"/>
        <v>13</v>
      </c>
      <c r="G6090" s="13"/>
      <c r="H6090" s="21">
        <f t="shared" si="1245"/>
        <v>13</v>
      </c>
      <c r="I6090" s="13"/>
      <c r="J6090" s="11" t="str">
        <f t="shared" si="1240"/>
        <v>X</v>
      </c>
      <c r="K6090" s="11" t="str">
        <f t="shared" si="1241"/>
        <v/>
      </c>
      <c r="L6090" s="11" t="str">
        <f t="shared" si="1242"/>
        <v/>
      </c>
      <c r="M6090" s="13"/>
      <c r="X6090" s="13"/>
    </row>
    <row r="6091" spans="1:24" x14ac:dyDescent="0.3">
      <c r="A6091" s="13"/>
      <c r="B6091" s="11">
        <v>7109</v>
      </c>
      <c r="C6091" s="14">
        <f t="shared" si="1243"/>
        <v>84.314899999999994</v>
      </c>
      <c r="D6091" s="13"/>
      <c r="E6091" s="14">
        <f t="shared" si="1234"/>
        <v>84.313599999999994</v>
      </c>
      <c r="F6091" s="21">
        <f t="shared" si="1244"/>
        <v>13</v>
      </c>
      <c r="G6091" s="13"/>
      <c r="H6091" s="21">
        <f t="shared" si="1245"/>
        <v>13</v>
      </c>
      <c r="I6091" s="13"/>
      <c r="J6091" s="11" t="str">
        <f t="shared" si="1240"/>
        <v>X</v>
      </c>
      <c r="K6091" s="11" t="str">
        <f t="shared" si="1241"/>
        <v/>
      </c>
      <c r="L6091" s="11" t="str">
        <f t="shared" si="1242"/>
        <v/>
      </c>
      <c r="M6091" s="13"/>
      <c r="X6091" s="13"/>
    </row>
    <row r="6092" spans="1:24" x14ac:dyDescent="0.3">
      <c r="A6092" s="13"/>
      <c r="B6092" s="11">
        <v>7110</v>
      </c>
      <c r="C6092" s="14">
        <f t="shared" si="1243"/>
        <v>84.320800000000006</v>
      </c>
      <c r="D6092" s="13"/>
      <c r="E6092" s="14">
        <f t="shared" si="1234"/>
        <v>84.319500000000005</v>
      </c>
      <c r="F6092" s="21">
        <f t="shared" si="1244"/>
        <v>13</v>
      </c>
      <c r="G6092" s="13"/>
      <c r="H6092" s="21">
        <f t="shared" si="1245"/>
        <v>13</v>
      </c>
      <c r="I6092" s="13"/>
      <c r="J6092" s="11" t="str">
        <f t="shared" si="1240"/>
        <v>X</v>
      </c>
      <c r="K6092" s="11" t="str">
        <f t="shared" si="1241"/>
        <v/>
      </c>
      <c r="L6092" s="11" t="str">
        <f t="shared" si="1242"/>
        <v/>
      </c>
      <c r="M6092" s="13"/>
      <c r="X6092" s="13"/>
    </row>
    <row r="6093" spans="1:24" x14ac:dyDescent="0.3">
      <c r="A6093" s="13"/>
      <c r="B6093" s="11">
        <v>7111</v>
      </c>
      <c r="C6093" s="14">
        <f t="shared" si="1243"/>
        <v>84.326700000000002</v>
      </c>
      <c r="D6093" s="13"/>
      <c r="E6093" s="14">
        <f t="shared" si="1234"/>
        <v>84.325400000000002</v>
      </c>
      <c r="F6093" s="21">
        <f t="shared" si="1244"/>
        <v>13</v>
      </c>
      <c r="G6093" s="13"/>
      <c r="H6093" s="21">
        <f t="shared" si="1245"/>
        <v>13</v>
      </c>
      <c r="I6093" s="13"/>
      <c r="J6093" s="11" t="str">
        <f t="shared" si="1240"/>
        <v>X</v>
      </c>
      <c r="K6093" s="11" t="str">
        <f t="shared" si="1241"/>
        <v/>
      </c>
      <c r="L6093" s="11" t="str">
        <f t="shared" si="1242"/>
        <v/>
      </c>
      <c r="M6093" s="13"/>
      <c r="X6093" s="13"/>
    </row>
    <row r="6094" spans="1:24" x14ac:dyDescent="0.3">
      <c r="A6094" s="13"/>
      <c r="B6094" s="11">
        <v>7112</v>
      </c>
      <c r="C6094" s="14">
        <f t="shared" si="1243"/>
        <v>84.332700000000003</v>
      </c>
      <c r="D6094" s="13"/>
      <c r="E6094" s="14">
        <f t="shared" si="1234"/>
        <v>84.331400000000002</v>
      </c>
      <c r="F6094" s="21">
        <f t="shared" si="1244"/>
        <v>13</v>
      </c>
      <c r="G6094" s="13"/>
      <c r="H6094" s="21">
        <f t="shared" si="1245"/>
        <v>13</v>
      </c>
      <c r="I6094" s="13"/>
      <c r="J6094" s="11" t="str">
        <f t="shared" si="1240"/>
        <v>X</v>
      </c>
      <c r="K6094" s="11" t="str">
        <f t="shared" si="1241"/>
        <v/>
      </c>
      <c r="L6094" s="11" t="str">
        <f t="shared" si="1242"/>
        <v/>
      </c>
      <c r="M6094" s="13"/>
      <c r="X6094" s="13"/>
    </row>
    <row r="6095" spans="1:24" x14ac:dyDescent="0.3">
      <c r="A6095" s="13"/>
      <c r="B6095" s="11">
        <v>7113</v>
      </c>
      <c r="C6095" s="14">
        <f t="shared" si="1243"/>
        <v>84.3386</v>
      </c>
      <c r="D6095" s="13"/>
      <c r="E6095" s="14">
        <f t="shared" si="1234"/>
        <v>84.337299999999999</v>
      </c>
      <c r="F6095" s="21">
        <f t="shared" si="1244"/>
        <v>14</v>
      </c>
      <c r="G6095" s="13"/>
      <c r="H6095" s="21">
        <f t="shared" si="1245"/>
        <v>13</v>
      </c>
      <c r="I6095" s="13"/>
      <c r="J6095" s="11" t="str">
        <f t="shared" si="1240"/>
        <v/>
      </c>
      <c r="K6095" s="11" t="str">
        <f t="shared" si="1241"/>
        <v/>
      </c>
      <c r="L6095" s="11" t="str">
        <f t="shared" si="1242"/>
        <v>O</v>
      </c>
      <c r="M6095" s="13"/>
      <c r="X6095" s="13"/>
    </row>
    <row r="6096" spans="1:24" x14ac:dyDescent="0.3">
      <c r="A6096" s="13"/>
      <c r="B6096" s="11">
        <v>7114</v>
      </c>
      <c r="C6096" s="14">
        <f t="shared" si="1243"/>
        <v>84.344499999999996</v>
      </c>
      <c r="D6096" s="13"/>
      <c r="E6096" s="14">
        <f t="shared" si="1234"/>
        <v>84.343199999999996</v>
      </c>
      <c r="F6096" s="21">
        <f t="shared" si="1244"/>
        <v>14</v>
      </c>
      <c r="G6096" s="13"/>
      <c r="H6096" s="21">
        <f t="shared" si="1245"/>
        <v>13</v>
      </c>
      <c r="I6096" s="13"/>
      <c r="J6096" s="11" t="str">
        <f t="shared" si="1240"/>
        <v/>
      </c>
      <c r="K6096" s="11" t="str">
        <f t="shared" si="1241"/>
        <v/>
      </c>
      <c r="L6096" s="11" t="str">
        <f t="shared" si="1242"/>
        <v>O</v>
      </c>
      <c r="M6096" s="13"/>
      <c r="X6096" s="13"/>
    </row>
    <row r="6097" spans="1:24" x14ac:dyDescent="0.3">
      <c r="A6097" s="13"/>
      <c r="B6097" s="11">
        <v>7115</v>
      </c>
      <c r="C6097" s="14">
        <f t="shared" si="1243"/>
        <v>84.350499999999997</v>
      </c>
      <c r="D6097" s="13"/>
      <c r="E6097" s="14">
        <f t="shared" si="1234"/>
        <v>84.349100000000007</v>
      </c>
      <c r="F6097" s="21">
        <f t="shared" si="1244"/>
        <v>14</v>
      </c>
      <c r="G6097" s="13"/>
      <c r="H6097" s="21">
        <f t="shared" si="1245"/>
        <v>14</v>
      </c>
      <c r="I6097" s="13"/>
      <c r="J6097" s="11" t="str">
        <f t="shared" si="1240"/>
        <v>X</v>
      </c>
      <c r="K6097" s="11" t="str">
        <f t="shared" si="1241"/>
        <v/>
      </c>
      <c r="L6097" s="11" t="str">
        <f t="shared" si="1242"/>
        <v/>
      </c>
      <c r="M6097" s="13"/>
      <c r="X6097" s="13"/>
    </row>
    <row r="6098" spans="1:24" x14ac:dyDescent="0.3">
      <c r="A6098" s="13"/>
      <c r="B6098" s="11">
        <v>7116</v>
      </c>
      <c r="C6098" s="14">
        <f t="shared" si="1243"/>
        <v>84.356399999999994</v>
      </c>
      <c r="D6098" s="13"/>
      <c r="E6098" s="14">
        <f t="shared" si="1234"/>
        <v>84.355000000000004</v>
      </c>
      <c r="F6098" s="21">
        <f t="shared" si="1244"/>
        <v>14</v>
      </c>
      <c r="G6098" s="13"/>
      <c r="H6098" s="21">
        <f t="shared" si="1245"/>
        <v>14</v>
      </c>
      <c r="I6098" s="13"/>
      <c r="J6098" s="11" t="str">
        <f t="shared" si="1240"/>
        <v>X</v>
      </c>
      <c r="K6098" s="11" t="str">
        <f t="shared" si="1241"/>
        <v/>
      </c>
      <c r="L6098" s="11" t="str">
        <f t="shared" si="1242"/>
        <v/>
      </c>
      <c r="M6098" s="13"/>
      <c r="X6098" s="13"/>
    </row>
    <row r="6099" spans="1:24" x14ac:dyDescent="0.3">
      <c r="A6099" s="13"/>
      <c r="B6099" s="11">
        <v>7117</v>
      </c>
      <c r="C6099" s="14">
        <f t="shared" si="1243"/>
        <v>84.362300000000005</v>
      </c>
      <c r="D6099" s="13"/>
      <c r="E6099" s="14">
        <f t="shared" si="1234"/>
        <v>84.360900000000001</v>
      </c>
      <c r="F6099" s="21">
        <f t="shared" si="1244"/>
        <v>14</v>
      </c>
      <c r="G6099" s="13"/>
      <c r="H6099" s="21">
        <f t="shared" si="1245"/>
        <v>14</v>
      </c>
      <c r="I6099" s="13"/>
      <c r="J6099" s="11" t="str">
        <f t="shared" si="1240"/>
        <v>X</v>
      </c>
      <c r="K6099" s="11" t="str">
        <f t="shared" si="1241"/>
        <v/>
      </c>
      <c r="L6099" s="11" t="str">
        <f t="shared" si="1242"/>
        <v/>
      </c>
      <c r="M6099" s="13"/>
      <c r="X6099" s="13"/>
    </row>
    <row r="6100" spans="1:24" x14ac:dyDescent="0.3">
      <c r="A6100" s="13"/>
      <c r="B6100" s="11">
        <v>7118</v>
      </c>
      <c r="C6100" s="14">
        <f t="shared" si="1243"/>
        <v>84.368200000000002</v>
      </c>
      <c r="D6100" s="13"/>
      <c r="E6100" s="14">
        <f t="shared" si="1234"/>
        <v>84.366900000000001</v>
      </c>
      <c r="F6100" s="21">
        <f t="shared" si="1244"/>
        <v>14</v>
      </c>
      <c r="G6100" s="13"/>
      <c r="H6100" s="21">
        <f t="shared" si="1245"/>
        <v>13</v>
      </c>
      <c r="I6100" s="13"/>
      <c r="J6100" s="11" t="str">
        <f t="shared" si="1240"/>
        <v/>
      </c>
      <c r="K6100" s="11" t="str">
        <f t="shared" si="1241"/>
        <v/>
      </c>
      <c r="L6100" s="11" t="str">
        <f t="shared" si="1242"/>
        <v>O</v>
      </c>
      <c r="M6100" s="13"/>
      <c r="X6100" s="13"/>
    </row>
    <row r="6101" spans="1:24" x14ac:dyDescent="0.3">
      <c r="A6101" s="13"/>
      <c r="B6101" s="11">
        <v>7119</v>
      </c>
      <c r="C6101" s="14">
        <f t="shared" si="1243"/>
        <v>84.374200000000002</v>
      </c>
      <c r="D6101" s="13"/>
      <c r="E6101" s="14">
        <f t="shared" si="1234"/>
        <v>84.372799999999998</v>
      </c>
      <c r="F6101" s="21">
        <f t="shared" si="1244"/>
        <v>14</v>
      </c>
      <c r="G6101" s="13"/>
      <c r="H6101" s="21">
        <f t="shared" si="1245"/>
        <v>14</v>
      </c>
      <c r="I6101" s="13"/>
      <c r="J6101" s="11" t="str">
        <f t="shared" si="1240"/>
        <v>X</v>
      </c>
      <c r="K6101" s="11" t="str">
        <f t="shared" si="1241"/>
        <v/>
      </c>
      <c r="L6101" s="11" t="str">
        <f t="shared" si="1242"/>
        <v/>
      </c>
      <c r="M6101" s="13"/>
      <c r="X6101" s="13"/>
    </row>
    <row r="6102" spans="1:24" x14ac:dyDescent="0.3">
      <c r="A6102" s="13"/>
      <c r="B6102" s="11">
        <v>7120</v>
      </c>
      <c r="C6102" s="14">
        <f t="shared" si="1243"/>
        <v>84.380099999999999</v>
      </c>
      <c r="D6102" s="13"/>
      <c r="E6102" s="14">
        <f t="shared" si="1234"/>
        <v>84.378699999999995</v>
      </c>
      <c r="F6102" s="21">
        <f t="shared" si="1244"/>
        <v>14</v>
      </c>
      <c r="G6102" s="13"/>
      <c r="H6102" s="21">
        <f t="shared" si="1245"/>
        <v>14</v>
      </c>
      <c r="I6102" s="13"/>
      <c r="J6102" s="11" t="str">
        <f t="shared" si="1240"/>
        <v>X</v>
      </c>
      <c r="K6102" s="11" t="str">
        <f t="shared" si="1241"/>
        <v/>
      </c>
      <c r="L6102" s="11" t="str">
        <f t="shared" si="1242"/>
        <v/>
      </c>
      <c r="M6102" s="13"/>
      <c r="X6102" s="13"/>
    </row>
    <row r="6103" spans="1:24" x14ac:dyDescent="0.3">
      <c r="A6103" s="13"/>
      <c r="B6103" s="11">
        <v>7121</v>
      </c>
      <c r="C6103" s="14">
        <f t="shared" si="1243"/>
        <v>84.385999999999996</v>
      </c>
      <c r="D6103" s="13"/>
      <c r="E6103" s="14">
        <f t="shared" ref="E6103:E6166" si="1246">ROUND(84+(B6103-7056)/169,4)</f>
        <v>84.384600000000006</v>
      </c>
      <c r="F6103" s="21">
        <f t="shared" si="1244"/>
        <v>14</v>
      </c>
      <c r="G6103" s="13"/>
      <c r="H6103" s="21">
        <f t="shared" si="1245"/>
        <v>14</v>
      </c>
      <c r="I6103" s="13"/>
      <c r="J6103" s="11" t="str">
        <f t="shared" ref="J6103:J6134" si="1247">IF(H6103=F6103,"X","")</f>
        <v>X</v>
      </c>
      <c r="K6103" s="11" t="str">
        <f t="shared" ref="K6103:K6134" si="1248">IF(H6103&gt;F6103,"U","")</f>
        <v/>
      </c>
      <c r="L6103" s="11" t="str">
        <f t="shared" ref="L6103:L6134" si="1249">IF(H6103&lt;F6103,"O","")</f>
        <v/>
      </c>
      <c r="M6103" s="13"/>
      <c r="X6103" s="13"/>
    </row>
    <row r="6104" spans="1:24" x14ac:dyDescent="0.3">
      <c r="A6104" s="13"/>
      <c r="B6104" s="11">
        <v>7122</v>
      </c>
      <c r="C6104" s="14">
        <f t="shared" si="1243"/>
        <v>84.391900000000007</v>
      </c>
      <c r="D6104" s="13"/>
      <c r="E6104" s="14">
        <f t="shared" si="1246"/>
        <v>84.390500000000003</v>
      </c>
      <c r="F6104" s="21">
        <f t="shared" si="1244"/>
        <v>14</v>
      </c>
      <c r="G6104" s="13"/>
      <c r="H6104" s="21">
        <f t="shared" si="1245"/>
        <v>14</v>
      </c>
      <c r="I6104" s="13"/>
      <c r="J6104" s="11" t="str">
        <f t="shared" si="1247"/>
        <v>X</v>
      </c>
      <c r="K6104" s="11" t="str">
        <f t="shared" si="1248"/>
        <v/>
      </c>
      <c r="L6104" s="11" t="str">
        <f t="shared" si="1249"/>
        <v/>
      </c>
      <c r="M6104" s="13"/>
      <c r="X6104" s="13"/>
    </row>
    <row r="6105" spans="1:24" x14ac:dyDescent="0.3">
      <c r="A6105" s="13"/>
      <c r="B6105" s="11">
        <v>7123</v>
      </c>
      <c r="C6105" s="14">
        <f t="shared" si="1243"/>
        <v>84.397900000000007</v>
      </c>
      <c r="D6105" s="13"/>
      <c r="E6105" s="14">
        <f t="shared" si="1246"/>
        <v>84.3964</v>
      </c>
      <c r="F6105" s="21">
        <f t="shared" si="1244"/>
        <v>15</v>
      </c>
      <c r="G6105" s="13"/>
      <c r="H6105" s="21">
        <f t="shared" si="1245"/>
        <v>15</v>
      </c>
      <c r="I6105" s="13"/>
      <c r="J6105" s="11" t="str">
        <f t="shared" si="1247"/>
        <v>X</v>
      </c>
      <c r="K6105" s="11" t="str">
        <f t="shared" si="1248"/>
        <v/>
      </c>
      <c r="L6105" s="11" t="str">
        <f t="shared" si="1249"/>
        <v/>
      </c>
      <c r="M6105" s="13"/>
      <c r="X6105" s="13"/>
    </row>
    <row r="6106" spans="1:24" x14ac:dyDescent="0.3">
      <c r="A6106" s="13"/>
      <c r="B6106" s="11">
        <v>7124</v>
      </c>
      <c r="C6106" s="14">
        <f t="shared" si="1243"/>
        <v>84.403800000000004</v>
      </c>
      <c r="D6106" s="13"/>
      <c r="E6106" s="14">
        <f t="shared" si="1246"/>
        <v>84.4024</v>
      </c>
      <c r="F6106" s="21">
        <f t="shared" si="1244"/>
        <v>15</v>
      </c>
      <c r="G6106" s="13"/>
      <c r="H6106" s="21">
        <f t="shared" si="1245"/>
        <v>14</v>
      </c>
      <c r="I6106" s="13"/>
      <c r="J6106" s="11" t="str">
        <f t="shared" si="1247"/>
        <v/>
      </c>
      <c r="K6106" s="11" t="str">
        <f t="shared" si="1248"/>
        <v/>
      </c>
      <c r="L6106" s="11" t="str">
        <f t="shared" si="1249"/>
        <v>O</v>
      </c>
      <c r="M6106" s="13"/>
      <c r="X6106" s="13"/>
    </row>
    <row r="6107" spans="1:24" x14ac:dyDescent="0.3">
      <c r="A6107" s="13"/>
      <c r="B6107" s="11">
        <v>7125</v>
      </c>
      <c r="C6107" s="14">
        <f t="shared" si="1243"/>
        <v>84.409700000000001</v>
      </c>
      <c r="D6107" s="13"/>
      <c r="E6107" s="14">
        <f t="shared" si="1246"/>
        <v>84.408299999999997</v>
      </c>
      <c r="F6107" s="21">
        <f t="shared" si="1244"/>
        <v>15</v>
      </c>
      <c r="G6107" s="13"/>
      <c r="H6107" s="21">
        <f t="shared" si="1245"/>
        <v>14</v>
      </c>
      <c r="I6107" s="13"/>
      <c r="J6107" s="11" t="str">
        <f t="shared" si="1247"/>
        <v/>
      </c>
      <c r="K6107" s="11" t="str">
        <f t="shared" si="1248"/>
        <v/>
      </c>
      <c r="L6107" s="11" t="str">
        <f t="shared" si="1249"/>
        <v>O</v>
      </c>
      <c r="M6107" s="13"/>
      <c r="X6107" s="13"/>
    </row>
    <row r="6108" spans="1:24" x14ac:dyDescent="0.3">
      <c r="A6108" s="13"/>
      <c r="B6108" s="11">
        <v>7126</v>
      </c>
      <c r="C6108" s="14">
        <f t="shared" si="1243"/>
        <v>84.415599999999998</v>
      </c>
      <c r="D6108" s="13"/>
      <c r="E6108" s="14">
        <f t="shared" si="1246"/>
        <v>84.414199999999994</v>
      </c>
      <c r="F6108" s="21">
        <f t="shared" si="1244"/>
        <v>15</v>
      </c>
      <c r="G6108" s="13"/>
      <c r="H6108" s="21">
        <f t="shared" si="1245"/>
        <v>14</v>
      </c>
      <c r="I6108" s="13"/>
      <c r="J6108" s="11" t="str">
        <f t="shared" si="1247"/>
        <v/>
      </c>
      <c r="K6108" s="11" t="str">
        <f t="shared" si="1248"/>
        <v/>
      </c>
      <c r="L6108" s="11" t="str">
        <f t="shared" si="1249"/>
        <v>O</v>
      </c>
      <c r="M6108" s="13"/>
      <c r="X6108" s="13"/>
    </row>
    <row r="6109" spans="1:24" x14ac:dyDescent="0.3">
      <c r="A6109" s="13"/>
      <c r="B6109" s="11">
        <v>7127</v>
      </c>
      <c r="C6109" s="14">
        <f t="shared" si="1243"/>
        <v>84.421599999999998</v>
      </c>
      <c r="D6109" s="13"/>
      <c r="E6109" s="14">
        <f t="shared" si="1246"/>
        <v>84.420100000000005</v>
      </c>
      <c r="F6109" s="21">
        <v>15</v>
      </c>
      <c r="G6109" s="13"/>
      <c r="H6109" s="21">
        <f t="shared" si="1245"/>
        <v>15</v>
      </c>
      <c r="I6109" s="13"/>
      <c r="J6109" s="11" t="str">
        <f t="shared" si="1247"/>
        <v>X</v>
      </c>
      <c r="K6109" s="11" t="str">
        <f t="shared" si="1248"/>
        <v/>
      </c>
      <c r="L6109" s="11" t="str">
        <f t="shared" si="1249"/>
        <v/>
      </c>
      <c r="M6109" s="13"/>
      <c r="X6109" s="13"/>
    </row>
    <row r="6110" spans="1:24" x14ac:dyDescent="0.3">
      <c r="A6110" s="13"/>
      <c r="B6110" s="11">
        <v>7128</v>
      </c>
      <c r="C6110" s="14">
        <f t="shared" si="1243"/>
        <v>84.427499999999995</v>
      </c>
      <c r="D6110" s="13"/>
      <c r="E6110" s="14">
        <f t="shared" si="1246"/>
        <v>84.426000000000002</v>
      </c>
      <c r="F6110" s="21">
        <v>15</v>
      </c>
      <c r="G6110" s="13"/>
      <c r="H6110" s="21">
        <f t="shared" si="1245"/>
        <v>15</v>
      </c>
      <c r="I6110" s="13"/>
      <c r="J6110" s="11" t="str">
        <f t="shared" si="1247"/>
        <v>X</v>
      </c>
      <c r="K6110" s="11" t="str">
        <f t="shared" si="1248"/>
        <v/>
      </c>
      <c r="L6110" s="11" t="str">
        <f t="shared" si="1249"/>
        <v/>
      </c>
      <c r="M6110" s="13"/>
      <c r="X6110" s="13"/>
    </row>
    <row r="6111" spans="1:24" x14ac:dyDescent="0.3">
      <c r="A6111" s="13"/>
      <c r="B6111" s="11">
        <v>7129</v>
      </c>
      <c r="C6111" s="14">
        <f t="shared" si="1243"/>
        <v>84.433400000000006</v>
      </c>
      <c r="D6111" s="13"/>
      <c r="E6111" s="14">
        <f t="shared" si="1246"/>
        <v>84.432000000000002</v>
      </c>
      <c r="F6111" s="21">
        <v>15</v>
      </c>
      <c r="G6111" s="13"/>
      <c r="H6111" s="21">
        <f t="shared" si="1245"/>
        <v>14</v>
      </c>
      <c r="I6111" s="13"/>
      <c r="J6111" s="11" t="str">
        <f t="shared" si="1247"/>
        <v/>
      </c>
      <c r="K6111" s="11" t="str">
        <f t="shared" si="1248"/>
        <v/>
      </c>
      <c r="L6111" s="11" t="str">
        <f t="shared" si="1249"/>
        <v>O</v>
      </c>
      <c r="M6111" s="13"/>
      <c r="X6111" s="13"/>
    </row>
    <row r="6112" spans="1:24" x14ac:dyDescent="0.3">
      <c r="A6112" s="13"/>
      <c r="B6112" s="11">
        <v>7130</v>
      </c>
      <c r="C6112" s="14">
        <f t="shared" si="1243"/>
        <v>84.439300000000003</v>
      </c>
      <c r="D6112" s="13"/>
      <c r="E6112" s="14">
        <f t="shared" si="1246"/>
        <v>84.437899999999999</v>
      </c>
      <c r="F6112" s="21">
        <v>15</v>
      </c>
      <c r="G6112" s="13"/>
      <c r="H6112" s="21">
        <f t="shared" si="1245"/>
        <v>14</v>
      </c>
      <c r="I6112" s="13"/>
      <c r="J6112" s="11" t="str">
        <f t="shared" si="1247"/>
        <v/>
      </c>
      <c r="K6112" s="11" t="str">
        <f t="shared" si="1248"/>
        <v/>
      </c>
      <c r="L6112" s="11" t="str">
        <f t="shared" si="1249"/>
        <v>O</v>
      </c>
      <c r="M6112" s="13"/>
      <c r="X6112" s="13"/>
    </row>
    <row r="6113" spans="1:24" x14ac:dyDescent="0.3">
      <c r="A6113" s="13"/>
      <c r="B6113" s="11">
        <v>7131</v>
      </c>
      <c r="C6113" s="14">
        <f t="shared" si="1243"/>
        <v>84.4452</v>
      </c>
      <c r="D6113" s="13"/>
      <c r="E6113" s="14">
        <f t="shared" si="1246"/>
        <v>84.443799999999996</v>
      </c>
      <c r="F6113" s="21">
        <v>15</v>
      </c>
      <c r="G6113" s="13"/>
      <c r="H6113" s="21">
        <f t="shared" si="1245"/>
        <v>14</v>
      </c>
      <c r="I6113" s="13"/>
      <c r="J6113" s="11" t="str">
        <f t="shared" si="1247"/>
        <v/>
      </c>
      <c r="K6113" s="11" t="str">
        <f t="shared" si="1248"/>
        <v/>
      </c>
      <c r="L6113" s="11" t="str">
        <f t="shared" si="1249"/>
        <v>O</v>
      </c>
      <c r="M6113" s="13"/>
      <c r="X6113" s="13"/>
    </row>
    <row r="6114" spans="1:24" x14ac:dyDescent="0.3">
      <c r="A6114" s="13"/>
      <c r="B6114" s="11">
        <v>7132</v>
      </c>
      <c r="C6114" s="14">
        <f t="shared" si="1243"/>
        <v>84.4512</v>
      </c>
      <c r="D6114" s="13"/>
      <c r="E6114" s="14">
        <f t="shared" si="1246"/>
        <v>84.449700000000007</v>
      </c>
      <c r="F6114" s="21">
        <v>15</v>
      </c>
      <c r="G6114" s="13"/>
      <c r="H6114" s="21">
        <f t="shared" si="1245"/>
        <v>15</v>
      </c>
      <c r="I6114" s="13"/>
      <c r="J6114" s="11" t="str">
        <f t="shared" si="1247"/>
        <v>X</v>
      </c>
      <c r="K6114" s="11" t="str">
        <f t="shared" si="1248"/>
        <v/>
      </c>
      <c r="L6114" s="11" t="str">
        <f t="shared" si="1249"/>
        <v/>
      </c>
      <c r="M6114" s="13"/>
      <c r="X6114" s="13"/>
    </row>
    <row r="6115" spans="1:24" x14ac:dyDescent="0.3">
      <c r="A6115" s="13"/>
      <c r="B6115" s="11">
        <v>7133</v>
      </c>
      <c r="C6115" s="14">
        <f t="shared" si="1243"/>
        <v>84.457099999999997</v>
      </c>
      <c r="D6115" s="13"/>
      <c r="E6115" s="14">
        <f t="shared" si="1246"/>
        <v>84.455600000000004</v>
      </c>
      <c r="F6115" s="21">
        <v>15</v>
      </c>
      <c r="G6115" s="13"/>
      <c r="H6115" s="21">
        <f t="shared" si="1245"/>
        <v>15</v>
      </c>
      <c r="I6115" s="13"/>
      <c r="J6115" s="11" t="str">
        <f t="shared" si="1247"/>
        <v>X</v>
      </c>
      <c r="K6115" s="11" t="str">
        <f t="shared" si="1248"/>
        <v/>
      </c>
      <c r="L6115" s="11" t="str">
        <f t="shared" si="1249"/>
        <v/>
      </c>
      <c r="M6115" s="13"/>
      <c r="X6115" s="13"/>
    </row>
    <row r="6116" spans="1:24" x14ac:dyDescent="0.3">
      <c r="A6116" s="13"/>
      <c r="B6116" s="11">
        <v>7134</v>
      </c>
      <c r="C6116" s="14">
        <f t="shared" si="1243"/>
        <v>84.462999999999994</v>
      </c>
      <c r="D6116" s="13"/>
      <c r="E6116" s="14">
        <f t="shared" si="1246"/>
        <v>84.461500000000001</v>
      </c>
      <c r="F6116" s="21">
        <v>15</v>
      </c>
      <c r="G6116" s="13"/>
      <c r="H6116" s="21">
        <f t="shared" si="1245"/>
        <v>15</v>
      </c>
      <c r="I6116" s="13"/>
      <c r="J6116" s="11" t="str">
        <f t="shared" si="1247"/>
        <v>X</v>
      </c>
      <c r="K6116" s="11" t="str">
        <f t="shared" si="1248"/>
        <v/>
      </c>
      <c r="L6116" s="11" t="str">
        <f t="shared" si="1249"/>
        <v/>
      </c>
      <c r="M6116" s="13"/>
      <c r="X6116" s="13"/>
    </row>
    <row r="6117" spans="1:24" x14ac:dyDescent="0.3">
      <c r="A6117" s="13"/>
      <c r="B6117" s="11">
        <v>7135</v>
      </c>
      <c r="C6117" s="14">
        <f t="shared" si="1243"/>
        <v>84.468900000000005</v>
      </c>
      <c r="D6117" s="13"/>
      <c r="E6117" s="14">
        <f t="shared" si="1246"/>
        <v>84.467500000000001</v>
      </c>
      <c r="F6117" s="21">
        <v>15</v>
      </c>
      <c r="G6117" s="13"/>
      <c r="H6117" s="21">
        <f t="shared" si="1245"/>
        <v>14</v>
      </c>
      <c r="I6117" s="13"/>
      <c r="J6117" s="11" t="str">
        <f t="shared" si="1247"/>
        <v/>
      </c>
      <c r="K6117" s="11" t="str">
        <f t="shared" si="1248"/>
        <v/>
      </c>
      <c r="L6117" s="11" t="str">
        <f t="shared" si="1249"/>
        <v>O</v>
      </c>
      <c r="M6117" s="13"/>
      <c r="X6117" s="13"/>
    </row>
    <row r="6118" spans="1:24" x14ac:dyDescent="0.3">
      <c r="A6118" s="13"/>
      <c r="B6118" s="11">
        <v>7136</v>
      </c>
      <c r="C6118" s="14">
        <f t="shared" si="1243"/>
        <v>84.474800000000002</v>
      </c>
      <c r="D6118" s="13"/>
      <c r="E6118" s="14">
        <f t="shared" si="1246"/>
        <v>84.473399999999998</v>
      </c>
      <c r="F6118" s="21">
        <v>15</v>
      </c>
      <c r="G6118" s="13"/>
      <c r="H6118" s="21">
        <f t="shared" si="1245"/>
        <v>14</v>
      </c>
      <c r="I6118" s="13"/>
      <c r="J6118" s="11" t="str">
        <f t="shared" si="1247"/>
        <v/>
      </c>
      <c r="K6118" s="11" t="str">
        <f t="shared" si="1248"/>
        <v/>
      </c>
      <c r="L6118" s="11" t="str">
        <f t="shared" si="1249"/>
        <v>O</v>
      </c>
      <c r="M6118" s="13"/>
      <c r="X6118" s="13"/>
    </row>
    <row r="6119" spans="1:24" x14ac:dyDescent="0.3">
      <c r="A6119" s="13"/>
      <c r="B6119" s="11">
        <v>7137</v>
      </c>
      <c r="C6119" s="14">
        <f t="shared" si="1243"/>
        <v>84.480800000000002</v>
      </c>
      <c r="D6119" s="13"/>
      <c r="E6119" s="14">
        <f t="shared" si="1246"/>
        <v>84.479299999999995</v>
      </c>
      <c r="F6119" s="21">
        <v>15</v>
      </c>
      <c r="G6119" s="13"/>
      <c r="H6119" s="21">
        <f t="shared" si="1245"/>
        <v>15</v>
      </c>
      <c r="I6119" s="13"/>
      <c r="J6119" s="11" t="str">
        <f t="shared" si="1247"/>
        <v>X</v>
      </c>
      <c r="K6119" s="11" t="str">
        <f t="shared" si="1248"/>
        <v/>
      </c>
      <c r="L6119" s="11" t="str">
        <f t="shared" si="1249"/>
        <v/>
      </c>
      <c r="M6119" s="13"/>
      <c r="X6119" s="13"/>
    </row>
    <row r="6120" spans="1:24" x14ac:dyDescent="0.3">
      <c r="A6120" s="13"/>
      <c r="B6120" s="11">
        <v>7138</v>
      </c>
      <c r="C6120" s="14">
        <f t="shared" si="1243"/>
        <v>84.486699999999999</v>
      </c>
      <c r="D6120" s="13"/>
      <c r="E6120" s="14">
        <f t="shared" si="1246"/>
        <v>84.485200000000006</v>
      </c>
      <c r="F6120" s="21">
        <v>15</v>
      </c>
      <c r="G6120" s="13"/>
      <c r="H6120" s="21">
        <f t="shared" si="1245"/>
        <v>15</v>
      </c>
      <c r="I6120" s="13"/>
      <c r="J6120" s="11" t="str">
        <f t="shared" si="1247"/>
        <v>X</v>
      </c>
      <c r="K6120" s="11" t="str">
        <f t="shared" si="1248"/>
        <v/>
      </c>
      <c r="L6120" s="11" t="str">
        <f t="shared" si="1249"/>
        <v/>
      </c>
      <c r="M6120" s="13"/>
      <c r="X6120" s="13"/>
    </row>
    <row r="6121" spans="1:24" x14ac:dyDescent="0.3">
      <c r="A6121" s="13"/>
      <c r="B6121" s="11">
        <v>7139</v>
      </c>
      <c r="C6121" s="14">
        <f t="shared" si="1243"/>
        <v>84.492599999999996</v>
      </c>
      <c r="D6121" s="13"/>
      <c r="E6121" s="14">
        <f t="shared" si="1246"/>
        <v>84.491100000000003</v>
      </c>
      <c r="F6121" s="21">
        <v>15</v>
      </c>
      <c r="G6121" s="13"/>
      <c r="H6121" s="21">
        <f t="shared" si="1245"/>
        <v>15</v>
      </c>
      <c r="I6121" s="13"/>
      <c r="J6121" s="11" t="str">
        <f t="shared" si="1247"/>
        <v>X</v>
      </c>
      <c r="K6121" s="11" t="str">
        <f t="shared" si="1248"/>
        <v/>
      </c>
      <c r="L6121" s="11" t="str">
        <f t="shared" si="1249"/>
        <v/>
      </c>
      <c r="M6121" s="13"/>
      <c r="X6121" s="13"/>
    </row>
    <row r="6122" spans="1:24" x14ac:dyDescent="0.3">
      <c r="A6122" s="13"/>
      <c r="B6122" s="11">
        <v>7140</v>
      </c>
      <c r="C6122" s="14">
        <f t="shared" si="1243"/>
        <v>84.498500000000007</v>
      </c>
      <c r="D6122" s="13"/>
      <c r="E6122" s="14">
        <f t="shared" si="1246"/>
        <v>84.497</v>
      </c>
      <c r="F6122" s="21">
        <v>15</v>
      </c>
      <c r="G6122" s="13"/>
      <c r="H6122" s="21">
        <f t="shared" si="1245"/>
        <v>15</v>
      </c>
      <c r="I6122" s="13"/>
      <c r="J6122" s="11" t="str">
        <f t="shared" si="1247"/>
        <v>X</v>
      </c>
      <c r="K6122" s="11" t="str">
        <f t="shared" si="1248"/>
        <v/>
      </c>
      <c r="L6122" s="11" t="str">
        <f t="shared" si="1249"/>
        <v/>
      </c>
      <c r="M6122" s="13"/>
      <c r="X6122" s="13"/>
    </row>
    <row r="6123" spans="1:24" x14ac:dyDescent="0.3">
      <c r="A6123" s="13"/>
      <c r="B6123" s="11">
        <v>7141</v>
      </c>
      <c r="C6123" s="14">
        <f t="shared" si="1243"/>
        <v>84.504400000000004</v>
      </c>
      <c r="D6123" s="13"/>
      <c r="E6123" s="14">
        <f t="shared" si="1246"/>
        <v>84.503</v>
      </c>
      <c r="F6123" s="21">
        <v>15</v>
      </c>
      <c r="G6123" s="13"/>
      <c r="H6123" s="21">
        <f t="shared" si="1245"/>
        <v>14</v>
      </c>
      <c r="I6123" s="13"/>
      <c r="J6123" s="11" t="str">
        <f t="shared" si="1247"/>
        <v/>
      </c>
      <c r="K6123" s="11" t="str">
        <f t="shared" si="1248"/>
        <v/>
      </c>
      <c r="L6123" s="11" t="str">
        <f t="shared" si="1249"/>
        <v>O</v>
      </c>
      <c r="M6123" s="13"/>
      <c r="X6123" s="13"/>
    </row>
    <row r="6124" spans="1:24" x14ac:dyDescent="0.3">
      <c r="A6124" s="13"/>
      <c r="B6124" s="11">
        <v>7142</v>
      </c>
      <c r="C6124" s="14">
        <f t="shared" si="1243"/>
        <v>84.510400000000004</v>
      </c>
      <c r="D6124" s="13"/>
      <c r="E6124" s="14">
        <f t="shared" si="1246"/>
        <v>84.508899999999997</v>
      </c>
      <c r="F6124" s="21">
        <v>15</v>
      </c>
      <c r="G6124" s="13"/>
      <c r="H6124" s="21">
        <f t="shared" si="1245"/>
        <v>15</v>
      </c>
      <c r="I6124" s="13"/>
      <c r="J6124" s="11" t="str">
        <f t="shared" si="1247"/>
        <v>X</v>
      </c>
      <c r="K6124" s="11" t="str">
        <f t="shared" si="1248"/>
        <v/>
      </c>
      <c r="L6124" s="11" t="str">
        <f t="shared" si="1249"/>
        <v/>
      </c>
      <c r="M6124" s="13"/>
      <c r="X6124" s="13"/>
    </row>
    <row r="6125" spans="1:24" x14ac:dyDescent="0.3">
      <c r="A6125" s="13"/>
      <c r="B6125" s="11">
        <v>7143</v>
      </c>
      <c r="C6125" s="14">
        <f t="shared" si="1243"/>
        <v>84.516300000000001</v>
      </c>
      <c r="D6125" s="13"/>
      <c r="E6125" s="14">
        <f t="shared" si="1246"/>
        <v>84.514799999999994</v>
      </c>
      <c r="F6125" s="21">
        <v>15</v>
      </c>
      <c r="G6125" s="13"/>
      <c r="H6125" s="21">
        <f t="shared" si="1245"/>
        <v>15</v>
      </c>
      <c r="I6125" s="13"/>
      <c r="J6125" s="11" t="str">
        <f t="shared" si="1247"/>
        <v>X</v>
      </c>
      <c r="K6125" s="11" t="str">
        <f t="shared" si="1248"/>
        <v/>
      </c>
      <c r="L6125" s="11" t="str">
        <f t="shared" si="1249"/>
        <v/>
      </c>
      <c r="M6125" s="13"/>
      <c r="X6125" s="13"/>
    </row>
    <row r="6126" spans="1:24" x14ac:dyDescent="0.3">
      <c r="A6126" s="13"/>
      <c r="B6126" s="11">
        <v>7144</v>
      </c>
      <c r="C6126" s="14">
        <f t="shared" si="1243"/>
        <v>84.522199999999998</v>
      </c>
      <c r="D6126" s="13"/>
      <c r="E6126" s="14">
        <f t="shared" si="1246"/>
        <v>84.520700000000005</v>
      </c>
      <c r="F6126" s="21">
        <v>15</v>
      </c>
      <c r="G6126" s="13"/>
      <c r="H6126" s="21">
        <f t="shared" si="1245"/>
        <v>15</v>
      </c>
      <c r="I6126" s="13"/>
      <c r="J6126" s="11" t="str">
        <f t="shared" si="1247"/>
        <v>X</v>
      </c>
      <c r="K6126" s="11" t="str">
        <f t="shared" si="1248"/>
        <v/>
      </c>
      <c r="L6126" s="11" t="str">
        <f t="shared" si="1249"/>
        <v/>
      </c>
      <c r="M6126" s="13"/>
      <c r="X6126" s="13"/>
    </row>
    <row r="6127" spans="1:24" x14ac:dyDescent="0.3">
      <c r="A6127" s="13"/>
      <c r="B6127" s="11">
        <v>7145</v>
      </c>
      <c r="C6127" s="14">
        <f t="shared" si="1243"/>
        <v>84.528099999999995</v>
      </c>
      <c r="D6127" s="13"/>
      <c r="E6127" s="14">
        <f t="shared" si="1246"/>
        <v>84.526600000000002</v>
      </c>
      <c r="F6127" s="21">
        <v>15</v>
      </c>
      <c r="G6127" s="13"/>
      <c r="H6127" s="21">
        <f t="shared" si="1245"/>
        <v>15</v>
      </c>
      <c r="I6127" s="13"/>
      <c r="J6127" s="11" t="str">
        <f t="shared" si="1247"/>
        <v>X</v>
      </c>
      <c r="K6127" s="11" t="str">
        <f t="shared" si="1248"/>
        <v/>
      </c>
      <c r="L6127" s="11" t="str">
        <f t="shared" si="1249"/>
        <v/>
      </c>
      <c r="M6127" s="13"/>
      <c r="X6127" s="13"/>
    </row>
    <row r="6128" spans="1:24" x14ac:dyDescent="0.3">
      <c r="A6128" s="13"/>
      <c r="B6128" s="11">
        <v>7146</v>
      </c>
      <c r="C6128" s="14">
        <f t="shared" si="1243"/>
        <v>84.534000000000006</v>
      </c>
      <c r="D6128" s="13"/>
      <c r="E6128" s="14">
        <f t="shared" si="1246"/>
        <v>84.532499999999999</v>
      </c>
      <c r="F6128" s="21">
        <v>15</v>
      </c>
      <c r="G6128" s="13"/>
      <c r="H6128" s="21">
        <f t="shared" si="1245"/>
        <v>15</v>
      </c>
      <c r="I6128" s="13"/>
      <c r="J6128" s="11" t="str">
        <f t="shared" si="1247"/>
        <v>X</v>
      </c>
      <c r="K6128" s="11" t="str">
        <f t="shared" si="1248"/>
        <v/>
      </c>
      <c r="L6128" s="11" t="str">
        <f t="shared" si="1249"/>
        <v/>
      </c>
      <c r="M6128" s="13"/>
      <c r="X6128" s="13"/>
    </row>
    <row r="6129" spans="1:24" x14ac:dyDescent="0.3">
      <c r="A6129" s="13"/>
      <c r="B6129" s="11">
        <v>7147</v>
      </c>
      <c r="C6129" s="14">
        <f t="shared" si="1243"/>
        <v>84.539900000000003</v>
      </c>
      <c r="D6129" s="13"/>
      <c r="E6129" s="14">
        <f t="shared" si="1246"/>
        <v>84.538499999999999</v>
      </c>
      <c r="F6129" s="21">
        <v>15</v>
      </c>
      <c r="G6129" s="13"/>
      <c r="H6129" s="21">
        <f t="shared" si="1245"/>
        <v>14</v>
      </c>
      <c r="I6129" s="13"/>
      <c r="J6129" s="11" t="str">
        <f t="shared" si="1247"/>
        <v/>
      </c>
      <c r="K6129" s="11" t="str">
        <f t="shared" si="1248"/>
        <v/>
      </c>
      <c r="L6129" s="11" t="str">
        <f t="shared" si="1249"/>
        <v>O</v>
      </c>
      <c r="M6129" s="13"/>
      <c r="X6129" s="13"/>
    </row>
    <row r="6130" spans="1:24" x14ac:dyDescent="0.3">
      <c r="A6130" s="13"/>
      <c r="B6130" s="11">
        <v>7148</v>
      </c>
      <c r="C6130" s="14">
        <f t="shared" si="1243"/>
        <v>84.5458</v>
      </c>
      <c r="D6130" s="13"/>
      <c r="E6130" s="14">
        <f t="shared" si="1246"/>
        <v>84.544399999999996</v>
      </c>
      <c r="F6130" s="21">
        <v>15</v>
      </c>
      <c r="G6130" s="13"/>
      <c r="H6130" s="21">
        <f t="shared" si="1245"/>
        <v>14</v>
      </c>
      <c r="I6130" s="13"/>
      <c r="J6130" s="11" t="str">
        <f t="shared" si="1247"/>
        <v/>
      </c>
      <c r="K6130" s="11" t="str">
        <f t="shared" si="1248"/>
        <v/>
      </c>
      <c r="L6130" s="11" t="str">
        <f t="shared" si="1249"/>
        <v>O</v>
      </c>
      <c r="M6130" s="13"/>
      <c r="X6130" s="13"/>
    </row>
    <row r="6131" spans="1:24" x14ac:dyDescent="0.3">
      <c r="A6131" s="13"/>
      <c r="B6131" s="11">
        <v>7149</v>
      </c>
      <c r="C6131" s="14">
        <f t="shared" si="1243"/>
        <v>84.5518</v>
      </c>
      <c r="D6131" s="13"/>
      <c r="E6131" s="14">
        <f t="shared" si="1246"/>
        <v>84.550299999999993</v>
      </c>
      <c r="F6131" s="21">
        <v>15</v>
      </c>
      <c r="G6131" s="13"/>
      <c r="H6131" s="21">
        <f t="shared" si="1245"/>
        <v>15</v>
      </c>
      <c r="I6131" s="13"/>
      <c r="J6131" s="11" t="str">
        <f t="shared" si="1247"/>
        <v>X</v>
      </c>
      <c r="K6131" s="11" t="str">
        <f t="shared" si="1248"/>
        <v/>
      </c>
      <c r="L6131" s="11" t="str">
        <f t="shared" si="1249"/>
        <v/>
      </c>
      <c r="M6131" s="13"/>
      <c r="X6131" s="13"/>
    </row>
    <row r="6132" spans="1:24" x14ac:dyDescent="0.3">
      <c r="A6132" s="13"/>
      <c r="B6132" s="11">
        <v>7150</v>
      </c>
      <c r="C6132" s="14">
        <f t="shared" si="1243"/>
        <v>84.557699999999997</v>
      </c>
      <c r="D6132" s="13"/>
      <c r="E6132" s="14">
        <f t="shared" si="1246"/>
        <v>84.556200000000004</v>
      </c>
      <c r="F6132" s="21">
        <v>15</v>
      </c>
      <c r="G6132" s="13"/>
      <c r="H6132" s="21">
        <f t="shared" si="1245"/>
        <v>15</v>
      </c>
      <c r="I6132" s="13"/>
      <c r="J6132" s="11" t="str">
        <f t="shared" si="1247"/>
        <v>X</v>
      </c>
      <c r="K6132" s="11" t="str">
        <f t="shared" si="1248"/>
        <v/>
      </c>
      <c r="L6132" s="11" t="str">
        <f t="shared" si="1249"/>
        <v/>
      </c>
      <c r="M6132" s="13"/>
      <c r="X6132" s="13"/>
    </row>
    <row r="6133" spans="1:24" x14ac:dyDescent="0.3">
      <c r="A6133" s="13"/>
      <c r="B6133" s="11">
        <v>7151</v>
      </c>
      <c r="C6133" s="14">
        <f t="shared" si="1243"/>
        <v>84.563599999999994</v>
      </c>
      <c r="D6133" s="13"/>
      <c r="E6133" s="14">
        <f t="shared" si="1246"/>
        <v>84.562100000000001</v>
      </c>
      <c r="F6133" s="21">
        <v>15</v>
      </c>
      <c r="G6133" s="13"/>
      <c r="H6133" s="21">
        <f t="shared" si="1245"/>
        <v>15</v>
      </c>
      <c r="I6133" s="13"/>
      <c r="J6133" s="11" t="str">
        <f t="shared" si="1247"/>
        <v>X</v>
      </c>
      <c r="K6133" s="11" t="str">
        <f t="shared" si="1248"/>
        <v/>
      </c>
      <c r="L6133" s="11" t="str">
        <f t="shared" si="1249"/>
        <v/>
      </c>
      <c r="M6133" s="13"/>
      <c r="X6133" s="13"/>
    </row>
    <row r="6134" spans="1:24" x14ac:dyDescent="0.3">
      <c r="A6134" s="13"/>
      <c r="B6134" s="11">
        <v>7152</v>
      </c>
      <c r="C6134" s="14">
        <f t="shared" si="1243"/>
        <v>84.569500000000005</v>
      </c>
      <c r="D6134" s="13"/>
      <c r="E6134" s="14">
        <f t="shared" si="1246"/>
        <v>84.567999999999998</v>
      </c>
      <c r="F6134" s="21">
        <v>15</v>
      </c>
      <c r="G6134" s="13"/>
      <c r="H6134" s="21">
        <f t="shared" si="1245"/>
        <v>15</v>
      </c>
      <c r="I6134" s="13"/>
      <c r="J6134" s="11" t="str">
        <f t="shared" si="1247"/>
        <v>X</v>
      </c>
      <c r="K6134" s="11" t="str">
        <f t="shared" si="1248"/>
        <v/>
      </c>
      <c r="L6134" s="11" t="str">
        <f t="shared" si="1249"/>
        <v/>
      </c>
      <c r="M6134" s="13"/>
      <c r="X6134" s="13"/>
    </row>
    <row r="6135" spans="1:24" x14ac:dyDescent="0.3">
      <c r="A6135" s="13"/>
      <c r="B6135" s="11">
        <v>7153</v>
      </c>
      <c r="C6135" s="14">
        <f t="shared" si="1243"/>
        <v>84.575400000000002</v>
      </c>
      <c r="D6135" s="13"/>
      <c r="E6135" s="14">
        <f t="shared" si="1246"/>
        <v>84.573999999999998</v>
      </c>
      <c r="F6135" s="21">
        <v>15</v>
      </c>
      <c r="G6135" s="13"/>
      <c r="H6135" s="21">
        <f t="shared" si="1245"/>
        <v>14</v>
      </c>
      <c r="I6135" s="13"/>
      <c r="J6135" s="11" t="str">
        <f t="shared" ref="J6135:J6166" si="1250">IF(H6135=F6135,"X","")</f>
        <v/>
      </c>
      <c r="K6135" s="11" t="str">
        <f t="shared" ref="K6135:K6166" si="1251">IF(H6135&gt;F6135,"U","")</f>
        <v/>
      </c>
      <c r="L6135" s="11" t="str">
        <f t="shared" ref="L6135:L6166" si="1252">IF(H6135&lt;F6135,"O","")</f>
        <v>O</v>
      </c>
      <c r="M6135" s="13"/>
      <c r="X6135" s="13"/>
    </row>
    <row r="6136" spans="1:24" x14ac:dyDescent="0.3">
      <c r="A6136" s="13"/>
      <c r="B6136" s="11">
        <v>7154</v>
      </c>
      <c r="C6136" s="14">
        <f t="shared" si="1243"/>
        <v>84.581299999999999</v>
      </c>
      <c r="D6136" s="13"/>
      <c r="E6136" s="14">
        <f t="shared" si="1246"/>
        <v>84.579899999999995</v>
      </c>
      <c r="F6136" s="21">
        <v>15</v>
      </c>
      <c r="G6136" s="13"/>
      <c r="H6136" s="21">
        <f t="shared" si="1245"/>
        <v>14</v>
      </c>
      <c r="I6136" s="13"/>
      <c r="J6136" s="11" t="str">
        <f t="shared" si="1250"/>
        <v/>
      </c>
      <c r="K6136" s="11" t="str">
        <f t="shared" si="1251"/>
        <v/>
      </c>
      <c r="L6136" s="11" t="str">
        <f t="shared" si="1252"/>
        <v>O</v>
      </c>
      <c r="M6136" s="13"/>
      <c r="X6136" s="13"/>
    </row>
    <row r="6137" spans="1:24" x14ac:dyDescent="0.3">
      <c r="A6137" s="13"/>
      <c r="B6137" s="11">
        <v>7155</v>
      </c>
      <c r="C6137" s="14">
        <f t="shared" si="1243"/>
        <v>84.587199999999996</v>
      </c>
      <c r="D6137" s="13"/>
      <c r="E6137" s="14">
        <f t="shared" si="1246"/>
        <v>84.585800000000006</v>
      </c>
      <c r="F6137" s="21">
        <f t="shared" ref="F6137:F6159" si="1253">ROUND(15-(((E6137-84)-0.58)/0.14)*(15/6),0)</f>
        <v>15</v>
      </c>
      <c r="G6137" s="13"/>
      <c r="H6137" s="21">
        <f t="shared" si="1245"/>
        <v>14</v>
      </c>
      <c r="I6137" s="13"/>
      <c r="J6137" s="11" t="str">
        <f t="shared" si="1250"/>
        <v/>
      </c>
      <c r="K6137" s="11" t="str">
        <f t="shared" si="1251"/>
        <v/>
      </c>
      <c r="L6137" s="11" t="str">
        <f t="shared" si="1252"/>
        <v>O</v>
      </c>
      <c r="M6137" s="13"/>
      <c r="X6137" s="13"/>
    </row>
    <row r="6138" spans="1:24" x14ac:dyDescent="0.3">
      <c r="A6138" s="13"/>
      <c r="B6138" s="11">
        <v>7156</v>
      </c>
      <c r="C6138" s="14">
        <f t="shared" si="1243"/>
        <v>84.593100000000007</v>
      </c>
      <c r="D6138" s="13"/>
      <c r="E6138" s="14">
        <f t="shared" si="1246"/>
        <v>84.591700000000003</v>
      </c>
      <c r="F6138" s="21">
        <f t="shared" si="1253"/>
        <v>15</v>
      </c>
      <c r="G6138" s="13"/>
      <c r="H6138" s="21">
        <f t="shared" si="1245"/>
        <v>14</v>
      </c>
      <c r="I6138" s="13"/>
      <c r="J6138" s="11" t="str">
        <f t="shared" si="1250"/>
        <v/>
      </c>
      <c r="K6138" s="11" t="str">
        <f t="shared" si="1251"/>
        <v/>
      </c>
      <c r="L6138" s="11" t="str">
        <f t="shared" si="1252"/>
        <v>O</v>
      </c>
      <c r="M6138" s="13"/>
      <c r="X6138" s="13"/>
    </row>
    <row r="6139" spans="1:24" x14ac:dyDescent="0.3">
      <c r="A6139" s="13"/>
      <c r="B6139" s="11">
        <v>7157</v>
      </c>
      <c r="C6139" s="14">
        <f t="shared" si="1243"/>
        <v>84.599100000000007</v>
      </c>
      <c r="D6139" s="13"/>
      <c r="E6139" s="14">
        <f t="shared" si="1246"/>
        <v>84.5976</v>
      </c>
      <c r="F6139" s="21">
        <f t="shared" si="1253"/>
        <v>15</v>
      </c>
      <c r="G6139" s="13"/>
      <c r="H6139" s="21">
        <f t="shared" si="1245"/>
        <v>15</v>
      </c>
      <c r="I6139" s="13"/>
      <c r="J6139" s="11" t="str">
        <f t="shared" si="1250"/>
        <v>X</v>
      </c>
      <c r="K6139" s="11" t="str">
        <f t="shared" si="1251"/>
        <v/>
      </c>
      <c r="L6139" s="11" t="str">
        <f t="shared" si="1252"/>
        <v/>
      </c>
      <c r="M6139" s="13"/>
      <c r="X6139" s="13"/>
    </row>
    <row r="6140" spans="1:24" x14ac:dyDescent="0.3">
      <c r="A6140" s="13"/>
      <c r="B6140" s="11">
        <v>7158</v>
      </c>
      <c r="C6140" s="14">
        <f t="shared" si="1243"/>
        <v>84.605000000000004</v>
      </c>
      <c r="D6140" s="13"/>
      <c r="E6140" s="14">
        <f t="shared" si="1246"/>
        <v>84.6036</v>
      </c>
      <c r="F6140" s="21">
        <f t="shared" si="1253"/>
        <v>15</v>
      </c>
      <c r="G6140" s="13"/>
      <c r="H6140" s="21">
        <f t="shared" si="1245"/>
        <v>14</v>
      </c>
      <c r="I6140" s="13"/>
      <c r="J6140" s="11" t="str">
        <f t="shared" si="1250"/>
        <v/>
      </c>
      <c r="K6140" s="11" t="str">
        <f t="shared" si="1251"/>
        <v/>
      </c>
      <c r="L6140" s="11" t="str">
        <f t="shared" si="1252"/>
        <v>O</v>
      </c>
      <c r="M6140" s="13"/>
      <c r="X6140" s="13"/>
    </row>
    <row r="6141" spans="1:24" x14ac:dyDescent="0.3">
      <c r="A6141" s="13"/>
      <c r="B6141" s="11">
        <v>7159</v>
      </c>
      <c r="C6141" s="14">
        <f t="shared" si="1243"/>
        <v>84.610900000000001</v>
      </c>
      <c r="D6141" s="13"/>
      <c r="E6141" s="14">
        <f t="shared" si="1246"/>
        <v>84.609499999999997</v>
      </c>
      <c r="F6141" s="21">
        <f t="shared" si="1253"/>
        <v>14</v>
      </c>
      <c r="G6141" s="13"/>
      <c r="H6141" s="21">
        <f t="shared" si="1245"/>
        <v>14</v>
      </c>
      <c r="I6141" s="13"/>
      <c r="J6141" s="11" t="str">
        <f t="shared" si="1250"/>
        <v>X</v>
      </c>
      <c r="K6141" s="11" t="str">
        <f t="shared" si="1251"/>
        <v/>
      </c>
      <c r="L6141" s="11" t="str">
        <f t="shared" si="1252"/>
        <v/>
      </c>
      <c r="M6141" s="13"/>
      <c r="X6141" s="13"/>
    </row>
    <row r="6142" spans="1:24" x14ac:dyDescent="0.3">
      <c r="A6142" s="13"/>
      <c r="B6142" s="11">
        <v>7160</v>
      </c>
      <c r="C6142" s="14">
        <f t="shared" si="1243"/>
        <v>84.616799999999998</v>
      </c>
      <c r="D6142" s="13"/>
      <c r="E6142" s="14">
        <f t="shared" si="1246"/>
        <v>84.615399999999994</v>
      </c>
      <c r="F6142" s="21">
        <f t="shared" si="1253"/>
        <v>14</v>
      </c>
      <c r="G6142" s="13"/>
      <c r="H6142" s="21">
        <f t="shared" si="1245"/>
        <v>14</v>
      </c>
      <c r="I6142" s="13"/>
      <c r="J6142" s="11" t="str">
        <f t="shared" si="1250"/>
        <v>X</v>
      </c>
      <c r="K6142" s="11" t="str">
        <f t="shared" si="1251"/>
        <v/>
      </c>
      <c r="L6142" s="11" t="str">
        <f t="shared" si="1252"/>
        <v/>
      </c>
      <c r="M6142" s="13"/>
      <c r="X6142" s="13"/>
    </row>
    <row r="6143" spans="1:24" x14ac:dyDescent="0.3">
      <c r="A6143" s="13"/>
      <c r="B6143" s="11">
        <v>7161</v>
      </c>
      <c r="C6143" s="14">
        <f t="shared" si="1243"/>
        <v>84.622699999999995</v>
      </c>
      <c r="D6143" s="13"/>
      <c r="E6143" s="14">
        <f t="shared" si="1246"/>
        <v>84.621300000000005</v>
      </c>
      <c r="F6143" s="21">
        <f t="shared" si="1253"/>
        <v>14</v>
      </c>
      <c r="G6143" s="13"/>
      <c r="H6143" s="21">
        <f t="shared" si="1245"/>
        <v>14</v>
      </c>
      <c r="I6143" s="13"/>
      <c r="J6143" s="11" t="str">
        <f t="shared" si="1250"/>
        <v>X</v>
      </c>
      <c r="K6143" s="11" t="str">
        <f t="shared" si="1251"/>
        <v/>
      </c>
      <c r="L6143" s="11" t="str">
        <f t="shared" si="1252"/>
        <v/>
      </c>
      <c r="M6143" s="13"/>
      <c r="X6143" s="13"/>
    </row>
    <row r="6144" spans="1:24" x14ac:dyDescent="0.3">
      <c r="A6144" s="13"/>
      <c r="B6144" s="11">
        <v>7162</v>
      </c>
      <c r="C6144" s="14">
        <f t="shared" si="1243"/>
        <v>84.628600000000006</v>
      </c>
      <c r="D6144" s="13"/>
      <c r="E6144" s="14">
        <f t="shared" si="1246"/>
        <v>84.627200000000002</v>
      </c>
      <c r="F6144" s="21">
        <f t="shared" si="1253"/>
        <v>14</v>
      </c>
      <c r="G6144" s="13"/>
      <c r="H6144" s="21">
        <f t="shared" si="1245"/>
        <v>14</v>
      </c>
      <c r="I6144" s="13"/>
      <c r="J6144" s="11" t="str">
        <f t="shared" si="1250"/>
        <v>X</v>
      </c>
      <c r="K6144" s="11" t="str">
        <f t="shared" si="1251"/>
        <v/>
      </c>
      <c r="L6144" s="11" t="str">
        <f t="shared" si="1252"/>
        <v/>
      </c>
      <c r="M6144" s="13"/>
      <c r="X6144" s="13"/>
    </row>
    <row r="6145" spans="1:24" x14ac:dyDescent="0.3">
      <c r="A6145" s="13"/>
      <c r="B6145" s="11">
        <v>7163</v>
      </c>
      <c r="C6145" s="14">
        <f t="shared" si="1243"/>
        <v>84.634500000000003</v>
      </c>
      <c r="D6145" s="13"/>
      <c r="E6145" s="14">
        <f t="shared" si="1246"/>
        <v>84.633099999999999</v>
      </c>
      <c r="F6145" s="21">
        <f t="shared" si="1253"/>
        <v>14</v>
      </c>
      <c r="G6145" s="13"/>
      <c r="H6145" s="21">
        <f t="shared" si="1245"/>
        <v>14</v>
      </c>
      <c r="I6145" s="13"/>
      <c r="J6145" s="11" t="str">
        <f t="shared" si="1250"/>
        <v>X</v>
      </c>
      <c r="K6145" s="11" t="str">
        <f t="shared" si="1251"/>
        <v/>
      </c>
      <c r="L6145" s="11" t="str">
        <f t="shared" si="1252"/>
        <v/>
      </c>
      <c r="M6145" s="13"/>
      <c r="X6145" s="13"/>
    </row>
    <row r="6146" spans="1:24" x14ac:dyDescent="0.3">
      <c r="A6146" s="13"/>
      <c r="B6146" s="11">
        <v>7164</v>
      </c>
      <c r="C6146" s="14">
        <f t="shared" si="1243"/>
        <v>84.6404</v>
      </c>
      <c r="D6146" s="13"/>
      <c r="E6146" s="14">
        <f t="shared" si="1246"/>
        <v>84.639099999999999</v>
      </c>
      <c r="F6146" s="21">
        <f t="shared" si="1253"/>
        <v>14</v>
      </c>
      <c r="G6146" s="13"/>
      <c r="H6146" s="21">
        <f t="shared" si="1245"/>
        <v>13</v>
      </c>
      <c r="I6146" s="13"/>
      <c r="J6146" s="11" t="str">
        <f t="shared" si="1250"/>
        <v/>
      </c>
      <c r="K6146" s="11" t="str">
        <f t="shared" si="1251"/>
        <v/>
      </c>
      <c r="L6146" s="11" t="str">
        <f t="shared" si="1252"/>
        <v>O</v>
      </c>
      <c r="M6146" s="13"/>
      <c r="X6146" s="13"/>
    </row>
    <row r="6147" spans="1:24" x14ac:dyDescent="0.3">
      <c r="A6147" s="13"/>
      <c r="B6147" s="11">
        <v>7165</v>
      </c>
      <c r="C6147" s="14">
        <f t="shared" si="1243"/>
        <v>84.646299999999997</v>
      </c>
      <c r="D6147" s="13"/>
      <c r="E6147" s="14">
        <f t="shared" si="1246"/>
        <v>84.644999999999996</v>
      </c>
      <c r="F6147" s="21">
        <f t="shared" si="1253"/>
        <v>14</v>
      </c>
      <c r="G6147" s="13"/>
      <c r="H6147" s="21">
        <f t="shared" si="1245"/>
        <v>13</v>
      </c>
      <c r="I6147" s="13"/>
      <c r="J6147" s="11" t="str">
        <f t="shared" si="1250"/>
        <v/>
      </c>
      <c r="K6147" s="11" t="str">
        <f t="shared" si="1251"/>
        <v/>
      </c>
      <c r="L6147" s="11" t="str">
        <f t="shared" si="1252"/>
        <v>O</v>
      </c>
      <c r="M6147" s="13"/>
      <c r="X6147" s="13"/>
    </row>
    <row r="6148" spans="1:24" x14ac:dyDescent="0.3">
      <c r="A6148" s="13"/>
      <c r="B6148" s="11">
        <v>7166</v>
      </c>
      <c r="C6148" s="14">
        <f t="shared" si="1243"/>
        <v>84.652199999999993</v>
      </c>
      <c r="D6148" s="13"/>
      <c r="E6148" s="14">
        <f t="shared" si="1246"/>
        <v>84.650899999999993</v>
      </c>
      <c r="F6148" s="21">
        <f t="shared" si="1253"/>
        <v>14</v>
      </c>
      <c r="G6148" s="13"/>
      <c r="H6148" s="21">
        <f t="shared" si="1245"/>
        <v>13</v>
      </c>
      <c r="I6148" s="13"/>
      <c r="J6148" s="11" t="str">
        <f t="shared" si="1250"/>
        <v/>
      </c>
      <c r="K6148" s="11" t="str">
        <f t="shared" si="1251"/>
        <v/>
      </c>
      <c r="L6148" s="11" t="str">
        <f t="shared" si="1252"/>
        <v>O</v>
      </c>
      <c r="M6148" s="13"/>
      <c r="X6148" s="13"/>
    </row>
    <row r="6149" spans="1:24" x14ac:dyDescent="0.3">
      <c r="A6149" s="13"/>
      <c r="B6149" s="11">
        <v>7167</v>
      </c>
      <c r="C6149" s="14">
        <f t="shared" si="1243"/>
        <v>84.658100000000005</v>
      </c>
      <c r="D6149" s="13"/>
      <c r="E6149" s="14">
        <f t="shared" si="1246"/>
        <v>84.656800000000004</v>
      </c>
      <c r="F6149" s="21">
        <f t="shared" si="1253"/>
        <v>14</v>
      </c>
      <c r="G6149" s="13"/>
      <c r="H6149" s="21">
        <f t="shared" si="1245"/>
        <v>13</v>
      </c>
      <c r="I6149" s="13"/>
      <c r="J6149" s="11" t="str">
        <f t="shared" si="1250"/>
        <v/>
      </c>
      <c r="K6149" s="11" t="str">
        <f t="shared" si="1251"/>
        <v/>
      </c>
      <c r="L6149" s="11" t="str">
        <f t="shared" si="1252"/>
        <v>O</v>
      </c>
      <c r="M6149" s="13"/>
      <c r="X6149" s="13"/>
    </row>
    <row r="6150" spans="1:24" x14ac:dyDescent="0.3">
      <c r="A6150" s="13"/>
      <c r="B6150" s="11">
        <v>7168</v>
      </c>
      <c r="C6150" s="14">
        <f t="shared" ref="C6150:C6213" si="1254">ROUND(SQRT(B6150),4)</f>
        <v>84.664000000000001</v>
      </c>
      <c r="D6150" s="13"/>
      <c r="E6150" s="14">
        <f t="shared" si="1246"/>
        <v>84.662700000000001</v>
      </c>
      <c r="F6150" s="21">
        <f t="shared" si="1253"/>
        <v>14</v>
      </c>
      <c r="G6150" s="13"/>
      <c r="H6150" s="21">
        <f t="shared" si="1245"/>
        <v>13</v>
      </c>
      <c r="I6150" s="13"/>
      <c r="J6150" s="11" t="str">
        <f t="shared" si="1250"/>
        <v/>
      </c>
      <c r="K6150" s="11" t="str">
        <f t="shared" si="1251"/>
        <v/>
      </c>
      <c r="L6150" s="11" t="str">
        <f t="shared" si="1252"/>
        <v>O</v>
      </c>
      <c r="M6150" s="13"/>
      <c r="X6150" s="13"/>
    </row>
    <row r="6151" spans="1:24" x14ac:dyDescent="0.3">
      <c r="A6151" s="13"/>
      <c r="B6151" s="11">
        <v>7169</v>
      </c>
      <c r="C6151" s="14">
        <f t="shared" si="1254"/>
        <v>84.669899999999998</v>
      </c>
      <c r="D6151" s="13"/>
      <c r="E6151" s="14">
        <f t="shared" si="1246"/>
        <v>84.668599999999998</v>
      </c>
      <c r="F6151" s="21">
        <f t="shared" si="1253"/>
        <v>13</v>
      </c>
      <c r="G6151" s="13"/>
      <c r="H6151" s="21">
        <f t="shared" ref="H6151:H6214" si="1255">ROUND(C6151-E6151,4)*10000</f>
        <v>13</v>
      </c>
      <c r="I6151" s="13"/>
      <c r="J6151" s="11" t="str">
        <f t="shared" si="1250"/>
        <v>X</v>
      </c>
      <c r="K6151" s="11" t="str">
        <f t="shared" si="1251"/>
        <v/>
      </c>
      <c r="L6151" s="11" t="str">
        <f t="shared" si="1252"/>
        <v/>
      </c>
      <c r="M6151" s="13"/>
      <c r="X6151" s="13"/>
    </row>
    <row r="6152" spans="1:24" x14ac:dyDescent="0.3">
      <c r="A6152" s="13"/>
      <c r="B6152" s="11">
        <v>7170</v>
      </c>
      <c r="C6152" s="14">
        <f t="shared" si="1254"/>
        <v>84.675899999999999</v>
      </c>
      <c r="D6152" s="13"/>
      <c r="E6152" s="14">
        <f t="shared" si="1246"/>
        <v>84.674599999999998</v>
      </c>
      <c r="F6152" s="21">
        <f t="shared" si="1253"/>
        <v>13</v>
      </c>
      <c r="G6152" s="13"/>
      <c r="H6152" s="21">
        <f t="shared" si="1255"/>
        <v>13</v>
      </c>
      <c r="I6152" s="13"/>
      <c r="J6152" s="11" t="str">
        <f t="shared" si="1250"/>
        <v>X</v>
      </c>
      <c r="K6152" s="11" t="str">
        <f t="shared" si="1251"/>
        <v/>
      </c>
      <c r="L6152" s="11" t="str">
        <f t="shared" si="1252"/>
        <v/>
      </c>
      <c r="M6152" s="13"/>
      <c r="X6152" s="13"/>
    </row>
    <row r="6153" spans="1:24" x14ac:dyDescent="0.3">
      <c r="A6153" s="13"/>
      <c r="B6153" s="11">
        <v>7171</v>
      </c>
      <c r="C6153" s="14">
        <f t="shared" si="1254"/>
        <v>84.681799999999996</v>
      </c>
      <c r="D6153" s="13"/>
      <c r="E6153" s="14">
        <f t="shared" si="1246"/>
        <v>84.680499999999995</v>
      </c>
      <c r="F6153" s="21">
        <f t="shared" si="1253"/>
        <v>13</v>
      </c>
      <c r="G6153" s="13"/>
      <c r="H6153" s="21">
        <f t="shared" si="1255"/>
        <v>13</v>
      </c>
      <c r="I6153" s="13"/>
      <c r="J6153" s="11" t="str">
        <f t="shared" si="1250"/>
        <v>X</v>
      </c>
      <c r="K6153" s="11" t="str">
        <f t="shared" si="1251"/>
        <v/>
      </c>
      <c r="L6153" s="11" t="str">
        <f t="shared" si="1252"/>
        <v/>
      </c>
      <c r="M6153" s="13"/>
      <c r="X6153" s="13"/>
    </row>
    <row r="6154" spans="1:24" x14ac:dyDescent="0.3">
      <c r="A6154" s="13"/>
      <c r="B6154" s="11">
        <v>7172</v>
      </c>
      <c r="C6154" s="14">
        <f t="shared" si="1254"/>
        <v>84.687700000000007</v>
      </c>
      <c r="D6154" s="13"/>
      <c r="E6154" s="14">
        <f t="shared" si="1246"/>
        <v>84.686400000000006</v>
      </c>
      <c r="F6154" s="21">
        <f t="shared" si="1253"/>
        <v>13</v>
      </c>
      <c r="G6154" s="13"/>
      <c r="H6154" s="21">
        <f t="shared" si="1255"/>
        <v>13</v>
      </c>
      <c r="I6154" s="13"/>
      <c r="J6154" s="11" t="str">
        <f t="shared" si="1250"/>
        <v>X</v>
      </c>
      <c r="K6154" s="11" t="str">
        <f t="shared" si="1251"/>
        <v/>
      </c>
      <c r="L6154" s="11" t="str">
        <f t="shared" si="1252"/>
        <v/>
      </c>
      <c r="M6154" s="13"/>
      <c r="X6154" s="13"/>
    </row>
    <row r="6155" spans="1:24" x14ac:dyDescent="0.3">
      <c r="A6155" s="13"/>
      <c r="B6155" s="11">
        <v>7173</v>
      </c>
      <c r="C6155" s="14">
        <f t="shared" si="1254"/>
        <v>84.693600000000004</v>
      </c>
      <c r="D6155" s="13"/>
      <c r="E6155" s="14">
        <f t="shared" si="1246"/>
        <v>84.692300000000003</v>
      </c>
      <c r="F6155" s="21">
        <f t="shared" si="1253"/>
        <v>13</v>
      </c>
      <c r="G6155" s="13"/>
      <c r="H6155" s="21">
        <f t="shared" si="1255"/>
        <v>13</v>
      </c>
      <c r="I6155" s="13"/>
      <c r="J6155" s="11" t="str">
        <f t="shared" si="1250"/>
        <v>X</v>
      </c>
      <c r="K6155" s="11" t="str">
        <f t="shared" si="1251"/>
        <v/>
      </c>
      <c r="L6155" s="11" t="str">
        <f t="shared" si="1252"/>
        <v/>
      </c>
      <c r="M6155" s="13"/>
      <c r="X6155" s="13"/>
    </row>
    <row r="6156" spans="1:24" x14ac:dyDescent="0.3">
      <c r="A6156" s="13"/>
      <c r="B6156" s="11">
        <v>7174</v>
      </c>
      <c r="C6156" s="14">
        <f t="shared" si="1254"/>
        <v>84.6995</v>
      </c>
      <c r="D6156" s="13"/>
      <c r="E6156" s="14">
        <f t="shared" si="1246"/>
        <v>84.6982</v>
      </c>
      <c r="F6156" s="21">
        <f t="shared" si="1253"/>
        <v>13</v>
      </c>
      <c r="G6156" s="13"/>
      <c r="H6156" s="21">
        <f t="shared" si="1255"/>
        <v>13</v>
      </c>
      <c r="I6156" s="13"/>
      <c r="J6156" s="11" t="str">
        <f t="shared" si="1250"/>
        <v>X</v>
      </c>
      <c r="K6156" s="11" t="str">
        <f t="shared" si="1251"/>
        <v/>
      </c>
      <c r="L6156" s="11" t="str">
        <f t="shared" si="1252"/>
        <v/>
      </c>
      <c r="M6156" s="13"/>
      <c r="X6156" s="13"/>
    </row>
    <row r="6157" spans="1:24" x14ac:dyDescent="0.3">
      <c r="A6157" s="13"/>
      <c r="B6157" s="11">
        <v>7175</v>
      </c>
      <c r="C6157" s="14">
        <f t="shared" si="1254"/>
        <v>84.705399999999997</v>
      </c>
      <c r="D6157" s="13"/>
      <c r="E6157" s="14">
        <f t="shared" si="1246"/>
        <v>84.704099999999997</v>
      </c>
      <c r="F6157" s="21">
        <f t="shared" si="1253"/>
        <v>13</v>
      </c>
      <c r="G6157" s="13"/>
      <c r="H6157" s="21">
        <f t="shared" si="1255"/>
        <v>13</v>
      </c>
      <c r="I6157" s="13"/>
      <c r="J6157" s="11" t="str">
        <f t="shared" si="1250"/>
        <v>X</v>
      </c>
      <c r="K6157" s="11" t="str">
        <f t="shared" si="1251"/>
        <v/>
      </c>
      <c r="L6157" s="11" t="str">
        <f t="shared" si="1252"/>
        <v/>
      </c>
      <c r="M6157" s="13"/>
      <c r="X6157" s="13"/>
    </row>
    <row r="6158" spans="1:24" x14ac:dyDescent="0.3">
      <c r="A6158" s="13"/>
      <c r="B6158" s="11">
        <v>7176</v>
      </c>
      <c r="C6158" s="14">
        <f t="shared" si="1254"/>
        <v>84.711299999999994</v>
      </c>
      <c r="D6158" s="13"/>
      <c r="E6158" s="14">
        <f t="shared" si="1246"/>
        <v>84.710099999999997</v>
      </c>
      <c r="F6158" s="21">
        <f t="shared" si="1253"/>
        <v>13</v>
      </c>
      <c r="G6158" s="13"/>
      <c r="H6158" s="21">
        <f t="shared" si="1255"/>
        <v>11.999999999999998</v>
      </c>
      <c r="I6158" s="13"/>
      <c r="J6158" s="11" t="str">
        <f t="shared" si="1250"/>
        <v/>
      </c>
      <c r="K6158" s="11" t="str">
        <f t="shared" si="1251"/>
        <v/>
      </c>
      <c r="L6158" s="11" t="str">
        <f t="shared" si="1252"/>
        <v>O</v>
      </c>
      <c r="M6158" s="13"/>
      <c r="X6158" s="13"/>
    </row>
    <row r="6159" spans="1:24" x14ac:dyDescent="0.3">
      <c r="A6159" s="13"/>
      <c r="B6159" s="11">
        <v>7177</v>
      </c>
      <c r="C6159" s="14">
        <f t="shared" si="1254"/>
        <v>84.717200000000005</v>
      </c>
      <c r="D6159" s="13"/>
      <c r="E6159" s="14">
        <f t="shared" si="1246"/>
        <v>84.715999999999994</v>
      </c>
      <c r="F6159" s="21">
        <f t="shared" si="1253"/>
        <v>13</v>
      </c>
      <c r="G6159" s="13"/>
      <c r="H6159" s="21">
        <f t="shared" si="1255"/>
        <v>11.999999999999998</v>
      </c>
      <c r="I6159" s="13"/>
      <c r="J6159" s="11" t="str">
        <f t="shared" si="1250"/>
        <v/>
      </c>
      <c r="K6159" s="11" t="str">
        <f t="shared" si="1251"/>
        <v/>
      </c>
      <c r="L6159" s="11" t="str">
        <f t="shared" si="1252"/>
        <v>O</v>
      </c>
      <c r="M6159" s="13"/>
      <c r="X6159" s="13"/>
    </row>
    <row r="6160" spans="1:24" x14ac:dyDescent="0.3">
      <c r="A6160" s="13"/>
      <c r="B6160" s="11">
        <v>7178</v>
      </c>
      <c r="C6160" s="14">
        <f t="shared" si="1254"/>
        <v>84.723100000000002</v>
      </c>
      <c r="D6160" s="13"/>
      <c r="E6160" s="14">
        <f t="shared" si="1246"/>
        <v>84.721900000000005</v>
      </c>
      <c r="F6160" s="21">
        <f t="shared" ref="F6160:F6183" si="1256">ROUND((15/2)+((0.86-(E6160-84))/0.14)*(15/3),0)</f>
        <v>12</v>
      </c>
      <c r="G6160" s="13"/>
      <c r="H6160" s="21">
        <f t="shared" si="1255"/>
        <v>11.999999999999998</v>
      </c>
      <c r="I6160" s="13"/>
      <c r="J6160" s="11" t="str">
        <f t="shared" si="1250"/>
        <v>X</v>
      </c>
      <c r="K6160" s="11" t="str">
        <f t="shared" si="1251"/>
        <v/>
      </c>
      <c r="L6160" s="11" t="str">
        <f t="shared" si="1252"/>
        <v/>
      </c>
      <c r="M6160" s="13"/>
      <c r="X6160" s="13"/>
    </row>
    <row r="6161" spans="1:24" x14ac:dyDescent="0.3">
      <c r="A6161" s="13"/>
      <c r="B6161" s="11">
        <v>7179</v>
      </c>
      <c r="C6161" s="14">
        <f t="shared" si="1254"/>
        <v>84.728999999999999</v>
      </c>
      <c r="D6161" s="13"/>
      <c r="E6161" s="14">
        <f t="shared" si="1246"/>
        <v>84.727800000000002</v>
      </c>
      <c r="F6161" s="21">
        <f t="shared" si="1256"/>
        <v>12</v>
      </c>
      <c r="G6161" s="13"/>
      <c r="H6161" s="21">
        <f t="shared" si="1255"/>
        <v>11.999999999999998</v>
      </c>
      <c r="I6161" s="13"/>
      <c r="J6161" s="11" t="str">
        <f t="shared" si="1250"/>
        <v>X</v>
      </c>
      <c r="K6161" s="11" t="str">
        <f t="shared" si="1251"/>
        <v/>
      </c>
      <c r="L6161" s="11" t="str">
        <f t="shared" si="1252"/>
        <v/>
      </c>
      <c r="M6161" s="13"/>
      <c r="X6161" s="13"/>
    </row>
    <row r="6162" spans="1:24" x14ac:dyDescent="0.3">
      <c r="A6162" s="13"/>
      <c r="B6162" s="11">
        <v>7180</v>
      </c>
      <c r="C6162" s="14">
        <f t="shared" si="1254"/>
        <v>84.734899999999996</v>
      </c>
      <c r="D6162" s="13"/>
      <c r="E6162" s="14">
        <f t="shared" si="1246"/>
        <v>84.733699999999999</v>
      </c>
      <c r="F6162" s="21">
        <f t="shared" si="1256"/>
        <v>12</v>
      </c>
      <c r="G6162" s="13"/>
      <c r="H6162" s="21">
        <f t="shared" si="1255"/>
        <v>11.999999999999998</v>
      </c>
      <c r="I6162" s="13"/>
      <c r="J6162" s="11" t="str">
        <f t="shared" si="1250"/>
        <v>X</v>
      </c>
      <c r="K6162" s="11" t="str">
        <f t="shared" si="1251"/>
        <v/>
      </c>
      <c r="L6162" s="11" t="str">
        <f t="shared" si="1252"/>
        <v/>
      </c>
      <c r="M6162" s="13"/>
      <c r="X6162" s="13"/>
    </row>
    <row r="6163" spans="1:24" x14ac:dyDescent="0.3">
      <c r="A6163" s="13"/>
      <c r="B6163" s="11">
        <v>7181</v>
      </c>
      <c r="C6163" s="14">
        <f t="shared" si="1254"/>
        <v>84.740799999999993</v>
      </c>
      <c r="D6163" s="13"/>
      <c r="E6163" s="14">
        <f t="shared" si="1246"/>
        <v>84.739599999999996</v>
      </c>
      <c r="F6163" s="21">
        <f t="shared" si="1256"/>
        <v>12</v>
      </c>
      <c r="G6163" s="13"/>
      <c r="H6163" s="21">
        <f t="shared" si="1255"/>
        <v>11.999999999999998</v>
      </c>
      <c r="I6163" s="13"/>
      <c r="J6163" s="11" t="str">
        <f t="shared" si="1250"/>
        <v>X</v>
      </c>
      <c r="K6163" s="11" t="str">
        <f t="shared" si="1251"/>
        <v/>
      </c>
      <c r="L6163" s="11" t="str">
        <f t="shared" si="1252"/>
        <v/>
      </c>
      <c r="M6163" s="13"/>
      <c r="X6163" s="13"/>
    </row>
    <row r="6164" spans="1:24" x14ac:dyDescent="0.3">
      <c r="A6164" s="13"/>
      <c r="B6164" s="11">
        <v>7182</v>
      </c>
      <c r="C6164" s="14">
        <f t="shared" si="1254"/>
        <v>84.746700000000004</v>
      </c>
      <c r="D6164" s="13"/>
      <c r="E6164" s="14">
        <f t="shared" si="1246"/>
        <v>84.745599999999996</v>
      </c>
      <c r="F6164" s="21">
        <f t="shared" si="1256"/>
        <v>12</v>
      </c>
      <c r="G6164" s="13"/>
      <c r="H6164" s="21">
        <f t="shared" si="1255"/>
        <v>11</v>
      </c>
      <c r="I6164" s="13"/>
      <c r="J6164" s="11" t="str">
        <f t="shared" si="1250"/>
        <v/>
      </c>
      <c r="K6164" s="11" t="str">
        <f t="shared" si="1251"/>
        <v/>
      </c>
      <c r="L6164" s="11" t="str">
        <f t="shared" si="1252"/>
        <v>O</v>
      </c>
      <c r="M6164" s="13"/>
      <c r="X6164" s="13"/>
    </row>
    <row r="6165" spans="1:24" x14ac:dyDescent="0.3">
      <c r="A6165" s="13"/>
      <c r="B6165" s="11">
        <v>7183</v>
      </c>
      <c r="C6165" s="14">
        <f t="shared" si="1254"/>
        <v>84.752600000000001</v>
      </c>
      <c r="D6165" s="13"/>
      <c r="E6165" s="14">
        <f t="shared" si="1246"/>
        <v>84.751499999999993</v>
      </c>
      <c r="F6165" s="21">
        <f t="shared" si="1256"/>
        <v>11</v>
      </c>
      <c r="G6165" s="13"/>
      <c r="H6165" s="21">
        <f t="shared" si="1255"/>
        <v>11</v>
      </c>
      <c r="I6165" s="13"/>
      <c r="J6165" s="11" t="str">
        <f t="shared" si="1250"/>
        <v>X</v>
      </c>
      <c r="K6165" s="11" t="str">
        <f t="shared" si="1251"/>
        <v/>
      </c>
      <c r="L6165" s="11" t="str">
        <f t="shared" si="1252"/>
        <v/>
      </c>
      <c r="M6165" s="13"/>
      <c r="X6165" s="13"/>
    </row>
    <row r="6166" spans="1:24" x14ac:dyDescent="0.3">
      <c r="A6166" s="13"/>
      <c r="B6166" s="11">
        <v>7184</v>
      </c>
      <c r="C6166" s="14">
        <f t="shared" si="1254"/>
        <v>84.758499999999998</v>
      </c>
      <c r="D6166" s="13"/>
      <c r="E6166" s="14">
        <f t="shared" si="1246"/>
        <v>84.757400000000004</v>
      </c>
      <c r="F6166" s="21">
        <f t="shared" si="1256"/>
        <v>11</v>
      </c>
      <c r="G6166" s="13"/>
      <c r="H6166" s="21">
        <f t="shared" si="1255"/>
        <v>11</v>
      </c>
      <c r="I6166" s="13"/>
      <c r="J6166" s="11" t="str">
        <f t="shared" si="1250"/>
        <v>X</v>
      </c>
      <c r="K6166" s="11" t="str">
        <f t="shared" si="1251"/>
        <v/>
      </c>
      <c r="L6166" s="11" t="str">
        <f t="shared" si="1252"/>
        <v/>
      </c>
      <c r="M6166" s="13"/>
      <c r="X6166" s="13"/>
    </row>
    <row r="6167" spans="1:24" x14ac:dyDescent="0.3">
      <c r="A6167" s="13"/>
      <c r="B6167" s="11">
        <v>7185</v>
      </c>
      <c r="C6167" s="14">
        <f t="shared" si="1254"/>
        <v>84.764399999999995</v>
      </c>
      <c r="D6167" s="13"/>
      <c r="E6167" s="14">
        <f t="shared" ref="E6167:E6206" si="1257">ROUND(84+(B6167-7056)/169,4)</f>
        <v>84.763300000000001</v>
      </c>
      <c r="F6167" s="21">
        <f t="shared" si="1256"/>
        <v>11</v>
      </c>
      <c r="G6167" s="13"/>
      <c r="H6167" s="21">
        <f t="shared" si="1255"/>
        <v>11</v>
      </c>
      <c r="I6167" s="13"/>
      <c r="J6167" s="11" t="str">
        <f t="shared" ref="J6167:J6198" si="1258">IF(H6167=F6167,"X","")</f>
        <v>X</v>
      </c>
      <c r="K6167" s="11" t="str">
        <f t="shared" ref="K6167:K6198" si="1259">IF(H6167&gt;F6167,"U","")</f>
        <v/>
      </c>
      <c r="L6167" s="11" t="str">
        <f t="shared" ref="L6167:L6198" si="1260">IF(H6167&lt;F6167,"O","")</f>
        <v/>
      </c>
      <c r="M6167" s="13"/>
      <c r="X6167" s="13"/>
    </row>
    <row r="6168" spans="1:24" x14ac:dyDescent="0.3">
      <c r="A6168" s="13"/>
      <c r="B6168" s="11">
        <v>7186</v>
      </c>
      <c r="C6168" s="14">
        <f t="shared" si="1254"/>
        <v>84.770300000000006</v>
      </c>
      <c r="D6168" s="13"/>
      <c r="E6168" s="14">
        <f t="shared" si="1257"/>
        <v>84.769199999999998</v>
      </c>
      <c r="F6168" s="21">
        <f t="shared" si="1256"/>
        <v>11</v>
      </c>
      <c r="G6168" s="13"/>
      <c r="H6168" s="21">
        <f t="shared" si="1255"/>
        <v>11</v>
      </c>
      <c r="I6168" s="13"/>
      <c r="J6168" s="11" t="str">
        <f t="shared" si="1258"/>
        <v>X</v>
      </c>
      <c r="K6168" s="11" t="str">
        <f t="shared" si="1259"/>
        <v/>
      </c>
      <c r="L6168" s="11" t="str">
        <f t="shared" si="1260"/>
        <v/>
      </c>
      <c r="M6168" s="13"/>
      <c r="X6168" s="13"/>
    </row>
    <row r="6169" spans="1:24" x14ac:dyDescent="0.3">
      <c r="A6169" s="13"/>
      <c r="B6169" s="11">
        <v>7187</v>
      </c>
      <c r="C6169" s="14">
        <f t="shared" si="1254"/>
        <v>84.776200000000003</v>
      </c>
      <c r="D6169" s="13"/>
      <c r="E6169" s="14">
        <f t="shared" si="1257"/>
        <v>84.775099999999995</v>
      </c>
      <c r="F6169" s="21">
        <f t="shared" si="1256"/>
        <v>11</v>
      </c>
      <c r="G6169" s="13"/>
      <c r="H6169" s="21">
        <f t="shared" si="1255"/>
        <v>11</v>
      </c>
      <c r="I6169" s="13"/>
      <c r="J6169" s="11" t="str">
        <f t="shared" si="1258"/>
        <v>X</v>
      </c>
      <c r="K6169" s="11" t="str">
        <f t="shared" si="1259"/>
        <v/>
      </c>
      <c r="L6169" s="11" t="str">
        <f t="shared" si="1260"/>
        <v/>
      </c>
      <c r="M6169" s="13"/>
      <c r="X6169" s="13"/>
    </row>
    <row r="6170" spans="1:24" x14ac:dyDescent="0.3">
      <c r="A6170" s="13"/>
      <c r="B6170" s="11">
        <v>7188</v>
      </c>
      <c r="C6170" s="14">
        <f t="shared" si="1254"/>
        <v>84.7821</v>
      </c>
      <c r="D6170" s="13"/>
      <c r="E6170" s="14">
        <f t="shared" si="1257"/>
        <v>84.781099999999995</v>
      </c>
      <c r="F6170" s="21">
        <f t="shared" si="1256"/>
        <v>10</v>
      </c>
      <c r="G6170" s="13"/>
      <c r="H6170" s="21">
        <f t="shared" si="1255"/>
        <v>10</v>
      </c>
      <c r="I6170" s="13"/>
      <c r="J6170" s="11" t="str">
        <f t="shared" si="1258"/>
        <v>X</v>
      </c>
      <c r="K6170" s="11" t="str">
        <f t="shared" si="1259"/>
        <v/>
      </c>
      <c r="L6170" s="11" t="str">
        <f t="shared" si="1260"/>
        <v/>
      </c>
      <c r="M6170" s="13"/>
      <c r="X6170" s="13"/>
    </row>
    <row r="6171" spans="1:24" x14ac:dyDescent="0.3">
      <c r="A6171" s="13"/>
      <c r="B6171" s="11">
        <v>7189</v>
      </c>
      <c r="C6171" s="14">
        <f t="shared" si="1254"/>
        <v>84.787999999999997</v>
      </c>
      <c r="D6171" s="13"/>
      <c r="E6171" s="14">
        <f t="shared" si="1257"/>
        <v>84.787000000000006</v>
      </c>
      <c r="F6171" s="21">
        <f t="shared" si="1256"/>
        <v>10</v>
      </c>
      <c r="G6171" s="13"/>
      <c r="H6171" s="21">
        <f t="shared" si="1255"/>
        <v>10</v>
      </c>
      <c r="I6171" s="13"/>
      <c r="J6171" s="11" t="str">
        <f t="shared" si="1258"/>
        <v>X</v>
      </c>
      <c r="K6171" s="11" t="str">
        <f t="shared" si="1259"/>
        <v/>
      </c>
      <c r="L6171" s="11" t="str">
        <f t="shared" si="1260"/>
        <v/>
      </c>
      <c r="M6171" s="13"/>
      <c r="X6171" s="13"/>
    </row>
    <row r="6172" spans="1:24" x14ac:dyDescent="0.3">
      <c r="A6172" s="13"/>
      <c r="B6172" s="11">
        <v>7190</v>
      </c>
      <c r="C6172" s="14">
        <f t="shared" si="1254"/>
        <v>84.793899999999994</v>
      </c>
      <c r="D6172" s="13"/>
      <c r="E6172" s="14">
        <f t="shared" si="1257"/>
        <v>84.792900000000003</v>
      </c>
      <c r="F6172" s="21">
        <f t="shared" si="1256"/>
        <v>10</v>
      </c>
      <c r="G6172" s="13"/>
      <c r="H6172" s="21">
        <f t="shared" si="1255"/>
        <v>10</v>
      </c>
      <c r="I6172" s="13"/>
      <c r="J6172" s="11" t="str">
        <f t="shared" si="1258"/>
        <v>X</v>
      </c>
      <c r="K6172" s="11" t="str">
        <f t="shared" si="1259"/>
        <v/>
      </c>
      <c r="L6172" s="11" t="str">
        <f t="shared" si="1260"/>
        <v/>
      </c>
      <c r="M6172" s="13"/>
      <c r="X6172" s="13"/>
    </row>
    <row r="6173" spans="1:24" x14ac:dyDescent="0.3">
      <c r="A6173" s="13"/>
      <c r="B6173" s="11">
        <v>7191</v>
      </c>
      <c r="C6173" s="14">
        <f t="shared" si="1254"/>
        <v>84.799800000000005</v>
      </c>
      <c r="D6173" s="13"/>
      <c r="E6173" s="14">
        <f t="shared" si="1257"/>
        <v>84.7988</v>
      </c>
      <c r="F6173" s="21">
        <f t="shared" si="1256"/>
        <v>10</v>
      </c>
      <c r="G6173" s="13"/>
      <c r="H6173" s="21">
        <f t="shared" si="1255"/>
        <v>10</v>
      </c>
      <c r="I6173" s="13"/>
      <c r="J6173" s="11" t="str">
        <f t="shared" si="1258"/>
        <v>X</v>
      </c>
      <c r="K6173" s="11" t="str">
        <f t="shared" si="1259"/>
        <v/>
      </c>
      <c r="L6173" s="11" t="str">
        <f t="shared" si="1260"/>
        <v/>
      </c>
      <c r="M6173" s="13"/>
      <c r="X6173" s="13"/>
    </row>
    <row r="6174" spans="1:24" x14ac:dyDescent="0.3">
      <c r="A6174" s="13"/>
      <c r="B6174" s="11">
        <v>7192</v>
      </c>
      <c r="C6174" s="14">
        <f t="shared" si="1254"/>
        <v>84.805700000000002</v>
      </c>
      <c r="D6174" s="13"/>
      <c r="E6174" s="14">
        <f t="shared" si="1257"/>
        <v>84.804699999999997</v>
      </c>
      <c r="F6174" s="21">
        <f t="shared" si="1256"/>
        <v>9</v>
      </c>
      <c r="G6174" s="13"/>
      <c r="H6174" s="21">
        <f t="shared" si="1255"/>
        <v>10</v>
      </c>
      <c r="I6174" s="13"/>
      <c r="J6174" s="11" t="str">
        <f t="shared" si="1258"/>
        <v/>
      </c>
      <c r="K6174" s="11" t="str">
        <f t="shared" si="1259"/>
        <v>U</v>
      </c>
      <c r="L6174" s="11" t="str">
        <f t="shared" si="1260"/>
        <v/>
      </c>
      <c r="M6174" s="13"/>
      <c r="X6174" s="13"/>
    </row>
    <row r="6175" spans="1:24" x14ac:dyDescent="0.3">
      <c r="A6175" s="13"/>
      <c r="B6175" s="11">
        <v>7193</v>
      </c>
      <c r="C6175" s="14">
        <f t="shared" si="1254"/>
        <v>84.811599999999999</v>
      </c>
      <c r="D6175" s="13"/>
      <c r="E6175" s="14">
        <f t="shared" si="1257"/>
        <v>84.810699999999997</v>
      </c>
      <c r="F6175" s="21">
        <f t="shared" si="1256"/>
        <v>9</v>
      </c>
      <c r="G6175" s="13"/>
      <c r="H6175" s="21">
        <f t="shared" si="1255"/>
        <v>9</v>
      </c>
      <c r="I6175" s="13"/>
      <c r="J6175" s="11" t="str">
        <f t="shared" si="1258"/>
        <v>X</v>
      </c>
      <c r="K6175" s="11" t="str">
        <f t="shared" si="1259"/>
        <v/>
      </c>
      <c r="L6175" s="11" t="str">
        <f t="shared" si="1260"/>
        <v/>
      </c>
      <c r="M6175" s="13"/>
      <c r="X6175" s="13"/>
    </row>
    <row r="6176" spans="1:24" x14ac:dyDescent="0.3">
      <c r="A6176" s="13"/>
      <c r="B6176" s="11">
        <v>7194</v>
      </c>
      <c r="C6176" s="14">
        <f t="shared" si="1254"/>
        <v>84.817499999999995</v>
      </c>
      <c r="D6176" s="13"/>
      <c r="E6176" s="14">
        <f t="shared" si="1257"/>
        <v>84.816599999999994</v>
      </c>
      <c r="F6176" s="21">
        <f t="shared" si="1256"/>
        <v>9</v>
      </c>
      <c r="G6176" s="13"/>
      <c r="H6176" s="21">
        <f t="shared" si="1255"/>
        <v>9</v>
      </c>
      <c r="I6176" s="13"/>
      <c r="J6176" s="11" t="str">
        <f t="shared" si="1258"/>
        <v>X</v>
      </c>
      <c r="K6176" s="11" t="str">
        <f t="shared" si="1259"/>
        <v/>
      </c>
      <c r="L6176" s="11" t="str">
        <f t="shared" si="1260"/>
        <v/>
      </c>
      <c r="M6176" s="13"/>
      <c r="X6176" s="13"/>
    </row>
    <row r="6177" spans="1:24" x14ac:dyDescent="0.3">
      <c r="A6177" s="13"/>
      <c r="B6177" s="11">
        <v>7195</v>
      </c>
      <c r="C6177" s="14">
        <f t="shared" si="1254"/>
        <v>84.823300000000003</v>
      </c>
      <c r="D6177" s="13"/>
      <c r="E6177" s="14">
        <f t="shared" si="1257"/>
        <v>84.822500000000005</v>
      </c>
      <c r="F6177" s="21">
        <f t="shared" si="1256"/>
        <v>9</v>
      </c>
      <c r="G6177" s="13"/>
      <c r="H6177" s="21">
        <f t="shared" si="1255"/>
        <v>8</v>
      </c>
      <c r="I6177" s="13"/>
      <c r="J6177" s="11" t="str">
        <f t="shared" si="1258"/>
        <v/>
      </c>
      <c r="K6177" s="11" t="str">
        <f t="shared" si="1259"/>
        <v/>
      </c>
      <c r="L6177" s="11" t="str">
        <f t="shared" si="1260"/>
        <v>O</v>
      </c>
      <c r="M6177" s="13"/>
      <c r="X6177" s="13"/>
    </row>
    <row r="6178" spans="1:24" x14ac:dyDescent="0.3">
      <c r="A6178" s="13"/>
      <c r="B6178" s="11">
        <v>7196</v>
      </c>
      <c r="C6178" s="14">
        <f t="shared" si="1254"/>
        <v>84.8292</v>
      </c>
      <c r="D6178" s="13"/>
      <c r="E6178" s="14">
        <f t="shared" si="1257"/>
        <v>84.828400000000002</v>
      </c>
      <c r="F6178" s="21">
        <f t="shared" si="1256"/>
        <v>9</v>
      </c>
      <c r="G6178" s="13"/>
      <c r="H6178" s="21">
        <f t="shared" si="1255"/>
        <v>8</v>
      </c>
      <c r="I6178" s="13"/>
      <c r="J6178" s="11" t="str">
        <f t="shared" si="1258"/>
        <v/>
      </c>
      <c r="K6178" s="11" t="str">
        <f t="shared" si="1259"/>
        <v/>
      </c>
      <c r="L6178" s="11" t="str">
        <f t="shared" si="1260"/>
        <v>O</v>
      </c>
      <c r="M6178" s="13"/>
      <c r="X6178" s="13"/>
    </row>
    <row r="6179" spans="1:24" x14ac:dyDescent="0.3">
      <c r="A6179" s="13"/>
      <c r="B6179" s="11">
        <v>7197</v>
      </c>
      <c r="C6179" s="14">
        <f t="shared" si="1254"/>
        <v>84.835099999999997</v>
      </c>
      <c r="D6179" s="13"/>
      <c r="E6179" s="14">
        <f t="shared" si="1257"/>
        <v>84.834299999999999</v>
      </c>
      <c r="F6179" s="21">
        <f t="shared" si="1256"/>
        <v>8</v>
      </c>
      <c r="G6179" s="13"/>
      <c r="H6179" s="21">
        <f t="shared" si="1255"/>
        <v>8</v>
      </c>
      <c r="I6179" s="13"/>
      <c r="J6179" s="11" t="str">
        <f t="shared" si="1258"/>
        <v>X</v>
      </c>
      <c r="K6179" s="11" t="str">
        <f t="shared" si="1259"/>
        <v/>
      </c>
      <c r="L6179" s="11" t="str">
        <f t="shared" si="1260"/>
        <v/>
      </c>
      <c r="M6179" s="13"/>
      <c r="X6179" s="13"/>
    </row>
    <row r="6180" spans="1:24" x14ac:dyDescent="0.3">
      <c r="A6180" s="13"/>
      <c r="B6180" s="11">
        <v>7198</v>
      </c>
      <c r="C6180" s="14">
        <f t="shared" si="1254"/>
        <v>84.840999999999994</v>
      </c>
      <c r="D6180" s="13"/>
      <c r="E6180" s="14">
        <f t="shared" si="1257"/>
        <v>84.840199999999996</v>
      </c>
      <c r="F6180" s="21">
        <f t="shared" si="1256"/>
        <v>8</v>
      </c>
      <c r="G6180" s="13"/>
      <c r="H6180" s="21">
        <f t="shared" si="1255"/>
        <v>8</v>
      </c>
      <c r="I6180" s="13"/>
      <c r="J6180" s="11" t="str">
        <f t="shared" si="1258"/>
        <v>X</v>
      </c>
      <c r="K6180" s="11" t="str">
        <f t="shared" si="1259"/>
        <v/>
      </c>
      <c r="L6180" s="11" t="str">
        <f t="shared" si="1260"/>
        <v/>
      </c>
      <c r="M6180" s="13"/>
      <c r="X6180" s="13"/>
    </row>
    <row r="6181" spans="1:24" x14ac:dyDescent="0.3">
      <c r="A6181" s="13"/>
      <c r="B6181" s="11">
        <v>7199</v>
      </c>
      <c r="C6181" s="14">
        <f t="shared" si="1254"/>
        <v>84.846900000000005</v>
      </c>
      <c r="D6181" s="13"/>
      <c r="E6181" s="14">
        <f t="shared" si="1257"/>
        <v>84.846199999999996</v>
      </c>
      <c r="F6181" s="21">
        <f t="shared" si="1256"/>
        <v>8</v>
      </c>
      <c r="G6181" s="13"/>
      <c r="H6181" s="21">
        <f t="shared" si="1255"/>
        <v>7</v>
      </c>
      <c r="I6181" s="13"/>
      <c r="J6181" s="11" t="str">
        <f t="shared" si="1258"/>
        <v/>
      </c>
      <c r="K6181" s="11" t="str">
        <f t="shared" si="1259"/>
        <v/>
      </c>
      <c r="L6181" s="11" t="str">
        <f t="shared" si="1260"/>
        <v>O</v>
      </c>
      <c r="M6181" s="13"/>
      <c r="X6181" s="13"/>
    </row>
    <row r="6182" spans="1:24" x14ac:dyDescent="0.3">
      <c r="A6182" s="13"/>
      <c r="B6182" s="11">
        <v>7200</v>
      </c>
      <c r="C6182" s="14">
        <f t="shared" si="1254"/>
        <v>84.852800000000002</v>
      </c>
      <c r="D6182" s="13"/>
      <c r="E6182" s="14">
        <f t="shared" si="1257"/>
        <v>84.852099999999993</v>
      </c>
      <c r="F6182" s="21">
        <f t="shared" si="1256"/>
        <v>8</v>
      </c>
      <c r="G6182" s="13"/>
      <c r="H6182" s="21">
        <f t="shared" si="1255"/>
        <v>7</v>
      </c>
      <c r="I6182" s="13"/>
      <c r="J6182" s="11" t="str">
        <f t="shared" si="1258"/>
        <v/>
      </c>
      <c r="K6182" s="11" t="str">
        <f t="shared" si="1259"/>
        <v/>
      </c>
      <c r="L6182" s="11" t="str">
        <f t="shared" si="1260"/>
        <v>O</v>
      </c>
      <c r="M6182" s="13"/>
      <c r="X6182" s="13"/>
    </row>
    <row r="6183" spans="1:24" x14ac:dyDescent="0.3">
      <c r="A6183" s="13"/>
      <c r="B6183" s="11">
        <v>7201</v>
      </c>
      <c r="C6183" s="14">
        <f t="shared" si="1254"/>
        <v>84.858699999999999</v>
      </c>
      <c r="D6183" s="13"/>
      <c r="E6183" s="14">
        <f t="shared" si="1257"/>
        <v>84.858000000000004</v>
      </c>
      <c r="F6183" s="21">
        <f t="shared" si="1256"/>
        <v>8</v>
      </c>
      <c r="G6183" s="13"/>
      <c r="H6183" s="21">
        <f t="shared" si="1255"/>
        <v>7</v>
      </c>
      <c r="I6183" s="13"/>
      <c r="J6183" s="11" t="str">
        <f t="shared" si="1258"/>
        <v/>
      </c>
      <c r="K6183" s="11" t="str">
        <f t="shared" si="1259"/>
        <v/>
      </c>
      <c r="L6183" s="11" t="str">
        <f t="shared" si="1260"/>
        <v>O</v>
      </c>
      <c r="M6183" s="13"/>
      <c r="X6183" s="13"/>
    </row>
    <row r="6184" spans="1:24" x14ac:dyDescent="0.3">
      <c r="A6184" s="13"/>
      <c r="B6184" s="11">
        <v>7202</v>
      </c>
      <c r="C6184" s="14">
        <f t="shared" si="1254"/>
        <v>84.864599999999996</v>
      </c>
      <c r="D6184" s="13"/>
      <c r="E6184" s="14">
        <f t="shared" si="1257"/>
        <v>84.863900000000001</v>
      </c>
      <c r="F6184" s="21">
        <f t="shared" ref="F6184:F6206" si="1261">ROUND(((1-(E6184-84))/0.14)*(15/2),0)</f>
        <v>7</v>
      </c>
      <c r="G6184" s="13"/>
      <c r="H6184" s="21">
        <f t="shared" si="1255"/>
        <v>7</v>
      </c>
      <c r="I6184" s="13"/>
      <c r="J6184" s="11" t="str">
        <f t="shared" si="1258"/>
        <v>X</v>
      </c>
      <c r="K6184" s="11" t="str">
        <f t="shared" si="1259"/>
        <v/>
      </c>
      <c r="L6184" s="11" t="str">
        <f t="shared" si="1260"/>
        <v/>
      </c>
      <c r="M6184" s="13"/>
      <c r="X6184" s="13"/>
    </row>
    <row r="6185" spans="1:24" x14ac:dyDescent="0.3">
      <c r="A6185" s="13"/>
      <c r="B6185" s="11">
        <v>7203</v>
      </c>
      <c r="C6185" s="14">
        <f t="shared" si="1254"/>
        <v>84.870500000000007</v>
      </c>
      <c r="D6185" s="13"/>
      <c r="E6185" s="14">
        <f t="shared" si="1257"/>
        <v>84.869799999999998</v>
      </c>
      <c r="F6185" s="21">
        <f t="shared" si="1261"/>
        <v>7</v>
      </c>
      <c r="G6185" s="13"/>
      <c r="H6185" s="21">
        <f t="shared" si="1255"/>
        <v>7</v>
      </c>
      <c r="I6185" s="13"/>
      <c r="J6185" s="11" t="str">
        <f t="shared" si="1258"/>
        <v>X</v>
      </c>
      <c r="K6185" s="11" t="str">
        <f t="shared" si="1259"/>
        <v/>
      </c>
      <c r="L6185" s="11" t="str">
        <f t="shared" si="1260"/>
        <v/>
      </c>
      <c r="M6185" s="13"/>
      <c r="X6185" s="13"/>
    </row>
    <row r="6186" spans="1:24" x14ac:dyDescent="0.3">
      <c r="A6186" s="13"/>
      <c r="B6186" s="11">
        <v>7204</v>
      </c>
      <c r="C6186" s="14">
        <f t="shared" si="1254"/>
        <v>84.876400000000004</v>
      </c>
      <c r="D6186" s="13"/>
      <c r="E6186" s="14">
        <f t="shared" si="1257"/>
        <v>84.875699999999995</v>
      </c>
      <c r="F6186" s="21">
        <f t="shared" si="1261"/>
        <v>7</v>
      </c>
      <c r="G6186" s="13"/>
      <c r="H6186" s="21">
        <f t="shared" si="1255"/>
        <v>7</v>
      </c>
      <c r="I6186" s="13"/>
      <c r="J6186" s="11" t="str">
        <f t="shared" si="1258"/>
        <v>X</v>
      </c>
      <c r="K6186" s="11" t="str">
        <f t="shared" si="1259"/>
        <v/>
      </c>
      <c r="L6186" s="11" t="str">
        <f t="shared" si="1260"/>
        <v/>
      </c>
      <c r="M6186" s="13"/>
      <c r="X6186" s="13"/>
    </row>
    <row r="6187" spans="1:24" x14ac:dyDescent="0.3">
      <c r="A6187" s="13"/>
      <c r="B6187" s="11">
        <v>7205</v>
      </c>
      <c r="C6187" s="14">
        <f t="shared" si="1254"/>
        <v>84.882300000000001</v>
      </c>
      <c r="D6187" s="13"/>
      <c r="E6187" s="14">
        <f t="shared" si="1257"/>
        <v>84.881699999999995</v>
      </c>
      <c r="F6187" s="21">
        <f t="shared" si="1261"/>
        <v>6</v>
      </c>
      <c r="G6187" s="13"/>
      <c r="H6187" s="21">
        <f t="shared" si="1255"/>
        <v>5.9999999999999991</v>
      </c>
      <c r="I6187" s="13"/>
      <c r="J6187" s="11" t="str">
        <f t="shared" si="1258"/>
        <v>X</v>
      </c>
      <c r="K6187" s="11" t="str">
        <f t="shared" si="1259"/>
        <v/>
      </c>
      <c r="L6187" s="11" t="str">
        <f t="shared" si="1260"/>
        <v/>
      </c>
      <c r="M6187" s="13"/>
      <c r="X6187" s="13"/>
    </row>
    <row r="6188" spans="1:24" x14ac:dyDescent="0.3">
      <c r="A6188" s="13"/>
      <c r="B6188" s="11">
        <v>7206</v>
      </c>
      <c r="C6188" s="14">
        <f t="shared" si="1254"/>
        <v>84.888199999999998</v>
      </c>
      <c r="D6188" s="13"/>
      <c r="E6188" s="14">
        <f t="shared" si="1257"/>
        <v>84.887600000000006</v>
      </c>
      <c r="F6188" s="21">
        <f t="shared" si="1261"/>
        <v>6</v>
      </c>
      <c r="G6188" s="13"/>
      <c r="H6188" s="21">
        <f t="shared" si="1255"/>
        <v>5.9999999999999991</v>
      </c>
      <c r="I6188" s="13"/>
      <c r="J6188" s="11" t="str">
        <f t="shared" si="1258"/>
        <v>X</v>
      </c>
      <c r="K6188" s="11" t="str">
        <f t="shared" si="1259"/>
        <v/>
      </c>
      <c r="L6188" s="11" t="str">
        <f t="shared" si="1260"/>
        <v/>
      </c>
      <c r="M6188" s="13"/>
      <c r="X6188" s="13"/>
    </row>
    <row r="6189" spans="1:24" x14ac:dyDescent="0.3">
      <c r="A6189" s="13"/>
      <c r="B6189" s="11">
        <v>7207</v>
      </c>
      <c r="C6189" s="14">
        <f t="shared" si="1254"/>
        <v>84.894099999999995</v>
      </c>
      <c r="D6189" s="13"/>
      <c r="E6189" s="14">
        <f t="shared" si="1257"/>
        <v>84.893500000000003</v>
      </c>
      <c r="F6189" s="21">
        <f t="shared" si="1261"/>
        <v>6</v>
      </c>
      <c r="G6189" s="13"/>
      <c r="H6189" s="21">
        <f t="shared" si="1255"/>
        <v>5.9999999999999991</v>
      </c>
      <c r="I6189" s="13"/>
      <c r="J6189" s="11" t="str">
        <f t="shared" si="1258"/>
        <v>X</v>
      </c>
      <c r="K6189" s="11" t="str">
        <f t="shared" si="1259"/>
        <v/>
      </c>
      <c r="L6189" s="11" t="str">
        <f t="shared" si="1260"/>
        <v/>
      </c>
      <c r="M6189" s="13"/>
      <c r="X6189" s="13"/>
    </row>
    <row r="6190" spans="1:24" x14ac:dyDescent="0.3">
      <c r="A6190" s="13"/>
      <c r="B6190" s="11">
        <v>7208</v>
      </c>
      <c r="C6190" s="14">
        <f t="shared" si="1254"/>
        <v>84.899900000000002</v>
      </c>
      <c r="D6190" s="13"/>
      <c r="E6190" s="14">
        <f t="shared" si="1257"/>
        <v>84.8994</v>
      </c>
      <c r="F6190" s="21">
        <f t="shared" si="1261"/>
        <v>5</v>
      </c>
      <c r="G6190" s="13"/>
      <c r="H6190" s="21">
        <f t="shared" si="1255"/>
        <v>5</v>
      </c>
      <c r="I6190" s="13"/>
      <c r="J6190" s="11" t="str">
        <f t="shared" si="1258"/>
        <v>X</v>
      </c>
      <c r="K6190" s="11" t="str">
        <f t="shared" si="1259"/>
        <v/>
      </c>
      <c r="L6190" s="11" t="str">
        <f t="shared" si="1260"/>
        <v/>
      </c>
      <c r="M6190" s="13"/>
      <c r="X6190" s="13"/>
    </row>
    <row r="6191" spans="1:24" x14ac:dyDescent="0.3">
      <c r="A6191" s="13"/>
      <c r="B6191" s="11">
        <v>7209</v>
      </c>
      <c r="C6191" s="14">
        <f t="shared" si="1254"/>
        <v>84.905799999999999</v>
      </c>
      <c r="D6191" s="13"/>
      <c r="E6191" s="14">
        <f t="shared" si="1257"/>
        <v>84.905299999999997</v>
      </c>
      <c r="F6191" s="21">
        <f t="shared" si="1261"/>
        <v>5</v>
      </c>
      <c r="G6191" s="13"/>
      <c r="H6191" s="21">
        <f t="shared" si="1255"/>
        <v>5</v>
      </c>
      <c r="I6191" s="13"/>
      <c r="J6191" s="11" t="str">
        <f t="shared" si="1258"/>
        <v>X</v>
      </c>
      <c r="K6191" s="11" t="str">
        <f t="shared" si="1259"/>
        <v/>
      </c>
      <c r="L6191" s="11" t="str">
        <f t="shared" si="1260"/>
        <v/>
      </c>
      <c r="M6191" s="13"/>
      <c r="X6191" s="13"/>
    </row>
    <row r="6192" spans="1:24" x14ac:dyDescent="0.3">
      <c r="A6192" s="13"/>
      <c r="B6192" s="11">
        <v>7210</v>
      </c>
      <c r="C6192" s="14">
        <f t="shared" si="1254"/>
        <v>84.911699999999996</v>
      </c>
      <c r="D6192" s="13"/>
      <c r="E6192" s="14">
        <f t="shared" si="1257"/>
        <v>84.911199999999994</v>
      </c>
      <c r="F6192" s="21">
        <f t="shared" si="1261"/>
        <v>5</v>
      </c>
      <c r="G6192" s="13"/>
      <c r="H6192" s="21">
        <f t="shared" si="1255"/>
        <v>5</v>
      </c>
      <c r="I6192" s="13"/>
      <c r="J6192" s="11" t="str">
        <f t="shared" si="1258"/>
        <v>X</v>
      </c>
      <c r="K6192" s="11" t="str">
        <f t="shared" si="1259"/>
        <v/>
      </c>
      <c r="L6192" s="11" t="str">
        <f t="shared" si="1260"/>
        <v/>
      </c>
      <c r="M6192" s="13"/>
      <c r="X6192" s="13"/>
    </row>
    <row r="6193" spans="1:24" x14ac:dyDescent="0.3">
      <c r="A6193" s="13"/>
      <c r="B6193" s="11">
        <v>7211</v>
      </c>
      <c r="C6193" s="14">
        <f t="shared" si="1254"/>
        <v>84.917599999999993</v>
      </c>
      <c r="D6193" s="13"/>
      <c r="E6193" s="14">
        <f t="shared" si="1257"/>
        <v>84.917199999999994</v>
      </c>
      <c r="F6193" s="21">
        <f t="shared" si="1261"/>
        <v>4</v>
      </c>
      <c r="G6193" s="13"/>
      <c r="H6193" s="21">
        <f t="shared" si="1255"/>
        <v>4</v>
      </c>
      <c r="I6193" s="13"/>
      <c r="J6193" s="11" t="str">
        <f t="shared" si="1258"/>
        <v>X</v>
      </c>
      <c r="K6193" s="11" t="str">
        <f t="shared" si="1259"/>
        <v/>
      </c>
      <c r="L6193" s="11" t="str">
        <f t="shared" si="1260"/>
        <v/>
      </c>
      <c r="M6193" s="13"/>
      <c r="X6193" s="13"/>
    </row>
    <row r="6194" spans="1:24" x14ac:dyDescent="0.3">
      <c r="A6194" s="13"/>
      <c r="B6194" s="11">
        <v>7212</v>
      </c>
      <c r="C6194" s="14">
        <f t="shared" si="1254"/>
        <v>84.923500000000004</v>
      </c>
      <c r="D6194" s="13"/>
      <c r="E6194" s="14">
        <f t="shared" si="1257"/>
        <v>84.923100000000005</v>
      </c>
      <c r="F6194" s="21">
        <f t="shared" si="1261"/>
        <v>4</v>
      </c>
      <c r="G6194" s="13"/>
      <c r="H6194" s="21">
        <f t="shared" si="1255"/>
        <v>4</v>
      </c>
      <c r="I6194" s="13"/>
      <c r="J6194" s="11" t="str">
        <f t="shared" si="1258"/>
        <v>X</v>
      </c>
      <c r="K6194" s="11" t="str">
        <f t="shared" si="1259"/>
        <v/>
      </c>
      <c r="L6194" s="11" t="str">
        <f t="shared" si="1260"/>
        <v/>
      </c>
      <c r="M6194" s="13"/>
      <c r="X6194" s="13"/>
    </row>
    <row r="6195" spans="1:24" x14ac:dyDescent="0.3">
      <c r="A6195" s="13"/>
      <c r="B6195" s="11">
        <v>7213</v>
      </c>
      <c r="C6195" s="14">
        <f t="shared" si="1254"/>
        <v>84.929400000000001</v>
      </c>
      <c r="D6195" s="13"/>
      <c r="E6195" s="14">
        <f t="shared" si="1257"/>
        <v>84.929000000000002</v>
      </c>
      <c r="F6195" s="21">
        <f t="shared" si="1261"/>
        <v>4</v>
      </c>
      <c r="G6195" s="13"/>
      <c r="H6195" s="21">
        <f t="shared" si="1255"/>
        <v>4</v>
      </c>
      <c r="I6195" s="13"/>
      <c r="J6195" s="11" t="str">
        <f t="shared" si="1258"/>
        <v>X</v>
      </c>
      <c r="K6195" s="11" t="str">
        <f t="shared" si="1259"/>
        <v/>
      </c>
      <c r="L6195" s="11" t="str">
        <f t="shared" si="1260"/>
        <v/>
      </c>
      <c r="M6195" s="13"/>
      <c r="X6195" s="13"/>
    </row>
    <row r="6196" spans="1:24" x14ac:dyDescent="0.3">
      <c r="A6196" s="13"/>
      <c r="B6196" s="11">
        <v>7214</v>
      </c>
      <c r="C6196" s="14">
        <f t="shared" si="1254"/>
        <v>84.935299999999998</v>
      </c>
      <c r="D6196" s="13"/>
      <c r="E6196" s="14">
        <f t="shared" si="1257"/>
        <v>84.934899999999999</v>
      </c>
      <c r="F6196" s="21">
        <f t="shared" si="1261"/>
        <v>3</v>
      </c>
      <c r="G6196" s="13"/>
      <c r="H6196" s="21">
        <f t="shared" si="1255"/>
        <v>4</v>
      </c>
      <c r="I6196" s="13"/>
      <c r="J6196" s="11" t="str">
        <f t="shared" si="1258"/>
        <v/>
      </c>
      <c r="K6196" s="11" t="str">
        <f t="shared" si="1259"/>
        <v>U</v>
      </c>
      <c r="L6196" s="11" t="str">
        <f t="shared" si="1260"/>
        <v/>
      </c>
      <c r="M6196" s="13"/>
      <c r="X6196" s="13"/>
    </row>
    <row r="6197" spans="1:24" x14ac:dyDescent="0.3">
      <c r="A6197" s="13"/>
      <c r="B6197" s="11">
        <v>7215</v>
      </c>
      <c r="C6197" s="14">
        <f t="shared" si="1254"/>
        <v>84.941199999999995</v>
      </c>
      <c r="D6197" s="13"/>
      <c r="E6197" s="14">
        <f t="shared" si="1257"/>
        <v>84.940799999999996</v>
      </c>
      <c r="F6197" s="21">
        <f t="shared" si="1261"/>
        <v>3</v>
      </c>
      <c r="G6197" s="13"/>
      <c r="H6197" s="21">
        <f t="shared" si="1255"/>
        <v>4</v>
      </c>
      <c r="I6197" s="13"/>
      <c r="J6197" s="11" t="str">
        <f t="shared" si="1258"/>
        <v/>
      </c>
      <c r="K6197" s="11" t="str">
        <f t="shared" si="1259"/>
        <v>U</v>
      </c>
      <c r="L6197" s="11" t="str">
        <f t="shared" si="1260"/>
        <v/>
      </c>
      <c r="M6197" s="13"/>
      <c r="X6197" s="13"/>
    </row>
    <row r="6198" spans="1:24" x14ac:dyDescent="0.3">
      <c r="A6198" s="13"/>
      <c r="B6198" s="11">
        <v>7216</v>
      </c>
      <c r="C6198" s="14">
        <f t="shared" si="1254"/>
        <v>84.947000000000003</v>
      </c>
      <c r="D6198" s="13"/>
      <c r="E6198" s="14">
        <f t="shared" si="1257"/>
        <v>84.946700000000007</v>
      </c>
      <c r="F6198" s="21">
        <f t="shared" si="1261"/>
        <v>3</v>
      </c>
      <c r="G6198" s="13"/>
      <c r="H6198" s="21">
        <f t="shared" si="1255"/>
        <v>2.9999999999999996</v>
      </c>
      <c r="I6198" s="13"/>
      <c r="J6198" s="11" t="str">
        <f t="shared" si="1258"/>
        <v>X</v>
      </c>
      <c r="K6198" s="11" t="str">
        <f t="shared" si="1259"/>
        <v/>
      </c>
      <c r="L6198" s="11" t="str">
        <f t="shared" si="1260"/>
        <v/>
      </c>
      <c r="M6198" s="13"/>
      <c r="X6198" s="13"/>
    </row>
    <row r="6199" spans="1:24" x14ac:dyDescent="0.3">
      <c r="A6199" s="13"/>
      <c r="B6199" s="11">
        <v>7217</v>
      </c>
      <c r="C6199" s="14">
        <f t="shared" si="1254"/>
        <v>84.9529</v>
      </c>
      <c r="D6199" s="13"/>
      <c r="E6199" s="14">
        <f t="shared" si="1257"/>
        <v>84.952699999999993</v>
      </c>
      <c r="F6199" s="21">
        <f t="shared" si="1261"/>
        <v>3</v>
      </c>
      <c r="G6199" s="13"/>
      <c r="H6199" s="21">
        <f t="shared" si="1255"/>
        <v>2</v>
      </c>
      <c r="I6199" s="13"/>
      <c r="J6199" s="11" t="str">
        <f t="shared" ref="J6199:J6206" si="1262">IF(H6199=F6199,"X","")</f>
        <v/>
      </c>
      <c r="K6199" s="11" t="str">
        <f t="shared" ref="K6199:K6206" si="1263">IF(H6199&gt;F6199,"U","")</f>
        <v/>
      </c>
      <c r="L6199" s="11" t="str">
        <f t="shared" ref="L6199:L6206" si="1264">IF(H6199&lt;F6199,"O","")</f>
        <v>O</v>
      </c>
      <c r="M6199" s="13"/>
      <c r="X6199" s="13"/>
    </row>
    <row r="6200" spans="1:24" x14ac:dyDescent="0.3">
      <c r="A6200" s="13"/>
      <c r="B6200" s="11">
        <v>7218</v>
      </c>
      <c r="C6200" s="14">
        <f t="shared" si="1254"/>
        <v>84.958799999999997</v>
      </c>
      <c r="D6200" s="13"/>
      <c r="E6200" s="14">
        <f t="shared" si="1257"/>
        <v>84.958600000000004</v>
      </c>
      <c r="F6200" s="21">
        <f t="shared" si="1261"/>
        <v>2</v>
      </c>
      <c r="G6200" s="13"/>
      <c r="H6200" s="21">
        <f t="shared" si="1255"/>
        <v>2</v>
      </c>
      <c r="I6200" s="13"/>
      <c r="J6200" s="11" t="str">
        <f t="shared" si="1262"/>
        <v>X</v>
      </c>
      <c r="K6200" s="11" t="str">
        <f t="shared" si="1263"/>
        <v/>
      </c>
      <c r="L6200" s="11" t="str">
        <f t="shared" si="1264"/>
        <v/>
      </c>
      <c r="M6200" s="13"/>
      <c r="X6200" s="13"/>
    </row>
    <row r="6201" spans="1:24" x14ac:dyDescent="0.3">
      <c r="A6201" s="13"/>
      <c r="B6201" s="11">
        <v>7219</v>
      </c>
      <c r="C6201" s="14">
        <f t="shared" si="1254"/>
        <v>84.964699999999993</v>
      </c>
      <c r="D6201" s="13"/>
      <c r="E6201" s="14">
        <f t="shared" si="1257"/>
        <v>84.964500000000001</v>
      </c>
      <c r="F6201" s="21">
        <f t="shared" si="1261"/>
        <v>2</v>
      </c>
      <c r="G6201" s="13"/>
      <c r="H6201" s="21">
        <f t="shared" si="1255"/>
        <v>2</v>
      </c>
      <c r="I6201" s="13"/>
      <c r="J6201" s="11" t="str">
        <f t="shared" si="1262"/>
        <v>X</v>
      </c>
      <c r="K6201" s="11" t="str">
        <f t="shared" si="1263"/>
        <v/>
      </c>
      <c r="L6201" s="11" t="str">
        <f t="shared" si="1264"/>
        <v/>
      </c>
      <c r="M6201" s="13"/>
      <c r="X6201" s="13"/>
    </row>
    <row r="6202" spans="1:24" x14ac:dyDescent="0.3">
      <c r="A6202" s="13"/>
      <c r="B6202" s="11">
        <v>7220</v>
      </c>
      <c r="C6202" s="14">
        <f t="shared" si="1254"/>
        <v>84.970600000000005</v>
      </c>
      <c r="D6202" s="13"/>
      <c r="E6202" s="14">
        <f t="shared" si="1257"/>
        <v>84.970399999999998</v>
      </c>
      <c r="F6202" s="21">
        <f t="shared" si="1261"/>
        <v>2</v>
      </c>
      <c r="G6202" s="13"/>
      <c r="H6202" s="21">
        <f t="shared" si="1255"/>
        <v>2</v>
      </c>
      <c r="I6202" s="13"/>
      <c r="J6202" s="11" t="str">
        <f t="shared" si="1262"/>
        <v>X</v>
      </c>
      <c r="K6202" s="11" t="str">
        <f t="shared" si="1263"/>
        <v/>
      </c>
      <c r="L6202" s="11" t="str">
        <f t="shared" si="1264"/>
        <v/>
      </c>
      <c r="M6202" s="13"/>
      <c r="X6202" s="13"/>
    </row>
    <row r="6203" spans="1:24" x14ac:dyDescent="0.3">
      <c r="A6203" s="13"/>
      <c r="B6203" s="11">
        <v>7221</v>
      </c>
      <c r="C6203" s="14">
        <f t="shared" si="1254"/>
        <v>84.976500000000001</v>
      </c>
      <c r="D6203" s="13"/>
      <c r="E6203" s="14">
        <f t="shared" si="1257"/>
        <v>84.976299999999995</v>
      </c>
      <c r="F6203" s="21">
        <f t="shared" si="1261"/>
        <v>1</v>
      </c>
      <c r="G6203" s="13"/>
      <c r="H6203" s="21">
        <f t="shared" si="1255"/>
        <v>2</v>
      </c>
      <c r="I6203" s="13"/>
      <c r="J6203" s="11" t="str">
        <f t="shared" si="1262"/>
        <v/>
      </c>
      <c r="K6203" s="11" t="str">
        <f t="shared" si="1263"/>
        <v>U</v>
      </c>
      <c r="L6203" s="11" t="str">
        <f t="shared" si="1264"/>
        <v/>
      </c>
      <c r="M6203" s="13"/>
      <c r="X6203" s="13"/>
    </row>
    <row r="6204" spans="1:24" x14ac:dyDescent="0.3">
      <c r="A6204" s="13"/>
      <c r="B6204" s="11">
        <v>7222</v>
      </c>
      <c r="C6204" s="14">
        <f t="shared" si="1254"/>
        <v>84.982399999999998</v>
      </c>
      <c r="D6204" s="13"/>
      <c r="E6204" s="14">
        <f t="shared" si="1257"/>
        <v>84.982200000000006</v>
      </c>
      <c r="F6204" s="21">
        <f t="shared" si="1261"/>
        <v>1</v>
      </c>
      <c r="G6204" s="13"/>
      <c r="H6204" s="21">
        <f t="shared" si="1255"/>
        <v>2</v>
      </c>
      <c r="I6204" s="13"/>
      <c r="J6204" s="11" t="str">
        <f t="shared" si="1262"/>
        <v/>
      </c>
      <c r="K6204" s="11" t="str">
        <f t="shared" si="1263"/>
        <v>U</v>
      </c>
      <c r="L6204" s="11" t="str">
        <f t="shared" si="1264"/>
        <v/>
      </c>
      <c r="M6204" s="13"/>
      <c r="X6204" s="13"/>
    </row>
    <row r="6205" spans="1:24" x14ac:dyDescent="0.3">
      <c r="A6205" s="13"/>
      <c r="B6205" s="11">
        <v>7223</v>
      </c>
      <c r="C6205" s="14">
        <f t="shared" si="1254"/>
        <v>84.988200000000006</v>
      </c>
      <c r="D6205" s="13"/>
      <c r="E6205" s="14">
        <f t="shared" si="1257"/>
        <v>84.988200000000006</v>
      </c>
      <c r="F6205" s="21">
        <f t="shared" si="1261"/>
        <v>1</v>
      </c>
      <c r="G6205" s="13"/>
      <c r="H6205" s="21">
        <f t="shared" si="1255"/>
        <v>0</v>
      </c>
      <c r="I6205" s="13"/>
      <c r="J6205" s="11" t="str">
        <f t="shared" si="1262"/>
        <v/>
      </c>
      <c r="K6205" s="11" t="str">
        <f t="shared" si="1263"/>
        <v/>
      </c>
      <c r="L6205" s="11" t="str">
        <f t="shared" si="1264"/>
        <v>O</v>
      </c>
      <c r="M6205" s="13"/>
      <c r="X6205" s="13"/>
    </row>
    <row r="6206" spans="1:24" x14ac:dyDescent="0.3">
      <c r="A6206" s="13"/>
      <c r="B6206" s="11">
        <v>7224</v>
      </c>
      <c r="C6206" s="14">
        <f t="shared" si="1254"/>
        <v>84.994100000000003</v>
      </c>
      <c r="D6206" s="13"/>
      <c r="E6206" s="14">
        <f t="shared" si="1257"/>
        <v>84.994100000000003</v>
      </c>
      <c r="F6206" s="21">
        <f t="shared" si="1261"/>
        <v>0</v>
      </c>
      <c r="G6206" s="13"/>
      <c r="H6206" s="21">
        <f t="shared" si="1255"/>
        <v>0</v>
      </c>
      <c r="I6206" s="13"/>
      <c r="J6206" s="11" t="str">
        <f t="shared" si="1262"/>
        <v>X</v>
      </c>
      <c r="K6206" s="11" t="str">
        <f t="shared" si="1263"/>
        <v/>
      </c>
      <c r="L6206" s="11" t="str">
        <f t="shared" si="1264"/>
        <v/>
      </c>
      <c r="M6206" s="13"/>
      <c r="X6206" s="13"/>
    </row>
    <row r="6207" spans="1:24" x14ac:dyDescent="0.3">
      <c r="A6207" s="13"/>
      <c r="B6207" s="11">
        <v>7225</v>
      </c>
      <c r="C6207" s="14">
        <f t="shared" si="1254"/>
        <v>85</v>
      </c>
      <c r="D6207" s="13"/>
      <c r="E6207" s="14">
        <f>84+(B6207-7056)/169</f>
        <v>85</v>
      </c>
      <c r="F6207" s="20"/>
      <c r="G6207" s="13"/>
      <c r="H6207" s="21">
        <f t="shared" si="1255"/>
        <v>0</v>
      </c>
      <c r="I6207" s="13"/>
      <c r="J6207" s="10">
        <f>COUNTIF(J6039:J6206,"X")</f>
        <v>110</v>
      </c>
      <c r="K6207" s="10">
        <f>COUNTIF(K6039:K6206,"U")</f>
        <v>12</v>
      </c>
      <c r="L6207" s="10">
        <f>COUNTIF(L6039:L6206,"O")</f>
        <v>46</v>
      </c>
      <c r="M6207" s="13"/>
      <c r="X6207" s="13"/>
    </row>
    <row r="6208" spans="1:24" x14ac:dyDescent="0.3">
      <c r="A6208" s="13"/>
      <c r="B6208" s="11">
        <v>7226</v>
      </c>
      <c r="C6208" s="14">
        <f t="shared" si="1254"/>
        <v>85.005899999999997</v>
      </c>
      <c r="D6208" s="13"/>
      <c r="E6208" s="14">
        <f t="shared" ref="E6208:E6271" si="1265">ROUND(85+(B6208-7225)/171,4)</f>
        <v>85.005799999999994</v>
      </c>
      <c r="F6208" s="21">
        <f t="shared" ref="F6208:F6230" si="1266">ROUND(((E6208-85)/0.14)*(15/2),0)</f>
        <v>0</v>
      </c>
      <c r="G6208" s="13"/>
      <c r="H6208" s="21">
        <f t="shared" si="1255"/>
        <v>1</v>
      </c>
      <c r="I6208" s="13"/>
      <c r="J6208" s="11" t="str">
        <f t="shared" ref="J6208:J6239" si="1267">IF(H6208=F6208,"X","")</f>
        <v/>
      </c>
      <c r="K6208" s="11" t="str">
        <f t="shared" ref="K6208:K6239" si="1268">IF(H6208&gt;F6208,"U","")</f>
        <v>U</v>
      </c>
      <c r="L6208" s="11" t="str">
        <f t="shared" ref="L6208:L6239" si="1269">IF(H6208&lt;F6208,"O","")</f>
        <v/>
      </c>
      <c r="M6208" s="13"/>
      <c r="X6208" s="13"/>
    </row>
    <row r="6209" spans="1:24" x14ac:dyDescent="0.3">
      <c r="A6209" s="13"/>
      <c r="B6209" s="11">
        <v>7227</v>
      </c>
      <c r="C6209" s="14">
        <f t="shared" si="1254"/>
        <v>85.011799999999994</v>
      </c>
      <c r="D6209" s="13"/>
      <c r="E6209" s="14">
        <f t="shared" si="1265"/>
        <v>85.011700000000005</v>
      </c>
      <c r="F6209" s="21">
        <f t="shared" si="1266"/>
        <v>1</v>
      </c>
      <c r="G6209" s="13"/>
      <c r="H6209" s="21">
        <f t="shared" si="1255"/>
        <v>1</v>
      </c>
      <c r="I6209" s="13"/>
      <c r="J6209" s="11" t="str">
        <f t="shared" si="1267"/>
        <v>X</v>
      </c>
      <c r="K6209" s="11" t="str">
        <f t="shared" si="1268"/>
        <v/>
      </c>
      <c r="L6209" s="11" t="str">
        <f t="shared" si="1269"/>
        <v/>
      </c>
      <c r="M6209" s="13"/>
      <c r="X6209" s="13"/>
    </row>
    <row r="6210" spans="1:24" x14ac:dyDescent="0.3">
      <c r="A6210" s="13"/>
      <c r="B6210" s="11">
        <v>7228</v>
      </c>
      <c r="C6210" s="14">
        <f t="shared" si="1254"/>
        <v>85.017600000000002</v>
      </c>
      <c r="D6210" s="13"/>
      <c r="E6210" s="14">
        <f t="shared" si="1265"/>
        <v>85.017499999999998</v>
      </c>
      <c r="F6210" s="21">
        <f t="shared" si="1266"/>
        <v>1</v>
      </c>
      <c r="G6210" s="13"/>
      <c r="H6210" s="21">
        <f t="shared" si="1255"/>
        <v>1</v>
      </c>
      <c r="I6210" s="13"/>
      <c r="J6210" s="11" t="str">
        <f t="shared" si="1267"/>
        <v>X</v>
      </c>
      <c r="K6210" s="11" t="str">
        <f t="shared" si="1268"/>
        <v/>
      </c>
      <c r="L6210" s="11" t="str">
        <f t="shared" si="1269"/>
        <v/>
      </c>
      <c r="M6210" s="13"/>
      <c r="X6210" s="13"/>
    </row>
    <row r="6211" spans="1:24" x14ac:dyDescent="0.3">
      <c r="A6211" s="13"/>
      <c r="B6211" s="11">
        <v>7229</v>
      </c>
      <c r="C6211" s="14">
        <f t="shared" si="1254"/>
        <v>85.023499999999999</v>
      </c>
      <c r="D6211" s="13"/>
      <c r="E6211" s="14">
        <f t="shared" si="1265"/>
        <v>85.023399999999995</v>
      </c>
      <c r="F6211" s="21">
        <f t="shared" si="1266"/>
        <v>1</v>
      </c>
      <c r="G6211" s="13"/>
      <c r="H6211" s="21">
        <f t="shared" si="1255"/>
        <v>1</v>
      </c>
      <c r="I6211" s="13"/>
      <c r="J6211" s="11" t="str">
        <f t="shared" si="1267"/>
        <v>X</v>
      </c>
      <c r="K6211" s="11" t="str">
        <f t="shared" si="1268"/>
        <v/>
      </c>
      <c r="L6211" s="11" t="str">
        <f t="shared" si="1269"/>
        <v/>
      </c>
      <c r="M6211" s="13"/>
      <c r="X6211" s="13"/>
    </row>
    <row r="6212" spans="1:24" x14ac:dyDescent="0.3">
      <c r="A6212" s="13"/>
      <c r="B6212" s="11">
        <v>7230</v>
      </c>
      <c r="C6212" s="14">
        <f t="shared" si="1254"/>
        <v>85.029399999999995</v>
      </c>
      <c r="D6212" s="13"/>
      <c r="E6212" s="14">
        <f t="shared" si="1265"/>
        <v>85.029200000000003</v>
      </c>
      <c r="F6212" s="21">
        <f t="shared" si="1266"/>
        <v>2</v>
      </c>
      <c r="G6212" s="13"/>
      <c r="H6212" s="21">
        <f t="shared" si="1255"/>
        <v>2</v>
      </c>
      <c r="I6212" s="13"/>
      <c r="J6212" s="11" t="str">
        <f t="shared" si="1267"/>
        <v>X</v>
      </c>
      <c r="K6212" s="11" t="str">
        <f t="shared" si="1268"/>
        <v/>
      </c>
      <c r="L6212" s="11" t="str">
        <f t="shared" si="1269"/>
        <v/>
      </c>
      <c r="M6212" s="13"/>
      <c r="X6212" s="13"/>
    </row>
    <row r="6213" spans="1:24" x14ac:dyDescent="0.3">
      <c r="A6213" s="13"/>
      <c r="B6213" s="11">
        <v>7231</v>
      </c>
      <c r="C6213" s="14">
        <f t="shared" si="1254"/>
        <v>85.035300000000007</v>
      </c>
      <c r="D6213" s="13"/>
      <c r="E6213" s="14">
        <f t="shared" si="1265"/>
        <v>85.0351</v>
      </c>
      <c r="F6213" s="21">
        <f t="shared" si="1266"/>
        <v>2</v>
      </c>
      <c r="G6213" s="13"/>
      <c r="H6213" s="21">
        <f t="shared" si="1255"/>
        <v>2</v>
      </c>
      <c r="I6213" s="13"/>
      <c r="J6213" s="11" t="str">
        <f t="shared" si="1267"/>
        <v>X</v>
      </c>
      <c r="K6213" s="11" t="str">
        <f t="shared" si="1268"/>
        <v/>
      </c>
      <c r="L6213" s="11" t="str">
        <f t="shared" si="1269"/>
        <v/>
      </c>
      <c r="M6213" s="13"/>
      <c r="X6213" s="13"/>
    </row>
    <row r="6214" spans="1:24" x14ac:dyDescent="0.3">
      <c r="A6214" s="13"/>
      <c r="B6214" s="11">
        <v>7232</v>
      </c>
      <c r="C6214" s="14">
        <f t="shared" ref="C6214:C6277" si="1270">ROUND(SQRT(B6214),4)</f>
        <v>85.041200000000003</v>
      </c>
      <c r="D6214" s="13"/>
      <c r="E6214" s="14">
        <f t="shared" si="1265"/>
        <v>85.040899999999993</v>
      </c>
      <c r="F6214" s="21">
        <f t="shared" si="1266"/>
        <v>2</v>
      </c>
      <c r="G6214" s="13"/>
      <c r="H6214" s="21">
        <f t="shared" si="1255"/>
        <v>2.9999999999999996</v>
      </c>
      <c r="I6214" s="13"/>
      <c r="J6214" s="11" t="str">
        <f t="shared" si="1267"/>
        <v/>
      </c>
      <c r="K6214" s="11" t="str">
        <f t="shared" si="1268"/>
        <v>U</v>
      </c>
      <c r="L6214" s="11" t="str">
        <f t="shared" si="1269"/>
        <v/>
      </c>
      <c r="M6214" s="13"/>
      <c r="X6214" s="13"/>
    </row>
    <row r="6215" spans="1:24" x14ac:dyDescent="0.3">
      <c r="A6215" s="13"/>
      <c r="B6215" s="11">
        <v>7233</v>
      </c>
      <c r="C6215" s="14">
        <f t="shared" si="1270"/>
        <v>85.046999999999997</v>
      </c>
      <c r="D6215" s="13"/>
      <c r="E6215" s="14">
        <f t="shared" si="1265"/>
        <v>85.046800000000005</v>
      </c>
      <c r="F6215" s="21">
        <f t="shared" si="1266"/>
        <v>3</v>
      </c>
      <c r="G6215" s="13"/>
      <c r="H6215" s="21">
        <f t="shared" ref="H6215:H6278" si="1271">ROUND(C6215-E6215,4)*10000</f>
        <v>2</v>
      </c>
      <c r="I6215" s="13"/>
      <c r="J6215" s="11" t="str">
        <f t="shared" si="1267"/>
        <v/>
      </c>
      <c r="K6215" s="11" t="str">
        <f t="shared" si="1268"/>
        <v/>
      </c>
      <c r="L6215" s="11" t="str">
        <f t="shared" si="1269"/>
        <v>O</v>
      </c>
      <c r="M6215" s="13"/>
      <c r="X6215" s="13"/>
    </row>
    <row r="6216" spans="1:24" x14ac:dyDescent="0.3">
      <c r="A6216" s="13"/>
      <c r="B6216" s="11">
        <v>7234</v>
      </c>
      <c r="C6216" s="14">
        <f t="shared" si="1270"/>
        <v>85.052899999999994</v>
      </c>
      <c r="D6216" s="13"/>
      <c r="E6216" s="14">
        <f t="shared" si="1265"/>
        <v>85.052599999999998</v>
      </c>
      <c r="F6216" s="21">
        <f t="shared" si="1266"/>
        <v>3</v>
      </c>
      <c r="G6216" s="13"/>
      <c r="H6216" s="21">
        <f t="shared" si="1271"/>
        <v>2.9999999999999996</v>
      </c>
      <c r="I6216" s="13"/>
      <c r="J6216" s="11" t="str">
        <f t="shared" si="1267"/>
        <v>X</v>
      </c>
      <c r="K6216" s="11" t="str">
        <f t="shared" si="1268"/>
        <v/>
      </c>
      <c r="L6216" s="11" t="str">
        <f t="shared" si="1269"/>
        <v/>
      </c>
      <c r="M6216" s="13"/>
      <c r="X6216" s="13"/>
    </row>
    <row r="6217" spans="1:24" x14ac:dyDescent="0.3">
      <c r="A6217" s="13"/>
      <c r="B6217" s="11">
        <v>7235</v>
      </c>
      <c r="C6217" s="14">
        <f t="shared" si="1270"/>
        <v>85.058800000000005</v>
      </c>
      <c r="D6217" s="13"/>
      <c r="E6217" s="14">
        <f t="shared" si="1265"/>
        <v>85.058499999999995</v>
      </c>
      <c r="F6217" s="21">
        <f t="shared" si="1266"/>
        <v>3</v>
      </c>
      <c r="G6217" s="13"/>
      <c r="H6217" s="21">
        <f t="shared" si="1271"/>
        <v>2.9999999999999996</v>
      </c>
      <c r="I6217" s="13"/>
      <c r="J6217" s="11" t="str">
        <f t="shared" si="1267"/>
        <v>X</v>
      </c>
      <c r="K6217" s="11" t="str">
        <f t="shared" si="1268"/>
        <v/>
      </c>
      <c r="L6217" s="11" t="str">
        <f t="shared" si="1269"/>
        <v/>
      </c>
      <c r="M6217" s="13"/>
      <c r="X6217" s="13"/>
    </row>
    <row r="6218" spans="1:24" x14ac:dyDescent="0.3">
      <c r="A6218" s="13"/>
      <c r="B6218" s="11">
        <v>7236</v>
      </c>
      <c r="C6218" s="14">
        <f t="shared" si="1270"/>
        <v>85.064700000000002</v>
      </c>
      <c r="D6218" s="13"/>
      <c r="E6218" s="14">
        <f t="shared" si="1265"/>
        <v>85.064300000000003</v>
      </c>
      <c r="F6218" s="21">
        <f t="shared" si="1266"/>
        <v>3</v>
      </c>
      <c r="G6218" s="13"/>
      <c r="H6218" s="21">
        <f t="shared" si="1271"/>
        <v>4</v>
      </c>
      <c r="I6218" s="13"/>
      <c r="J6218" s="11" t="str">
        <f t="shared" si="1267"/>
        <v/>
      </c>
      <c r="K6218" s="11" t="str">
        <f t="shared" si="1268"/>
        <v>U</v>
      </c>
      <c r="L6218" s="11" t="str">
        <f t="shared" si="1269"/>
        <v/>
      </c>
      <c r="M6218" s="13"/>
      <c r="X6218" s="13"/>
    </row>
    <row r="6219" spans="1:24" x14ac:dyDescent="0.3">
      <c r="A6219" s="13"/>
      <c r="B6219" s="11">
        <v>7237</v>
      </c>
      <c r="C6219" s="14">
        <f t="shared" si="1270"/>
        <v>85.070599999999999</v>
      </c>
      <c r="D6219" s="13"/>
      <c r="E6219" s="14">
        <f t="shared" si="1265"/>
        <v>85.0702</v>
      </c>
      <c r="F6219" s="21">
        <f t="shared" si="1266"/>
        <v>4</v>
      </c>
      <c r="G6219" s="13"/>
      <c r="H6219" s="21">
        <f t="shared" si="1271"/>
        <v>4</v>
      </c>
      <c r="I6219" s="13"/>
      <c r="J6219" s="11" t="str">
        <f t="shared" si="1267"/>
        <v>X</v>
      </c>
      <c r="K6219" s="11" t="str">
        <f t="shared" si="1268"/>
        <v/>
      </c>
      <c r="L6219" s="11" t="str">
        <f t="shared" si="1269"/>
        <v/>
      </c>
      <c r="M6219" s="13"/>
      <c r="X6219" s="13"/>
    </row>
    <row r="6220" spans="1:24" x14ac:dyDescent="0.3">
      <c r="A6220" s="13"/>
      <c r="B6220" s="11">
        <v>7238</v>
      </c>
      <c r="C6220" s="14">
        <f t="shared" si="1270"/>
        <v>85.076400000000007</v>
      </c>
      <c r="D6220" s="13"/>
      <c r="E6220" s="14">
        <f t="shared" si="1265"/>
        <v>85.075999999999993</v>
      </c>
      <c r="F6220" s="21">
        <f t="shared" si="1266"/>
        <v>4</v>
      </c>
      <c r="G6220" s="13"/>
      <c r="H6220" s="21">
        <f t="shared" si="1271"/>
        <v>4</v>
      </c>
      <c r="I6220" s="13"/>
      <c r="J6220" s="11" t="str">
        <f t="shared" si="1267"/>
        <v>X</v>
      </c>
      <c r="K6220" s="11" t="str">
        <f t="shared" si="1268"/>
        <v/>
      </c>
      <c r="L6220" s="11" t="str">
        <f t="shared" si="1269"/>
        <v/>
      </c>
      <c r="M6220" s="13"/>
      <c r="X6220" s="13"/>
    </row>
    <row r="6221" spans="1:24" x14ac:dyDescent="0.3">
      <c r="A6221" s="13"/>
      <c r="B6221" s="11">
        <v>7239</v>
      </c>
      <c r="C6221" s="14">
        <f t="shared" si="1270"/>
        <v>85.082300000000004</v>
      </c>
      <c r="D6221" s="13"/>
      <c r="E6221" s="14">
        <f t="shared" si="1265"/>
        <v>85.081900000000005</v>
      </c>
      <c r="F6221" s="21">
        <f t="shared" si="1266"/>
        <v>4</v>
      </c>
      <c r="G6221" s="13"/>
      <c r="H6221" s="21">
        <f t="shared" si="1271"/>
        <v>4</v>
      </c>
      <c r="I6221" s="13"/>
      <c r="J6221" s="11" t="str">
        <f t="shared" si="1267"/>
        <v>X</v>
      </c>
      <c r="K6221" s="11" t="str">
        <f t="shared" si="1268"/>
        <v/>
      </c>
      <c r="L6221" s="11" t="str">
        <f t="shared" si="1269"/>
        <v/>
      </c>
      <c r="M6221" s="13"/>
      <c r="X6221" s="13"/>
    </row>
    <row r="6222" spans="1:24" x14ac:dyDescent="0.3">
      <c r="A6222" s="13"/>
      <c r="B6222" s="11">
        <v>7240</v>
      </c>
      <c r="C6222" s="14">
        <f t="shared" si="1270"/>
        <v>85.088200000000001</v>
      </c>
      <c r="D6222" s="13"/>
      <c r="E6222" s="14">
        <f t="shared" si="1265"/>
        <v>85.087699999999998</v>
      </c>
      <c r="F6222" s="21">
        <f t="shared" si="1266"/>
        <v>5</v>
      </c>
      <c r="G6222" s="13"/>
      <c r="H6222" s="21">
        <f t="shared" si="1271"/>
        <v>5</v>
      </c>
      <c r="I6222" s="13"/>
      <c r="J6222" s="11" t="str">
        <f t="shared" si="1267"/>
        <v>X</v>
      </c>
      <c r="K6222" s="11" t="str">
        <f t="shared" si="1268"/>
        <v/>
      </c>
      <c r="L6222" s="11" t="str">
        <f t="shared" si="1269"/>
        <v/>
      </c>
      <c r="M6222" s="13"/>
      <c r="X6222" s="13"/>
    </row>
    <row r="6223" spans="1:24" x14ac:dyDescent="0.3">
      <c r="A6223" s="13"/>
      <c r="B6223" s="11">
        <v>7241</v>
      </c>
      <c r="C6223" s="14">
        <f t="shared" si="1270"/>
        <v>85.094099999999997</v>
      </c>
      <c r="D6223" s="13"/>
      <c r="E6223" s="14">
        <f t="shared" si="1265"/>
        <v>85.093599999999995</v>
      </c>
      <c r="F6223" s="21">
        <f t="shared" si="1266"/>
        <v>5</v>
      </c>
      <c r="G6223" s="13"/>
      <c r="H6223" s="21">
        <f t="shared" si="1271"/>
        <v>5</v>
      </c>
      <c r="I6223" s="13"/>
      <c r="J6223" s="11" t="str">
        <f t="shared" si="1267"/>
        <v>X</v>
      </c>
      <c r="K6223" s="11" t="str">
        <f t="shared" si="1268"/>
        <v/>
      </c>
      <c r="L6223" s="11" t="str">
        <f t="shared" si="1269"/>
        <v/>
      </c>
      <c r="M6223" s="13"/>
      <c r="X6223" s="13"/>
    </row>
    <row r="6224" spans="1:24" x14ac:dyDescent="0.3">
      <c r="A6224" s="13"/>
      <c r="B6224" s="11">
        <v>7242</v>
      </c>
      <c r="C6224" s="14">
        <f t="shared" si="1270"/>
        <v>85.099900000000005</v>
      </c>
      <c r="D6224" s="13"/>
      <c r="E6224" s="14">
        <f t="shared" si="1265"/>
        <v>85.099400000000003</v>
      </c>
      <c r="F6224" s="21">
        <f t="shared" si="1266"/>
        <v>5</v>
      </c>
      <c r="G6224" s="13"/>
      <c r="H6224" s="21">
        <f t="shared" si="1271"/>
        <v>5</v>
      </c>
      <c r="I6224" s="13"/>
      <c r="J6224" s="11" t="str">
        <f t="shared" si="1267"/>
        <v>X</v>
      </c>
      <c r="K6224" s="11" t="str">
        <f t="shared" si="1268"/>
        <v/>
      </c>
      <c r="L6224" s="11" t="str">
        <f t="shared" si="1269"/>
        <v/>
      </c>
      <c r="M6224" s="13"/>
      <c r="X6224" s="13"/>
    </row>
    <row r="6225" spans="1:24" x14ac:dyDescent="0.3">
      <c r="A6225" s="13"/>
      <c r="B6225" s="11">
        <v>7243</v>
      </c>
      <c r="C6225" s="14">
        <f t="shared" si="1270"/>
        <v>85.105800000000002</v>
      </c>
      <c r="D6225" s="13"/>
      <c r="E6225" s="14">
        <f t="shared" si="1265"/>
        <v>85.1053</v>
      </c>
      <c r="F6225" s="21">
        <f t="shared" si="1266"/>
        <v>6</v>
      </c>
      <c r="G6225" s="13"/>
      <c r="H6225" s="21">
        <f t="shared" si="1271"/>
        <v>5</v>
      </c>
      <c r="I6225" s="13"/>
      <c r="J6225" s="11" t="str">
        <f t="shared" si="1267"/>
        <v/>
      </c>
      <c r="K6225" s="11" t="str">
        <f t="shared" si="1268"/>
        <v/>
      </c>
      <c r="L6225" s="11" t="str">
        <f t="shared" si="1269"/>
        <v>O</v>
      </c>
      <c r="M6225" s="13"/>
      <c r="X6225" s="13"/>
    </row>
    <row r="6226" spans="1:24" x14ac:dyDescent="0.3">
      <c r="A6226" s="13"/>
      <c r="B6226" s="11">
        <v>7244</v>
      </c>
      <c r="C6226" s="14">
        <f t="shared" si="1270"/>
        <v>85.111699999999999</v>
      </c>
      <c r="D6226" s="13"/>
      <c r="E6226" s="14">
        <f t="shared" si="1265"/>
        <v>85.111099999999993</v>
      </c>
      <c r="F6226" s="21">
        <f t="shared" si="1266"/>
        <v>6</v>
      </c>
      <c r="G6226" s="13"/>
      <c r="H6226" s="21">
        <f t="shared" si="1271"/>
        <v>5.9999999999999991</v>
      </c>
      <c r="I6226" s="13"/>
      <c r="J6226" s="11" t="str">
        <f t="shared" si="1267"/>
        <v>X</v>
      </c>
      <c r="K6226" s="11" t="str">
        <f t="shared" si="1268"/>
        <v/>
      </c>
      <c r="L6226" s="11" t="str">
        <f t="shared" si="1269"/>
        <v/>
      </c>
      <c r="M6226" s="13"/>
      <c r="X6226" s="13"/>
    </row>
    <row r="6227" spans="1:24" x14ac:dyDescent="0.3">
      <c r="A6227" s="13"/>
      <c r="B6227" s="11">
        <v>7245</v>
      </c>
      <c r="C6227" s="14">
        <f t="shared" si="1270"/>
        <v>85.117599999999996</v>
      </c>
      <c r="D6227" s="13"/>
      <c r="E6227" s="14">
        <f t="shared" si="1265"/>
        <v>85.117000000000004</v>
      </c>
      <c r="F6227" s="21">
        <f t="shared" si="1266"/>
        <v>6</v>
      </c>
      <c r="G6227" s="13"/>
      <c r="H6227" s="21">
        <f t="shared" si="1271"/>
        <v>5.9999999999999991</v>
      </c>
      <c r="I6227" s="13"/>
      <c r="J6227" s="11" t="str">
        <f t="shared" si="1267"/>
        <v>X</v>
      </c>
      <c r="K6227" s="11" t="str">
        <f t="shared" si="1268"/>
        <v/>
      </c>
      <c r="L6227" s="11" t="str">
        <f t="shared" si="1269"/>
        <v/>
      </c>
      <c r="M6227" s="13"/>
      <c r="X6227" s="13"/>
    </row>
    <row r="6228" spans="1:24" x14ac:dyDescent="0.3">
      <c r="A6228" s="13"/>
      <c r="B6228" s="11">
        <v>7246</v>
      </c>
      <c r="C6228" s="14">
        <f t="shared" si="1270"/>
        <v>85.123400000000004</v>
      </c>
      <c r="D6228" s="13"/>
      <c r="E6228" s="14">
        <f t="shared" si="1265"/>
        <v>85.122799999999998</v>
      </c>
      <c r="F6228" s="21">
        <f t="shared" si="1266"/>
        <v>7</v>
      </c>
      <c r="G6228" s="13"/>
      <c r="H6228" s="21">
        <f t="shared" si="1271"/>
        <v>5.9999999999999991</v>
      </c>
      <c r="I6228" s="13"/>
      <c r="J6228" s="11" t="str">
        <f t="shared" si="1267"/>
        <v/>
      </c>
      <c r="K6228" s="11" t="str">
        <f t="shared" si="1268"/>
        <v/>
      </c>
      <c r="L6228" s="11" t="str">
        <f t="shared" si="1269"/>
        <v>O</v>
      </c>
      <c r="M6228" s="13"/>
      <c r="X6228" s="13"/>
    </row>
    <row r="6229" spans="1:24" x14ac:dyDescent="0.3">
      <c r="A6229" s="13"/>
      <c r="B6229" s="11">
        <v>7247</v>
      </c>
      <c r="C6229" s="14">
        <f t="shared" si="1270"/>
        <v>85.129300000000001</v>
      </c>
      <c r="D6229" s="13"/>
      <c r="E6229" s="14">
        <f t="shared" si="1265"/>
        <v>85.128699999999995</v>
      </c>
      <c r="F6229" s="21">
        <f t="shared" si="1266"/>
        <v>7</v>
      </c>
      <c r="G6229" s="13"/>
      <c r="H6229" s="21">
        <f t="shared" si="1271"/>
        <v>5.9999999999999991</v>
      </c>
      <c r="I6229" s="13"/>
      <c r="J6229" s="11" t="str">
        <f t="shared" si="1267"/>
        <v/>
      </c>
      <c r="K6229" s="11" t="str">
        <f t="shared" si="1268"/>
        <v/>
      </c>
      <c r="L6229" s="11" t="str">
        <f t="shared" si="1269"/>
        <v>O</v>
      </c>
      <c r="M6229" s="13"/>
      <c r="X6229" s="13"/>
    </row>
    <row r="6230" spans="1:24" x14ac:dyDescent="0.3">
      <c r="A6230" s="13"/>
      <c r="B6230" s="11">
        <v>7248</v>
      </c>
      <c r="C6230" s="14">
        <f t="shared" si="1270"/>
        <v>85.135199999999998</v>
      </c>
      <c r="D6230" s="13"/>
      <c r="E6230" s="14">
        <f t="shared" si="1265"/>
        <v>85.134500000000003</v>
      </c>
      <c r="F6230" s="21">
        <f t="shared" si="1266"/>
        <v>7</v>
      </c>
      <c r="G6230" s="13"/>
      <c r="H6230" s="21">
        <f t="shared" si="1271"/>
        <v>7</v>
      </c>
      <c r="I6230" s="13"/>
      <c r="J6230" s="11" t="str">
        <f t="shared" si="1267"/>
        <v>X</v>
      </c>
      <c r="K6230" s="11" t="str">
        <f t="shared" si="1268"/>
        <v/>
      </c>
      <c r="L6230" s="11" t="str">
        <f t="shared" si="1269"/>
        <v/>
      </c>
      <c r="M6230" s="13"/>
      <c r="X6230" s="13"/>
    </row>
    <row r="6231" spans="1:24" x14ac:dyDescent="0.3">
      <c r="A6231" s="13"/>
      <c r="B6231" s="11">
        <v>7249</v>
      </c>
      <c r="C6231" s="14">
        <f t="shared" si="1270"/>
        <v>85.141099999999994</v>
      </c>
      <c r="D6231" s="13"/>
      <c r="E6231" s="14">
        <f t="shared" si="1265"/>
        <v>85.1404</v>
      </c>
      <c r="F6231" s="21">
        <f t="shared" ref="F6231:F6254" si="1272">ROUND((15/2)+(((E6231-85)-0.14)/0.14)*(15/3),0)</f>
        <v>8</v>
      </c>
      <c r="G6231" s="13"/>
      <c r="H6231" s="21">
        <f t="shared" si="1271"/>
        <v>7</v>
      </c>
      <c r="I6231" s="13"/>
      <c r="J6231" s="11" t="str">
        <f t="shared" si="1267"/>
        <v/>
      </c>
      <c r="K6231" s="11" t="str">
        <f t="shared" si="1268"/>
        <v/>
      </c>
      <c r="L6231" s="11" t="str">
        <f t="shared" si="1269"/>
        <v>O</v>
      </c>
      <c r="M6231" s="13"/>
      <c r="X6231" s="13"/>
    </row>
    <row r="6232" spans="1:24" x14ac:dyDescent="0.3">
      <c r="A6232" s="13"/>
      <c r="B6232" s="11">
        <v>7250</v>
      </c>
      <c r="C6232" s="14">
        <f t="shared" si="1270"/>
        <v>85.146900000000002</v>
      </c>
      <c r="D6232" s="13"/>
      <c r="E6232" s="14">
        <f t="shared" si="1265"/>
        <v>85.146199999999993</v>
      </c>
      <c r="F6232" s="21">
        <f t="shared" si="1272"/>
        <v>8</v>
      </c>
      <c r="G6232" s="13"/>
      <c r="H6232" s="21">
        <f t="shared" si="1271"/>
        <v>7</v>
      </c>
      <c r="I6232" s="13"/>
      <c r="J6232" s="11" t="str">
        <f t="shared" si="1267"/>
        <v/>
      </c>
      <c r="K6232" s="11" t="str">
        <f t="shared" si="1268"/>
        <v/>
      </c>
      <c r="L6232" s="11" t="str">
        <f t="shared" si="1269"/>
        <v>O</v>
      </c>
      <c r="M6232" s="13"/>
      <c r="X6232" s="13"/>
    </row>
    <row r="6233" spans="1:24" x14ac:dyDescent="0.3">
      <c r="A6233" s="13"/>
      <c r="B6233" s="11">
        <v>7251</v>
      </c>
      <c r="C6233" s="14">
        <f t="shared" si="1270"/>
        <v>85.152799999999999</v>
      </c>
      <c r="D6233" s="13"/>
      <c r="E6233" s="14">
        <f t="shared" si="1265"/>
        <v>85.152000000000001</v>
      </c>
      <c r="F6233" s="21">
        <f t="shared" si="1272"/>
        <v>8</v>
      </c>
      <c r="G6233" s="13"/>
      <c r="H6233" s="21">
        <f t="shared" si="1271"/>
        <v>8</v>
      </c>
      <c r="I6233" s="13"/>
      <c r="J6233" s="11" t="str">
        <f t="shared" si="1267"/>
        <v>X</v>
      </c>
      <c r="K6233" s="11" t="str">
        <f t="shared" si="1268"/>
        <v/>
      </c>
      <c r="L6233" s="11" t="str">
        <f t="shared" si="1269"/>
        <v/>
      </c>
      <c r="M6233" s="13"/>
      <c r="X6233" s="13"/>
    </row>
    <row r="6234" spans="1:24" x14ac:dyDescent="0.3">
      <c r="A6234" s="13"/>
      <c r="B6234" s="11">
        <v>7252</v>
      </c>
      <c r="C6234" s="14">
        <f t="shared" si="1270"/>
        <v>85.158699999999996</v>
      </c>
      <c r="D6234" s="13"/>
      <c r="E6234" s="14">
        <f t="shared" si="1265"/>
        <v>85.157899999999998</v>
      </c>
      <c r="F6234" s="21">
        <f t="shared" si="1272"/>
        <v>8</v>
      </c>
      <c r="G6234" s="13"/>
      <c r="H6234" s="21">
        <f t="shared" si="1271"/>
        <v>8</v>
      </c>
      <c r="I6234" s="13"/>
      <c r="J6234" s="11" t="str">
        <f t="shared" si="1267"/>
        <v>X</v>
      </c>
      <c r="K6234" s="11" t="str">
        <f t="shared" si="1268"/>
        <v/>
      </c>
      <c r="L6234" s="11" t="str">
        <f t="shared" si="1269"/>
        <v/>
      </c>
      <c r="M6234" s="13"/>
      <c r="X6234" s="13"/>
    </row>
    <row r="6235" spans="1:24" x14ac:dyDescent="0.3">
      <c r="A6235" s="13"/>
      <c r="B6235" s="11">
        <v>7253</v>
      </c>
      <c r="C6235" s="14">
        <f t="shared" si="1270"/>
        <v>85.164500000000004</v>
      </c>
      <c r="D6235" s="13"/>
      <c r="E6235" s="14">
        <f t="shared" si="1265"/>
        <v>85.163700000000006</v>
      </c>
      <c r="F6235" s="21">
        <f t="shared" si="1272"/>
        <v>8</v>
      </c>
      <c r="G6235" s="13"/>
      <c r="H6235" s="21">
        <f t="shared" si="1271"/>
        <v>8</v>
      </c>
      <c r="I6235" s="13"/>
      <c r="J6235" s="11" t="str">
        <f t="shared" si="1267"/>
        <v>X</v>
      </c>
      <c r="K6235" s="11" t="str">
        <f t="shared" si="1268"/>
        <v/>
      </c>
      <c r="L6235" s="11" t="str">
        <f t="shared" si="1269"/>
        <v/>
      </c>
      <c r="M6235" s="13"/>
      <c r="X6235" s="13"/>
    </row>
    <row r="6236" spans="1:24" x14ac:dyDescent="0.3">
      <c r="A6236" s="13"/>
      <c r="B6236" s="11">
        <v>7254</v>
      </c>
      <c r="C6236" s="14">
        <f t="shared" si="1270"/>
        <v>85.170400000000001</v>
      </c>
      <c r="D6236" s="13"/>
      <c r="E6236" s="14">
        <f t="shared" si="1265"/>
        <v>85.169600000000003</v>
      </c>
      <c r="F6236" s="21">
        <f t="shared" si="1272"/>
        <v>9</v>
      </c>
      <c r="G6236" s="13"/>
      <c r="H6236" s="21">
        <f t="shared" si="1271"/>
        <v>8</v>
      </c>
      <c r="I6236" s="13"/>
      <c r="J6236" s="11" t="str">
        <f t="shared" si="1267"/>
        <v/>
      </c>
      <c r="K6236" s="11" t="str">
        <f t="shared" si="1268"/>
        <v/>
      </c>
      <c r="L6236" s="11" t="str">
        <f t="shared" si="1269"/>
        <v>O</v>
      </c>
      <c r="M6236" s="13"/>
      <c r="X6236" s="13"/>
    </row>
    <row r="6237" spans="1:24" x14ac:dyDescent="0.3">
      <c r="A6237" s="13"/>
      <c r="B6237" s="11">
        <v>7255</v>
      </c>
      <c r="C6237" s="14">
        <f t="shared" si="1270"/>
        <v>85.176299999999998</v>
      </c>
      <c r="D6237" s="13"/>
      <c r="E6237" s="14">
        <f t="shared" si="1265"/>
        <v>85.175399999999996</v>
      </c>
      <c r="F6237" s="21">
        <f t="shared" si="1272"/>
        <v>9</v>
      </c>
      <c r="G6237" s="13"/>
      <c r="H6237" s="21">
        <f t="shared" si="1271"/>
        <v>9</v>
      </c>
      <c r="I6237" s="13"/>
      <c r="J6237" s="11" t="str">
        <f t="shared" si="1267"/>
        <v>X</v>
      </c>
      <c r="K6237" s="11" t="str">
        <f t="shared" si="1268"/>
        <v/>
      </c>
      <c r="L6237" s="11" t="str">
        <f t="shared" si="1269"/>
        <v/>
      </c>
      <c r="M6237" s="13"/>
      <c r="X6237" s="13"/>
    </row>
    <row r="6238" spans="1:24" x14ac:dyDescent="0.3">
      <c r="A6238" s="13"/>
      <c r="B6238" s="11">
        <v>7256</v>
      </c>
      <c r="C6238" s="14">
        <f t="shared" si="1270"/>
        <v>85.182199999999995</v>
      </c>
      <c r="D6238" s="13"/>
      <c r="E6238" s="14">
        <f t="shared" si="1265"/>
        <v>85.181299999999993</v>
      </c>
      <c r="F6238" s="21">
        <f t="shared" si="1272"/>
        <v>9</v>
      </c>
      <c r="G6238" s="13"/>
      <c r="H6238" s="21">
        <f t="shared" si="1271"/>
        <v>9</v>
      </c>
      <c r="I6238" s="13"/>
      <c r="J6238" s="11" t="str">
        <f t="shared" si="1267"/>
        <v>X</v>
      </c>
      <c r="K6238" s="11" t="str">
        <f t="shared" si="1268"/>
        <v/>
      </c>
      <c r="L6238" s="11" t="str">
        <f t="shared" si="1269"/>
        <v/>
      </c>
      <c r="M6238" s="13"/>
      <c r="X6238" s="13"/>
    </row>
    <row r="6239" spans="1:24" x14ac:dyDescent="0.3">
      <c r="A6239" s="13"/>
      <c r="B6239" s="11">
        <v>7257</v>
      </c>
      <c r="C6239" s="14">
        <f t="shared" si="1270"/>
        <v>85.188000000000002</v>
      </c>
      <c r="D6239" s="13"/>
      <c r="E6239" s="14">
        <f t="shared" si="1265"/>
        <v>85.187100000000001</v>
      </c>
      <c r="F6239" s="21">
        <f t="shared" si="1272"/>
        <v>9</v>
      </c>
      <c r="G6239" s="13"/>
      <c r="H6239" s="21">
        <f t="shared" si="1271"/>
        <v>9</v>
      </c>
      <c r="I6239" s="13"/>
      <c r="J6239" s="11" t="str">
        <f t="shared" si="1267"/>
        <v>X</v>
      </c>
      <c r="K6239" s="11" t="str">
        <f t="shared" si="1268"/>
        <v/>
      </c>
      <c r="L6239" s="11" t="str">
        <f t="shared" si="1269"/>
        <v/>
      </c>
      <c r="M6239" s="13"/>
      <c r="X6239" s="13"/>
    </row>
    <row r="6240" spans="1:24" x14ac:dyDescent="0.3">
      <c r="A6240" s="13"/>
      <c r="B6240" s="11">
        <v>7258</v>
      </c>
      <c r="C6240" s="14">
        <f t="shared" si="1270"/>
        <v>85.193899999999999</v>
      </c>
      <c r="D6240" s="13"/>
      <c r="E6240" s="14">
        <f t="shared" si="1265"/>
        <v>85.192999999999998</v>
      </c>
      <c r="F6240" s="21">
        <f t="shared" si="1272"/>
        <v>9</v>
      </c>
      <c r="G6240" s="13"/>
      <c r="H6240" s="21">
        <f t="shared" si="1271"/>
        <v>9</v>
      </c>
      <c r="I6240" s="13"/>
      <c r="J6240" s="11" t="str">
        <f t="shared" ref="J6240:J6271" si="1273">IF(H6240=F6240,"X","")</f>
        <v>X</v>
      </c>
      <c r="K6240" s="11" t="str">
        <f t="shared" ref="K6240:K6271" si="1274">IF(H6240&gt;F6240,"U","")</f>
        <v/>
      </c>
      <c r="L6240" s="11" t="str">
        <f t="shared" ref="L6240:L6271" si="1275">IF(H6240&lt;F6240,"O","")</f>
        <v/>
      </c>
      <c r="M6240" s="13"/>
      <c r="X6240" s="13"/>
    </row>
    <row r="6241" spans="1:24" x14ac:dyDescent="0.3">
      <c r="A6241" s="13"/>
      <c r="B6241" s="11">
        <v>7259</v>
      </c>
      <c r="C6241" s="14">
        <f t="shared" si="1270"/>
        <v>85.199799999999996</v>
      </c>
      <c r="D6241" s="13"/>
      <c r="E6241" s="14">
        <f t="shared" si="1265"/>
        <v>85.198800000000006</v>
      </c>
      <c r="F6241" s="21">
        <f t="shared" si="1272"/>
        <v>10</v>
      </c>
      <c r="G6241" s="13"/>
      <c r="H6241" s="21">
        <f t="shared" si="1271"/>
        <v>10</v>
      </c>
      <c r="I6241" s="13"/>
      <c r="J6241" s="11" t="str">
        <f t="shared" si="1273"/>
        <v>X</v>
      </c>
      <c r="K6241" s="11" t="str">
        <f t="shared" si="1274"/>
        <v/>
      </c>
      <c r="L6241" s="11" t="str">
        <f t="shared" si="1275"/>
        <v/>
      </c>
      <c r="M6241" s="13"/>
      <c r="X6241" s="13"/>
    </row>
    <row r="6242" spans="1:24" x14ac:dyDescent="0.3">
      <c r="A6242" s="13"/>
      <c r="B6242" s="11">
        <v>7260</v>
      </c>
      <c r="C6242" s="14">
        <f t="shared" si="1270"/>
        <v>85.205600000000004</v>
      </c>
      <c r="D6242" s="13"/>
      <c r="E6242" s="14">
        <f t="shared" si="1265"/>
        <v>85.204700000000003</v>
      </c>
      <c r="F6242" s="21">
        <f t="shared" si="1272"/>
        <v>10</v>
      </c>
      <c r="G6242" s="13"/>
      <c r="H6242" s="21">
        <f t="shared" si="1271"/>
        <v>9</v>
      </c>
      <c r="I6242" s="13"/>
      <c r="J6242" s="11" t="str">
        <f t="shared" si="1273"/>
        <v/>
      </c>
      <c r="K6242" s="11" t="str">
        <f t="shared" si="1274"/>
        <v/>
      </c>
      <c r="L6242" s="11" t="str">
        <f t="shared" si="1275"/>
        <v>O</v>
      </c>
      <c r="M6242" s="13"/>
      <c r="X6242" s="13"/>
    </row>
    <row r="6243" spans="1:24" x14ac:dyDescent="0.3">
      <c r="A6243" s="13"/>
      <c r="B6243" s="11">
        <v>7261</v>
      </c>
      <c r="C6243" s="14">
        <f t="shared" si="1270"/>
        <v>85.211500000000001</v>
      </c>
      <c r="D6243" s="13"/>
      <c r="E6243" s="14">
        <f t="shared" si="1265"/>
        <v>85.210499999999996</v>
      </c>
      <c r="F6243" s="21">
        <f t="shared" si="1272"/>
        <v>10</v>
      </c>
      <c r="G6243" s="13"/>
      <c r="H6243" s="21">
        <f t="shared" si="1271"/>
        <v>10</v>
      </c>
      <c r="I6243" s="13"/>
      <c r="J6243" s="11" t="str">
        <f t="shared" si="1273"/>
        <v>X</v>
      </c>
      <c r="K6243" s="11" t="str">
        <f t="shared" si="1274"/>
        <v/>
      </c>
      <c r="L6243" s="11" t="str">
        <f t="shared" si="1275"/>
        <v/>
      </c>
      <c r="M6243" s="13"/>
      <c r="X6243" s="13"/>
    </row>
    <row r="6244" spans="1:24" x14ac:dyDescent="0.3">
      <c r="A6244" s="13"/>
      <c r="B6244" s="11">
        <v>7262</v>
      </c>
      <c r="C6244" s="14">
        <f t="shared" si="1270"/>
        <v>85.217399999999998</v>
      </c>
      <c r="D6244" s="13"/>
      <c r="E6244" s="14">
        <f t="shared" si="1265"/>
        <v>85.216399999999993</v>
      </c>
      <c r="F6244" s="21">
        <f t="shared" si="1272"/>
        <v>10</v>
      </c>
      <c r="G6244" s="13"/>
      <c r="H6244" s="21">
        <f t="shared" si="1271"/>
        <v>10</v>
      </c>
      <c r="I6244" s="13"/>
      <c r="J6244" s="11" t="str">
        <f t="shared" si="1273"/>
        <v>X</v>
      </c>
      <c r="K6244" s="11" t="str">
        <f t="shared" si="1274"/>
        <v/>
      </c>
      <c r="L6244" s="11" t="str">
        <f t="shared" si="1275"/>
        <v/>
      </c>
      <c r="M6244" s="13"/>
      <c r="X6244" s="13"/>
    </row>
    <row r="6245" spans="1:24" x14ac:dyDescent="0.3">
      <c r="A6245" s="13"/>
      <c r="B6245" s="11">
        <v>7263</v>
      </c>
      <c r="C6245" s="14">
        <f t="shared" si="1270"/>
        <v>85.223200000000006</v>
      </c>
      <c r="D6245" s="13"/>
      <c r="E6245" s="14">
        <f t="shared" si="1265"/>
        <v>85.222200000000001</v>
      </c>
      <c r="F6245" s="21">
        <f t="shared" si="1272"/>
        <v>10</v>
      </c>
      <c r="G6245" s="13"/>
      <c r="H6245" s="21">
        <f t="shared" si="1271"/>
        <v>10</v>
      </c>
      <c r="I6245" s="13"/>
      <c r="J6245" s="11" t="str">
        <f t="shared" si="1273"/>
        <v>X</v>
      </c>
      <c r="K6245" s="11" t="str">
        <f t="shared" si="1274"/>
        <v/>
      </c>
      <c r="L6245" s="11" t="str">
        <f t="shared" si="1275"/>
        <v/>
      </c>
      <c r="M6245" s="13"/>
      <c r="X6245" s="13"/>
    </row>
    <row r="6246" spans="1:24" x14ac:dyDescent="0.3">
      <c r="A6246" s="13"/>
      <c r="B6246" s="11">
        <v>7264</v>
      </c>
      <c r="C6246" s="14">
        <f t="shared" si="1270"/>
        <v>85.229100000000003</v>
      </c>
      <c r="D6246" s="13"/>
      <c r="E6246" s="14">
        <f t="shared" si="1265"/>
        <v>85.228099999999998</v>
      </c>
      <c r="F6246" s="21">
        <f t="shared" si="1272"/>
        <v>11</v>
      </c>
      <c r="G6246" s="13"/>
      <c r="H6246" s="21">
        <f t="shared" si="1271"/>
        <v>10</v>
      </c>
      <c r="I6246" s="13"/>
      <c r="J6246" s="11" t="str">
        <f t="shared" si="1273"/>
        <v/>
      </c>
      <c r="K6246" s="11" t="str">
        <f t="shared" si="1274"/>
        <v/>
      </c>
      <c r="L6246" s="11" t="str">
        <f t="shared" si="1275"/>
        <v>O</v>
      </c>
      <c r="M6246" s="13"/>
      <c r="X6246" s="13"/>
    </row>
    <row r="6247" spans="1:24" x14ac:dyDescent="0.3">
      <c r="A6247" s="13"/>
      <c r="B6247" s="11">
        <v>7265</v>
      </c>
      <c r="C6247" s="14">
        <f t="shared" si="1270"/>
        <v>85.234999999999999</v>
      </c>
      <c r="D6247" s="13"/>
      <c r="E6247" s="14">
        <f t="shared" si="1265"/>
        <v>85.233900000000006</v>
      </c>
      <c r="F6247" s="21">
        <f t="shared" si="1272"/>
        <v>11</v>
      </c>
      <c r="G6247" s="13"/>
      <c r="H6247" s="21">
        <f t="shared" si="1271"/>
        <v>11</v>
      </c>
      <c r="I6247" s="13"/>
      <c r="J6247" s="11" t="str">
        <f t="shared" si="1273"/>
        <v>X</v>
      </c>
      <c r="K6247" s="11" t="str">
        <f t="shared" si="1274"/>
        <v/>
      </c>
      <c r="L6247" s="11" t="str">
        <f t="shared" si="1275"/>
        <v/>
      </c>
      <c r="M6247" s="13"/>
      <c r="X6247" s="13"/>
    </row>
    <row r="6248" spans="1:24" x14ac:dyDescent="0.3">
      <c r="A6248" s="13"/>
      <c r="B6248" s="11">
        <v>7266</v>
      </c>
      <c r="C6248" s="14">
        <f t="shared" si="1270"/>
        <v>85.240799999999993</v>
      </c>
      <c r="D6248" s="13"/>
      <c r="E6248" s="14">
        <f t="shared" si="1265"/>
        <v>85.239800000000002</v>
      </c>
      <c r="F6248" s="21">
        <f t="shared" si="1272"/>
        <v>11</v>
      </c>
      <c r="G6248" s="13"/>
      <c r="H6248" s="21">
        <f t="shared" si="1271"/>
        <v>10</v>
      </c>
      <c r="I6248" s="13"/>
      <c r="J6248" s="11" t="str">
        <f t="shared" si="1273"/>
        <v/>
      </c>
      <c r="K6248" s="11" t="str">
        <f t="shared" si="1274"/>
        <v/>
      </c>
      <c r="L6248" s="11" t="str">
        <f t="shared" si="1275"/>
        <v>O</v>
      </c>
      <c r="M6248" s="13"/>
      <c r="X6248" s="13"/>
    </row>
    <row r="6249" spans="1:24" x14ac:dyDescent="0.3">
      <c r="A6249" s="13"/>
      <c r="B6249" s="11">
        <v>7267</v>
      </c>
      <c r="C6249" s="14">
        <f t="shared" si="1270"/>
        <v>85.246700000000004</v>
      </c>
      <c r="D6249" s="13"/>
      <c r="E6249" s="14">
        <f t="shared" si="1265"/>
        <v>85.245599999999996</v>
      </c>
      <c r="F6249" s="21">
        <f t="shared" si="1272"/>
        <v>11</v>
      </c>
      <c r="G6249" s="13"/>
      <c r="H6249" s="21">
        <f t="shared" si="1271"/>
        <v>11</v>
      </c>
      <c r="I6249" s="13"/>
      <c r="J6249" s="11" t="str">
        <f t="shared" si="1273"/>
        <v>X</v>
      </c>
      <c r="K6249" s="11" t="str">
        <f t="shared" si="1274"/>
        <v/>
      </c>
      <c r="L6249" s="11" t="str">
        <f t="shared" si="1275"/>
        <v/>
      </c>
      <c r="M6249" s="13"/>
      <c r="X6249" s="13"/>
    </row>
    <row r="6250" spans="1:24" x14ac:dyDescent="0.3">
      <c r="A6250" s="13"/>
      <c r="B6250" s="11">
        <v>7268</v>
      </c>
      <c r="C6250" s="14">
        <f t="shared" si="1270"/>
        <v>85.252600000000001</v>
      </c>
      <c r="D6250" s="13"/>
      <c r="E6250" s="14">
        <f t="shared" si="1265"/>
        <v>85.251499999999993</v>
      </c>
      <c r="F6250" s="21">
        <f t="shared" si="1272"/>
        <v>11</v>
      </c>
      <c r="G6250" s="13"/>
      <c r="H6250" s="21">
        <f t="shared" si="1271"/>
        <v>11</v>
      </c>
      <c r="I6250" s="13"/>
      <c r="J6250" s="11" t="str">
        <f t="shared" si="1273"/>
        <v>X</v>
      </c>
      <c r="K6250" s="11" t="str">
        <f t="shared" si="1274"/>
        <v/>
      </c>
      <c r="L6250" s="11" t="str">
        <f t="shared" si="1275"/>
        <v/>
      </c>
      <c r="M6250" s="13"/>
      <c r="X6250" s="13"/>
    </row>
    <row r="6251" spans="1:24" x14ac:dyDescent="0.3">
      <c r="A6251" s="13"/>
      <c r="B6251" s="11">
        <v>7269</v>
      </c>
      <c r="C6251" s="14">
        <f t="shared" si="1270"/>
        <v>85.258399999999995</v>
      </c>
      <c r="D6251" s="13"/>
      <c r="E6251" s="14">
        <f t="shared" si="1265"/>
        <v>85.257300000000001</v>
      </c>
      <c r="F6251" s="21">
        <f t="shared" si="1272"/>
        <v>12</v>
      </c>
      <c r="G6251" s="13"/>
      <c r="H6251" s="21">
        <f t="shared" si="1271"/>
        <v>11</v>
      </c>
      <c r="I6251" s="13"/>
      <c r="J6251" s="11" t="str">
        <f t="shared" si="1273"/>
        <v/>
      </c>
      <c r="K6251" s="11" t="str">
        <f t="shared" si="1274"/>
        <v/>
      </c>
      <c r="L6251" s="11" t="str">
        <f t="shared" si="1275"/>
        <v>O</v>
      </c>
      <c r="M6251" s="13"/>
      <c r="X6251" s="13"/>
    </row>
    <row r="6252" spans="1:24" x14ac:dyDescent="0.3">
      <c r="A6252" s="13"/>
      <c r="B6252" s="11">
        <v>7270</v>
      </c>
      <c r="C6252" s="14">
        <f t="shared" si="1270"/>
        <v>85.264300000000006</v>
      </c>
      <c r="D6252" s="13"/>
      <c r="E6252" s="14">
        <f t="shared" si="1265"/>
        <v>85.263199999999998</v>
      </c>
      <c r="F6252" s="21">
        <f t="shared" si="1272"/>
        <v>12</v>
      </c>
      <c r="G6252" s="13"/>
      <c r="H6252" s="21">
        <f t="shared" si="1271"/>
        <v>11</v>
      </c>
      <c r="I6252" s="13"/>
      <c r="J6252" s="11" t="str">
        <f t="shared" si="1273"/>
        <v/>
      </c>
      <c r="K6252" s="11" t="str">
        <f t="shared" si="1274"/>
        <v/>
      </c>
      <c r="L6252" s="11" t="str">
        <f t="shared" si="1275"/>
        <v>O</v>
      </c>
      <c r="M6252" s="13"/>
      <c r="X6252" s="13"/>
    </row>
    <row r="6253" spans="1:24" x14ac:dyDescent="0.3">
      <c r="A6253" s="13"/>
      <c r="B6253" s="11">
        <v>7271</v>
      </c>
      <c r="C6253" s="14">
        <f t="shared" si="1270"/>
        <v>85.270200000000003</v>
      </c>
      <c r="D6253" s="13"/>
      <c r="E6253" s="14">
        <f t="shared" si="1265"/>
        <v>85.269000000000005</v>
      </c>
      <c r="F6253" s="21">
        <f t="shared" si="1272"/>
        <v>12</v>
      </c>
      <c r="G6253" s="13"/>
      <c r="H6253" s="21">
        <f t="shared" si="1271"/>
        <v>11.999999999999998</v>
      </c>
      <c r="I6253" s="13"/>
      <c r="J6253" s="11" t="str">
        <f t="shared" si="1273"/>
        <v>X</v>
      </c>
      <c r="K6253" s="11" t="str">
        <f t="shared" si="1274"/>
        <v/>
      </c>
      <c r="L6253" s="11" t="str">
        <f t="shared" si="1275"/>
        <v/>
      </c>
      <c r="M6253" s="13"/>
      <c r="X6253" s="13"/>
    </row>
    <row r="6254" spans="1:24" x14ac:dyDescent="0.3">
      <c r="A6254" s="13"/>
      <c r="B6254" s="11">
        <v>7272</v>
      </c>
      <c r="C6254" s="14">
        <f t="shared" si="1270"/>
        <v>85.275999999999996</v>
      </c>
      <c r="D6254" s="13"/>
      <c r="E6254" s="14">
        <f t="shared" si="1265"/>
        <v>85.274900000000002</v>
      </c>
      <c r="F6254" s="21">
        <f t="shared" si="1272"/>
        <v>12</v>
      </c>
      <c r="G6254" s="13"/>
      <c r="H6254" s="21">
        <f t="shared" si="1271"/>
        <v>11</v>
      </c>
      <c r="I6254" s="13"/>
      <c r="J6254" s="11" t="str">
        <f t="shared" si="1273"/>
        <v/>
      </c>
      <c r="K6254" s="11" t="str">
        <f t="shared" si="1274"/>
        <v/>
      </c>
      <c r="L6254" s="11" t="str">
        <f t="shared" si="1275"/>
        <v>O</v>
      </c>
      <c r="M6254" s="13"/>
      <c r="X6254" s="13"/>
    </row>
    <row r="6255" spans="1:24" x14ac:dyDescent="0.3">
      <c r="A6255" s="13"/>
      <c r="B6255" s="11">
        <v>7273</v>
      </c>
      <c r="C6255" s="14">
        <f t="shared" si="1270"/>
        <v>85.281899999999993</v>
      </c>
      <c r="D6255" s="13"/>
      <c r="E6255" s="14">
        <f t="shared" si="1265"/>
        <v>85.280699999999996</v>
      </c>
      <c r="F6255" s="21">
        <f t="shared" ref="F6255:F6278" si="1276">ROUND(15-((0.42-(E6255-85))/0.14)*(15/6),0)</f>
        <v>13</v>
      </c>
      <c r="G6255" s="13"/>
      <c r="H6255" s="21">
        <f t="shared" si="1271"/>
        <v>11.999999999999998</v>
      </c>
      <c r="I6255" s="13"/>
      <c r="J6255" s="11" t="str">
        <f t="shared" si="1273"/>
        <v/>
      </c>
      <c r="K6255" s="11" t="str">
        <f t="shared" si="1274"/>
        <v/>
      </c>
      <c r="L6255" s="11" t="str">
        <f t="shared" si="1275"/>
        <v>O</v>
      </c>
      <c r="M6255" s="13"/>
      <c r="X6255" s="13"/>
    </row>
    <row r="6256" spans="1:24" x14ac:dyDescent="0.3">
      <c r="A6256" s="13"/>
      <c r="B6256" s="11">
        <v>7274</v>
      </c>
      <c r="C6256" s="14">
        <f t="shared" si="1270"/>
        <v>85.287700000000001</v>
      </c>
      <c r="D6256" s="13"/>
      <c r="E6256" s="14">
        <f t="shared" si="1265"/>
        <v>85.286500000000004</v>
      </c>
      <c r="F6256" s="21">
        <f t="shared" si="1276"/>
        <v>13</v>
      </c>
      <c r="G6256" s="13"/>
      <c r="H6256" s="21">
        <f t="shared" si="1271"/>
        <v>11.999999999999998</v>
      </c>
      <c r="I6256" s="13"/>
      <c r="J6256" s="11" t="str">
        <f t="shared" si="1273"/>
        <v/>
      </c>
      <c r="K6256" s="11" t="str">
        <f t="shared" si="1274"/>
        <v/>
      </c>
      <c r="L6256" s="11" t="str">
        <f t="shared" si="1275"/>
        <v>O</v>
      </c>
      <c r="M6256" s="13"/>
      <c r="X6256" s="13"/>
    </row>
    <row r="6257" spans="1:24" x14ac:dyDescent="0.3">
      <c r="A6257" s="13"/>
      <c r="B6257" s="11">
        <v>7275</v>
      </c>
      <c r="C6257" s="14">
        <f t="shared" si="1270"/>
        <v>85.293599999999998</v>
      </c>
      <c r="D6257" s="13"/>
      <c r="E6257" s="14">
        <f t="shared" si="1265"/>
        <v>85.292400000000001</v>
      </c>
      <c r="F6257" s="21">
        <f t="shared" si="1276"/>
        <v>13</v>
      </c>
      <c r="G6257" s="13"/>
      <c r="H6257" s="21">
        <f t="shared" si="1271"/>
        <v>11.999999999999998</v>
      </c>
      <c r="I6257" s="13"/>
      <c r="J6257" s="11" t="str">
        <f t="shared" si="1273"/>
        <v/>
      </c>
      <c r="K6257" s="11" t="str">
        <f t="shared" si="1274"/>
        <v/>
      </c>
      <c r="L6257" s="11" t="str">
        <f t="shared" si="1275"/>
        <v>O</v>
      </c>
      <c r="M6257" s="13"/>
      <c r="X6257" s="13"/>
    </row>
    <row r="6258" spans="1:24" x14ac:dyDescent="0.3">
      <c r="A6258" s="13"/>
      <c r="B6258" s="11">
        <v>7276</v>
      </c>
      <c r="C6258" s="14">
        <f t="shared" si="1270"/>
        <v>85.299499999999995</v>
      </c>
      <c r="D6258" s="13"/>
      <c r="E6258" s="14">
        <f t="shared" si="1265"/>
        <v>85.298199999999994</v>
      </c>
      <c r="F6258" s="21">
        <f t="shared" si="1276"/>
        <v>13</v>
      </c>
      <c r="G6258" s="13"/>
      <c r="H6258" s="21">
        <f t="shared" si="1271"/>
        <v>13</v>
      </c>
      <c r="I6258" s="13"/>
      <c r="J6258" s="11" t="str">
        <f t="shared" si="1273"/>
        <v>X</v>
      </c>
      <c r="K6258" s="11" t="str">
        <f t="shared" si="1274"/>
        <v/>
      </c>
      <c r="L6258" s="11" t="str">
        <f t="shared" si="1275"/>
        <v/>
      </c>
      <c r="M6258" s="13"/>
      <c r="X6258" s="13"/>
    </row>
    <row r="6259" spans="1:24" x14ac:dyDescent="0.3">
      <c r="A6259" s="13"/>
      <c r="B6259" s="11">
        <v>7277</v>
      </c>
      <c r="C6259" s="14">
        <f t="shared" si="1270"/>
        <v>85.305300000000003</v>
      </c>
      <c r="D6259" s="13"/>
      <c r="E6259" s="14">
        <f t="shared" si="1265"/>
        <v>85.304100000000005</v>
      </c>
      <c r="F6259" s="21">
        <f t="shared" si="1276"/>
        <v>13</v>
      </c>
      <c r="G6259" s="13"/>
      <c r="H6259" s="21">
        <f t="shared" si="1271"/>
        <v>11.999999999999998</v>
      </c>
      <c r="I6259" s="13"/>
      <c r="J6259" s="11" t="str">
        <f t="shared" si="1273"/>
        <v/>
      </c>
      <c r="K6259" s="11" t="str">
        <f t="shared" si="1274"/>
        <v/>
      </c>
      <c r="L6259" s="11" t="str">
        <f t="shared" si="1275"/>
        <v>O</v>
      </c>
      <c r="M6259" s="13"/>
      <c r="X6259" s="13"/>
    </row>
    <row r="6260" spans="1:24" x14ac:dyDescent="0.3">
      <c r="A6260" s="13"/>
      <c r="B6260" s="11">
        <v>7278</v>
      </c>
      <c r="C6260" s="14">
        <f t="shared" si="1270"/>
        <v>85.311199999999999</v>
      </c>
      <c r="D6260" s="13"/>
      <c r="E6260" s="14">
        <f t="shared" si="1265"/>
        <v>85.309899999999999</v>
      </c>
      <c r="F6260" s="21">
        <f t="shared" si="1276"/>
        <v>13</v>
      </c>
      <c r="G6260" s="13"/>
      <c r="H6260" s="21">
        <f t="shared" si="1271"/>
        <v>13</v>
      </c>
      <c r="I6260" s="13"/>
      <c r="J6260" s="11" t="str">
        <f t="shared" si="1273"/>
        <v>X</v>
      </c>
      <c r="K6260" s="11" t="str">
        <f t="shared" si="1274"/>
        <v/>
      </c>
      <c r="L6260" s="11" t="str">
        <f t="shared" si="1275"/>
        <v/>
      </c>
      <c r="M6260" s="13"/>
      <c r="X6260" s="13"/>
    </row>
    <row r="6261" spans="1:24" x14ac:dyDescent="0.3">
      <c r="A6261" s="13"/>
      <c r="B6261" s="11">
        <v>7279</v>
      </c>
      <c r="C6261" s="14">
        <f t="shared" si="1270"/>
        <v>85.317099999999996</v>
      </c>
      <c r="D6261" s="13"/>
      <c r="E6261" s="14">
        <f t="shared" si="1265"/>
        <v>85.315799999999996</v>
      </c>
      <c r="F6261" s="21">
        <f t="shared" si="1276"/>
        <v>13</v>
      </c>
      <c r="G6261" s="13"/>
      <c r="H6261" s="21">
        <f t="shared" si="1271"/>
        <v>13</v>
      </c>
      <c r="I6261" s="13"/>
      <c r="J6261" s="11" t="str">
        <f t="shared" si="1273"/>
        <v>X</v>
      </c>
      <c r="K6261" s="11" t="str">
        <f t="shared" si="1274"/>
        <v/>
      </c>
      <c r="L6261" s="11" t="str">
        <f t="shared" si="1275"/>
        <v/>
      </c>
      <c r="M6261" s="13"/>
      <c r="X6261" s="13"/>
    </row>
    <row r="6262" spans="1:24" x14ac:dyDescent="0.3">
      <c r="A6262" s="13"/>
      <c r="B6262" s="11">
        <v>7280</v>
      </c>
      <c r="C6262" s="14">
        <f t="shared" si="1270"/>
        <v>85.322900000000004</v>
      </c>
      <c r="D6262" s="13"/>
      <c r="E6262" s="14">
        <f t="shared" si="1265"/>
        <v>85.321600000000004</v>
      </c>
      <c r="F6262" s="21">
        <f t="shared" si="1276"/>
        <v>13</v>
      </c>
      <c r="G6262" s="13"/>
      <c r="H6262" s="21">
        <f t="shared" si="1271"/>
        <v>13</v>
      </c>
      <c r="I6262" s="13"/>
      <c r="J6262" s="11" t="str">
        <f t="shared" si="1273"/>
        <v>X</v>
      </c>
      <c r="K6262" s="11" t="str">
        <f t="shared" si="1274"/>
        <v/>
      </c>
      <c r="L6262" s="11" t="str">
        <f t="shared" si="1275"/>
        <v/>
      </c>
      <c r="M6262" s="13"/>
      <c r="X6262" s="13"/>
    </row>
    <row r="6263" spans="1:24" x14ac:dyDescent="0.3">
      <c r="A6263" s="13"/>
      <c r="B6263" s="11">
        <v>7281</v>
      </c>
      <c r="C6263" s="14">
        <f t="shared" si="1270"/>
        <v>85.328800000000001</v>
      </c>
      <c r="D6263" s="13"/>
      <c r="E6263" s="14">
        <f t="shared" si="1265"/>
        <v>85.327500000000001</v>
      </c>
      <c r="F6263" s="21">
        <f t="shared" si="1276"/>
        <v>13</v>
      </c>
      <c r="G6263" s="13"/>
      <c r="H6263" s="21">
        <f t="shared" si="1271"/>
        <v>13</v>
      </c>
      <c r="I6263" s="13"/>
      <c r="J6263" s="11" t="str">
        <f t="shared" si="1273"/>
        <v>X</v>
      </c>
      <c r="K6263" s="11" t="str">
        <f t="shared" si="1274"/>
        <v/>
      </c>
      <c r="L6263" s="11" t="str">
        <f t="shared" si="1275"/>
        <v/>
      </c>
      <c r="M6263" s="13"/>
      <c r="X6263" s="13"/>
    </row>
    <row r="6264" spans="1:24" x14ac:dyDescent="0.3">
      <c r="A6264" s="13"/>
      <c r="B6264" s="11">
        <v>7282</v>
      </c>
      <c r="C6264" s="14">
        <f t="shared" si="1270"/>
        <v>85.334599999999995</v>
      </c>
      <c r="D6264" s="13"/>
      <c r="E6264" s="14">
        <f t="shared" si="1265"/>
        <v>85.333299999999994</v>
      </c>
      <c r="F6264" s="21">
        <f t="shared" si="1276"/>
        <v>13</v>
      </c>
      <c r="G6264" s="13"/>
      <c r="H6264" s="21">
        <f t="shared" si="1271"/>
        <v>13</v>
      </c>
      <c r="I6264" s="13"/>
      <c r="J6264" s="11" t="str">
        <f t="shared" si="1273"/>
        <v>X</v>
      </c>
      <c r="K6264" s="11" t="str">
        <f t="shared" si="1274"/>
        <v/>
      </c>
      <c r="L6264" s="11" t="str">
        <f t="shared" si="1275"/>
        <v/>
      </c>
      <c r="M6264" s="13"/>
      <c r="X6264" s="13"/>
    </row>
    <row r="6265" spans="1:24" x14ac:dyDescent="0.3">
      <c r="A6265" s="13"/>
      <c r="B6265" s="11">
        <v>7283</v>
      </c>
      <c r="C6265" s="14">
        <f t="shared" si="1270"/>
        <v>85.340500000000006</v>
      </c>
      <c r="D6265" s="13"/>
      <c r="E6265" s="14">
        <f t="shared" si="1265"/>
        <v>85.339200000000005</v>
      </c>
      <c r="F6265" s="21">
        <f t="shared" si="1276"/>
        <v>14</v>
      </c>
      <c r="G6265" s="13"/>
      <c r="H6265" s="21">
        <f t="shared" si="1271"/>
        <v>13</v>
      </c>
      <c r="I6265" s="13"/>
      <c r="J6265" s="11" t="str">
        <f t="shared" si="1273"/>
        <v/>
      </c>
      <c r="K6265" s="11" t="str">
        <f t="shared" si="1274"/>
        <v/>
      </c>
      <c r="L6265" s="11" t="str">
        <f t="shared" si="1275"/>
        <v>O</v>
      </c>
      <c r="M6265" s="13"/>
      <c r="X6265" s="13"/>
    </row>
    <row r="6266" spans="1:24" x14ac:dyDescent="0.3">
      <c r="A6266" s="13"/>
      <c r="B6266" s="11">
        <v>7284</v>
      </c>
      <c r="C6266" s="14">
        <f t="shared" si="1270"/>
        <v>85.346400000000003</v>
      </c>
      <c r="D6266" s="13"/>
      <c r="E6266" s="14">
        <f t="shared" si="1265"/>
        <v>85.344999999999999</v>
      </c>
      <c r="F6266" s="21">
        <f t="shared" si="1276"/>
        <v>14</v>
      </c>
      <c r="G6266" s="13"/>
      <c r="H6266" s="21">
        <f t="shared" si="1271"/>
        <v>14</v>
      </c>
      <c r="I6266" s="13"/>
      <c r="J6266" s="11" t="str">
        <f t="shared" si="1273"/>
        <v>X</v>
      </c>
      <c r="K6266" s="11" t="str">
        <f t="shared" si="1274"/>
        <v/>
      </c>
      <c r="L6266" s="11" t="str">
        <f t="shared" si="1275"/>
        <v/>
      </c>
      <c r="M6266" s="13"/>
      <c r="X6266" s="13"/>
    </row>
    <row r="6267" spans="1:24" x14ac:dyDescent="0.3">
      <c r="A6267" s="13"/>
      <c r="B6267" s="11">
        <v>7285</v>
      </c>
      <c r="C6267" s="14">
        <f t="shared" si="1270"/>
        <v>85.352199999999996</v>
      </c>
      <c r="D6267" s="13"/>
      <c r="E6267" s="14">
        <f t="shared" si="1265"/>
        <v>85.350899999999996</v>
      </c>
      <c r="F6267" s="21">
        <f t="shared" si="1276"/>
        <v>14</v>
      </c>
      <c r="G6267" s="13"/>
      <c r="H6267" s="21">
        <f t="shared" si="1271"/>
        <v>13</v>
      </c>
      <c r="I6267" s="13"/>
      <c r="J6267" s="11" t="str">
        <f t="shared" si="1273"/>
        <v/>
      </c>
      <c r="K6267" s="11" t="str">
        <f t="shared" si="1274"/>
        <v/>
      </c>
      <c r="L6267" s="11" t="str">
        <f t="shared" si="1275"/>
        <v>O</v>
      </c>
      <c r="M6267" s="13"/>
      <c r="X6267" s="13"/>
    </row>
    <row r="6268" spans="1:24" x14ac:dyDescent="0.3">
      <c r="A6268" s="13"/>
      <c r="B6268" s="11">
        <v>7286</v>
      </c>
      <c r="C6268" s="14">
        <f t="shared" si="1270"/>
        <v>85.358099999999993</v>
      </c>
      <c r="D6268" s="13"/>
      <c r="E6268" s="14">
        <f t="shared" si="1265"/>
        <v>85.356700000000004</v>
      </c>
      <c r="F6268" s="21">
        <f t="shared" si="1276"/>
        <v>14</v>
      </c>
      <c r="G6268" s="13"/>
      <c r="H6268" s="21">
        <f t="shared" si="1271"/>
        <v>14</v>
      </c>
      <c r="I6268" s="13"/>
      <c r="J6268" s="11" t="str">
        <f t="shared" si="1273"/>
        <v>X</v>
      </c>
      <c r="K6268" s="11" t="str">
        <f t="shared" si="1274"/>
        <v/>
      </c>
      <c r="L6268" s="11" t="str">
        <f t="shared" si="1275"/>
        <v/>
      </c>
      <c r="M6268" s="13"/>
      <c r="X6268" s="13"/>
    </row>
    <row r="6269" spans="1:24" x14ac:dyDescent="0.3">
      <c r="A6269" s="13"/>
      <c r="B6269" s="11">
        <v>7287</v>
      </c>
      <c r="C6269" s="14">
        <f t="shared" si="1270"/>
        <v>85.363900000000001</v>
      </c>
      <c r="D6269" s="13"/>
      <c r="E6269" s="14">
        <f t="shared" si="1265"/>
        <v>85.3626</v>
      </c>
      <c r="F6269" s="21">
        <f t="shared" si="1276"/>
        <v>14</v>
      </c>
      <c r="G6269" s="13"/>
      <c r="H6269" s="21">
        <f t="shared" si="1271"/>
        <v>13</v>
      </c>
      <c r="I6269" s="13"/>
      <c r="J6269" s="11" t="str">
        <f t="shared" si="1273"/>
        <v/>
      </c>
      <c r="K6269" s="11" t="str">
        <f t="shared" si="1274"/>
        <v/>
      </c>
      <c r="L6269" s="11" t="str">
        <f t="shared" si="1275"/>
        <v>O</v>
      </c>
      <c r="M6269" s="13"/>
      <c r="X6269" s="13"/>
    </row>
    <row r="6270" spans="1:24" x14ac:dyDescent="0.3">
      <c r="A6270" s="13"/>
      <c r="B6270" s="11">
        <v>7288</v>
      </c>
      <c r="C6270" s="14">
        <f t="shared" si="1270"/>
        <v>85.369799999999998</v>
      </c>
      <c r="D6270" s="13"/>
      <c r="E6270" s="14">
        <f t="shared" si="1265"/>
        <v>85.368399999999994</v>
      </c>
      <c r="F6270" s="21">
        <f t="shared" si="1276"/>
        <v>14</v>
      </c>
      <c r="G6270" s="13"/>
      <c r="H6270" s="21">
        <f t="shared" si="1271"/>
        <v>14</v>
      </c>
      <c r="I6270" s="13"/>
      <c r="J6270" s="11" t="str">
        <f t="shared" si="1273"/>
        <v>X</v>
      </c>
      <c r="K6270" s="11" t="str">
        <f t="shared" si="1274"/>
        <v/>
      </c>
      <c r="L6270" s="11" t="str">
        <f t="shared" si="1275"/>
        <v/>
      </c>
      <c r="M6270" s="13"/>
      <c r="X6270" s="13"/>
    </row>
    <row r="6271" spans="1:24" x14ac:dyDescent="0.3">
      <c r="A6271" s="13"/>
      <c r="B6271" s="11">
        <v>7289</v>
      </c>
      <c r="C6271" s="14">
        <f t="shared" si="1270"/>
        <v>85.375600000000006</v>
      </c>
      <c r="D6271" s="13"/>
      <c r="E6271" s="14">
        <f t="shared" si="1265"/>
        <v>85.374300000000005</v>
      </c>
      <c r="F6271" s="21">
        <f t="shared" si="1276"/>
        <v>14</v>
      </c>
      <c r="G6271" s="13"/>
      <c r="H6271" s="21">
        <f t="shared" si="1271"/>
        <v>13</v>
      </c>
      <c r="I6271" s="13"/>
      <c r="J6271" s="11" t="str">
        <f t="shared" si="1273"/>
        <v/>
      </c>
      <c r="K6271" s="11" t="str">
        <f t="shared" si="1274"/>
        <v/>
      </c>
      <c r="L6271" s="11" t="str">
        <f t="shared" si="1275"/>
        <v>O</v>
      </c>
      <c r="M6271" s="13"/>
      <c r="X6271" s="13"/>
    </row>
    <row r="6272" spans="1:24" x14ac:dyDescent="0.3">
      <c r="A6272" s="13"/>
      <c r="B6272" s="11">
        <v>7290</v>
      </c>
      <c r="C6272" s="14">
        <f t="shared" si="1270"/>
        <v>85.381500000000003</v>
      </c>
      <c r="D6272" s="13"/>
      <c r="E6272" s="14">
        <f t="shared" ref="E6272:E6335" si="1277">ROUND(85+(B6272-7225)/171,4)</f>
        <v>85.380099999999999</v>
      </c>
      <c r="F6272" s="21">
        <f t="shared" si="1276"/>
        <v>14</v>
      </c>
      <c r="G6272" s="13"/>
      <c r="H6272" s="21">
        <f t="shared" si="1271"/>
        <v>14</v>
      </c>
      <c r="I6272" s="13"/>
      <c r="J6272" s="11" t="str">
        <f t="shared" ref="J6272:J6303" si="1278">IF(H6272=F6272,"X","")</f>
        <v>X</v>
      </c>
      <c r="K6272" s="11" t="str">
        <f t="shared" ref="K6272:K6303" si="1279">IF(H6272&gt;F6272,"U","")</f>
        <v/>
      </c>
      <c r="L6272" s="11" t="str">
        <f t="shared" ref="L6272:L6303" si="1280">IF(H6272&lt;F6272,"O","")</f>
        <v/>
      </c>
      <c r="M6272" s="13"/>
      <c r="X6272" s="13"/>
    </row>
    <row r="6273" spans="1:24" x14ac:dyDescent="0.3">
      <c r="A6273" s="13"/>
      <c r="B6273" s="11">
        <v>7291</v>
      </c>
      <c r="C6273" s="14">
        <f t="shared" si="1270"/>
        <v>85.3874</v>
      </c>
      <c r="D6273" s="13"/>
      <c r="E6273" s="14">
        <f t="shared" si="1277"/>
        <v>85.385999999999996</v>
      </c>
      <c r="F6273" s="21">
        <f t="shared" si="1276"/>
        <v>14</v>
      </c>
      <c r="G6273" s="13"/>
      <c r="H6273" s="21">
        <f t="shared" si="1271"/>
        <v>14</v>
      </c>
      <c r="I6273" s="13"/>
      <c r="J6273" s="11" t="str">
        <f t="shared" si="1278"/>
        <v>X</v>
      </c>
      <c r="K6273" s="11" t="str">
        <f t="shared" si="1279"/>
        <v/>
      </c>
      <c r="L6273" s="11" t="str">
        <f t="shared" si="1280"/>
        <v/>
      </c>
      <c r="M6273" s="13"/>
      <c r="X6273" s="13"/>
    </row>
    <row r="6274" spans="1:24" x14ac:dyDescent="0.3">
      <c r="A6274" s="13"/>
      <c r="B6274" s="11">
        <v>7292</v>
      </c>
      <c r="C6274" s="14">
        <f t="shared" si="1270"/>
        <v>85.393199999999993</v>
      </c>
      <c r="D6274" s="13"/>
      <c r="E6274" s="14">
        <f t="shared" si="1277"/>
        <v>85.391800000000003</v>
      </c>
      <c r="F6274" s="21">
        <f t="shared" si="1276"/>
        <v>14</v>
      </c>
      <c r="G6274" s="13"/>
      <c r="H6274" s="21">
        <f t="shared" si="1271"/>
        <v>14</v>
      </c>
      <c r="I6274" s="13"/>
      <c r="J6274" s="11" t="str">
        <f t="shared" si="1278"/>
        <v>X</v>
      </c>
      <c r="K6274" s="11" t="str">
        <f t="shared" si="1279"/>
        <v/>
      </c>
      <c r="L6274" s="11" t="str">
        <f t="shared" si="1280"/>
        <v/>
      </c>
      <c r="M6274" s="13"/>
      <c r="X6274" s="13"/>
    </row>
    <row r="6275" spans="1:24" x14ac:dyDescent="0.3">
      <c r="A6275" s="13"/>
      <c r="B6275" s="11">
        <v>7293</v>
      </c>
      <c r="C6275" s="14">
        <f t="shared" si="1270"/>
        <v>85.399100000000004</v>
      </c>
      <c r="D6275" s="13"/>
      <c r="E6275" s="14">
        <f t="shared" si="1277"/>
        <v>85.3977</v>
      </c>
      <c r="F6275" s="21">
        <f t="shared" si="1276"/>
        <v>15</v>
      </c>
      <c r="G6275" s="13"/>
      <c r="H6275" s="21">
        <f t="shared" si="1271"/>
        <v>14</v>
      </c>
      <c r="I6275" s="13"/>
      <c r="J6275" s="11" t="str">
        <f t="shared" si="1278"/>
        <v/>
      </c>
      <c r="K6275" s="11" t="str">
        <f t="shared" si="1279"/>
        <v/>
      </c>
      <c r="L6275" s="11" t="str">
        <f t="shared" si="1280"/>
        <v>O</v>
      </c>
      <c r="M6275" s="13"/>
      <c r="X6275" s="13"/>
    </row>
    <row r="6276" spans="1:24" x14ac:dyDescent="0.3">
      <c r="A6276" s="13"/>
      <c r="B6276" s="11">
        <v>7294</v>
      </c>
      <c r="C6276" s="14">
        <f t="shared" si="1270"/>
        <v>85.404899999999998</v>
      </c>
      <c r="D6276" s="13"/>
      <c r="E6276" s="14">
        <f t="shared" si="1277"/>
        <v>85.403499999999994</v>
      </c>
      <c r="F6276" s="21">
        <f t="shared" si="1276"/>
        <v>15</v>
      </c>
      <c r="G6276" s="13"/>
      <c r="H6276" s="21">
        <f t="shared" si="1271"/>
        <v>14</v>
      </c>
      <c r="I6276" s="13"/>
      <c r="J6276" s="11" t="str">
        <f t="shared" si="1278"/>
        <v/>
      </c>
      <c r="K6276" s="11" t="str">
        <f t="shared" si="1279"/>
        <v/>
      </c>
      <c r="L6276" s="11" t="str">
        <f t="shared" si="1280"/>
        <v>O</v>
      </c>
      <c r="M6276" s="13"/>
      <c r="X6276" s="13"/>
    </row>
    <row r="6277" spans="1:24" x14ac:dyDescent="0.3">
      <c r="A6277" s="13"/>
      <c r="B6277" s="11">
        <v>7295</v>
      </c>
      <c r="C6277" s="14">
        <f t="shared" si="1270"/>
        <v>85.410799999999995</v>
      </c>
      <c r="D6277" s="13"/>
      <c r="E6277" s="14">
        <f t="shared" si="1277"/>
        <v>85.409400000000005</v>
      </c>
      <c r="F6277" s="21">
        <f t="shared" si="1276"/>
        <v>15</v>
      </c>
      <c r="G6277" s="13"/>
      <c r="H6277" s="21">
        <f t="shared" si="1271"/>
        <v>14</v>
      </c>
      <c r="I6277" s="13"/>
      <c r="J6277" s="11" t="str">
        <f t="shared" si="1278"/>
        <v/>
      </c>
      <c r="K6277" s="11" t="str">
        <f t="shared" si="1279"/>
        <v/>
      </c>
      <c r="L6277" s="11" t="str">
        <f t="shared" si="1280"/>
        <v>O</v>
      </c>
      <c r="M6277" s="13"/>
      <c r="X6277" s="13"/>
    </row>
    <row r="6278" spans="1:24" x14ac:dyDescent="0.3">
      <c r="A6278" s="13"/>
      <c r="B6278" s="11">
        <v>7296</v>
      </c>
      <c r="C6278" s="14">
        <f t="shared" ref="C6278:C6341" si="1281">ROUND(SQRT(B6278),4)</f>
        <v>85.416600000000003</v>
      </c>
      <c r="D6278" s="13"/>
      <c r="E6278" s="14">
        <f t="shared" si="1277"/>
        <v>85.415199999999999</v>
      </c>
      <c r="F6278" s="21">
        <f t="shared" si="1276"/>
        <v>15</v>
      </c>
      <c r="G6278" s="13"/>
      <c r="H6278" s="21">
        <f t="shared" si="1271"/>
        <v>14</v>
      </c>
      <c r="I6278" s="13"/>
      <c r="J6278" s="11" t="str">
        <f t="shared" si="1278"/>
        <v/>
      </c>
      <c r="K6278" s="11" t="str">
        <f t="shared" si="1279"/>
        <v/>
      </c>
      <c r="L6278" s="11" t="str">
        <f t="shared" si="1280"/>
        <v>O</v>
      </c>
      <c r="M6278" s="13"/>
      <c r="X6278" s="13"/>
    </row>
    <row r="6279" spans="1:24" x14ac:dyDescent="0.3">
      <c r="A6279" s="13"/>
      <c r="B6279" s="11">
        <v>7297</v>
      </c>
      <c r="C6279" s="14">
        <f t="shared" si="1281"/>
        <v>85.422499999999999</v>
      </c>
      <c r="D6279" s="13"/>
      <c r="E6279" s="14">
        <f t="shared" si="1277"/>
        <v>85.421099999999996</v>
      </c>
      <c r="F6279" s="21">
        <v>15</v>
      </c>
      <c r="G6279" s="13"/>
      <c r="H6279" s="21">
        <f t="shared" ref="H6279:H6342" si="1282">ROUND(C6279-E6279,4)*10000</f>
        <v>14</v>
      </c>
      <c r="I6279" s="13"/>
      <c r="J6279" s="11" t="str">
        <f t="shared" si="1278"/>
        <v/>
      </c>
      <c r="K6279" s="11" t="str">
        <f t="shared" si="1279"/>
        <v/>
      </c>
      <c r="L6279" s="11" t="str">
        <f t="shared" si="1280"/>
        <v>O</v>
      </c>
      <c r="M6279" s="13"/>
      <c r="X6279" s="13"/>
    </row>
    <row r="6280" spans="1:24" x14ac:dyDescent="0.3">
      <c r="A6280" s="13"/>
      <c r="B6280" s="11">
        <v>7298</v>
      </c>
      <c r="C6280" s="14">
        <f t="shared" si="1281"/>
        <v>85.428299999999993</v>
      </c>
      <c r="D6280" s="13"/>
      <c r="E6280" s="14">
        <f t="shared" si="1277"/>
        <v>85.426900000000003</v>
      </c>
      <c r="F6280" s="21">
        <v>15</v>
      </c>
      <c r="G6280" s="13"/>
      <c r="H6280" s="21">
        <f t="shared" si="1282"/>
        <v>14</v>
      </c>
      <c r="I6280" s="13"/>
      <c r="J6280" s="11" t="str">
        <f t="shared" si="1278"/>
        <v/>
      </c>
      <c r="K6280" s="11" t="str">
        <f t="shared" si="1279"/>
        <v/>
      </c>
      <c r="L6280" s="11" t="str">
        <f t="shared" si="1280"/>
        <v>O</v>
      </c>
      <c r="M6280" s="13"/>
      <c r="X6280" s="13"/>
    </row>
    <row r="6281" spans="1:24" x14ac:dyDescent="0.3">
      <c r="A6281" s="13"/>
      <c r="B6281" s="11">
        <v>7299</v>
      </c>
      <c r="C6281" s="14">
        <f t="shared" si="1281"/>
        <v>85.434200000000004</v>
      </c>
      <c r="D6281" s="13"/>
      <c r="E6281" s="14">
        <f t="shared" si="1277"/>
        <v>85.432699999999997</v>
      </c>
      <c r="F6281" s="21">
        <v>15</v>
      </c>
      <c r="G6281" s="13"/>
      <c r="H6281" s="21">
        <f t="shared" si="1282"/>
        <v>15</v>
      </c>
      <c r="I6281" s="13"/>
      <c r="J6281" s="11" t="str">
        <f t="shared" si="1278"/>
        <v>X</v>
      </c>
      <c r="K6281" s="11" t="str">
        <f t="shared" si="1279"/>
        <v/>
      </c>
      <c r="L6281" s="11" t="str">
        <f t="shared" si="1280"/>
        <v/>
      </c>
      <c r="M6281" s="13"/>
      <c r="X6281" s="13"/>
    </row>
    <row r="6282" spans="1:24" x14ac:dyDescent="0.3">
      <c r="A6282" s="13"/>
      <c r="B6282" s="11">
        <v>7300</v>
      </c>
      <c r="C6282" s="14">
        <f t="shared" si="1281"/>
        <v>85.44</v>
      </c>
      <c r="D6282" s="13"/>
      <c r="E6282" s="14">
        <f t="shared" si="1277"/>
        <v>85.438599999999994</v>
      </c>
      <c r="F6282" s="21">
        <v>15</v>
      </c>
      <c r="G6282" s="13"/>
      <c r="H6282" s="21">
        <f t="shared" si="1282"/>
        <v>14</v>
      </c>
      <c r="I6282" s="13"/>
      <c r="J6282" s="11" t="str">
        <f t="shared" si="1278"/>
        <v/>
      </c>
      <c r="K6282" s="11" t="str">
        <f t="shared" si="1279"/>
        <v/>
      </c>
      <c r="L6282" s="11" t="str">
        <f t="shared" si="1280"/>
        <v>O</v>
      </c>
      <c r="M6282" s="13"/>
      <c r="X6282" s="13"/>
    </row>
    <row r="6283" spans="1:24" x14ac:dyDescent="0.3">
      <c r="A6283" s="13"/>
      <c r="B6283" s="11">
        <v>7301</v>
      </c>
      <c r="C6283" s="14">
        <f t="shared" si="1281"/>
        <v>85.445899999999995</v>
      </c>
      <c r="D6283" s="13"/>
      <c r="E6283" s="14">
        <f t="shared" si="1277"/>
        <v>85.444400000000002</v>
      </c>
      <c r="F6283" s="21">
        <v>15</v>
      </c>
      <c r="G6283" s="13"/>
      <c r="H6283" s="21">
        <f t="shared" si="1282"/>
        <v>15</v>
      </c>
      <c r="I6283" s="13"/>
      <c r="J6283" s="11" t="str">
        <f t="shared" si="1278"/>
        <v>X</v>
      </c>
      <c r="K6283" s="11" t="str">
        <f t="shared" si="1279"/>
        <v/>
      </c>
      <c r="L6283" s="11" t="str">
        <f t="shared" si="1280"/>
        <v/>
      </c>
      <c r="M6283" s="13"/>
      <c r="X6283" s="13"/>
    </row>
    <row r="6284" spans="1:24" x14ac:dyDescent="0.3">
      <c r="A6284" s="13"/>
      <c r="B6284" s="11">
        <v>7302</v>
      </c>
      <c r="C6284" s="14">
        <f t="shared" si="1281"/>
        <v>85.451700000000002</v>
      </c>
      <c r="D6284" s="13"/>
      <c r="E6284" s="14">
        <f t="shared" si="1277"/>
        <v>85.450299999999999</v>
      </c>
      <c r="F6284" s="21">
        <v>15</v>
      </c>
      <c r="G6284" s="13"/>
      <c r="H6284" s="21">
        <f t="shared" si="1282"/>
        <v>14</v>
      </c>
      <c r="I6284" s="13"/>
      <c r="J6284" s="11" t="str">
        <f t="shared" si="1278"/>
        <v/>
      </c>
      <c r="K6284" s="11" t="str">
        <f t="shared" si="1279"/>
        <v/>
      </c>
      <c r="L6284" s="11" t="str">
        <f t="shared" si="1280"/>
        <v>O</v>
      </c>
      <c r="M6284" s="13"/>
      <c r="X6284" s="13"/>
    </row>
    <row r="6285" spans="1:24" x14ac:dyDescent="0.3">
      <c r="A6285" s="13"/>
      <c r="B6285" s="11">
        <v>7303</v>
      </c>
      <c r="C6285" s="14">
        <f t="shared" si="1281"/>
        <v>85.457599999999999</v>
      </c>
      <c r="D6285" s="13"/>
      <c r="E6285" s="14">
        <f t="shared" si="1277"/>
        <v>85.456100000000006</v>
      </c>
      <c r="F6285" s="21">
        <v>15</v>
      </c>
      <c r="G6285" s="13"/>
      <c r="H6285" s="21">
        <f t="shared" si="1282"/>
        <v>15</v>
      </c>
      <c r="I6285" s="13"/>
      <c r="J6285" s="11" t="str">
        <f t="shared" si="1278"/>
        <v>X</v>
      </c>
      <c r="K6285" s="11" t="str">
        <f t="shared" si="1279"/>
        <v/>
      </c>
      <c r="L6285" s="11" t="str">
        <f t="shared" si="1280"/>
        <v/>
      </c>
      <c r="M6285" s="13"/>
      <c r="X6285" s="13"/>
    </row>
    <row r="6286" spans="1:24" x14ac:dyDescent="0.3">
      <c r="A6286" s="13"/>
      <c r="B6286" s="11">
        <v>7304</v>
      </c>
      <c r="C6286" s="14">
        <f t="shared" si="1281"/>
        <v>85.463399999999993</v>
      </c>
      <c r="D6286" s="13"/>
      <c r="E6286" s="14">
        <f t="shared" si="1277"/>
        <v>85.462000000000003</v>
      </c>
      <c r="F6286" s="21">
        <v>15</v>
      </c>
      <c r="G6286" s="13"/>
      <c r="H6286" s="21">
        <f t="shared" si="1282"/>
        <v>14</v>
      </c>
      <c r="I6286" s="13"/>
      <c r="J6286" s="11" t="str">
        <f t="shared" si="1278"/>
        <v/>
      </c>
      <c r="K6286" s="11" t="str">
        <f t="shared" si="1279"/>
        <v/>
      </c>
      <c r="L6286" s="11" t="str">
        <f t="shared" si="1280"/>
        <v>O</v>
      </c>
      <c r="M6286" s="13"/>
      <c r="X6286" s="13"/>
    </row>
    <row r="6287" spans="1:24" x14ac:dyDescent="0.3">
      <c r="A6287" s="13"/>
      <c r="B6287" s="11">
        <v>7305</v>
      </c>
      <c r="C6287" s="14">
        <f t="shared" si="1281"/>
        <v>85.469300000000004</v>
      </c>
      <c r="D6287" s="13"/>
      <c r="E6287" s="14">
        <f t="shared" si="1277"/>
        <v>85.467799999999997</v>
      </c>
      <c r="F6287" s="21">
        <v>15</v>
      </c>
      <c r="G6287" s="13"/>
      <c r="H6287" s="21">
        <f t="shared" si="1282"/>
        <v>15</v>
      </c>
      <c r="I6287" s="13"/>
      <c r="J6287" s="11" t="str">
        <f t="shared" si="1278"/>
        <v>X</v>
      </c>
      <c r="K6287" s="11" t="str">
        <f t="shared" si="1279"/>
        <v/>
      </c>
      <c r="L6287" s="11" t="str">
        <f t="shared" si="1280"/>
        <v/>
      </c>
      <c r="M6287" s="13"/>
      <c r="X6287" s="13"/>
    </row>
    <row r="6288" spans="1:24" x14ac:dyDescent="0.3">
      <c r="A6288" s="13"/>
      <c r="B6288" s="11">
        <v>7306</v>
      </c>
      <c r="C6288" s="14">
        <f t="shared" si="1281"/>
        <v>85.475099999999998</v>
      </c>
      <c r="D6288" s="13"/>
      <c r="E6288" s="14">
        <f t="shared" si="1277"/>
        <v>85.473699999999994</v>
      </c>
      <c r="F6288" s="21">
        <v>15</v>
      </c>
      <c r="G6288" s="13"/>
      <c r="H6288" s="21">
        <f t="shared" si="1282"/>
        <v>14</v>
      </c>
      <c r="I6288" s="13"/>
      <c r="J6288" s="11" t="str">
        <f t="shared" si="1278"/>
        <v/>
      </c>
      <c r="K6288" s="11" t="str">
        <f t="shared" si="1279"/>
        <v/>
      </c>
      <c r="L6288" s="11" t="str">
        <f t="shared" si="1280"/>
        <v>O</v>
      </c>
      <c r="M6288" s="13"/>
      <c r="X6288" s="13"/>
    </row>
    <row r="6289" spans="1:24" x14ac:dyDescent="0.3">
      <c r="A6289" s="13"/>
      <c r="B6289" s="11">
        <v>7307</v>
      </c>
      <c r="C6289" s="14">
        <f t="shared" si="1281"/>
        <v>85.480999999999995</v>
      </c>
      <c r="D6289" s="13"/>
      <c r="E6289" s="14">
        <f t="shared" si="1277"/>
        <v>85.479500000000002</v>
      </c>
      <c r="F6289" s="21">
        <v>15</v>
      </c>
      <c r="G6289" s="13"/>
      <c r="H6289" s="21">
        <f t="shared" si="1282"/>
        <v>15</v>
      </c>
      <c r="I6289" s="13"/>
      <c r="J6289" s="11" t="str">
        <f t="shared" si="1278"/>
        <v>X</v>
      </c>
      <c r="K6289" s="11" t="str">
        <f t="shared" si="1279"/>
        <v/>
      </c>
      <c r="L6289" s="11" t="str">
        <f t="shared" si="1280"/>
        <v/>
      </c>
      <c r="M6289" s="13"/>
      <c r="X6289" s="13"/>
    </row>
    <row r="6290" spans="1:24" x14ac:dyDescent="0.3">
      <c r="A6290" s="13"/>
      <c r="B6290" s="11">
        <v>7308</v>
      </c>
      <c r="C6290" s="14">
        <f t="shared" si="1281"/>
        <v>85.486800000000002</v>
      </c>
      <c r="D6290" s="13"/>
      <c r="E6290" s="14">
        <f t="shared" si="1277"/>
        <v>85.485399999999998</v>
      </c>
      <c r="F6290" s="21">
        <v>15</v>
      </c>
      <c r="G6290" s="13"/>
      <c r="H6290" s="21">
        <f t="shared" si="1282"/>
        <v>14</v>
      </c>
      <c r="I6290" s="13"/>
      <c r="J6290" s="11" t="str">
        <f t="shared" si="1278"/>
        <v/>
      </c>
      <c r="K6290" s="11" t="str">
        <f t="shared" si="1279"/>
        <v/>
      </c>
      <c r="L6290" s="11" t="str">
        <f t="shared" si="1280"/>
        <v>O</v>
      </c>
      <c r="M6290" s="13"/>
      <c r="X6290" s="13"/>
    </row>
    <row r="6291" spans="1:24" x14ac:dyDescent="0.3">
      <c r="A6291" s="13"/>
      <c r="B6291" s="11">
        <v>7309</v>
      </c>
      <c r="C6291" s="14">
        <f t="shared" si="1281"/>
        <v>85.492699999999999</v>
      </c>
      <c r="D6291" s="13"/>
      <c r="E6291" s="14">
        <f t="shared" si="1277"/>
        <v>85.491200000000006</v>
      </c>
      <c r="F6291" s="21">
        <v>15</v>
      </c>
      <c r="G6291" s="13"/>
      <c r="H6291" s="21">
        <f t="shared" si="1282"/>
        <v>15</v>
      </c>
      <c r="I6291" s="13"/>
      <c r="J6291" s="11" t="str">
        <f t="shared" si="1278"/>
        <v>X</v>
      </c>
      <c r="K6291" s="11" t="str">
        <f t="shared" si="1279"/>
        <v/>
      </c>
      <c r="L6291" s="11" t="str">
        <f t="shared" si="1280"/>
        <v/>
      </c>
      <c r="M6291" s="13"/>
      <c r="X6291" s="13"/>
    </row>
    <row r="6292" spans="1:24" x14ac:dyDescent="0.3">
      <c r="A6292" s="13"/>
      <c r="B6292" s="11">
        <v>7310</v>
      </c>
      <c r="C6292" s="14">
        <f t="shared" si="1281"/>
        <v>85.498500000000007</v>
      </c>
      <c r="D6292" s="13"/>
      <c r="E6292" s="14">
        <f t="shared" si="1277"/>
        <v>85.497100000000003</v>
      </c>
      <c r="F6292" s="21">
        <v>15</v>
      </c>
      <c r="G6292" s="13"/>
      <c r="H6292" s="21">
        <f t="shared" si="1282"/>
        <v>14</v>
      </c>
      <c r="I6292" s="13"/>
      <c r="J6292" s="11" t="str">
        <f t="shared" si="1278"/>
        <v/>
      </c>
      <c r="K6292" s="11" t="str">
        <f t="shared" si="1279"/>
        <v/>
      </c>
      <c r="L6292" s="11" t="str">
        <f t="shared" si="1280"/>
        <v>O</v>
      </c>
      <c r="M6292" s="13"/>
      <c r="X6292" s="13"/>
    </row>
    <row r="6293" spans="1:24" x14ac:dyDescent="0.3">
      <c r="A6293" s="13"/>
      <c r="B6293" s="11">
        <v>7311</v>
      </c>
      <c r="C6293" s="14">
        <f t="shared" si="1281"/>
        <v>85.504400000000004</v>
      </c>
      <c r="D6293" s="13"/>
      <c r="E6293" s="14">
        <f t="shared" si="1277"/>
        <v>85.502899999999997</v>
      </c>
      <c r="F6293" s="21">
        <v>15</v>
      </c>
      <c r="G6293" s="13"/>
      <c r="H6293" s="21">
        <f t="shared" si="1282"/>
        <v>15</v>
      </c>
      <c r="I6293" s="13"/>
      <c r="J6293" s="11" t="str">
        <f t="shared" si="1278"/>
        <v>X</v>
      </c>
      <c r="K6293" s="11" t="str">
        <f t="shared" si="1279"/>
        <v/>
      </c>
      <c r="L6293" s="11" t="str">
        <f t="shared" si="1280"/>
        <v/>
      </c>
      <c r="M6293" s="13"/>
      <c r="X6293" s="13"/>
    </row>
    <row r="6294" spans="1:24" x14ac:dyDescent="0.3">
      <c r="A6294" s="13"/>
      <c r="B6294" s="11">
        <v>7312</v>
      </c>
      <c r="C6294" s="14">
        <f t="shared" si="1281"/>
        <v>85.510199999999998</v>
      </c>
      <c r="D6294" s="13"/>
      <c r="E6294" s="14">
        <f t="shared" si="1277"/>
        <v>85.508799999999994</v>
      </c>
      <c r="F6294" s="21">
        <v>15</v>
      </c>
      <c r="G6294" s="13"/>
      <c r="H6294" s="21">
        <f t="shared" si="1282"/>
        <v>14</v>
      </c>
      <c r="I6294" s="13"/>
      <c r="J6294" s="11" t="str">
        <f t="shared" si="1278"/>
        <v/>
      </c>
      <c r="K6294" s="11" t="str">
        <f t="shared" si="1279"/>
        <v/>
      </c>
      <c r="L6294" s="11" t="str">
        <f t="shared" si="1280"/>
        <v>O</v>
      </c>
      <c r="M6294" s="13"/>
      <c r="X6294" s="13"/>
    </row>
    <row r="6295" spans="1:24" x14ac:dyDescent="0.3">
      <c r="A6295" s="13"/>
      <c r="B6295" s="11">
        <v>7313</v>
      </c>
      <c r="C6295" s="14">
        <f t="shared" si="1281"/>
        <v>85.516099999999994</v>
      </c>
      <c r="D6295" s="13"/>
      <c r="E6295" s="14">
        <f t="shared" si="1277"/>
        <v>85.514600000000002</v>
      </c>
      <c r="F6295" s="21">
        <v>15</v>
      </c>
      <c r="G6295" s="13"/>
      <c r="H6295" s="21">
        <f t="shared" si="1282"/>
        <v>15</v>
      </c>
      <c r="I6295" s="13"/>
      <c r="J6295" s="11" t="str">
        <f t="shared" si="1278"/>
        <v>X</v>
      </c>
      <c r="K6295" s="11" t="str">
        <f t="shared" si="1279"/>
        <v/>
      </c>
      <c r="L6295" s="11" t="str">
        <f t="shared" si="1280"/>
        <v/>
      </c>
      <c r="M6295" s="13"/>
      <c r="X6295" s="13"/>
    </row>
    <row r="6296" spans="1:24" x14ac:dyDescent="0.3">
      <c r="A6296" s="13"/>
      <c r="B6296" s="11">
        <v>7314</v>
      </c>
      <c r="C6296" s="14">
        <f t="shared" si="1281"/>
        <v>85.521900000000002</v>
      </c>
      <c r="D6296" s="13"/>
      <c r="E6296" s="14">
        <f t="shared" si="1277"/>
        <v>85.520499999999998</v>
      </c>
      <c r="F6296" s="21">
        <v>15</v>
      </c>
      <c r="G6296" s="13"/>
      <c r="H6296" s="21">
        <f t="shared" si="1282"/>
        <v>14</v>
      </c>
      <c r="I6296" s="13"/>
      <c r="J6296" s="11" t="str">
        <f t="shared" si="1278"/>
        <v/>
      </c>
      <c r="K6296" s="11" t="str">
        <f t="shared" si="1279"/>
        <v/>
      </c>
      <c r="L6296" s="11" t="str">
        <f t="shared" si="1280"/>
        <v>O</v>
      </c>
      <c r="M6296" s="13"/>
      <c r="X6296" s="13"/>
    </row>
    <row r="6297" spans="1:24" x14ac:dyDescent="0.3">
      <c r="A6297" s="13"/>
      <c r="B6297" s="11">
        <v>7315</v>
      </c>
      <c r="C6297" s="14">
        <f t="shared" si="1281"/>
        <v>85.527799999999999</v>
      </c>
      <c r="D6297" s="13"/>
      <c r="E6297" s="14">
        <f t="shared" si="1277"/>
        <v>85.526300000000006</v>
      </c>
      <c r="F6297" s="21">
        <v>15</v>
      </c>
      <c r="G6297" s="13"/>
      <c r="H6297" s="21">
        <f t="shared" si="1282"/>
        <v>15</v>
      </c>
      <c r="I6297" s="13"/>
      <c r="J6297" s="11" t="str">
        <f t="shared" si="1278"/>
        <v>X</v>
      </c>
      <c r="K6297" s="11" t="str">
        <f t="shared" si="1279"/>
        <v/>
      </c>
      <c r="L6297" s="11" t="str">
        <f t="shared" si="1280"/>
        <v/>
      </c>
      <c r="M6297" s="13"/>
      <c r="X6297" s="13"/>
    </row>
    <row r="6298" spans="1:24" x14ac:dyDescent="0.3">
      <c r="A6298" s="13"/>
      <c r="B6298" s="11">
        <v>7316</v>
      </c>
      <c r="C6298" s="14">
        <f t="shared" si="1281"/>
        <v>85.533600000000007</v>
      </c>
      <c r="D6298" s="13"/>
      <c r="E6298" s="14">
        <f t="shared" si="1277"/>
        <v>85.532200000000003</v>
      </c>
      <c r="F6298" s="21">
        <v>15</v>
      </c>
      <c r="G6298" s="13"/>
      <c r="H6298" s="21">
        <f t="shared" si="1282"/>
        <v>14</v>
      </c>
      <c r="I6298" s="13"/>
      <c r="J6298" s="11" t="str">
        <f t="shared" si="1278"/>
        <v/>
      </c>
      <c r="K6298" s="11" t="str">
        <f t="shared" si="1279"/>
        <v/>
      </c>
      <c r="L6298" s="11" t="str">
        <f t="shared" si="1280"/>
        <v>O</v>
      </c>
      <c r="M6298" s="13"/>
      <c r="X6298" s="13"/>
    </row>
    <row r="6299" spans="1:24" x14ac:dyDescent="0.3">
      <c r="A6299" s="13"/>
      <c r="B6299" s="11">
        <v>7317</v>
      </c>
      <c r="C6299" s="14">
        <f t="shared" si="1281"/>
        <v>85.539500000000004</v>
      </c>
      <c r="D6299" s="13"/>
      <c r="E6299" s="14">
        <f t="shared" si="1277"/>
        <v>85.537999999999997</v>
      </c>
      <c r="F6299" s="21">
        <v>15</v>
      </c>
      <c r="G6299" s="13"/>
      <c r="H6299" s="21">
        <f t="shared" si="1282"/>
        <v>15</v>
      </c>
      <c r="I6299" s="13"/>
      <c r="J6299" s="11" t="str">
        <f t="shared" si="1278"/>
        <v>X</v>
      </c>
      <c r="K6299" s="11" t="str">
        <f t="shared" si="1279"/>
        <v/>
      </c>
      <c r="L6299" s="11" t="str">
        <f t="shared" si="1280"/>
        <v/>
      </c>
      <c r="M6299" s="13"/>
      <c r="X6299" s="13"/>
    </row>
    <row r="6300" spans="1:24" x14ac:dyDescent="0.3">
      <c r="A6300" s="13"/>
      <c r="B6300" s="11">
        <v>7318</v>
      </c>
      <c r="C6300" s="14">
        <f t="shared" si="1281"/>
        <v>85.545299999999997</v>
      </c>
      <c r="D6300" s="13"/>
      <c r="E6300" s="14">
        <f t="shared" si="1277"/>
        <v>85.543899999999994</v>
      </c>
      <c r="F6300" s="21">
        <v>15</v>
      </c>
      <c r="G6300" s="13"/>
      <c r="H6300" s="21">
        <f t="shared" si="1282"/>
        <v>14</v>
      </c>
      <c r="I6300" s="13"/>
      <c r="J6300" s="11" t="str">
        <f t="shared" si="1278"/>
        <v/>
      </c>
      <c r="K6300" s="11" t="str">
        <f t="shared" si="1279"/>
        <v/>
      </c>
      <c r="L6300" s="11" t="str">
        <f t="shared" si="1280"/>
        <v>O</v>
      </c>
      <c r="M6300" s="13"/>
      <c r="X6300" s="13"/>
    </row>
    <row r="6301" spans="1:24" x14ac:dyDescent="0.3">
      <c r="A6301" s="13"/>
      <c r="B6301" s="11">
        <v>7319</v>
      </c>
      <c r="C6301" s="14">
        <f t="shared" si="1281"/>
        <v>85.551199999999994</v>
      </c>
      <c r="D6301" s="13"/>
      <c r="E6301" s="14">
        <f t="shared" si="1277"/>
        <v>85.549700000000001</v>
      </c>
      <c r="F6301" s="21">
        <v>15</v>
      </c>
      <c r="G6301" s="13"/>
      <c r="H6301" s="21">
        <f t="shared" si="1282"/>
        <v>15</v>
      </c>
      <c r="I6301" s="13"/>
      <c r="J6301" s="11" t="str">
        <f t="shared" si="1278"/>
        <v>X</v>
      </c>
      <c r="K6301" s="11" t="str">
        <f t="shared" si="1279"/>
        <v/>
      </c>
      <c r="L6301" s="11" t="str">
        <f t="shared" si="1280"/>
        <v/>
      </c>
      <c r="M6301" s="13"/>
      <c r="X6301" s="13"/>
    </row>
    <row r="6302" spans="1:24" x14ac:dyDescent="0.3">
      <c r="A6302" s="13"/>
      <c r="B6302" s="11">
        <v>7320</v>
      </c>
      <c r="C6302" s="14">
        <f t="shared" si="1281"/>
        <v>85.557000000000002</v>
      </c>
      <c r="D6302" s="13"/>
      <c r="E6302" s="14">
        <f t="shared" si="1277"/>
        <v>85.555599999999998</v>
      </c>
      <c r="F6302" s="21">
        <v>15</v>
      </c>
      <c r="G6302" s="13"/>
      <c r="H6302" s="21">
        <f t="shared" si="1282"/>
        <v>14</v>
      </c>
      <c r="I6302" s="13"/>
      <c r="J6302" s="11" t="str">
        <f t="shared" si="1278"/>
        <v/>
      </c>
      <c r="K6302" s="11" t="str">
        <f t="shared" si="1279"/>
        <v/>
      </c>
      <c r="L6302" s="11" t="str">
        <f t="shared" si="1280"/>
        <v>O</v>
      </c>
      <c r="M6302" s="13"/>
      <c r="X6302" s="13"/>
    </row>
    <row r="6303" spans="1:24" x14ac:dyDescent="0.3">
      <c r="A6303" s="13"/>
      <c r="B6303" s="11">
        <v>7321</v>
      </c>
      <c r="C6303" s="14">
        <f t="shared" si="1281"/>
        <v>85.562799999999996</v>
      </c>
      <c r="D6303" s="13"/>
      <c r="E6303" s="14">
        <f t="shared" si="1277"/>
        <v>85.561400000000006</v>
      </c>
      <c r="F6303" s="21">
        <v>15</v>
      </c>
      <c r="G6303" s="13"/>
      <c r="H6303" s="21">
        <f t="shared" si="1282"/>
        <v>14</v>
      </c>
      <c r="I6303" s="13"/>
      <c r="J6303" s="11" t="str">
        <f t="shared" si="1278"/>
        <v/>
      </c>
      <c r="K6303" s="11" t="str">
        <f t="shared" si="1279"/>
        <v/>
      </c>
      <c r="L6303" s="11" t="str">
        <f t="shared" si="1280"/>
        <v>O</v>
      </c>
      <c r="M6303" s="13"/>
      <c r="X6303" s="13"/>
    </row>
    <row r="6304" spans="1:24" x14ac:dyDescent="0.3">
      <c r="A6304" s="13"/>
      <c r="B6304" s="11">
        <v>7322</v>
      </c>
      <c r="C6304" s="14">
        <f t="shared" si="1281"/>
        <v>85.568700000000007</v>
      </c>
      <c r="D6304" s="13"/>
      <c r="E6304" s="14">
        <f t="shared" si="1277"/>
        <v>85.567300000000003</v>
      </c>
      <c r="F6304" s="21">
        <v>15</v>
      </c>
      <c r="G6304" s="13"/>
      <c r="H6304" s="21">
        <f t="shared" si="1282"/>
        <v>14</v>
      </c>
      <c r="I6304" s="13"/>
      <c r="J6304" s="11" t="str">
        <f t="shared" ref="J6304:J6335" si="1283">IF(H6304=F6304,"X","")</f>
        <v/>
      </c>
      <c r="K6304" s="11" t="str">
        <f t="shared" ref="K6304:K6335" si="1284">IF(H6304&gt;F6304,"U","")</f>
        <v/>
      </c>
      <c r="L6304" s="11" t="str">
        <f t="shared" ref="L6304:L6335" si="1285">IF(H6304&lt;F6304,"O","")</f>
        <v>O</v>
      </c>
      <c r="M6304" s="13"/>
      <c r="X6304" s="13"/>
    </row>
    <row r="6305" spans="1:24" x14ac:dyDescent="0.3">
      <c r="A6305" s="13"/>
      <c r="B6305" s="11">
        <v>7323</v>
      </c>
      <c r="C6305" s="14">
        <f t="shared" si="1281"/>
        <v>85.5745</v>
      </c>
      <c r="D6305" s="13"/>
      <c r="E6305" s="14">
        <f t="shared" si="1277"/>
        <v>85.573099999999997</v>
      </c>
      <c r="F6305" s="21">
        <v>15</v>
      </c>
      <c r="G6305" s="13"/>
      <c r="H6305" s="21">
        <f t="shared" si="1282"/>
        <v>14</v>
      </c>
      <c r="I6305" s="13"/>
      <c r="J6305" s="11" t="str">
        <f t="shared" si="1283"/>
        <v/>
      </c>
      <c r="K6305" s="11" t="str">
        <f t="shared" si="1284"/>
        <v/>
      </c>
      <c r="L6305" s="11" t="str">
        <f t="shared" si="1285"/>
        <v>O</v>
      </c>
      <c r="M6305" s="13"/>
      <c r="X6305" s="13"/>
    </row>
    <row r="6306" spans="1:24" x14ac:dyDescent="0.3">
      <c r="A6306" s="13"/>
      <c r="B6306" s="11">
        <v>7324</v>
      </c>
      <c r="C6306" s="14">
        <f t="shared" si="1281"/>
        <v>85.580399999999997</v>
      </c>
      <c r="D6306" s="13"/>
      <c r="E6306" s="14">
        <f t="shared" si="1277"/>
        <v>85.578900000000004</v>
      </c>
      <c r="F6306" s="21">
        <v>15</v>
      </c>
      <c r="G6306" s="13"/>
      <c r="H6306" s="21">
        <f t="shared" si="1282"/>
        <v>15</v>
      </c>
      <c r="I6306" s="13"/>
      <c r="J6306" s="11" t="str">
        <f t="shared" si="1283"/>
        <v>X</v>
      </c>
      <c r="K6306" s="11" t="str">
        <f t="shared" si="1284"/>
        <v/>
      </c>
      <c r="L6306" s="11" t="str">
        <f t="shared" si="1285"/>
        <v/>
      </c>
      <c r="M6306" s="13"/>
      <c r="X6306" s="13"/>
    </row>
    <row r="6307" spans="1:24" x14ac:dyDescent="0.3">
      <c r="A6307" s="13"/>
      <c r="B6307" s="11">
        <v>7325</v>
      </c>
      <c r="C6307" s="14">
        <f t="shared" si="1281"/>
        <v>85.586200000000005</v>
      </c>
      <c r="D6307" s="13"/>
      <c r="E6307" s="14">
        <f t="shared" si="1277"/>
        <v>85.584800000000001</v>
      </c>
      <c r="F6307" s="21">
        <f t="shared" ref="F6307:F6330" si="1286">ROUND(15-(((E6307-85)-0.58)/0.14)*(15/6),0)</f>
        <v>15</v>
      </c>
      <c r="G6307" s="13"/>
      <c r="H6307" s="21">
        <f t="shared" si="1282"/>
        <v>14</v>
      </c>
      <c r="I6307" s="13"/>
      <c r="J6307" s="11" t="str">
        <f t="shared" si="1283"/>
        <v/>
      </c>
      <c r="K6307" s="11" t="str">
        <f t="shared" si="1284"/>
        <v/>
      </c>
      <c r="L6307" s="11" t="str">
        <f t="shared" si="1285"/>
        <v>O</v>
      </c>
      <c r="M6307" s="13"/>
      <c r="X6307" s="13"/>
    </row>
    <row r="6308" spans="1:24" x14ac:dyDescent="0.3">
      <c r="A6308" s="13"/>
      <c r="B6308" s="11">
        <v>7326</v>
      </c>
      <c r="C6308" s="14">
        <f t="shared" si="1281"/>
        <v>85.592100000000002</v>
      </c>
      <c r="D6308" s="13"/>
      <c r="E6308" s="14">
        <f t="shared" si="1277"/>
        <v>85.590599999999995</v>
      </c>
      <c r="F6308" s="21">
        <f t="shared" si="1286"/>
        <v>15</v>
      </c>
      <c r="G6308" s="13"/>
      <c r="H6308" s="21">
        <f t="shared" si="1282"/>
        <v>15</v>
      </c>
      <c r="I6308" s="13"/>
      <c r="J6308" s="11" t="str">
        <f t="shared" si="1283"/>
        <v>X</v>
      </c>
      <c r="K6308" s="11" t="str">
        <f t="shared" si="1284"/>
        <v/>
      </c>
      <c r="L6308" s="11" t="str">
        <f t="shared" si="1285"/>
        <v/>
      </c>
      <c r="M6308" s="13"/>
      <c r="X6308" s="13"/>
    </row>
    <row r="6309" spans="1:24" x14ac:dyDescent="0.3">
      <c r="A6309" s="13"/>
      <c r="B6309" s="11">
        <v>7327</v>
      </c>
      <c r="C6309" s="14">
        <f t="shared" si="1281"/>
        <v>85.597899999999996</v>
      </c>
      <c r="D6309" s="13"/>
      <c r="E6309" s="14">
        <f t="shared" si="1277"/>
        <v>85.596500000000006</v>
      </c>
      <c r="F6309" s="21">
        <f t="shared" si="1286"/>
        <v>15</v>
      </c>
      <c r="G6309" s="13"/>
      <c r="H6309" s="21">
        <f t="shared" si="1282"/>
        <v>14</v>
      </c>
      <c r="I6309" s="13"/>
      <c r="J6309" s="11" t="str">
        <f t="shared" si="1283"/>
        <v/>
      </c>
      <c r="K6309" s="11" t="str">
        <f t="shared" si="1284"/>
        <v/>
      </c>
      <c r="L6309" s="11" t="str">
        <f t="shared" si="1285"/>
        <v>O</v>
      </c>
      <c r="M6309" s="13"/>
      <c r="X6309" s="13"/>
    </row>
    <row r="6310" spans="1:24" x14ac:dyDescent="0.3">
      <c r="A6310" s="13"/>
      <c r="B6310" s="11">
        <v>7328</v>
      </c>
      <c r="C6310" s="14">
        <f t="shared" si="1281"/>
        <v>85.603700000000003</v>
      </c>
      <c r="D6310" s="13"/>
      <c r="E6310" s="14">
        <f t="shared" si="1277"/>
        <v>85.6023</v>
      </c>
      <c r="F6310" s="21">
        <f t="shared" si="1286"/>
        <v>15</v>
      </c>
      <c r="G6310" s="13"/>
      <c r="H6310" s="21">
        <f t="shared" si="1282"/>
        <v>14</v>
      </c>
      <c r="I6310" s="13"/>
      <c r="J6310" s="11" t="str">
        <f t="shared" si="1283"/>
        <v/>
      </c>
      <c r="K6310" s="11" t="str">
        <f t="shared" si="1284"/>
        <v/>
      </c>
      <c r="L6310" s="11" t="str">
        <f t="shared" si="1285"/>
        <v>O</v>
      </c>
      <c r="M6310" s="13"/>
      <c r="X6310" s="13"/>
    </row>
    <row r="6311" spans="1:24" x14ac:dyDescent="0.3">
      <c r="A6311" s="13"/>
      <c r="B6311" s="11">
        <v>7329</v>
      </c>
      <c r="C6311" s="14">
        <f t="shared" si="1281"/>
        <v>85.6096</v>
      </c>
      <c r="D6311" s="13"/>
      <c r="E6311" s="14">
        <f t="shared" si="1277"/>
        <v>85.608199999999997</v>
      </c>
      <c r="F6311" s="21">
        <f t="shared" si="1286"/>
        <v>14</v>
      </c>
      <c r="G6311" s="13"/>
      <c r="H6311" s="21">
        <f t="shared" si="1282"/>
        <v>14</v>
      </c>
      <c r="I6311" s="13"/>
      <c r="J6311" s="11" t="str">
        <f t="shared" si="1283"/>
        <v>X</v>
      </c>
      <c r="K6311" s="11" t="str">
        <f t="shared" si="1284"/>
        <v/>
      </c>
      <c r="L6311" s="11" t="str">
        <f t="shared" si="1285"/>
        <v/>
      </c>
      <c r="M6311" s="13"/>
      <c r="X6311" s="13"/>
    </row>
    <row r="6312" spans="1:24" x14ac:dyDescent="0.3">
      <c r="A6312" s="13"/>
      <c r="B6312" s="11">
        <v>7330</v>
      </c>
      <c r="C6312" s="14">
        <f t="shared" si="1281"/>
        <v>85.615399999999994</v>
      </c>
      <c r="D6312" s="13"/>
      <c r="E6312" s="14">
        <f t="shared" si="1277"/>
        <v>85.614000000000004</v>
      </c>
      <c r="F6312" s="21">
        <f t="shared" si="1286"/>
        <v>14</v>
      </c>
      <c r="G6312" s="13"/>
      <c r="H6312" s="21">
        <f t="shared" si="1282"/>
        <v>14</v>
      </c>
      <c r="I6312" s="13"/>
      <c r="J6312" s="11" t="str">
        <f t="shared" si="1283"/>
        <v>X</v>
      </c>
      <c r="K6312" s="11" t="str">
        <f t="shared" si="1284"/>
        <v/>
      </c>
      <c r="L6312" s="11" t="str">
        <f t="shared" si="1285"/>
        <v/>
      </c>
      <c r="M6312" s="13"/>
      <c r="X6312" s="13"/>
    </row>
    <row r="6313" spans="1:24" x14ac:dyDescent="0.3">
      <c r="A6313" s="13"/>
      <c r="B6313" s="11">
        <v>7331</v>
      </c>
      <c r="C6313" s="14">
        <f t="shared" si="1281"/>
        <v>85.621300000000005</v>
      </c>
      <c r="D6313" s="13"/>
      <c r="E6313" s="14">
        <f t="shared" si="1277"/>
        <v>85.619900000000001</v>
      </c>
      <c r="F6313" s="21">
        <f t="shared" si="1286"/>
        <v>14</v>
      </c>
      <c r="G6313" s="13"/>
      <c r="H6313" s="21">
        <f t="shared" si="1282"/>
        <v>14</v>
      </c>
      <c r="I6313" s="13"/>
      <c r="J6313" s="11" t="str">
        <f t="shared" si="1283"/>
        <v>X</v>
      </c>
      <c r="K6313" s="11" t="str">
        <f t="shared" si="1284"/>
        <v/>
      </c>
      <c r="L6313" s="11" t="str">
        <f t="shared" si="1285"/>
        <v/>
      </c>
      <c r="M6313" s="13"/>
      <c r="X6313" s="13"/>
    </row>
    <row r="6314" spans="1:24" x14ac:dyDescent="0.3">
      <c r="A6314" s="13"/>
      <c r="B6314" s="11">
        <v>7332</v>
      </c>
      <c r="C6314" s="14">
        <f t="shared" si="1281"/>
        <v>85.627099999999999</v>
      </c>
      <c r="D6314" s="13"/>
      <c r="E6314" s="14">
        <f t="shared" si="1277"/>
        <v>85.625699999999995</v>
      </c>
      <c r="F6314" s="21">
        <f t="shared" si="1286"/>
        <v>14</v>
      </c>
      <c r="G6314" s="13"/>
      <c r="H6314" s="21">
        <f t="shared" si="1282"/>
        <v>14</v>
      </c>
      <c r="I6314" s="13"/>
      <c r="J6314" s="11" t="str">
        <f t="shared" si="1283"/>
        <v>X</v>
      </c>
      <c r="K6314" s="11" t="str">
        <f t="shared" si="1284"/>
        <v/>
      </c>
      <c r="L6314" s="11" t="str">
        <f t="shared" si="1285"/>
        <v/>
      </c>
      <c r="M6314" s="13"/>
      <c r="X6314" s="13"/>
    </row>
    <row r="6315" spans="1:24" x14ac:dyDescent="0.3">
      <c r="A6315" s="13"/>
      <c r="B6315" s="11">
        <v>7333</v>
      </c>
      <c r="C6315" s="14">
        <f t="shared" si="1281"/>
        <v>85.632900000000006</v>
      </c>
      <c r="D6315" s="13"/>
      <c r="E6315" s="14">
        <f t="shared" si="1277"/>
        <v>85.631600000000006</v>
      </c>
      <c r="F6315" s="21">
        <f t="shared" si="1286"/>
        <v>14</v>
      </c>
      <c r="G6315" s="13"/>
      <c r="H6315" s="21">
        <f t="shared" si="1282"/>
        <v>13</v>
      </c>
      <c r="I6315" s="13"/>
      <c r="J6315" s="11" t="str">
        <f t="shared" si="1283"/>
        <v/>
      </c>
      <c r="K6315" s="11" t="str">
        <f t="shared" si="1284"/>
        <v/>
      </c>
      <c r="L6315" s="11" t="str">
        <f t="shared" si="1285"/>
        <v>O</v>
      </c>
      <c r="M6315" s="13"/>
      <c r="X6315" s="13"/>
    </row>
    <row r="6316" spans="1:24" x14ac:dyDescent="0.3">
      <c r="A6316" s="13"/>
      <c r="B6316" s="11">
        <v>7334</v>
      </c>
      <c r="C6316" s="14">
        <f t="shared" si="1281"/>
        <v>85.638800000000003</v>
      </c>
      <c r="D6316" s="13"/>
      <c r="E6316" s="14">
        <f t="shared" si="1277"/>
        <v>85.6374</v>
      </c>
      <c r="F6316" s="21">
        <f t="shared" si="1286"/>
        <v>14</v>
      </c>
      <c r="G6316" s="13"/>
      <c r="H6316" s="21">
        <f t="shared" si="1282"/>
        <v>14</v>
      </c>
      <c r="I6316" s="13"/>
      <c r="J6316" s="11" t="str">
        <f t="shared" si="1283"/>
        <v>X</v>
      </c>
      <c r="K6316" s="11" t="str">
        <f t="shared" si="1284"/>
        <v/>
      </c>
      <c r="L6316" s="11" t="str">
        <f t="shared" si="1285"/>
        <v/>
      </c>
      <c r="M6316" s="13"/>
      <c r="X6316" s="13"/>
    </row>
    <row r="6317" spans="1:24" x14ac:dyDescent="0.3">
      <c r="A6317" s="13"/>
      <c r="B6317" s="11">
        <v>7335</v>
      </c>
      <c r="C6317" s="14">
        <f t="shared" si="1281"/>
        <v>85.644599999999997</v>
      </c>
      <c r="D6317" s="13"/>
      <c r="E6317" s="14">
        <f t="shared" si="1277"/>
        <v>85.643299999999996</v>
      </c>
      <c r="F6317" s="21">
        <f t="shared" si="1286"/>
        <v>14</v>
      </c>
      <c r="G6317" s="13"/>
      <c r="H6317" s="21">
        <f t="shared" si="1282"/>
        <v>13</v>
      </c>
      <c r="I6317" s="13"/>
      <c r="J6317" s="11" t="str">
        <f t="shared" si="1283"/>
        <v/>
      </c>
      <c r="K6317" s="11" t="str">
        <f t="shared" si="1284"/>
        <v/>
      </c>
      <c r="L6317" s="11" t="str">
        <f t="shared" si="1285"/>
        <v>O</v>
      </c>
      <c r="M6317" s="13"/>
      <c r="X6317" s="13"/>
    </row>
    <row r="6318" spans="1:24" x14ac:dyDescent="0.3">
      <c r="A6318" s="13"/>
      <c r="B6318" s="11">
        <v>7336</v>
      </c>
      <c r="C6318" s="14">
        <f t="shared" si="1281"/>
        <v>85.650499999999994</v>
      </c>
      <c r="D6318" s="13"/>
      <c r="E6318" s="14">
        <f t="shared" si="1277"/>
        <v>85.649100000000004</v>
      </c>
      <c r="F6318" s="21">
        <f t="shared" si="1286"/>
        <v>14</v>
      </c>
      <c r="G6318" s="13"/>
      <c r="H6318" s="21">
        <f t="shared" si="1282"/>
        <v>14</v>
      </c>
      <c r="I6318" s="13"/>
      <c r="J6318" s="11" t="str">
        <f t="shared" si="1283"/>
        <v>X</v>
      </c>
      <c r="K6318" s="11" t="str">
        <f t="shared" si="1284"/>
        <v/>
      </c>
      <c r="L6318" s="11" t="str">
        <f t="shared" si="1285"/>
        <v/>
      </c>
      <c r="M6318" s="13"/>
      <c r="X6318" s="13"/>
    </row>
    <row r="6319" spans="1:24" x14ac:dyDescent="0.3">
      <c r="A6319" s="13"/>
      <c r="B6319" s="11">
        <v>7337</v>
      </c>
      <c r="C6319" s="14">
        <f t="shared" si="1281"/>
        <v>85.656300000000002</v>
      </c>
      <c r="D6319" s="13"/>
      <c r="E6319" s="14">
        <f t="shared" si="1277"/>
        <v>85.655000000000001</v>
      </c>
      <c r="F6319" s="21">
        <f t="shared" si="1286"/>
        <v>14</v>
      </c>
      <c r="G6319" s="13"/>
      <c r="H6319" s="21">
        <f t="shared" si="1282"/>
        <v>13</v>
      </c>
      <c r="I6319" s="13"/>
      <c r="J6319" s="11" t="str">
        <f t="shared" si="1283"/>
        <v/>
      </c>
      <c r="K6319" s="11" t="str">
        <f t="shared" si="1284"/>
        <v/>
      </c>
      <c r="L6319" s="11" t="str">
        <f t="shared" si="1285"/>
        <v>O</v>
      </c>
      <c r="M6319" s="13"/>
      <c r="X6319" s="13"/>
    </row>
    <row r="6320" spans="1:24" x14ac:dyDescent="0.3">
      <c r="A6320" s="13"/>
      <c r="B6320" s="11">
        <v>7338</v>
      </c>
      <c r="C6320" s="14">
        <f t="shared" si="1281"/>
        <v>85.662099999999995</v>
      </c>
      <c r="D6320" s="13"/>
      <c r="E6320" s="14">
        <f t="shared" si="1277"/>
        <v>85.660799999999995</v>
      </c>
      <c r="F6320" s="21">
        <f t="shared" si="1286"/>
        <v>14</v>
      </c>
      <c r="G6320" s="13"/>
      <c r="H6320" s="21">
        <f t="shared" si="1282"/>
        <v>13</v>
      </c>
      <c r="I6320" s="13"/>
      <c r="J6320" s="11" t="str">
        <f t="shared" si="1283"/>
        <v/>
      </c>
      <c r="K6320" s="11" t="str">
        <f t="shared" si="1284"/>
        <v/>
      </c>
      <c r="L6320" s="11" t="str">
        <f t="shared" si="1285"/>
        <v>O</v>
      </c>
      <c r="M6320" s="13"/>
      <c r="X6320" s="13"/>
    </row>
    <row r="6321" spans="1:24" x14ac:dyDescent="0.3">
      <c r="A6321" s="13"/>
      <c r="B6321" s="11">
        <v>7339</v>
      </c>
      <c r="C6321" s="14">
        <f t="shared" si="1281"/>
        <v>85.668000000000006</v>
      </c>
      <c r="D6321" s="13"/>
      <c r="E6321" s="14">
        <f t="shared" si="1277"/>
        <v>85.666700000000006</v>
      </c>
      <c r="F6321" s="21">
        <f t="shared" si="1286"/>
        <v>13</v>
      </c>
      <c r="G6321" s="13"/>
      <c r="H6321" s="21">
        <f t="shared" si="1282"/>
        <v>13</v>
      </c>
      <c r="I6321" s="13"/>
      <c r="J6321" s="11" t="str">
        <f t="shared" si="1283"/>
        <v>X</v>
      </c>
      <c r="K6321" s="11" t="str">
        <f t="shared" si="1284"/>
        <v/>
      </c>
      <c r="L6321" s="11" t="str">
        <f t="shared" si="1285"/>
        <v/>
      </c>
      <c r="M6321" s="13"/>
      <c r="X6321" s="13"/>
    </row>
    <row r="6322" spans="1:24" x14ac:dyDescent="0.3">
      <c r="A6322" s="13"/>
      <c r="B6322" s="11">
        <v>7340</v>
      </c>
      <c r="C6322" s="14">
        <f t="shared" si="1281"/>
        <v>85.6738</v>
      </c>
      <c r="D6322" s="13"/>
      <c r="E6322" s="14">
        <f t="shared" si="1277"/>
        <v>85.672499999999999</v>
      </c>
      <c r="F6322" s="21">
        <f t="shared" si="1286"/>
        <v>13</v>
      </c>
      <c r="G6322" s="13"/>
      <c r="H6322" s="21">
        <f t="shared" si="1282"/>
        <v>13</v>
      </c>
      <c r="I6322" s="13"/>
      <c r="J6322" s="11" t="str">
        <f t="shared" si="1283"/>
        <v>X</v>
      </c>
      <c r="K6322" s="11" t="str">
        <f t="shared" si="1284"/>
        <v/>
      </c>
      <c r="L6322" s="11" t="str">
        <f t="shared" si="1285"/>
        <v/>
      </c>
      <c r="M6322" s="13"/>
      <c r="X6322" s="13"/>
    </row>
    <row r="6323" spans="1:24" x14ac:dyDescent="0.3">
      <c r="A6323" s="13"/>
      <c r="B6323" s="11">
        <v>7341</v>
      </c>
      <c r="C6323" s="14">
        <f t="shared" si="1281"/>
        <v>85.679599999999994</v>
      </c>
      <c r="D6323" s="13"/>
      <c r="E6323" s="14">
        <f t="shared" si="1277"/>
        <v>85.678399999999996</v>
      </c>
      <c r="F6323" s="21">
        <f t="shared" si="1286"/>
        <v>13</v>
      </c>
      <c r="G6323" s="13"/>
      <c r="H6323" s="21">
        <f t="shared" si="1282"/>
        <v>11.999999999999998</v>
      </c>
      <c r="I6323" s="13"/>
      <c r="J6323" s="11" t="str">
        <f t="shared" si="1283"/>
        <v/>
      </c>
      <c r="K6323" s="11" t="str">
        <f t="shared" si="1284"/>
        <v/>
      </c>
      <c r="L6323" s="11" t="str">
        <f t="shared" si="1285"/>
        <v>O</v>
      </c>
      <c r="M6323" s="13"/>
      <c r="X6323" s="13"/>
    </row>
    <row r="6324" spans="1:24" x14ac:dyDescent="0.3">
      <c r="A6324" s="13"/>
      <c r="B6324" s="11">
        <v>7342</v>
      </c>
      <c r="C6324" s="14">
        <f t="shared" si="1281"/>
        <v>85.685500000000005</v>
      </c>
      <c r="D6324" s="13"/>
      <c r="E6324" s="14">
        <f t="shared" si="1277"/>
        <v>85.684200000000004</v>
      </c>
      <c r="F6324" s="21">
        <f t="shared" si="1286"/>
        <v>13</v>
      </c>
      <c r="G6324" s="13"/>
      <c r="H6324" s="21">
        <f t="shared" si="1282"/>
        <v>13</v>
      </c>
      <c r="I6324" s="13"/>
      <c r="J6324" s="11" t="str">
        <f t="shared" si="1283"/>
        <v>X</v>
      </c>
      <c r="K6324" s="11" t="str">
        <f t="shared" si="1284"/>
        <v/>
      </c>
      <c r="L6324" s="11" t="str">
        <f t="shared" si="1285"/>
        <v/>
      </c>
      <c r="M6324" s="13"/>
      <c r="X6324" s="13"/>
    </row>
    <row r="6325" spans="1:24" x14ac:dyDescent="0.3">
      <c r="A6325" s="13"/>
      <c r="B6325" s="11">
        <v>7343</v>
      </c>
      <c r="C6325" s="14">
        <f t="shared" si="1281"/>
        <v>85.691299999999998</v>
      </c>
      <c r="D6325" s="13"/>
      <c r="E6325" s="14">
        <f t="shared" si="1277"/>
        <v>85.690100000000001</v>
      </c>
      <c r="F6325" s="21">
        <f t="shared" si="1286"/>
        <v>13</v>
      </c>
      <c r="G6325" s="13"/>
      <c r="H6325" s="21">
        <f t="shared" si="1282"/>
        <v>11.999999999999998</v>
      </c>
      <c r="I6325" s="13"/>
      <c r="J6325" s="11" t="str">
        <f t="shared" si="1283"/>
        <v/>
      </c>
      <c r="K6325" s="11" t="str">
        <f t="shared" si="1284"/>
        <v/>
      </c>
      <c r="L6325" s="11" t="str">
        <f t="shared" si="1285"/>
        <v>O</v>
      </c>
      <c r="M6325" s="13"/>
      <c r="X6325" s="13"/>
    </row>
    <row r="6326" spans="1:24" x14ac:dyDescent="0.3">
      <c r="A6326" s="13"/>
      <c r="B6326" s="11">
        <v>7344</v>
      </c>
      <c r="C6326" s="14">
        <f t="shared" si="1281"/>
        <v>85.697100000000006</v>
      </c>
      <c r="D6326" s="13"/>
      <c r="E6326" s="14">
        <f t="shared" si="1277"/>
        <v>85.695899999999995</v>
      </c>
      <c r="F6326" s="21">
        <f t="shared" si="1286"/>
        <v>13</v>
      </c>
      <c r="G6326" s="13"/>
      <c r="H6326" s="21">
        <f t="shared" si="1282"/>
        <v>11.999999999999998</v>
      </c>
      <c r="I6326" s="13"/>
      <c r="J6326" s="11" t="str">
        <f t="shared" si="1283"/>
        <v/>
      </c>
      <c r="K6326" s="11" t="str">
        <f t="shared" si="1284"/>
        <v/>
      </c>
      <c r="L6326" s="11" t="str">
        <f t="shared" si="1285"/>
        <v>O</v>
      </c>
      <c r="M6326" s="13"/>
      <c r="X6326" s="13"/>
    </row>
    <row r="6327" spans="1:24" x14ac:dyDescent="0.3">
      <c r="A6327" s="13"/>
      <c r="B6327" s="11">
        <v>7345</v>
      </c>
      <c r="C6327" s="14">
        <f t="shared" si="1281"/>
        <v>85.703000000000003</v>
      </c>
      <c r="D6327" s="13"/>
      <c r="E6327" s="14">
        <f t="shared" si="1277"/>
        <v>85.701800000000006</v>
      </c>
      <c r="F6327" s="21">
        <f t="shared" si="1286"/>
        <v>13</v>
      </c>
      <c r="G6327" s="13"/>
      <c r="H6327" s="21">
        <f t="shared" si="1282"/>
        <v>11.999999999999998</v>
      </c>
      <c r="I6327" s="13"/>
      <c r="J6327" s="11" t="str">
        <f t="shared" si="1283"/>
        <v/>
      </c>
      <c r="K6327" s="11" t="str">
        <f t="shared" si="1284"/>
        <v/>
      </c>
      <c r="L6327" s="11" t="str">
        <f t="shared" si="1285"/>
        <v>O</v>
      </c>
      <c r="M6327" s="13"/>
      <c r="X6327" s="13"/>
    </row>
    <row r="6328" spans="1:24" x14ac:dyDescent="0.3">
      <c r="A6328" s="13"/>
      <c r="B6328" s="11">
        <v>7346</v>
      </c>
      <c r="C6328" s="14">
        <f t="shared" si="1281"/>
        <v>85.708799999999997</v>
      </c>
      <c r="D6328" s="13"/>
      <c r="E6328" s="14">
        <f t="shared" si="1277"/>
        <v>85.707599999999999</v>
      </c>
      <c r="F6328" s="21">
        <f t="shared" si="1286"/>
        <v>13</v>
      </c>
      <c r="G6328" s="13"/>
      <c r="H6328" s="21">
        <f t="shared" si="1282"/>
        <v>11.999999999999998</v>
      </c>
      <c r="I6328" s="13"/>
      <c r="J6328" s="11" t="str">
        <f t="shared" si="1283"/>
        <v/>
      </c>
      <c r="K6328" s="11" t="str">
        <f t="shared" si="1284"/>
        <v/>
      </c>
      <c r="L6328" s="11" t="str">
        <f t="shared" si="1285"/>
        <v>O</v>
      </c>
      <c r="M6328" s="13"/>
      <c r="X6328" s="13"/>
    </row>
    <row r="6329" spans="1:24" x14ac:dyDescent="0.3">
      <c r="A6329" s="13"/>
      <c r="B6329" s="74">
        <v>7347</v>
      </c>
      <c r="C6329" s="78">
        <f t="shared" si="1281"/>
        <v>85.714600000000004</v>
      </c>
      <c r="D6329" s="13"/>
      <c r="E6329" s="78">
        <f t="shared" si="1277"/>
        <v>85.713499999999996</v>
      </c>
      <c r="F6329" s="73">
        <f t="shared" si="1286"/>
        <v>13</v>
      </c>
      <c r="G6329" s="13"/>
      <c r="H6329" s="73">
        <f t="shared" si="1282"/>
        <v>11</v>
      </c>
      <c r="I6329" s="13"/>
      <c r="J6329" s="11" t="str">
        <f t="shared" si="1283"/>
        <v/>
      </c>
      <c r="K6329" s="11" t="str">
        <f t="shared" si="1284"/>
        <v/>
      </c>
      <c r="L6329" s="11" t="str">
        <f t="shared" si="1285"/>
        <v>O</v>
      </c>
      <c r="M6329" s="13"/>
      <c r="X6329" s="13"/>
    </row>
    <row r="6330" spans="1:24" x14ac:dyDescent="0.3">
      <c r="A6330" s="13"/>
      <c r="B6330" s="11">
        <v>7348</v>
      </c>
      <c r="C6330" s="14">
        <f t="shared" si="1281"/>
        <v>85.720500000000001</v>
      </c>
      <c r="D6330" s="13"/>
      <c r="E6330" s="14">
        <f t="shared" si="1277"/>
        <v>85.719300000000004</v>
      </c>
      <c r="F6330" s="21">
        <f t="shared" si="1286"/>
        <v>13</v>
      </c>
      <c r="G6330" s="13"/>
      <c r="H6330" s="21">
        <f t="shared" si="1282"/>
        <v>11.999999999999998</v>
      </c>
      <c r="I6330" s="13"/>
      <c r="J6330" s="11" t="str">
        <f t="shared" si="1283"/>
        <v/>
      </c>
      <c r="K6330" s="11" t="str">
        <f t="shared" si="1284"/>
        <v/>
      </c>
      <c r="L6330" s="11" t="str">
        <f t="shared" si="1285"/>
        <v>O</v>
      </c>
      <c r="M6330" s="13"/>
      <c r="X6330" s="13"/>
    </row>
    <row r="6331" spans="1:24" x14ac:dyDescent="0.3">
      <c r="A6331" s="13"/>
      <c r="B6331" s="11">
        <v>7349</v>
      </c>
      <c r="C6331" s="14">
        <f t="shared" si="1281"/>
        <v>85.726299999999995</v>
      </c>
      <c r="D6331" s="13"/>
      <c r="E6331" s="14">
        <f t="shared" si="1277"/>
        <v>85.725099999999998</v>
      </c>
      <c r="F6331" s="21">
        <f t="shared" ref="F6331:F6354" si="1287">ROUND((15/2)+((0.86-(E6331-85))/0.14)*(15/3),0)</f>
        <v>12</v>
      </c>
      <c r="G6331" s="13"/>
      <c r="H6331" s="21">
        <f t="shared" si="1282"/>
        <v>11.999999999999998</v>
      </c>
      <c r="I6331" s="13"/>
      <c r="J6331" s="11" t="str">
        <f t="shared" si="1283"/>
        <v>X</v>
      </c>
      <c r="K6331" s="11" t="str">
        <f t="shared" si="1284"/>
        <v/>
      </c>
      <c r="L6331" s="11" t="str">
        <f t="shared" si="1285"/>
        <v/>
      </c>
      <c r="M6331" s="13"/>
      <c r="X6331" s="13"/>
    </row>
    <row r="6332" spans="1:24" x14ac:dyDescent="0.3">
      <c r="A6332" s="13"/>
      <c r="B6332" s="11">
        <v>7350</v>
      </c>
      <c r="C6332" s="14">
        <f t="shared" si="1281"/>
        <v>85.732100000000003</v>
      </c>
      <c r="D6332" s="13"/>
      <c r="E6332" s="14">
        <f t="shared" si="1277"/>
        <v>85.730999999999995</v>
      </c>
      <c r="F6332" s="21">
        <f t="shared" si="1287"/>
        <v>12</v>
      </c>
      <c r="G6332" s="13"/>
      <c r="H6332" s="21">
        <f t="shared" si="1282"/>
        <v>11</v>
      </c>
      <c r="I6332" s="13"/>
      <c r="J6332" s="11" t="str">
        <f t="shared" si="1283"/>
        <v/>
      </c>
      <c r="K6332" s="11" t="str">
        <f t="shared" si="1284"/>
        <v/>
      </c>
      <c r="L6332" s="11" t="str">
        <f t="shared" si="1285"/>
        <v>O</v>
      </c>
      <c r="M6332" s="13"/>
      <c r="X6332" s="13"/>
    </row>
    <row r="6333" spans="1:24" x14ac:dyDescent="0.3">
      <c r="A6333" s="13"/>
      <c r="B6333" s="11">
        <v>7351</v>
      </c>
      <c r="C6333" s="14">
        <f t="shared" si="1281"/>
        <v>85.738</v>
      </c>
      <c r="D6333" s="13"/>
      <c r="E6333" s="14">
        <f t="shared" si="1277"/>
        <v>85.736800000000002</v>
      </c>
      <c r="F6333" s="21">
        <f t="shared" si="1287"/>
        <v>12</v>
      </c>
      <c r="G6333" s="13"/>
      <c r="H6333" s="21">
        <f t="shared" si="1282"/>
        <v>11.999999999999998</v>
      </c>
      <c r="I6333" s="13"/>
      <c r="J6333" s="11" t="str">
        <f t="shared" si="1283"/>
        <v>X</v>
      </c>
      <c r="K6333" s="11" t="str">
        <f t="shared" si="1284"/>
        <v/>
      </c>
      <c r="L6333" s="11" t="str">
        <f t="shared" si="1285"/>
        <v/>
      </c>
      <c r="M6333" s="13"/>
      <c r="X6333" s="13"/>
    </row>
    <row r="6334" spans="1:24" x14ac:dyDescent="0.3">
      <c r="A6334" s="13"/>
      <c r="B6334" s="11">
        <v>7352</v>
      </c>
      <c r="C6334" s="14">
        <f t="shared" si="1281"/>
        <v>85.743799999999993</v>
      </c>
      <c r="D6334" s="13"/>
      <c r="E6334" s="14">
        <f t="shared" si="1277"/>
        <v>85.742699999999999</v>
      </c>
      <c r="F6334" s="21">
        <f t="shared" si="1287"/>
        <v>12</v>
      </c>
      <c r="G6334" s="13"/>
      <c r="H6334" s="21">
        <f t="shared" si="1282"/>
        <v>11</v>
      </c>
      <c r="I6334" s="13"/>
      <c r="J6334" s="11" t="str">
        <f t="shared" si="1283"/>
        <v/>
      </c>
      <c r="K6334" s="11" t="str">
        <f t="shared" si="1284"/>
        <v/>
      </c>
      <c r="L6334" s="11" t="str">
        <f t="shared" si="1285"/>
        <v>O</v>
      </c>
      <c r="M6334" s="13"/>
      <c r="X6334" s="13"/>
    </row>
    <row r="6335" spans="1:24" x14ac:dyDescent="0.3">
      <c r="A6335" s="13"/>
      <c r="B6335" s="11">
        <v>7353</v>
      </c>
      <c r="C6335" s="14">
        <f t="shared" si="1281"/>
        <v>85.749600000000001</v>
      </c>
      <c r="D6335" s="13"/>
      <c r="E6335" s="14">
        <f t="shared" si="1277"/>
        <v>85.748500000000007</v>
      </c>
      <c r="F6335" s="21">
        <f t="shared" si="1287"/>
        <v>11</v>
      </c>
      <c r="G6335" s="13"/>
      <c r="H6335" s="21">
        <f t="shared" si="1282"/>
        <v>11</v>
      </c>
      <c r="I6335" s="13"/>
      <c r="J6335" s="11" t="str">
        <f t="shared" si="1283"/>
        <v>X</v>
      </c>
      <c r="K6335" s="11" t="str">
        <f t="shared" si="1284"/>
        <v/>
      </c>
      <c r="L6335" s="11" t="str">
        <f t="shared" si="1285"/>
        <v/>
      </c>
      <c r="M6335" s="13"/>
      <c r="X6335" s="13"/>
    </row>
    <row r="6336" spans="1:24" x14ac:dyDescent="0.3">
      <c r="A6336" s="13"/>
      <c r="B6336" s="11">
        <v>7354</v>
      </c>
      <c r="C6336" s="14">
        <f t="shared" si="1281"/>
        <v>85.755499999999998</v>
      </c>
      <c r="D6336" s="13"/>
      <c r="E6336" s="14">
        <f t="shared" ref="E6336:E6377" si="1288">ROUND(85+(B6336-7225)/171,4)</f>
        <v>85.754400000000004</v>
      </c>
      <c r="F6336" s="21">
        <f t="shared" si="1287"/>
        <v>11</v>
      </c>
      <c r="G6336" s="13"/>
      <c r="H6336" s="21">
        <f t="shared" si="1282"/>
        <v>11</v>
      </c>
      <c r="I6336" s="13"/>
      <c r="J6336" s="11" t="str">
        <f t="shared" ref="J6336:J6367" si="1289">IF(H6336=F6336,"X","")</f>
        <v>X</v>
      </c>
      <c r="K6336" s="11" t="str">
        <f t="shared" ref="K6336:K6367" si="1290">IF(H6336&gt;F6336,"U","")</f>
        <v/>
      </c>
      <c r="L6336" s="11" t="str">
        <f t="shared" ref="L6336:L6367" si="1291">IF(H6336&lt;F6336,"O","")</f>
        <v/>
      </c>
      <c r="M6336" s="13"/>
      <c r="X6336" s="13"/>
    </row>
    <row r="6337" spans="1:24" x14ac:dyDescent="0.3">
      <c r="A6337" s="13"/>
      <c r="B6337" s="11">
        <v>7355</v>
      </c>
      <c r="C6337" s="14">
        <f t="shared" si="1281"/>
        <v>85.761300000000006</v>
      </c>
      <c r="D6337" s="13"/>
      <c r="E6337" s="14">
        <f t="shared" si="1288"/>
        <v>85.760199999999998</v>
      </c>
      <c r="F6337" s="21">
        <f t="shared" si="1287"/>
        <v>11</v>
      </c>
      <c r="G6337" s="13"/>
      <c r="H6337" s="21">
        <f t="shared" si="1282"/>
        <v>11</v>
      </c>
      <c r="I6337" s="13"/>
      <c r="J6337" s="11" t="str">
        <f t="shared" si="1289"/>
        <v>X</v>
      </c>
      <c r="K6337" s="11" t="str">
        <f t="shared" si="1290"/>
        <v/>
      </c>
      <c r="L6337" s="11" t="str">
        <f t="shared" si="1291"/>
        <v/>
      </c>
      <c r="M6337" s="13"/>
      <c r="X6337" s="13"/>
    </row>
    <row r="6338" spans="1:24" x14ac:dyDescent="0.3">
      <c r="A6338" s="13"/>
      <c r="B6338" s="11">
        <v>7356</v>
      </c>
      <c r="C6338" s="14">
        <f t="shared" si="1281"/>
        <v>85.767099999999999</v>
      </c>
      <c r="D6338" s="13"/>
      <c r="E6338" s="14">
        <f t="shared" si="1288"/>
        <v>85.766099999999994</v>
      </c>
      <c r="F6338" s="21">
        <f t="shared" si="1287"/>
        <v>11</v>
      </c>
      <c r="G6338" s="13"/>
      <c r="H6338" s="21">
        <f t="shared" si="1282"/>
        <v>10</v>
      </c>
      <c r="I6338" s="13"/>
      <c r="J6338" s="11" t="str">
        <f t="shared" si="1289"/>
        <v/>
      </c>
      <c r="K6338" s="11" t="str">
        <f t="shared" si="1290"/>
        <v/>
      </c>
      <c r="L6338" s="11" t="str">
        <f t="shared" si="1291"/>
        <v>O</v>
      </c>
      <c r="M6338" s="13"/>
      <c r="X6338" s="13"/>
    </row>
    <row r="6339" spans="1:24" x14ac:dyDescent="0.3">
      <c r="A6339" s="13"/>
      <c r="B6339" s="11">
        <v>7357</v>
      </c>
      <c r="C6339" s="14">
        <f t="shared" si="1281"/>
        <v>85.772999999999996</v>
      </c>
      <c r="D6339" s="13"/>
      <c r="E6339" s="14">
        <f t="shared" si="1288"/>
        <v>85.771900000000002</v>
      </c>
      <c r="F6339" s="21">
        <f t="shared" si="1287"/>
        <v>11</v>
      </c>
      <c r="G6339" s="13"/>
      <c r="H6339" s="21">
        <f t="shared" si="1282"/>
        <v>11</v>
      </c>
      <c r="I6339" s="13"/>
      <c r="J6339" s="11" t="str">
        <f t="shared" si="1289"/>
        <v>X</v>
      </c>
      <c r="K6339" s="11" t="str">
        <f t="shared" si="1290"/>
        <v/>
      </c>
      <c r="L6339" s="11" t="str">
        <f t="shared" si="1291"/>
        <v/>
      </c>
      <c r="M6339" s="13"/>
      <c r="X6339" s="13"/>
    </row>
    <row r="6340" spans="1:24" x14ac:dyDescent="0.3">
      <c r="A6340" s="13"/>
      <c r="B6340" s="11">
        <v>7358</v>
      </c>
      <c r="C6340" s="14">
        <f t="shared" si="1281"/>
        <v>85.778800000000004</v>
      </c>
      <c r="D6340" s="13"/>
      <c r="E6340" s="14">
        <f t="shared" si="1288"/>
        <v>85.777799999999999</v>
      </c>
      <c r="F6340" s="21">
        <f t="shared" si="1287"/>
        <v>10</v>
      </c>
      <c r="G6340" s="13"/>
      <c r="H6340" s="21">
        <f t="shared" si="1282"/>
        <v>10</v>
      </c>
      <c r="I6340" s="13"/>
      <c r="J6340" s="11" t="str">
        <f t="shared" si="1289"/>
        <v>X</v>
      </c>
      <c r="K6340" s="11" t="str">
        <f t="shared" si="1290"/>
        <v/>
      </c>
      <c r="L6340" s="11" t="str">
        <f t="shared" si="1291"/>
        <v/>
      </c>
      <c r="M6340" s="13"/>
      <c r="X6340" s="13"/>
    </row>
    <row r="6341" spans="1:24" x14ac:dyDescent="0.3">
      <c r="A6341" s="13"/>
      <c r="B6341" s="11">
        <v>7359</v>
      </c>
      <c r="C6341" s="14">
        <f t="shared" si="1281"/>
        <v>85.784599999999998</v>
      </c>
      <c r="D6341" s="13"/>
      <c r="E6341" s="14">
        <f t="shared" si="1288"/>
        <v>85.783600000000007</v>
      </c>
      <c r="F6341" s="21">
        <f t="shared" si="1287"/>
        <v>10</v>
      </c>
      <c r="G6341" s="13"/>
      <c r="H6341" s="21">
        <f t="shared" si="1282"/>
        <v>10</v>
      </c>
      <c r="I6341" s="13"/>
      <c r="J6341" s="11" t="str">
        <f t="shared" si="1289"/>
        <v>X</v>
      </c>
      <c r="K6341" s="11" t="str">
        <f t="shared" si="1290"/>
        <v/>
      </c>
      <c r="L6341" s="11" t="str">
        <f t="shared" si="1291"/>
        <v/>
      </c>
      <c r="M6341" s="13"/>
      <c r="X6341" s="13"/>
    </row>
    <row r="6342" spans="1:24" x14ac:dyDescent="0.3">
      <c r="A6342" s="13"/>
      <c r="B6342" s="11">
        <v>7360</v>
      </c>
      <c r="C6342" s="14">
        <f t="shared" ref="C6342:C6405" si="1292">ROUND(SQRT(B6342),4)</f>
        <v>85.790400000000005</v>
      </c>
      <c r="D6342" s="13"/>
      <c r="E6342" s="14">
        <f t="shared" si="1288"/>
        <v>85.789500000000004</v>
      </c>
      <c r="F6342" s="21">
        <f t="shared" si="1287"/>
        <v>10</v>
      </c>
      <c r="G6342" s="13"/>
      <c r="H6342" s="21">
        <f t="shared" si="1282"/>
        <v>9</v>
      </c>
      <c r="I6342" s="13"/>
      <c r="J6342" s="11" t="str">
        <f t="shared" si="1289"/>
        <v/>
      </c>
      <c r="K6342" s="11" t="str">
        <f t="shared" si="1290"/>
        <v/>
      </c>
      <c r="L6342" s="11" t="str">
        <f t="shared" si="1291"/>
        <v>O</v>
      </c>
      <c r="M6342" s="13"/>
      <c r="X6342" s="13"/>
    </row>
    <row r="6343" spans="1:24" x14ac:dyDescent="0.3">
      <c r="A6343" s="13"/>
      <c r="B6343" s="11">
        <v>7361</v>
      </c>
      <c r="C6343" s="14">
        <f t="shared" si="1292"/>
        <v>85.796300000000002</v>
      </c>
      <c r="D6343" s="13"/>
      <c r="E6343" s="14">
        <f t="shared" si="1288"/>
        <v>85.795299999999997</v>
      </c>
      <c r="F6343" s="21">
        <f t="shared" si="1287"/>
        <v>10</v>
      </c>
      <c r="G6343" s="13"/>
      <c r="H6343" s="21">
        <f t="shared" ref="H6343:H6406" si="1293">ROUND(C6343-E6343,4)*10000</f>
        <v>10</v>
      </c>
      <c r="I6343" s="13"/>
      <c r="J6343" s="11" t="str">
        <f t="shared" si="1289"/>
        <v>X</v>
      </c>
      <c r="K6343" s="11" t="str">
        <f t="shared" si="1290"/>
        <v/>
      </c>
      <c r="L6343" s="11" t="str">
        <f t="shared" si="1291"/>
        <v/>
      </c>
      <c r="M6343" s="13"/>
      <c r="X6343" s="13"/>
    </row>
    <row r="6344" spans="1:24" x14ac:dyDescent="0.3">
      <c r="A6344" s="13"/>
      <c r="B6344" s="11">
        <v>7362</v>
      </c>
      <c r="C6344" s="14">
        <f t="shared" si="1292"/>
        <v>85.802099999999996</v>
      </c>
      <c r="D6344" s="13"/>
      <c r="E6344" s="14">
        <f t="shared" si="1288"/>
        <v>85.801199999999994</v>
      </c>
      <c r="F6344" s="21">
        <f t="shared" si="1287"/>
        <v>10</v>
      </c>
      <c r="G6344" s="13"/>
      <c r="H6344" s="21">
        <f t="shared" si="1293"/>
        <v>9</v>
      </c>
      <c r="I6344" s="13"/>
      <c r="J6344" s="11" t="str">
        <f t="shared" si="1289"/>
        <v/>
      </c>
      <c r="K6344" s="11" t="str">
        <f t="shared" si="1290"/>
        <v/>
      </c>
      <c r="L6344" s="11" t="str">
        <f t="shared" si="1291"/>
        <v>O</v>
      </c>
      <c r="M6344" s="13"/>
      <c r="X6344" s="13"/>
    </row>
    <row r="6345" spans="1:24" x14ac:dyDescent="0.3">
      <c r="A6345" s="13"/>
      <c r="B6345" s="11">
        <v>7363</v>
      </c>
      <c r="C6345" s="14">
        <f t="shared" si="1292"/>
        <v>85.807900000000004</v>
      </c>
      <c r="D6345" s="13"/>
      <c r="E6345" s="14">
        <f t="shared" si="1288"/>
        <v>85.807000000000002</v>
      </c>
      <c r="F6345" s="21">
        <f t="shared" si="1287"/>
        <v>9</v>
      </c>
      <c r="G6345" s="13"/>
      <c r="H6345" s="21">
        <f t="shared" si="1293"/>
        <v>9</v>
      </c>
      <c r="I6345" s="13"/>
      <c r="J6345" s="11" t="str">
        <f t="shared" si="1289"/>
        <v>X</v>
      </c>
      <c r="K6345" s="11" t="str">
        <f t="shared" si="1290"/>
        <v/>
      </c>
      <c r="L6345" s="11" t="str">
        <f t="shared" si="1291"/>
        <v/>
      </c>
      <c r="M6345" s="13"/>
      <c r="X6345" s="13"/>
    </row>
    <row r="6346" spans="1:24" x14ac:dyDescent="0.3">
      <c r="A6346" s="13"/>
      <c r="B6346" s="11">
        <v>7364</v>
      </c>
      <c r="C6346" s="14">
        <f t="shared" si="1292"/>
        <v>85.813800000000001</v>
      </c>
      <c r="D6346" s="13"/>
      <c r="E6346" s="14">
        <f t="shared" si="1288"/>
        <v>85.812899999999999</v>
      </c>
      <c r="F6346" s="21">
        <f t="shared" si="1287"/>
        <v>9</v>
      </c>
      <c r="G6346" s="13"/>
      <c r="H6346" s="21">
        <f t="shared" si="1293"/>
        <v>9</v>
      </c>
      <c r="I6346" s="13"/>
      <c r="J6346" s="11" t="str">
        <f t="shared" si="1289"/>
        <v>X</v>
      </c>
      <c r="K6346" s="11" t="str">
        <f t="shared" si="1290"/>
        <v/>
      </c>
      <c r="L6346" s="11" t="str">
        <f t="shared" si="1291"/>
        <v/>
      </c>
      <c r="M6346" s="13"/>
      <c r="X6346" s="13"/>
    </row>
    <row r="6347" spans="1:24" x14ac:dyDescent="0.3">
      <c r="A6347" s="13"/>
      <c r="B6347" s="11">
        <v>7365</v>
      </c>
      <c r="C6347" s="14">
        <f t="shared" si="1292"/>
        <v>85.819599999999994</v>
      </c>
      <c r="D6347" s="13"/>
      <c r="E6347" s="14">
        <f t="shared" si="1288"/>
        <v>85.818700000000007</v>
      </c>
      <c r="F6347" s="21">
        <f t="shared" si="1287"/>
        <v>9</v>
      </c>
      <c r="G6347" s="13"/>
      <c r="H6347" s="21">
        <f t="shared" si="1293"/>
        <v>9</v>
      </c>
      <c r="I6347" s="13"/>
      <c r="J6347" s="11" t="str">
        <f t="shared" si="1289"/>
        <v>X</v>
      </c>
      <c r="K6347" s="11" t="str">
        <f t="shared" si="1290"/>
        <v/>
      </c>
      <c r="L6347" s="11" t="str">
        <f t="shared" si="1291"/>
        <v/>
      </c>
      <c r="M6347" s="13"/>
      <c r="X6347" s="13"/>
    </row>
    <row r="6348" spans="1:24" x14ac:dyDescent="0.3">
      <c r="A6348" s="13"/>
      <c r="B6348" s="11">
        <v>7366</v>
      </c>
      <c r="C6348" s="14">
        <f t="shared" si="1292"/>
        <v>85.825400000000002</v>
      </c>
      <c r="D6348" s="13"/>
      <c r="E6348" s="14">
        <f t="shared" si="1288"/>
        <v>85.824600000000004</v>
      </c>
      <c r="F6348" s="21">
        <f t="shared" si="1287"/>
        <v>9</v>
      </c>
      <c r="G6348" s="13"/>
      <c r="H6348" s="21">
        <f t="shared" si="1293"/>
        <v>8</v>
      </c>
      <c r="I6348" s="13"/>
      <c r="J6348" s="11" t="str">
        <f t="shared" si="1289"/>
        <v/>
      </c>
      <c r="K6348" s="11" t="str">
        <f t="shared" si="1290"/>
        <v/>
      </c>
      <c r="L6348" s="11" t="str">
        <f t="shared" si="1291"/>
        <v>O</v>
      </c>
      <c r="M6348" s="13"/>
      <c r="X6348" s="13"/>
    </row>
    <row r="6349" spans="1:24" x14ac:dyDescent="0.3">
      <c r="A6349" s="13"/>
      <c r="B6349" s="11">
        <v>7367</v>
      </c>
      <c r="C6349" s="14">
        <f t="shared" si="1292"/>
        <v>85.831199999999995</v>
      </c>
      <c r="D6349" s="13"/>
      <c r="E6349" s="14">
        <f t="shared" si="1288"/>
        <v>85.830399999999997</v>
      </c>
      <c r="F6349" s="21">
        <f t="shared" si="1287"/>
        <v>9</v>
      </c>
      <c r="G6349" s="13"/>
      <c r="H6349" s="21">
        <f t="shared" si="1293"/>
        <v>8</v>
      </c>
      <c r="I6349" s="13"/>
      <c r="J6349" s="11" t="str">
        <f t="shared" si="1289"/>
        <v/>
      </c>
      <c r="K6349" s="11" t="str">
        <f t="shared" si="1290"/>
        <v/>
      </c>
      <c r="L6349" s="11" t="str">
        <f t="shared" si="1291"/>
        <v>O</v>
      </c>
      <c r="M6349" s="13"/>
      <c r="X6349" s="13"/>
    </row>
    <row r="6350" spans="1:24" x14ac:dyDescent="0.3">
      <c r="A6350" s="13"/>
      <c r="B6350" s="11">
        <v>7368</v>
      </c>
      <c r="C6350" s="14">
        <f t="shared" si="1292"/>
        <v>85.837100000000007</v>
      </c>
      <c r="D6350" s="13"/>
      <c r="E6350" s="14">
        <f t="shared" si="1288"/>
        <v>85.836299999999994</v>
      </c>
      <c r="F6350" s="21">
        <f t="shared" si="1287"/>
        <v>8</v>
      </c>
      <c r="G6350" s="13"/>
      <c r="H6350" s="21">
        <f t="shared" si="1293"/>
        <v>8</v>
      </c>
      <c r="I6350" s="13"/>
      <c r="J6350" s="11" t="str">
        <f t="shared" si="1289"/>
        <v>X</v>
      </c>
      <c r="K6350" s="11" t="str">
        <f t="shared" si="1290"/>
        <v/>
      </c>
      <c r="L6350" s="11" t="str">
        <f t="shared" si="1291"/>
        <v/>
      </c>
      <c r="M6350" s="13"/>
      <c r="X6350" s="13"/>
    </row>
    <row r="6351" spans="1:24" x14ac:dyDescent="0.3">
      <c r="A6351" s="13"/>
      <c r="B6351" s="11">
        <v>7369</v>
      </c>
      <c r="C6351" s="14">
        <f t="shared" si="1292"/>
        <v>85.8429</v>
      </c>
      <c r="D6351" s="13"/>
      <c r="E6351" s="14">
        <f t="shared" si="1288"/>
        <v>85.842100000000002</v>
      </c>
      <c r="F6351" s="21">
        <f t="shared" si="1287"/>
        <v>8</v>
      </c>
      <c r="G6351" s="13"/>
      <c r="H6351" s="21">
        <f t="shared" si="1293"/>
        <v>8</v>
      </c>
      <c r="I6351" s="13"/>
      <c r="J6351" s="11" t="str">
        <f t="shared" si="1289"/>
        <v>X</v>
      </c>
      <c r="K6351" s="11" t="str">
        <f t="shared" si="1290"/>
        <v/>
      </c>
      <c r="L6351" s="11" t="str">
        <f t="shared" si="1291"/>
        <v/>
      </c>
      <c r="M6351" s="13"/>
      <c r="X6351" s="13"/>
    </row>
    <row r="6352" spans="1:24" x14ac:dyDescent="0.3">
      <c r="A6352" s="13"/>
      <c r="B6352" s="11">
        <v>7370</v>
      </c>
      <c r="C6352" s="14">
        <f t="shared" si="1292"/>
        <v>85.848699999999994</v>
      </c>
      <c r="D6352" s="13"/>
      <c r="E6352" s="14">
        <f t="shared" si="1288"/>
        <v>85.847999999999999</v>
      </c>
      <c r="F6352" s="21">
        <f t="shared" si="1287"/>
        <v>8</v>
      </c>
      <c r="G6352" s="13"/>
      <c r="H6352" s="21">
        <f t="shared" si="1293"/>
        <v>7</v>
      </c>
      <c r="I6352" s="13"/>
      <c r="J6352" s="11" t="str">
        <f t="shared" si="1289"/>
        <v/>
      </c>
      <c r="K6352" s="11" t="str">
        <f t="shared" si="1290"/>
        <v/>
      </c>
      <c r="L6352" s="11" t="str">
        <f t="shared" si="1291"/>
        <v>O</v>
      </c>
      <c r="M6352" s="13"/>
      <c r="X6352" s="13"/>
    </row>
    <row r="6353" spans="1:24" x14ac:dyDescent="0.3">
      <c r="A6353" s="13"/>
      <c r="B6353" s="11">
        <v>7371</v>
      </c>
      <c r="C6353" s="14">
        <f t="shared" si="1292"/>
        <v>85.854500000000002</v>
      </c>
      <c r="D6353" s="13"/>
      <c r="E6353" s="14">
        <f t="shared" si="1288"/>
        <v>85.853800000000007</v>
      </c>
      <c r="F6353" s="21">
        <f t="shared" si="1287"/>
        <v>8</v>
      </c>
      <c r="G6353" s="13"/>
      <c r="H6353" s="21">
        <f t="shared" si="1293"/>
        <v>7</v>
      </c>
      <c r="I6353" s="13"/>
      <c r="J6353" s="11" t="str">
        <f t="shared" si="1289"/>
        <v/>
      </c>
      <c r="K6353" s="11" t="str">
        <f t="shared" si="1290"/>
        <v/>
      </c>
      <c r="L6353" s="11" t="str">
        <f t="shared" si="1291"/>
        <v>O</v>
      </c>
      <c r="M6353" s="13"/>
      <c r="X6353" s="13"/>
    </row>
    <row r="6354" spans="1:24" x14ac:dyDescent="0.3">
      <c r="A6354" s="13"/>
      <c r="B6354" s="11">
        <v>7372</v>
      </c>
      <c r="C6354" s="14">
        <f t="shared" si="1292"/>
        <v>85.860399999999998</v>
      </c>
      <c r="D6354" s="13"/>
      <c r="E6354" s="14">
        <f t="shared" si="1288"/>
        <v>85.8596</v>
      </c>
      <c r="F6354" s="21">
        <f t="shared" si="1287"/>
        <v>8</v>
      </c>
      <c r="G6354" s="13"/>
      <c r="H6354" s="21">
        <f t="shared" si="1293"/>
        <v>8</v>
      </c>
      <c r="I6354" s="13"/>
      <c r="J6354" s="11" t="str">
        <f t="shared" si="1289"/>
        <v>X</v>
      </c>
      <c r="K6354" s="11" t="str">
        <f t="shared" si="1290"/>
        <v/>
      </c>
      <c r="L6354" s="11" t="str">
        <f t="shared" si="1291"/>
        <v/>
      </c>
      <c r="M6354" s="13"/>
      <c r="X6354" s="13"/>
    </row>
    <row r="6355" spans="1:24" x14ac:dyDescent="0.3">
      <c r="A6355" s="13"/>
      <c r="B6355" s="11">
        <v>7373</v>
      </c>
      <c r="C6355" s="14">
        <f t="shared" si="1292"/>
        <v>85.866200000000006</v>
      </c>
      <c r="D6355" s="13"/>
      <c r="E6355" s="14">
        <f t="shared" si="1288"/>
        <v>85.865499999999997</v>
      </c>
      <c r="F6355" s="21">
        <f t="shared" ref="F6355:F6377" si="1294">ROUND(((1-(E6355-85))/0.14)*(15/2),0)</f>
        <v>7</v>
      </c>
      <c r="G6355" s="13"/>
      <c r="H6355" s="21">
        <f t="shared" si="1293"/>
        <v>7</v>
      </c>
      <c r="I6355" s="13"/>
      <c r="J6355" s="11" t="str">
        <f t="shared" si="1289"/>
        <v>X</v>
      </c>
      <c r="K6355" s="11" t="str">
        <f t="shared" si="1290"/>
        <v/>
      </c>
      <c r="L6355" s="11" t="str">
        <f t="shared" si="1291"/>
        <v/>
      </c>
      <c r="M6355" s="13"/>
      <c r="X6355" s="13"/>
    </row>
    <row r="6356" spans="1:24" x14ac:dyDescent="0.3">
      <c r="A6356" s="13"/>
      <c r="B6356" s="11">
        <v>7374</v>
      </c>
      <c r="C6356" s="14">
        <f t="shared" si="1292"/>
        <v>85.872</v>
      </c>
      <c r="D6356" s="13"/>
      <c r="E6356" s="14">
        <f t="shared" si="1288"/>
        <v>85.871300000000005</v>
      </c>
      <c r="F6356" s="21">
        <f t="shared" si="1294"/>
        <v>7</v>
      </c>
      <c r="G6356" s="13"/>
      <c r="H6356" s="21">
        <f t="shared" si="1293"/>
        <v>7</v>
      </c>
      <c r="I6356" s="13"/>
      <c r="J6356" s="11" t="str">
        <f t="shared" si="1289"/>
        <v>X</v>
      </c>
      <c r="K6356" s="11" t="str">
        <f t="shared" si="1290"/>
        <v/>
      </c>
      <c r="L6356" s="11" t="str">
        <f t="shared" si="1291"/>
        <v/>
      </c>
      <c r="M6356" s="13"/>
      <c r="X6356" s="13"/>
    </row>
    <row r="6357" spans="1:24" x14ac:dyDescent="0.3">
      <c r="A6357" s="13"/>
      <c r="B6357" s="11">
        <v>7375</v>
      </c>
      <c r="C6357" s="14">
        <f t="shared" si="1292"/>
        <v>85.877799999999993</v>
      </c>
      <c r="D6357" s="13"/>
      <c r="E6357" s="14">
        <f t="shared" si="1288"/>
        <v>85.877200000000002</v>
      </c>
      <c r="F6357" s="21">
        <f t="shared" si="1294"/>
        <v>7</v>
      </c>
      <c r="G6357" s="13"/>
      <c r="H6357" s="21">
        <f t="shared" si="1293"/>
        <v>5.9999999999999991</v>
      </c>
      <c r="I6357" s="13"/>
      <c r="J6357" s="11" t="str">
        <f t="shared" si="1289"/>
        <v/>
      </c>
      <c r="K6357" s="11" t="str">
        <f t="shared" si="1290"/>
        <v/>
      </c>
      <c r="L6357" s="11" t="str">
        <f t="shared" si="1291"/>
        <v>O</v>
      </c>
      <c r="M6357" s="13"/>
      <c r="X6357" s="13"/>
    </row>
    <row r="6358" spans="1:24" x14ac:dyDescent="0.3">
      <c r="A6358" s="13"/>
      <c r="B6358" s="11">
        <v>7376</v>
      </c>
      <c r="C6358" s="14">
        <f t="shared" si="1292"/>
        <v>85.883600000000001</v>
      </c>
      <c r="D6358" s="13"/>
      <c r="E6358" s="14">
        <f t="shared" si="1288"/>
        <v>85.882999999999996</v>
      </c>
      <c r="F6358" s="21">
        <f t="shared" si="1294"/>
        <v>6</v>
      </c>
      <c r="G6358" s="13"/>
      <c r="H6358" s="21">
        <f t="shared" si="1293"/>
        <v>5.9999999999999991</v>
      </c>
      <c r="I6358" s="13"/>
      <c r="J6358" s="11" t="str">
        <f t="shared" si="1289"/>
        <v>X</v>
      </c>
      <c r="K6358" s="11" t="str">
        <f t="shared" si="1290"/>
        <v/>
      </c>
      <c r="L6358" s="11" t="str">
        <f t="shared" si="1291"/>
        <v/>
      </c>
      <c r="M6358" s="13"/>
      <c r="X6358" s="13"/>
    </row>
    <row r="6359" spans="1:24" x14ac:dyDescent="0.3">
      <c r="A6359" s="13"/>
      <c r="B6359" s="11">
        <v>7377</v>
      </c>
      <c r="C6359" s="14">
        <f t="shared" si="1292"/>
        <v>85.889499999999998</v>
      </c>
      <c r="D6359" s="13"/>
      <c r="E6359" s="14">
        <f t="shared" si="1288"/>
        <v>85.888900000000007</v>
      </c>
      <c r="F6359" s="21">
        <f t="shared" si="1294"/>
        <v>6</v>
      </c>
      <c r="G6359" s="13"/>
      <c r="H6359" s="21">
        <f t="shared" si="1293"/>
        <v>5.9999999999999991</v>
      </c>
      <c r="I6359" s="13"/>
      <c r="J6359" s="11" t="str">
        <f t="shared" si="1289"/>
        <v>X</v>
      </c>
      <c r="K6359" s="11" t="str">
        <f t="shared" si="1290"/>
        <v/>
      </c>
      <c r="L6359" s="11" t="str">
        <f t="shared" si="1291"/>
        <v/>
      </c>
      <c r="M6359" s="13"/>
      <c r="X6359" s="13"/>
    </row>
    <row r="6360" spans="1:24" x14ac:dyDescent="0.3">
      <c r="A6360" s="13"/>
      <c r="B6360" s="11">
        <v>7378</v>
      </c>
      <c r="C6360" s="14">
        <f t="shared" si="1292"/>
        <v>85.895300000000006</v>
      </c>
      <c r="D6360" s="13"/>
      <c r="E6360" s="14">
        <f t="shared" si="1288"/>
        <v>85.8947</v>
      </c>
      <c r="F6360" s="21">
        <f t="shared" si="1294"/>
        <v>6</v>
      </c>
      <c r="G6360" s="13"/>
      <c r="H6360" s="21">
        <f t="shared" si="1293"/>
        <v>5.9999999999999991</v>
      </c>
      <c r="I6360" s="13"/>
      <c r="J6360" s="11" t="str">
        <f t="shared" si="1289"/>
        <v>X</v>
      </c>
      <c r="K6360" s="11" t="str">
        <f t="shared" si="1290"/>
        <v/>
      </c>
      <c r="L6360" s="11" t="str">
        <f t="shared" si="1291"/>
        <v/>
      </c>
      <c r="M6360" s="13"/>
      <c r="X6360" s="13"/>
    </row>
    <row r="6361" spans="1:24" x14ac:dyDescent="0.3">
      <c r="A6361" s="13"/>
      <c r="B6361" s="11">
        <v>7379</v>
      </c>
      <c r="C6361" s="14">
        <f t="shared" si="1292"/>
        <v>85.9011</v>
      </c>
      <c r="D6361" s="13"/>
      <c r="E6361" s="14">
        <f t="shared" si="1288"/>
        <v>85.900599999999997</v>
      </c>
      <c r="F6361" s="21">
        <f t="shared" si="1294"/>
        <v>5</v>
      </c>
      <c r="G6361" s="13"/>
      <c r="H6361" s="21">
        <f t="shared" si="1293"/>
        <v>5</v>
      </c>
      <c r="I6361" s="13"/>
      <c r="J6361" s="11" t="str">
        <f t="shared" si="1289"/>
        <v>X</v>
      </c>
      <c r="K6361" s="11" t="str">
        <f t="shared" si="1290"/>
        <v/>
      </c>
      <c r="L6361" s="11" t="str">
        <f t="shared" si="1291"/>
        <v/>
      </c>
      <c r="M6361" s="13"/>
      <c r="X6361" s="13"/>
    </row>
    <row r="6362" spans="1:24" x14ac:dyDescent="0.3">
      <c r="A6362" s="13"/>
      <c r="B6362" s="11">
        <v>7380</v>
      </c>
      <c r="C6362" s="14">
        <f t="shared" si="1292"/>
        <v>85.906899999999993</v>
      </c>
      <c r="D6362" s="13"/>
      <c r="E6362" s="14">
        <f t="shared" si="1288"/>
        <v>85.906400000000005</v>
      </c>
      <c r="F6362" s="21">
        <f t="shared" si="1294"/>
        <v>5</v>
      </c>
      <c r="G6362" s="13"/>
      <c r="H6362" s="21">
        <f t="shared" si="1293"/>
        <v>5</v>
      </c>
      <c r="I6362" s="13"/>
      <c r="J6362" s="11" t="str">
        <f t="shared" si="1289"/>
        <v>X</v>
      </c>
      <c r="K6362" s="11" t="str">
        <f t="shared" si="1290"/>
        <v/>
      </c>
      <c r="L6362" s="11" t="str">
        <f t="shared" si="1291"/>
        <v/>
      </c>
      <c r="M6362" s="13"/>
      <c r="X6362" s="13"/>
    </row>
    <row r="6363" spans="1:24" x14ac:dyDescent="0.3">
      <c r="A6363" s="13"/>
      <c r="B6363" s="11">
        <v>7381</v>
      </c>
      <c r="C6363" s="14">
        <f t="shared" si="1292"/>
        <v>85.912700000000001</v>
      </c>
      <c r="D6363" s="13"/>
      <c r="E6363" s="14">
        <f t="shared" si="1288"/>
        <v>85.912300000000002</v>
      </c>
      <c r="F6363" s="21">
        <f t="shared" si="1294"/>
        <v>5</v>
      </c>
      <c r="G6363" s="13"/>
      <c r="H6363" s="21">
        <f t="shared" si="1293"/>
        <v>4</v>
      </c>
      <c r="I6363" s="13"/>
      <c r="J6363" s="11" t="str">
        <f t="shared" si="1289"/>
        <v/>
      </c>
      <c r="K6363" s="11" t="str">
        <f t="shared" si="1290"/>
        <v/>
      </c>
      <c r="L6363" s="11" t="str">
        <f t="shared" si="1291"/>
        <v>O</v>
      </c>
      <c r="M6363" s="13"/>
      <c r="X6363" s="13"/>
    </row>
    <row r="6364" spans="1:24" x14ac:dyDescent="0.3">
      <c r="A6364" s="13"/>
      <c r="B6364" s="11">
        <v>7382</v>
      </c>
      <c r="C6364" s="14">
        <f t="shared" si="1292"/>
        <v>85.918599999999998</v>
      </c>
      <c r="D6364" s="13"/>
      <c r="E6364" s="14">
        <f t="shared" si="1288"/>
        <v>85.918099999999995</v>
      </c>
      <c r="F6364" s="21">
        <f t="shared" si="1294"/>
        <v>4</v>
      </c>
      <c r="G6364" s="13"/>
      <c r="H6364" s="21">
        <f t="shared" si="1293"/>
        <v>5</v>
      </c>
      <c r="I6364" s="13"/>
      <c r="J6364" s="11" t="str">
        <f t="shared" si="1289"/>
        <v/>
      </c>
      <c r="K6364" s="11" t="str">
        <f t="shared" si="1290"/>
        <v>U</v>
      </c>
      <c r="L6364" s="11" t="str">
        <f t="shared" si="1291"/>
        <v/>
      </c>
      <c r="M6364" s="13"/>
      <c r="X6364" s="13"/>
    </row>
    <row r="6365" spans="1:24" x14ac:dyDescent="0.3">
      <c r="A6365" s="13"/>
      <c r="B6365" s="11">
        <v>7383</v>
      </c>
      <c r="C6365" s="14">
        <f t="shared" si="1292"/>
        <v>85.924400000000006</v>
      </c>
      <c r="D6365" s="13"/>
      <c r="E6365" s="14">
        <f t="shared" si="1288"/>
        <v>85.924000000000007</v>
      </c>
      <c r="F6365" s="21">
        <f t="shared" si="1294"/>
        <v>4</v>
      </c>
      <c r="G6365" s="13"/>
      <c r="H6365" s="21">
        <f t="shared" si="1293"/>
        <v>4</v>
      </c>
      <c r="I6365" s="13"/>
      <c r="J6365" s="11" t="str">
        <f t="shared" si="1289"/>
        <v>X</v>
      </c>
      <c r="K6365" s="11" t="str">
        <f t="shared" si="1290"/>
        <v/>
      </c>
      <c r="L6365" s="11" t="str">
        <f t="shared" si="1291"/>
        <v/>
      </c>
      <c r="M6365" s="13"/>
      <c r="X6365" s="13"/>
    </row>
    <row r="6366" spans="1:24" x14ac:dyDescent="0.3">
      <c r="A6366" s="13"/>
      <c r="B6366" s="11">
        <v>7384</v>
      </c>
      <c r="C6366" s="14">
        <f t="shared" si="1292"/>
        <v>85.930199999999999</v>
      </c>
      <c r="D6366" s="13"/>
      <c r="E6366" s="14">
        <f t="shared" si="1288"/>
        <v>85.9298</v>
      </c>
      <c r="F6366" s="21">
        <f t="shared" si="1294"/>
        <v>4</v>
      </c>
      <c r="G6366" s="13"/>
      <c r="H6366" s="21">
        <f t="shared" si="1293"/>
        <v>4</v>
      </c>
      <c r="I6366" s="13"/>
      <c r="J6366" s="11" t="str">
        <f t="shared" si="1289"/>
        <v>X</v>
      </c>
      <c r="K6366" s="11" t="str">
        <f t="shared" si="1290"/>
        <v/>
      </c>
      <c r="L6366" s="11" t="str">
        <f t="shared" si="1291"/>
        <v/>
      </c>
      <c r="M6366" s="13"/>
      <c r="X6366" s="13"/>
    </row>
    <row r="6367" spans="1:24" x14ac:dyDescent="0.3">
      <c r="A6367" s="13"/>
      <c r="B6367" s="11">
        <v>7385</v>
      </c>
      <c r="C6367" s="14">
        <f t="shared" si="1292"/>
        <v>85.936000000000007</v>
      </c>
      <c r="D6367" s="13"/>
      <c r="E6367" s="14">
        <f t="shared" si="1288"/>
        <v>85.935699999999997</v>
      </c>
      <c r="F6367" s="21">
        <f t="shared" si="1294"/>
        <v>3</v>
      </c>
      <c r="G6367" s="13"/>
      <c r="H6367" s="21">
        <f t="shared" si="1293"/>
        <v>2.9999999999999996</v>
      </c>
      <c r="I6367" s="13"/>
      <c r="J6367" s="11" t="str">
        <f t="shared" si="1289"/>
        <v>X</v>
      </c>
      <c r="K6367" s="11" t="str">
        <f t="shared" si="1290"/>
        <v/>
      </c>
      <c r="L6367" s="11" t="str">
        <f t="shared" si="1291"/>
        <v/>
      </c>
      <c r="M6367" s="13"/>
      <c r="X6367" s="13"/>
    </row>
    <row r="6368" spans="1:24" x14ac:dyDescent="0.3">
      <c r="A6368" s="13"/>
      <c r="B6368" s="11">
        <v>7386</v>
      </c>
      <c r="C6368" s="14">
        <f t="shared" si="1292"/>
        <v>85.941800000000001</v>
      </c>
      <c r="D6368" s="13"/>
      <c r="E6368" s="14">
        <f t="shared" si="1288"/>
        <v>85.941500000000005</v>
      </c>
      <c r="F6368" s="21">
        <f t="shared" si="1294"/>
        <v>3</v>
      </c>
      <c r="G6368" s="13"/>
      <c r="H6368" s="21">
        <f t="shared" si="1293"/>
        <v>2.9999999999999996</v>
      </c>
      <c r="I6368" s="13"/>
      <c r="J6368" s="11" t="str">
        <f t="shared" ref="J6368:J6377" si="1295">IF(H6368=F6368,"X","")</f>
        <v>X</v>
      </c>
      <c r="K6368" s="11" t="str">
        <f t="shared" ref="K6368:K6377" si="1296">IF(H6368&gt;F6368,"U","")</f>
        <v/>
      </c>
      <c r="L6368" s="11" t="str">
        <f t="shared" ref="L6368:L6377" si="1297">IF(H6368&lt;F6368,"O","")</f>
        <v/>
      </c>
      <c r="M6368" s="13"/>
      <c r="X6368" s="13"/>
    </row>
    <row r="6369" spans="1:24" x14ac:dyDescent="0.3">
      <c r="A6369" s="13"/>
      <c r="B6369" s="11">
        <v>7387</v>
      </c>
      <c r="C6369" s="14">
        <f t="shared" si="1292"/>
        <v>85.947699999999998</v>
      </c>
      <c r="D6369" s="13"/>
      <c r="E6369" s="14">
        <f t="shared" si="1288"/>
        <v>85.947400000000002</v>
      </c>
      <c r="F6369" s="21">
        <f t="shared" si="1294"/>
        <v>3</v>
      </c>
      <c r="G6369" s="13"/>
      <c r="H6369" s="21">
        <f t="shared" si="1293"/>
        <v>2.9999999999999996</v>
      </c>
      <c r="I6369" s="13"/>
      <c r="J6369" s="11" t="str">
        <f t="shared" si="1295"/>
        <v>X</v>
      </c>
      <c r="K6369" s="11" t="str">
        <f t="shared" si="1296"/>
        <v/>
      </c>
      <c r="L6369" s="11" t="str">
        <f t="shared" si="1297"/>
        <v/>
      </c>
      <c r="M6369" s="13"/>
      <c r="X6369" s="13"/>
    </row>
    <row r="6370" spans="1:24" x14ac:dyDescent="0.3">
      <c r="A6370" s="13"/>
      <c r="B6370" s="11">
        <v>7388</v>
      </c>
      <c r="C6370" s="14">
        <f t="shared" si="1292"/>
        <v>85.953500000000005</v>
      </c>
      <c r="D6370" s="13"/>
      <c r="E6370" s="14">
        <f t="shared" si="1288"/>
        <v>85.953199999999995</v>
      </c>
      <c r="F6370" s="21">
        <f t="shared" si="1294"/>
        <v>3</v>
      </c>
      <c r="G6370" s="13"/>
      <c r="H6370" s="21">
        <f t="shared" si="1293"/>
        <v>2.9999999999999996</v>
      </c>
      <c r="I6370" s="13"/>
      <c r="J6370" s="11" t="str">
        <f t="shared" si="1295"/>
        <v>X</v>
      </c>
      <c r="K6370" s="11" t="str">
        <f t="shared" si="1296"/>
        <v/>
      </c>
      <c r="L6370" s="11" t="str">
        <f t="shared" si="1297"/>
        <v/>
      </c>
      <c r="M6370" s="13"/>
      <c r="X6370" s="13"/>
    </row>
    <row r="6371" spans="1:24" x14ac:dyDescent="0.3">
      <c r="A6371" s="13"/>
      <c r="B6371" s="11">
        <v>7389</v>
      </c>
      <c r="C6371" s="14">
        <f t="shared" si="1292"/>
        <v>85.959299999999999</v>
      </c>
      <c r="D6371" s="13"/>
      <c r="E6371" s="14">
        <f t="shared" si="1288"/>
        <v>85.959100000000007</v>
      </c>
      <c r="F6371" s="21">
        <f t="shared" si="1294"/>
        <v>2</v>
      </c>
      <c r="G6371" s="13"/>
      <c r="H6371" s="21">
        <f t="shared" si="1293"/>
        <v>2</v>
      </c>
      <c r="I6371" s="13"/>
      <c r="J6371" s="11" t="str">
        <f t="shared" si="1295"/>
        <v>X</v>
      </c>
      <c r="K6371" s="11" t="str">
        <f t="shared" si="1296"/>
        <v/>
      </c>
      <c r="L6371" s="11" t="str">
        <f t="shared" si="1297"/>
        <v/>
      </c>
      <c r="M6371" s="13"/>
      <c r="X6371" s="13"/>
    </row>
    <row r="6372" spans="1:24" x14ac:dyDescent="0.3">
      <c r="A6372" s="13"/>
      <c r="B6372" s="11">
        <v>7390</v>
      </c>
      <c r="C6372" s="14">
        <f t="shared" si="1292"/>
        <v>85.965100000000007</v>
      </c>
      <c r="D6372" s="13"/>
      <c r="E6372" s="14">
        <f t="shared" si="1288"/>
        <v>85.9649</v>
      </c>
      <c r="F6372" s="21">
        <f t="shared" si="1294"/>
        <v>2</v>
      </c>
      <c r="G6372" s="13"/>
      <c r="H6372" s="21">
        <f t="shared" si="1293"/>
        <v>2</v>
      </c>
      <c r="I6372" s="13"/>
      <c r="J6372" s="11" t="str">
        <f t="shared" si="1295"/>
        <v>X</v>
      </c>
      <c r="K6372" s="11" t="str">
        <f t="shared" si="1296"/>
        <v/>
      </c>
      <c r="L6372" s="11" t="str">
        <f t="shared" si="1297"/>
        <v/>
      </c>
      <c r="M6372" s="13"/>
      <c r="X6372" s="13"/>
    </row>
    <row r="6373" spans="1:24" x14ac:dyDescent="0.3">
      <c r="A6373" s="13"/>
      <c r="B6373" s="11">
        <v>7391</v>
      </c>
      <c r="C6373" s="14">
        <f t="shared" si="1292"/>
        <v>85.9709</v>
      </c>
      <c r="D6373" s="13"/>
      <c r="E6373" s="14">
        <f t="shared" si="1288"/>
        <v>85.970799999999997</v>
      </c>
      <c r="F6373" s="21">
        <f t="shared" si="1294"/>
        <v>2</v>
      </c>
      <c r="G6373" s="13"/>
      <c r="H6373" s="21">
        <f t="shared" si="1293"/>
        <v>1</v>
      </c>
      <c r="I6373" s="13"/>
      <c r="J6373" s="11" t="str">
        <f t="shared" si="1295"/>
        <v/>
      </c>
      <c r="K6373" s="11" t="str">
        <f t="shared" si="1296"/>
        <v/>
      </c>
      <c r="L6373" s="11" t="str">
        <f t="shared" si="1297"/>
        <v>O</v>
      </c>
      <c r="M6373" s="13"/>
      <c r="X6373" s="13"/>
    </row>
    <row r="6374" spans="1:24" x14ac:dyDescent="0.3">
      <c r="A6374" s="13"/>
      <c r="B6374" s="11">
        <v>7392</v>
      </c>
      <c r="C6374" s="14">
        <f t="shared" si="1292"/>
        <v>85.976699999999994</v>
      </c>
      <c r="D6374" s="13"/>
      <c r="E6374" s="14">
        <f t="shared" si="1288"/>
        <v>85.976600000000005</v>
      </c>
      <c r="F6374" s="21">
        <f t="shared" si="1294"/>
        <v>1</v>
      </c>
      <c r="G6374" s="13"/>
      <c r="H6374" s="21">
        <f t="shared" si="1293"/>
        <v>1</v>
      </c>
      <c r="I6374" s="13"/>
      <c r="J6374" s="11" t="str">
        <f t="shared" si="1295"/>
        <v>X</v>
      </c>
      <c r="K6374" s="11" t="str">
        <f t="shared" si="1296"/>
        <v/>
      </c>
      <c r="L6374" s="11" t="str">
        <f t="shared" si="1297"/>
        <v/>
      </c>
      <c r="M6374" s="13"/>
      <c r="X6374" s="13"/>
    </row>
    <row r="6375" spans="1:24" x14ac:dyDescent="0.3">
      <c r="A6375" s="13"/>
      <c r="B6375" s="11">
        <v>7393</v>
      </c>
      <c r="C6375" s="14">
        <f t="shared" si="1292"/>
        <v>85.982600000000005</v>
      </c>
      <c r="D6375" s="13"/>
      <c r="E6375" s="14">
        <f t="shared" si="1288"/>
        <v>85.982500000000002</v>
      </c>
      <c r="F6375" s="21">
        <f t="shared" si="1294"/>
        <v>1</v>
      </c>
      <c r="G6375" s="13"/>
      <c r="H6375" s="21">
        <f t="shared" si="1293"/>
        <v>1</v>
      </c>
      <c r="I6375" s="13"/>
      <c r="J6375" s="11" t="str">
        <f t="shared" si="1295"/>
        <v>X</v>
      </c>
      <c r="K6375" s="11" t="str">
        <f t="shared" si="1296"/>
        <v/>
      </c>
      <c r="L6375" s="11" t="str">
        <f t="shared" si="1297"/>
        <v/>
      </c>
      <c r="M6375" s="13"/>
      <c r="X6375" s="13"/>
    </row>
    <row r="6376" spans="1:24" x14ac:dyDescent="0.3">
      <c r="A6376" s="13"/>
      <c r="B6376" s="11">
        <v>7394</v>
      </c>
      <c r="C6376" s="14">
        <f t="shared" si="1292"/>
        <v>85.988399999999999</v>
      </c>
      <c r="D6376" s="13"/>
      <c r="E6376" s="14">
        <f t="shared" si="1288"/>
        <v>85.988299999999995</v>
      </c>
      <c r="F6376" s="21">
        <f t="shared" si="1294"/>
        <v>1</v>
      </c>
      <c r="G6376" s="13"/>
      <c r="H6376" s="21">
        <f t="shared" si="1293"/>
        <v>1</v>
      </c>
      <c r="I6376" s="13"/>
      <c r="J6376" s="11" t="str">
        <f t="shared" si="1295"/>
        <v>X</v>
      </c>
      <c r="K6376" s="11" t="str">
        <f t="shared" si="1296"/>
        <v/>
      </c>
      <c r="L6376" s="11" t="str">
        <f t="shared" si="1297"/>
        <v/>
      </c>
      <c r="M6376" s="13"/>
      <c r="X6376" s="13"/>
    </row>
    <row r="6377" spans="1:24" x14ac:dyDescent="0.3">
      <c r="A6377" s="13"/>
      <c r="B6377" s="11">
        <v>7395</v>
      </c>
      <c r="C6377" s="14">
        <f t="shared" si="1292"/>
        <v>85.994200000000006</v>
      </c>
      <c r="D6377" s="13"/>
      <c r="E6377" s="14">
        <f t="shared" si="1288"/>
        <v>85.994200000000006</v>
      </c>
      <c r="F6377" s="21">
        <f t="shared" si="1294"/>
        <v>0</v>
      </c>
      <c r="G6377" s="13"/>
      <c r="H6377" s="21">
        <f t="shared" si="1293"/>
        <v>0</v>
      </c>
      <c r="I6377" s="13"/>
      <c r="J6377" s="11" t="str">
        <f t="shared" si="1295"/>
        <v>X</v>
      </c>
      <c r="K6377" s="11" t="str">
        <f t="shared" si="1296"/>
        <v/>
      </c>
      <c r="L6377" s="11" t="str">
        <f t="shared" si="1297"/>
        <v/>
      </c>
      <c r="M6377" s="13"/>
      <c r="X6377" s="13"/>
    </row>
    <row r="6378" spans="1:24" x14ac:dyDescent="0.3">
      <c r="A6378" s="13"/>
      <c r="B6378" s="11">
        <v>7396</v>
      </c>
      <c r="C6378" s="14">
        <f t="shared" si="1292"/>
        <v>86</v>
      </c>
      <c r="D6378" s="13"/>
      <c r="E6378" s="14">
        <f>85+(B6378-7225)/171</f>
        <v>86</v>
      </c>
      <c r="F6378" s="20"/>
      <c r="G6378" s="13"/>
      <c r="H6378" s="21">
        <f t="shared" si="1293"/>
        <v>0</v>
      </c>
      <c r="I6378" s="13"/>
      <c r="J6378" s="10">
        <f>COUNTIF(J6208:J6377,"X")</f>
        <v>99</v>
      </c>
      <c r="K6378" s="10">
        <f>COUNTIF(K6208:K6377,"U")</f>
        <v>4</v>
      </c>
      <c r="L6378" s="10">
        <f>COUNTIF(L6208:L6377,"O")</f>
        <v>67</v>
      </c>
      <c r="M6378" s="13"/>
      <c r="X6378" s="13"/>
    </row>
    <row r="6379" spans="1:24" x14ac:dyDescent="0.3">
      <c r="A6379" s="13"/>
      <c r="B6379" s="11">
        <v>7397</v>
      </c>
      <c r="C6379" s="14">
        <f t="shared" si="1292"/>
        <v>86.005799999999994</v>
      </c>
      <c r="D6379" s="13"/>
      <c r="E6379" s="14">
        <f t="shared" ref="E6379:E6442" si="1298">ROUND(86+(B6379-7396)/173,4)</f>
        <v>86.005799999999994</v>
      </c>
      <c r="F6379" s="21">
        <f t="shared" ref="F6379:F6402" si="1299">ROUND(((E6379-86)/0.14)*(14/2),0)</f>
        <v>0</v>
      </c>
      <c r="G6379" s="13"/>
      <c r="H6379" s="21">
        <f t="shared" si="1293"/>
        <v>0</v>
      </c>
      <c r="I6379" s="13"/>
      <c r="J6379" s="11" t="str">
        <f t="shared" ref="J6379:J6410" si="1300">IF(H6379=F6379,"X","")</f>
        <v>X</v>
      </c>
      <c r="K6379" s="11" t="str">
        <f t="shared" ref="K6379:K6410" si="1301">IF(H6379&gt;F6379,"U","")</f>
        <v/>
      </c>
      <c r="L6379" s="11" t="str">
        <f t="shared" ref="L6379:L6410" si="1302">IF(H6379&lt;F6379,"O","")</f>
        <v/>
      </c>
      <c r="M6379" s="13"/>
      <c r="X6379" s="13"/>
    </row>
    <row r="6380" spans="1:24" x14ac:dyDescent="0.3">
      <c r="A6380" s="13"/>
      <c r="B6380" s="11">
        <v>7398</v>
      </c>
      <c r="C6380" s="14">
        <f t="shared" si="1292"/>
        <v>86.011600000000001</v>
      </c>
      <c r="D6380" s="13"/>
      <c r="E6380" s="14">
        <f t="shared" si="1298"/>
        <v>86.011600000000001</v>
      </c>
      <c r="F6380" s="21">
        <f t="shared" si="1299"/>
        <v>1</v>
      </c>
      <c r="G6380" s="13"/>
      <c r="H6380" s="21">
        <f t="shared" si="1293"/>
        <v>0</v>
      </c>
      <c r="I6380" s="13"/>
      <c r="J6380" s="11" t="str">
        <f t="shared" si="1300"/>
        <v/>
      </c>
      <c r="K6380" s="11" t="str">
        <f t="shared" si="1301"/>
        <v/>
      </c>
      <c r="L6380" s="11" t="str">
        <f t="shared" si="1302"/>
        <v>O</v>
      </c>
      <c r="M6380" s="13"/>
      <c r="X6380" s="13"/>
    </row>
    <row r="6381" spans="1:24" x14ac:dyDescent="0.3">
      <c r="A6381" s="13"/>
      <c r="B6381" s="11">
        <v>7399</v>
      </c>
      <c r="C6381" s="14">
        <f t="shared" si="1292"/>
        <v>86.017399999999995</v>
      </c>
      <c r="D6381" s="13"/>
      <c r="E6381" s="14">
        <f t="shared" si="1298"/>
        <v>86.017300000000006</v>
      </c>
      <c r="F6381" s="21">
        <f t="shared" si="1299"/>
        <v>1</v>
      </c>
      <c r="G6381" s="13"/>
      <c r="H6381" s="21">
        <f t="shared" si="1293"/>
        <v>1</v>
      </c>
      <c r="I6381" s="13"/>
      <c r="J6381" s="11" t="str">
        <f t="shared" si="1300"/>
        <v>X</v>
      </c>
      <c r="K6381" s="11" t="str">
        <f t="shared" si="1301"/>
        <v/>
      </c>
      <c r="L6381" s="11" t="str">
        <f t="shared" si="1302"/>
        <v/>
      </c>
      <c r="M6381" s="13"/>
      <c r="X6381" s="13"/>
    </row>
    <row r="6382" spans="1:24" x14ac:dyDescent="0.3">
      <c r="A6382" s="13"/>
      <c r="B6382" s="11">
        <v>7400</v>
      </c>
      <c r="C6382" s="14">
        <f t="shared" si="1292"/>
        <v>86.023300000000006</v>
      </c>
      <c r="D6382" s="13"/>
      <c r="E6382" s="14">
        <f t="shared" si="1298"/>
        <v>86.023099999999999</v>
      </c>
      <c r="F6382" s="21">
        <f t="shared" si="1299"/>
        <v>1</v>
      </c>
      <c r="G6382" s="13"/>
      <c r="H6382" s="21">
        <f t="shared" si="1293"/>
        <v>2</v>
      </c>
      <c r="I6382" s="13"/>
      <c r="J6382" s="11" t="str">
        <f t="shared" si="1300"/>
        <v/>
      </c>
      <c r="K6382" s="11" t="str">
        <f t="shared" si="1301"/>
        <v>U</v>
      </c>
      <c r="L6382" s="11" t="str">
        <f t="shared" si="1302"/>
        <v/>
      </c>
      <c r="M6382" s="13"/>
      <c r="X6382" s="13"/>
    </row>
    <row r="6383" spans="1:24" x14ac:dyDescent="0.3">
      <c r="A6383" s="13"/>
      <c r="B6383" s="11">
        <v>7401</v>
      </c>
      <c r="C6383" s="14">
        <f t="shared" si="1292"/>
        <v>86.0291</v>
      </c>
      <c r="D6383" s="13"/>
      <c r="E6383" s="14">
        <f t="shared" si="1298"/>
        <v>86.028899999999993</v>
      </c>
      <c r="F6383" s="21">
        <f t="shared" si="1299"/>
        <v>1</v>
      </c>
      <c r="G6383" s="13"/>
      <c r="H6383" s="21">
        <f t="shared" si="1293"/>
        <v>2</v>
      </c>
      <c r="I6383" s="13"/>
      <c r="J6383" s="11" t="str">
        <f t="shared" si="1300"/>
        <v/>
      </c>
      <c r="K6383" s="11" t="str">
        <f t="shared" si="1301"/>
        <v>U</v>
      </c>
      <c r="L6383" s="11" t="str">
        <f t="shared" si="1302"/>
        <v/>
      </c>
      <c r="M6383" s="13"/>
      <c r="X6383" s="13"/>
    </row>
    <row r="6384" spans="1:24" x14ac:dyDescent="0.3">
      <c r="A6384" s="13"/>
      <c r="B6384" s="11">
        <v>7402</v>
      </c>
      <c r="C6384" s="14">
        <f t="shared" si="1292"/>
        <v>86.034899999999993</v>
      </c>
      <c r="D6384" s="13"/>
      <c r="E6384" s="14">
        <f t="shared" si="1298"/>
        <v>86.034700000000001</v>
      </c>
      <c r="F6384" s="21">
        <f t="shared" si="1299"/>
        <v>2</v>
      </c>
      <c r="G6384" s="13"/>
      <c r="H6384" s="21">
        <f t="shared" si="1293"/>
        <v>2</v>
      </c>
      <c r="I6384" s="13"/>
      <c r="J6384" s="11" t="str">
        <f t="shared" si="1300"/>
        <v>X</v>
      </c>
      <c r="K6384" s="11" t="str">
        <f t="shared" si="1301"/>
        <v/>
      </c>
      <c r="L6384" s="11" t="str">
        <f t="shared" si="1302"/>
        <v/>
      </c>
      <c r="M6384" s="13"/>
      <c r="X6384" s="13"/>
    </row>
    <row r="6385" spans="1:24" x14ac:dyDescent="0.3">
      <c r="A6385" s="13"/>
      <c r="B6385" s="11">
        <v>7403</v>
      </c>
      <c r="C6385" s="14">
        <f t="shared" si="1292"/>
        <v>86.040700000000001</v>
      </c>
      <c r="D6385" s="13"/>
      <c r="E6385" s="14">
        <f t="shared" si="1298"/>
        <v>86.040499999999994</v>
      </c>
      <c r="F6385" s="21">
        <f t="shared" si="1299"/>
        <v>2</v>
      </c>
      <c r="G6385" s="13"/>
      <c r="H6385" s="21">
        <f t="shared" si="1293"/>
        <v>2</v>
      </c>
      <c r="I6385" s="13"/>
      <c r="J6385" s="11" t="str">
        <f t="shared" si="1300"/>
        <v>X</v>
      </c>
      <c r="K6385" s="11" t="str">
        <f t="shared" si="1301"/>
        <v/>
      </c>
      <c r="L6385" s="11" t="str">
        <f t="shared" si="1302"/>
        <v/>
      </c>
      <c r="M6385" s="13"/>
      <c r="X6385" s="13"/>
    </row>
    <row r="6386" spans="1:24" x14ac:dyDescent="0.3">
      <c r="A6386" s="13"/>
      <c r="B6386" s="11">
        <v>7404</v>
      </c>
      <c r="C6386" s="14">
        <f t="shared" si="1292"/>
        <v>86.046499999999995</v>
      </c>
      <c r="D6386" s="13"/>
      <c r="E6386" s="14">
        <f t="shared" si="1298"/>
        <v>86.046199999999999</v>
      </c>
      <c r="F6386" s="21">
        <f t="shared" si="1299"/>
        <v>2</v>
      </c>
      <c r="G6386" s="13"/>
      <c r="H6386" s="21">
        <f t="shared" si="1293"/>
        <v>2.9999999999999996</v>
      </c>
      <c r="I6386" s="13"/>
      <c r="J6386" s="11" t="str">
        <f t="shared" si="1300"/>
        <v/>
      </c>
      <c r="K6386" s="11" t="str">
        <f t="shared" si="1301"/>
        <v>U</v>
      </c>
      <c r="L6386" s="11" t="str">
        <f t="shared" si="1302"/>
        <v/>
      </c>
      <c r="M6386" s="13"/>
      <c r="X6386" s="13"/>
    </row>
    <row r="6387" spans="1:24" x14ac:dyDescent="0.3">
      <c r="A6387" s="13"/>
      <c r="B6387" s="11">
        <v>7405</v>
      </c>
      <c r="C6387" s="14">
        <f t="shared" si="1292"/>
        <v>86.052300000000002</v>
      </c>
      <c r="D6387" s="13"/>
      <c r="E6387" s="14">
        <f t="shared" si="1298"/>
        <v>86.052000000000007</v>
      </c>
      <c r="F6387" s="21">
        <f t="shared" si="1299"/>
        <v>3</v>
      </c>
      <c r="G6387" s="13"/>
      <c r="H6387" s="21">
        <f t="shared" si="1293"/>
        <v>2.9999999999999996</v>
      </c>
      <c r="I6387" s="13"/>
      <c r="J6387" s="11" t="str">
        <f t="shared" si="1300"/>
        <v>X</v>
      </c>
      <c r="K6387" s="11" t="str">
        <f t="shared" si="1301"/>
        <v/>
      </c>
      <c r="L6387" s="11" t="str">
        <f t="shared" si="1302"/>
        <v/>
      </c>
      <c r="M6387" s="13"/>
      <c r="X6387" s="13"/>
    </row>
    <row r="6388" spans="1:24" x14ac:dyDescent="0.3">
      <c r="A6388" s="13"/>
      <c r="B6388" s="11">
        <v>7406</v>
      </c>
      <c r="C6388" s="14">
        <f t="shared" si="1292"/>
        <v>86.058099999999996</v>
      </c>
      <c r="D6388" s="13"/>
      <c r="E6388" s="14">
        <f t="shared" si="1298"/>
        <v>86.0578</v>
      </c>
      <c r="F6388" s="21">
        <f t="shared" si="1299"/>
        <v>3</v>
      </c>
      <c r="G6388" s="13"/>
      <c r="H6388" s="21">
        <f t="shared" si="1293"/>
        <v>2.9999999999999996</v>
      </c>
      <c r="I6388" s="13"/>
      <c r="J6388" s="11" t="str">
        <f t="shared" si="1300"/>
        <v>X</v>
      </c>
      <c r="K6388" s="11" t="str">
        <f t="shared" si="1301"/>
        <v/>
      </c>
      <c r="L6388" s="11" t="str">
        <f t="shared" si="1302"/>
        <v/>
      </c>
      <c r="M6388" s="13"/>
      <c r="X6388" s="13"/>
    </row>
    <row r="6389" spans="1:24" x14ac:dyDescent="0.3">
      <c r="A6389" s="13"/>
      <c r="B6389" s="11">
        <v>7407</v>
      </c>
      <c r="C6389" s="14">
        <f t="shared" si="1292"/>
        <v>86.063900000000004</v>
      </c>
      <c r="D6389" s="13"/>
      <c r="E6389" s="14">
        <f t="shared" si="1298"/>
        <v>86.063599999999994</v>
      </c>
      <c r="F6389" s="21">
        <f t="shared" si="1299"/>
        <v>3</v>
      </c>
      <c r="G6389" s="13"/>
      <c r="H6389" s="21">
        <f t="shared" si="1293"/>
        <v>2.9999999999999996</v>
      </c>
      <c r="I6389" s="13"/>
      <c r="J6389" s="11" t="str">
        <f t="shared" si="1300"/>
        <v>X</v>
      </c>
      <c r="K6389" s="11" t="str">
        <f t="shared" si="1301"/>
        <v/>
      </c>
      <c r="L6389" s="11" t="str">
        <f t="shared" si="1302"/>
        <v/>
      </c>
      <c r="M6389" s="13"/>
      <c r="X6389" s="13"/>
    </row>
    <row r="6390" spans="1:24" x14ac:dyDescent="0.3">
      <c r="A6390" s="13"/>
      <c r="B6390" s="11">
        <v>7408</v>
      </c>
      <c r="C6390" s="14">
        <f t="shared" si="1292"/>
        <v>86.069699999999997</v>
      </c>
      <c r="D6390" s="13"/>
      <c r="E6390" s="14">
        <f t="shared" si="1298"/>
        <v>86.069400000000002</v>
      </c>
      <c r="F6390" s="21">
        <f t="shared" si="1299"/>
        <v>3</v>
      </c>
      <c r="G6390" s="13"/>
      <c r="H6390" s="21">
        <f t="shared" si="1293"/>
        <v>2.9999999999999996</v>
      </c>
      <c r="I6390" s="13"/>
      <c r="J6390" s="11" t="str">
        <f t="shared" si="1300"/>
        <v>X</v>
      </c>
      <c r="K6390" s="11" t="str">
        <f t="shared" si="1301"/>
        <v/>
      </c>
      <c r="L6390" s="11" t="str">
        <f t="shared" si="1302"/>
        <v/>
      </c>
      <c r="M6390" s="13"/>
      <c r="X6390" s="13"/>
    </row>
    <row r="6391" spans="1:24" x14ac:dyDescent="0.3">
      <c r="A6391" s="13"/>
      <c r="B6391" s="11">
        <v>7409</v>
      </c>
      <c r="C6391" s="14">
        <f t="shared" si="1292"/>
        <v>86.075500000000005</v>
      </c>
      <c r="D6391" s="13"/>
      <c r="E6391" s="14">
        <f t="shared" si="1298"/>
        <v>86.075100000000006</v>
      </c>
      <c r="F6391" s="21">
        <f t="shared" si="1299"/>
        <v>4</v>
      </c>
      <c r="G6391" s="13"/>
      <c r="H6391" s="21">
        <f t="shared" si="1293"/>
        <v>4</v>
      </c>
      <c r="I6391" s="13"/>
      <c r="J6391" s="11" t="str">
        <f t="shared" si="1300"/>
        <v>X</v>
      </c>
      <c r="K6391" s="11" t="str">
        <f t="shared" si="1301"/>
        <v/>
      </c>
      <c r="L6391" s="11" t="str">
        <f t="shared" si="1302"/>
        <v/>
      </c>
      <c r="M6391" s="13"/>
      <c r="X6391" s="13"/>
    </row>
    <row r="6392" spans="1:24" x14ac:dyDescent="0.3">
      <c r="A6392" s="13"/>
      <c r="B6392" s="11">
        <v>7410</v>
      </c>
      <c r="C6392" s="14">
        <f t="shared" si="1292"/>
        <v>86.081400000000002</v>
      </c>
      <c r="D6392" s="13"/>
      <c r="E6392" s="14">
        <f t="shared" si="1298"/>
        <v>86.0809</v>
      </c>
      <c r="F6392" s="21">
        <f t="shared" si="1299"/>
        <v>4</v>
      </c>
      <c r="G6392" s="13"/>
      <c r="H6392" s="21">
        <f t="shared" si="1293"/>
        <v>5</v>
      </c>
      <c r="I6392" s="13"/>
      <c r="J6392" s="11" t="str">
        <f t="shared" si="1300"/>
        <v/>
      </c>
      <c r="K6392" s="11" t="str">
        <f t="shared" si="1301"/>
        <v>U</v>
      </c>
      <c r="L6392" s="11" t="str">
        <f t="shared" si="1302"/>
        <v/>
      </c>
      <c r="M6392" s="13"/>
      <c r="X6392" s="13"/>
    </row>
    <row r="6393" spans="1:24" x14ac:dyDescent="0.3">
      <c r="A6393" s="13"/>
      <c r="B6393" s="11">
        <v>7411</v>
      </c>
      <c r="C6393" s="14">
        <f t="shared" si="1292"/>
        <v>86.087199999999996</v>
      </c>
      <c r="D6393" s="13"/>
      <c r="E6393" s="14">
        <f t="shared" si="1298"/>
        <v>86.086699999999993</v>
      </c>
      <c r="F6393" s="21">
        <f t="shared" si="1299"/>
        <v>4</v>
      </c>
      <c r="G6393" s="13"/>
      <c r="H6393" s="21">
        <f t="shared" si="1293"/>
        <v>5</v>
      </c>
      <c r="I6393" s="13"/>
      <c r="J6393" s="11" t="str">
        <f t="shared" si="1300"/>
        <v/>
      </c>
      <c r="K6393" s="11" t="str">
        <f t="shared" si="1301"/>
        <v>U</v>
      </c>
      <c r="L6393" s="11" t="str">
        <f t="shared" si="1302"/>
        <v/>
      </c>
      <c r="M6393" s="13"/>
      <c r="X6393" s="13"/>
    </row>
    <row r="6394" spans="1:24" x14ac:dyDescent="0.3">
      <c r="A6394" s="13"/>
      <c r="B6394" s="11">
        <v>7412</v>
      </c>
      <c r="C6394" s="14">
        <f t="shared" si="1292"/>
        <v>86.093000000000004</v>
      </c>
      <c r="D6394" s="13"/>
      <c r="E6394" s="14">
        <f t="shared" si="1298"/>
        <v>86.092500000000001</v>
      </c>
      <c r="F6394" s="21">
        <f t="shared" si="1299"/>
        <v>5</v>
      </c>
      <c r="G6394" s="13"/>
      <c r="H6394" s="21">
        <f t="shared" si="1293"/>
        <v>5</v>
      </c>
      <c r="I6394" s="13"/>
      <c r="J6394" s="11" t="str">
        <f t="shared" si="1300"/>
        <v>X</v>
      </c>
      <c r="K6394" s="11" t="str">
        <f t="shared" si="1301"/>
        <v/>
      </c>
      <c r="L6394" s="11" t="str">
        <f t="shared" si="1302"/>
        <v/>
      </c>
      <c r="M6394" s="13"/>
      <c r="X6394" s="13"/>
    </row>
    <row r="6395" spans="1:24" x14ac:dyDescent="0.3">
      <c r="A6395" s="13"/>
      <c r="B6395" s="11">
        <v>7413</v>
      </c>
      <c r="C6395" s="14">
        <f t="shared" si="1292"/>
        <v>86.098799999999997</v>
      </c>
      <c r="D6395" s="13"/>
      <c r="E6395" s="14">
        <f t="shared" si="1298"/>
        <v>86.098299999999995</v>
      </c>
      <c r="F6395" s="21">
        <f t="shared" si="1299"/>
        <v>5</v>
      </c>
      <c r="G6395" s="13"/>
      <c r="H6395" s="21">
        <f t="shared" si="1293"/>
        <v>5</v>
      </c>
      <c r="I6395" s="13"/>
      <c r="J6395" s="11" t="str">
        <f t="shared" si="1300"/>
        <v>X</v>
      </c>
      <c r="K6395" s="11" t="str">
        <f t="shared" si="1301"/>
        <v/>
      </c>
      <c r="L6395" s="11" t="str">
        <f t="shared" si="1302"/>
        <v/>
      </c>
      <c r="M6395" s="13"/>
      <c r="X6395" s="13"/>
    </row>
    <row r="6396" spans="1:24" x14ac:dyDescent="0.3">
      <c r="A6396" s="13"/>
      <c r="B6396" s="11">
        <v>7414</v>
      </c>
      <c r="C6396" s="14">
        <f t="shared" si="1292"/>
        <v>86.104600000000005</v>
      </c>
      <c r="D6396" s="13"/>
      <c r="E6396" s="14">
        <f t="shared" si="1298"/>
        <v>86.103999999999999</v>
      </c>
      <c r="F6396" s="21">
        <f t="shared" si="1299"/>
        <v>5</v>
      </c>
      <c r="G6396" s="13"/>
      <c r="H6396" s="21">
        <f t="shared" si="1293"/>
        <v>5.9999999999999991</v>
      </c>
      <c r="I6396" s="13"/>
      <c r="J6396" s="11" t="str">
        <f t="shared" si="1300"/>
        <v/>
      </c>
      <c r="K6396" s="11" t="str">
        <f t="shared" si="1301"/>
        <v>U</v>
      </c>
      <c r="L6396" s="11" t="str">
        <f t="shared" si="1302"/>
        <v/>
      </c>
      <c r="M6396" s="13"/>
      <c r="X6396" s="13"/>
    </row>
    <row r="6397" spans="1:24" x14ac:dyDescent="0.3">
      <c r="A6397" s="13"/>
      <c r="B6397" s="11">
        <v>7415</v>
      </c>
      <c r="C6397" s="14">
        <f t="shared" si="1292"/>
        <v>86.110399999999998</v>
      </c>
      <c r="D6397" s="13"/>
      <c r="E6397" s="14">
        <f t="shared" si="1298"/>
        <v>86.109800000000007</v>
      </c>
      <c r="F6397" s="21">
        <f t="shared" si="1299"/>
        <v>5</v>
      </c>
      <c r="G6397" s="13"/>
      <c r="H6397" s="21">
        <f t="shared" si="1293"/>
        <v>5.9999999999999991</v>
      </c>
      <c r="I6397" s="13"/>
      <c r="J6397" s="11" t="str">
        <f t="shared" si="1300"/>
        <v/>
      </c>
      <c r="K6397" s="11" t="str">
        <f t="shared" si="1301"/>
        <v>U</v>
      </c>
      <c r="L6397" s="11" t="str">
        <f t="shared" si="1302"/>
        <v/>
      </c>
      <c r="M6397" s="13"/>
      <c r="X6397" s="13"/>
    </row>
    <row r="6398" spans="1:24" x14ac:dyDescent="0.3">
      <c r="A6398" s="13"/>
      <c r="B6398" s="11">
        <v>7416</v>
      </c>
      <c r="C6398" s="14">
        <f t="shared" si="1292"/>
        <v>86.116200000000006</v>
      </c>
      <c r="D6398" s="13"/>
      <c r="E6398" s="14">
        <f t="shared" si="1298"/>
        <v>86.115600000000001</v>
      </c>
      <c r="F6398" s="21">
        <f t="shared" si="1299"/>
        <v>6</v>
      </c>
      <c r="G6398" s="13"/>
      <c r="H6398" s="21">
        <f t="shared" si="1293"/>
        <v>5.9999999999999991</v>
      </c>
      <c r="I6398" s="13"/>
      <c r="J6398" s="11" t="str">
        <f t="shared" si="1300"/>
        <v>X</v>
      </c>
      <c r="K6398" s="11" t="str">
        <f t="shared" si="1301"/>
        <v/>
      </c>
      <c r="L6398" s="11" t="str">
        <f t="shared" si="1302"/>
        <v/>
      </c>
      <c r="M6398" s="13"/>
      <c r="X6398" s="13"/>
    </row>
    <row r="6399" spans="1:24" x14ac:dyDescent="0.3">
      <c r="A6399" s="13"/>
      <c r="B6399" s="11">
        <v>7417</v>
      </c>
      <c r="C6399" s="14">
        <f t="shared" si="1292"/>
        <v>86.122</v>
      </c>
      <c r="D6399" s="13"/>
      <c r="E6399" s="14">
        <f t="shared" si="1298"/>
        <v>86.121399999999994</v>
      </c>
      <c r="F6399" s="21">
        <f t="shared" si="1299"/>
        <v>6</v>
      </c>
      <c r="G6399" s="13"/>
      <c r="H6399" s="21">
        <f t="shared" si="1293"/>
        <v>5.9999999999999991</v>
      </c>
      <c r="I6399" s="13"/>
      <c r="J6399" s="11" t="str">
        <f t="shared" si="1300"/>
        <v>X</v>
      </c>
      <c r="K6399" s="11" t="str">
        <f t="shared" si="1301"/>
        <v/>
      </c>
      <c r="L6399" s="11" t="str">
        <f t="shared" si="1302"/>
        <v/>
      </c>
      <c r="M6399" s="13"/>
      <c r="X6399" s="13"/>
    </row>
    <row r="6400" spans="1:24" x14ac:dyDescent="0.3">
      <c r="A6400" s="13"/>
      <c r="B6400" s="11">
        <v>7418</v>
      </c>
      <c r="C6400" s="14">
        <f t="shared" si="1292"/>
        <v>86.127799999999993</v>
      </c>
      <c r="D6400" s="13"/>
      <c r="E6400" s="14">
        <f t="shared" si="1298"/>
        <v>86.127200000000002</v>
      </c>
      <c r="F6400" s="21">
        <f t="shared" si="1299"/>
        <v>6</v>
      </c>
      <c r="G6400" s="13"/>
      <c r="H6400" s="21">
        <f t="shared" si="1293"/>
        <v>5.9999999999999991</v>
      </c>
      <c r="I6400" s="13"/>
      <c r="J6400" s="11" t="str">
        <f t="shared" si="1300"/>
        <v>X</v>
      </c>
      <c r="K6400" s="11" t="str">
        <f t="shared" si="1301"/>
        <v/>
      </c>
      <c r="L6400" s="11" t="str">
        <f t="shared" si="1302"/>
        <v/>
      </c>
      <c r="M6400" s="13"/>
      <c r="X6400" s="13"/>
    </row>
    <row r="6401" spans="1:24" x14ac:dyDescent="0.3">
      <c r="A6401" s="13"/>
      <c r="B6401" s="11">
        <v>7419</v>
      </c>
      <c r="C6401" s="14">
        <f t="shared" si="1292"/>
        <v>86.133600000000001</v>
      </c>
      <c r="D6401" s="13"/>
      <c r="E6401" s="14">
        <f t="shared" si="1298"/>
        <v>86.132900000000006</v>
      </c>
      <c r="F6401" s="21">
        <f t="shared" si="1299"/>
        <v>7</v>
      </c>
      <c r="G6401" s="13"/>
      <c r="H6401" s="21">
        <f t="shared" si="1293"/>
        <v>7</v>
      </c>
      <c r="I6401" s="13"/>
      <c r="J6401" s="11" t="str">
        <f t="shared" si="1300"/>
        <v>X</v>
      </c>
      <c r="K6401" s="11" t="str">
        <f t="shared" si="1301"/>
        <v/>
      </c>
      <c r="L6401" s="11" t="str">
        <f t="shared" si="1302"/>
        <v/>
      </c>
      <c r="M6401" s="13"/>
      <c r="X6401" s="13"/>
    </row>
    <row r="6402" spans="1:24" x14ac:dyDescent="0.3">
      <c r="A6402" s="13"/>
      <c r="B6402" s="11">
        <v>7420</v>
      </c>
      <c r="C6402" s="14">
        <f t="shared" si="1292"/>
        <v>86.139399999999995</v>
      </c>
      <c r="D6402" s="13"/>
      <c r="E6402" s="14">
        <f t="shared" si="1298"/>
        <v>86.1387</v>
      </c>
      <c r="F6402" s="21">
        <f t="shared" si="1299"/>
        <v>7</v>
      </c>
      <c r="G6402" s="13"/>
      <c r="H6402" s="21">
        <f t="shared" si="1293"/>
        <v>7</v>
      </c>
      <c r="I6402" s="13"/>
      <c r="J6402" s="11" t="str">
        <f t="shared" si="1300"/>
        <v>X</v>
      </c>
      <c r="K6402" s="11" t="str">
        <f t="shared" si="1301"/>
        <v/>
      </c>
      <c r="L6402" s="11" t="str">
        <f t="shared" si="1302"/>
        <v/>
      </c>
      <c r="M6402" s="13"/>
      <c r="X6402" s="13"/>
    </row>
    <row r="6403" spans="1:24" x14ac:dyDescent="0.3">
      <c r="A6403" s="13"/>
      <c r="B6403" s="11">
        <v>7421</v>
      </c>
      <c r="C6403" s="14">
        <f t="shared" si="1292"/>
        <v>86.145200000000003</v>
      </c>
      <c r="D6403" s="13"/>
      <c r="E6403" s="14">
        <f t="shared" si="1298"/>
        <v>86.144499999999994</v>
      </c>
      <c r="F6403" s="21">
        <f t="shared" ref="F6403:F6426" si="1303">ROUND((14/2)+(((E6403-86)-0.14)/0.14)*(14/3),0)</f>
        <v>7</v>
      </c>
      <c r="G6403" s="13"/>
      <c r="H6403" s="21">
        <f t="shared" si="1293"/>
        <v>7</v>
      </c>
      <c r="I6403" s="13"/>
      <c r="J6403" s="11" t="str">
        <f t="shared" si="1300"/>
        <v>X</v>
      </c>
      <c r="K6403" s="11" t="str">
        <f t="shared" si="1301"/>
        <v/>
      </c>
      <c r="L6403" s="11" t="str">
        <f t="shared" si="1302"/>
        <v/>
      </c>
      <c r="M6403" s="13"/>
      <c r="X6403" s="13"/>
    </row>
    <row r="6404" spans="1:24" x14ac:dyDescent="0.3">
      <c r="A6404" s="13"/>
      <c r="B6404" s="11">
        <v>7422</v>
      </c>
      <c r="C6404" s="14">
        <f t="shared" si="1292"/>
        <v>86.150999999999996</v>
      </c>
      <c r="D6404" s="13"/>
      <c r="E6404" s="14">
        <f t="shared" si="1298"/>
        <v>86.150300000000001</v>
      </c>
      <c r="F6404" s="21">
        <f t="shared" si="1303"/>
        <v>7</v>
      </c>
      <c r="G6404" s="13"/>
      <c r="H6404" s="21">
        <f t="shared" si="1293"/>
        <v>7</v>
      </c>
      <c r="I6404" s="13"/>
      <c r="J6404" s="11" t="str">
        <f t="shared" si="1300"/>
        <v>X</v>
      </c>
      <c r="K6404" s="11" t="str">
        <f t="shared" si="1301"/>
        <v/>
      </c>
      <c r="L6404" s="11" t="str">
        <f t="shared" si="1302"/>
        <v/>
      </c>
      <c r="M6404" s="13"/>
      <c r="X6404" s="13"/>
    </row>
    <row r="6405" spans="1:24" x14ac:dyDescent="0.3">
      <c r="A6405" s="13"/>
      <c r="B6405" s="11">
        <v>7423</v>
      </c>
      <c r="C6405" s="14">
        <f t="shared" si="1292"/>
        <v>86.156800000000004</v>
      </c>
      <c r="D6405" s="13"/>
      <c r="E6405" s="14">
        <f t="shared" si="1298"/>
        <v>86.156099999999995</v>
      </c>
      <c r="F6405" s="21">
        <f t="shared" si="1303"/>
        <v>8</v>
      </c>
      <c r="G6405" s="13"/>
      <c r="H6405" s="21">
        <f t="shared" si="1293"/>
        <v>7</v>
      </c>
      <c r="I6405" s="13"/>
      <c r="J6405" s="11" t="str">
        <f t="shared" si="1300"/>
        <v/>
      </c>
      <c r="K6405" s="11" t="str">
        <f t="shared" si="1301"/>
        <v/>
      </c>
      <c r="L6405" s="11" t="str">
        <f t="shared" si="1302"/>
        <v>O</v>
      </c>
      <c r="M6405" s="13"/>
      <c r="X6405" s="13"/>
    </row>
    <row r="6406" spans="1:24" x14ac:dyDescent="0.3">
      <c r="A6406" s="13"/>
      <c r="B6406" s="11">
        <v>7424</v>
      </c>
      <c r="C6406" s="14">
        <f t="shared" ref="C6406:C6469" si="1304">ROUND(SQRT(B6406),4)</f>
        <v>86.162599999999998</v>
      </c>
      <c r="D6406" s="13"/>
      <c r="E6406" s="14">
        <f t="shared" si="1298"/>
        <v>86.161799999999999</v>
      </c>
      <c r="F6406" s="21">
        <f t="shared" si="1303"/>
        <v>8</v>
      </c>
      <c r="G6406" s="13"/>
      <c r="H6406" s="21">
        <f t="shared" si="1293"/>
        <v>8</v>
      </c>
      <c r="I6406" s="13"/>
      <c r="J6406" s="11" t="str">
        <f t="shared" si="1300"/>
        <v>X</v>
      </c>
      <c r="K6406" s="11" t="str">
        <f t="shared" si="1301"/>
        <v/>
      </c>
      <c r="L6406" s="11" t="str">
        <f t="shared" si="1302"/>
        <v/>
      </c>
      <c r="M6406" s="13"/>
      <c r="X6406" s="13"/>
    </row>
    <row r="6407" spans="1:24" x14ac:dyDescent="0.3">
      <c r="A6407" s="13"/>
      <c r="B6407" s="11">
        <v>7425</v>
      </c>
      <c r="C6407" s="14">
        <f t="shared" si="1304"/>
        <v>86.168400000000005</v>
      </c>
      <c r="D6407" s="13"/>
      <c r="E6407" s="14">
        <f t="shared" si="1298"/>
        <v>86.167599999999993</v>
      </c>
      <c r="F6407" s="21">
        <f t="shared" si="1303"/>
        <v>8</v>
      </c>
      <c r="G6407" s="13"/>
      <c r="H6407" s="21">
        <f t="shared" ref="H6407:H6470" si="1305">ROUND(C6407-E6407,4)*10000</f>
        <v>8</v>
      </c>
      <c r="I6407" s="13"/>
      <c r="J6407" s="11" t="str">
        <f t="shared" si="1300"/>
        <v>X</v>
      </c>
      <c r="K6407" s="11" t="str">
        <f t="shared" si="1301"/>
        <v/>
      </c>
      <c r="L6407" s="11" t="str">
        <f t="shared" si="1302"/>
        <v/>
      </c>
      <c r="M6407" s="13"/>
      <c r="X6407" s="13"/>
    </row>
    <row r="6408" spans="1:24" x14ac:dyDescent="0.3">
      <c r="A6408" s="13"/>
      <c r="B6408" s="11">
        <v>7426</v>
      </c>
      <c r="C6408" s="14">
        <f t="shared" si="1304"/>
        <v>86.174199999999999</v>
      </c>
      <c r="D6408" s="13"/>
      <c r="E6408" s="14">
        <f t="shared" si="1298"/>
        <v>86.173400000000001</v>
      </c>
      <c r="F6408" s="21">
        <f t="shared" si="1303"/>
        <v>8</v>
      </c>
      <c r="G6408" s="13"/>
      <c r="H6408" s="21">
        <f t="shared" si="1305"/>
        <v>8</v>
      </c>
      <c r="I6408" s="13"/>
      <c r="J6408" s="11" t="str">
        <f t="shared" si="1300"/>
        <v>X</v>
      </c>
      <c r="K6408" s="11" t="str">
        <f t="shared" si="1301"/>
        <v/>
      </c>
      <c r="L6408" s="11" t="str">
        <f t="shared" si="1302"/>
        <v/>
      </c>
      <c r="M6408" s="13"/>
      <c r="X6408" s="13"/>
    </row>
    <row r="6409" spans="1:24" x14ac:dyDescent="0.3">
      <c r="A6409" s="13"/>
      <c r="B6409" s="11">
        <v>7427</v>
      </c>
      <c r="C6409" s="14">
        <f t="shared" si="1304"/>
        <v>86.18</v>
      </c>
      <c r="D6409" s="13"/>
      <c r="E6409" s="14">
        <f t="shared" si="1298"/>
        <v>86.179199999999994</v>
      </c>
      <c r="F6409" s="21">
        <f t="shared" si="1303"/>
        <v>8</v>
      </c>
      <c r="G6409" s="13"/>
      <c r="H6409" s="21">
        <f t="shared" si="1305"/>
        <v>8</v>
      </c>
      <c r="I6409" s="13"/>
      <c r="J6409" s="11" t="str">
        <f t="shared" si="1300"/>
        <v>X</v>
      </c>
      <c r="K6409" s="11" t="str">
        <f t="shared" si="1301"/>
        <v/>
      </c>
      <c r="L6409" s="11" t="str">
        <f t="shared" si="1302"/>
        <v/>
      </c>
      <c r="M6409" s="13"/>
      <c r="X6409" s="13"/>
    </row>
    <row r="6410" spans="1:24" x14ac:dyDescent="0.3">
      <c r="A6410" s="13"/>
      <c r="B6410" s="11">
        <v>7428</v>
      </c>
      <c r="C6410" s="14">
        <f t="shared" si="1304"/>
        <v>86.1858</v>
      </c>
      <c r="D6410" s="13"/>
      <c r="E6410" s="14">
        <f t="shared" si="1298"/>
        <v>86.185000000000002</v>
      </c>
      <c r="F6410" s="21">
        <f t="shared" si="1303"/>
        <v>9</v>
      </c>
      <c r="G6410" s="13"/>
      <c r="H6410" s="21">
        <f t="shared" si="1305"/>
        <v>8</v>
      </c>
      <c r="I6410" s="13"/>
      <c r="J6410" s="11" t="str">
        <f t="shared" si="1300"/>
        <v/>
      </c>
      <c r="K6410" s="11" t="str">
        <f t="shared" si="1301"/>
        <v/>
      </c>
      <c r="L6410" s="11" t="str">
        <f t="shared" si="1302"/>
        <v>O</v>
      </c>
      <c r="M6410" s="13"/>
      <c r="X6410" s="13"/>
    </row>
    <row r="6411" spans="1:24" x14ac:dyDescent="0.3">
      <c r="A6411" s="13"/>
      <c r="B6411" s="11">
        <v>7429</v>
      </c>
      <c r="C6411" s="14">
        <f t="shared" si="1304"/>
        <v>86.191599999999994</v>
      </c>
      <c r="D6411" s="13"/>
      <c r="E6411" s="14">
        <f t="shared" si="1298"/>
        <v>86.190799999999996</v>
      </c>
      <c r="F6411" s="21">
        <f t="shared" si="1303"/>
        <v>9</v>
      </c>
      <c r="G6411" s="13"/>
      <c r="H6411" s="21">
        <f t="shared" si="1305"/>
        <v>8</v>
      </c>
      <c r="I6411" s="13"/>
      <c r="J6411" s="11" t="str">
        <f t="shared" ref="J6411:J6442" si="1306">IF(H6411=F6411,"X","")</f>
        <v/>
      </c>
      <c r="K6411" s="11" t="str">
        <f t="shared" ref="K6411:K6442" si="1307">IF(H6411&gt;F6411,"U","")</f>
        <v/>
      </c>
      <c r="L6411" s="11" t="str">
        <f t="shared" ref="L6411:L6442" si="1308">IF(H6411&lt;F6411,"O","")</f>
        <v>O</v>
      </c>
      <c r="M6411" s="13"/>
      <c r="X6411" s="13"/>
    </row>
    <row r="6412" spans="1:24" x14ac:dyDescent="0.3">
      <c r="A6412" s="13"/>
      <c r="B6412" s="11">
        <v>7430</v>
      </c>
      <c r="C6412" s="14">
        <f t="shared" si="1304"/>
        <v>86.197400000000002</v>
      </c>
      <c r="D6412" s="13"/>
      <c r="E6412" s="14">
        <f t="shared" si="1298"/>
        <v>86.1965</v>
      </c>
      <c r="F6412" s="21">
        <f t="shared" si="1303"/>
        <v>9</v>
      </c>
      <c r="G6412" s="13"/>
      <c r="H6412" s="21">
        <f t="shared" si="1305"/>
        <v>9</v>
      </c>
      <c r="I6412" s="13"/>
      <c r="J6412" s="11" t="str">
        <f t="shared" si="1306"/>
        <v>X</v>
      </c>
      <c r="K6412" s="11" t="str">
        <f t="shared" si="1307"/>
        <v/>
      </c>
      <c r="L6412" s="11" t="str">
        <f t="shared" si="1308"/>
        <v/>
      </c>
      <c r="M6412" s="13"/>
      <c r="X6412" s="13"/>
    </row>
    <row r="6413" spans="1:24" x14ac:dyDescent="0.3">
      <c r="A6413" s="13"/>
      <c r="B6413" s="11">
        <v>7431</v>
      </c>
      <c r="C6413" s="14">
        <f t="shared" si="1304"/>
        <v>86.203199999999995</v>
      </c>
      <c r="D6413" s="13"/>
      <c r="E6413" s="14">
        <f t="shared" si="1298"/>
        <v>86.202299999999994</v>
      </c>
      <c r="F6413" s="21">
        <f t="shared" si="1303"/>
        <v>9</v>
      </c>
      <c r="G6413" s="13"/>
      <c r="H6413" s="21">
        <f t="shared" si="1305"/>
        <v>9</v>
      </c>
      <c r="I6413" s="13"/>
      <c r="J6413" s="11" t="str">
        <f t="shared" si="1306"/>
        <v>X</v>
      </c>
      <c r="K6413" s="11" t="str">
        <f t="shared" si="1307"/>
        <v/>
      </c>
      <c r="L6413" s="11" t="str">
        <f t="shared" si="1308"/>
        <v/>
      </c>
      <c r="M6413" s="13"/>
      <c r="X6413" s="13"/>
    </row>
    <row r="6414" spans="1:24" x14ac:dyDescent="0.3">
      <c r="A6414" s="13"/>
      <c r="B6414" s="11">
        <v>7432</v>
      </c>
      <c r="C6414" s="14">
        <f t="shared" si="1304"/>
        <v>86.209000000000003</v>
      </c>
      <c r="D6414" s="13"/>
      <c r="E6414" s="14">
        <f t="shared" si="1298"/>
        <v>86.208100000000002</v>
      </c>
      <c r="F6414" s="21">
        <f t="shared" si="1303"/>
        <v>9</v>
      </c>
      <c r="G6414" s="13"/>
      <c r="H6414" s="21">
        <f t="shared" si="1305"/>
        <v>9</v>
      </c>
      <c r="I6414" s="13"/>
      <c r="J6414" s="11" t="str">
        <f t="shared" si="1306"/>
        <v>X</v>
      </c>
      <c r="K6414" s="11" t="str">
        <f t="shared" si="1307"/>
        <v/>
      </c>
      <c r="L6414" s="11" t="str">
        <f t="shared" si="1308"/>
        <v/>
      </c>
      <c r="M6414" s="13"/>
      <c r="X6414" s="13"/>
    </row>
    <row r="6415" spans="1:24" x14ac:dyDescent="0.3">
      <c r="A6415" s="13"/>
      <c r="B6415" s="11">
        <v>7433</v>
      </c>
      <c r="C6415" s="14">
        <f t="shared" si="1304"/>
        <v>86.214799999999997</v>
      </c>
      <c r="D6415" s="13"/>
      <c r="E6415" s="14">
        <f t="shared" si="1298"/>
        <v>86.213899999999995</v>
      </c>
      <c r="F6415" s="21">
        <f t="shared" si="1303"/>
        <v>9</v>
      </c>
      <c r="G6415" s="13"/>
      <c r="H6415" s="21">
        <f t="shared" si="1305"/>
        <v>9</v>
      </c>
      <c r="I6415" s="13"/>
      <c r="J6415" s="11" t="str">
        <f t="shared" si="1306"/>
        <v>X</v>
      </c>
      <c r="K6415" s="11" t="str">
        <f t="shared" si="1307"/>
        <v/>
      </c>
      <c r="L6415" s="11" t="str">
        <f t="shared" si="1308"/>
        <v/>
      </c>
      <c r="M6415" s="13"/>
      <c r="X6415" s="13"/>
    </row>
    <row r="6416" spans="1:24" x14ac:dyDescent="0.3">
      <c r="A6416" s="13"/>
      <c r="B6416" s="11">
        <v>7434</v>
      </c>
      <c r="C6416" s="14">
        <f t="shared" si="1304"/>
        <v>86.220600000000005</v>
      </c>
      <c r="D6416" s="13"/>
      <c r="E6416" s="14">
        <f t="shared" si="1298"/>
        <v>86.219700000000003</v>
      </c>
      <c r="F6416" s="21">
        <f t="shared" si="1303"/>
        <v>10</v>
      </c>
      <c r="G6416" s="13"/>
      <c r="H6416" s="21">
        <f t="shared" si="1305"/>
        <v>9</v>
      </c>
      <c r="I6416" s="13"/>
      <c r="J6416" s="11" t="str">
        <f t="shared" si="1306"/>
        <v/>
      </c>
      <c r="K6416" s="11" t="str">
        <f t="shared" si="1307"/>
        <v/>
      </c>
      <c r="L6416" s="11" t="str">
        <f t="shared" si="1308"/>
        <v>O</v>
      </c>
      <c r="M6416" s="13"/>
      <c r="X6416" s="13"/>
    </row>
    <row r="6417" spans="1:24" x14ac:dyDescent="0.3">
      <c r="A6417" s="13"/>
      <c r="B6417" s="11">
        <v>7435</v>
      </c>
      <c r="C6417" s="14">
        <f t="shared" si="1304"/>
        <v>86.226399999999998</v>
      </c>
      <c r="D6417" s="13"/>
      <c r="E6417" s="14">
        <f t="shared" si="1298"/>
        <v>86.225399999999993</v>
      </c>
      <c r="F6417" s="21">
        <f t="shared" si="1303"/>
        <v>10</v>
      </c>
      <c r="G6417" s="13"/>
      <c r="H6417" s="21">
        <f t="shared" si="1305"/>
        <v>10</v>
      </c>
      <c r="I6417" s="13"/>
      <c r="J6417" s="11" t="str">
        <f t="shared" si="1306"/>
        <v>X</v>
      </c>
      <c r="K6417" s="11" t="str">
        <f t="shared" si="1307"/>
        <v/>
      </c>
      <c r="L6417" s="11" t="str">
        <f t="shared" si="1308"/>
        <v/>
      </c>
      <c r="M6417" s="13"/>
      <c r="X6417" s="13"/>
    </row>
    <row r="6418" spans="1:24" x14ac:dyDescent="0.3">
      <c r="A6418" s="13"/>
      <c r="B6418" s="11">
        <v>7436</v>
      </c>
      <c r="C6418" s="14">
        <f t="shared" si="1304"/>
        <v>86.232200000000006</v>
      </c>
      <c r="D6418" s="13"/>
      <c r="E6418" s="14">
        <f t="shared" si="1298"/>
        <v>86.231200000000001</v>
      </c>
      <c r="F6418" s="21">
        <f t="shared" si="1303"/>
        <v>10</v>
      </c>
      <c r="G6418" s="13"/>
      <c r="H6418" s="21">
        <f t="shared" si="1305"/>
        <v>10</v>
      </c>
      <c r="I6418" s="13"/>
      <c r="J6418" s="11" t="str">
        <f t="shared" si="1306"/>
        <v>X</v>
      </c>
      <c r="K6418" s="11" t="str">
        <f t="shared" si="1307"/>
        <v/>
      </c>
      <c r="L6418" s="11" t="str">
        <f t="shared" si="1308"/>
        <v/>
      </c>
      <c r="M6418" s="13"/>
      <c r="X6418" s="13"/>
    </row>
    <row r="6419" spans="1:24" x14ac:dyDescent="0.3">
      <c r="A6419" s="13"/>
      <c r="B6419" s="11">
        <v>7437</v>
      </c>
      <c r="C6419" s="14">
        <f t="shared" si="1304"/>
        <v>86.238</v>
      </c>
      <c r="D6419" s="13"/>
      <c r="E6419" s="14">
        <f t="shared" si="1298"/>
        <v>86.236999999999995</v>
      </c>
      <c r="F6419" s="21">
        <f t="shared" si="1303"/>
        <v>10</v>
      </c>
      <c r="G6419" s="13"/>
      <c r="H6419" s="21">
        <f t="shared" si="1305"/>
        <v>10</v>
      </c>
      <c r="I6419" s="13"/>
      <c r="J6419" s="11" t="str">
        <f t="shared" si="1306"/>
        <v>X</v>
      </c>
      <c r="K6419" s="11" t="str">
        <f t="shared" si="1307"/>
        <v/>
      </c>
      <c r="L6419" s="11" t="str">
        <f t="shared" si="1308"/>
        <v/>
      </c>
      <c r="M6419" s="13"/>
      <c r="X6419" s="13"/>
    </row>
    <row r="6420" spans="1:24" x14ac:dyDescent="0.3">
      <c r="A6420" s="13"/>
      <c r="B6420" s="11">
        <v>7438</v>
      </c>
      <c r="C6420" s="14">
        <f t="shared" si="1304"/>
        <v>86.243799999999993</v>
      </c>
      <c r="D6420" s="13"/>
      <c r="E6420" s="14">
        <f t="shared" si="1298"/>
        <v>86.242800000000003</v>
      </c>
      <c r="F6420" s="21">
        <f t="shared" si="1303"/>
        <v>10</v>
      </c>
      <c r="G6420" s="13"/>
      <c r="H6420" s="21">
        <f t="shared" si="1305"/>
        <v>10</v>
      </c>
      <c r="I6420" s="13"/>
      <c r="J6420" s="11" t="str">
        <f t="shared" si="1306"/>
        <v>X</v>
      </c>
      <c r="K6420" s="11" t="str">
        <f t="shared" si="1307"/>
        <v/>
      </c>
      <c r="L6420" s="11" t="str">
        <f t="shared" si="1308"/>
        <v/>
      </c>
      <c r="M6420" s="13"/>
      <c r="X6420" s="13"/>
    </row>
    <row r="6421" spans="1:24" x14ac:dyDescent="0.3">
      <c r="A6421" s="13"/>
      <c r="B6421" s="11">
        <v>7439</v>
      </c>
      <c r="C6421" s="14">
        <f t="shared" si="1304"/>
        <v>86.249600000000001</v>
      </c>
      <c r="D6421" s="13"/>
      <c r="E6421" s="14">
        <f t="shared" si="1298"/>
        <v>86.248599999999996</v>
      </c>
      <c r="F6421" s="21">
        <f t="shared" si="1303"/>
        <v>11</v>
      </c>
      <c r="G6421" s="13"/>
      <c r="H6421" s="21">
        <f t="shared" si="1305"/>
        <v>10</v>
      </c>
      <c r="I6421" s="13"/>
      <c r="J6421" s="11" t="str">
        <f t="shared" si="1306"/>
        <v/>
      </c>
      <c r="K6421" s="11" t="str">
        <f t="shared" si="1307"/>
        <v/>
      </c>
      <c r="L6421" s="11" t="str">
        <f t="shared" si="1308"/>
        <v>O</v>
      </c>
      <c r="M6421" s="13"/>
      <c r="X6421" s="13"/>
    </row>
    <row r="6422" spans="1:24" x14ac:dyDescent="0.3">
      <c r="A6422" s="13"/>
      <c r="B6422" s="11">
        <v>7440</v>
      </c>
      <c r="C6422" s="14">
        <f t="shared" si="1304"/>
        <v>86.255399999999995</v>
      </c>
      <c r="D6422" s="13"/>
      <c r="E6422" s="14">
        <f t="shared" si="1298"/>
        <v>86.254300000000001</v>
      </c>
      <c r="F6422" s="21">
        <f t="shared" si="1303"/>
        <v>11</v>
      </c>
      <c r="G6422" s="13"/>
      <c r="H6422" s="21">
        <f t="shared" si="1305"/>
        <v>11</v>
      </c>
      <c r="I6422" s="13"/>
      <c r="J6422" s="11" t="str">
        <f t="shared" si="1306"/>
        <v>X</v>
      </c>
      <c r="K6422" s="11" t="str">
        <f t="shared" si="1307"/>
        <v/>
      </c>
      <c r="L6422" s="11" t="str">
        <f t="shared" si="1308"/>
        <v/>
      </c>
      <c r="M6422" s="13"/>
      <c r="X6422" s="13"/>
    </row>
    <row r="6423" spans="1:24" x14ac:dyDescent="0.3">
      <c r="A6423" s="13"/>
      <c r="B6423" s="11">
        <v>7441</v>
      </c>
      <c r="C6423" s="14">
        <f t="shared" si="1304"/>
        <v>86.261200000000002</v>
      </c>
      <c r="D6423" s="13"/>
      <c r="E6423" s="14">
        <f t="shared" si="1298"/>
        <v>86.260099999999994</v>
      </c>
      <c r="F6423" s="21">
        <f t="shared" si="1303"/>
        <v>11</v>
      </c>
      <c r="G6423" s="13"/>
      <c r="H6423" s="21">
        <f t="shared" si="1305"/>
        <v>11</v>
      </c>
      <c r="I6423" s="13"/>
      <c r="J6423" s="11" t="str">
        <f t="shared" si="1306"/>
        <v>X</v>
      </c>
      <c r="K6423" s="11" t="str">
        <f t="shared" si="1307"/>
        <v/>
      </c>
      <c r="L6423" s="11" t="str">
        <f t="shared" si="1308"/>
        <v/>
      </c>
      <c r="M6423" s="13"/>
      <c r="X6423" s="13"/>
    </row>
    <row r="6424" spans="1:24" x14ac:dyDescent="0.3">
      <c r="A6424" s="13"/>
      <c r="B6424" s="11">
        <v>7442</v>
      </c>
      <c r="C6424" s="14">
        <f t="shared" si="1304"/>
        <v>86.266999999999996</v>
      </c>
      <c r="D6424" s="13"/>
      <c r="E6424" s="14">
        <f t="shared" si="1298"/>
        <v>86.265900000000002</v>
      </c>
      <c r="F6424" s="21">
        <f t="shared" si="1303"/>
        <v>11</v>
      </c>
      <c r="G6424" s="13"/>
      <c r="H6424" s="21">
        <f t="shared" si="1305"/>
        <v>11</v>
      </c>
      <c r="I6424" s="13"/>
      <c r="J6424" s="11" t="str">
        <f t="shared" si="1306"/>
        <v>X</v>
      </c>
      <c r="K6424" s="11" t="str">
        <f t="shared" si="1307"/>
        <v/>
      </c>
      <c r="L6424" s="11" t="str">
        <f t="shared" si="1308"/>
        <v/>
      </c>
      <c r="M6424" s="13"/>
      <c r="X6424" s="13"/>
    </row>
    <row r="6425" spans="1:24" x14ac:dyDescent="0.3">
      <c r="A6425" s="13"/>
      <c r="B6425" s="11">
        <v>7443</v>
      </c>
      <c r="C6425" s="14">
        <f t="shared" si="1304"/>
        <v>86.272800000000004</v>
      </c>
      <c r="D6425" s="13"/>
      <c r="E6425" s="14">
        <f t="shared" si="1298"/>
        <v>86.271699999999996</v>
      </c>
      <c r="F6425" s="21">
        <f t="shared" si="1303"/>
        <v>11</v>
      </c>
      <c r="G6425" s="13"/>
      <c r="H6425" s="21">
        <f t="shared" si="1305"/>
        <v>11</v>
      </c>
      <c r="I6425" s="13"/>
      <c r="J6425" s="11" t="str">
        <f t="shared" si="1306"/>
        <v>X</v>
      </c>
      <c r="K6425" s="11" t="str">
        <f t="shared" si="1307"/>
        <v/>
      </c>
      <c r="L6425" s="11" t="str">
        <f t="shared" si="1308"/>
        <v/>
      </c>
      <c r="M6425" s="13"/>
      <c r="X6425" s="13"/>
    </row>
    <row r="6426" spans="1:24" x14ac:dyDescent="0.3">
      <c r="A6426" s="13"/>
      <c r="B6426" s="11">
        <v>7444</v>
      </c>
      <c r="C6426" s="14">
        <f t="shared" si="1304"/>
        <v>86.278599999999997</v>
      </c>
      <c r="D6426" s="13"/>
      <c r="E6426" s="14">
        <f t="shared" si="1298"/>
        <v>86.277500000000003</v>
      </c>
      <c r="F6426" s="21">
        <f t="shared" si="1303"/>
        <v>12</v>
      </c>
      <c r="G6426" s="13"/>
      <c r="H6426" s="21">
        <f t="shared" si="1305"/>
        <v>11</v>
      </c>
      <c r="I6426" s="13"/>
      <c r="J6426" s="11" t="str">
        <f t="shared" si="1306"/>
        <v/>
      </c>
      <c r="K6426" s="11" t="str">
        <f t="shared" si="1307"/>
        <v/>
      </c>
      <c r="L6426" s="11" t="str">
        <f t="shared" si="1308"/>
        <v>O</v>
      </c>
      <c r="M6426" s="13"/>
      <c r="X6426" s="13"/>
    </row>
    <row r="6427" spans="1:24" x14ac:dyDescent="0.3">
      <c r="A6427" s="13"/>
      <c r="B6427" s="11">
        <v>7445</v>
      </c>
      <c r="C6427" s="14">
        <f t="shared" si="1304"/>
        <v>86.284400000000005</v>
      </c>
      <c r="D6427" s="13"/>
      <c r="E6427" s="14">
        <f t="shared" si="1298"/>
        <v>86.283199999999994</v>
      </c>
      <c r="F6427" s="21">
        <f t="shared" ref="F6427:F6450" si="1309">ROUND(14-((0.42-(E6427-86))/0.14)*(14/6),0)</f>
        <v>12</v>
      </c>
      <c r="G6427" s="13"/>
      <c r="H6427" s="21">
        <f t="shared" si="1305"/>
        <v>11.999999999999998</v>
      </c>
      <c r="I6427" s="13"/>
      <c r="J6427" s="11" t="str">
        <f t="shared" si="1306"/>
        <v>X</v>
      </c>
      <c r="K6427" s="11" t="str">
        <f t="shared" si="1307"/>
        <v/>
      </c>
      <c r="L6427" s="11" t="str">
        <f t="shared" si="1308"/>
        <v/>
      </c>
      <c r="M6427" s="13"/>
      <c r="X6427" s="13"/>
    </row>
    <row r="6428" spans="1:24" x14ac:dyDescent="0.3">
      <c r="A6428" s="13"/>
      <c r="B6428" s="11">
        <v>7446</v>
      </c>
      <c r="C6428" s="14">
        <f t="shared" si="1304"/>
        <v>86.290199999999999</v>
      </c>
      <c r="D6428" s="13"/>
      <c r="E6428" s="14">
        <f t="shared" si="1298"/>
        <v>86.289000000000001</v>
      </c>
      <c r="F6428" s="21">
        <f t="shared" si="1309"/>
        <v>12</v>
      </c>
      <c r="G6428" s="13"/>
      <c r="H6428" s="21">
        <f t="shared" si="1305"/>
        <v>11.999999999999998</v>
      </c>
      <c r="I6428" s="13"/>
      <c r="J6428" s="11" t="str">
        <f t="shared" si="1306"/>
        <v>X</v>
      </c>
      <c r="K6428" s="11" t="str">
        <f t="shared" si="1307"/>
        <v/>
      </c>
      <c r="L6428" s="11" t="str">
        <f t="shared" si="1308"/>
        <v/>
      </c>
      <c r="M6428" s="13"/>
      <c r="X6428" s="13"/>
    </row>
    <row r="6429" spans="1:24" x14ac:dyDescent="0.3">
      <c r="A6429" s="13"/>
      <c r="B6429" s="11">
        <v>7447</v>
      </c>
      <c r="C6429" s="14">
        <f t="shared" si="1304"/>
        <v>86.296000000000006</v>
      </c>
      <c r="D6429" s="13"/>
      <c r="E6429" s="14">
        <f t="shared" si="1298"/>
        <v>86.294799999999995</v>
      </c>
      <c r="F6429" s="21">
        <f t="shared" si="1309"/>
        <v>12</v>
      </c>
      <c r="G6429" s="13"/>
      <c r="H6429" s="21">
        <f t="shared" si="1305"/>
        <v>11.999999999999998</v>
      </c>
      <c r="I6429" s="13"/>
      <c r="J6429" s="11" t="str">
        <f t="shared" si="1306"/>
        <v>X</v>
      </c>
      <c r="K6429" s="11" t="str">
        <f t="shared" si="1307"/>
        <v/>
      </c>
      <c r="L6429" s="11" t="str">
        <f t="shared" si="1308"/>
        <v/>
      </c>
      <c r="M6429" s="13"/>
      <c r="X6429" s="13"/>
    </row>
    <row r="6430" spans="1:24" x14ac:dyDescent="0.3">
      <c r="A6430" s="13"/>
      <c r="B6430" s="11">
        <v>7448</v>
      </c>
      <c r="C6430" s="14">
        <f t="shared" si="1304"/>
        <v>86.3018</v>
      </c>
      <c r="D6430" s="13"/>
      <c r="E6430" s="14">
        <f t="shared" si="1298"/>
        <v>86.300600000000003</v>
      </c>
      <c r="F6430" s="21">
        <f t="shared" si="1309"/>
        <v>12</v>
      </c>
      <c r="G6430" s="13"/>
      <c r="H6430" s="21">
        <f t="shared" si="1305"/>
        <v>11.999999999999998</v>
      </c>
      <c r="I6430" s="13"/>
      <c r="J6430" s="11" t="str">
        <f t="shared" si="1306"/>
        <v>X</v>
      </c>
      <c r="K6430" s="11" t="str">
        <f t="shared" si="1307"/>
        <v/>
      </c>
      <c r="L6430" s="11" t="str">
        <f t="shared" si="1308"/>
        <v/>
      </c>
      <c r="M6430" s="13"/>
      <c r="X6430" s="13"/>
    </row>
    <row r="6431" spans="1:24" x14ac:dyDescent="0.3">
      <c r="A6431" s="13"/>
      <c r="B6431" s="11">
        <v>7449</v>
      </c>
      <c r="C6431" s="14">
        <f t="shared" si="1304"/>
        <v>86.307599999999994</v>
      </c>
      <c r="D6431" s="13"/>
      <c r="E6431" s="14">
        <f t="shared" si="1298"/>
        <v>86.306399999999996</v>
      </c>
      <c r="F6431" s="21">
        <f t="shared" si="1309"/>
        <v>12</v>
      </c>
      <c r="G6431" s="13"/>
      <c r="H6431" s="21">
        <f t="shared" si="1305"/>
        <v>11.999999999999998</v>
      </c>
      <c r="I6431" s="13"/>
      <c r="J6431" s="11" t="str">
        <f t="shared" si="1306"/>
        <v>X</v>
      </c>
      <c r="K6431" s="11" t="str">
        <f t="shared" si="1307"/>
        <v/>
      </c>
      <c r="L6431" s="11" t="str">
        <f t="shared" si="1308"/>
        <v/>
      </c>
      <c r="M6431" s="13"/>
      <c r="X6431" s="13"/>
    </row>
    <row r="6432" spans="1:24" x14ac:dyDescent="0.3">
      <c r="A6432" s="13"/>
      <c r="B6432" s="11">
        <v>7450</v>
      </c>
      <c r="C6432" s="14">
        <f t="shared" si="1304"/>
        <v>86.313400000000001</v>
      </c>
      <c r="D6432" s="13"/>
      <c r="E6432" s="14">
        <f t="shared" si="1298"/>
        <v>86.312100000000001</v>
      </c>
      <c r="F6432" s="21">
        <f t="shared" si="1309"/>
        <v>12</v>
      </c>
      <c r="G6432" s="13"/>
      <c r="H6432" s="21">
        <f t="shared" si="1305"/>
        <v>13</v>
      </c>
      <c r="I6432" s="13"/>
      <c r="J6432" s="11" t="str">
        <f t="shared" si="1306"/>
        <v/>
      </c>
      <c r="K6432" s="11" t="str">
        <f t="shared" si="1307"/>
        <v>U</v>
      </c>
      <c r="L6432" s="11" t="str">
        <f t="shared" si="1308"/>
        <v/>
      </c>
      <c r="M6432" s="13"/>
      <c r="X6432" s="13"/>
    </row>
    <row r="6433" spans="1:24" x14ac:dyDescent="0.3">
      <c r="A6433" s="13"/>
      <c r="B6433" s="11">
        <v>7451</v>
      </c>
      <c r="C6433" s="14">
        <f t="shared" si="1304"/>
        <v>86.319199999999995</v>
      </c>
      <c r="D6433" s="13"/>
      <c r="E6433" s="14">
        <f t="shared" si="1298"/>
        <v>86.317899999999995</v>
      </c>
      <c r="F6433" s="21">
        <f t="shared" si="1309"/>
        <v>12</v>
      </c>
      <c r="G6433" s="13"/>
      <c r="H6433" s="21">
        <f t="shared" si="1305"/>
        <v>13</v>
      </c>
      <c r="I6433" s="13"/>
      <c r="J6433" s="11" t="str">
        <f t="shared" si="1306"/>
        <v/>
      </c>
      <c r="K6433" s="11" t="str">
        <f t="shared" si="1307"/>
        <v>U</v>
      </c>
      <c r="L6433" s="11" t="str">
        <f t="shared" si="1308"/>
        <v/>
      </c>
      <c r="M6433" s="13"/>
      <c r="X6433" s="13"/>
    </row>
    <row r="6434" spans="1:24" x14ac:dyDescent="0.3">
      <c r="A6434" s="13"/>
      <c r="B6434" s="11">
        <v>7452</v>
      </c>
      <c r="C6434" s="14">
        <f t="shared" si="1304"/>
        <v>86.325000000000003</v>
      </c>
      <c r="D6434" s="13"/>
      <c r="E6434" s="14">
        <f t="shared" si="1298"/>
        <v>86.323700000000002</v>
      </c>
      <c r="F6434" s="21">
        <f t="shared" si="1309"/>
        <v>12</v>
      </c>
      <c r="G6434" s="13"/>
      <c r="H6434" s="21">
        <f t="shared" si="1305"/>
        <v>13</v>
      </c>
      <c r="I6434" s="13"/>
      <c r="J6434" s="11" t="str">
        <f t="shared" si="1306"/>
        <v/>
      </c>
      <c r="K6434" s="11" t="str">
        <f t="shared" si="1307"/>
        <v>U</v>
      </c>
      <c r="L6434" s="11" t="str">
        <f t="shared" si="1308"/>
        <v/>
      </c>
      <c r="M6434" s="13"/>
      <c r="X6434" s="13"/>
    </row>
    <row r="6435" spans="1:24" x14ac:dyDescent="0.3">
      <c r="A6435" s="13"/>
      <c r="B6435" s="11">
        <v>7453</v>
      </c>
      <c r="C6435" s="14">
        <f t="shared" si="1304"/>
        <v>86.330799999999996</v>
      </c>
      <c r="D6435" s="13"/>
      <c r="E6435" s="14">
        <f t="shared" si="1298"/>
        <v>86.329499999999996</v>
      </c>
      <c r="F6435" s="21">
        <f t="shared" si="1309"/>
        <v>12</v>
      </c>
      <c r="G6435" s="13"/>
      <c r="H6435" s="21">
        <f t="shared" si="1305"/>
        <v>13</v>
      </c>
      <c r="I6435" s="13"/>
      <c r="J6435" s="11" t="str">
        <f t="shared" si="1306"/>
        <v/>
      </c>
      <c r="K6435" s="11" t="str">
        <f t="shared" si="1307"/>
        <v>U</v>
      </c>
      <c r="L6435" s="11" t="str">
        <f t="shared" si="1308"/>
        <v/>
      </c>
      <c r="M6435" s="13"/>
      <c r="X6435" s="13"/>
    </row>
    <row r="6436" spans="1:24" x14ac:dyDescent="0.3">
      <c r="A6436" s="13"/>
      <c r="B6436" s="11">
        <v>7454</v>
      </c>
      <c r="C6436" s="14">
        <f t="shared" si="1304"/>
        <v>86.336600000000004</v>
      </c>
      <c r="D6436" s="13"/>
      <c r="E6436" s="14">
        <f t="shared" si="1298"/>
        <v>86.335300000000004</v>
      </c>
      <c r="F6436" s="21">
        <f t="shared" si="1309"/>
        <v>13</v>
      </c>
      <c r="G6436" s="13"/>
      <c r="H6436" s="21">
        <f t="shared" si="1305"/>
        <v>13</v>
      </c>
      <c r="I6436" s="13"/>
      <c r="J6436" s="11" t="str">
        <f t="shared" si="1306"/>
        <v>X</v>
      </c>
      <c r="K6436" s="11" t="str">
        <f t="shared" si="1307"/>
        <v/>
      </c>
      <c r="L6436" s="11" t="str">
        <f t="shared" si="1308"/>
        <v/>
      </c>
      <c r="M6436" s="13"/>
      <c r="X6436" s="13"/>
    </row>
    <row r="6437" spans="1:24" x14ac:dyDescent="0.3">
      <c r="A6437" s="13"/>
      <c r="B6437" s="11">
        <v>7455</v>
      </c>
      <c r="C6437" s="14">
        <f t="shared" si="1304"/>
        <v>86.342299999999994</v>
      </c>
      <c r="D6437" s="13"/>
      <c r="E6437" s="14">
        <f t="shared" si="1298"/>
        <v>86.340999999999994</v>
      </c>
      <c r="F6437" s="21">
        <f t="shared" si="1309"/>
        <v>13</v>
      </c>
      <c r="G6437" s="13"/>
      <c r="H6437" s="21">
        <f t="shared" si="1305"/>
        <v>13</v>
      </c>
      <c r="I6437" s="13"/>
      <c r="J6437" s="11" t="str">
        <f t="shared" si="1306"/>
        <v>X</v>
      </c>
      <c r="K6437" s="11" t="str">
        <f t="shared" si="1307"/>
        <v/>
      </c>
      <c r="L6437" s="11" t="str">
        <f t="shared" si="1308"/>
        <v/>
      </c>
      <c r="M6437" s="13"/>
      <c r="X6437" s="13"/>
    </row>
    <row r="6438" spans="1:24" x14ac:dyDescent="0.3">
      <c r="A6438" s="13"/>
      <c r="B6438" s="11">
        <v>7456</v>
      </c>
      <c r="C6438" s="14">
        <f t="shared" si="1304"/>
        <v>86.348100000000002</v>
      </c>
      <c r="D6438" s="13"/>
      <c r="E6438" s="14">
        <f t="shared" si="1298"/>
        <v>86.346800000000002</v>
      </c>
      <c r="F6438" s="21">
        <f t="shared" si="1309"/>
        <v>13</v>
      </c>
      <c r="G6438" s="13"/>
      <c r="H6438" s="21">
        <f t="shared" si="1305"/>
        <v>13</v>
      </c>
      <c r="I6438" s="13"/>
      <c r="J6438" s="11" t="str">
        <f t="shared" si="1306"/>
        <v>X</v>
      </c>
      <c r="K6438" s="11" t="str">
        <f t="shared" si="1307"/>
        <v/>
      </c>
      <c r="L6438" s="11" t="str">
        <f t="shared" si="1308"/>
        <v/>
      </c>
      <c r="M6438" s="13"/>
      <c r="X6438" s="13"/>
    </row>
    <row r="6439" spans="1:24" x14ac:dyDescent="0.3">
      <c r="A6439" s="13"/>
      <c r="B6439" s="11">
        <v>7457</v>
      </c>
      <c r="C6439" s="14">
        <f t="shared" si="1304"/>
        <v>86.353899999999996</v>
      </c>
      <c r="D6439" s="13"/>
      <c r="E6439" s="14">
        <f t="shared" si="1298"/>
        <v>86.352599999999995</v>
      </c>
      <c r="F6439" s="21">
        <f t="shared" si="1309"/>
        <v>13</v>
      </c>
      <c r="G6439" s="13"/>
      <c r="H6439" s="21">
        <f t="shared" si="1305"/>
        <v>13</v>
      </c>
      <c r="I6439" s="13"/>
      <c r="J6439" s="11" t="str">
        <f t="shared" si="1306"/>
        <v>X</v>
      </c>
      <c r="K6439" s="11" t="str">
        <f t="shared" si="1307"/>
        <v/>
      </c>
      <c r="L6439" s="11" t="str">
        <f t="shared" si="1308"/>
        <v/>
      </c>
      <c r="M6439" s="13"/>
      <c r="X6439" s="13"/>
    </row>
    <row r="6440" spans="1:24" x14ac:dyDescent="0.3">
      <c r="A6440" s="13"/>
      <c r="B6440" s="11">
        <v>7458</v>
      </c>
      <c r="C6440" s="14">
        <f t="shared" si="1304"/>
        <v>86.359700000000004</v>
      </c>
      <c r="D6440" s="13"/>
      <c r="E6440" s="14">
        <f t="shared" si="1298"/>
        <v>86.358400000000003</v>
      </c>
      <c r="F6440" s="21">
        <f t="shared" si="1309"/>
        <v>13</v>
      </c>
      <c r="G6440" s="13"/>
      <c r="H6440" s="21">
        <f t="shared" si="1305"/>
        <v>13</v>
      </c>
      <c r="I6440" s="13"/>
      <c r="J6440" s="11" t="str">
        <f t="shared" si="1306"/>
        <v>X</v>
      </c>
      <c r="K6440" s="11" t="str">
        <f t="shared" si="1307"/>
        <v/>
      </c>
      <c r="L6440" s="11" t="str">
        <f t="shared" si="1308"/>
        <v/>
      </c>
      <c r="M6440" s="13"/>
      <c r="X6440" s="13"/>
    </row>
    <row r="6441" spans="1:24" x14ac:dyDescent="0.3">
      <c r="A6441" s="13"/>
      <c r="B6441" s="11">
        <v>7459</v>
      </c>
      <c r="C6441" s="14">
        <f t="shared" si="1304"/>
        <v>86.365499999999997</v>
      </c>
      <c r="D6441" s="13"/>
      <c r="E6441" s="14">
        <f t="shared" si="1298"/>
        <v>86.364199999999997</v>
      </c>
      <c r="F6441" s="21">
        <f t="shared" si="1309"/>
        <v>13</v>
      </c>
      <c r="G6441" s="13"/>
      <c r="H6441" s="21">
        <f t="shared" si="1305"/>
        <v>13</v>
      </c>
      <c r="I6441" s="13"/>
      <c r="J6441" s="11" t="str">
        <f t="shared" si="1306"/>
        <v>X</v>
      </c>
      <c r="K6441" s="11" t="str">
        <f t="shared" si="1307"/>
        <v/>
      </c>
      <c r="L6441" s="11" t="str">
        <f t="shared" si="1308"/>
        <v/>
      </c>
      <c r="M6441" s="13"/>
      <c r="X6441" s="13"/>
    </row>
    <row r="6442" spans="1:24" x14ac:dyDescent="0.3">
      <c r="A6442" s="13"/>
      <c r="B6442" s="11">
        <v>7460</v>
      </c>
      <c r="C6442" s="14">
        <f t="shared" si="1304"/>
        <v>86.371300000000005</v>
      </c>
      <c r="D6442" s="13"/>
      <c r="E6442" s="14">
        <f t="shared" si="1298"/>
        <v>86.369900000000001</v>
      </c>
      <c r="F6442" s="21">
        <f t="shared" si="1309"/>
        <v>13</v>
      </c>
      <c r="G6442" s="13"/>
      <c r="H6442" s="21">
        <f t="shared" si="1305"/>
        <v>14</v>
      </c>
      <c r="I6442" s="13"/>
      <c r="J6442" s="11" t="str">
        <f t="shared" si="1306"/>
        <v/>
      </c>
      <c r="K6442" s="11" t="str">
        <f t="shared" si="1307"/>
        <v>U</v>
      </c>
      <c r="L6442" s="11" t="str">
        <f t="shared" si="1308"/>
        <v/>
      </c>
      <c r="M6442" s="13"/>
      <c r="X6442" s="13"/>
    </row>
    <row r="6443" spans="1:24" x14ac:dyDescent="0.3">
      <c r="A6443" s="13"/>
      <c r="B6443" s="11">
        <v>7461</v>
      </c>
      <c r="C6443" s="14">
        <f t="shared" si="1304"/>
        <v>86.377099999999999</v>
      </c>
      <c r="D6443" s="13"/>
      <c r="E6443" s="14">
        <f t="shared" ref="E6443:E6506" si="1310">ROUND(86+(B6443-7396)/173,4)</f>
        <v>86.375699999999995</v>
      </c>
      <c r="F6443" s="21">
        <f t="shared" si="1309"/>
        <v>13</v>
      </c>
      <c r="G6443" s="13"/>
      <c r="H6443" s="21">
        <f t="shared" si="1305"/>
        <v>14</v>
      </c>
      <c r="I6443" s="13"/>
      <c r="J6443" s="11" t="str">
        <f t="shared" ref="J6443:J6474" si="1311">IF(H6443=F6443,"X","")</f>
        <v/>
      </c>
      <c r="K6443" s="11" t="str">
        <f t="shared" ref="K6443:K6474" si="1312">IF(H6443&gt;F6443,"U","")</f>
        <v>U</v>
      </c>
      <c r="L6443" s="11" t="str">
        <f t="shared" ref="L6443:L6474" si="1313">IF(H6443&lt;F6443,"O","")</f>
        <v/>
      </c>
      <c r="M6443" s="13"/>
      <c r="X6443" s="13"/>
    </row>
    <row r="6444" spans="1:24" x14ac:dyDescent="0.3">
      <c r="A6444" s="13"/>
      <c r="B6444" s="11">
        <v>7462</v>
      </c>
      <c r="C6444" s="14">
        <f t="shared" si="1304"/>
        <v>86.382900000000006</v>
      </c>
      <c r="D6444" s="13"/>
      <c r="E6444" s="14">
        <f t="shared" si="1310"/>
        <v>86.381500000000003</v>
      </c>
      <c r="F6444" s="21">
        <f t="shared" si="1309"/>
        <v>13</v>
      </c>
      <c r="G6444" s="13"/>
      <c r="H6444" s="21">
        <f t="shared" si="1305"/>
        <v>14</v>
      </c>
      <c r="I6444" s="13"/>
      <c r="J6444" s="11" t="str">
        <f t="shared" si="1311"/>
        <v/>
      </c>
      <c r="K6444" s="11" t="str">
        <f t="shared" si="1312"/>
        <v>U</v>
      </c>
      <c r="L6444" s="11" t="str">
        <f t="shared" si="1313"/>
        <v/>
      </c>
      <c r="M6444" s="13"/>
      <c r="X6444" s="13"/>
    </row>
    <row r="6445" spans="1:24" x14ac:dyDescent="0.3">
      <c r="A6445" s="13"/>
      <c r="B6445" s="11">
        <v>7463</v>
      </c>
      <c r="C6445" s="14">
        <f t="shared" si="1304"/>
        <v>86.3887</v>
      </c>
      <c r="D6445" s="13"/>
      <c r="E6445" s="14">
        <f t="shared" si="1310"/>
        <v>86.387299999999996</v>
      </c>
      <c r="F6445" s="21">
        <f t="shared" si="1309"/>
        <v>13</v>
      </c>
      <c r="G6445" s="13"/>
      <c r="H6445" s="21">
        <f t="shared" si="1305"/>
        <v>14</v>
      </c>
      <c r="I6445" s="13"/>
      <c r="J6445" s="11" t="str">
        <f t="shared" si="1311"/>
        <v/>
      </c>
      <c r="K6445" s="11" t="str">
        <f t="shared" si="1312"/>
        <v>U</v>
      </c>
      <c r="L6445" s="11" t="str">
        <f t="shared" si="1313"/>
        <v/>
      </c>
      <c r="M6445" s="13"/>
      <c r="X6445" s="13"/>
    </row>
    <row r="6446" spans="1:24" x14ac:dyDescent="0.3">
      <c r="A6446" s="13"/>
      <c r="B6446" s="11">
        <v>7464</v>
      </c>
      <c r="C6446" s="14">
        <f t="shared" si="1304"/>
        <v>86.394400000000005</v>
      </c>
      <c r="D6446" s="13"/>
      <c r="E6446" s="14">
        <f t="shared" si="1310"/>
        <v>86.393100000000004</v>
      </c>
      <c r="F6446" s="21">
        <f t="shared" si="1309"/>
        <v>14</v>
      </c>
      <c r="G6446" s="13"/>
      <c r="H6446" s="21">
        <f t="shared" si="1305"/>
        <v>13</v>
      </c>
      <c r="I6446" s="13"/>
      <c r="J6446" s="11" t="str">
        <f t="shared" si="1311"/>
        <v/>
      </c>
      <c r="K6446" s="11" t="str">
        <f t="shared" si="1312"/>
        <v/>
      </c>
      <c r="L6446" s="11" t="str">
        <f t="shared" si="1313"/>
        <v>O</v>
      </c>
      <c r="M6446" s="13"/>
      <c r="X6446" s="13"/>
    </row>
    <row r="6447" spans="1:24" x14ac:dyDescent="0.3">
      <c r="A6447" s="13"/>
      <c r="B6447" s="11">
        <v>7465</v>
      </c>
      <c r="C6447" s="14">
        <f t="shared" si="1304"/>
        <v>86.400199999999998</v>
      </c>
      <c r="D6447" s="13"/>
      <c r="E6447" s="14">
        <f t="shared" si="1310"/>
        <v>86.398799999999994</v>
      </c>
      <c r="F6447" s="21">
        <f t="shared" si="1309"/>
        <v>14</v>
      </c>
      <c r="G6447" s="13"/>
      <c r="H6447" s="21">
        <f t="shared" si="1305"/>
        <v>14</v>
      </c>
      <c r="I6447" s="13"/>
      <c r="J6447" s="11" t="str">
        <f t="shared" si="1311"/>
        <v>X</v>
      </c>
      <c r="K6447" s="11" t="str">
        <f t="shared" si="1312"/>
        <v/>
      </c>
      <c r="L6447" s="11" t="str">
        <f t="shared" si="1313"/>
        <v/>
      </c>
      <c r="M6447" s="13"/>
      <c r="X6447" s="13"/>
    </row>
    <row r="6448" spans="1:24" x14ac:dyDescent="0.3">
      <c r="A6448" s="13"/>
      <c r="B6448" s="11">
        <v>7466</v>
      </c>
      <c r="C6448" s="14">
        <f t="shared" si="1304"/>
        <v>86.406000000000006</v>
      </c>
      <c r="D6448" s="13"/>
      <c r="E6448" s="14">
        <f t="shared" si="1310"/>
        <v>86.404600000000002</v>
      </c>
      <c r="F6448" s="21">
        <f t="shared" si="1309"/>
        <v>14</v>
      </c>
      <c r="G6448" s="13"/>
      <c r="H6448" s="21">
        <f t="shared" si="1305"/>
        <v>14</v>
      </c>
      <c r="I6448" s="13"/>
      <c r="J6448" s="11" t="str">
        <f t="shared" si="1311"/>
        <v>X</v>
      </c>
      <c r="K6448" s="11" t="str">
        <f t="shared" si="1312"/>
        <v/>
      </c>
      <c r="L6448" s="11" t="str">
        <f t="shared" si="1313"/>
        <v/>
      </c>
      <c r="M6448" s="13"/>
      <c r="X6448" s="13"/>
    </row>
    <row r="6449" spans="1:24" x14ac:dyDescent="0.3">
      <c r="A6449" s="13"/>
      <c r="B6449" s="11">
        <v>7467</v>
      </c>
      <c r="C6449" s="14">
        <f t="shared" si="1304"/>
        <v>86.411799999999999</v>
      </c>
      <c r="D6449" s="13"/>
      <c r="E6449" s="14">
        <f t="shared" si="1310"/>
        <v>86.410399999999996</v>
      </c>
      <c r="F6449" s="21">
        <f t="shared" si="1309"/>
        <v>14</v>
      </c>
      <c r="G6449" s="13"/>
      <c r="H6449" s="21">
        <f t="shared" si="1305"/>
        <v>14</v>
      </c>
      <c r="I6449" s="13"/>
      <c r="J6449" s="11" t="str">
        <f t="shared" si="1311"/>
        <v>X</v>
      </c>
      <c r="K6449" s="11" t="str">
        <f t="shared" si="1312"/>
        <v/>
      </c>
      <c r="L6449" s="11" t="str">
        <f t="shared" si="1313"/>
        <v/>
      </c>
      <c r="M6449" s="13"/>
      <c r="X6449" s="13"/>
    </row>
    <row r="6450" spans="1:24" x14ac:dyDescent="0.3">
      <c r="A6450" s="13"/>
      <c r="B6450" s="11">
        <v>7468</v>
      </c>
      <c r="C6450" s="14">
        <f t="shared" si="1304"/>
        <v>86.417599999999993</v>
      </c>
      <c r="D6450" s="13"/>
      <c r="E6450" s="14">
        <f t="shared" si="1310"/>
        <v>86.416200000000003</v>
      </c>
      <c r="F6450" s="21">
        <f t="shared" si="1309"/>
        <v>14</v>
      </c>
      <c r="G6450" s="13"/>
      <c r="H6450" s="21">
        <f t="shared" si="1305"/>
        <v>14</v>
      </c>
      <c r="I6450" s="13"/>
      <c r="J6450" s="11" t="str">
        <f t="shared" si="1311"/>
        <v>X</v>
      </c>
      <c r="K6450" s="11" t="str">
        <f t="shared" si="1312"/>
        <v/>
      </c>
      <c r="L6450" s="11" t="str">
        <f t="shared" si="1313"/>
        <v/>
      </c>
      <c r="M6450" s="13"/>
      <c r="X6450" s="13"/>
    </row>
    <row r="6451" spans="1:24" x14ac:dyDescent="0.3">
      <c r="A6451" s="13"/>
      <c r="B6451" s="11">
        <v>7469</v>
      </c>
      <c r="C6451" s="14">
        <f t="shared" si="1304"/>
        <v>86.423400000000001</v>
      </c>
      <c r="D6451" s="13"/>
      <c r="E6451" s="14">
        <f t="shared" si="1310"/>
        <v>86.421999999999997</v>
      </c>
      <c r="F6451" s="21">
        <v>14</v>
      </c>
      <c r="G6451" s="13"/>
      <c r="H6451" s="21">
        <f t="shared" si="1305"/>
        <v>14</v>
      </c>
      <c r="I6451" s="13"/>
      <c r="J6451" s="11" t="str">
        <f t="shared" si="1311"/>
        <v>X</v>
      </c>
      <c r="K6451" s="11" t="str">
        <f t="shared" si="1312"/>
        <v/>
      </c>
      <c r="L6451" s="11" t="str">
        <f t="shared" si="1313"/>
        <v/>
      </c>
      <c r="M6451" s="13"/>
      <c r="X6451" s="13"/>
    </row>
    <row r="6452" spans="1:24" x14ac:dyDescent="0.3">
      <c r="A6452" s="13"/>
      <c r="B6452" s="11">
        <v>7470</v>
      </c>
      <c r="C6452" s="14">
        <f t="shared" si="1304"/>
        <v>86.429199999999994</v>
      </c>
      <c r="D6452" s="13"/>
      <c r="E6452" s="14">
        <f t="shared" si="1310"/>
        <v>86.427700000000002</v>
      </c>
      <c r="F6452" s="21">
        <v>14</v>
      </c>
      <c r="G6452" s="13"/>
      <c r="H6452" s="21">
        <f t="shared" si="1305"/>
        <v>15</v>
      </c>
      <c r="I6452" s="13"/>
      <c r="J6452" s="11" t="str">
        <f t="shared" si="1311"/>
        <v/>
      </c>
      <c r="K6452" s="11" t="str">
        <f t="shared" si="1312"/>
        <v>U</v>
      </c>
      <c r="L6452" s="11" t="str">
        <f t="shared" si="1313"/>
        <v/>
      </c>
      <c r="M6452" s="13"/>
      <c r="X6452" s="13"/>
    </row>
    <row r="6453" spans="1:24" x14ac:dyDescent="0.3">
      <c r="A6453" s="13"/>
      <c r="B6453" s="11">
        <v>7471</v>
      </c>
      <c r="C6453" s="14">
        <f t="shared" si="1304"/>
        <v>86.434899999999999</v>
      </c>
      <c r="D6453" s="13"/>
      <c r="E6453" s="14">
        <f t="shared" si="1310"/>
        <v>86.433499999999995</v>
      </c>
      <c r="F6453" s="21">
        <v>14</v>
      </c>
      <c r="G6453" s="13"/>
      <c r="H6453" s="21">
        <f t="shared" si="1305"/>
        <v>14</v>
      </c>
      <c r="I6453" s="13"/>
      <c r="J6453" s="11" t="str">
        <f t="shared" si="1311"/>
        <v>X</v>
      </c>
      <c r="K6453" s="11" t="str">
        <f t="shared" si="1312"/>
        <v/>
      </c>
      <c r="L6453" s="11" t="str">
        <f t="shared" si="1313"/>
        <v/>
      </c>
      <c r="M6453" s="13"/>
      <c r="X6453" s="13"/>
    </row>
    <row r="6454" spans="1:24" x14ac:dyDescent="0.3">
      <c r="A6454" s="13"/>
      <c r="B6454" s="11">
        <v>7472</v>
      </c>
      <c r="C6454" s="14">
        <f t="shared" si="1304"/>
        <v>86.440700000000007</v>
      </c>
      <c r="D6454" s="13"/>
      <c r="E6454" s="14">
        <f t="shared" si="1310"/>
        <v>86.439300000000003</v>
      </c>
      <c r="F6454" s="21">
        <v>14</v>
      </c>
      <c r="G6454" s="13"/>
      <c r="H6454" s="21">
        <f t="shared" si="1305"/>
        <v>14</v>
      </c>
      <c r="I6454" s="13"/>
      <c r="J6454" s="11" t="str">
        <f t="shared" si="1311"/>
        <v>X</v>
      </c>
      <c r="K6454" s="11" t="str">
        <f t="shared" si="1312"/>
        <v/>
      </c>
      <c r="L6454" s="11" t="str">
        <f t="shared" si="1313"/>
        <v/>
      </c>
      <c r="M6454" s="13"/>
      <c r="X6454" s="13"/>
    </row>
    <row r="6455" spans="1:24" x14ac:dyDescent="0.3">
      <c r="A6455" s="13"/>
      <c r="B6455" s="11">
        <v>7473</v>
      </c>
      <c r="C6455" s="14">
        <f t="shared" si="1304"/>
        <v>86.4465</v>
      </c>
      <c r="D6455" s="13"/>
      <c r="E6455" s="14">
        <f t="shared" si="1310"/>
        <v>86.445099999999996</v>
      </c>
      <c r="F6455" s="21">
        <v>14</v>
      </c>
      <c r="G6455" s="13"/>
      <c r="H6455" s="21">
        <f t="shared" si="1305"/>
        <v>14</v>
      </c>
      <c r="I6455" s="13"/>
      <c r="J6455" s="11" t="str">
        <f t="shared" si="1311"/>
        <v>X</v>
      </c>
      <c r="K6455" s="11" t="str">
        <f t="shared" si="1312"/>
        <v/>
      </c>
      <c r="L6455" s="11" t="str">
        <f t="shared" si="1313"/>
        <v/>
      </c>
      <c r="M6455" s="13"/>
      <c r="X6455" s="13"/>
    </row>
    <row r="6456" spans="1:24" x14ac:dyDescent="0.3">
      <c r="A6456" s="13"/>
      <c r="B6456" s="11">
        <v>7474</v>
      </c>
      <c r="C6456" s="14">
        <f t="shared" si="1304"/>
        <v>86.452299999999994</v>
      </c>
      <c r="D6456" s="13"/>
      <c r="E6456" s="14">
        <f t="shared" si="1310"/>
        <v>86.450900000000004</v>
      </c>
      <c r="F6456" s="21">
        <v>14</v>
      </c>
      <c r="G6456" s="13"/>
      <c r="H6456" s="21">
        <f t="shared" si="1305"/>
        <v>14</v>
      </c>
      <c r="I6456" s="13"/>
      <c r="J6456" s="11" t="str">
        <f t="shared" si="1311"/>
        <v>X</v>
      </c>
      <c r="K6456" s="11" t="str">
        <f t="shared" si="1312"/>
        <v/>
      </c>
      <c r="L6456" s="11" t="str">
        <f t="shared" si="1313"/>
        <v/>
      </c>
      <c r="M6456" s="13"/>
      <c r="X6456" s="13"/>
    </row>
    <row r="6457" spans="1:24" x14ac:dyDescent="0.3">
      <c r="A6457" s="13"/>
      <c r="B6457" s="11">
        <v>7475</v>
      </c>
      <c r="C6457" s="14">
        <f t="shared" si="1304"/>
        <v>86.458100000000002</v>
      </c>
      <c r="D6457" s="13"/>
      <c r="E6457" s="14">
        <f t="shared" si="1310"/>
        <v>86.456599999999995</v>
      </c>
      <c r="F6457" s="21">
        <v>14</v>
      </c>
      <c r="G6457" s="13"/>
      <c r="H6457" s="21">
        <f t="shared" si="1305"/>
        <v>15</v>
      </c>
      <c r="I6457" s="13"/>
      <c r="J6457" s="11" t="str">
        <f t="shared" si="1311"/>
        <v/>
      </c>
      <c r="K6457" s="11" t="str">
        <f t="shared" si="1312"/>
        <v>U</v>
      </c>
      <c r="L6457" s="11" t="str">
        <f t="shared" si="1313"/>
        <v/>
      </c>
      <c r="M6457" s="13"/>
      <c r="X6457" s="13"/>
    </row>
    <row r="6458" spans="1:24" x14ac:dyDescent="0.3">
      <c r="A6458" s="13"/>
      <c r="B6458" s="11">
        <v>7476</v>
      </c>
      <c r="C6458" s="14">
        <f t="shared" si="1304"/>
        <v>86.463899999999995</v>
      </c>
      <c r="D6458" s="13"/>
      <c r="E6458" s="14">
        <f t="shared" si="1310"/>
        <v>86.462400000000002</v>
      </c>
      <c r="F6458" s="21">
        <v>14</v>
      </c>
      <c r="G6458" s="13"/>
      <c r="H6458" s="21">
        <f t="shared" si="1305"/>
        <v>15</v>
      </c>
      <c r="I6458" s="13"/>
      <c r="J6458" s="11" t="str">
        <f t="shared" si="1311"/>
        <v/>
      </c>
      <c r="K6458" s="11" t="str">
        <f t="shared" si="1312"/>
        <v>U</v>
      </c>
      <c r="L6458" s="11" t="str">
        <f t="shared" si="1313"/>
        <v/>
      </c>
      <c r="M6458" s="13"/>
      <c r="X6458" s="13"/>
    </row>
    <row r="6459" spans="1:24" x14ac:dyDescent="0.3">
      <c r="A6459" s="13"/>
      <c r="B6459" s="11">
        <v>7477</v>
      </c>
      <c r="C6459" s="14">
        <f t="shared" si="1304"/>
        <v>86.4696</v>
      </c>
      <c r="D6459" s="13"/>
      <c r="E6459" s="14">
        <f t="shared" si="1310"/>
        <v>86.468199999999996</v>
      </c>
      <c r="F6459" s="21">
        <v>14</v>
      </c>
      <c r="G6459" s="13"/>
      <c r="H6459" s="21">
        <f t="shared" si="1305"/>
        <v>14</v>
      </c>
      <c r="I6459" s="13"/>
      <c r="J6459" s="11" t="str">
        <f t="shared" si="1311"/>
        <v>X</v>
      </c>
      <c r="K6459" s="11" t="str">
        <f t="shared" si="1312"/>
        <v/>
      </c>
      <c r="L6459" s="11" t="str">
        <f t="shared" si="1313"/>
        <v/>
      </c>
      <c r="M6459" s="13"/>
      <c r="X6459" s="13"/>
    </row>
    <row r="6460" spans="1:24" x14ac:dyDescent="0.3">
      <c r="A6460" s="13"/>
      <c r="B6460" s="11">
        <v>7478</v>
      </c>
      <c r="C6460" s="14">
        <f t="shared" si="1304"/>
        <v>86.475399999999993</v>
      </c>
      <c r="D6460" s="13"/>
      <c r="E6460" s="14">
        <f t="shared" si="1310"/>
        <v>86.474000000000004</v>
      </c>
      <c r="F6460" s="21">
        <v>14</v>
      </c>
      <c r="G6460" s="13"/>
      <c r="H6460" s="21">
        <f t="shared" si="1305"/>
        <v>14</v>
      </c>
      <c r="I6460" s="13"/>
      <c r="J6460" s="11" t="str">
        <f t="shared" si="1311"/>
        <v>X</v>
      </c>
      <c r="K6460" s="11" t="str">
        <f t="shared" si="1312"/>
        <v/>
      </c>
      <c r="L6460" s="11" t="str">
        <f t="shared" si="1313"/>
        <v/>
      </c>
      <c r="M6460" s="13"/>
      <c r="X6460" s="13"/>
    </row>
    <row r="6461" spans="1:24" x14ac:dyDescent="0.3">
      <c r="A6461" s="13"/>
      <c r="B6461" s="11">
        <v>7479</v>
      </c>
      <c r="C6461" s="14">
        <f t="shared" si="1304"/>
        <v>86.481200000000001</v>
      </c>
      <c r="D6461" s="13"/>
      <c r="E6461" s="14">
        <f t="shared" si="1310"/>
        <v>86.479799999999997</v>
      </c>
      <c r="F6461" s="21">
        <v>14</v>
      </c>
      <c r="G6461" s="13"/>
      <c r="H6461" s="21">
        <f t="shared" si="1305"/>
        <v>14</v>
      </c>
      <c r="I6461" s="13"/>
      <c r="J6461" s="11" t="str">
        <f t="shared" si="1311"/>
        <v>X</v>
      </c>
      <c r="K6461" s="11" t="str">
        <f t="shared" si="1312"/>
        <v/>
      </c>
      <c r="L6461" s="11" t="str">
        <f t="shared" si="1313"/>
        <v/>
      </c>
      <c r="M6461" s="13"/>
      <c r="X6461" s="13"/>
    </row>
    <row r="6462" spans="1:24" x14ac:dyDescent="0.3">
      <c r="A6462" s="13"/>
      <c r="B6462" s="11">
        <v>7480</v>
      </c>
      <c r="C6462" s="14">
        <f t="shared" si="1304"/>
        <v>86.486999999999995</v>
      </c>
      <c r="D6462" s="13"/>
      <c r="E6462" s="14">
        <f t="shared" si="1310"/>
        <v>86.485500000000002</v>
      </c>
      <c r="F6462" s="21">
        <v>14</v>
      </c>
      <c r="G6462" s="13"/>
      <c r="H6462" s="21">
        <f t="shared" si="1305"/>
        <v>15</v>
      </c>
      <c r="I6462" s="13"/>
      <c r="J6462" s="11" t="str">
        <f t="shared" si="1311"/>
        <v/>
      </c>
      <c r="K6462" s="11" t="str">
        <f t="shared" si="1312"/>
        <v>U</v>
      </c>
      <c r="L6462" s="11" t="str">
        <f t="shared" si="1313"/>
        <v/>
      </c>
      <c r="M6462" s="13"/>
      <c r="X6462" s="13"/>
    </row>
    <row r="6463" spans="1:24" x14ac:dyDescent="0.3">
      <c r="A6463" s="13"/>
      <c r="B6463" s="11">
        <v>7481</v>
      </c>
      <c r="C6463" s="14">
        <f t="shared" si="1304"/>
        <v>86.492800000000003</v>
      </c>
      <c r="D6463" s="13"/>
      <c r="E6463" s="14">
        <f t="shared" si="1310"/>
        <v>86.491299999999995</v>
      </c>
      <c r="F6463" s="21">
        <v>14</v>
      </c>
      <c r="G6463" s="13"/>
      <c r="H6463" s="21">
        <f t="shared" si="1305"/>
        <v>15</v>
      </c>
      <c r="I6463" s="13"/>
      <c r="J6463" s="11" t="str">
        <f t="shared" si="1311"/>
        <v/>
      </c>
      <c r="K6463" s="11" t="str">
        <f t="shared" si="1312"/>
        <v>U</v>
      </c>
      <c r="L6463" s="11" t="str">
        <f t="shared" si="1313"/>
        <v/>
      </c>
      <c r="M6463" s="13"/>
      <c r="X6463" s="13"/>
    </row>
    <row r="6464" spans="1:24" x14ac:dyDescent="0.3">
      <c r="A6464" s="13"/>
      <c r="B6464" s="11">
        <v>7482</v>
      </c>
      <c r="C6464" s="14">
        <f t="shared" si="1304"/>
        <v>86.498599999999996</v>
      </c>
      <c r="D6464" s="13"/>
      <c r="E6464" s="14">
        <f t="shared" si="1310"/>
        <v>86.497100000000003</v>
      </c>
      <c r="F6464" s="21">
        <v>14</v>
      </c>
      <c r="G6464" s="13"/>
      <c r="H6464" s="21">
        <f t="shared" si="1305"/>
        <v>15</v>
      </c>
      <c r="I6464" s="13"/>
      <c r="J6464" s="11" t="str">
        <f t="shared" si="1311"/>
        <v/>
      </c>
      <c r="K6464" s="11" t="str">
        <f t="shared" si="1312"/>
        <v>U</v>
      </c>
      <c r="L6464" s="11" t="str">
        <f t="shared" si="1313"/>
        <v/>
      </c>
      <c r="M6464" s="13"/>
      <c r="X6464" s="13"/>
    </row>
    <row r="6465" spans="1:24" x14ac:dyDescent="0.3">
      <c r="A6465" s="13"/>
      <c r="B6465" s="11">
        <v>7483</v>
      </c>
      <c r="C6465" s="14">
        <f t="shared" si="1304"/>
        <v>86.504300000000001</v>
      </c>
      <c r="D6465" s="13"/>
      <c r="E6465" s="14">
        <f t="shared" si="1310"/>
        <v>86.502899999999997</v>
      </c>
      <c r="F6465" s="21">
        <v>14</v>
      </c>
      <c r="G6465" s="13"/>
      <c r="H6465" s="21">
        <f t="shared" si="1305"/>
        <v>14</v>
      </c>
      <c r="I6465" s="13"/>
      <c r="J6465" s="11" t="str">
        <f t="shared" si="1311"/>
        <v>X</v>
      </c>
      <c r="K6465" s="11" t="str">
        <f t="shared" si="1312"/>
        <v/>
      </c>
      <c r="L6465" s="11" t="str">
        <f t="shared" si="1313"/>
        <v/>
      </c>
      <c r="M6465" s="13"/>
      <c r="X6465" s="13"/>
    </row>
    <row r="6466" spans="1:24" x14ac:dyDescent="0.3">
      <c r="A6466" s="13"/>
      <c r="B6466" s="11">
        <v>7484</v>
      </c>
      <c r="C6466" s="14">
        <f t="shared" si="1304"/>
        <v>86.510099999999994</v>
      </c>
      <c r="D6466" s="13"/>
      <c r="E6466" s="14">
        <f t="shared" si="1310"/>
        <v>86.508700000000005</v>
      </c>
      <c r="F6466" s="21">
        <v>14</v>
      </c>
      <c r="G6466" s="13"/>
      <c r="H6466" s="21">
        <f t="shared" si="1305"/>
        <v>14</v>
      </c>
      <c r="I6466" s="13"/>
      <c r="J6466" s="11" t="str">
        <f t="shared" si="1311"/>
        <v>X</v>
      </c>
      <c r="K6466" s="11" t="str">
        <f t="shared" si="1312"/>
        <v/>
      </c>
      <c r="L6466" s="11" t="str">
        <f t="shared" si="1313"/>
        <v/>
      </c>
      <c r="M6466" s="13"/>
      <c r="X6466" s="13"/>
    </row>
    <row r="6467" spans="1:24" x14ac:dyDescent="0.3">
      <c r="A6467" s="13"/>
      <c r="B6467" s="11">
        <v>7485</v>
      </c>
      <c r="C6467" s="14">
        <f t="shared" si="1304"/>
        <v>86.515900000000002</v>
      </c>
      <c r="D6467" s="13"/>
      <c r="E6467" s="14">
        <f t="shared" si="1310"/>
        <v>86.514499999999998</v>
      </c>
      <c r="F6467" s="21">
        <v>14</v>
      </c>
      <c r="G6467" s="13"/>
      <c r="H6467" s="21">
        <f t="shared" si="1305"/>
        <v>14</v>
      </c>
      <c r="I6467" s="13"/>
      <c r="J6467" s="11" t="str">
        <f t="shared" si="1311"/>
        <v>X</v>
      </c>
      <c r="K6467" s="11" t="str">
        <f t="shared" si="1312"/>
        <v/>
      </c>
      <c r="L6467" s="11" t="str">
        <f t="shared" si="1313"/>
        <v/>
      </c>
      <c r="M6467" s="13"/>
      <c r="X6467" s="13"/>
    </row>
    <row r="6468" spans="1:24" x14ac:dyDescent="0.3">
      <c r="A6468" s="13"/>
      <c r="B6468" s="11">
        <v>7486</v>
      </c>
      <c r="C6468" s="14">
        <f t="shared" si="1304"/>
        <v>86.521699999999996</v>
      </c>
      <c r="D6468" s="13"/>
      <c r="E6468" s="14">
        <f t="shared" si="1310"/>
        <v>86.520200000000003</v>
      </c>
      <c r="F6468" s="21">
        <v>14</v>
      </c>
      <c r="G6468" s="13"/>
      <c r="H6468" s="21">
        <f t="shared" si="1305"/>
        <v>15</v>
      </c>
      <c r="I6468" s="13"/>
      <c r="J6468" s="11" t="str">
        <f t="shared" si="1311"/>
        <v/>
      </c>
      <c r="K6468" s="11" t="str">
        <f t="shared" si="1312"/>
        <v>U</v>
      </c>
      <c r="L6468" s="11" t="str">
        <f t="shared" si="1313"/>
        <v/>
      </c>
      <c r="M6468" s="13"/>
      <c r="X6468" s="13"/>
    </row>
    <row r="6469" spans="1:24" x14ac:dyDescent="0.3">
      <c r="A6469" s="13"/>
      <c r="B6469" s="11">
        <v>7487</v>
      </c>
      <c r="C6469" s="14">
        <f t="shared" si="1304"/>
        <v>86.527500000000003</v>
      </c>
      <c r="D6469" s="13"/>
      <c r="E6469" s="14">
        <f t="shared" si="1310"/>
        <v>86.525999999999996</v>
      </c>
      <c r="F6469" s="21">
        <v>14</v>
      </c>
      <c r="G6469" s="13"/>
      <c r="H6469" s="21">
        <f t="shared" si="1305"/>
        <v>15</v>
      </c>
      <c r="I6469" s="13"/>
      <c r="J6469" s="11" t="str">
        <f t="shared" si="1311"/>
        <v/>
      </c>
      <c r="K6469" s="11" t="str">
        <f t="shared" si="1312"/>
        <v>U</v>
      </c>
      <c r="L6469" s="11" t="str">
        <f t="shared" si="1313"/>
        <v/>
      </c>
      <c r="M6469" s="13"/>
      <c r="X6469" s="13"/>
    </row>
    <row r="6470" spans="1:24" x14ac:dyDescent="0.3">
      <c r="A6470" s="13"/>
      <c r="B6470" s="11">
        <v>7488</v>
      </c>
      <c r="C6470" s="14">
        <f t="shared" ref="C6470:C6533" si="1314">ROUND(SQRT(B6470),4)</f>
        <v>86.533199999999994</v>
      </c>
      <c r="D6470" s="13"/>
      <c r="E6470" s="14">
        <f t="shared" si="1310"/>
        <v>86.531800000000004</v>
      </c>
      <c r="F6470" s="21">
        <v>14</v>
      </c>
      <c r="G6470" s="13"/>
      <c r="H6470" s="21">
        <f t="shared" si="1305"/>
        <v>14</v>
      </c>
      <c r="I6470" s="13"/>
      <c r="J6470" s="11" t="str">
        <f t="shared" si="1311"/>
        <v>X</v>
      </c>
      <c r="K6470" s="11" t="str">
        <f t="shared" si="1312"/>
        <v/>
      </c>
      <c r="L6470" s="11" t="str">
        <f t="shared" si="1313"/>
        <v/>
      </c>
      <c r="M6470" s="13"/>
      <c r="X6470" s="13"/>
    </row>
    <row r="6471" spans="1:24" x14ac:dyDescent="0.3">
      <c r="A6471" s="13"/>
      <c r="B6471" s="11">
        <v>7489</v>
      </c>
      <c r="C6471" s="14">
        <f t="shared" si="1314"/>
        <v>86.539000000000001</v>
      </c>
      <c r="D6471" s="13"/>
      <c r="E6471" s="14">
        <f t="shared" si="1310"/>
        <v>86.537599999999998</v>
      </c>
      <c r="F6471" s="21">
        <v>14</v>
      </c>
      <c r="G6471" s="13"/>
      <c r="H6471" s="21">
        <f t="shared" ref="H6471:H6534" si="1315">ROUND(C6471-E6471,4)*10000</f>
        <v>14</v>
      </c>
      <c r="I6471" s="13"/>
      <c r="J6471" s="11" t="str">
        <f t="shared" si="1311"/>
        <v>X</v>
      </c>
      <c r="K6471" s="11" t="str">
        <f t="shared" si="1312"/>
        <v/>
      </c>
      <c r="L6471" s="11" t="str">
        <f t="shared" si="1313"/>
        <v/>
      </c>
      <c r="M6471" s="13"/>
      <c r="X6471" s="13"/>
    </row>
    <row r="6472" spans="1:24" x14ac:dyDescent="0.3">
      <c r="A6472" s="13"/>
      <c r="B6472" s="11">
        <v>7490</v>
      </c>
      <c r="C6472" s="14">
        <f t="shared" si="1314"/>
        <v>86.544799999999995</v>
      </c>
      <c r="D6472" s="13"/>
      <c r="E6472" s="14">
        <f t="shared" si="1310"/>
        <v>86.543400000000005</v>
      </c>
      <c r="F6472" s="21">
        <v>14</v>
      </c>
      <c r="G6472" s="13"/>
      <c r="H6472" s="21">
        <f t="shared" si="1315"/>
        <v>14</v>
      </c>
      <c r="I6472" s="13"/>
      <c r="J6472" s="11" t="str">
        <f t="shared" si="1311"/>
        <v>X</v>
      </c>
      <c r="K6472" s="11" t="str">
        <f t="shared" si="1312"/>
        <v/>
      </c>
      <c r="L6472" s="11" t="str">
        <f t="shared" si="1313"/>
        <v/>
      </c>
      <c r="M6472" s="13"/>
      <c r="X6472" s="13"/>
    </row>
    <row r="6473" spans="1:24" x14ac:dyDescent="0.3">
      <c r="A6473" s="13"/>
      <c r="B6473" s="11">
        <v>7491</v>
      </c>
      <c r="C6473" s="14">
        <f t="shared" si="1314"/>
        <v>86.550600000000003</v>
      </c>
      <c r="D6473" s="13"/>
      <c r="E6473" s="14">
        <f t="shared" si="1310"/>
        <v>86.549099999999996</v>
      </c>
      <c r="F6473" s="21">
        <v>14</v>
      </c>
      <c r="G6473" s="13"/>
      <c r="H6473" s="21">
        <f t="shared" si="1315"/>
        <v>15</v>
      </c>
      <c r="I6473" s="13"/>
      <c r="J6473" s="11" t="str">
        <f t="shared" si="1311"/>
        <v/>
      </c>
      <c r="K6473" s="11" t="str">
        <f t="shared" si="1312"/>
        <v>U</v>
      </c>
      <c r="L6473" s="11" t="str">
        <f t="shared" si="1313"/>
        <v/>
      </c>
      <c r="M6473" s="13"/>
      <c r="X6473" s="13"/>
    </row>
    <row r="6474" spans="1:24" x14ac:dyDescent="0.3">
      <c r="A6474" s="13"/>
      <c r="B6474" s="11">
        <v>7492</v>
      </c>
      <c r="C6474" s="14">
        <f t="shared" si="1314"/>
        <v>86.556299999999993</v>
      </c>
      <c r="D6474" s="13"/>
      <c r="E6474" s="14">
        <f t="shared" si="1310"/>
        <v>86.554900000000004</v>
      </c>
      <c r="F6474" s="21">
        <v>14</v>
      </c>
      <c r="G6474" s="13"/>
      <c r="H6474" s="21">
        <f t="shared" si="1315"/>
        <v>14</v>
      </c>
      <c r="I6474" s="13"/>
      <c r="J6474" s="11" t="str">
        <f t="shared" si="1311"/>
        <v>X</v>
      </c>
      <c r="K6474" s="11" t="str">
        <f t="shared" si="1312"/>
        <v/>
      </c>
      <c r="L6474" s="11" t="str">
        <f t="shared" si="1313"/>
        <v/>
      </c>
      <c r="M6474" s="13"/>
      <c r="X6474" s="13"/>
    </row>
    <row r="6475" spans="1:24" x14ac:dyDescent="0.3">
      <c r="A6475" s="13"/>
      <c r="B6475" s="11">
        <v>7493</v>
      </c>
      <c r="C6475" s="14">
        <f t="shared" si="1314"/>
        <v>86.562100000000001</v>
      </c>
      <c r="D6475" s="13"/>
      <c r="E6475" s="14">
        <f t="shared" si="1310"/>
        <v>86.560699999999997</v>
      </c>
      <c r="F6475" s="21">
        <v>14</v>
      </c>
      <c r="G6475" s="13"/>
      <c r="H6475" s="21">
        <f t="shared" si="1315"/>
        <v>14</v>
      </c>
      <c r="I6475" s="13"/>
      <c r="J6475" s="11" t="str">
        <f t="shared" ref="J6475:J6506" si="1316">IF(H6475=F6475,"X","")</f>
        <v>X</v>
      </c>
      <c r="K6475" s="11" t="str">
        <f t="shared" ref="K6475:K6506" si="1317">IF(H6475&gt;F6475,"U","")</f>
        <v/>
      </c>
      <c r="L6475" s="11" t="str">
        <f t="shared" ref="L6475:L6506" si="1318">IF(H6475&lt;F6475,"O","")</f>
        <v/>
      </c>
      <c r="M6475" s="13"/>
      <c r="X6475" s="13"/>
    </row>
    <row r="6476" spans="1:24" x14ac:dyDescent="0.3">
      <c r="A6476" s="13"/>
      <c r="B6476" s="11">
        <v>7494</v>
      </c>
      <c r="C6476" s="14">
        <f t="shared" si="1314"/>
        <v>86.567899999999995</v>
      </c>
      <c r="D6476" s="13"/>
      <c r="E6476" s="14">
        <f t="shared" si="1310"/>
        <v>86.566500000000005</v>
      </c>
      <c r="F6476" s="21">
        <v>14</v>
      </c>
      <c r="G6476" s="13"/>
      <c r="H6476" s="21">
        <f t="shared" si="1315"/>
        <v>14</v>
      </c>
      <c r="I6476" s="13"/>
      <c r="J6476" s="11" t="str">
        <f t="shared" si="1316"/>
        <v>X</v>
      </c>
      <c r="K6476" s="11" t="str">
        <f t="shared" si="1317"/>
        <v/>
      </c>
      <c r="L6476" s="11" t="str">
        <f t="shared" si="1318"/>
        <v/>
      </c>
      <c r="M6476" s="13"/>
      <c r="X6476" s="13"/>
    </row>
    <row r="6477" spans="1:24" x14ac:dyDescent="0.3">
      <c r="A6477" s="13"/>
      <c r="B6477" s="11">
        <v>7495</v>
      </c>
      <c r="C6477" s="14">
        <f t="shared" si="1314"/>
        <v>86.573700000000002</v>
      </c>
      <c r="D6477" s="13"/>
      <c r="E6477" s="14">
        <f t="shared" si="1310"/>
        <v>86.572299999999998</v>
      </c>
      <c r="F6477" s="21">
        <v>14</v>
      </c>
      <c r="G6477" s="13"/>
      <c r="H6477" s="21">
        <f t="shared" si="1315"/>
        <v>14</v>
      </c>
      <c r="I6477" s="13"/>
      <c r="J6477" s="11" t="str">
        <f t="shared" si="1316"/>
        <v>X</v>
      </c>
      <c r="K6477" s="11" t="str">
        <f t="shared" si="1317"/>
        <v/>
      </c>
      <c r="L6477" s="11" t="str">
        <f t="shared" si="1318"/>
        <v/>
      </c>
      <c r="M6477" s="13"/>
      <c r="X6477" s="13"/>
    </row>
    <row r="6478" spans="1:24" x14ac:dyDescent="0.3">
      <c r="A6478" s="13"/>
      <c r="B6478" s="11">
        <v>7496</v>
      </c>
      <c r="C6478" s="14">
        <f t="shared" si="1314"/>
        <v>86.579400000000007</v>
      </c>
      <c r="D6478" s="13"/>
      <c r="E6478" s="14">
        <f t="shared" si="1310"/>
        <v>86.578000000000003</v>
      </c>
      <c r="F6478" s="21">
        <v>14</v>
      </c>
      <c r="G6478" s="13"/>
      <c r="H6478" s="21">
        <f t="shared" si="1315"/>
        <v>14</v>
      </c>
      <c r="I6478" s="13"/>
      <c r="J6478" s="11" t="str">
        <f t="shared" si="1316"/>
        <v>X</v>
      </c>
      <c r="K6478" s="11" t="str">
        <f t="shared" si="1317"/>
        <v/>
      </c>
      <c r="L6478" s="11" t="str">
        <f t="shared" si="1318"/>
        <v/>
      </c>
      <c r="M6478" s="13"/>
      <c r="X6478" s="13"/>
    </row>
    <row r="6479" spans="1:24" x14ac:dyDescent="0.3">
      <c r="A6479" s="13"/>
      <c r="B6479" s="11">
        <v>7497</v>
      </c>
      <c r="C6479" s="14">
        <f t="shared" si="1314"/>
        <v>86.5852</v>
      </c>
      <c r="D6479" s="13"/>
      <c r="E6479" s="14">
        <f t="shared" si="1310"/>
        <v>86.583799999999997</v>
      </c>
      <c r="F6479" s="21">
        <f t="shared" ref="F6479:F6502" si="1319">ROUND(14-(((E6479-86)-0.58)/0.14)*(14/6),0)</f>
        <v>14</v>
      </c>
      <c r="G6479" s="13"/>
      <c r="H6479" s="21">
        <f t="shared" si="1315"/>
        <v>14</v>
      </c>
      <c r="I6479" s="13"/>
      <c r="J6479" s="11" t="str">
        <f t="shared" si="1316"/>
        <v>X</v>
      </c>
      <c r="K6479" s="11" t="str">
        <f t="shared" si="1317"/>
        <v/>
      </c>
      <c r="L6479" s="11" t="str">
        <f t="shared" si="1318"/>
        <v/>
      </c>
      <c r="M6479" s="13"/>
      <c r="X6479" s="13"/>
    </row>
    <row r="6480" spans="1:24" x14ac:dyDescent="0.3">
      <c r="A6480" s="13"/>
      <c r="B6480" s="11">
        <v>7498</v>
      </c>
      <c r="C6480" s="14">
        <f t="shared" si="1314"/>
        <v>86.590999999999994</v>
      </c>
      <c r="D6480" s="13"/>
      <c r="E6480" s="14">
        <f t="shared" si="1310"/>
        <v>86.589600000000004</v>
      </c>
      <c r="F6480" s="21">
        <f t="shared" si="1319"/>
        <v>14</v>
      </c>
      <c r="G6480" s="13"/>
      <c r="H6480" s="21">
        <f t="shared" si="1315"/>
        <v>14</v>
      </c>
      <c r="I6480" s="13"/>
      <c r="J6480" s="11" t="str">
        <f t="shared" si="1316"/>
        <v>X</v>
      </c>
      <c r="K6480" s="11" t="str">
        <f t="shared" si="1317"/>
        <v/>
      </c>
      <c r="L6480" s="11" t="str">
        <f t="shared" si="1318"/>
        <v/>
      </c>
      <c r="M6480" s="13"/>
      <c r="X6480" s="13"/>
    </row>
    <row r="6481" spans="1:24" x14ac:dyDescent="0.3">
      <c r="A6481" s="13"/>
      <c r="B6481" s="11">
        <v>7499</v>
      </c>
      <c r="C6481" s="14">
        <f t="shared" si="1314"/>
        <v>86.596800000000002</v>
      </c>
      <c r="D6481" s="13"/>
      <c r="E6481" s="14">
        <f t="shared" si="1310"/>
        <v>86.595399999999998</v>
      </c>
      <c r="F6481" s="21">
        <f t="shared" si="1319"/>
        <v>14</v>
      </c>
      <c r="G6481" s="13"/>
      <c r="H6481" s="21">
        <f t="shared" si="1315"/>
        <v>14</v>
      </c>
      <c r="I6481" s="13"/>
      <c r="J6481" s="11" t="str">
        <f t="shared" si="1316"/>
        <v>X</v>
      </c>
      <c r="K6481" s="11" t="str">
        <f t="shared" si="1317"/>
        <v/>
      </c>
      <c r="L6481" s="11" t="str">
        <f t="shared" si="1318"/>
        <v/>
      </c>
      <c r="M6481" s="13"/>
      <c r="X6481" s="13"/>
    </row>
    <row r="6482" spans="1:24" x14ac:dyDescent="0.3">
      <c r="A6482" s="13"/>
      <c r="B6482" s="11">
        <v>7500</v>
      </c>
      <c r="C6482" s="14">
        <f t="shared" si="1314"/>
        <v>86.602500000000006</v>
      </c>
      <c r="D6482" s="13"/>
      <c r="E6482" s="14">
        <f t="shared" si="1310"/>
        <v>86.601200000000006</v>
      </c>
      <c r="F6482" s="21">
        <f t="shared" si="1319"/>
        <v>14</v>
      </c>
      <c r="G6482" s="13"/>
      <c r="H6482" s="21">
        <f t="shared" si="1315"/>
        <v>13</v>
      </c>
      <c r="I6482" s="13"/>
      <c r="J6482" s="11" t="str">
        <f t="shared" si="1316"/>
        <v/>
      </c>
      <c r="K6482" s="11" t="str">
        <f t="shared" si="1317"/>
        <v/>
      </c>
      <c r="L6482" s="11" t="str">
        <f t="shared" si="1318"/>
        <v>O</v>
      </c>
      <c r="M6482" s="13"/>
      <c r="X6482" s="13"/>
    </row>
    <row r="6483" spans="1:24" x14ac:dyDescent="0.3">
      <c r="A6483" s="13"/>
      <c r="B6483" s="11">
        <v>7501</v>
      </c>
      <c r="C6483" s="14">
        <f t="shared" si="1314"/>
        <v>86.6083</v>
      </c>
      <c r="D6483" s="13"/>
      <c r="E6483" s="14">
        <f t="shared" si="1310"/>
        <v>86.606899999999996</v>
      </c>
      <c r="F6483" s="21">
        <f t="shared" si="1319"/>
        <v>14</v>
      </c>
      <c r="G6483" s="13"/>
      <c r="H6483" s="21">
        <f t="shared" si="1315"/>
        <v>14</v>
      </c>
      <c r="I6483" s="13"/>
      <c r="J6483" s="11" t="str">
        <f t="shared" si="1316"/>
        <v>X</v>
      </c>
      <c r="K6483" s="11" t="str">
        <f t="shared" si="1317"/>
        <v/>
      </c>
      <c r="L6483" s="11" t="str">
        <f t="shared" si="1318"/>
        <v/>
      </c>
      <c r="M6483" s="13"/>
      <c r="X6483" s="13"/>
    </row>
    <row r="6484" spans="1:24" x14ac:dyDescent="0.3">
      <c r="A6484" s="13"/>
      <c r="B6484" s="11">
        <v>7502</v>
      </c>
      <c r="C6484" s="14">
        <f t="shared" si="1314"/>
        <v>86.614099999999993</v>
      </c>
      <c r="D6484" s="13"/>
      <c r="E6484" s="14">
        <f t="shared" si="1310"/>
        <v>86.612700000000004</v>
      </c>
      <c r="F6484" s="21">
        <f t="shared" si="1319"/>
        <v>13</v>
      </c>
      <c r="G6484" s="13"/>
      <c r="H6484" s="21">
        <f t="shared" si="1315"/>
        <v>14</v>
      </c>
      <c r="I6484" s="13"/>
      <c r="J6484" s="11" t="str">
        <f t="shared" si="1316"/>
        <v/>
      </c>
      <c r="K6484" s="11" t="str">
        <f t="shared" si="1317"/>
        <v>U</v>
      </c>
      <c r="L6484" s="11" t="str">
        <f t="shared" si="1318"/>
        <v/>
      </c>
      <c r="M6484" s="13"/>
      <c r="X6484" s="13"/>
    </row>
    <row r="6485" spans="1:24" x14ac:dyDescent="0.3">
      <c r="A6485" s="13"/>
      <c r="B6485" s="11">
        <v>7503</v>
      </c>
      <c r="C6485" s="14">
        <f t="shared" si="1314"/>
        <v>86.619900000000001</v>
      </c>
      <c r="D6485" s="13"/>
      <c r="E6485" s="14">
        <f t="shared" si="1310"/>
        <v>86.618499999999997</v>
      </c>
      <c r="F6485" s="21">
        <f t="shared" si="1319"/>
        <v>13</v>
      </c>
      <c r="G6485" s="13"/>
      <c r="H6485" s="21">
        <f t="shared" si="1315"/>
        <v>14</v>
      </c>
      <c r="I6485" s="13"/>
      <c r="J6485" s="11" t="str">
        <f t="shared" si="1316"/>
        <v/>
      </c>
      <c r="K6485" s="11" t="str">
        <f t="shared" si="1317"/>
        <v>U</v>
      </c>
      <c r="L6485" s="11" t="str">
        <f t="shared" si="1318"/>
        <v/>
      </c>
      <c r="M6485" s="13"/>
      <c r="X6485" s="13"/>
    </row>
    <row r="6486" spans="1:24" x14ac:dyDescent="0.3">
      <c r="A6486" s="13"/>
      <c r="B6486" s="11">
        <v>7504</v>
      </c>
      <c r="C6486" s="14">
        <f t="shared" si="1314"/>
        <v>86.625600000000006</v>
      </c>
      <c r="D6486" s="13"/>
      <c r="E6486" s="14">
        <f t="shared" si="1310"/>
        <v>86.624300000000005</v>
      </c>
      <c r="F6486" s="21">
        <f t="shared" si="1319"/>
        <v>13</v>
      </c>
      <c r="G6486" s="13"/>
      <c r="H6486" s="21">
        <f t="shared" si="1315"/>
        <v>13</v>
      </c>
      <c r="I6486" s="13"/>
      <c r="J6486" s="11" t="str">
        <f t="shared" si="1316"/>
        <v>X</v>
      </c>
      <c r="K6486" s="11" t="str">
        <f t="shared" si="1317"/>
        <v/>
      </c>
      <c r="L6486" s="11" t="str">
        <f t="shared" si="1318"/>
        <v/>
      </c>
      <c r="M6486" s="13"/>
      <c r="X6486" s="13"/>
    </row>
    <row r="6487" spans="1:24" x14ac:dyDescent="0.3">
      <c r="A6487" s="13"/>
      <c r="B6487" s="11">
        <v>7505</v>
      </c>
      <c r="C6487" s="14">
        <f t="shared" si="1314"/>
        <v>86.631399999999999</v>
      </c>
      <c r="D6487" s="13"/>
      <c r="E6487" s="14">
        <f t="shared" si="1310"/>
        <v>86.630099999999999</v>
      </c>
      <c r="F6487" s="21">
        <f t="shared" si="1319"/>
        <v>13</v>
      </c>
      <c r="G6487" s="13"/>
      <c r="H6487" s="21">
        <f t="shared" si="1315"/>
        <v>13</v>
      </c>
      <c r="I6487" s="13"/>
      <c r="J6487" s="11" t="str">
        <f t="shared" si="1316"/>
        <v>X</v>
      </c>
      <c r="K6487" s="11" t="str">
        <f t="shared" si="1317"/>
        <v/>
      </c>
      <c r="L6487" s="11" t="str">
        <f t="shared" si="1318"/>
        <v/>
      </c>
      <c r="M6487" s="13"/>
      <c r="X6487" s="13"/>
    </row>
    <row r="6488" spans="1:24" x14ac:dyDescent="0.3">
      <c r="A6488" s="13"/>
      <c r="B6488" s="11">
        <v>7506</v>
      </c>
      <c r="C6488" s="14">
        <f t="shared" si="1314"/>
        <v>86.637200000000007</v>
      </c>
      <c r="D6488" s="13"/>
      <c r="E6488" s="14">
        <f t="shared" si="1310"/>
        <v>86.635800000000003</v>
      </c>
      <c r="F6488" s="21">
        <f t="shared" si="1319"/>
        <v>13</v>
      </c>
      <c r="G6488" s="13"/>
      <c r="H6488" s="21">
        <f t="shared" si="1315"/>
        <v>14</v>
      </c>
      <c r="I6488" s="13"/>
      <c r="J6488" s="11" t="str">
        <f t="shared" si="1316"/>
        <v/>
      </c>
      <c r="K6488" s="11" t="str">
        <f t="shared" si="1317"/>
        <v>U</v>
      </c>
      <c r="L6488" s="11" t="str">
        <f t="shared" si="1318"/>
        <v/>
      </c>
      <c r="M6488" s="13"/>
      <c r="X6488" s="13"/>
    </row>
    <row r="6489" spans="1:24" x14ac:dyDescent="0.3">
      <c r="A6489" s="13"/>
      <c r="B6489" s="11">
        <v>7507</v>
      </c>
      <c r="C6489" s="14">
        <f t="shared" si="1314"/>
        <v>86.642899999999997</v>
      </c>
      <c r="D6489" s="13"/>
      <c r="E6489" s="14">
        <f t="shared" si="1310"/>
        <v>86.641599999999997</v>
      </c>
      <c r="F6489" s="21">
        <f t="shared" si="1319"/>
        <v>13</v>
      </c>
      <c r="G6489" s="13"/>
      <c r="H6489" s="21">
        <f t="shared" si="1315"/>
        <v>13</v>
      </c>
      <c r="I6489" s="13"/>
      <c r="J6489" s="11" t="str">
        <f t="shared" si="1316"/>
        <v>X</v>
      </c>
      <c r="K6489" s="11" t="str">
        <f t="shared" si="1317"/>
        <v/>
      </c>
      <c r="L6489" s="11" t="str">
        <f t="shared" si="1318"/>
        <v/>
      </c>
      <c r="M6489" s="13"/>
      <c r="X6489" s="13"/>
    </row>
    <row r="6490" spans="1:24" x14ac:dyDescent="0.3">
      <c r="A6490" s="13"/>
      <c r="B6490" s="11">
        <v>7508</v>
      </c>
      <c r="C6490" s="14">
        <f t="shared" si="1314"/>
        <v>86.648700000000005</v>
      </c>
      <c r="D6490" s="13"/>
      <c r="E6490" s="14">
        <f t="shared" si="1310"/>
        <v>86.647400000000005</v>
      </c>
      <c r="F6490" s="21">
        <f t="shared" si="1319"/>
        <v>13</v>
      </c>
      <c r="G6490" s="13"/>
      <c r="H6490" s="21">
        <f t="shared" si="1315"/>
        <v>13</v>
      </c>
      <c r="I6490" s="13"/>
      <c r="J6490" s="11" t="str">
        <f t="shared" si="1316"/>
        <v>X</v>
      </c>
      <c r="K6490" s="11" t="str">
        <f t="shared" si="1317"/>
        <v/>
      </c>
      <c r="L6490" s="11" t="str">
        <f t="shared" si="1318"/>
        <v/>
      </c>
      <c r="M6490" s="13"/>
      <c r="X6490" s="13"/>
    </row>
    <row r="6491" spans="1:24" x14ac:dyDescent="0.3">
      <c r="A6491" s="13"/>
      <c r="B6491" s="11">
        <v>7509</v>
      </c>
      <c r="C6491" s="14">
        <f t="shared" si="1314"/>
        <v>86.654499999999999</v>
      </c>
      <c r="D6491" s="13"/>
      <c r="E6491" s="14">
        <f t="shared" si="1310"/>
        <v>86.653199999999998</v>
      </c>
      <c r="F6491" s="21">
        <f t="shared" si="1319"/>
        <v>13</v>
      </c>
      <c r="G6491" s="13"/>
      <c r="H6491" s="21">
        <f t="shared" si="1315"/>
        <v>13</v>
      </c>
      <c r="I6491" s="13"/>
      <c r="J6491" s="11" t="str">
        <f t="shared" si="1316"/>
        <v>X</v>
      </c>
      <c r="K6491" s="11" t="str">
        <f t="shared" si="1317"/>
        <v/>
      </c>
      <c r="L6491" s="11" t="str">
        <f t="shared" si="1318"/>
        <v/>
      </c>
      <c r="M6491" s="13"/>
      <c r="X6491" s="13"/>
    </row>
    <row r="6492" spans="1:24" x14ac:dyDescent="0.3">
      <c r="A6492" s="13"/>
      <c r="B6492" s="11">
        <v>7510</v>
      </c>
      <c r="C6492" s="14">
        <f t="shared" si="1314"/>
        <v>86.660300000000007</v>
      </c>
      <c r="D6492" s="13"/>
      <c r="E6492" s="14">
        <f t="shared" si="1310"/>
        <v>86.659000000000006</v>
      </c>
      <c r="F6492" s="21">
        <f t="shared" si="1319"/>
        <v>13</v>
      </c>
      <c r="G6492" s="13"/>
      <c r="H6492" s="21">
        <f t="shared" si="1315"/>
        <v>13</v>
      </c>
      <c r="I6492" s="13"/>
      <c r="J6492" s="11" t="str">
        <f t="shared" si="1316"/>
        <v>X</v>
      </c>
      <c r="K6492" s="11" t="str">
        <f t="shared" si="1317"/>
        <v/>
      </c>
      <c r="L6492" s="11" t="str">
        <f t="shared" si="1318"/>
        <v/>
      </c>
      <c r="M6492" s="13"/>
      <c r="X6492" s="13"/>
    </row>
    <row r="6493" spans="1:24" x14ac:dyDescent="0.3">
      <c r="A6493" s="13"/>
      <c r="B6493" s="11">
        <v>7511</v>
      </c>
      <c r="C6493" s="14">
        <f t="shared" si="1314"/>
        <v>86.665999999999997</v>
      </c>
      <c r="D6493" s="13"/>
      <c r="E6493" s="14">
        <f t="shared" si="1310"/>
        <v>86.664699999999996</v>
      </c>
      <c r="F6493" s="21">
        <f t="shared" si="1319"/>
        <v>13</v>
      </c>
      <c r="G6493" s="13"/>
      <c r="H6493" s="21">
        <f t="shared" si="1315"/>
        <v>13</v>
      </c>
      <c r="I6493" s="13"/>
      <c r="J6493" s="11" t="str">
        <f t="shared" si="1316"/>
        <v>X</v>
      </c>
      <c r="K6493" s="11" t="str">
        <f t="shared" si="1317"/>
        <v/>
      </c>
      <c r="L6493" s="11" t="str">
        <f t="shared" si="1318"/>
        <v/>
      </c>
      <c r="M6493" s="13"/>
      <c r="X6493" s="13"/>
    </row>
    <row r="6494" spans="1:24" x14ac:dyDescent="0.3">
      <c r="A6494" s="13"/>
      <c r="B6494" s="11">
        <v>7512</v>
      </c>
      <c r="C6494" s="14">
        <f t="shared" si="1314"/>
        <v>86.671800000000005</v>
      </c>
      <c r="D6494" s="13"/>
      <c r="E6494" s="14">
        <f t="shared" si="1310"/>
        <v>86.670500000000004</v>
      </c>
      <c r="F6494" s="21">
        <f t="shared" si="1319"/>
        <v>12</v>
      </c>
      <c r="G6494" s="13"/>
      <c r="H6494" s="21">
        <f t="shared" si="1315"/>
        <v>13</v>
      </c>
      <c r="I6494" s="13"/>
      <c r="J6494" s="11" t="str">
        <f t="shared" si="1316"/>
        <v/>
      </c>
      <c r="K6494" s="11" t="str">
        <f t="shared" si="1317"/>
        <v>U</v>
      </c>
      <c r="L6494" s="11" t="str">
        <f t="shared" si="1318"/>
        <v/>
      </c>
      <c r="M6494" s="13"/>
      <c r="X6494" s="13"/>
    </row>
    <row r="6495" spans="1:24" x14ac:dyDescent="0.3">
      <c r="A6495" s="13"/>
      <c r="B6495" s="11">
        <v>7513</v>
      </c>
      <c r="C6495" s="14">
        <f t="shared" si="1314"/>
        <v>86.677599999999998</v>
      </c>
      <c r="D6495" s="13"/>
      <c r="E6495" s="14">
        <f t="shared" si="1310"/>
        <v>86.676299999999998</v>
      </c>
      <c r="F6495" s="21">
        <f t="shared" si="1319"/>
        <v>12</v>
      </c>
      <c r="G6495" s="13"/>
      <c r="H6495" s="21">
        <f t="shared" si="1315"/>
        <v>13</v>
      </c>
      <c r="I6495" s="13"/>
      <c r="J6495" s="11" t="str">
        <f t="shared" si="1316"/>
        <v/>
      </c>
      <c r="K6495" s="11" t="str">
        <f t="shared" si="1317"/>
        <v>U</v>
      </c>
      <c r="L6495" s="11" t="str">
        <f t="shared" si="1318"/>
        <v/>
      </c>
      <c r="M6495" s="13"/>
      <c r="X6495" s="13"/>
    </row>
    <row r="6496" spans="1:24" x14ac:dyDescent="0.3">
      <c r="A6496" s="13"/>
      <c r="B6496" s="11">
        <v>7514</v>
      </c>
      <c r="C6496" s="14">
        <f t="shared" si="1314"/>
        <v>86.683300000000003</v>
      </c>
      <c r="D6496" s="13"/>
      <c r="E6496" s="14">
        <f t="shared" si="1310"/>
        <v>86.682100000000005</v>
      </c>
      <c r="F6496" s="21">
        <f t="shared" si="1319"/>
        <v>12</v>
      </c>
      <c r="G6496" s="13"/>
      <c r="H6496" s="21">
        <f t="shared" si="1315"/>
        <v>11.999999999999998</v>
      </c>
      <c r="I6496" s="13"/>
      <c r="J6496" s="11" t="str">
        <f t="shared" si="1316"/>
        <v>X</v>
      </c>
      <c r="K6496" s="11" t="str">
        <f t="shared" si="1317"/>
        <v/>
      </c>
      <c r="L6496" s="11" t="str">
        <f t="shared" si="1318"/>
        <v/>
      </c>
      <c r="M6496" s="13"/>
      <c r="X6496" s="13"/>
    </row>
    <row r="6497" spans="1:24" x14ac:dyDescent="0.3">
      <c r="A6497" s="13"/>
      <c r="B6497" s="11">
        <v>7515</v>
      </c>
      <c r="C6497" s="14">
        <f t="shared" si="1314"/>
        <v>86.689099999999996</v>
      </c>
      <c r="D6497" s="13"/>
      <c r="E6497" s="14">
        <f t="shared" si="1310"/>
        <v>86.687899999999999</v>
      </c>
      <c r="F6497" s="21">
        <f t="shared" si="1319"/>
        <v>12</v>
      </c>
      <c r="G6497" s="13"/>
      <c r="H6497" s="21">
        <f t="shared" si="1315"/>
        <v>11.999999999999998</v>
      </c>
      <c r="I6497" s="13"/>
      <c r="J6497" s="11" t="str">
        <f t="shared" si="1316"/>
        <v>X</v>
      </c>
      <c r="K6497" s="11" t="str">
        <f t="shared" si="1317"/>
        <v/>
      </c>
      <c r="L6497" s="11" t="str">
        <f t="shared" si="1318"/>
        <v/>
      </c>
      <c r="M6497" s="13"/>
      <c r="X6497" s="13"/>
    </row>
    <row r="6498" spans="1:24" x14ac:dyDescent="0.3">
      <c r="A6498" s="13"/>
      <c r="B6498" s="11">
        <v>7516</v>
      </c>
      <c r="C6498" s="14">
        <f t="shared" si="1314"/>
        <v>86.694900000000004</v>
      </c>
      <c r="D6498" s="13"/>
      <c r="E6498" s="14">
        <f t="shared" si="1310"/>
        <v>86.693600000000004</v>
      </c>
      <c r="F6498" s="21">
        <f t="shared" si="1319"/>
        <v>12</v>
      </c>
      <c r="G6498" s="13"/>
      <c r="H6498" s="21">
        <f t="shared" si="1315"/>
        <v>13</v>
      </c>
      <c r="I6498" s="13"/>
      <c r="J6498" s="11" t="str">
        <f t="shared" si="1316"/>
        <v/>
      </c>
      <c r="K6498" s="11" t="str">
        <f t="shared" si="1317"/>
        <v>U</v>
      </c>
      <c r="L6498" s="11" t="str">
        <f t="shared" si="1318"/>
        <v/>
      </c>
      <c r="M6498" s="13"/>
      <c r="X6498" s="13"/>
    </row>
    <row r="6499" spans="1:24" x14ac:dyDescent="0.3">
      <c r="A6499" s="13"/>
      <c r="B6499" s="11">
        <v>7517</v>
      </c>
      <c r="C6499" s="14">
        <f t="shared" si="1314"/>
        <v>86.700599999999994</v>
      </c>
      <c r="D6499" s="13"/>
      <c r="E6499" s="14">
        <f t="shared" si="1310"/>
        <v>86.699399999999997</v>
      </c>
      <c r="F6499" s="21">
        <f t="shared" si="1319"/>
        <v>12</v>
      </c>
      <c r="G6499" s="13"/>
      <c r="H6499" s="21">
        <f t="shared" si="1315"/>
        <v>11.999999999999998</v>
      </c>
      <c r="I6499" s="13"/>
      <c r="J6499" s="11" t="str">
        <f t="shared" si="1316"/>
        <v>X</v>
      </c>
      <c r="K6499" s="11" t="str">
        <f t="shared" si="1317"/>
        <v/>
      </c>
      <c r="L6499" s="11" t="str">
        <f t="shared" si="1318"/>
        <v/>
      </c>
      <c r="M6499" s="13"/>
      <c r="X6499" s="13"/>
    </row>
    <row r="6500" spans="1:24" x14ac:dyDescent="0.3">
      <c r="A6500" s="13"/>
      <c r="B6500" s="11">
        <v>7518</v>
      </c>
      <c r="C6500" s="14">
        <f t="shared" si="1314"/>
        <v>86.706400000000002</v>
      </c>
      <c r="D6500" s="13"/>
      <c r="E6500" s="14">
        <f t="shared" si="1310"/>
        <v>86.705200000000005</v>
      </c>
      <c r="F6500" s="21">
        <f t="shared" si="1319"/>
        <v>12</v>
      </c>
      <c r="G6500" s="13"/>
      <c r="H6500" s="21">
        <f t="shared" si="1315"/>
        <v>11.999999999999998</v>
      </c>
      <c r="I6500" s="13"/>
      <c r="J6500" s="11" t="str">
        <f t="shared" si="1316"/>
        <v>X</v>
      </c>
      <c r="K6500" s="11" t="str">
        <f t="shared" si="1317"/>
        <v/>
      </c>
      <c r="L6500" s="11" t="str">
        <f t="shared" si="1318"/>
        <v/>
      </c>
      <c r="M6500" s="13"/>
      <c r="X6500" s="13"/>
    </row>
    <row r="6501" spans="1:24" x14ac:dyDescent="0.3">
      <c r="A6501" s="13"/>
      <c r="B6501" s="11">
        <v>7519</v>
      </c>
      <c r="C6501" s="14">
        <f t="shared" si="1314"/>
        <v>86.712199999999996</v>
      </c>
      <c r="D6501" s="13"/>
      <c r="E6501" s="14">
        <f t="shared" si="1310"/>
        <v>86.710999999999999</v>
      </c>
      <c r="F6501" s="21">
        <f t="shared" si="1319"/>
        <v>12</v>
      </c>
      <c r="G6501" s="13"/>
      <c r="H6501" s="21">
        <f t="shared" si="1315"/>
        <v>11.999999999999998</v>
      </c>
      <c r="I6501" s="13"/>
      <c r="J6501" s="11" t="str">
        <f t="shared" si="1316"/>
        <v>X</v>
      </c>
      <c r="K6501" s="11" t="str">
        <f t="shared" si="1317"/>
        <v/>
      </c>
      <c r="L6501" s="11" t="str">
        <f t="shared" si="1318"/>
        <v/>
      </c>
      <c r="M6501" s="13"/>
      <c r="X6501" s="13"/>
    </row>
    <row r="6502" spans="1:24" x14ac:dyDescent="0.3">
      <c r="A6502" s="13"/>
      <c r="B6502" s="11">
        <v>7520</v>
      </c>
      <c r="C6502" s="14">
        <f t="shared" si="1314"/>
        <v>86.7179</v>
      </c>
      <c r="D6502" s="13"/>
      <c r="E6502" s="14">
        <f t="shared" si="1310"/>
        <v>86.716800000000006</v>
      </c>
      <c r="F6502" s="21">
        <f t="shared" si="1319"/>
        <v>12</v>
      </c>
      <c r="G6502" s="13"/>
      <c r="H6502" s="21">
        <f t="shared" si="1315"/>
        <v>11</v>
      </c>
      <c r="I6502" s="13"/>
      <c r="J6502" s="11" t="str">
        <f t="shared" si="1316"/>
        <v/>
      </c>
      <c r="K6502" s="11" t="str">
        <f t="shared" si="1317"/>
        <v/>
      </c>
      <c r="L6502" s="11" t="str">
        <f t="shared" si="1318"/>
        <v>O</v>
      </c>
      <c r="M6502" s="13"/>
      <c r="X6502" s="13"/>
    </row>
    <row r="6503" spans="1:24" x14ac:dyDescent="0.3">
      <c r="A6503" s="13"/>
      <c r="B6503" s="11">
        <v>7521</v>
      </c>
      <c r="C6503" s="14">
        <f t="shared" si="1314"/>
        <v>86.723699999999994</v>
      </c>
      <c r="D6503" s="13"/>
      <c r="E6503" s="14">
        <f t="shared" si="1310"/>
        <v>86.722499999999997</v>
      </c>
      <c r="F6503" s="21">
        <f t="shared" ref="F6503:F6526" si="1320">ROUND((14/2)+((0.86-(E6503-86))/0.14)*(14/3),0)</f>
        <v>12</v>
      </c>
      <c r="G6503" s="13"/>
      <c r="H6503" s="21">
        <f t="shared" si="1315"/>
        <v>11.999999999999998</v>
      </c>
      <c r="I6503" s="13"/>
      <c r="J6503" s="11" t="str">
        <f t="shared" si="1316"/>
        <v>X</v>
      </c>
      <c r="K6503" s="11" t="str">
        <f t="shared" si="1317"/>
        <v/>
      </c>
      <c r="L6503" s="11" t="str">
        <f t="shared" si="1318"/>
        <v/>
      </c>
      <c r="M6503" s="13"/>
      <c r="X6503" s="13"/>
    </row>
    <row r="6504" spans="1:24" x14ac:dyDescent="0.3">
      <c r="A6504" s="13"/>
      <c r="B6504" s="11">
        <v>7522</v>
      </c>
      <c r="C6504" s="14">
        <f t="shared" si="1314"/>
        <v>86.729500000000002</v>
      </c>
      <c r="D6504" s="13"/>
      <c r="E6504" s="14">
        <f t="shared" si="1310"/>
        <v>86.728300000000004</v>
      </c>
      <c r="F6504" s="21">
        <f t="shared" si="1320"/>
        <v>11</v>
      </c>
      <c r="G6504" s="13"/>
      <c r="H6504" s="21">
        <f t="shared" si="1315"/>
        <v>11.999999999999998</v>
      </c>
      <c r="I6504" s="13"/>
      <c r="J6504" s="11" t="str">
        <f t="shared" si="1316"/>
        <v/>
      </c>
      <c r="K6504" s="11" t="str">
        <f t="shared" si="1317"/>
        <v>U</v>
      </c>
      <c r="L6504" s="11" t="str">
        <f t="shared" si="1318"/>
        <v/>
      </c>
      <c r="M6504" s="13"/>
      <c r="X6504" s="13"/>
    </row>
    <row r="6505" spans="1:24" x14ac:dyDescent="0.3">
      <c r="A6505" s="13"/>
      <c r="B6505" s="11">
        <v>7523</v>
      </c>
      <c r="C6505" s="14">
        <f t="shared" si="1314"/>
        <v>86.735200000000006</v>
      </c>
      <c r="D6505" s="13"/>
      <c r="E6505" s="14">
        <f t="shared" si="1310"/>
        <v>86.734099999999998</v>
      </c>
      <c r="F6505" s="21">
        <f t="shared" si="1320"/>
        <v>11</v>
      </c>
      <c r="G6505" s="13"/>
      <c r="H6505" s="21">
        <f t="shared" si="1315"/>
        <v>11</v>
      </c>
      <c r="I6505" s="13"/>
      <c r="J6505" s="11" t="str">
        <f t="shared" si="1316"/>
        <v>X</v>
      </c>
      <c r="K6505" s="11" t="str">
        <f t="shared" si="1317"/>
        <v/>
      </c>
      <c r="L6505" s="11" t="str">
        <f t="shared" si="1318"/>
        <v/>
      </c>
      <c r="M6505" s="13"/>
      <c r="X6505" s="13"/>
    </row>
    <row r="6506" spans="1:24" x14ac:dyDescent="0.3">
      <c r="A6506" s="13"/>
      <c r="B6506" s="11">
        <v>7524</v>
      </c>
      <c r="C6506" s="14">
        <f t="shared" si="1314"/>
        <v>86.741</v>
      </c>
      <c r="D6506" s="13"/>
      <c r="E6506" s="14">
        <f t="shared" si="1310"/>
        <v>86.739900000000006</v>
      </c>
      <c r="F6506" s="21">
        <f t="shared" si="1320"/>
        <v>11</v>
      </c>
      <c r="G6506" s="13"/>
      <c r="H6506" s="21">
        <f t="shared" si="1315"/>
        <v>11</v>
      </c>
      <c r="I6506" s="13"/>
      <c r="J6506" s="11" t="str">
        <f t="shared" si="1316"/>
        <v>X</v>
      </c>
      <c r="K6506" s="11" t="str">
        <f t="shared" si="1317"/>
        <v/>
      </c>
      <c r="L6506" s="11" t="str">
        <f t="shared" si="1318"/>
        <v/>
      </c>
      <c r="M6506" s="13"/>
      <c r="X6506" s="13"/>
    </row>
    <row r="6507" spans="1:24" x14ac:dyDescent="0.3">
      <c r="A6507" s="13"/>
      <c r="B6507" s="11">
        <v>7525</v>
      </c>
      <c r="C6507" s="14">
        <f t="shared" si="1314"/>
        <v>86.746799999999993</v>
      </c>
      <c r="D6507" s="13"/>
      <c r="E6507" s="14">
        <f t="shared" ref="E6507:E6550" si="1321">ROUND(86+(B6507-7396)/173,4)</f>
        <v>86.745699999999999</v>
      </c>
      <c r="F6507" s="21">
        <f t="shared" si="1320"/>
        <v>11</v>
      </c>
      <c r="G6507" s="13"/>
      <c r="H6507" s="21">
        <f t="shared" si="1315"/>
        <v>11</v>
      </c>
      <c r="I6507" s="13"/>
      <c r="J6507" s="11" t="str">
        <f t="shared" ref="J6507:J6538" si="1322">IF(H6507=F6507,"X","")</f>
        <v>X</v>
      </c>
      <c r="K6507" s="11" t="str">
        <f t="shared" ref="K6507:K6538" si="1323">IF(H6507&gt;F6507,"U","")</f>
        <v/>
      </c>
      <c r="L6507" s="11" t="str">
        <f t="shared" ref="L6507:L6538" si="1324">IF(H6507&lt;F6507,"O","")</f>
        <v/>
      </c>
      <c r="M6507" s="13"/>
      <c r="X6507" s="13"/>
    </row>
    <row r="6508" spans="1:24" x14ac:dyDescent="0.3">
      <c r="A6508" s="13"/>
      <c r="B6508" s="11">
        <v>7526</v>
      </c>
      <c r="C6508" s="14">
        <f t="shared" si="1314"/>
        <v>86.752499999999998</v>
      </c>
      <c r="D6508" s="13"/>
      <c r="E6508" s="14">
        <f t="shared" si="1321"/>
        <v>86.751400000000004</v>
      </c>
      <c r="F6508" s="21">
        <f t="shared" si="1320"/>
        <v>11</v>
      </c>
      <c r="G6508" s="13"/>
      <c r="H6508" s="21">
        <f t="shared" si="1315"/>
        <v>11</v>
      </c>
      <c r="I6508" s="13"/>
      <c r="J6508" s="11" t="str">
        <f t="shared" si="1322"/>
        <v>X</v>
      </c>
      <c r="K6508" s="11" t="str">
        <f t="shared" si="1323"/>
        <v/>
      </c>
      <c r="L6508" s="11" t="str">
        <f t="shared" si="1324"/>
        <v/>
      </c>
      <c r="M6508" s="13"/>
      <c r="X6508" s="13"/>
    </row>
    <row r="6509" spans="1:24" x14ac:dyDescent="0.3">
      <c r="A6509" s="13"/>
      <c r="B6509" s="11">
        <v>7527</v>
      </c>
      <c r="C6509" s="14">
        <f t="shared" si="1314"/>
        <v>86.758300000000006</v>
      </c>
      <c r="D6509" s="13"/>
      <c r="E6509" s="14">
        <f t="shared" si="1321"/>
        <v>86.757199999999997</v>
      </c>
      <c r="F6509" s="21">
        <f t="shared" si="1320"/>
        <v>10</v>
      </c>
      <c r="G6509" s="13"/>
      <c r="H6509" s="21">
        <f t="shared" si="1315"/>
        <v>11</v>
      </c>
      <c r="I6509" s="13"/>
      <c r="J6509" s="11" t="str">
        <f t="shared" si="1322"/>
        <v/>
      </c>
      <c r="K6509" s="11" t="str">
        <f t="shared" si="1323"/>
        <v>U</v>
      </c>
      <c r="L6509" s="11" t="str">
        <f t="shared" si="1324"/>
        <v/>
      </c>
      <c r="M6509" s="13"/>
      <c r="X6509" s="13"/>
    </row>
    <row r="6510" spans="1:24" x14ac:dyDescent="0.3">
      <c r="A6510" s="13"/>
      <c r="B6510" s="11">
        <v>7528</v>
      </c>
      <c r="C6510" s="14">
        <f t="shared" si="1314"/>
        <v>86.763999999999996</v>
      </c>
      <c r="D6510" s="13"/>
      <c r="E6510" s="14">
        <f t="shared" si="1321"/>
        <v>86.763000000000005</v>
      </c>
      <c r="F6510" s="21">
        <f t="shared" si="1320"/>
        <v>10</v>
      </c>
      <c r="G6510" s="13"/>
      <c r="H6510" s="21">
        <f t="shared" si="1315"/>
        <v>10</v>
      </c>
      <c r="I6510" s="13"/>
      <c r="J6510" s="11" t="str">
        <f t="shared" si="1322"/>
        <v>X</v>
      </c>
      <c r="K6510" s="11" t="str">
        <f t="shared" si="1323"/>
        <v/>
      </c>
      <c r="L6510" s="11" t="str">
        <f t="shared" si="1324"/>
        <v/>
      </c>
      <c r="M6510" s="13"/>
      <c r="X6510" s="13"/>
    </row>
    <row r="6511" spans="1:24" x14ac:dyDescent="0.3">
      <c r="A6511" s="13"/>
      <c r="B6511" s="11">
        <v>7529</v>
      </c>
      <c r="C6511" s="14">
        <f t="shared" si="1314"/>
        <v>86.769800000000004</v>
      </c>
      <c r="D6511" s="13"/>
      <c r="E6511" s="14">
        <f t="shared" si="1321"/>
        <v>86.768799999999999</v>
      </c>
      <c r="F6511" s="21">
        <f t="shared" si="1320"/>
        <v>10</v>
      </c>
      <c r="G6511" s="13"/>
      <c r="H6511" s="21">
        <f t="shared" si="1315"/>
        <v>10</v>
      </c>
      <c r="I6511" s="13"/>
      <c r="J6511" s="11" t="str">
        <f t="shared" si="1322"/>
        <v>X</v>
      </c>
      <c r="K6511" s="11" t="str">
        <f t="shared" si="1323"/>
        <v/>
      </c>
      <c r="L6511" s="11" t="str">
        <f t="shared" si="1324"/>
        <v/>
      </c>
      <c r="M6511" s="13"/>
      <c r="X6511" s="13"/>
    </row>
    <row r="6512" spans="1:24" x14ac:dyDescent="0.3">
      <c r="A6512" s="13"/>
      <c r="B6512" s="11">
        <v>7530</v>
      </c>
      <c r="C6512" s="14">
        <f t="shared" si="1314"/>
        <v>86.775599999999997</v>
      </c>
      <c r="D6512" s="13"/>
      <c r="E6512" s="14">
        <f t="shared" si="1321"/>
        <v>86.774600000000007</v>
      </c>
      <c r="F6512" s="21">
        <f t="shared" si="1320"/>
        <v>10</v>
      </c>
      <c r="G6512" s="13"/>
      <c r="H6512" s="21">
        <f t="shared" si="1315"/>
        <v>10</v>
      </c>
      <c r="I6512" s="13"/>
      <c r="J6512" s="11" t="str">
        <f t="shared" si="1322"/>
        <v>X</v>
      </c>
      <c r="K6512" s="11" t="str">
        <f t="shared" si="1323"/>
        <v/>
      </c>
      <c r="L6512" s="11" t="str">
        <f t="shared" si="1324"/>
        <v/>
      </c>
      <c r="M6512" s="13"/>
      <c r="X6512" s="13"/>
    </row>
    <row r="6513" spans="1:24" x14ac:dyDescent="0.3">
      <c r="A6513" s="13"/>
      <c r="B6513" s="11">
        <v>7531</v>
      </c>
      <c r="C6513" s="14">
        <f t="shared" si="1314"/>
        <v>86.781300000000002</v>
      </c>
      <c r="D6513" s="13"/>
      <c r="E6513" s="14">
        <f t="shared" si="1321"/>
        <v>86.780299999999997</v>
      </c>
      <c r="F6513" s="21">
        <f t="shared" si="1320"/>
        <v>10</v>
      </c>
      <c r="G6513" s="13"/>
      <c r="H6513" s="21">
        <f t="shared" si="1315"/>
        <v>10</v>
      </c>
      <c r="I6513" s="13"/>
      <c r="J6513" s="11" t="str">
        <f t="shared" si="1322"/>
        <v>X</v>
      </c>
      <c r="K6513" s="11" t="str">
        <f t="shared" si="1323"/>
        <v/>
      </c>
      <c r="L6513" s="11" t="str">
        <f t="shared" si="1324"/>
        <v/>
      </c>
      <c r="M6513" s="13"/>
      <c r="X6513" s="13"/>
    </row>
    <row r="6514" spans="1:24" x14ac:dyDescent="0.3">
      <c r="A6514" s="13"/>
      <c r="B6514" s="11">
        <v>7532</v>
      </c>
      <c r="C6514" s="14">
        <f t="shared" si="1314"/>
        <v>86.787099999999995</v>
      </c>
      <c r="D6514" s="13"/>
      <c r="E6514" s="14">
        <f t="shared" si="1321"/>
        <v>86.786100000000005</v>
      </c>
      <c r="F6514" s="21">
        <f t="shared" si="1320"/>
        <v>9</v>
      </c>
      <c r="G6514" s="13"/>
      <c r="H6514" s="21">
        <f t="shared" si="1315"/>
        <v>10</v>
      </c>
      <c r="I6514" s="13"/>
      <c r="J6514" s="11" t="str">
        <f t="shared" si="1322"/>
        <v/>
      </c>
      <c r="K6514" s="11" t="str">
        <f t="shared" si="1323"/>
        <v>U</v>
      </c>
      <c r="L6514" s="11" t="str">
        <f t="shared" si="1324"/>
        <v/>
      </c>
      <c r="M6514" s="13"/>
      <c r="X6514" s="13"/>
    </row>
    <row r="6515" spans="1:24" x14ac:dyDescent="0.3">
      <c r="A6515" s="13"/>
      <c r="B6515" s="11">
        <v>7533</v>
      </c>
      <c r="C6515" s="14">
        <f t="shared" si="1314"/>
        <v>86.792900000000003</v>
      </c>
      <c r="D6515" s="13"/>
      <c r="E6515" s="14">
        <f t="shared" si="1321"/>
        <v>86.791899999999998</v>
      </c>
      <c r="F6515" s="21">
        <f t="shared" si="1320"/>
        <v>9</v>
      </c>
      <c r="G6515" s="13"/>
      <c r="H6515" s="21">
        <f t="shared" si="1315"/>
        <v>10</v>
      </c>
      <c r="I6515" s="13"/>
      <c r="J6515" s="11" t="str">
        <f t="shared" si="1322"/>
        <v/>
      </c>
      <c r="K6515" s="11" t="str">
        <f t="shared" si="1323"/>
        <v>U</v>
      </c>
      <c r="L6515" s="11" t="str">
        <f t="shared" si="1324"/>
        <v/>
      </c>
      <c r="M6515" s="13"/>
      <c r="X6515" s="13"/>
    </row>
    <row r="6516" spans="1:24" x14ac:dyDescent="0.3">
      <c r="A6516" s="13"/>
      <c r="B6516" s="11">
        <v>7534</v>
      </c>
      <c r="C6516" s="14">
        <f t="shared" si="1314"/>
        <v>86.798599999999993</v>
      </c>
      <c r="D6516" s="13"/>
      <c r="E6516" s="14">
        <f t="shared" si="1321"/>
        <v>86.797700000000006</v>
      </c>
      <c r="F6516" s="21">
        <f t="shared" si="1320"/>
        <v>9</v>
      </c>
      <c r="G6516" s="13"/>
      <c r="H6516" s="21">
        <f t="shared" si="1315"/>
        <v>9</v>
      </c>
      <c r="I6516" s="13"/>
      <c r="J6516" s="11" t="str">
        <f t="shared" si="1322"/>
        <v>X</v>
      </c>
      <c r="K6516" s="11" t="str">
        <f t="shared" si="1323"/>
        <v/>
      </c>
      <c r="L6516" s="11" t="str">
        <f t="shared" si="1324"/>
        <v/>
      </c>
      <c r="M6516" s="13"/>
      <c r="X6516" s="13"/>
    </row>
    <row r="6517" spans="1:24" x14ac:dyDescent="0.3">
      <c r="A6517" s="13"/>
      <c r="B6517" s="11">
        <v>7535</v>
      </c>
      <c r="C6517" s="14">
        <f t="shared" si="1314"/>
        <v>86.804400000000001</v>
      </c>
      <c r="D6517" s="13"/>
      <c r="E6517" s="14">
        <f t="shared" si="1321"/>
        <v>86.8035</v>
      </c>
      <c r="F6517" s="21">
        <f t="shared" si="1320"/>
        <v>9</v>
      </c>
      <c r="G6517" s="13"/>
      <c r="H6517" s="21">
        <f t="shared" si="1315"/>
        <v>9</v>
      </c>
      <c r="I6517" s="13"/>
      <c r="J6517" s="11" t="str">
        <f t="shared" si="1322"/>
        <v>X</v>
      </c>
      <c r="K6517" s="11" t="str">
        <f t="shared" si="1323"/>
        <v/>
      </c>
      <c r="L6517" s="11" t="str">
        <f t="shared" si="1324"/>
        <v/>
      </c>
      <c r="M6517" s="13"/>
      <c r="X6517" s="13"/>
    </row>
    <row r="6518" spans="1:24" x14ac:dyDescent="0.3">
      <c r="A6518" s="13"/>
      <c r="B6518" s="11">
        <v>7536</v>
      </c>
      <c r="C6518" s="14">
        <f t="shared" si="1314"/>
        <v>86.810100000000006</v>
      </c>
      <c r="D6518" s="13"/>
      <c r="E6518" s="14">
        <f t="shared" si="1321"/>
        <v>86.809200000000004</v>
      </c>
      <c r="F6518" s="21">
        <f t="shared" si="1320"/>
        <v>9</v>
      </c>
      <c r="G6518" s="13"/>
      <c r="H6518" s="21">
        <f t="shared" si="1315"/>
        <v>9</v>
      </c>
      <c r="I6518" s="13"/>
      <c r="J6518" s="11" t="str">
        <f t="shared" si="1322"/>
        <v>X</v>
      </c>
      <c r="K6518" s="11" t="str">
        <f t="shared" si="1323"/>
        <v/>
      </c>
      <c r="L6518" s="11" t="str">
        <f t="shared" si="1324"/>
        <v/>
      </c>
      <c r="M6518" s="13"/>
      <c r="X6518" s="13"/>
    </row>
    <row r="6519" spans="1:24" x14ac:dyDescent="0.3">
      <c r="A6519" s="13"/>
      <c r="B6519" s="11">
        <v>7537</v>
      </c>
      <c r="C6519" s="14">
        <f t="shared" si="1314"/>
        <v>86.815899999999999</v>
      </c>
      <c r="D6519" s="13"/>
      <c r="E6519" s="14">
        <f t="shared" si="1321"/>
        <v>86.814999999999998</v>
      </c>
      <c r="F6519" s="21">
        <f t="shared" si="1320"/>
        <v>9</v>
      </c>
      <c r="G6519" s="13"/>
      <c r="H6519" s="21">
        <f t="shared" si="1315"/>
        <v>9</v>
      </c>
      <c r="I6519" s="13"/>
      <c r="J6519" s="11" t="str">
        <f t="shared" si="1322"/>
        <v>X</v>
      </c>
      <c r="K6519" s="11" t="str">
        <f t="shared" si="1323"/>
        <v/>
      </c>
      <c r="L6519" s="11" t="str">
        <f t="shared" si="1324"/>
        <v/>
      </c>
      <c r="M6519" s="13"/>
      <c r="X6519" s="13"/>
    </row>
    <row r="6520" spans="1:24" x14ac:dyDescent="0.3">
      <c r="A6520" s="13"/>
      <c r="B6520" s="11">
        <v>7538</v>
      </c>
      <c r="C6520" s="14">
        <f t="shared" si="1314"/>
        <v>86.821700000000007</v>
      </c>
      <c r="D6520" s="13"/>
      <c r="E6520" s="14">
        <f t="shared" si="1321"/>
        <v>86.820800000000006</v>
      </c>
      <c r="F6520" s="21">
        <f t="shared" si="1320"/>
        <v>8</v>
      </c>
      <c r="G6520" s="13"/>
      <c r="H6520" s="21">
        <f t="shared" si="1315"/>
        <v>9</v>
      </c>
      <c r="I6520" s="13"/>
      <c r="J6520" s="11" t="str">
        <f t="shared" si="1322"/>
        <v/>
      </c>
      <c r="K6520" s="11" t="str">
        <f t="shared" si="1323"/>
        <v>U</v>
      </c>
      <c r="L6520" s="11" t="str">
        <f t="shared" si="1324"/>
        <v/>
      </c>
      <c r="M6520" s="13"/>
      <c r="X6520" s="13"/>
    </row>
    <row r="6521" spans="1:24" x14ac:dyDescent="0.3">
      <c r="A6521" s="13"/>
      <c r="B6521" s="11">
        <v>7539</v>
      </c>
      <c r="C6521" s="14">
        <f t="shared" si="1314"/>
        <v>86.827399999999997</v>
      </c>
      <c r="D6521" s="13"/>
      <c r="E6521" s="14">
        <f t="shared" si="1321"/>
        <v>86.826599999999999</v>
      </c>
      <c r="F6521" s="21">
        <f t="shared" si="1320"/>
        <v>8</v>
      </c>
      <c r="G6521" s="13"/>
      <c r="H6521" s="21">
        <f t="shared" si="1315"/>
        <v>8</v>
      </c>
      <c r="I6521" s="13"/>
      <c r="J6521" s="11" t="str">
        <f t="shared" si="1322"/>
        <v>X</v>
      </c>
      <c r="K6521" s="11" t="str">
        <f t="shared" si="1323"/>
        <v/>
      </c>
      <c r="L6521" s="11" t="str">
        <f t="shared" si="1324"/>
        <v/>
      </c>
      <c r="M6521" s="13"/>
      <c r="X6521" s="13"/>
    </row>
    <row r="6522" spans="1:24" x14ac:dyDescent="0.3">
      <c r="A6522" s="13"/>
      <c r="B6522" s="11">
        <v>7540</v>
      </c>
      <c r="C6522" s="14">
        <f t="shared" si="1314"/>
        <v>86.833200000000005</v>
      </c>
      <c r="D6522" s="13"/>
      <c r="E6522" s="14">
        <f t="shared" si="1321"/>
        <v>86.832400000000007</v>
      </c>
      <c r="F6522" s="21">
        <f t="shared" si="1320"/>
        <v>8</v>
      </c>
      <c r="G6522" s="13"/>
      <c r="H6522" s="21">
        <f t="shared" si="1315"/>
        <v>8</v>
      </c>
      <c r="I6522" s="13"/>
      <c r="J6522" s="11" t="str">
        <f t="shared" si="1322"/>
        <v>X</v>
      </c>
      <c r="K6522" s="11" t="str">
        <f t="shared" si="1323"/>
        <v/>
      </c>
      <c r="L6522" s="11" t="str">
        <f t="shared" si="1324"/>
        <v/>
      </c>
      <c r="M6522" s="13"/>
      <c r="X6522" s="13"/>
    </row>
    <row r="6523" spans="1:24" x14ac:dyDescent="0.3">
      <c r="A6523" s="13"/>
      <c r="B6523" s="11">
        <v>7541</v>
      </c>
      <c r="C6523" s="14">
        <f t="shared" si="1314"/>
        <v>86.838899999999995</v>
      </c>
      <c r="D6523" s="13"/>
      <c r="E6523" s="14">
        <f t="shared" si="1321"/>
        <v>86.838200000000001</v>
      </c>
      <c r="F6523" s="21">
        <f t="shared" si="1320"/>
        <v>8</v>
      </c>
      <c r="G6523" s="13"/>
      <c r="H6523" s="21">
        <f t="shared" si="1315"/>
        <v>7</v>
      </c>
      <c r="I6523" s="13"/>
      <c r="J6523" s="11" t="str">
        <f t="shared" si="1322"/>
        <v/>
      </c>
      <c r="K6523" s="11" t="str">
        <f t="shared" si="1323"/>
        <v/>
      </c>
      <c r="L6523" s="11" t="str">
        <f t="shared" si="1324"/>
        <v>O</v>
      </c>
      <c r="M6523" s="13"/>
      <c r="X6523" s="13"/>
    </row>
    <row r="6524" spans="1:24" x14ac:dyDescent="0.3">
      <c r="A6524" s="13"/>
      <c r="B6524" s="11">
        <v>7542</v>
      </c>
      <c r="C6524" s="14">
        <f t="shared" si="1314"/>
        <v>86.844700000000003</v>
      </c>
      <c r="D6524" s="13"/>
      <c r="E6524" s="14">
        <f t="shared" si="1321"/>
        <v>86.843900000000005</v>
      </c>
      <c r="F6524" s="21">
        <f t="shared" si="1320"/>
        <v>8</v>
      </c>
      <c r="G6524" s="13"/>
      <c r="H6524" s="21">
        <f t="shared" si="1315"/>
        <v>8</v>
      </c>
      <c r="I6524" s="13"/>
      <c r="J6524" s="11" t="str">
        <f t="shared" si="1322"/>
        <v>X</v>
      </c>
      <c r="K6524" s="11" t="str">
        <f t="shared" si="1323"/>
        <v/>
      </c>
      <c r="L6524" s="11" t="str">
        <f t="shared" si="1324"/>
        <v/>
      </c>
      <c r="M6524" s="13"/>
      <c r="X6524" s="13"/>
    </row>
    <row r="6525" spans="1:24" x14ac:dyDescent="0.3">
      <c r="A6525" s="13"/>
      <c r="B6525" s="11">
        <v>7543</v>
      </c>
      <c r="C6525" s="14">
        <f t="shared" si="1314"/>
        <v>86.850399999999993</v>
      </c>
      <c r="D6525" s="13"/>
      <c r="E6525" s="14">
        <f t="shared" si="1321"/>
        <v>86.849699999999999</v>
      </c>
      <c r="F6525" s="21">
        <f t="shared" si="1320"/>
        <v>7</v>
      </c>
      <c r="G6525" s="13"/>
      <c r="H6525" s="21">
        <f t="shared" si="1315"/>
        <v>7</v>
      </c>
      <c r="I6525" s="13"/>
      <c r="J6525" s="11" t="str">
        <f t="shared" si="1322"/>
        <v>X</v>
      </c>
      <c r="K6525" s="11" t="str">
        <f t="shared" si="1323"/>
        <v/>
      </c>
      <c r="L6525" s="11" t="str">
        <f t="shared" si="1324"/>
        <v/>
      </c>
      <c r="M6525" s="13"/>
      <c r="X6525" s="13"/>
    </row>
    <row r="6526" spans="1:24" x14ac:dyDescent="0.3">
      <c r="A6526" s="13"/>
      <c r="B6526" s="11">
        <v>7544</v>
      </c>
      <c r="C6526" s="14">
        <f t="shared" si="1314"/>
        <v>86.856200000000001</v>
      </c>
      <c r="D6526" s="13"/>
      <c r="E6526" s="14">
        <f t="shared" si="1321"/>
        <v>86.855500000000006</v>
      </c>
      <c r="F6526" s="21">
        <f t="shared" si="1320"/>
        <v>7</v>
      </c>
      <c r="G6526" s="13"/>
      <c r="H6526" s="21">
        <f t="shared" si="1315"/>
        <v>7</v>
      </c>
      <c r="I6526" s="13"/>
      <c r="J6526" s="11" t="str">
        <f t="shared" si="1322"/>
        <v>X</v>
      </c>
      <c r="K6526" s="11" t="str">
        <f t="shared" si="1323"/>
        <v/>
      </c>
      <c r="L6526" s="11" t="str">
        <f t="shared" si="1324"/>
        <v/>
      </c>
      <c r="M6526" s="13"/>
      <c r="X6526" s="13"/>
    </row>
    <row r="6527" spans="1:24" x14ac:dyDescent="0.3">
      <c r="A6527" s="13"/>
      <c r="B6527" s="11">
        <v>7545</v>
      </c>
      <c r="C6527" s="14">
        <f t="shared" si="1314"/>
        <v>86.861999999999995</v>
      </c>
      <c r="D6527" s="13"/>
      <c r="E6527" s="14">
        <f t="shared" si="1321"/>
        <v>86.8613</v>
      </c>
      <c r="F6527" s="21">
        <f t="shared" ref="F6527:F6550" si="1325">ROUND(((1-(E6527-86))/0.14)*(14/2),0)</f>
        <v>7</v>
      </c>
      <c r="G6527" s="13"/>
      <c r="H6527" s="21">
        <f t="shared" si="1315"/>
        <v>7</v>
      </c>
      <c r="I6527" s="13"/>
      <c r="J6527" s="11" t="str">
        <f t="shared" si="1322"/>
        <v>X</v>
      </c>
      <c r="K6527" s="11" t="str">
        <f t="shared" si="1323"/>
        <v/>
      </c>
      <c r="L6527" s="11" t="str">
        <f t="shared" si="1324"/>
        <v/>
      </c>
      <c r="M6527" s="13"/>
      <c r="X6527" s="13"/>
    </row>
    <row r="6528" spans="1:24" x14ac:dyDescent="0.3">
      <c r="A6528" s="13"/>
      <c r="B6528" s="11">
        <v>7546</v>
      </c>
      <c r="C6528" s="14">
        <f t="shared" si="1314"/>
        <v>86.867699999999999</v>
      </c>
      <c r="D6528" s="13"/>
      <c r="E6528" s="14">
        <f t="shared" si="1321"/>
        <v>86.867099999999994</v>
      </c>
      <c r="F6528" s="21">
        <f t="shared" si="1325"/>
        <v>7</v>
      </c>
      <c r="G6528" s="13"/>
      <c r="H6528" s="21">
        <f t="shared" si="1315"/>
        <v>5.9999999999999991</v>
      </c>
      <c r="I6528" s="13"/>
      <c r="J6528" s="11" t="str">
        <f t="shared" si="1322"/>
        <v/>
      </c>
      <c r="K6528" s="11" t="str">
        <f t="shared" si="1323"/>
        <v/>
      </c>
      <c r="L6528" s="11" t="str">
        <f t="shared" si="1324"/>
        <v>O</v>
      </c>
      <c r="M6528" s="13"/>
      <c r="X6528" s="13"/>
    </row>
    <row r="6529" spans="1:24" x14ac:dyDescent="0.3">
      <c r="A6529" s="13"/>
      <c r="B6529" s="11">
        <v>7547</v>
      </c>
      <c r="C6529" s="14">
        <f t="shared" si="1314"/>
        <v>86.873500000000007</v>
      </c>
      <c r="D6529" s="13"/>
      <c r="E6529" s="14">
        <f t="shared" si="1321"/>
        <v>86.872799999999998</v>
      </c>
      <c r="F6529" s="21">
        <f t="shared" si="1325"/>
        <v>6</v>
      </c>
      <c r="G6529" s="13"/>
      <c r="H6529" s="21">
        <f t="shared" si="1315"/>
        <v>7</v>
      </c>
      <c r="I6529" s="13"/>
      <c r="J6529" s="11" t="str">
        <f t="shared" si="1322"/>
        <v/>
      </c>
      <c r="K6529" s="11" t="str">
        <f t="shared" si="1323"/>
        <v>U</v>
      </c>
      <c r="L6529" s="11" t="str">
        <f t="shared" si="1324"/>
        <v/>
      </c>
      <c r="M6529" s="13"/>
      <c r="X6529" s="13"/>
    </row>
    <row r="6530" spans="1:24" x14ac:dyDescent="0.3">
      <c r="A6530" s="13"/>
      <c r="B6530" s="11">
        <v>7548</v>
      </c>
      <c r="C6530" s="14">
        <f t="shared" si="1314"/>
        <v>86.879199999999997</v>
      </c>
      <c r="D6530" s="13"/>
      <c r="E6530" s="14">
        <f t="shared" si="1321"/>
        <v>86.878600000000006</v>
      </c>
      <c r="F6530" s="21">
        <f t="shared" si="1325"/>
        <v>6</v>
      </c>
      <c r="G6530" s="13"/>
      <c r="H6530" s="21">
        <f t="shared" si="1315"/>
        <v>5.9999999999999991</v>
      </c>
      <c r="I6530" s="13"/>
      <c r="J6530" s="11" t="str">
        <f t="shared" si="1322"/>
        <v>X</v>
      </c>
      <c r="K6530" s="11" t="str">
        <f t="shared" si="1323"/>
        <v/>
      </c>
      <c r="L6530" s="11" t="str">
        <f t="shared" si="1324"/>
        <v/>
      </c>
      <c r="M6530" s="13"/>
      <c r="X6530" s="13"/>
    </row>
    <row r="6531" spans="1:24" x14ac:dyDescent="0.3">
      <c r="A6531" s="13"/>
      <c r="B6531" s="11">
        <v>7549</v>
      </c>
      <c r="C6531" s="14">
        <f t="shared" si="1314"/>
        <v>86.885000000000005</v>
      </c>
      <c r="D6531" s="13"/>
      <c r="E6531" s="14">
        <f t="shared" si="1321"/>
        <v>86.884399999999999</v>
      </c>
      <c r="F6531" s="21">
        <f t="shared" si="1325"/>
        <v>6</v>
      </c>
      <c r="G6531" s="13"/>
      <c r="H6531" s="21">
        <f t="shared" si="1315"/>
        <v>5.9999999999999991</v>
      </c>
      <c r="I6531" s="13"/>
      <c r="J6531" s="11" t="str">
        <f t="shared" si="1322"/>
        <v>X</v>
      </c>
      <c r="K6531" s="11" t="str">
        <f t="shared" si="1323"/>
        <v/>
      </c>
      <c r="L6531" s="11" t="str">
        <f t="shared" si="1324"/>
        <v/>
      </c>
      <c r="M6531" s="13"/>
      <c r="X6531" s="13"/>
    </row>
    <row r="6532" spans="1:24" x14ac:dyDescent="0.3">
      <c r="A6532" s="13"/>
      <c r="B6532" s="11">
        <v>7550</v>
      </c>
      <c r="C6532" s="14">
        <f t="shared" si="1314"/>
        <v>86.890699999999995</v>
      </c>
      <c r="D6532" s="13"/>
      <c r="E6532" s="14">
        <f t="shared" si="1321"/>
        <v>86.890199999999993</v>
      </c>
      <c r="F6532" s="21">
        <f t="shared" si="1325"/>
        <v>5</v>
      </c>
      <c r="G6532" s="13"/>
      <c r="H6532" s="21">
        <f t="shared" si="1315"/>
        <v>5</v>
      </c>
      <c r="I6532" s="13"/>
      <c r="J6532" s="11" t="str">
        <f t="shared" si="1322"/>
        <v>X</v>
      </c>
      <c r="K6532" s="11" t="str">
        <f t="shared" si="1323"/>
        <v/>
      </c>
      <c r="L6532" s="11" t="str">
        <f t="shared" si="1324"/>
        <v/>
      </c>
      <c r="M6532" s="13"/>
      <c r="X6532" s="13"/>
    </row>
    <row r="6533" spans="1:24" x14ac:dyDescent="0.3">
      <c r="A6533" s="13"/>
      <c r="B6533" s="11">
        <v>7551</v>
      </c>
      <c r="C6533" s="14">
        <f t="shared" si="1314"/>
        <v>86.896500000000003</v>
      </c>
      <c r="D6533" s="13"/>
      <c r="E6533" s="14">
        <f t="shared" si="1321"/>
        <v>86.896000000000001</v>
      </c>
      <c r="F6533" s="21">
        <f t="shared" si="1325"/>
        <v>5</v>
      </c>
      <c r="G6533" s="13"/>
      <c r="H6533" s="21">
        <f t="shared" si="1315"/>
        <v>5</v>
      </c>
      <c r="I6533" s="13"/>
      <c r="J6533" s="11" t="str">
        <f t="shared" si="1322"/>
        <v>X</v>
      </c>
      <c r="K6533" s="11" t="str">
        <f t="shared" si="1323"/>
        <v/>
      </c>
      <c r="L6533" s="11" t="str">
        <f t="shared" si="1324"/>
        <v/>
      </c>
      <c r="M6533" s="13"/>
      <c r="X6533" s="13"/>
    </row>
    <row r="6534" spans="1:24" x14ac:dyDescent="0.3">
      <c r="A6534" s="13"/>
      <c r="B6534" s="11">
        <v>7552</v>
      </c>
      <c r="C6534" s="14">
        <f t="shared" ref="C6534:C6597" si="1326">ROUND(SQRT(B6534),4)</f>
        <v>86.902199999999993</v>
      </c>
      <c r="D6534" s="13"/>
      <c r="E6534" s="14">
        <f t="shared" si="1321"/>
        <v>86.901700000000005</v>
      </c>
      <c r="F6534" s="21">
        <f t="shared" si="1325"/>
        <v>5</v>
      </c>
      <c r="G6534" s="13"/>
      <c r="H6534" s="21">
        <f t="shared" si="1315"/>
        <v>5</v>
      </c>
      <c r="I6534" s="13"/>
      <c r="J6534" s="11" t="str">
        <f t="shared" si="1322"/>
        <v>X</v>
      </c>
      <c r="K6534" s="11" t="str">
        <f t="shared" si="1323"/>
        <v/>
      </c>
      <c r="L6534" s="11" t="str">
        <f t="shared" si="1324"/>
        <v/>
      </c>
      <c r="M6534" s="13"/>
      <c r="X6534" s="13"/>
    </row>
    <row r="6535" spans="1:24" x14ac:dyDescent="0.3">
      <c r="A6535" s="13"/>
      <c r="B6535" s="11">
        <v>7553</v>
      </c>
      <c r="C6535" s="14">
        <f t="shared" si="1326"/>
        <v>86.908000000000001</v>
      </c>
      <c r="D6535" s="13"/>
      <c r="E6535" s="14">
        <f t="shared" si="1321"/>
        <v>86.907499999999999</v>
      </c>
      <c r="F6535" s="21">
        <f t="shared" si="1325"/>
        <v>5</v>
      </c>
      <c r="G6535" s="13"/>
      <c r="H6535" s="21">
        <f t="shared" ref="H6535:H6598" si="1327">ROUND(C6535-E6535,4)*10000</f>
        <v>5</v>
      </c>
      <c r="I6535" s="13"/>
      <c r="J6535" s="11" t="str">
        <f t="shared" si="1322"/>
        <v>X</v>
      </c>
      <c r="K6535" s="11" t="str">
        <f t="shared" si="1323"/>
        <v/>
      </c>
      <c r="L6535" s="11" t="str">
        <f t="shared" si="1324"/>
        <v/>
      </c>
      <c r="M6535" s="13"/>
      <c r="X6535" s="13"/>
    </row>
    <row r="6536" spans="1:24" x14ac:dyDescent="0.3">
      <c r="A6536" s="13"/>
      <c r="B6536" s="11">
        <v>7554</v>
      </c>
      <c r="C6536" s="14">
        <f t="shared" si="1326"/>
        <v>86.913799999999995</v>
      </c>
      <c r="D6536" s="13"/>
      <c r="E6536" s="14">
        <f t="shared" si="1321"/>
        <v>86.913300000000007</v>
      </c>
      <c r="F6536" s="21">
        <f t="shared" si="1325"/>
        <v>4</v>
      </c>
      <c r="G6536" s="13"/>
      <c r="H6536" s="21">
        <f t="shared" si="1327"/>
        <v>5</v>
      </c>
      <c r="I6536" s="13"/>
      <c r="J6536" s="11" t="str">
        <f t="shared" si="1322"/>
        <v/>
      </c>
      <c r="K6536" s="11" t="str">
        <f t="shared" si="1323"/>
        <v>U</v>
      </c>
      <c r="L6536" s="11" t="str">
        <f t="shared" si="1324"/>
        <v/>
      </c>
      <c r="M6536" s="13"/>
      <c r="X6536" s="13"/>
    </row>
    <row r="6537" spans="1:24" x14ac:dyDescent="0.3">
      <c r="A6537" s="13"/>
      <c r="B6537" s="11">
        <v>7555</v>
      </c>
      <c r="C6537" s="14">
        <f t="shared" si="1326"/>
        <v>86.919499999999999</v>
      </c>
      <c r="D6537" s="13"/>
      <c r="E6537" s="14">
        <f t="shared" si="1321"/>
        <v>86.9191</v>
      </c>
      <c r="F6537" s="21">
        <f t="shared" si="1325"/>
        <v>4</v>
      </c>
      <c r="G6537" s="13"/>
      <c r="H6537" s="21">
        <f t="shared" si="1327"/>
        <v>4</v>
      </c>
      <c r="I6537" s="13"/>
      <c r="J6537" s="11" t="str">
        <f t="shared" si="1322"/>
        <v>X</v>
      </c>
      <c r="K6537" s="11" t="str">
        <f t="shared" si="1323"/>
        <v/>
      </c>
      <c r="L6537" s="11" t="str">
        <f t="shared" si="1324"/>
        <v/>
      </c>
      <c r="M6537" s="13"/>
      <c r="X6537" s="13"/>
    </row>
    <row r="6538" spans="1:24" x14ac:dyDescent="0.3">
      <c r="A6538" s="13"/>
      <c r="B6538" s="11">
        <v>7556</v>
      </c>
      <c r="C6538" s="14">
        <f t="shared" si="1326"/>
        <v>86.925299999999993</v>
      </c>
      <c r="D6538" s="13"/>
      <c r="E6538" s="14">
        <f t="shared" si="1321"/>
        <v>86.924899999999994</v>
      </c>
      <c r="F6538" s="21">
        <f t="shared" si="1325"/>
        <v>4</v>
      </c>
      <c r="G6538" s="13"/>
      <c r="H6538" s="21">
        <f t="shared" si="1327"/>
        <v>4</v>
      </c>
      <c r="I6538" s="13"/>
      <c r="J6538" s="11" t="str">
        <f t="shared" si="1322"/>
        <v>X</v>
      </c>
      <c r="K6538" s="11" t="str">
        <f t="shared" si="1323"/>
        <v/>
      </c>
      <c r="L6538" s="11" t="str">
        <f t="shared" si="1324"/>
        <v/>
      </c>
      <c r="M6538" s="13"/>
      <c r="X6538" s="13"/>
    </row>
    <row r="6539" spans="1:24" x14ac:dyDescent="0.3">
      <c r="A6539" s="13"/>
      <c r="B6539" s="11">
        <v>7557</v>
      </c>
      <c r="C6539" s="14">
        <f t="shared" si="1326"/>
        <v>86.930999999999997</v>
      </c>
      <c r="D6539" s="13"/>
      <c r="E6539" s="14">
        <f t="shared" si="1321"/>
        <v>86.930599999999998</v>
      </c>
      <c r="F6539" s="21">
        <f t="shared" si="1325"/>
        <v>3</v>
      </c>
      <c r="G6539" s="13"/>
      <c r="H6539" s="21">
        <f t="shared" si="1327"/>
        <v>4</v>
      </c>
      <c r="I6539" s="13"/>
      <c r="J6539" s="11" t="str">
        <f t="shared" ref="J6539:J6550" si="1328">IF(H6539=F6539,"X","")</f>
        <v/>
      </c>
      <c r="K6539" s="11" t="str">
        <f t="shared" ref="K6539:K6550" si="1329">IF(H6539&gt;F6539,"U","")</f>
        <v>U</v>
      </c>
      <c r="L6539" s="11" t="str">
        <f t="shared" ref="L6539:L6550" si="1330">IF(H6539&lt;F6539,"O","")</f>
        <v/>
      </c>
      <c r="M6539" s="13"/>
      <c r="X6539" s="13"/>
    </row>
    <row r="6540" spans="1:24" x14ac:dyDescent="0.3">
      <c r="A6540" s="13"/>
      <c r="B6540" s="11">
        <v>7558</v>
      </c>
      <c r="C6540" s="14">
        <f t="shared" si="1326"/>
        <v>86.936800000000005</v>
      </c>
      <c r="D6540" s="13"/>
      <c r="E6540" s="14">
        <f t="shared" si="1321"/>
        <v>86.936400000000006</v>
      </c>
      <c r="F6540" s="21">
        <f t="shared" si="1325"/>
        <v>3</v>
      </c>
      <c r="G6540" s="13"/>
      <c r="H6540" s="21">
        <f t="shared" si="1327"/>
        <v>4</v>
      </c>
      <c r="I6540" s="13"/>
      <c r="J6540" s="11" t="str">
        <f t="shared" si="1328"/>
        <v/>
      </c>
      <c r="K6540" s="11" t="str">
        <f t="shared" si="1329"/>
        <v>U</v>
      </c>
      <c r="L6540" s="11" t="str">
        <f t="shared" si="1330"/>
        <v/>
      </c>
      <c r="M6540" s="13"/>
      <c r="X6540" s="13"/>
    </row>
    <row r="6541" spans="1:24" x14ac:dyDescent="0.3">
      <c r="A6541" s="13"/>
      <c r="B6541" s="11">
        <v>7559</v>
      </c>
      <c r="C6541" s="14">
        <f t="shared" si="1326"/>
        <v>86.942499999999995</v>
      </c>
      <c r="D6541" s="13"/>
      <c r="E6541" s="14">
        <f t="shared" si="1321"/>
        <v>86.9422</v>
      </c>
      <c r="F6541" s="21">
        <f t="shared" si="1325"/>
        <v>3</v>
      </c>
      <c r="G6541" s="13"/>
      <c r="H6541" s="21">
        <f t="shared" si="1327"/>
        <v>2.9999999999999996</v>
      </c>
      <c r="I6541" s="13"/>
      <c r="J6541" s="11" t="str">
        <f t="shared" si="1328"/>
        <v>X</v>
      </c>
      <c r="K6541" s="11" t="str">
        <f t="shared" si="1329"/>
        <v/>
      </c>
      <c r="L6541" s="11" t="str">
        <f t="shared" si="1330"/>
        <v/>
      </c>
      <c r="M6541" s="13"/>
      <c r="X6541" s="13"/>
    </row>
    <row r="6542" spans="1:24" x14ac:dyDescent="0.3">
      <c r="A6542" s="13"/>
      <c r="B6542" s="11">
        <v>7560</v>
      </c>
      <c r="C6542" s="14">
        <f t="shared" si="1326"/>
        <v>86.948300000000003</v>
      </c>
      <c r="D6542" s="13"/>
      <c r="E6542" s="14">
        <f t="shared" si="1321"/>
        <v>86.947999999999993</v>
      </c>
      <c r="F6542" s="21">
        <f t="shared" si="1325"/>
        <v>3</v>
      </c>
      <c r="G6542" s="13"/>
      <c r="H6542" s="21">
        <f t="shared" si="1327"/>
        <v>2.9999999999999996</v>
      </c>
      <c r="I6542" s="13"/>
      <c r="J6542" s="11" t="str">
        <f t="shared" si="1328"/>
        <v>X</v>
      </c>
      <c r="K6542" s="11" t="str">
        <f t="shared" si="1329"/>
        <v/>
      </c>
      <c r="L6542" s="11" t="str">
        <f t="shared" si="1330"/>
        <v/>
      </c>
      <c r="M6542" s="13"/>
      <c r="X6542" s="13"/>
    </row>
    <row r="6543" spans="1:24" x14ac:dyDescent="0.3">
      <c r="A6543" s="13"/>
      <c r="B6543" s="11">
        <v>7561</v>
      </c>
      <c r="C6543" s="14">
        <f t="shared" si="1326"/>
        <v>86.953999999999994</v>
      </c>
      <c r="D6543" s="13"/>
      <c r="E6543" s="14">
        <f t="shared" si="1321"/>
        <v>86.953800000000001</v>
      </c>
      <c r="F6543" s="21">
        <f t="shared" si="1325"/>
        <v>2</v>
      </c>
      <c r="G6543" s="13"/>
      <c r="H6543" s="21">
        <f t="shared" si="1327"/>
        <v>2</v>
      </c>
      <c r="I6543" s="13"/>
      <c r="J6543" s="11" t="str">
        <f t="shared" si="1328"/>
        <v>X</v>
      </c>
      <c r="K6543" s="11" t="str">
        <f t="shared" si="1329"/>
        <v/>
      </c>
      <c r="L6543" s="11" t="str">
        <f t="shared" si="1330"/>
        <v/>
      </c>
      <c r="M6543" s="13"/>
      <c r="X6543" s="13"/>
    </row>
    <row r="6544" spans="1:24" x14ac:dyDescent="0.3">
      <c r="A6544" s="13"/>
      <c r="B6544" s="11">
        <v>7562</v>
      </c>
      <c r="C6544" s="14">
        <f t="shared" si="1326"/>
        <v>86.959800000000001</v>
      </c>
      <c r="D6544" s="13"/>
      <c r="E6544" s="14">
        <f t="shared" si="1321"/>
        <v>86.959500000000006</v>
      </c>
      <c r="F6544" s="21">
        <f t="shared" si="1325"/>
        <v>2</v>
      </c>
      <c r="G6544" s="13"/>
      <c r="H6544" s="21">
        <f t="shared" si="1327"/>
        <v>2.9999999999999996</v>
      </c>
      <c r="I6544" s="13"/>
      <c r="J6544" s="11" t="str">
        <f t="shared" si="1328"/>
        <v/>
      </c>
      <c r="K6544" s="11" t="str">
        <f t="shared" si="1329"/>
        <v>U</v>
      </c>
      <c r="L6544" s="11" t="str">
        <f t="shared" si="1330"/>
        <v/>
      </c>
      <c r="M6544" s="13"/>
      <c r="X6544" s="13"/>
    </row>
    <row r="6545" spans="1:24" x14ac:dyDescent="0.3">
      <c r="A6545" s="13"/>
      <c r="B6545" s="11">
        <v>7563</v>
      </c>
      <c r="C6545" s="14">
        <f t="shared" si="1326"/>
        <v>86.965500000000006</v>
      </c>
      <c r="D6545" s="13"/>
      <c r="E6545" s="14">
        <f t="shared" si="1321"/>
        <v>86.965299999999999</v>
      </c>
      <c r="F6545" s="21">
        <f t="shared" si="1325"/>
        <v>2</v>
      </c>
      <c r="G6545" s="13"/>
      <c r="H6545" s="21">
        <f t="shared" si="1327"/>
        <v>2</v>
      </c>
      <c r="I6545" s="13"/>
      <c r="J6545" s="11" t="str">
        <f t="shared" si="1328"/>
        <v>X</v>
      </c>
      <c r="K6545" s="11" t="str">
        <f t="shared" si="1329"/>
        <v/>
      </c>
      <c r="L6545" s="11" t="str">
        <f t="shared" si="1330"/>
        <v/>
      </c>
      <c r="M6545" s="13"/>
      <c r="X6545" s="13"/>
    </row>
    <row r="6546" spans="1:24" x14ac:dyDescent="0.3">
      <c r="A6546" s="13"/>
      <c r="B6546" s="11">
        <v>7564</v>
      </c>
      <c r="C6546" s="14">
        <f t="shared" si="1326"/>
        <v>86.971299999999999</v>
      </c>
      <c r="D6546" s="13"/>
      <c r="E6546" s="14">
        <f t="shared" si="1321"/>
        <v>86.971100000000007</v>
      </c>
      <c r="F6546" s="21">
        <f t="shared" si="1325"/>
        <v>1</v>
      </c>
      <c r="G6546" s="13"/>
      <c r="H6546" s="21">
        <f t="shared" si="1327"/>
        <v>2</v>
      </c>
      <c r="I6546" s="13"/>
      <c r="J6546" s="11" t="str">
        <f t="shared" si="1328"/>
        <v/>
      </c>
      <c r="K6546" s="11" t="str">
        <f t="shared" si="1329"/>
        <v>U</v>
      </c>
      <c r="L6546" s="11" t="str">
        <f t="shared" si="1330"/>
        <v/>
      </c>
      <c r="M6546" s="13"/>
      <c r="X6546" s="13"/>
    </row>
    <row r="6547" spans="1:24" x14ac:dyDescent="0.3">
      <c r="A6547" s="13"/>
      <c r="B6547" s="11">
        <v>7565</v>
      </c>
      <c r="C6547" s="14">
        <f t="shared" si="1326"/>
        <v>86.977000000000004</v>
      </c>
      <c r="D6547" s="13"/>
      <c r="E6547" s="14">
        <f t="shared" si="1321"/>
        <v>86.976900000000001</v>
      </c>
      <c r="F6547" s="21">
        <f t="shared" si="1325"/>
        <v>1</v>
      </c>
      <c r="G6547" s="13"/>
      <c r="H6547" s="21">
        <f t="shared" si="1327"/>
        <v>1</v>
      </c>
      <c r="I6547" s="13"/>
      <c r="J6547" s="11" t="str">
        <f t="shared" si="1328"/>
        <v>X</v>
      </c>
      <c r="K6547" s="11" t="str">
        <f t="shared" si="1329"/>
        <v/>
      </c>
      <c r="L6547" s="11" t="str">
        <f t="shared" si="1330"/>
        <v/>
      </c>
      <c r="M6547" s="13"/>
      <c r="X6547" s="13"/>
    </row>
    <row r="6548" spans="1:24" x14ac:dyDescent="0.3">
      <c r="A6548" s="13"/>
      <c r="B6548" s="11">
        <v>7566</v>
      </c>
      <c r="C6548" s="14">
        <f t="shared" si="1326"/>
        <v>86.982799999999997</v>
      </c>
      <c r="D6548" s="13"/>
      <c r="E6548" s="14">
        <f t="shared" si="1321"/>
        <v>86.982699999999994</v>
      </c>
      <c r="F6548" s="21">
        <f t="shared" si="1325"/>
        <v>1</v>
      </c>
      <c r="G6548" s="13"/>
      <c r="H6548" s="21">
        <f t="shared" si="1327"/>
        <v>1</v>
      </c>
      <c r="I6548" s="13"/>
      <c r="J6548" s="11" t="str">
        <f t="shared" si="1328"/>
        <v>X</v>
      </c>
      <c r="K6548" s="11" t="str">
        <f t="shared" si="1329"/>
        <v/>
      </c>
      <c r="L6548" s="11" t="str">
        <f t="shared" si="1330"/>
        <v/>
      </c>
      <c r="M6548" s="13"/>
      <c r="X6548" s="13"/>
    </row>
    <row r="6549" spans="1:24" x14ac:dyDescent="0.3">
      <c r="A6549" s="13"/>
      <c r="B6549" s="11">
        <v>7567</v>
      </c>
      <c r="C6549" s="14">
        <f t="shared" si="1326"/>
        <v>86.988500000000002</v>
      </c>
      <c r="D6549" s="13"/>
      <c r="E6549" s="14">
        <f t="shared" si="1321"/>
        <v>86.988399999999999</v>
      </c>
      <c r="F6549" s="21">
        <f t="shared" si="1325"/>
        <v>1</v>
      </c>
      <c r="G6549" s="13"/>
      <c r="H6549" s="21">
        <f t="shared" si="1327"/>
        <v>1</v>
      </c>
      <c r="I6549" s="13"/>
      <c r="J6549" s="11" t="str">
        <f t="shared" si="1328"/>
        <v>X</v>
      </c>
      <c r="K6549" s="11" t="str">
        <f t="shared" si="1329"/>
        <v/>
      </c>
      <c r="L6549" s="11" t="str">
        <f t="shared" si="1330"/>
        <v/>
      </c>
      <c r="M6549" s="13"/>
      <c r="X6549" s="13"/>
    </row>
    <row r="6550" spans="1:24" x14ac:dyDescent="0.3">
      <c r="A6550" s="13"/>
      <c r="B6550" s="11">
        <v>7568</v>
      </c>
      <c r="C6550" s="14">
        <f t="shared" si="1326"/>
        <v>86.994299999999996</v>
      </c>
      <c r="D6550" s="13"/>
      <c r="E6550" s="14">
        <f t="shared" si="1321"/>
        <v>86.994200000000006</v>
      </c>
      <c r="F6550" s="21">
        <f t="shared" si="1325"/>
        <v>0</v>
      </c>
      <c r="G6550" s="13"/>
      <c r="H6550" s="21">
        <f t="shared" si="1327"/>
        <v>1</v>
      </c>
      <c r="I6550" s="13"/>
      <c r="J6550" s="11" t="str">
        <f t="shared" si="1328"/>
        <v/>
      </c>
      <c r="K6550" s="11" t="str">
        <f t="shared" si="1329"/>
        <v>U</v>
      </c>
      <c r="L6550" s="11" t="str">
        <f t="shared" si="1330"/>
        <v/>
      </c>
      <c r="M6550" s="13"/>
      <c r="X6550" s="13"/>
    </row>
    <row r="6551" spans="1:24" x14ac:dyDescent="0.3">
      <c r="A6551" s="13"/>
      <c r="B6551" s="11">
        <v>7569</v>
      </c>
      <c r="C6551" s="14">
        <f t="shared" si="1326"/>
        <v>87</v>
      </c>
      <c r="D6551" s="13"/>
      <c r="E6551" s="14">
        <f>86+(B6551-7396)/173</f>
        <v>87</v>
      </c>
      <c r="F6551" s="20"/>
      <c r="G6551" s="13"/>
      <c r="H6551" s="21">
        <f t="shared" si="1327"/>
        <v>0</v>
      </c>
      <c r="I6551" s="13"/>
      <c r="J6551" s="10">
        <f>COUNTIF(J6379:J6550,"X")</f>
        <v>118</v>
      </c>
      <c r="K6551" s="10">
        <f>COUNTIF(K6379:K6550,"U")</f>
        <v>42</v>
      </c>
      <c r="L6551" s="10">
        <f>COUNTIF(L6379:L6550,"O")</f>
        <v>12</v>
      </c>
      <c r="M6551" s="13"/>
      <c r="X6551" s="13"/>
    </row>
    <row r="6552" spans="1:24" x14ac:dyDescent="0.3">
      <c r="A6552" s="13"/>
      <c r="B6552" s="11">
        <v>7570</v>
      </c>
      <c r="C6552" s="14">
        <f t="shared" si="1326"/>
        <v>87.005700000000004</v>
      </c>
      <c r="D6552" s="13"/>
      <c r="E6552" s="14">
        <f t="shared" ref="E6552:E6615" si="1331">ROUND(87+(B6552-7569)/175,4)</f>
        <v>87.005700000000004</v>
      </c>
      <c r="F6552" s="21">
        <f t="shared" ref="F6552:F6575" si="1332">ROUND(((E6552-87)/0.14)*(14/2),0)</f>
        <v>0</v>
      </c>
      <c r="G6552" s="13"/>
      <c r="H6552" s="21">
        <f t="shared" si="1327"/>
        <v>0</v>
      </c>
      <c r="I6552" s="13"/>
      <c r="J6552" s="11" t="str">
        <f t="shared" ref="J6552:J6583" si="1333">IF(H6552=F6552,"X","")</f>
        <v>X</v>
      </c>
      <c r="K6552" s="11" t="str">
        <f t="shared" ref="K6552:K6583" si="1334">IF(H6552&gt;F6552,"U","")</f>
        <v/>
      </c>
      <c r="L6552" s="11" t="str">
        <f t="shared" ref="L6552:L6583" si="1335">IF(H6552&lt;F6552,"O","")</f>
        <v/>
      </c>
      <c r="M6552" s="13"/>
      <c r="X6552" s="13"/>
    </row>
    <row r="6553" spans="1:24" x14ac:dyDescent="0.3">
      <c r="A6553" s="13"/>
      <c r="B6553" s="11">
        <v>7571</v>
      </c>
      <c r="C6553" s="14">
        <f t="shared" si="1326"/>
        <v>87.011499999999998</v>
      </c>
      <c r="D6553" s="13"/>
      <c r="E6553" s="14">
        <f t="shared" si="1331"/>
        <v>87.011399999999995</v>
      </c>
      <c r="F6553" s="21">
        <f t="shared" si="1332"/>
        <v>1</v>
      </c>
      <c r="G6553" s="13"/>
      <c r="H6553" s="21">
        <f t="shared" si="1327"/>
        <v>1</v>
      </c>
      <c r="I6553" s="13"/>
      <c r="J6553" s="11" t="str">
        <f t="shared" si="1333"/>
        <v>X</v>
      </c>
      <c r="K6553" s="11" t="str">
        <f t="shared" si="1334"/>
        <v/>
      </c>
      <c r="L6553" s="11" t="str">
        <f t="shared" si="1335"/>
        <v/>
      </c>
      <c r="M6553" s="13"/>
      <c r="X6553" s="13"/>
    </row>
    <row r="6554" spans="1:24" x14ac:dyDescent="0.3">
      <c r="A6554" s="13"/>
      <c r="B6554" s="11">
        <v>7572</v>
      </c>
      <c r="C6554" s="14">
        <f t="shared" si="1326"/>
        <v>87.017200000000003</v>
      </c>
      <c r="D6554" s="13"/>
      <c r="E6554" s="14">
        <f t="shared" si="1331"/>
        <v>87.017099999999999</v>
      </c>
      <c r="F6554" s="21">
        <f t="shared" si="1332"/>
        <v>1</v>
      </c>
      <c r="G6554" s="13"/>
      <c r="H6554" s="21">
        <f t="shared" si="1327"/>
        <v>1</v>
      </c>
      <c r="I6554" s="13"/>
      <c r="J6554" s="11" t="str">
        <f t="shared" si="1333"/>
        <v>X</v>
      </c>
      <c r="K6554" s="11" t="str">
        <f t="shared" si="1334"/>
        <v/>
      </c>
      <c r="L6554" s="11" t="str">
        <f t="shared" si="1335"/>
        <v/>
      </c>
      <c r="M6554" s="13"/>
      <c r="X6554" s="13"/>
    </row>
    <row r="6555" spans="1:24" x14ac:dyDescent="0.3">
      <c r="A6555" s="13"/>
      <c r="B6555" s="11">
        <v>7573</v>
      </c>
      <c r="C6555" s="14">
        <f t="shared" si="1326"/>
        <v>87.022999999999996</v>
      </c>
      <c r="D6555" s="13"/>
      <c r="E6555" s="14">
        <f t="shared" si="1331"/>
        <v>87.022900000000007</v>
      </c>
      <c r="F6555" s="21">
        <f t="shared" si="1332"/>
        <v>1</v>
      </c>
      <c r="G6555" s="13"/>
      <c r="H6555" s="21">
        <f t="shared" si="1327"/>
        <v>1</v>
      </c>
      <c r="I6555" s="13"/>
      <c r="J6555" s="11" t="str">
        <f t="shared" si="1333"/>
        <v>X</v>
      </c>
      <c r="K6555" s="11" t="str">
        <f t="shared" si="1334"/>
        <v/>
      </c>
      <c r="L6555" s="11" t="str">
        <f t="shared" si="1335"/>
        <v/>
      </c>
      <c r="M6555" s="13"/>
      <c r="X6555" s="13"/>
    </row>
    <row r="6556" spans="1:24" x14ac:dyDescent="0.3">
      <c r="A6556" s="13"/>
      <c r="B6556" s="11">
        <v>7574</v>
      </c>
      <c r="C6556" s="14">
        <f t="shared" si="1326"/>
        <v>87.028700000000001</v>
      </c>
      <c r="D6556" s="13"/>
      <c r="E6556" s="14">
        <f t="shared" si="1331"/>
        <v>87.028599999999997</v>
      </c>
      <c r="F6556" s="21">
        <f t="shared" si="1332"/>
        <v>1</v>
      </c>
      <c r="G6556" s="13"/>
      <c r="H6556" s="21">
        <f t="shared" si="1327"/>
        <v>1</v>
      </c>
      <c r="I6556" s="13"/>
      <c r="J6556" s="11" t="str">
        <f t="shared" si="1333"/>
        <v>X</v>
      </c>
      <c r="K6556" s="11" t="str">
        <f t="shared" si="1334"/>
        <v/>
      </c>
      <c r="L6556" s="11" t="str">
        <f t="shared" si="1335"/>
        <v/>
      </c>
      <c r="M6556" s="13"/>
      <c r="X6556" s="13"/>
    </row>
    <row r="6557" spans="1:24" x14ac:dyDescent="0.3">
      <c r="A6557" s="13"/>
      <c r="B6557" s="11">
        <v>7575</v>
      </c>
      <c r="C6557" s="14">
        <f t="shared" si="1326"/>
        <v>87.034499999999994</v>
      </c>
      <c r="D6557" s="13"/>
      <c r="E6557" s="14">
        <f t="shared" si="1331"/>
        <v>87.034300000000002</v>
      </c>
      <c r="F6557" s="21">
        <f t="shared" si="1332"/>
        <v>2</v>
      </c>
      <c r="G6557" s="13"/>
      <c r="H6557" s="21">
        <f t="shared" si="1327"/>
        <v>2</v>
      </c>
      <c r="I6557" s="13"/>
      <c r="J6557" s="11" t="str">
        <f t="shared" si="1333"/>
        <v>X</v>
      </c>
      <c r="K6557" s="11" t="str">
        <f t="shared" si="1334"/>
        <v/>
      </c>
      <c r="L6557" s="11" t="str">
        <f t="shared" si="1335"/>
        <v/>
      </c>
      <c r="M6557" s="13"/>
      <c r="X6557" s="13"/>
    </row>
    <row r="6558" spans="1:24" x14ac:dyDescent="0.3">
      <c r="A6558" s="13"/>
      <c r="B6558" s="11">
        <v>7576</v>
      </c>
      <c r="C6558" s="14">
        <f t="shared" si="1326"/>
        <v>87.040199999999999</v>
      </c>
      <c r="D6558" s="13"/>
      <c r="E6558" s="14">
        <f t="shared" si="1331"/>
        <v>87.04</v>
      </c>
      <c r="F6558" s="21">
        <f t="shared" si="1332"/>
        <v>2</v>
      </c>
      <c r="G6558" s="13"/>
      <c r="H6558" s="21">
        <f t="shared" si="1327"/>
        <v>2</v>
      </c>
      <c r="I6558" s="13"/>
      <c r="J6558" s="11" t="str">
        <f t="shared" si="1333"/>
        <v>X</v>
      </c>
      <c r="K6558" s="11" t="str">
        <f t="shared" si="1334"/>
        <v/>
      </c>
      <c r="L6558" s="11" t="str">
        <f t="shared" si="1335"/>
        <v/>
      </c>
      <c r="M6558" s="13"/>
      <c r="X6558" s="13"/>
    </row>
    <row r="6559" spans="1:24" x14ac:dyDescent="0.3">
      <c r="A6559" s="13"/>
      <c r="B6559" s="11">
        <v>7577</v>
      </c>
      <c r="C6559" s="14">
        <f t="shared" si="1326"/>
        <v>87.046000000000006</v>
      </c>
      <c r="D6559" s="13"/>
      <c r="E6559" s="14">
        <f t="shared" si="1331"/>
        <v>87.045699999999997</v>
      </c>
      <c r="F6559" s="21">
        <f t="shared" si="1332"/>
        <v>2</v>
      </c>
      <c r="G6559" s="13"/>
      <c r="H6559" s="21">
        <f t="shared" si="1327"/>
        <v>2.9999999999999996</v>
      </c>
      <c r="I6559" s="13"/>
      <c r="J6559" s="11" t="str">
        <f t="shared" si="1333"/>
        <v/>
      </c>
      <c r="K6559" s="11" t="str">
        <f t="shared" si="1334"/>
        <v>U</v>
      </c>
      <c r="L6559" s="11" t="str">
        <f t="shared" si="1335"/>
        <v/>
      </c>
      <c r="M6559" s="13"/>
      <c r="X6559" s="13"/>
    </row>
    <row r="6560" spans="1:24" x14ac:dyDescent="0.3">
      <c r="A6560" s="13"/>
      <c r="B6560" s="11">
        <v>7578</v>
      </c>
      <c r="C6560" s="14">
        <f t="shared" si="1326"/>
        <v>87.051699999999997</v>
      </c>
      <c r="D6560" s="13"/>
      <c r="E6560" s="14">
        <f t="shared" si="1331"/>
        <v>87.051400000000001</v>
      </c>
      <c r="F6560" s="21">
        <f t="shared" si="1332"/>
        <v>3</v>
      </c>
      <c r="G6560" s="13"/>
      <c r="H6560" s="21">
        <f t="shared" si="1327"/>
        <v>2.9999999999999996</v>
      </c>
      <c r="I6560" s="13"/>
      <c r="J6560" s="11" t="str">
        <f t="shared" si="1333"/>
        <v>X</v>
      </c>
      <c r="K6560" s="11" t="str">
        <f t="shared" si="1334"/>
        <v/>
      </c>
      <c r="L6560" s="11" t="str">
        <f t="shared" si="1335"/>
        <v/>
      </c>
      <c r="M6560" s="13"/>
      <c r="X6560" s="13"/>
    </row>
    <row r="6561" spans="1:24" x14ac:dyDescent="0.3">
      <c r="A6561" s="13"/>
      <c r="B6561" s="11">
        <v>7579</v>
      </c>
      <c r="C6561" s="14">
        <f t="shared" si="1326"/>
        <v>87.057500000000005</v>
      </c>
      <c r="D6561" s="13"/>
      <c r="E6561" s="14">
        <f t="shared" si="1331"/>
        <v>87.057100000000005</v>
      </c>
      <c r="F6561" s="21">
        <f t="shared" si="1332"/>
        <v>3</v>
      </c>
      <c r="G6561" s="13"/>
      <c r="H6561" s="21">
        <f t="shared" si="1327"/>
        <v>4</v>
      </c>
      <c r="I6561" s="13"/>
      <c r="J6561" s="11" t="str">
        <f t="shared" si="1333"/>
        <v/>
      </c>
      <c r="K6561" s="11" t="str">
        <f t="shared" si="1334"/>
        <v>U</v>
      </c>
      <c r="L6561" s="11" t="str">
        <f t="shared" si="1335"/>
        <v/>
      </c>
      <c r="M6561" s="13"/>
      <c r="X6561" s="13"/>
    </row>
    <row r="6562" spans="1:24" x14ac:dyDescent="0.3">
      <c r="A6562" s="13"/>
      <c r="B6562" s="11">
        <v>7580</v>
      </c>
      <c r="C6562" s="14">
        <f t="shared" si="1326"/>
        <v>87.063199999999995</v>
      </c>
      <c r="D6562" s="13"/>
      <c r="E6562" s="14">
        <f t="shared" si="1331"/>
        <v>87.062899999999999</v>
      </c>
      <c r="F6562" s="21">
        <f t="shared" si="1332"/>
        <v>3</v>
      </c>
      <c r="G6562" s="13"/>
      <c r="H6562" s="21">
        <f t="shared" si="1327"/>
        <v>2.9999999999999996</v>
      </c>
      <c r="I6562" s="13"/>
      <c r="J6562" s="11" t="str">
        <f t="shared" si="1333"/>
        <v>X</v>
      </c>
      <c r="K6562" s="11" t="str">
        <f t="shared" si="1334"/>
        <v/>
      </c>
      <c r="L6562" s="11" t="str">
        <f t="shared" si="1335"/>
        <v/>
      </c>
      <c r="M6562" s="13"/>
      <c r="X6562" s="13"/>
    </row>
    <row r="6563" spans="1:24" x14ac:dyDescent="0.3">
      <c r="A6563" s="13"/>
      <c r="B6563" s="11">
        <v>7581</v>
      </c>
      <c r="C6563" s="14">
        <f t="shared" si="1326"/>
        <v>87.068899999999999</v>
      </c>
      <c r="D6563" s="13"/>
      <c r="E6563" s="14">
        <f t="shared" si="1331"/>
        <v>87.068600000000004</v>
      </c>
      <c r="F6563" s="21">
        <f t="shared" si="1332"/>
        <v>3</v>
      </c>
      <c r="G6563" s="13"/>
      <c r="H6563" s="21">
        <f t="shared" si="1327"/>
        <v>2.9999999999999996</v>
      </c>
      <c r="I6563" s="13"/>
      <c r="J6563" s="11" t="str">
        <f t="shared" si="1333"/>
        <v>X</v>
      </c>
      <c r="K6563" s="11" t="str">
        <f t="shared" si="1334"/>
        <v/>
      </c>
      <c r="L6563" s="11" t="str">
        <f t="shared" si="1335"/>
        <v/>
      </c>
      <c r="M6563" s="13"/>
      <c r="X6563" s="13"/>
    </row>
    <row r="6564" spans="1:24" x14ac:dyDescent="0.3">
      <c r="A6564" s="13"/>
      <c r="B6564" s="11">
        <v>7582</v>
      </c>
      <c r="C6564" s="14">
        <f t="shared" si="1326"/>
        <v>87.074700000000007</v>
      </c>
      <c r="D6564" s="13"/>
      <c r="E6564" s="14">
        <f t="shared" si="1331"/>
        <v>87.074299999999994</v>
      </c>
      <c r="F6564" s="21">
        <f t="shared" si="1332"/>
        <v>4</v>
      </c>
      <c r="G6564" s="13"/>
      <c r="H6564" s="21">
        <f t="shared" si="1327"/>
        <v>4</v>
      </c>
      <c r="I6564" s="13"/>
      <c r="J6564" s="11" t="str">
        <f t="shared" si="1333"/>
        <v>X</v>
      </c>
      <c r="K6564" s="11" t="str">
        <f t="shared" si="1334"/>
        <v/>
      </c>
      <c r="L6564" s="11" t="str">
        <f t="shared" si="1335"/>
        <v/>
      </c>
      <c r="M6564" s="13"/>
      <c r="X6564" s="13"/>
    </row>
    <row r="6565" spans="1:24" x14ac:dyDescent="0.3">
      <c r="A6565" s="13"/>
      <c r="B6565" s="11">
        <v>7583</v>
      </c>
      <c r="C6565" s="14">
        <f t="shared" si="1326"/>
        <v>87.080399999999997</v>
      </c>
      <c r="D6565" s="13"/>
      <c r="E6565" s="14">
        <f t="shared" si="1331"/>
        <v>87.08</v>
      </c>
      <c r="F6565" s="21">
        <f t="shared" si="1332"/>
        <v>4</v>
      </c>
      <c r="G6565" s="13"/>
      <c r="H6565" s="21">
        <f t="shared" si="1327"/>
        <v>4</v>
      </c>
      <c r="I6565" s="13"/>
      <c r="J6565" s="11" t="str">
        <f t="shared" si="1333"/>
        <v>X</v>
      </c>
      <c r="K6565" s="11" t="str">
        <f t="shared" si="1334"/>
        <v/>
      </c>
      <c r="L6565" s="11" t="str">
        <f t="shared" si="1335"/>
        <v/>
      </c>
      <c r="M6565" s="13"/>
      <c r="X6565" s="13"/>
    </row>
    <row r="6566" spans="1:24" x14ac:dyDescent="0.3">
      <c r="A6566" s="13"/>
      <c r="B6566" s="11">
        <v>7584</v>
      </c>
      <c r="C6566" s="14">
        <f t="shared" si="1326"/>
        <v>87.086200000000005</v>
      </c>
      <c r="D6566" s="13"/>
      <c r="E6566" s="14">
        <f t="shared" si="1331"/>
        <v>87.085700000000003</v>
      </c>
      <c r="F6566" s="21">
        <f t="shared" si="1332"/>
        <v>4</v>
      </c>
      <c r="G6566" s="13"/>
      <c r="H6566" s="21">
        <f t="shared" si="1327"/>
        <v>5</v>
      </c>
      <c r="I6566" s="13"/>
      <c r="J6566" s="11" t="str">
        <f t="shared" si="1333"/>
        <v/>
      </c>
      <c r="K6566" s="11" t="str">
        <f t="shared" si="1334"/>
        <v>U</v>
      </c>
      <c r="L6566" s="11" t="str">
        <f t="shared" si="1335"/>
        <v/>
      </c>
      <c r="M6566" s="13"/>
      <c r="X6566" s="13"/>
    </row>
    <row r="6567" spans="1:24" x14ac:dyDescent="0.3">
      <c r="A6567" s="13"/>
      <c r="B6567" s="11">
        <v>7585</v>
      </c>
      <c r="C6567" s="14">
        <f t="shared" si="1326"/>
        <v>87.091899999999995</v>
      </c>
      <c r="D6567" s="13"/>
      <c r="E6567" s="14">
        <f t="shared" si="1331"/>
        <v>87.091399999999993</v>
      </c>
      <c r="F6567" s="21">
        <f t="shared" si="1332"/>
        <v>5</v>
      </c>
      <c r="G6567" s="13"/>
      <c r="H6567" s="21">
        <f t="shared" si="1327"/>
        <v>5</v>
      </c>
      <c r="I6567" s="13"/>
      <c r="J6567" s="11" t="str">
        <f t="shared" si="1333"/>
        <v>X</v>
      </c>
      <c r="K6567" s="11" t="str">
        <f t="shared" si="1334"/>
        <v/>
      </c>
      <c r="L6567" s="11" t="str">
        <f t="shared" si="1335"/>
        <v/>
      </c>
      <c r="M6567" s="13"/>
      <c r="X6567" s="13"/>
    </row>
    <row r="6568" spans="1:24" x14ac:dyDescent="0.3">
      <c r="A6568" s="13"/>
      <c r="B6568" s="11">
        <v>7586</v>
      </c>
      <c r="C6568" s="14">
        <f t="shared" si="1326"/>
        <v>87.0976</v>
      </c>
      <c r="D6568" s="13"/>
      <c r="E6568" s="14">
        <f t="shared" si="1331"/>
        <v>87.097099999999998</v>
      </c>
      <c r="F6568" s="21">
        <f t="shared" si="1332"/>
        <v>5</v>
      </c>
      <c r="G6568" s="13"/>
      <c r="H6568" s="21">
        <f t="shared" si="1327"/>
        <v>5</v>
      </c>
      <c r="I6568" s="13"/>
      <c r="J6568" s="11" t="str">
        <f t="shared" si="1333"/>
        <v>X</v>
      </c>
      <c r="K6568" s="11" t="str">
        <f t="shared" si="1334"/>
        <v/>
      </c>
      <c r="L6568" s="11" t="str">
        <f t="shared" si="1335"/>
        <v/>
      </c>
      <c r="M6568" s="13"/>
      <c r="X6568" s="13"/>
    </row>
    <row r="6569" spans="1:24" x14ac:dyDescent="0.3">
      <c r="A6569" s="13"/>
      <c r="B6569" s="11">
        <v>7587</v>
      </c>
      <c r="C6569" s="14">
        <f t="shared" si="1326"/>
        <v>87.103399999999993</v>
      </c>
      <c r="D6569" s="13"/>
      <c r="E6569" s="14">
        <f t="shared" si="1331"/>
        <v>87.102900000000005</v>
      </c>
      <c r="F6569" s="21">
        <f t="shared" si="1332"/>
        <v>5</v>
      </c>
      <c r="G6569" s="13"/>
      <c r="H6569" s="21">
        <f t="shared" si="1327"/>
        <v>5</v>
      </c>
      <c r="I6569" s="13"/>
      <c r="J6569" s="11" t="str">
        <f t="shared" si="1333"/>
        <v>X</v>
      </c>
      <c r="K6569" s="11" t="str">
        <f t="shared" si="1334"/>
        <v/>
      </c>
      <c r="L6569" s="11" t="str">
        <f t="shared" si="1335"/>
        <v/>
      </c>
      <c r="M6569" s="13"/>
      <c r="X6569" s="13"/>
    </row>
    <row r="6570" spans="1:24" x14ac:dyDescent="0.3">
      <c r="A6570" s="13"/>
      <c r="B6570" s="11">
        <v>7588</v>
      </c>
      <c r="C6570" s="14">
        <f t="shared" si="1326"/>
        <v>87.109099999999998</v>
      </c>
      <c r="D6570" s="13"/>
      <c r="E6570" s="14">
        <f t="shared" si="1331"/>
        <v>87.108599999999996</v>
      </c>
      <c r="F6570" s="21">
        <f t="shared" si="1332"/>
        <v>5</v>
      </c>
      <c r="G6570" s="13"/>
      <c r="H6570" s="21">
        <f t="shared" si="1327"/>
        <v>5</v>
      </c>
      <c r="I6570" s="13"/>
      <c r="J6570" s="11" t="str">
        <f t="shared" si="1333"/>
        <v>X</v>
      </c>
      <c r="K6570" s="11" t="str">
        <f t="shared" si="1334"/>
        <v/>
      </c>
      <c r="L6570" s="11" t="str">
        <f t="shared" si="1335"/>
        <v/>
      </c>
      <c r="M6570" s="13"/>
      <c r="X6570" s="13"/>
    </row>
    <row r="6571" spans="1:24" x14ac:dyDescent="0.3">
      <c r="A6571" s="13"/>
      <c r="B6571" s="11">
        <v>7589</v>
      </c>
      <c r="C6571" s="14">
        <f t="shared" si="1326"/>
        <v>87.114900000000006</v>
      </c>
      <c r="D6571" s="13"/>
      <c r="E6571" s="14">
        <f t="shared" si="1331"/>
        <v>87.1143</v>
      </c>
      <c r="F6571" s="21">
        <f t="shared" si="1332"/>
        <v>6</v>
      </c>
      <c r="G6571" s="13"/>
      <c r="H6571" s="21">
        <f t="shared" si="1327"/>
        <v>5.9999999999999991</v>
      </c>
      <c r="I6571" s="13"/>
      <c r="J6571" s="11" t="str">
        <f t="shared" si="1333"/>
        <v>X</v>
      </c>
      <c r="K6571" s="11" t="str">
        <f t="shared" si="1334"/>
        <v/>
      </c>
      <c r="L6571" s="11" t="str">
        <f t="shared" si="1335"/>
        <v/>
      </c>
      <c r="M6571" s="13"/>
      <c r="X6571" s="13"/>
    </row>
    <row r="6572" spans="1:24" x14ac:dyDescent="0.3">
      <c r="A6572" s="13"/>
      <c r="B6572" s="11">
        <v>7590</v>
      </c>
      <c r="C6572" s="14">
        <f t="shared" si="1326"/>
        <v>87.120599999999996</v>
      </c>
      <c r="D6572" s="13"/>
      <c r="E6572" s="14">
        <f t="shared" si="1331"/>
        <v>87.12</v>
      </c>
      <c r="F6572" s="21">
        <f t="shared" si="1332"/>
        <v>6</v>
      </c>
      <c r="G6572" s="13"/>
      <c r="H6572" s="21">
        <f t="shared" si="1327"/>
        <v>5.9999999999999991</v>
      </c>
      <c r="I6572" s="13"/>
      <c r="J6572" s="11" t="str">
        <f t="shared" si="1333"/>
        <v>X</v>
      </c>
      <c r="K6572" s="11" t="str">
        <f t="shared" si="1334"/>
        <v/>
      </c>
      <c r="L6572" s="11" t="str">
        <f t="shared" si="1335"/>
        <v/>
      </c>
      <c r="M6572" s="13"/>
      <c r="X6572" s="13"/>
    </row>
    <row r="6573" spans="1:24" x14ac:dyDescent="0.3">
      <c r="A6573" s="13"/>
      <c r="B6573" s="11">
        <v>7591</v>
      </c>
      <c r="C6573" s="14">
        <f t="shared" si="1326"/>
        <v>87.126300000000001</v>
      </c>
      <c r="D6573" s="13"/>
      <c r="E6573" s="14">
        <f t="shared" si="1331"/>
        <v>87.125699999999995</v>
      </c>
      <c r="F6573" s="21">
        <f t="shared" si="1332"/>
        <v>6</v>
      </c>
      <c r="G6573" s="13"/>
      <c r="H6573" s="21">
        <f t="shared" si="1327"/>
        <v>5.9999999999999991</v>
      </c>
      <c r="I6573" s="13"/>
      <c r="J6573" s="11" t="str">
        <f t="shared" si="1333"/>
        <v>X</v>
      </c>
      <c r="K6573" s="11" t="str">
        <f t="shared" si="1334"/>
        <v/>
      </c>
      <c r="L6573" s="11" t="str">
        <f t="shared" si="1335"/>
        <v/>
      </c>
      <c r="M6573" s="13"/>
      <c r="X6573" s="13"/>
    </row>
    <row r="6574" spans="1:24" x14ac:dyDescent="0.3">
      <c r="A6574" s="13"/>
      <c r="B6574" s="11">
        <v>7592</v>
      </c>
      <c r="C6574" s="14">
        <f t="shared" si="1326"/>
        <v>87.132099999999994</v>
      </c>
      <c r="D6574" s="13"/>
      <c r="E6574" s="14">
        <f t="shared" si="1331"/>
        <v>87.131399999999999</v>
      </c>
      <c r="F6574" s="21">
        <f t="shared" si="1332"/>
        <v>7</v>
      </c>
      <c r="G6574" s="13"/>
      <c r="H6574" s="21">
        <f t="shared" si="1327"/>
        <v>7</v>
      </c>
      <c r="I6574" s="13"/>
      <c r="J6574" s="11" t="str">
        <f t="shared" si="1333"/>
        <v>X</v>
      </c>
      <c r="K6574" s="11" t="str">
        <f t="shared" si="1334"/>
        <v/>
      </c>
      <c r="L6574" s="11" t="str">
        <f t="shared" si="1335"/>
        <v/>
      </c>
      <c r="M6574" s="13"/>
      <c r="X6574" s="13"/>
    </row>
    <row r="6575" spans="1:24" x14ac:dyDescent="0.3">
      <c r="A6575" s="13"/>
      <c r="B6575" s="11">
        <v>7593</v>
      </c>
      <c r="C6575" s="14">
        <f t="shared" si="1326"/>
        <v>87.137799999999999</v>
      </c>
      <c r="D6575" s="13"/>
      <c r="E6575" s="14">
        <f t="shared" si="1331"/>
        <v>87.137100000000004</v>
      </c>
      <c r="F6575" s="21">
        <f t="shared" si="1332"/>
        <v>7</v>
      </c>
      <c r="G6575" s="13"/>
      <c r="H6575" s="21">
        <f t="shared" si="1327"/>
        <v>7</v>
      </c>
      <c r="I6575" s="13"/>
      <c r="J6575" s="11" t="str">
        <f t="shared" si="1333"/>
        <v>X</v>
      </c>
      <c r="K6575" s="11" t="str">
        <f t="shared" si="1334"/>
        <v/>
      </c>
      <c r="L6575" s="11" t="str">
        <f t="shared" si="1335"/>
        <v/>
      </c>
      <c r="M6575" s="13"/>
      <c r="X6575" s="13"/>
    </row>
    <row r="6576" spans="1:24" x14ac:dyDescent="0.3">
      <c r="A6576" s="13"/>
      <c r="B6576" s="11">
        <v>7594</v>
      </c>
      <c r="C6576" s="14">
        <f t="shared" si="1326"/>
        <v>87.143600000000006</v>
      </c>
      <c r="D6576" s="13"/>
      <c r="E6576" s="14">
        <f t="shared" si="1331"/>
        <v>87.142899999999997</v>
      </c>
      <c r="F6576" s="21">
        <f t="shared" ref="F6576:F6599" si="1336">ROUND((14/2)+(((E6576-87)-0.14)/0.14)*(14/3),0)</f>
        <v>7</v>
      </c>
      <c r="G6576" s="13"/>
      <c r="H6576" s="21">
        <f t="shared" si="1327"/>
        <v>7</v>
      </c>
      <c r="I6576" s="13"/>
      <c r="J6576" s="11" t="str">
        <f t="shared" si="1333"/>
        <v>X</v>
      </c>
      <c r="K6576" s="11" t="str">
        <f t="shared" si="1334"/>
        <v/>
      </c>
      <c r="L6576" s="11" t="str">
        <f t="shared" si="1335"/>
        <v/>
      </c>
      <c r="M6576" s="13"/>
      <c r="X6576" s="13"/>
    </row>
    <row r="6577" spans="1:24" x14ac:dyDescent="0.3">
      <c r="A6577" s="13"/>
      <c r="B6577" s="11">
        <v>7595</v>
      </c>
      <c r="C6577" s="14">
        <f t="shared" si="1326"/>
        <v>87.149299999999997</v>
      </c>
      <c r="D6577" s="13"/>
      <c r="E6577" s="14">
        <f t="shared" si="1331"/>
        <v>87.148600000000002</v>
      </c>
      <c r="F6577" s="21">
        <f t="shared" si="1336"/>
        <v>7</v>
      </c>
      <c r="G6577" s="13"/>
      <c r="H6577" s="21">
        <f t="shared" si="1327"/>
        <v>7</v>
      </c>
      <c r="I6577" s="13"/>
      <c r="J6577" s="11" t="str">
        <f t="shared" si="1333"/>
        <v>X</v>
      </c>
      <c r="K6577" s="11" t="str">
        <f t="shared" si="1334"/>
        <v/>
      </c>
      <c r="L6577" s="11" t="str">
        <f t="shared" si="1335"/>
        <v/>
      </c>
      <c r="M6577" s="13"/>
      <c r="X6577" s="13"/>
    </row>
    <row r="6578" spans="1:24" x14ac:dyDescent="0.3">
      <c r="A6578" s="13"/>
      <c r="B6578" s="11">
        <v>7596</v>
      </c>
      <c r="C6578" s="14">
        <f t="shared" si="1326"/>
        <v>87.155000000000001</v>
      </c>
      <c r="D6578" s="13"/>
      <c r="E6578" s="14">
        <f t="shared" si="1331"/>
        <v>87.154300000000006</v>
      </c>
      <c r="F6578" s="21">
        <f t="shared" si="1336"/>
        <v>7</v>
      </c>
      <c r="G6578" s="13"/>
      <c r="H6578" s="21">
        <f t="shared" si="1327"/>
        <v>7</v>
      </c>
      <c r="I6578" s="13"/>
      <c r="J6578" s="11" t="str">
        <f t="shared" si="1333"/>
        <v>X</v>
      </c>
      <c r="K6578" s="11" t="str">
        <f t="shared" si="1334"/>
        <v/>
      </c>
      <c r="L6578" s="11" t="str">
        <f t="shared" si="1335"/>
        <v/>
      </c>
      <c r="M6578" s="13"/>
      <c r="X6578" s="13"/>
    </row>
    <row r="6579" spans="1:24" x14ac:dyDescent="0.3">
      <c r="A6579" s="13"/>
      <c r="B6579" s="11">
        <v>7597</v>
      </c>
      <c r="C6579" s="14">
        <f t="shared" si="1326"/>
        <v>87.160799999999995</v>
      </c>
      <c r="D6579" s="13"/>
      <c r="E6579" s="14">
        <f t="shared" si="1331"/>
        <v>87.16</v>
      </c>
      <c r="F6579" s="21">
        <f t="shared" si="1336"/>
        <v>8</v>
      </c>
      <c r="G6579" s="13"/>
      <c r="H6579" s="21">
        <f t="shared" si="1327"/>
        <v>8</v>
      </c>
      <c r="I6579" s="13"/>
      <c r="J6579" s="11" t="str">
        <f t="shared" si="1333"/>
        <v>X</v>
      </c>
      <c r="K6579" s="11" t="str">
        <f t="shared" si="1334"/>
        <v/>
      </c>
      <c r="L6579" s="11" t="str">
        <f t="shared" si="1335"/>
        <v/>
      </c>
      <c r="M6579" s="13"/>
      <c r="X6579" s="13"/>
    </row>
    <row r="6580" spans="1:24" x14ac:dyDescent="0.3">
      <c r="A6580" s="13"/>
      <c r="B6580" s="11">
        <v>7598</v>
      </c>
      <c r="C6580" s="14">
        <f t="shared" si="1326"/>
        <v>87.166499999999999</v>
      </c>
      <c r="D6580" s="13"/>
      <c r="E6580" s="14">
        <f t="shared" si="1331"/>
        <v>87.165700000000001</v>
      </c>
      <c r="F6580" s="21">
        <f t="shared" si="1336"/>
        <v>8</v>
      </c>
      <c r="G6580" s="13"/>
      <c r="H6580" s="21">
        <f t="shared" si="1327"/>
        <v>8</v>
      </c>
      <c r="I6580" s="13"/>
      <c r="J6580" s="11" t="str">
        <f t="shared" si="1333"/>
        <v>X</v>
      </c>
      <c r="K6580" s="11" t="str">
        <f t="shared" si="1334"/>
        <v/>
      </c>
      <c r="L6580" s="11" t="str">
        <f t="shared" si="1335"/>
        <v/>
      </c>
      <c r="M6580" s="13"/>
      <c r="X6580" s="13"/>
    </row>
    <row r="6581" spans="1:24" x14ac:dyDescent="0.3">
      <c r="A6581" s="13"/>
      <c r="B6581" s="11">
        <v>7599</v>
      </c>
      <c r="C6581" s="14">
        <f t="shared" si="1326"/>
        <v>87.172200000000004</v>
      </c>
      <c r="D6581" s="13"/>
      <c r="E6581" s="14">
        <f t="shared" si="1331"/>
        <v>87.171400000000006</v>
      </c>
      <c r="F6581" s="21">
        <f t="shared" si="1336"/>
        <v>8</v>
      </c>
      <c r="G6581" s="13"/>
      <c r="H6581" s="21">
        <f t="shared" si="1327"/>
        <v>8</v>
      </c>
      <c r="I6581" s="13"/>
      <c r="J6581" s="11" t="str">
        <f t="shared" si="1333"/>
        <v>X</v>
      </c>
      <c r="K6581" s="11" t="str">
        <f t="shared" si="1334"/>
        <v/>
      </c>
      <c r="L6581" s="11" t="str">
        <f t="shared" si="1335"/>
        <v/>
      </c>
      <c r="M6581" s="13"/>
      <c r="X6581" s="13"/>
    </row>
    <row r="6582" spans="1:24" x14ac:dyDescent="0.3">
      <c r="A6582" s="13"/>
      <c r="B6582" s="11">
        <v>7600</v>
      </c>
      <c r="C6582" s="14">
        <f t="shared" si="1326"/>
        <v>87.177999999999997</v>
      </c>
      <c r="D6582" s="13"/>
      <c r="E6582" s="14">
        <f t="shared" si="1331"/>
        <v>87.177099999999996</v>
      </c>
      <c r="F6582" s="21">
        <f t="shared" si="1336"/>
        <v>8</v>
      </c>
      <c r="G6582" s="13"/>
      <c r="H6582" s="21">
        <f t="shared" si="1327"/>
        <v>9</v>
      </c>
      <c r="I6582" s="13"/>
      <c r="J6582" s="11" t="str">
        <f t="shared" si="1333"/>
        <v/>
      </c>
      <c r="K6582" s="11" t="str">
        <f t="shared" si="1334"/>
        <v>U</v>
      </c>
      <c r="L6582" s="11" t="str">
        <f t="shared" si="1335"/>
        <v/>
      </c>
      <c r="M6582" s="13"/>
      <c r="X6582" s="13"/>
    </row>
    <row r="6583" spans="1:24" x14ac:dyDescent="0.3">
      <c r="A6583" s="13"/>
      <c r="B6583" s="11">
        <v>7601</v>
      </c>
      <c r="C6583" s="14">
        <f t="shared" si="1326"/>
        <v>87.183700000000002</v>
      </c>
      <c r="D6583" s="13"/>
      <c r="E6583" s="14">
        <f t="shared" si="1331"/>
        <v>87.182900000000004</v>
      </c>
      <c r="F6583" s="21">
        <f t="shared" si="1336"/>
        <v>8</v>
      </c>
      <c r="G6583" s="13"/>
      <c r="H6583" s="21">
        <f t="shared" si="1327"/>
        <v>8</v>
      </c>
      <c r="I6583" s="13"/>
      <c r="J6583" s="11" t="str">
        <f t="shared" si="1333"/>
        <v>X</v>
      </c>
      <c r="K6583" s="11" t="str">
        <f t="shared" si="1334"/>
        <v/>
      </c>
      <c r="L6583" s="11" t="str">
        <f t="shared" si="1335"/>
        <v/>
      </c>
      <c r="M6583" s="13"/>
      <c r="X6583" s="13"/>
    </row>
    <row r="6584" spans="1:24" x14ac:dyDescent="0.3">
      <c r="A6584" s="13"/>
      <c r="B6584" s="11">
        <v>7602</v>
      </c>
      <c r="C6584" s="14">
        <f t="shared" si="1326"/>
        <v>87.189400000000006</v>
      </c>
      <c r="D6584" s="13"/>
      <c r="E6584" s="14">
        <f t="shared" si="1331"/>
        <v>87.188599999999994</v>
      </c>
      <c r="F6584" s="21">
        <f t="shared" si="1336"/>
        <v>9</v>
      </c>
      <c r="G6584" s="13"/>
      <c r="H6584" s="21">
        <f t="shared" si="1327"/>
        <v>8</v>
      </c>
      <c r="I6584" s="13"/>
      <c r="J6584" s="11" t="str">
        <f t="shared" ref="J6584:J6615" si="1337">IF(H6584=F6584,"X","")</f>
        <v/>
      </c>
      <c r="K6584" s="11" t="str">
        <f t="shared" ref="K6584:K6615" si="1338">IF(H6584&gt;F6584,"U","")</f>
        <v/>
      </c>
      <c r="L6584" s="11" t="str">
        <f t="shared" ref="L6584:L6615" si="1339">IF(H6584&lt;F6584,"O","")</f>
        <v>O</v>
      </c>
      <c r="M6584" s="13"/>
      <c r="X6584" s="13"/>
    </row>
    <row r="6585" spans="1:24" x14ac:dyDescent="0.3">
      <c r="A6585" s="13"/>
      <c r="B6585" s="11">
        <v>7603</v>
      </c>
      <c r="C6585" s="14">
        <f t="shared" si="1326"/>
        <v>87.1952</v>
      </c>
      <c r="D6585" s="13"/>
      <c r="E6585" s="14">
        <f t="shared" si="1331"/>
        <v>87.194299999999998</v>
      </c>
      <c r="F6585" s="21">
        <f t="shared" si="1336"/>
        <v>9</v>
      </c>
      <c r="G6585" s="13"/>
      <c r="H6585" s="21">
        <f t="shared" si="1327"/>
        <v>9</v>
      </c>
      <c r="I6585" s="13"/>
      <c r="J6585" s="11" t="str">
        <f t="shared" si="1337"/>
        <v>X</v>
      </c>
      <c r="K6585" s="11" t="str">
        <f t="shared" si="1338"/>
        <v/>
      </c>
      <c r="L6585" s="11" t="str">
        <f t="shared" si="1339"/>
        <v/>
      </c>
      <c r="M6585" s="13"/>
      <c r="X6585" s="13"/>
    </row>
    <row r="6586" spans="1:24" x14ac:dyDescent="0.3">
      <c r="A6586" s="13"/>
      <c r="B6586" s="11">
        <v>7604</v>
      </c>
      <c r="C6586" s="14">
        <f t="shared" si="1326"/>
        <v>87.200900000000004</v>
      </c>
      <c r="D6586" s="13"/>
      <c r="E6586" s="14">
        <f t="shared" si="1331"/>
        <v>87.2</v>
      </c>
      <c r="F6586" s="21">
        <f t="shared" si="1336"/>
        <v>9</v>
      </c>
      <c r="G6586" s="13"/>
      <c r="H6586" s="21">
        <f t="shared" si="1327"/>
        <v>9</v>
      </c>
      <c r="I6586" s="13"/>
      <c r="J6586" s="11" t="str">
        <f t="shared" si="1337"/>
        <v>X</v>
      </c>
      <c r="K6586" s="11" t="str">
        <f t="shared" si="1338"/>
        <v/>
      </c>
      <c r="L6586" s="11" t="str">
        <f t="shared" si="1339"/>
        <v/>
      </c>
      <c r="M6586" s="13"/>
      <c r="X6586" s="13"/>
    </row>
    <row r="6587" spans="1:24" x14ac:dyDescent="0.3">
      <c r="A6587" s="13"/>
      <c r="B6587" s="11">
        <v>7605</v>
      </c>
      <c r="C6587" s="14">
        <f t="shared" si="1326"/>
        <v>87.206699999999998</v>
      </c>
      <c r="D6587" s="13"/>
      <c r="E6587" s="14">
        <f t="shared" si="1331"/>
        <v>87.205699999999993</v>
      </c>
      <c r="F6587" s="21">
        <f t="shared" si="1336"/>
        <v>9</v>
      </c>
      <c r="G6587" s="13"/>
      <c r="H6587" s="21">
        <f t="shared" si="1327"/>
        <v>10</v>
      </c>
      <c r="I6587" s="13"/>
      <c r="J6587" s="11" t="str">
        <f t="shared" si="1337"/>
        <v/>
      </c>
      <c r="K6587" s="11" t="str">
        <f t="shared" si="1338"/>
        <v>U</v>
      </c>
      <c r="L6587" s="11" t="str">
        <f t="shared" si="1339"/>
        <v/>
      </c>
      <c r="M6587" s="13"/>
      <c r="X6587" s="13"/>
    </row>
    <row r="6588" spans="1:24" x14ac:dyDescent="0.3">
      <c r="A6588" s="13"/>
      <c r="B6588" s="11">
        <v>7606</v>
      </c>
      <c r="C6588" s="14">
        <f t="shared" si="1326"/>
        <v>87.212400000000002</v>
      </c>
      <c r="D6588" s="13"/>
      <c r="E6588" s="14">
        <f t="shared" si="1331"/>
        <v>87.211399999999998</v>
      </c>
      <c r="F6588" s="21">
        <f t="shared" si="1336"/>
        <v>9</v>
      </c>
      <c r="G6588" s="13"/>
      <c r="H6588" s="21">
        <f t="shared" si="1327"/>
        <v>10</v>
      </c>
      <c r="I6588" s="13"/>
      <c r="J6588" s="11" t="str">
        <f t="shared" si="1337"/>
        <v/>
      </c>
      <c r="K6588" s="11" t="str">
        <f t="shared" si="1338"/>
        <v>U</v>
      </c>
      <c r="L6588" s="11" t="str">
        <f t="shared" si="1339"/>
        <v/>
      </c>
      <c r="M6588" s="13"/>
      <c r="X6588" s="13"/>
    </row>
    <row r="6589" spans="1:24" x14ac:dyDescent="0.3">
      <c r="A6589" s="13"/>
      <c r="B6589" s="11">
        <v>7607</v>
      </c>
      <c r="C6589" s="14">
        <f t="shared" si="1326"/>
        <v>87.218100000000007</v>
      </c>
      <c r="D6589" s="13"/>
      <c r="E6589" s="14">
        <f t="shared" si="1331"/>
        <v>87.217100000000002</v>
      </c>
      <c r="F6589" s="21">
        <f t="shared" si="1336"/>
        <v>10</v>
      </c>
      <c r="G6589" s="13"/>
      <c r="H6589" s="21">
        <f t="shared" si="1327"/>
        <v>10</v>
      </c>
      <c r="I6589" s="13"/>
      <c r="J6589" s="11" t="str">
        <f t="shared" si="1337"/>
        <v>X</v>
      </c>
      <c r="K6589" s="11" t="str">
        <f t="shared" si="1338"/>
        <v/>
      </c>
      <c r="L6589" s="11" t="str">
        <f t="shared" si="1339"/>
        <v/>
      </c>
      <c r="M6589" s="13"/>
      <c r="X6589" s="13"/>
    </row>
    <row r="6590" spans="1:24" x14ac:dyDescent="0.3">
      <c r="A6590" s="13"/>
      <c r="B6590" s="11">
        <v>7608</v>
      </c>
      <c r="C6590" s="14">
        <f t="shared" si="1326"/>
        <v>87.223799999999997</v>
      </c>
      <c r="D6590" s="13"/>
      <c r="E6590" s="14">
        <f t="shared" si="1331"/>
        <v>87.222899999999996</v>
      </c>
      <c r="F6590" s="21">
        <f t="shared" si="1336"/>
        <v>10</v>
      </c>
      <c r="G6590" s="13"/>
      <c r="H6590" s="21">
        <f t="shared" si="1327"/>
        <v>9</v>
      </c>
      <c r="I6590" s="13"/>
      <c r="J6590" s="11" t="str">
        <f t="shared" si="1337"/>
        <v/>
      </c>
      <c r="K6590" s="11" t="str">
        <f t="shared" si="1338"/>
        <v/>
      </c>
      <c r="L6590" s="11" t="str">
        <f t="shared" si="1339"/>
        <v>O</v>
      </c>
      <c r="M6590" s="13"/>
      <c r="X6590" s="13"/>
    </row>
    <row r="6591" spans="1:24" x14ac:dyDescent="0.3">
      <c r="A6591" s="13"/>
      <c r="B6591" s="11">
        <v>7609</v>
      </c>
      <c r="C6591" s="14">
        <f t="shared" si="1326"/>
        <v>87.229600000000005</v>
      </c>
      <c r="D6591" s="13"/>
      <c r="E6591" s="14">
        <f t="shared" si="1331"/>
        <v>87.2286</v>
      </c>
      <c r="F6591" s="21">
        <f t="shared" si="1336"/>
        <v>10</v>
      </c>
      <c r="G6591" s="13"/>
      <c r="H6591" s="21">
        <f t="shared" si="1327"/>
        <v>10</v>
      </c>
      <c r="I6591" s="13"/>
      <c r="J6591" s="11" t="str">
        <f t="shared" si="1337"/>
        <v>X</v>
      </c>
      <c r="K6591" s="11" t="str">
        <f t="shared" si="1338"/>
        <v/>
      </c>
      <c r="L6591" s="11" t="str">
        <f t="shared" si="1339"/>
        <v/>
      </c>
      <c r="M6591" s="13"/>
      <c r="X6591" s="13"/>
    </row>
    <row r="6592" spans="1:24" x14ac:dyDescent="0.3">
      <c r="A6592" s="13"/>
      <c r="B6592" s="11">
        <v>7610</v>
      </c>
      <c r="C6592" s="14">
        <f t="shared" si="1326"/>
        <v>87.235299999999995</v>
      </c>
      <c r="D6592" s="13"/>
      <c r="E6592" s="14">
        <f t="shared" si="1331"/>
        <v>87.234300000000005</v>
      </c>
      <c r="F6592" s="21">
        <f t="shared" si="1336"/>
        <v>10</v>
      </c>
      <c r="G6592" s="13"/>
      <c r="H6592" s="21">
        <f t="shared" si="1327"/>
        <v>10</v>
      </c>
      <c r="I6592" s="13"/>
      <c r="J6592" s="11" t="str">
        <f t="shared" si="1337"/>
        <v>X</v>
      </c>
      <c r="K6592" s="11" t="str">
        <f t="shared" si="1338"/>
        <v/>
      </c>
      <c r="L6592" s="11" t="str">
        <f t="shared" si="1339"/>
        <v/>
      </c>
      <c r="M6592" s="13"/>
      <c r="X6592" s="13"/>
    </row>
    <row r="6593" spans="1:24" x14ac:dyDescent="0.3">
      <c r="A6593" s="13"/>
      <c r="B6593" s="11">
        <v>7611</v>
      </c>
      <c r="C6593" s="14">
        <f t="shared" si="1326"/>
        <v>87.241</v>
      </c>
      <c r="D6593" s="13"/>
      <c r="E6593" s="14">
        <f t="shared" si="1331"/>
        <v>87.24</v>
      </c>
      <c r="F6593" s="21">
        <f t="shared" si="1336"/>
        <v>10</v>
      </c>
      <c r="G6593" s="13"/>
      <c r="H6593" s="21">
        <f t="shared" si="1327"/>
        <v>10</v>
      </c>
      <c r="I6593" s="13"/>
      <c r="J6593" s="11" t="str">
        <f t="shared" si="1337"/>
        <v>X</v>
      </c>
      <c r="K6593" s="11" t="str">
        <f t="shared" si="1338"/>
        <v/>
      </c>
      <c r="L6593" s="11" t="str">
        <f t="shared" si="1339"/>
        <v/>
      </c>
      <c r="M6593" s="13"/>
      <c r="X6593" s="13"/>
    </row>
    <row r="6594" spans="1:24" x14ac:dyDescent="0.3">
      <c r="A6594" s="13"/>
      <c r="B6594" s="11">
        <v>7612</v>
      </c>
      <c r="C6594" s="14">
        <f t="shared" si="1326"/>
        <v>87.246799999999993</v>
      </c>
      <c r="D6594" s="13"/>
      <c r="E6594" s="14">
        <f t="shared" si="1331"/>
        <v>87.245699999999999</v>
      </c>
      <c r="F6594" s="21">
        <f t="shared" si="1336"/>
        <v>11</v>
      </c>
      <c r="G6594" s="13"/>
      <c r="H6594" s="21">
        <f t="shared" si="1327"/>
        <v>11</v>
      </c>
      <c r="I6594" s="13"/>
      <c r="J6594" s="11" t="str">
        <f t="shared" si="1337"/>
        <v>X</v>
      </c>
      <c r="K6594" s="11" t="str">
        <f t="shared" si="1338"/>
        <v/>
      </c>
      <c r="L6594" s="11" t="str">
        <f t="shared" si="1339"/>
        <v/>
      </c>
      <c r="M6594" s="13"/>
      <c r="X6594" s="13"/>
    </row>
    <row r="6595" spans="1:24" x14ac:dyDescent="0.3">
      <c r="A6595" s="13"/>
      <c r="B6595" s="11">
        <v>7613</v>
      </c>
      <c r="C6595" s="14">
        <f t="shared" si="1326"/>
        <v>87.252499999999998</v>
      </c>
      <c r="D6595" s="13"/>
      <c r="E6595" s="14">
        <f t="shared" si="1331"/>
        <v>87.251400000000004</v>
      </c>
      <c r="F6595" s="21">
        <f t="shared" si="1336"/>
        <v>11</v>
      </c>
      <c r="G6595" s="13"/>
      <c r="H6595" s="21">
        <f t="shared" si="1327"/>
        <v>11</v>
      </c>
      <c r="I6595" s="13"/>
      <c r="J6595" s="11" t="str">
        <f t="shared" si="1337"/>
        <v>X</v>
      </c>
      <c r="K6595" s="11" t="str">
        <f t="shared" si="1338"/>
        <v/>
      </c>
      <c r="L6595" s="11" t="str">
        <f t="shared" si="1339"/>
        <v/>
      </c>
      <c r="M6595" s="13"/>
      <c r="X6595" s="13"/>
    </row>
    <row r="6596" spans="1:24" x14ac:dyDescent="0.3">
      <c r="A6596" s="13"/>
      <c r="B6596" s="11">
        <v>7614</v>
      </c>
      <c r="C6596" s="14">
        <f t="shared" si="1326"/>
        <v>87.258200000000002</v>
      </c>
      <c r="D6596" s="13"/>
      <c r="E6596" s="14">
        <f t="shared" si="1331"/>
        <v>87.257099999999994</v>
      </c>
      <c r="F6596" s="21">
        <f t="shared" si="1336"/>
        <v>11</v>
      </c>
      <c r="G6596" s="13"/>
      <c r="H6596" s="21">
        <f t="shared" si="1327"/>
        <v>11</v>
      </c>
      <c r="I6596" s="13"/>
      <c r="J6596" s="11" t="str">
        <f t="shared" si="1337"/>
        <v>X</v>
      </c>
      <c r="K6596" s="11" t="str">
        <f t="shared" si="1338"/>
        <v/>
      </c>
      <c r="L6596" s="11" t="str">
        <f t="shared" si="1339"/>
        <v/>
      </c>
      <c r="M6596" s="13"/>
      <c r="X6596" s="13"/>
    </row>
    <row r="6597" spans="1:24" x14ac:dyDescent="0.3">
      <c r="A6597" s="13"/>
      <c r="B6597" s="11">
        <v>7615</v>
      </c>
      <c r="C6597" s="14">
        <f t="shared" si="1326"/>
        <v>87.263999999999996</v>
      </c>
      <c r="D6597" s="13"/>
      <c r="E6597" s="14">
        <f t="shared" si="1331"/>
        <v>87.262900000000002</v>
      </c>
      <c r="F6597" s="21">
        <f t="shared" si="1336"/>
        <v>11</v>
      </c>
      <c r="G6597" s="13"/>
      <c r="H6597" s="21">
        <f t="shared" si="1327"/>
        <v>11</v>
      </c>
      <c r="I6597" s="13"/>
      <c r="J6597" s="11" t="str">
        <f t="shared" si="1337"/>
        <v>X</v>
      </c>
      <c r="K6597" s="11" t="str">
        <f t="shared" si="1338"/>
        <v/>
      </c>
      <c r="L6597" s="11" t="str">
        <f t="shared" si="1339"/>
        <v/>
      </c>
      <c r="M6597" s="13"/>
      <c r="X6597" s="13"/>
    </row>
    <row r="6598" spans="1:24" x14ac:dyDescent="0.3">
      <c r="A6598" s="13"/>
      <c r="B6598" s="11">
        <v>7616</v>
      </c>
      <c r="C6598" s="14">
        <f t="shared" ref="C6598:C6661" si="1340">ROUND(SQRT(B6598),4)</f>
        <v>87.2697</v>
      </c>
      <c r="D6598" s="13"/>
      <c r="E6598" s="14">
        <f t="shared" si="1331"/>
        <v>87.268600000000006</v>
      </c>
      <c r="F6598" s="21">
        <f t="shared" si="1336"/>
        <v>11</v>
      </c>
      <c r="G6598" s="13"/>
      <c r="H6598" s="21">
        <f t="shared" si="1327"/>
        <v>11</v>
      </c>
      <c r="I6598" s="13"/>
      <c r="J6598" s="11" t="str">
        <f t="shared" si="1337"/>
        <v>X</v>
      </c>
      <c r="K6598" s="11" t="str">
        <f t="shared" si="1338"/>
        <v/>
      </c>
      <c r="L6598" s="11" t="str">
        <f t="shared" si="1339"/>
        <v/>
      </c>
      <c r="M6598" s="13"/>
      <c r="X6598" s="13"/>
    </row>
    <row r="6599" spans="1:24" x14ac:dyDescent="0.3">
      <c r="A6599" s="13"/>
      <c r="B6599" s="11">
        <v>7617</v>
      </c>
      <c r="C6599" s="14">
        <f t="shared" si="1340"/>
        <v>87.275400000000005</v>
      </c>
      <c r="D6599" s="13"/>
      <c r="E6599" s="14">
        <f t="shared" si="1331"/>
        <v>87.274299999999997</v>
      </c>
      <c r="F6599" s="21">
        <f t="shared" si="1336"/>
        <v>11</v>
      </c>
      <c r="G6599" s="13"/>
      <c r="H6599" s="21">
        <f t="shared" ref="H6599:H6662" si="1341">ROUND(C6599-E6599,4)*10000</f>
        <v>11</v>
      </c>
      <c r="I6599" s="13"/>
      <c r="J6599" s="11" t="str">
        <f t="shared" si="1337"/>
        <v>X</v>
      </c>
      <c r="K6599" s="11" t="str">
        <f t="shared" si="1338"/>
        <v/>
      </c>
      <c r="L6599" s="11" t="str">
        <f t="shared" si="1339"/>
        <v/>
      </c>
      <c r="M6599" s="13"/>
      <c r="X6599" s="13"/>
    </row>
    <row r="6600" spans="1:24" x14ac:dyDescent="0.3">
      <c r="A6600" s="13"/>
      <c r="B6600" s="11">
        <v>7618</v>
      </c>
      <c r="C6600" s="14">
        <f t="shared" si="1340"/>
        <v>87.281199999999998</v>
      </c>
      <c r="D6600" s="13"/>
      <c r="E6600" s="14">
        <f t="shared" si="1331"/>
        <v>87.28</v>
      </c>
      <c r="F6600" s="21">
        <f t="shared" ref="F6600:F6624" si="1342">ROUND(14-((0.42-(E6600-87))/0.14)*(14/6),0)</f>
        <v>12</v>
      </c>
      <c r="G6600" s="13"/>
      <c r="H6600" s="21">
        <f t="shared" si="1341"/>
        <v>11.999999999999998</v>
      </c>
      <c r="I6600" s="13"/>
      <c r="J6600" s="11" t="str">
        <f t="shared" si="1337"/>
        <v>X</v>
      </c>
      <c r="K6600" s="11" t="str">
        <f t="shared" si="1338"/>
        <v/>
      </c>
      <c r="L6600" s="11" t="str">
        <f t="shared" si="1339"/>
        <v/>
      </c>
      <c r="M6600" s="13"/>
      <c r="X6600" s="13"/>
    </row>
    <row r="6601" spans="1:24" x14ac:dyDescent="0.3">
      <c r="A6601" s="13"/>
      <c r="B6601" s="11">
        <v>7619</v>
      </c>
      <c r="C6601" s="14">
        <f t="shared" si="1340"/>
        <v>87.286900000000003</v>
      </c>
      <c r="D6601" s="13"/>
      <c r="E6601" s="14">
        <f t="shared" si="1331"/>
        <v>87.285700000000006</v>
      </c>
      <c r="F6601" s="21">
        <f t="shared" si="1342"/>
        <v>12</v>
      </c>
      <c r="G6601" s="13"/>
      <c r="H6601" s="21">
        <f t="shared" si="1341"/>
        <v>11.999999999999998</v>
      </c>
      <c r="I6601" s="13"/>
      <c r="J6601" s="11" t="str">
        <f t="shared" si="1337"/>
        <v>X</v>
      </c>
      <c r="K6601" s="11" t="str">
        <f t="shared" si="1338"/>
        <v/>
      </c>
      <c r="L6601" s="11" t="str">
        <f t="shared" si="1339"/>
        <v/>
      </c>
      <c r="M6601" s="13"/>
      <c r="X6601" s="13"/>
    </row>
    <row r="6602" spans="1:24" x14ac:dyDescent="0.3">
      <c r="A6602" s="13"/>
      <c r="B6602" s="11">
        <v>7620</v>
      </c>
      <c r="C6602" s="14">
        <f t="shared" si="1340"/>
        <v>87.292599999999993</v>
      </c>
      <c r="D6602" s="13"/>
      <c r="E6602" s="14">
        <f t="shared" si="1331"/>
        <v>87.291399999999996</v>
      </c>
      <c r="F6602" s="21">
        <f t="shared" si="1342"/>
        <v>12</v>
      </c>
      <c r="G6602" s="13"/>
      <c r="H6602" s="21">
        <f t="shared" si="1341"/>
        <v>11.999999999999998</v>
      </c>
      <c r="I6602" s="13"/>
      <c r="J6602" s="11" t="str">
        <f t="shared" si="1337"/>
        <v>X</v>
      </c>
      <c r="K6602" s="11" t="str">
        <f t="shared" si="1338"/>
        <v/>
      </c>
      <c r="L6602" s="11" t="str">
        <f t="shared" si="1339"/>
        <v/>
      </c>
      <c r="M6602" s="13"/>
      <c r="X6602" s="13"/>
    </row>
    <row r="6603" spans="1:24" x14ac:dyDescent="0.3">
      <c r="A6603" s="13"/>
      <c r="B6603" s="11">
        <v>7621</v>
      </c>
      <c r="C6603" s="14">
        <f t="shared" si="1340"/>
        <v>87.298299999999998</v>
      </c>
      <c r="D6603" s="13"/>
      <c r="E6603" s="14">
        <f t="shared" si="1331"/>
        <v>87.2971</v>
      </c>
      <c r="F6603" s="21">
        <f t="shared" si="1342"/>
        <v>12</v>
      </c>
      <c r="G6603" s="13"/>
      <c r="H6603" s="21">
        <f t="shared" si="1341"/>
        <v>11.999999999999998</v>
      </c>
      <c r="I6603" s="13"/>
      <c r="J6603" s="11" t="str">
        <f t="shared" si="1337"/>
        <v>X</v>
      </c>
      <c r="K6603" s="11" t="str">
        <f t="shared" si="1338"/>
        <v/>
      </c>
      <c r="L6603" s="11" t="str">
        <f t="shared" si="1339"/>
        <v/>
      </c>
      <c r="M6603" s="13"/>
      <c r="X6603" s="13"/>
    </row>
    <row r="6604" spans="1:24" x14ac:dyDescent="0.3">
      <c r="A6604" s="13"/>
      <c r="B6604" s="11">
        <v>7622</v>
      </c>
      <c r="C6604" s="14">
        <f t="shared" si="1340"/>
        <v>87.304100000000005</v>
      </c>
      <c r="D6604" s="13"/>
      <c r="E6604" s="14">
        <f t="shared" si="1331"/>
        <v>87.302899999999994</v>
      </c>
      <c r="F6604" s="21">
        <f t="shared" si="1342"/>
        <v>12</v>
      </c>
      <c r="G6604" s="13"/>
      <c r="H6604" s="21">
        <f t="shared" si="1341"/>
        <v>11.999999999999998</v>
      </c>
      <c r="I6604" s="13"/>
      <c r="J6604" s="11" t="str">
        <f t="shared" si="1337"/>
        <v>X</v>
      </c>
      <c r="K6604" s="11" t="str">
        <f t="shared" si="1338"/>
        <v/>
      </c>
      <c r="L6604" s="11" t="str">
        <f t="shared" si="1339"/>
        <v/>
      </c>
      <c r="M6604" s="13"/>
      <c r="X6604" s="13"/>
    </row>
    <row r="6605" spans="1:24" x14ac:dyDescent="0.3">
      <c r="A6605" s="13"/>
      <c r="B6605" s="11">
        <v>7623</v>
      </c>
      <c r="C6605" s="14">
        <f t="shared" si="1340"/>
        <v>87.309799999999996</v>
      </c>
      <c r="D6605" s="13"/>
      <c r="E6605" s="14">
        <f t="shared" si="1331"/>
        <v>87.308599999999998</v>
      </c>
      <c r="F6605" s="21">
        <f t="shared" si="1342"/>
        <v>12</v>
      </c>
      <c r="G6605" s="13"/>
      <c r="H6605" s="21">
        <f t="shared" si="1341"/>
        <v>11.999999999999998</v>
      </c>
      <c r="I6605" s="13"/>
      <c r="J6605" s="11" t="str">
        <f t="shared" si="1337"/>
        <v>X</v>
      </c>
      <c r="K6605" s="11" t="str">
        <f t="shared" si="1338"/>
        <v/>
      </c>
      <c r="L6605" s="11" t="str">
        <f t="shared" si="1339"/>
        <v/>
      </c>
      <c r="M6605" s="13"/>
      <c r="X6605" s="13"/>
    </row>
    <row r="6606" spans="1:24" x14ac:dyDescent="0.3">
      <c r="A6606" s="13"/>
      <c r="B6606" s="11">
        <v>7624</v>
      </c>
      <c r="C6606" s="14">
        <f t="shared" si="1340"/>
        <v>87.3155</v>
      </c>
      <c r="D6606" s="13"/>
      <c r="E6606" s="14">
        <f t="shared" si="1331"/>
        <v>87.314300000000003</v>
      </c>
      <c r="F6606" s="21">
        <f t="shared" si="1342"/>
        <v>12</v>
      </c>
      <c r="G6606" s="13"/>
      <c r="H6606" s="21">
        <f t="shared" si="1341"/>
        <v>11.999999999999998</v>
      </c>
      <c r="I6606" s="13"/>
      <c r="J6606" s="11" t="str">
        <f t="shared" si="1337"/>
        <v>X</v>
      </c>
      <c r="K6606" s="11" t="str">
        <f t="shared" si="1338"/>
        <v/>
      </c>
      <c r="L6606" s="11" t="str">
        <f t="shared" si="1339"/>
        <v/>
      </c>
      <c r="M6606" s="13"/>
      <c r="X6606" s="13"/>
    </row>
    <row r="6607" spans="1:24" x14ac:dyDescent="0.3">
      <c r="A6607" s="13"/>
      <c r="B6607" s="11">
        <v>7625</v>
      </c>
      <c r="C6607" s="14">
        <f t="shared" si="1340"/>
        <v>87.321200000000005</v>
      </c>
      <c r="D6607" s="13"/>
      <c r="E6607" s="14">
        <f t="shared" si="1331"/>
        <v>87.32</v>
      </c>
      <c r="F6607" s="21">
        <f t="shared" si="1342"/>
        <v>12</v>
      </c>
      <c r="G6607" s="13"/>
      <c r="H6607" s="21">
        <f t="shared" si="1341"/>
        <v>11.999999999999998</v>
      </c>
      <c r="I6607" s="13"/>
      <c r="J6607" s="11" t="str">
        <f t="shared" si="1337"/>
        <v>X</v>
      </c>
      <c r="K6607" s="11" t="str">
        <f t="shared" si="1338"/>
        <v/>
      </c>
      <c r="L6607" s="11" t="str">
        <f t="shared" si="1339"/>
        <v/>
      </c>
      <c r="M6607" s="13"/>
      <c r="X6607" s="13"/>
    </row>
    <row r="6608" spans="1:24" x14ac:dyDescent="0.3">
      <c r="A6608" s="13"/>
      <c r="B6608" s="11">
        <v>7626</v>
      </c>
      <c r="C6608" s="14">
        <f t="shared" si="1340"/>
        <v>87.326999999999998</v>
      </c>
      <c r="D6608" s="13"/>
      <c r="E6608" s="14">
        <f t="shared" si="1331"/>
        <v>87.325699999999998</v>
      </c>
      <c r="F6608" s="21">
        <f t="shared" si="1342"/>
        <v>12</v>
      </c>
      <c r="G6608" s="13"/>
      <c r="H6608" s="21">
        <f t="shared" si="1341"/>
        <v>13</v>
      </c>
      <c r="I6608" s="13"/>
      <c r="J6608" s="11" t="str">
        <f t="shared" si="1337"/>
        <v/>
      </c>
      <c r="K6608" s="11" t="str">
        <f t="shared" si="1338"/>
        <v>U</v>
      </c>
      <c r="L6608" s="11" t="str">
        <f t="shared" si="1339"/>
        <v/>
      </c>
      <c r="M6608" s="13"/>
      <c r="X6608" s="13"/>
    </row>
    <row r="6609" spans="1:24" x14ac:dyDescent="0.3">
      <c r="A6609" s="13"/>
      <c r="B6609" s="11">
        <v>7627</v>
      </c>
      <c r="C6609" s="14">
        <f t="shared" si="1340"/>
        <v>87.332700000000003</v>
      </c>
      <c r="D6609" s="13"/>
      <c r="E6609" s="14">
        <f t="shared" si="1331"/>
        <v>87.331400000000002</v>
      </c>
      <c r="F6609" s="21">
        <f t="shared" si="1342"/>
        <v>13</v>
      </c>
      <c r="G6609" s="13"/>
      <c r="H6609" s="21">
        <f t="shared" si="1341"/>
        <v>13</v>
      </c>
      <c r="I6609" s="13"/>
      <c r="J6609" s="11" t="str">
        <f t="shared" si="1337"/>
        <v>X</v>
      </c>
      <c r="K6609" s="11" t="str">
        <f t="shared" si="1338"/>
        <v/>
      </c>
      <c r="L6609" s="11" t="str">
        <f t="shared" si="1339"/>
        <v/>
      </c>
      <c r="M6609" s="13"/>
      <c r="X6609" s="13"/>
    </row>
    <row r="6610" spans="1:24" x14ac:dyDescent="0.3">
      <c r="A6610" s="13"/>
      <c r="B6610" s="11">
        <v>7628</v>
      </c>
      <c r="C6610" s="14">
        <f t="shared" si="1340"/>
        <v>87.338399999999993</v>
      </c>
      <c r="D6610" s="13"/>
      <c r="E6610" s="14">
        <f t="shared" si="1331"/>
        <v>87.337100000000007</v>
      </c>
      <c r="F6610" s="21">
        <f t="shared" si="1342"/>
        <v>13</v>
      </c>
      <c r="G6610" s="13"/>
      <c r="H6610" s="21">
        <f t="shared" si="1341"/>
        <v>13</v>
      </c>
      <c r="I6610" s="13"/>
      <c r="J6610" s="11" t="str">
        <f t="shared" si="1337"/>
        <v>X</v>
      </c>
      <c r="K6610" s="11" t="str">
        <f t="shared" si="1338"/>
        <v/>
      </c>
      <c r="L6610" s="11" t="str">
        <f t="shared" si="1339"/>
        <v/>
      </c>
      <c r="M6610" s="13"/>
      <c r="X6610" s="13"/>
    </row>
    <row r="6611" spans="1:24" x14ac:dyDescent="0.3">
      <c r="A6611" s="13"/>
      <c r="B6611" s="11">
        <v>7629</v>
      </c>
      <c r="C6611" s="14">
        <f t="shared" si="1340"/>
        <v>87.344099999999997</v>
      </c>
      <c r="D6611" s="13"/>
      <c r="E6611" s="14">
        <f t="shared" si="1331"/>
        <v>87.3429</v>
      </c>
      <c r="F6611" s="21">
        <f t="shared" si="1342"/>
        <v>13</v>
      </c>
      <c r="G6611" s="13"/>
      <c r="H6611" s="21">
        <f t="shared" si="1341"/>
        <v>11.999999999999998</v>
      </c>
      <c r="I6611" s="13"/>
      <c r="J6611" s="11" t="str">
        <f t="shared" si="1337"/>
        <v/>
      </c>
      <c r="K6611" s="11" t="str">
        <f t="shared" si="1338"/>
        <v/>
      </c>
      <c r="L6611" s="11" t="str">
        <f t="shared" si="1339"/>
        <v>O</v>
      </c>
      <c r="M6611" s="13"/>
      <c r="X6611" s="13"/>
    </row>
    <row r="6612" spans="1:24" x14ac:dyDescent="0.3">
      <c r="A6612" s="13"/>
      <c r="B6612" s="11">
        <v>7630</v>
      </c>
      <c r="C6612" s="14">
        <f t="shared" si="1340"/>
        <v>87.349900000000005</v>
      </c>
      <c r="D6612" s="13"/>
      <c r="E6612" s="14">
        <f t="shared" si="1331"/>
        <v>87.348600000000005</v>
      </c>
      <c r="F6612" s="21">
        <f t="shared" si="1342"/>
        <v>13</v>
      </c>
      <c r="G6612" s="13"/>
      <c r="H6612" s="21">
        <f t="shared" si="1341"/>
        <v>13</v>
      </c>
      <c r="I6612" s="13"/>
      <c r="J6612" s="11" t="str">
        <f t="shared" si="1337"/>
        <v>X</v>
      </c>
      <c r="K6612" s="11" t="str">
        <f t="shared" si="1338"/>
        <v/>
      </c>
      <c r="L6612" s="11" t="str">
        <f t="shared" si="1339"/>
        <v/>
      </c>
      <c r="M6612" s="13"/>
      <c r="X6612" s="13"/>
    </row>
    <row r="6613" spans="1:24" x14ac:dyDescent="0.3">
      <c r="A6613" s="13"/>
      <c r="B6613" s="11">
        <v>7631</v>
      </c>
      <c r="C6613" s="14">
        <f t="shared" si="1340"/>
        <v>87.355599999999995</v>
      </c>
      <c r="D6613" s="13"/>
      <c r="E6613" s="14">
        <f t="shared" si="1331"/>
        <v>87.354299999999995</v>
      </c>
      <c r="F6613" s="21">
        <f t="shared" si="1342"/>
        <v>13</v>
      </c>
      <c r="G6613" s="13"/>
      <c r="H6613" s="21">
        <f t="shared" si="1341"/>
        <v>13</v>
      </c>
      <c r="I6613" s="13"/>
      <c r="J6613" s="11" t="str">
        <f t="shared" si="1337"/>
        <v>X</v>
      </c>
      <c r="K6613" s="11" t="str">
        <f t="shared" si="1338"/>
        <v/>
      </c>
      <c r="L6613" s="11" t="str">
        <f t="shared" si="1339"/>
        <v/>
      </c>
      <c r="M6613" s="13"/>
      <c r="X6613" s="13"/>
    </row>
    <row r="6614" spans="1:24" x14ac:dyDescent="0.3">
      <c r="A6614" s="13"/>
      <c r="B6614" s="11">
        <v>7632</v>
      </c>
      <c r="C6614" s="14">
        <f t="shared" si="1340"/>
        <v>87.3613</v>
      </c>
      <c r="D6614" s="13"/>
      <c r="E6614" s="14">
        <f t="shared" si="1331"/>
        <v>87.36</v>
      </c>
      <c r="F6614" s="21">
        <f t="shared" si="1342"/>
        <v>13</v>
      </c>
      <c r="G6614" s="13"/>
      <c r="H6614" s="21">
        <f t="shared" si="1341"/>
        <v>13</v>
      </c>
      <c r="I6614" s="13"/>
      <c r="J6614" s="11" t="str">
        <f t="shared" si="1337"/>
        <v>X</v>
      </c>
      <c r="K6614" s="11" t="str">
        <f t="shared" si="1338"/>
        <v/>
      </c>
      <c r="L6614" s="11" t="str">
        <f t="shared" si="1339"/>
        <v/>
      </c>
      <c r="M6614" s="13"/>
      <c r="X6614" s="13"/>
    </row>
    <row r="6615" spans="1:24" x14ac:dyDescent="0.3">
      <c r="A6615" s="13"/>
      <c r="B6615" s="11">
        <v>7633</v>
      </c>
      <c r="C6615" s="14">
        <f t="shared" si="1340"/>
        <v>87.367000000000004</v>
      </c>
      <c r="D6615" s="13"/>
      <c r="E6615" s="14">
        <f t="shared" si="1331"/>
        <v>87.365700000000004</v>
      </c>
      <c r="F6615" s="21">
        <f t="shared" si="1342"/>
        <v>13</v>
      </c>
      <c r="G6615" s="13"/>
      <c r="H6615" s="21">
        <f t="shared" si="1341"/>
        <v>13</v>
      </c>
      <c r="I6615" s="13"/>
      <c r="J6615" s="11" t="str">
        <f t="shared" si="1337"/>
        <v>X</v>
      </c>
      <c r="K6615" s="11" t="str">
        <f t="shared" si="1338"/>
        <v/>
      </c>
      <c r="L6615" s="11" t="str">
        <f t="shared" si="1339"/>
        <v/>
      </c>
      <c r="M6615" s="13"/>
      <c r="X6615" s="13"/>
    </row>
    <row r="6616" spans="1:24" x14ac:dyDescent="0.3">
      <c r="A6616" s="13"/>
      <c r="B6616" s="11">
        <v>7634</v>
      </c>
      <c r="C6616" s="14">
        <f t="shared" si="1340"/>
        <v>87.372799999999998</v>
      </c>
      <c r="D6616" s="13"/>
      <c r="E6616" s="14">
        <f t="shared" ref="E6616:E6679" si="1343">ROUND(87+(B6616-7569)/175,4)</f>
        <v>87.371399999999994</v>
      </c>
      <c r="F6616" s="21">
        <f t="shared" si="1342"/>
        <v>13</v>
      </c>
      <c r="G6616" s="13"/>
      <c r="H6616" s="21">
        <f t="shared" si="1341"/>
        <v>14</v>
      </c>
      <c r="I6616" s="13"/>
      <c r="J6616" s="11" t="str">
        <f t="shared" ref="J6616:J6647" si="1344">IF(H6616=F6616,"X","")</f>
        <v/>
      </c>
      <c r="K6616" s="11" t="str">
        <f t="shared" ref="K6616:K6647" si="1345">IF(H6616&gt;F6616,"U","")</f>
        <v>U</v>
      </c>
      <c r="L6616" s="11" t="str">
        <f t="shared" ref="L6616:L6647" si="1346">IF(H6616&lt;F6616,"O","")</f>
        <v/>
      </c>
      <c r="M6616" s="13"/>
      <c r="X6616" s="13"/>
    </row>
    <row r="6617" spans="1:24" x14ac:dyDescent="0.3">
      <c r="A6617" s="13"/>
      <c r="B6617" s="11">
        <v>7635</v>
      </c>
      <c r="C6617" s="14">
        <f t="shared" si="1340"/>
        <v>87.378500000000003</v>
      </c>
      <c r="D6617" s="13"/>
      <c r="E6617" s="14">
        <f t="shared" si="1343"/>
        <v>87.377099999999999</v>
      </c>
      <c r="F6617" s="21">
        <f t="shared" si="1342"/>
        <v>13</v>
      </c>
      <c r="G6617" s="13"/>
      <c r="H6617" s="21">
        <f t="shared" si="1341"/>
        <v>14</v>
      </c>
      <c r="I6617" s="13"/>
      <c r="J6617" s="11" t="str">
        <f t="shared" si="1344"/>
        <v/>
      </c>
      <c r="K6617" s="11" t="str">
        <f t="shared" si="1345"/>
        <v>U</v>
      </c>
      <c r="L6617" s="11" t="str">
        <f t="shared" si="1346"/>
        <v/>
      </c>
      <c r="M6617" s="13"/>
      <c r="X6617" s="13"/>
    </row>
    <row r="6618" spans="1:24" x14ac:dyDescent="0.3">
      <c r="A6618" s="13"/>
      <c r="B6618" s="11">
        <v>7636</v>
      </c>
      <c r="C6618" s="14">
        <f t="shared" si="1340"/>
        <v>87.384200000000007</v>
      </c>
      <c r="D6618" s="13"/>
      <c r="E6618" s="14">
        <f t="shared" si="1343"/>
        <v>87.382900000000006</v>
      </c>
      <c r="F6618" s="21">
        <f t="shared" si="1342"/>
        <v>13</v>
      </c>
      <c r="G6618" s="13"/>
      <c r="H6618" s="21">
        <f t="shared" si="1341"/>
        <v>13</v>
      </c>
      <c r="I6618" s="13"/>
      <c r="J6618" s="11" t="str">
        <f t="shared" si="1344"/>
        <v>X</v>
      </c>
      <c r="K6618" s="11" t="str">
        <f t="shared" si="1345"/>
        <v/>
      </c>
      <c r="L6618" s="11" t="str">
        <f t="shared" si="1346"/>
        <v/>
      </c>
      <c r="M6618" s="13"/>
      <c r="X6618" s="13"/>
    </row>
    <row r="6619" spans="1:24" x14ac:dyDescent="0.3">
      <c r="A6619" s="13"/>
      <c r="B6619" s="11">
        <v>7637</v>
      </c>
      <c r="C6619" s="14">
        <f t="shared" si="1340"/>
        <v>87.389899999999997</v>
      </c>
      <c r="D6619" s="13"/>
      <c r="E6619" s="14">
        <f t="shared" si="1343"/>
        <v>87.388599999999997</v>
      </c>
      <c r="F6619" s="21">
        <f t="shared" si="1342"/>
        <v>13</v>
      </c>
      <c r="G6619" s="13"/>
      <c r="H6619" s="21">
        <f t="shared" si="1341"/>
        <v>13</v>
      </c>
      <c r="I6619" s="13"/>
      <c r="J6619" s="11" t="str">
        <f t="shared" si="1344"/>
        <v>X</v>
      </c>
      <c r="K6619" s="11" t="str">
        <f t="shared" si="1345"/>
        <v/>
      </c>
      <c r="L6619" s="11" t="str">
        <f t="shared" si="1346"/>
        <v/>
      </c>
      <c r="M6619" s="13"/>
      <c r="X6619" s="13"/>
    </row>
    <row r="6620" spans="1:24" x14ac:dyDescent="0.3">
      <c r="A6620" s="13"/>
      <c r="B6620" s="11">
        <v>7638</v>
      </c>
      <c r="C6620" s="14">
        <f t="shared" si="1340"/>
        <v>87.395700000000005</v>
      </c>
      <c r="D6620" s="13"/>
      <c r="E6620" s="14">
        <f t="shared" si="1343"/>
        <v>87.394300000000001</v>
      </c>
      <c r="F6620" s="21">
        <f t="shared" si="1342"/>
        <v>14</v>
      </c>
      <c r="G6620" s="13"/>
      <c r="H6620" s="21">
        <f t="shared" si="1341"/>
        <v>14</v>
      </c>
      <c r="I6620" s="13"/>
      <c r="J6620" s="11" t="str">
        <f t="shared" si="1344"/>
        <v>X</v>
      </c>
      <c r="K6620" s="11" t="str">
        <f t="shared" si="1345"/>
        <v/>
      </c>
      <c r="L6620" s="11" t="str">
        <f t="shared" si="1346"/>
        <v/>
      </c>
      <c r="M6620" s="13"/>
      <c r="X6620" s="13"/>
    </row>
    <row r="6621" spans="1:24" x14ac:dyDescent="0.3">
      <c r="A6621" s="13"/>
      <c r="B6621" s="11">
        <v>7639</v>
      </c>
      <c r="C6621" s="14">
        <f t="shared" si="1340"/>
        <v>87.401399999999995</v>
      </c>
      <c r="D6621" s="13"/>
      <c r="E6621" s="14">
        <f t="shared" si="1343"/>
        <v>87.4</v>
      </c>
      <c r="F6621" s="21">
        <f t="shared" si="1342"/>
        <v>14</v>
      </c>
      <c r="G6621" s="13"/>
      <c r="H6621" s="21">
        <f t="shared" si="1341"/>
        <v>14</v>
      </c>
      <c r="I6621" s="13"/>
      <c r="J6621" s="11" t="str">
        <f t="shared" si="1344"/>
        <v>X</v>
      </c>
      <c r="K6621" s="11" t="str">
        <f t="shared" si="1345"/>
        <v/>
      </c>
      <c r="L6621" s="11" t="str">
        <f t="shared" si="1346"/>
        <v/>
      </c>
      <c r="M6621" s="13"/>
      <c r="X6621" s="13"/>
    </row>
    <row r="6622" spans="1:24" x14ac:dyDescent="0.3">
      <c r="A6622" s="13"/>
      <c r="B6622" s="11">
        <v>7640</v>
      </c>
      <c r="C6622" s="14">
        <f t="shared" si="1340"/>
        <v>87.4071</v>
      </c>
      <c r="D6622" s="13"/>
      <c r="E6622" s="14">
        <f t="shared" si="1343"/>
        <v>87.405699999999996</v>
      </c>
      <c r="F6622" s="21">
        <f t="shared" si="1342"/>
        <v>14</v>
      </c>
      <c r="G6622" s="13"/>
      <c r="H6622" s="21">
        <f t="shared" si="1341"/>
        <v>14</v>
      </c>
      <c r="I6622" s="13"/>
      <c r="J6622" s="11" t="str">
        <f t="shared" si="1344"/>
        <v>X</v>
      </c>
      <c r="K6622" s="11" t="str">
        <f t="shared" si="1345"/>
        <v/>
      </c>
      <c r="L6622" s="11" t="str">
        <f t="shared" si="1346"/>
        <v/>
      </c>
      <c r="M6622" s="13"/>
      <c r="X6622" s="13"/>
    </row>
    <row r="6623" spans="1:24" x14ac:dyDescent="0.3">
      <c r="A6623" s="13"/>
      <c r="B6623" s="11">
        <v>7641</v>
      </c>
      <c r="C6623" s="14">
        <f t="shared" si="1340"/>
        <v>87.412800000000004</v>
      </c>
      <c r="D6623" s="13"/>
      <c r="E6623" s="14">
        <f t="shared" si="1343"/>
        <v>87.4114</v>
      </c>
      <c r="F6623" s="21">
        <f t="shared" si="1342"/>
        <v>14</v>
      </c>
      <c r="G6623" s="13"/>
      <c r="H6623" s="21">
        <f t="shared" si="1341"/>
        <v>14</v>
      </c>
      <c r="I6623" s="13"/>
      <c r="J6623" s="11" t="str">
        <f t="shared" si="1344"/>
        <v>X</v>
      </c>
      <c r="K6623" s="11" t="str">
        <f t="shared" si="1345"/>
        <v/>
      </c>
      <c r="L6623" s="11" t="str">
        <f t="shared" si="1346"/>
        <v/>
      </c>
      <c r="M6623" s="13"/>
      <c r="X6623" s="13"/>
    </row>
    <row r="6624" spans="1:24" x14ac:dyDescent="0.3">
      <c r="A6624" s="13"/>
      <c r="B6624" s="11">
        <v>7642</v>
      </c>
      <c r="C6624" s="14">
        <f t="shared" si="1340"/>
        <v>87.418499999999995</v>
      </c>
      <c r="D6624" s="13"/>
      <c r="E6624" s="14">
        <f t="shared" si="1343"/>
        <v>87.417100000000005</v>
      </c>
      <c r="F6624" s="21">
        <f t="shared" si="1342"/>
        <v>14</v>
      </c>
      <c r="G6624" s="13"/>
      <c r="H6624" s="21">
        <f t="shared" si="1341"/>
        <v>14</v>
      </c>
      <c r="I6624" s="13"/>
      <c r="J6624" s="11" t="str">
        <f t="shared" si="1344"/>
        <v>X</v>
      </c>
      <c r="K6624" s="11" t="str">
        <f t="shared" si="1345"/>
        <v/>
      </c>
      <c r="L6624" s="11" t="str">
        <f t="shared" si="1346"/>
        <v/>
      </c>
      <c r="M6624" s="13"/>
      <c r="X6624" s="13"/>
    </row>
    <row r="6625" spans="1:24" x14ac:dyDescent="0.3">
      <c r="A6625" s="13"/>
      <c r="B6625" s="11">
        <v>7643</v>
      </c>
      <c r="C6625" s="14">
        <f t="shared" si="1340"/>
        <v>87.424300000000002</v>
      </c>
      <c r="D6625" s="13"/>
      <c r="E6625" s="14">
        <f t="shared" si="1343"/>
        <v>87.422899999999998</v>
      </c>
      <c r="F6625" s="21">
        <v>14</v>
      </c>
      <c r="G6625" s="13"/>
      <c r="H6625" s="21">
        <f t="shared" si="1341"/>
        <v>14</v>
      </c>
      <c r="I6625" s="13"/>
      <c r="J6625" s="11" t="str">
        <f t="shared" si="1344"/>
        <v>X</v>
      </c>
      <c r="K6625" s="11" t="str">
        <f t="shared" si="1345"/>
        <v/>
      </c>
      <c r="L6625" s="11" t="str">
        <f t="shared" si="1346"/>
        <v/>
      </c>
      <c r="M6625" s="13"/>
      <c r="X6625" s="13"/>
    </row>
    <row r="6626" spans="1:24" x14ac:dyDescent="0.3">
      <c r="A6626" s="13"/>
      <c r="B6626" s="11">
        <v>7644</v>
      </c>
      <c r="C6626" s="14">
        <f t="shared" si="1340"/>
        <v>87.43</v>
      </c>
      <c r="D6626" s="13"/>
      <c r="E6626" s="14">
        <f t="shared" si="1343"/>
        <v>87.428600000000003</v>
      </c>
      <c r="F6626" s="21">
        <v>14</v>
      </c>
      <c r="G6626" s="13"/>
      <c r="H6626" s="21">
        <f t="shared" si="1341"/>
        <v>14</v>
      </c>
      <c r="I6626" s="13"/>
      <c r="J6626" s="11" t="str">
        <f t="shared" si="1344"/>
        <v>X</v>
      </c>
      <c r="K6626" s="11" t="str">
        <f t="shared" si="1345"/>
        <v/>
      </c>
      <c r="L6626" s="11" t="str">
        <f t="shared" si="1346"/>
        <v/>
      </c>
      <c r="M6626" s="13"/>
      <c r="X6626" s="13"/>
    </row>
    <row r="6627" spans="1:24" x14ac:dyDescent="0.3">
      <c r="A6627" s="13"/>
      <c r="B6627" s="11">
        <v>7645</v>
      </c>
      <c r="C6627" s="14">
        <f t="shared" si="1340"/>
        <v>87.435699999999997</v>
      </c>
      <c r="D6627" s="13"/>
      <c r="E6627" s="14">
        <f t="shared" si="1343"/>
        <v>87.434299999999993</v>
      </c>
      <c r="F6627" s="21">
        <v>14</v>
      </c>
      <c r="G6627" s="13"/>
      <c r="H6627" s="21">
        <f t="shared" si="1341"/>
        <v>14</v>
      </c>
      <c r="I6627" s="13"/>
      <c r="J6627" s="11" t="str">
        <f t="shared" si="1344"/>
        <v>X</v>
      </c>
      <c r="K6627" s="11" t="str">
        <f t="shared" si="1345"/>
        <v/>
      </c>
      <c r="L6627" s="11" t="str">
        <f t="shared" si="1346"/>
        <v/>
      </c>
      <c r="M6627" s="13"/>
      <c r="X6627" s="13"/>
    </row>
    <row r="6628" spans="1:24" x14ac:dyDescent="0.3">
      <c r="A6628" s="13"/>
      <c r="B6628" s="11">
        <v>7646</v>
      </c>
      <c r="C6628" s="14">
        <f t="shared" si="1340"/>
        <v>87.441400000000002</v>
      </c>
      <c r="D6628" s="13"/>
      <c r="E6628" s="14">
        <f t="shared" si="1343"/>
        <v>87.44</v>
      </c>
      <c r="F6628" s="21">
        <v>14</v>
      </c>
      <c r="G6628" s="13"/>
      <c r="H6628" s="21">
        <f t="shared" si="1341"/>
        <v>14</v>
      </c>
      <c r="I6628" s="13"/>
      <c r="J6628" s="11" t="str">
        <f t="shared" si="1344"/>
        <v>X</v>
      </c>
      <c r="K6628" s="11" t="str">
        <f t="shared" si="1345"/>
        <v/>
      </c>
      <c r="L6628" s="11" t="str">
        <f t="shared" si="1346"/>
        <v/>
      </c>
      <c r="M6628" s="13"/>
      <c r="X6628" s="13"/>
    </row>
    <row r="6629" spans="1:24" x14ac:dyDescent="0.3">
      <c r="A6629" s="13"/>
      <c r="B6629" s="11">
        <v>7647</v>
      </c>
      <c r="C6629" s="14">
        <f t="shared" si="1340"/>
        <v>87.447100000000006</v>
      </c>
      <c r="D6629" s="13"/>
      <c r="E6629" s="14">
        <f t="shared" si="1343"/>
        <v>87.445700000000002</v>
      </c>
      <c r="F6629" s="21">
        <v>14</v>
      </c>
      <c r="G6629" s="13"/>
      <c r="H6629" s="21">
        <f t="shared" si="1341"/>
        <v>14</v>
      </c>
      <c r="I6629" s="13"/>
      <c r="J6629" s="11" t="str">
        <f t="shared" si="1344"/>
        <v>X</v>
      </c>
      <c r="K6629" s="11" t="str">
        <f t="shared" si="1345"/>
        <v/>
      </c>
      <c r="L6629" s="11" t="str">
        <f t="shared" si="1346"/>
        <v/>
      </c>
      <c r="M6629" s="13"/>
      <c r="X6629" s="13"/>
    </row>
    <row r="6630" spans="1:24" x14ac:dyDescent="0.3">
      <c r="A6630" s="13"/>
      <c r="B6630" s="11">
        <v>7648</v>
      </c>
      <c r="C6630" s="14">
        <f t="shared" si="1340"/>
        <v>87.452799999999996</v>
      </c>
      <c r="D6630" s="13"/>
      <c r="E6630" s="14">
        <f t="shared" si="1343"/>
        <v>87.451400000000007</v>
      </c>
      <c r="F6630" s="21">
        <v>14</v>
      </c>
      <c r="G6630" s="13"/>
      <c r="H6630" s="21">
        <f t="shared" si="1341"/>
        <v>14</v>
      </c>
      <c r="I6630" s="13"/>
      <c r="J6630" s="11" t="str">
        <f t="shared" si="1344"/>
        <v>X</v>
      </c>
      <c r="K6630" s="11" t="str">
        <f t="shared" si="1345"/>
        <v/>
      </c>
      <c r="L6630" s="11" t="str">
        <f t="shared" si="1346"/>
        <v/>
      </c>
      <c r="M6630" s="13"/>
      <c r="X6630" s="13"/>
    </row>
    <row r="6631" spans="1:24" x14ac:dyDescent="0.3">
      <c r="A6631" s="13"/>
      <c r="B6631" s="11">
        <v>7649</v>
      </c>
      <c r="C6631" s="14">
        <f t="shared" si="1340"/>
        <v>87.458600000000004</v>
      </c>
      <c r="D6631" s="13"/>
      <c r="E6631" s="14">
        <f t="shared" si="1343"/>
        <v>87.457099999999997</v>
      </c>
      <c r="F6631" s="21">
        <v>14</v>
      </c>
      <c r="G6631" s="13"/>
      <c r="H6631" s="21">
        <f t="shared" si="1341"/>
        <v>15</v>
      </c>
      <c r="I6631" s="13"/>
      <c r="J6631" s="11" t="str">
        <f t="shared" si="1344"/>
        <v/>
      </c>
      <c r="K6631" s="11" t="str">
        <f t="shared" si="1345"/>
        <v>U</v>
      </c>
      <c r="L6631" s="11" t="str">
        <f t="shared" si="1346"/>
        <v/>
      </c>
      <c r="M6631" s="13"/>
      <c r="X6631" s="13"/>
    </row>
    <row r="6632" spans="1:24" x14ac:dyDescent="0.3">
      <c r="A6632" s="13"/>
      <c r="B6632" s="11">
        <v>7650</v>
      </c>
      <c r="C6632" s="14">
        <f t="shared" si="1340"/>
        <v>87.464299999999994</v>
      </c>
      <c r="D6632" s="13"/>
      <c r="E6632" s="14">
        <f t="shared" si="1343"/>
        <v>87.462900000000005</v>
      </c>
      <c r="F6632" s="21">
        <v>14</v>
      </c>
      <c r="G6632" s="13"/>
      <c r="H6632" s="21">
        <f t="shared" si="1341"/>
        <v>14</v>
      </c>
      <c r="I6632" s="13"/>
      <c r="J6632" s="11" t="str">
        <f t="shared" si="1344"/>
        <v>X</v>
      </c>
      <c r="K6632" s="11" t="str">
        <f t="shared" si="1345"/>
        <v/>
      </c>
      <c r="L6632" s="11" t="str">
        <f t="shared" si="1346"/>
        <v/>
      </c>
      <c r="M6632" s="13"/>
      <c r="X6632" s="13"/>
    </row>
    <row r="6633" spans="1:24" x14ac:dyDescent="0.3">
      <c r="A6633" s="13"/>
      <c r="B6633" s="11">
        <v>7651</v>
      </c>
      <c r="C6633" s="14">
        <f t="shared" si="1340"/>
        <v>87.47</v>
      </c>
      <c r="D6633" s="13"/>
      <c r="E6633" s="14">
        <f t="shared" si="1343"/>
        <v>87.468599999999995</v>
      </c>
      <c r="F6633" s="21">
        <v>14</v>
      </c>
      <c r="G6633" s="13"/>
      <c r="H6633" s="21">
        <f t="shared" si="1341"/>
        <v>14</v>
      </c>
      <c r="I6633" s="13"/>
      <c r="J6633" s="11" t="str">
        <f t="shared" si="1344"/>
        <v>X</v>
      </c>
      <c r="K6633" s="11" t="str">
        <f t="shared" si="1345"/>
        <v/>
      </c>
      <c r="L6633" s="11" t="str">
        <f t="shared" si="1346"/>
        <v/>
      </c>
      <c r="M6633" s="13"/>
      <c r="X6633" s="13"/>
    </row>
    <row r="6634" spans="1:24" x14ac:dyDescent="0.3">
      <c r="A6634" s="13"/>
      <c r="B6634" s="11">
        <v>7652</v>
      </c>
      <c r="C6634" s="14">
        <f t="shared" si="1340"/>
        <v>87.475700000000003</v>
      </c>
      <c r="D6634" s="13"/>
      <c r="E6634" s="14">
        <f t="shared" si="1343"/>
        <v>87.474299999999999</v>
      </c>
      <c r="F6634" s="21">
        <v>14</v>
      </c>
      <c r="G6634" s="13"/>
      <c r="H6634" s="21">
        <f t="shared" si="1341"/>
        <v>14</v>
      </c>
      <c r="I6634" s="13"/>
      <c r="J6634" s="11" t="str">
        <f t="shared" si="1344"/>
        <v>X</v>
      </c>
      <c r="K6634" s="11" t="str">
        <f t="shared" si="1345"/>
        <v/>
      </c>
      <c r="L6634" s="11" t="str">
        <f t="shared" si="1346"/>
        <v/>
      </c>
      <c r="M6634" s="13"/>
      <c r="X6634" s="13"/>
    </row>
    <row r="6635" spans="1:24" x14ac:dyDescent="0.3">
      <c r="A6635" s="13"/>
      <c r="B6635" s="11">
        <v>7653</v>
      </c>
      <c r="C6635" s="14">
        <f t="shared" si="1340"/>
        <v>87.481399999999994</v>
      </c>
      <c r="D6635" s="13"/>
      <c r="E6635" s="14">
        <f t="shared" si="1343"/>
        <v>87.48</v>
      </c>
      <c r="F6635" s="21">
        <v>14</v>
      </c>
      <c r="G6635" s="13"/>
      <c r="H6635" s="21">
        <f t="shared" si="1341"/>
        <v>14</v>
      </c>
      <c r="I6635" s="13"/>
      <c r="J6635" s="11" t="str">
        <f t="shared" si="1344"/>
        <v>X</v>
      </c>
      <c r="K6635" s="11" t="str">
        <f t="shared" si="1345"/>
        <v/>
      </c>
      <c r="L6635" s="11" t="str">
        <f t="shared" si="1346"/>
        <v/>
      </c>
      <c r="M6635" s="13"/>
      <c r="X6635" s="13"/>
    </row>
    <row r="6636" spans="1:24" x14ac:dyDescent="0.3">
      <c r="A6636" s="13"/>
      <c r="B6636" s="11">
        <v>7654</v>
      </c>
      <c r="C6636" s="14">
        <f t="shared" si="1340"/>
        <v>87.487099999999998</v>
      </c>
      <c r="D6636" s="13"/>
      <c r="E6636" s="14">
        <f t="shared" si="1343"/>
        <v>87.485699999999994</v>
      </c>
      <c r="F6636" s="21">
        <v>14</v>
      </c>
      <c r="G6636" s="13"/>
      <c r="H6636" s="21">
        <f t="shared" si="1341"/>
        <v>14</v>
      </c>
      <c r="I6636" s="13"/>
      <c r="J6636" s="11" t="str">
        <f t="shared" si="1344"/>
        <v>X</v>
      </c>
      <c r="K6636" s="11" t="str">
        <f t="shared" si="1345"/>
        <v/>
      </c>
      <c r="L6636" s="11" t="str">
        <f t="shared" si="1346"/>
        <v/>
      </c>
      <c r="M6636" s="13"/>
      <c r="X6636" s="13"/>
    </row>
    <row r="6637" spans="1:24" x14ac:dyDescent="0.3">
      <c r="A6637" s="13"/>
      <c r="B6637" s="11">
        <v>7655</v>
      </c>
      <c r="C6637" s="14">
        <f t="shared" si="1340"/>
        <v>87.492900000000006</v>
      </c>
      <c r="D6637" s="13"/>
      <c r="E6637" s="14">
        <f t="shared" si="1343"/>
        <v>87.491399999999999</v>
      </c>
      <c r="F6637" s="21">
        <v>14</v>
      </c>
      <c r="G6637" s="13"/>
      <c r="H6637" s="21">
        <f t="shared" si="1341"/>
        <v>15</v>
      </c>
      <c r="I6637" s="13"/>
      <c r="J6637" s="11" t="str">
        <f t="shared" si="1344"/>
        <v/>
      </c>
      <c r="K6637" s="11" t="str">
        <f t="shared" si="1345"/>
        <v>U</v>
      </c>
      <c r="L6637" s="11" t="str">
        <f t="shared" si="1346"/>
        <v/>
      </c>
      <c r="M6637" s="13"/>
      <c r="X6637" s="13"/>
    </row>
    <row r="6638" spans="1:24" x14ac:dyDescent="0.3">
      <c r="A6638" s="13"/>
      <c r="B6638" s="11">
        <v>7656</v>
      </c>
      <c r="C6638" s="14">
        <f t="shared" si="1340"/>
        <v>87.498599999999996</v>
      </c>
      <c r="D6638" s="13"/>
      <c r="E6638" s="14">
        <f t="shared" si="1343"/>
        <v>87.497100000000003</v>
      </c>
      <c r="F6638" s="21">
        <v>14</v>
      </c>
      <c r="G6638" s="13"/>
      <c r="H6638" s="21">
        <f t="shared" si="1341"/>
        <v>15</v>
      </c>
      <c r="I6638" s="13"/>
      <c r="J6638" s="11" t="str">
        <f t="shared" si="1344"/>
        <v/>
      </c>
      <c r="K6638" s="11" t="str">
        <f t="shared" si="1345"/>
        <v>U</v>
      </c>
      <c r="L6638" s="11" t="str">
        <f t="shared" si="1346"/>
        <v/>
      </c>
      <c r="M6638" s="13"/>
      <c r="X6638" s="13"/>
    </row>
    <row r="6639" spans="1:24" x14ac:dyDescent="0.3">
      <c r="A6639" s="13"/>
      <c r="B6639" s="11">
        <v>7657</v>
      </c>
      <c r="C6639" s="14">
        <f t="shared" si="1340"/>
        <v>87.504300000000001</v>
      </c>
      <c r="D6639" s="13"/>
      <c r="E6639" s="14">
        <f t="shared" si="1343"/>
        <v>87.502899999999997</v>
      </c>
      <c r="F6639" s="21">
        <v>14</v>
      </c>
      <c r="G6639" s="13"/>
      <c r="H6639" s="21">
        <f t="shared" si="1341"/>
        <v>14</v>
      </c>
      <c r="I6639" s="13"/>
      <c r="J6639" s="11" t="str">
        <f t="shared" si="1344"/>
        <v>X</v>
      </c>
      <c r="K6639" s="11" t="str">
        <f t="shared" si="1345"/>
        <v/>
      </c>
      <c r="L6639" s="11" t="str">
        <f t="shared" si="1346"/>
        <v/>
      </c>
      <c r="M6639" s="13"/>
      <c r="X6639" s="13"/>
    </row>
    <row r="6640" spans="1:24" x14ac:dyDescent="0.3">
      <c r="A6640" s="13"/>
      <c r="B6640" s="11">
        <v>7658</v>
      </c>
      <c r="C6640" s="14">
        <f t="shared" si="1340"/>
        <v>87.51</v>
      </c>
      <c r="D6640" s="13"/>
      <c r="E6640" s="14">
        <f t="shared" si="1343"/>
        <v>87.508600000000001</v>
      </c>
      <c r="F6640" s="21">
        <v>14</v>
      </c>
      <c r="G6640" s="13"/>
      <c r="H6640" s="21">
        <f t="shared" si="1341"/>
        <v>14</v>
      </c>
      <c r="I6640" s="13"/>
      <c r="J6640" s="11" t="str">
        <f t="shared" si="1344"/>
        <v>X</v>
      </c>
      <c r="K6640" s="11" t="str">
        <f t="shared" si="1345"/>
        <v/>
      </c>
      <c r="L6640" s="11" t="str">
        <f t="shared" si="1346"/>
        <v/>
      </c>
      <c r="M6640" s="13"/>
      <c r="X6640" s="13"/>
    </row>
    <row r="6641" spans="1:24" x14ac:dyDescent="0.3">
      <c r="A6641" s="13"/>
      <c r="B6641" s="11">
        <v>7659</v>
      </c>
      <c r="C6641" s="14">
        <f t="shared" si="1340"/>
        <v>87.515699999999995</v>
      </c>
      <c r="D6641" s="13"/>
      <c r="E6641" s="14">
        <f t="shared" si="1343"/>
        <v>87.514300000000006</v>
      </c>
      <c r="F6641" s="21">
        <v>14</v>
      </c>
      <c r="G6641" s="13"/>
      <c r="H6641" s="21">
        <f t="shared" si="1341"/>
        <v>14</v>
      </c>
      <c r="I6641" s="13"/>
      <c r="J6641" s="11" t="str">
        <f t="shared" si="1344"/>
        <v>X</v>
      </c>
      <c r="K6641" s="11" t="str">
        <f t="shared" si="1345"/>
        <v/>
      </c>
      <c r="L6641" s="11" t="str">
        <f t="shared" si="1346"/>
        <v/>
      </c>
      <c r="M6641" s="13"/>
      <c r="X6641" s="13"/>
    </row>
    <row r="6642" spans="1:24" x14ac:dyDescent="0.3">
      <c r="A6642" s="13"/>
      <c r="B6642" s="11">
        <v>7660</v>
      </c>
      <c r="C6642" s="14">
        <f t="shared" si="1340"/>
        <v>87.5214</v>
      </c>
      <c r="D6642" s="13"/>
      <c r="E6642" s="14">
        <f t="shared" si="1343"/>
        <v>87.52</v>
      </c>
      <c r="F6642" s="21">
        <v>14</v>
      </c>
      <c r="G6642" s="13"/>
      <c r="H6642" s="21">
        <f t="shared" si="1341"/>
        <v>14</v>
      </c>
      <c r="I6642" s="13"/>
      <c r="J6642" s="11" t="str">
        <f t="shared" si="1344"/>
        <v>X</v>
      </c>
      <c r="K6642" s="11" t="str">
        <f t="shared" si="1345"/>
        <v/>
      </c>
      <c r="L6642" s="11" t="str">
        <f t="shared" si="1346"/>
        <v/>
      </c>
      <c r="M6642" s="13"/>
      <c r="X6642" s="13"/>
    </row>
    <row r="6643" spans="1:24" x14ac:dyDescent="0.3">
      <c r="A6643" s="13"/>
      <c r="B6643" s="11">
        <v>7661</v>
      </c>
      <c r="C6643" s="14">
        <f t="shared" si="1340"/>
        <v>87.527100000000004</v>
      </c>
      <c r="D6643" s="13"/>
      <c r="E6643" s="14">
        <f t="shared" si="1343"/>
        <v>87.525700000000001</v>
      </c>
      <c r="F6643" s="21">
        <v>14</v>
      </c>
      <c r="G6643" s="13"/>
      <c r="H6643" s="21">
        <f t="shared" si="1341"/>
        <v>14</v>
      </c>
      <c r="I6643" s="13"/>
      <c r="J6643" s="11" t="str">
        <f t="shared" si="1344"/>
        <v>X</v>
      </c>
      <c r="K6643" s="11" t="str">
        <f t="shared" si="1345"/>
        <v/>
      </c>
      <c r="L6643" s="11" t="str">
        <f t="shared" si="1346"/>
        <v/>
      </c>
      <c r="M6643" s="13"/>
      <c r="X6643" s="13"/>
    </row>
    <row r="6644" spans="1:24" x14ac:dyDescent="0.3">
      <c r="A6644" s="13"/>
      <c r="B6644" s="11">
        <v>7662</v>
      </c>
      <c r="C6644" s="14">
        <f t="shared" si="1340"/>
        <v>87.532899999999998</v>
      </c>
      <c r="D6644" s="13"/>
      <c r="E6644" s="14">
        <f t="shared" si="1343"/>
        <v>87.531400000000005</v>
      </c>
      <c r="F6644" s="21">
        <v>14</v>
      </c>
      <c r="G6644" s="13"/>
      <c r="H6644" s="21">
        <f t="shared" si="1341"/>
        <v>15</v>
      </c>
      <c r="I6644" s="13"/>
      <c r="J6644" s="11" t="str">
        <f t="shared" si="1344"/>
        <v/>
      </c>
      <c r="K6644" s="11" t="str">
        <f t="shared" si="1345"/>
        <v>U</v>
      </c>
      <c r="L6644" s="11" t="str">
        <f t="shared" si="1346"/>
        <v/>
      </c>
      <c r="M6644" s="13"/>
      <c r="X6644" s="13"/>
    </row>
    <row r="6645" spans="1:24" x14ac:dyDescent="0.3">
      <c r="A6645" s="13"/>
      <c r="B6645" s="11">
        <v>7663</v>
      </c>
      <c r="C6645" s="14">
        <f t="shared" si="1340"/>
        <v>87.538600000000002</v>
      </c>
      <c r="D6645" s="13"/>
      <c r="E6645" s="14">
        <f t="shared" si="1343"/>
        <v>87.537099999999995</v>
      </c>
      <c r="F6645" s="21">
        <v>14</v>
      </c>
      <c r="G6645" s="13"/>
      <c r="H6645" s="21">
        <f t="shared" si="1341"/>
        <v>15</v>
      </c>
      <c r="I6645" s="13"/>
      <c r="J6645" s="11" t="str">
        <f t="shared" si="1344"/>
        <v/>
      </c>
      <c r="K6645" s="11" t="str">
        <f t="shared" si="1345"/>
        <v>U</v>
      </c>
      <c r="L6645" s="11" t="str">
        <f t="shared" si="1346"/>
        <v/>
      </c>
      <c r="M6645" s="13"/>
      <c r="X6645" s="13"/>
    </row>
    <row r="6646" spans="1:24" x14ac:dyDescent="0.3">
      <c r="A6646" s="13"/>
      <c r="B6646" s="11">
        <v>7664</v>
      </c>
      <c r="C6646" s="14">
        <f t="shared" si="1340"/>
        <v>87.544300000000007</v>
      </c>
      <c r="D6646" s="13"/>
      <c r="E6646" s="14">
        <f t="shared" si="1343"/>
        <v>87.542900000000003</v>
      </c>
      <c r="F6646" s="21">
        <v>14</v>
      </c>
      <c r="G6646" s="13"/>
      <c r="H6646" s="21">
        <f t="shared" si="1341"/>
        <v>14</v>
      </c>
      <c r="I6646" s="13"/>
      <c r="J6646" s="11" t="str">
        <f t="shared" si="1344"/>
        <v>X</v>
      </c>
      <c r="K6646" s="11" t="str">
        <f t="shared" si="1345"/>
        <v/>
      </c>
      <c r="L6646" s="11" t="str">
        <f t="shared" si="1346"/>
        <v/>
      </c>
      <c r="M6646" s="13"/>
      <c r="X6646" s="13"/>
    </row>
    <row r="6647" spans="1:24" x14ac:dyDescent="0.3">
      <c r="A6647" s="13"/>
      <c r="B6647" s="11">
        <v>7665</v>
      </c>
      <c r="C6647" s="14">
        <f t="shared" si="1340"/>
        <v>87.55</v>
      </c>
      <c r="D6647" s="13"/>
      <c r="E6647" s="14">
        <f t="shared" si="1343"/>
        <v>87.548599999999993</v>
      </c>
      <c r="F6647" s="21">
        <v>14</v>
      </c>
      <c r="G6647" s="13"/>
      <c r="H6647" s="21">
        <f t="shared" si="1341"/>
        <v>14</v>
      </c>
      <c r="I6647" s="13"/>
      <c r="J6647" s="11" t="str">
        <f t="shared" si="1344"/>
        <v>X</v>
      </c>
      <c r="K6647" s="11" t="str">
        <f t="shared" si="1345"/>
        <v/>
      </c>
      <c r="L6647" s="11" t="str">
        <f t="shared" si="1346"/>
        <v/>
      </c>
      <c r="M6647" s="13"/>
      <c r="X6647" s="13"/>
    </row>
    <row r="6648" spans="1:24" x14ac:dyDescent="0.3">
      <c r="A6648" s="13"/>
      <c r="B6648" s="11">
        <v>7666</v>
      </c>
      <c r="C6648" s="14">
        <f t="shared" si="1340"/>
        <v>87.555700000000002</v>
      </c>
      <c r="D6648" s="13"/>
      <c r="E6648" s="14">
        <f t="shared" si="1343"/>
        <v>87.554299999999998</v>
      </c>
      <c r="F6648" s="21">
        <v>14</v>
      </c>
      <c r="G6648" s="13"/>
      <c r="H6648" s="21">
        <f t="shared" si="1341"/>
        <v>14</v>
      </c>
      <c r="I6648" s="13"/>
      <c r="J6648" s="11" t="str">
        <f t="shared" ref="J6648:J6679" si="1347">IF(H6648=F6648,"X","")</f>
        <v>X</v>
      </c>
      <c r="K6648" s="11" t="str">
        <f t="shared" ref="K6648:K6679" si="1348">IF(H6648&gt;F6648,"U","")</f>
        <v/>
      </c>
      <c r="L6648" s="11" t="str">
        <f t="shared" ref="L6648:L6679" si="1349">IF(H6648&lt;F6648,"O","")</f>
        <v/>
      </c>
      <c r="M6648" s="13"/>
      <c r="X6648" s="13"/>
    </row>
    <row r="6649" spans="1:24" x14ac:dyDescent="0.3">
      <c r="A6649" s="13"/>
      <c r="B6649" s="11">
        <v>7667</v>
      </c>
      <c r="C6649" s="14">
        <f t="shared" si="1340"/>
        <v>87.561400000000006</v>
      </c>
      <c r="D6649" s="13"/>
      <c r="E6649" s="14">
        <f t="shared" si="1343"/>
        <v>87.56</v>
      </c>
      <c r="F6649" s="21">
        <v>14</v>
      </c>
      <c r="G6649" s="13"/>
      <c r="H6649" s="21">
        <f t="shared" si="1341"/>
        <v>14</v>
      </c>
      <c r="I6649" s="13"/>
      <c r="J6649" s="11" t="str">
        <f t="shared" si="1347"/>
        <v>X</v>
      </c>
      <c r="K6649" s="11" t="str">
        <f t="shared" si="1348"/>
        <v/>
      </c>
      <c r="L6649" s="11" t="str">
        <f t="shared" si="1349"/>
        <v/>
      </c>
      <c r="M6649" s="13"/>
      <c r="X6649" s="13"/>
    </row>
    <row r="6650" spans="1:24" x14ac:dyDescent="0.3">
      <c r="A6650" s="13"/>
      <c r="B6650" s="11">
        <v>7668</v>
      </c>
      <c r="C6650" s="14">
        <f t="shared" si="1340"/>
        <v>87.567099999999996</v>
      </c>
      <c r="D6650" s="13"/>
      <c r="E6650" s="14">
        <f t="shared" si="1343"/>
        <v>87.565700000000007</v>
      </c>
      <c r="F6650" s="21">
        <v>14</v>
      </c>
      <c r="G6650" s="13"/>
      <c r="H6650" s="21">
        <f t="shared" si="1341"/>
        <v>14</v>
      </c>
      <c r="I6650" s="13"/>
      <c r="J6650" s="11" t="str">
        <f t="shared" si="1347"/>
        <v>X</v>
      </c>
      <c r="K6650" s="11" t="str">
        <f t="shared" si="1348"/>
        <v/>
      </c>
      <c r="L6650" s="11" t="str">
        <f t="shared" si="1349"/>
        <v/>
      </c>
      <c r="M6650" s="13"/>
      <c r="X6650" s="13"/>
    </row>
    <row r="6651" spans="1:24" x14ac:dyDescent="0.3">
      <c r="A6651" s="13"/>
      <c r="B6651" s="11">
        <v>7669</v>
      </c>
      <c r="C6651" s="14">
        <f t="shared" si="1340"/>
        <v>87.572800000000001</v>
      </c>
      <c r="D6651" s="13"/>
      <c r="E6651" s="14">
        <f t="shared" si="1343"/>
        <v>87.571399999999997</v>
      </c>
      <c r="F6651" s="21">
        <v>14</v>
      </c>
      <c r="G6651" s="13"/>
      <c r="H6651" s="21">
        <f t="shared" si="1341"/>
        <v>14</v>
      </c>
      <c r="I6651" s="13"/>
      <c r="J6651" s="11" t="str">
        <f t="shared" si="1347"/>
        <v>X</v>
      </c>
      <c r="K6651" s="11" t="str">
        <f t="shared" si="1348"/>
        <v/>
      </c>
      <c r="L6651" s="11" t="str">
        <f t="shared" si="1349"/>
        <v/>
      </c>
      <c r="M6651" s="13"/>
      <c r="X6651" s="13"/>
    </row>
    <row r="6652" spans="1:24" x14ac:dyDescent="0.3">
      <c r="A6652" s="13"/>
      <c r="B6652" s="11">
        <v>7670</v>
      </c>
      <c r="C6652" s="14">
        <f t="shared" si="1340"/>
        <v>87.578500000000005</v>
      </c>
      <c r="D6652" s="13"/>
      <c r="E6652" s="14">
        <f t="shared" si="1343"/>
        <v>87.577100000000002</v>
      </c>
      <c r="F6652" s="21">
        <v>14</v>
      </c>
      <c r="G6652" s="13"/>
      <c r="H6652" s="21">
        <f t="shared" si="1341"/>
        <v>14</v>
      </c>
      <c r="I6652" s="13"/>
      <c r="J6652" s="11" t="str">
        <f t="shared" si="1347"/>
        <v>X</v>
      </c>
      <c r="K6652" s="11" t="str">
        <f t="shared" si="1348"/>
        <v/>
      </c>
      <c r="L6652" s="11" t="str">
        <f t="shared" si="1349"/>
        <v/>
      </c>
      <c r="M6652" s="13"/>
      <c r="X6652" s="13"/>
    </row>
    <row r="6653" spans="1:24" x14ac:dyDescent="0.3">
      <c r="A6653" s="13"/>
      <c r="B6653" s="11">
        <v>7671</v>
      </c>
      <c r="C6653" s="14">
        <f t="shared" si="1340"/>
        <v>87.584199999999996</v>
      </c>
      <c r="D6653" s="13"/>
      <c r="E6653" s="14">
        <f t="shared" si="1343"/>
        <v>87.582899999999995</v>
      </c>
      <c r="F6653" s="21">
        <f t="shared" ref="F6653:F6676" si="1350">ROUND(14-(((E6653-87)-0.58)/0.14)*(14/6),0)</f>
        <v>14</v>
      </c>
      <c r="G6653" s="13"/>
      <c r="H6653" s="21">
        <f t="shared" si="1341"/>
        <v>13</v>
      </c>
      <c r="I6653" s="13"/>
      <c r="J6653" s="11" t="str">
        <f t="shared" si="1347"/>
        <v/>
      </c>
      <c r="K6653" s="11" t="str">
        <f t="shared" si="1348"/>
        <v/>
      </c>
      <c r="L6653" s="11" t="str">
        <f t="shared" si="1349"/>
        <v>O</v>
      </c>
      <c r="M6653" s="13"/>
      <c r="X6653" s="13"/>
    </row>
    <row r="6654" spans="1:24" x14ac:dyDescent="0.3">
      <c r="A6654" s="13"/>
      <c r="B6654" s="11">
        <v>7672</v>
      </c>
      <c r="C6654" s="14">
        <f t="shared" si="1340"/>
        <v>87.59</v>
      </c>
      <c r="D6654" s="13"/>
      <c r="E6654" s="14">
        <f t="shared" si="1343"/>
        <v>87.5886</v>
      </c>
      <c r="F6654" s="21">
        <f t="shared" si="1350"/>
        <v>14</v>
      </c>
      <c r="G6654" s="13"/>
      <c r="H6654" s="21">
        <f t="shared" si="1341"/>
        <v>14</v>
      </c>
      <c r="I6654" s="13"/>
      <c r="J6654" s="11" t="str">
        <f t="shared" si="1347"/>
        <v>X</v>
      </c>
      <c r="K6654" s="11" t="str">
        <f t="shared" si="1348"/>
        <v/>
      </c>
      <c r="L6654" s="11" t="str">
        <f t="shared" si="1349"/>
        <v/>
      </c>
      <c r="M6654" s="13"/>
      <c r="X6654" s="13"/>
    </row>
    <row r="6655" spans="1:24" x14ac:dyDescent="0.3">
      <c r="A6655" s="13"/>
      <c r="B6655" s="11">
        <v>7673</v>
      </c>
      <c r="C6655" s="14">
        <f t="shared" si="1340"/>
        <v>87.595699999999994</v>
      </c>
      <c r="D6655" s="13"/>
      <c r="E6655" s="14">
        <f t="shared" si="1343"/>
        <v>87.594300000000004</v>
      </c>
      <c r="F6655" s="21">
        <f t="shared" si="1350"/>
        <v>14</v>
      </c>
      <c r="G6655" s="13"/>
      <c r="H6655" s="21">
        <f t="shared" si="1341"/>
        <v>14</v>
      </c>
      <c r="I6655" s="13"/>
      <c r="J6655" s="11" t="str">
        <f t="shared" si="1347"/>
        <v>X</v>
      </c>
      <c r="K6655" s="11" t="str">
        <f t="shared" si="1348"/>
        <v/>
      </c>
      <c r="L6655" s="11" t="str">
        <f t="shared" si="1349"/>
        <v/>
      </c>
      <c r="M6655" s="13"/>
      <c r="X6655" s="13"/>
    </row>
    <row r="6656" spans="1:24" x14ac:dyDescent="0.3">
      <c r="A6656" s="13"/>
      <c r="B6656" s="11">
        <v>7674</v>
      </c>
      <c r="C6656" s="14">
        <f t="shared" si="1340"/>
        <v>87.601399999999998</v>
      </c>
      <c r="D6656" s="13"/>
      <c r="E6656" s="14">
        <f t="shared" si="1343"/>
        <v>87.6</v>
      </c>
      <c r="F6656" s="21">
        <f t="shared" si="1350"/>
        <v>14</v>
      </c>
      <c r="G6656" s="13"/>
      <c r="H6656" s="21">
        <f t="shared" si="1341"/>
        <v>14</v>
      </c>
      <c r="I6656" s="13"/>
      <c r="J6656" s="11" t="str">
        <f t="shared" si="1347"/>
        <v>X</v>
      </c>
      <c r="K6656" s="11" t="str">
        <f t="shared" si="1348"/>
        <v/>
      </c>
      <c r="L6656" s="11" t="str">
        <f t="shared" si="1349"/>
        <v/>
      </c>
      <c r="M6656" s="13"/>
      <c r="X6656" s="13"/>
    </row>
    <row r="6657" spans="1:24" x14ac:dyDescent="0.3">
      <c r="A6657" s="13"/>
      <c r="B6657" s="11">
        <v>7675</v>
      </c>
      <c r="C6657" s="14">
        <f t="shared" si="1340"/>
        <v>87.607100000000003</v>
      </c>
      <c r="D6657" s="13"/>
      <c r="E6657" s="14">
        <f t="shared" si="1343"/>
        <v>87.605699999999999</v>
      </c>
      <c r="F6657" s="21">
        <f t="shared" si="1350"/>
        <v>14</v>
      </c>
      <c r="G6657" s="13"/>
      <c r="H6657" s="21">
        <f t="shared" si="1341"/>
        <v>14</v>
      </c>
      <c r="I6657" s="13"/>
      <c r="J6657" s="11" t="str">
        <f t="shared" si="1347"/>
        <v>X</v>
      </c>
      <c r="K6657" s="11" t="str">
        <f t="shared" si="1348"/>
        <v/>
      </c>
      <c r="L6657" s="11" t="str">
        <f t="shared" si="1349"/>
        <v/>
      </c>
      <c r="M6657" s="13"/>
      <c r="X6657" s="13"/>
    </row>
    <row r="6658" spans="1:24" x14ac:dyDescent="0.3">
      <c r="A6658" s="13"/>
      <c r="B6658" s="11">
        <v>7676</v>
      </c>
      <c r="C6658" s="14">
        <f t="shared" si="1340"/>
        <v>87.612799999999993</v>
      </c>
      <c r="D6658" s="13"/>
      <c r="E6658" s="14">
        <f t="shared" si="1343"/>
        <v>87.611400000000003</v>
      </c>
      <c r="F6658" s="21">
        <f t="shared" si="1350"/>
        <v>13</v>
      </c>
      <c r="G6658" s="13"/>
      <c r="H6658" s="21">
        <f t="shared" si="1341"/>
        <v>14</v>
      </c>
      <c r="I6658" s="13"/>
      <c r="J6658" s="11" t="str">
        <f t="shared" si="1347"/>
        <v/>
      </c>
      <c r="K6658" s="11" t="str">
        <f t="shared" si="1348"/>
        <v>U</v>
      </c>
      <c r="L6658" s="11" t="str">
        <f t="shared" si="1349"/>
        <v/>
      </c>
      <c r="M6658" s="13"/>
      <c r="X6658" s="13"/>
    </row>
    <row r="6659" spans="1:24" x14ac:dyDescent="0.3">
      <c r="A6659" s="13"/>
      <c r="B6659" s="11">
        <v>7677</v>
      </c>
      <c r="C6659" s="14">
        <f t="shared" si="1340"/>
        <v>87.618499999999997</v>
      </c>
      <c r="D6659" s="13"/>
      <c r="E6659" s="14">
        <f t="shared" si="1343"/>
        <v>87.617099999999994</v>
      </c>
      <c r="F6659" s="21">
        <f t="shared" si="1350"/>
        <v>13</v>
      </c>
      <c r="G6659" s="13"/>
      <c r="H6659" s="21">
        <f t="shared" si="1341"/>
        <v>14</v>
      </c>
      <c r="I6659" s="13"/>
      <c r="J6659" s="11" t="str">
        <f t="shared" si="1347"/>
        <v/>
      </c>
      <c r="K6659" s="11" t="str">
        <f t="shared" si="1348"/>
        <v>U</v>
      </c>
      <c r="L6659" s="11" t="str">
        <f t="shared" si="1349"/>
        <v/>
      </c>
      <c r="M6659" s="13"/>
      <c r="X6659" s="13"/>
    </row>
    <row r="6660" spans="1:24" x14ac:dyDescent="0.3">
      <c r="A6660" s="13"/>
      <c r="B6660" s="11">
        <v>7678</v>
      </c>
      <c r="C6660" s="14">
        <f t="shared" si="1340"/>
        <v>87.624200000000002</v>
      </c>
      <c r="D6660" s="13"/>
      <c r="E6660" s="14">
        <f t="shared" si="1343"/>
        <v>87.622900000000001</v>
      </c>
      <c r="F6660" s="21">
        <f t="shared" si="1350"/>
        <v>13</v>
      </c>
      <c r="G6660" s="13"/>
      <c r="H6660" s="21">
        <f t="shared" si="1341"/>
        <v>13</v>
      </c>
      <c r="I6660" s="13"/>
      <c r="J6660" s="11" t="str">
        <f t="shared" si="1347"/>
        <v>X</v>
      </c>
      <c r="K6660" s="11" t="str">
        <f t="shared" si="1348"/>
        <v/>
      </c>
      <c r="L6660" s="11" t="str">
        <f t="shared" si="1349"/>
        <v/>
      </c>
      <c r="M6660" s="13"/>
      <c r="X6660" s="13"/>
    </row>
    <row r="6661" spans="1:24" x14ac:dyDescent="0.3">
      <c r="A6661" s="13"/>
      <c r="B6661" s="11">
        <v>7679</v>
      </c>
      <c r="C6661" s="14">
        <f t="shared" si="1340"/>
        <v>87.629900000000006</v>
      </c>
      <c r="D6661" s="13"/>
      <c r="E6661" s="14">
        <f t="shared" si="1343"/>
        <v>87.628600000000006</v>
      </c>
      <c r="F6661" s="21">
        <f t="shared" si="1350"/>
        <v>13</v>
      </c>
      <c r="G6661" s="13"/>
      <c r="H6661" s="21">
        <f t="shared" si="1341"/>
        <v>13</v>
      </c>
      <c r="I6661" s="13"/>
      <c r="J6661" s="11" t="str">
        <f t="shared" si="1347"/>
        <v>X</v>
      </c>
      <c r="K6661" s="11" t="str">
        <f t="shared" si="1348"/>
        <v/>
      </c>
      <c r="L6661" s="11" t="str">
        <f t="shared" si="1349"/>
        <v/>
      </c>
      <c r="M6661" s="13"/>
      <c r="X6661" s="13"/>
    </row>
    <row r="6662" spans="1:24" x14ac:dyDescent="0.3">
      <c r="A6662" s="13"/>
      <c r="B6662" s="11">
        <v>7680</v>
      </c>
      <c r="C6662" s="14">
        <f t="shared" ref="C6662:C6725" si="1351">ROUND(SQRT(B6662),4)</f>
        <v>87.635599999999997</v>
      </c>
      <c r="D6662" s="13"/>
      <c r="E6662" s="14">
        <f t="shared" si="1343"/>
        <v>87.634299999999996</v>
      </c>
      <c r="F6662" s="21">
        <f t="shared" si="1350"/>
        <v>13</v>
      </c>
      <c r="G6662" s="13"/>
      <c r="H6662" s="21">
        <f t="shared" si="1341"/>
        <v>13</v>
      </c>
      <c r="I6662" s="13"/>
      <c r="J6662" s="11" t="str">
        <f t="shared" si="1347"/>
        <v>X</v>
      </c>
      <c r="K6662" s="11" t="str">
        <f t="shared" si="1348"/>
        <v/>
      </c>
      <c r="L6662" s="11" t="str">
        <f t="shared" si="1349"/>
        <v/>
      </c>
      <c r="M6662" s="13"/>
      <c r="X6662" s="13"/>
    </row>
    <row r="6663" spans="1:24" x14ac:dyDescent="0.3">
      <c r="A6663" s="13"/>
      <c r="B6663" s="11">
        <v>7681</v>
      </c>
      <c r="C6663" s="14">
        <f t="shared" si="1351"/>
        <v>87.641300000000001</v>
      </c>
      <c r="D6663" s="13"/>
      <c r="E6663" s="14">
        <f t="shared" si="1343"/>
        <v>87.64</v>
      </c>
      <c r="F6663" s="21">
        <f t="shared" si="1350"/>
        <v>13</v>
      </c>
      <c r="G6663" s="13"/>
      <c r="H6663" s="21">
        <f t="shared" ref="H6663:H6726" si="1352">ROUND(C6663-E6663,4)*10000</f>
        <v>13</v>
      </c>
      <c r="I6663" s="13"/>
      <c r="J6663" s="11" t="str">
        <f t="shared" si="1347"/>
        <v>X</v>
      </c>
      <c r="K6663" s="11" t="str">
        <f t="shared" si="1348"/>
        <v/>
      </c>
      <c r="L6663" s="11" t="str">
        <f t="shared" si="1349"/>
        <v/>
      </c>
      <c r="M6663" s="13"/>
      <c r="X6663" s="13"/>
    </row>
    <row r="6664" spans="1:24" x14ac:dyDescent="0.3">
      <c r="A6664" s="13"/>
      <c r="B6664" s="11">
        <v>7682</v>
      </c>
      <c r="C6664" s="14">
        <f t="shared" si="1351"/>
        <v>87.647000000000006</v>
      </c>
      <c r="D6664" s="13"/>
      <c r="E6664" s="14">
        <f t="shared" si="1343"/>
        <v>87.645700000000005</v>
      </c>
      <c r="F6664" s="21">
        <f t="shared" si="1350"/>
        <v>13</v>
      </c>
      <c r="G6664" s="13"/>
      <c r="H6664" s="21">
        <f t="shared" si="1352"/>
        <v>13</v>
      </c>
      <c r="I6664" s="13"/>
      <c r="J6664" s="11" t="str">
        <f t="shared" si="1347"/>
        <v>X</v>
      </c>
      <c r="K6664" s="11" t="str">
        <f t="shared" si="1348"/>
        <v/>
      </c>
      <c r="L6664" s="11" t="str">
        <f t="shared" si="1349"/>
        <v/>
      </c>
      <c r="M6664" s="13"/>
      <c r="X6664" s="13"/>
    </row>
    <row r="6665" spans="1:24" x14ac:dyDescent="0.3">
      <c r="A6665" s="13"/>
      <c r="B6665" s="11">
        <v>7683</v>
      </c>
      <c r="C6665" s="14">
        <f t="shared" si="1351"/>
        <v>87.652699999999996</v>
      </c>
      <c r="D6665" s="13"/>
      <c r="E6665" s="14">
        <f t="shared" si="1343"/>
        <v>87.651399999999995</v>
      </c>
      <c r="F6665" s="21">
        <f t="shared" si="1350"/>
        <v>13</v>
      </c>
      <c r="G6665" s="13"/>
      <c r="H6665" s="21">
        <f t="shared" si="1352"/>
        <v>13</v>
      </c>
      <c r="I6665" s="13"/>
      <c r="J6665" s="11" t="str">
        <f t="shared" si="1347"/>
        <v>X</v>
      </c>
      <c r="K6665" s="11" t="str">
        <f t="shared" si="1348"/>
        <v/>
      </c>
      <c r="L6665" s="11" t="str">
        <f t="shared" si="1349"/>
        <v/>
      </c>
      <c r="M6665" s="13"/>
      <c r="X6665" s="13"/>
    </row>
    <row r="6666" spans="1:24" x14ac:dyDescent="0.3">
      <c r="A6666" s="13"/>
      <c r="B6666" s="11">
        <v>7684</v>
      </c>
      <c r="C6666" s="14">
        <f t="shared" si="1351"/>
        <v>87.6584</v>
      </c>
      <c r="D6666" s="13"/>
      <c r="E6666" s="14">
        <f t="shared" si="1343"/>
        <v>87.6571</v>
      </c>
      <c r="F6666" s="21">
        <f t="shared" si="1350"/>
        <v>13</v>
      </c>
      <c r="G6666" s="13"/>
      <c r="H6666" s="21">
        <f t="shared" si="1352"/>
        <v>13</v>
      </c>
      <c r="I6666" s="13"/>
      <c r="J6666" s="11" t="str">
        <f t="shared" si="1347"/>
        <v>X</v>
      </c>
      <c r="K6666" s="11" t="str">
        <f t="shared" si="1348"/>
        <v/>
      </c>
      <c r="L6666" s="11" t="str">
        <f t="shared" si="1349"/>
        <v/>
      </c>
      <c r="M6666" s="13"/>
      <c r="X6666" s="13"/>
    </row>
    <row r="6667" spans="1:24" x14ac:dyDescent="0.3">
      <c r="A6667" s="13"/>
      <c r="B6667" s="11">
        <v>7685</v>
      </c>
      <c r="C6667" s="14">
        <f t="shared" si="1351"/>
        <v>87.664100000000005</v>
      </c>
      <c r="D6667" s="13"/>
      <c r="E6667" s="14">
        <f t="shared" si="1343"/>
        <v>87.662899999999993</v>
      </c>
      <c r="F6667" s="21">
        <f t="shared" si="1350"/>
        <v>13</v>
      </c>
      <c r="G6667" s="13"/>
      <c r="H6667" s="21">
        <f t="shared" si="1352"/>
        <v>11.999999999999998</v>
      </c>
      <c r="I6667" s="13"/>
      <c r="J6667" s="11" t="str">
        <f t="shared" si="1347"/>
        <v/>
      </c>
      <c r="K6667" s="11" t="str">
        <f t="shared" si="1348"/>
        <v/>
      </c>
      <c r="L6667" s="11" t="str">
        <f t="shared" si="1349"/>
        <v>O</v>
      </c>
      <c r="M6667" s="13"/>
      <c r="X6667" s="13"/>
    </row>
    <row r="6668" spans="1:24" x14ac:dyDescent="0.3">
      <c r="A6668" s="13"/>
      <c r="B6668" s="11">
        <v>7686</v>
      </c>
      <c r="C6668" s="14">
        <f t="shared" si="1351"/>
        <v>87.669799999999995</v>
      </c>
      <c r="D6668" s="13"/>
      <c r="E6668" s="14">
        <f t="shared" si="1343"/>
        <v>87.668599999999998</v>
      </c>
      <c r="F6668" s="21">
        <f t="shared" si="1350"/>
        <v>13</v>
      </c>
      <c r="G6668" s="13"/>
      <c r="H6668" s="21">
        <f t="shared" si="1352"/>
        <v>11.999999999999998</v>
      </c>
      <c r="I6668" s="13"/>
      <c r="J6668" s="11" t="str">
        <f t="shared" si="1347"/>
        <v/>
      </c>
      <c r="K6668" s="11" t="str">
        <f t="shared" si="1348"/>
        <v/>
      </c>
      <c r="L6668" s="11" t="str">
        <f t="shared" si="1349"/>
        <v>O</v>
      </c>
      <c r="M6668" s="13"/>
      <c r="X6668" s="13"/>
    </row>
    <row r="6669" spans="1:24" x14ac:dyDescent="0.3">
      <c r="A6669" s="13"/>
      <c r="B6669" s="11">
        <v>7687</v>
      </c>
      <c r="C6669" s="14">
        <f t="shared" si="1351"/>
        <v>87.6755</v>
      </c>
      <c r="D6669" s="13"/>
      <c r="E6669" s="14">
        <f t="shared" si="1343"/>
        <v>87.674300000000002</v>
      </c>
      <c r="F6669" s="21">
        <f t="shared" si="1350"/>
        <v>12</v>
      </c>
      <c r="G6669" s="13"/>
      <c r="H6669" s="21">
        <f t="shared" si="1352"/>
        <v>11.999999999999998</v>
      </c>
      <c r="I6669" s="13"/>
      <c r="J6669" s="11" t="str">
        <f t="shared" si="1347"/>
        <v>X</v>
      </c>
      <c r="K6669" s="11" t="str">
        <f t="shared" si="1348"/>
        <v/>
      </c>
      <c r="L6669" s="11" t="str">
        <f t="shared" si="1349"/>
        <v/>
      </c>
      <c r="M6669" s="13"/>
      <c r="X6669" s="13"/>
    </row>
    <row r="6670" spans="1:24" x14ac:dyDescent="0.3">
      <c r="A6670" s="13"/>
      <c r="B6670" s="11">
        <v>7688</v>
      </c>
      <c r="C6670" s="14">
        <f t="shared" si="1351"/>
        <v>87.681200000000004</v>
      </c>
      <c r="D6670" s="13"/>
      <c r="E6670" s="14">
        <f t="shared" si="1343"/>
        <v>87.68</v>
      </c>
      <c r="F6670" s="21">
        <f t="shared" si="1350"/>
        <v>12</v>
      </c>
      <c r="G6670" s="13"/>
      <c r="H6670" s="21">
        <f t="shared" si="1352"/>
        <v>11.999999999999998</v>
      </c>
      <c r="I6670" s="13"/>
      <c r="J6670" s="11" t="str">
        <f t="shared" si="1347"/>
        <v>X</v>
      </c>
      <c r="K6670" s="11" t="str">
        <f t="shared" si="1348"/>
        <v/>
      </c>
      <c r="L6670" s="11" t="str">
        <f t="shared" si="1349"/>
        <v/>
      </c>
      <c r="M6670" s="13"/>
      <c r="X6670" s="13"/>
    </row>
    <row r="6671" spans="1:24" x14ac:dyDescent="0.3">
      <c r="A6671" s="13"/>
      <c r="B6671" s="11">
        <v>7689</v>
      </c>
      <c r="C6671" s="14">
        <f t="shared" si="1351"/>
        <v>87.686899999999994</v>
      </c>
      <c r="D6671" s="13"/>
      <c r="E6671" s="14">
        <f t="shared" si="1343"/>
        <v>87.685699999999997</v>
      </c>
      <c r="F6671" s="21">
        <f t="shared" si="1350"/>
        <v>12</v>
      </c>
      <c r="G6671" s="13"/>
      <c r="H6671" s="21">
        <f t="shared" si="1352"/>
        <v>11.999999999999998</v>
      </c>
      <c r="I6671" s="13"/>
      <c r="J6671" s="11" t="str">
        <f t="shared" si="1347"/>
        <v>X</v>
      </c>
      <c r="K6671" s="11" t="str">
        <f t="shared" si="1348"/>
        <v/>
      </c>
      <c r="L6671" s="11" t="str">
        <f t="shared" si="1349"/>
        <v/>
      </c>
      <c r="M6671" s="13"/>
      <c r="X6671" s="13"/>
    </row>
    <row r="6672" spans="1:24" x14ac:dyDescent="0.3">
      <c r="A6672" s="13"/>
      <c r="B6672" s="11">
        <v>7690</v>
      </c>
      <c r="C6672" s="14">
        <f t="shared" si="1351"/>
        <v>87.692599999999999</v>
      </c>
      <c r="D6672" s="13"/>
      <c r="E6672" s="14">
        <f t="shared" si="1343"/>
        <v>87.691400000000002</v>
      </c>
      <c r="F6672" s="21">
        <f t="shared" si="1350"/>
        <v>12</v>
      </c>
      <c r="G6672" s="13"/>
      <c r="H6672" s="21">
        <f t="shared" si="1352"/>
        <v>11.999999999999998</v>
      </c>
      <c r="I6672" s="13"/>
      <c r="J6672" s="11" t="str">
        <f t="shared" si="1347"/>
        <v>X</v>
      </c>
      <c r="K6672" s="11" t="str">
        <f t="shared" si="1348"/>
        <v/>
      </c>
      <c r="L6672" s="11" t="str">
        <f t="shared" si="1349"/>
        <v/>
      </c>
      <c r="M6672" s="13"/>
      <c r="X6672" s="13"/>
    </row>
    <row r="6673" spans="1:24" x14ac:dyDescent="0.3">
      <c r="A6673" s="13"/>
      <c r="B6673" s="11">
        <v>7691</v>
      </c>
      <c r="C6673" s="14">
        <f t="shared" si="1351"/>
        <v>87.698300000000003</v>
      </c>
      <c r="D6673" s="13"/>
      <c r="E6673" s="14">
        <f t="shared" si="1343"/>
        <v>87.697100000000006</v>
      </c>
      <c r="F6673" s="21">
        <f t="shared" si="1350"/>
        <v>12</v>
      </c>
      <c r="G6673" s="13"/>
      <c r="H6673" s="21">
        <f t="shared" si="1352"/>
        <v>11.999999999999998</v>
      </c>
      <c r="I6673" s="13"/>
      <c r="J6673" s="11" t="str">
        <f t="shared" si="1347"/>
        <v>X</v>
      </c>
      <c r="K6673" s="11" t="str">
        <f t="shared" si="1348"/>
        <v/>
      </c>
      <c r="L6673" s="11" t="str">
        <f t="shared" si="1349"/>
        <v/>
      </c>
      <c r="M6673" s="13"/>
      <c r="X6673" s="13"/>
    </row>
    <row r="6674" spans="1:24" x14ac:dyDescent="0.3">
      <c r="A6674" s="13"/>
      <c r="B6674" s="11">
        <v>7692</v>
      </c>
      <c r="C6674" s="14">
        <f t="shared" si="1351"/>
        <v>87.703999999999994</v>
      </c>
      <c r="D6674" s="13"/>
      <c r="E6674" s="14">
        <f t="shared" si="1343"/>
        <v>87.7029</v>
      </c>
      <c r="F6674" s="21">
        <f t="shared" si="1350"/>
        <v>12</v>
      </c>
      <c r="G6674" s="13"/>
      <c r="H6674" s="21">
        <f t="shared" si="1352"/>
        <v>11</v>
      </c>
      <c r="I6674" s="13"/>
      <c r="J6674" s="11" t="str">
        <f t="shared" si="1347"/>
        <v/>
      </c>
      <c r="K6674" s="11" t="str">
        <f t="shared" si="1348"/>
        <v/>
      </c>
      <c r="L6674" s="11" t="str">
        <f t="shared" si="1349"/>
        <v>O</v>
      </c>
      <c r="M6674" s="13"/>
      <c r="X6674" s="13"/>
    </row>
    <row r="6675" spans="1:24" x14ac:dyDescent="0.3">
      <c r="A6675" s="13"/>
      <c r="B6675" s="11">
        <v>7693</v>
      </c>
      <c r="C6675" s="14">
        <f t="shared" si="1351"/>
        <v>87.709699999999998</v>
      </c>
      <c r="D6675" s="13"/>
      <c r="E6675" s="14">
        <f t="shared" si="1343"/>
        <v>87.708600000000004</v>
      </c>
      <c r="F6675" s="21">
        <f t="shared" si="1350"/>
        <v>12</v>
      </c>
      <c r="G6675" s="13"/>
      <c r="H6675" s="21">
        <f t="shared" si="1352"/>
        <v>11</v>
      </c>
      <c r="I6675" s="13"/>
      <c r="J6675" s="11" t="str">
        <f t="shared" si="1347"/>
        <v/>
      </c>
      <c r="K6675" s="11" t="str">
        <f t="shared" si="1348"/>
        <v/>
      </c>
      <c r="L6675" s="11" t="str">
        <f t="shared" si="1349"/>
        <v>O</v>
      </c>
      <c r="M6675" s="13"/>
      <c r="X6675" s="13"/>
    </row>
    <row r="6676" spans="1:24" x14ac:dyDescent="0.3">
      <c r="A6676" s="13"/>
      <c r="B6676" s="11">
        <v>7694</v>
      </c>
      <c r="C6676" s="14">
        <f t="shared" si="1351"/>
        <v>87.715400000000002</v>
      </c>
      <c r="D6676" s="13"/>
      <c r="E6676" s="14">
        <f t="shared" si="1343"/>
        <v>87.714299999999994</v>
      </c>
      <c r="F6676" s="21">
        <f t="shared" si="1350"/>
        <v>12</v>
      </c>
      <c r="G6676" s="13"/>
      <c r="H6676" s="21">
        <f t="shared" si="1352"/>
        <v>11</v>
      </c>
      <c r="I6676" s="13"/>
      <c r="J6676" s="11" t="str">
        <f t="shared" si="1347"/>
        <v/>
      </c>
      <c r="K6676" s="11" t="str">
        <f t="shared" si="1348"/>
        <v/>
      </c>
      <c r="L6676" s="11" t="str">
        <f t="shared" si="1349"/>
        <v>O</v>
      </c>
      <c r="M6676" s="13"/>
      <c r="X6676" s="13"/>
    </row>
    <row r="6677" spans="1:24" x14ac:dyDescent="0.3">
      <c r="A6677" s="13"/>
      <c r="B6677" s="11">
        <v>7695</v>
      </c>
      <c r="C6677" s="14">
        <f t="shared" si="1351"/>
        <v>87.721100000000007</v>
      </c>
      <c r="D6677" s="13"/>
      <c r="E6677" s="14">
        <f t="shared" si="1343"/>
        <v>87.72</v>
      </c>
      <c r="F6677" s="21">
        <f t="shared" ref="F6677:F6701" si="1353">ROUND((14/2)+((0.86-(E6677-87))/0.14)*(14/3),0)</f>
        <v>12</v>
      </c>
      <c r="G6677" s="13"/>
      <c r="H6677" s="21">
        <f t="shared" si="1352"/>
        <v>11</v>
      </c>
      <c r="I6677" s="13"/>
      <c r="J6677" s="11" t="str">
        <f t="shared" si="1347"/>
        <v/>
      </c>
      <c r="K6677" s="11" t="str">
        <f t="shared" si="1348"/>
        <v/>
      </c>
      <c r="L6677" s="11" t="str">
        <f t="shared" si="1349"/>
        <v>O</v>
      </c>
      <c r="M6677" s="13"/>
      <c r="X6677" s="13"/>
    </row>
    <row r="6678" spans="1:24" x14ac:dyDescent="0.3">
      <c r="A6678" s="13"/>
      <c r="B6678" s="11">
        <v>7696</v>
      </c>
      <c r="C6678" s="14">
        <f t="shared" si="1351"/>
        <v>87.726799999999997</v>
      </c>
      <c r="D6678" s="13"/>
      <c r="E6678" s="14">
        <f t="shared" si="1343"/>
        <v>87.725700000000003</v>
      </c>
      <c r="F6678" s="21">
        <f t="shared" si="1353"/>
        <v>11</v>
      </c>
      <c r="G6678" s="13"/>
      <c r="H6678" s="21">
        <f t="shared" si="1352"/>
        <v>11</v>
      </c>
      <c r="I6678" s="13"/>
      <c r="J6678" s="11" t="str">
        <f t="shared" si="1347"/>
        <v>X</v>
      </c>
      <c r="K6678" s="11" t="str">
        <f t="shared" si="1348"/>
        <v/>
      </c>
      <c r="L6678" s="11" t="str">
        <f t="shared" si="1349"/>
        <v/>
      </c>
      <c r="M6678" s="13"/>
      <c r="X6678" s="13"/>
    </row>
    <row r="6679" spans="1:24" x14ac:dyDescent="0.3">
      <c r="A6679" s="13"/>
      <c r="B6679" s="11">
        <v>7697</v>
      </c>
      <c r="C6679" s="14">
        <f t="shared" si="1351"/>
        <v>87.732500000000002</v>
      </c>
      <c r="D6679" s="13"/>
      <c r="E6679" s="14">
        <f t="shared" si="1343"/>
        <v>87.731399999999994</v>
      </c>
      <c r="F6679" s="21">
        <f t="shared" si="1353"/>
        <v>11</v>
      </c>
      <c r="G6679" s="13"/>
      <c r="H6679" s="21">
        <f t="shared" si="1352"/>
        <v>11</v>
      </c>
      <c r="I6679" s="13"/>
      <c r="J6679" s="11" t="str">
        <f t="shared" si="1347"/>
        <v>X</v>
      </c>
      <c r="K6679" s="11" t="str">
        <f t="shared" si="1348"/>
        <v/>
      </c>
      <c r="L6679" s="11" t="str">
        <f t="shared" si="1349"/>
        <v/>
      </c>
      <c r="M6679" s="13"/>
      <c r="X6679" s="13"/>
    </row>
    <row r="6680" spans="1:24" x14ac:dyDescent="0.3">
      <c r="A6680" s="13"/>
      <c r="B6680" s="11">
        <v>7698</v>
      </c>
      <c r="C6680" s="14">
        <f t="shared" si="1351"/>
        <v>87.738200000000006</v>
      </c>
      <c r="D6680" s="13"/>
      <c r="E6680" s="14">
        <f t="shared" ref="E6680:E6725" si="1354">ROUND(87+(B6680-7569)/175,4)</f>
        <v>87.737099999999998</v>
      </c>
      <c r="F6680" s="21">
        <f t="shared" si="1353"/>
        <v>11</v>
      </c>
      <c r="G6680" s="13"/>
      <c r="H6680" s="21">
        <f t="shared" si="1352"/>
        <v>11</v>
      </c>
      <c r="I6680" s="13"/>
      <c r="J6680" s="11" t="str">
        <f t="shared" ref="J6680:J6711" si="1355">IF(H6680=F6680,"X","")</f>
        <v>X</v>
      </c>
      <c r="K6680" s="11" t="str">
        <f t="shared" ref="K6680:K6711" si="1356">IF(H6680&gt;F6680,"U","")</f>
        <v/>
      </c>
      <c r="L6680" s="11" t="str">
        <f t="shared" ref="L6680:L6711" si="1357">IF(H6680&lt;F6680,"O","")</f>
        <v/>
      </c>
      <c r="M6680" s="13"/>
      <c r="X6680" s="13"/>
    </row>
    <row r="6681" spans="1:24" x14ac:dyDescent="0.3">
      <c r="A6681" s="13"/>
      <c r="B6681" s="11">
        <v>7699</v>
      </c>
      <c r="C6681" s="14">
        <f t="shared" si="1351"/>
        <v>87.743899999999996</v>
      </c>
      <c r="D6681" s="13"/>
      <c r="E6681" s="14">
        <f t="shared" si="1354"/>
        <v>87.742900000000006</v>
      </c>
      <c r="F6681" s="21">
        <f t="shared" si="1353"/>
        <v>11</v>
      </c>
      <c r="G6681" s="13"/>
      <c r="H6681" s="21">
        <f t="shared" si="1352"/>
        <v>10</v>
      </c>
      <c r="I6681" s="13"/>
      <c r="J6681" s="11" t="str">
        <f t="shared" si="1355"/>
        <v/>
      </c>
      <c r="K6681" s="11" t="str">
        <f t="shared" si="1356"/>
        <v/>
      </c>
      <c r="L6681" s="11" t="str">
        <f t="shared" si="1357"/>
        <v>O</v>
      </c>
      <c r="M6681" s="13"/>
      <c r="X6681" s="13"/>
    </row>
    <row r="6682" spans="1:24" x14ac:dyDescent="0.3">
      <c r="A6682" s="13"/>
      <c r="B6682" s="11">
        <v>7700</v>
      </c>
      <c r="C6682" s="14">
        <f t="shared" si="1351"/>
        <v>87.749600000000001</v>
      </c>
      <c r="D6682" s="13"/>
      <c r="E6682" s="14">
        <f t="shared" si="1354"/>
        <v>87.748599999999996</v>
      </c>
      <c r="F6682" s="21">
        <f t="shared" si="1353"/>
        <v>11</v>
      </c>
      <c r="G6682" s="13"/>
      <c r="H6682" s="21">
        <f t="shared" si="1352"/>
        <v>10</v>
      </c>
      <c r="I6682" s="13"/>
      <c r="J6682" s="11" t="str">
        <f t="shared" si="1355"/>
        <v/>
      </c>
      <c r="K6682" s="11" t="str">
        <f t="shared" si="1356"/>
        <v/>
      </c>
      <c r="L6682" s="11" t="str">
        <f t="shared" si="1357"/>
        <v>O</v>
      </c>
      <c r="M6682" s="13"/>
      <c r="X6682" s="13"/>
    </row>
    <row r="6683" spans="1:24" x14ac:dyDescent="0.3">
      <c r="A6683" s="13"/>
      <c r="B6683" s="11">
        <v>7701</v>
      </c>
      <c r="C6683" s="14">
        <f t="shared" si="1351"/>
        <v>87.755300000000005</v>
      </c>
      <c r="D6683" s="13"/>
      <c r="E6683" s="14">
        <f t="shared" si="1354"/>
        <v>87.754300000000001</v>
      </c>
      <c r="F6683" s="21">
        <f t="shared" si="1353"/>
        <v>11</v>
      </c>
      <c r="G6683" s="13"/>
      <c r="H6683" s="21">
        <f t="shared" si="1352"/>
        <v>10</v>
      </c>
      <c r="I6683" s="13"/>
      <c r="J6683" s="11" t="str">
        <f t="shared" si="1355"/>
        <v/>
      </c>
      <c r="K6683" s="11" t="str">
        <f t="shared" si="1356"/>
        <v/>
      </c>
      <c r="L6683" s="11" t="str">
        <f t="shared" si="1357"/>
        <v>O</v>
      </c>
      <c r="M6683" s="13"/>
      <c r="X6683" s="13"/>
    </row>
    <row r="6684" spans="1:24" x14ac:dyDescent="0.3">
      <c r="A6684" s="13"/>
      <c r="B6684" s="11">
        <v>7702</v>
      </c>
      <c r="C6684" s="14">
        <f t="shared" si="1351"/>
        <v>87.760999999999996</v>
      </c>
      <c r="D6684" s="13"/>
      <c r="E6684" s="14">
        <f t="shared" si="1354"/>
        <v>87.76</v>
      </c>
      <c r="F6684" s="21">
        <f t="shared" si="1353"/>
        <v>10</v>
      </c>
      <c r="G6684" s="13"/>
      <c r="H6684" s="21">
        <f t="shared" si="1352"/>
        <v>10</v>
      </c>
      <c r="I6684" s="13"/>
      <c r="J6684" s="11" t="str">
        <f t="shared" si="1355"/>
        <v>X</v>
      </c>
      <c r="K6684" s="11" t="str">
        <f t="shared" si="1356"/>
        <v/>
      </c>
      <c r="L6684" s="11" t="str">
        <f t="shared" si="1357"/>
        <v/>
      </c>
      <c r="M6684" s="13"/>
      <c r="X6684" s="13"/>
    </row>
    <row r="6685" spans="1:24" x14ac:dyDescent="0.3">
      <c r="A6685" s="13"/>
      <c r="B6685" s="11">
        <v>7703</v>
      </c>
      <c r="C6685" s="14">
        <f t="shared" si="1351"/>
        <v>87.7667</v>
      </c>
      <c r="D6685" s="13"/>
      <c r="E6685" s="14">
        <f t="shared" si="1354"/>
        <v>87.765699999999995</v>
      </c>
      <c r="F6685" s="21">
        <f t="shared" si="1353"/>
        <v>10</v>
      </c>
      <c r="G6685" s="13"/>
      <c r="H6685" s="21">
        <f t="shared" si="1352"/>
        <v>10</v>
      </c>
      <c r="I6685" s="13"/>
      <c r="J6685" s="11" t="str">
        <f t="shared" si="1355"/>
        <v>X</v>
      </c>
      <c r="K6685" s="11" t="str">
        <f t="shared" si="1356"/>
        <v/>
      </c>
      <c r="L6685" s="11" t="str">
        <f t="shared" si="1357"/>
        <v/>
      </c>
      <c r="M6685" s="13"/>
      <c r="X6685" s="13"/>
    </row>
    <row r="6686" spans="1:24" x14ac:dyDescent="0.3">
      <c r="A6686" s="13"/>
      <c r="B6686" s="11">
        <v>7704</v>
      </c>
      <c r="C6686" s="14">
        <f t="shared" si="1351"/>
        <v>87.772400000000005</v>
      </c>
      <c r="D6686" s="13"/>
      <c r="E6686" s="14">
        <f t="shared" si="1354"/>
        <v>87.7714</v>
      </c>
      <c r="F6686" s="21">
        <f t="shared" si="1353"/>
        <v>10</v>
      </c>
      <c r="G6686" s="13"/>
      <c r="H6686" s="21">
        <f t="shared" si="1352"/>
        <v>10</v>
      </c>
      <c r="I6686" s="13"/>
      <c r="J6686" s="11" t="str">
        <f t="shared" si="1355"/>
        <v>X</v>
      </c>
      <c r="K6686" s="11" t="str">
        <f t="shared" si="1356"/>
        <v/>
      </c>
      <c r="L6686" s="11" t="str">
        <f t="shared" si="1357"/>
        <v/>
      </c>
      <c r="M6686" s="13"/>
      <c r="X6686" s="13"/>
    </row>
    <row r="6687" spans="1:24" x14ac:dyDescent="0.3">
      <c r="A6687" s="13"/>
      <c r="B6687" s="11">
        <v>7705</v>
      </c>
      <c r="C6687" s="14">
        <f t="shared" si="1351"/>
        <v>87.778099999999995</v>
      </c>
      <c r="D6687" s="13"/>
      <c r="E6687" s="14">
        <f t="shared" si="1354"/>
        <v>87.777100000000004</v>
      </c>
      <c r="F6687" s="21">
        <f t="shared" si="1353"/>
        <v>10</v>
      </c>
      <c r="G6687" s="13"/>
      <c r="H6687" s="21">
        <f t="shared" si="1352"/>
        <v>10</v>
      </c>
      <c r="I6687" s="13"/>
      <c r="J6687" s="11" t="str">
        <f t="shared" si="1355"/>
        <v>X</v>
      </c>
      <c r="K6687" s="11" t="str">
        <f t="shared" si="1356"/>
        <v/>
      </c>
      <c r="L6687" s="11" t="str">
        <f t="shared" si="1357"/>
        <v/>
      </c>
      <c r="M6687" s="13"/>
      <c r="X6687" s="13"/>
    </row>
    <row r="6688" spans="1:24" x14ac:dyDescent="0.3">
      <c r="A6688" s="13"/>
      <c r="B6688" s="11">
        <v>7706</v>
      </c>
      <c r="C6688" s="14">
        <f t="shared" si="1351"/>
        <v>87.783799999999999</v>
      </c>
      <c r="D6688" s="13"/>
      <c r="E6688" s="14">
        <f t="shared" si="1354"/>
        <v>87.782899999999998</v>
      </c>
      <c r="F6688" s="21">
        <f t="shared" si="1353"/>
        <v>10</v>
      </c>
      <c r="G6688" s="13"/>
      <c r="H6688" s="21">
        <f t="shared" si="1352"/>
        <v>9</v>
      </c>
      <c r="I6688" s="13"/>
      <c r="J6688" s="11" t="str">
        <f t="shared" si="1355"/>
        <v/>
      </c>
      <c r="K6688" s="11" t="str">
        <f t="shared" si="1356"/>
        <v/>
      </c>
      <c r="L6688" s="11" t="str">
        <f t="shared" si="1357"/>
        <v>O</v>
      </c>
      <c r="M6688" s="13"/>
      <c r="X6688" s="13"/>
    </row>
    <row r="6689" spans="1:24" x14ac:dyDescent="0.3">
      <c r="A6689" s="13"/>
      <c r="B6689" s="11">
        <v>7707</v>
      </c>
      <c r="C6689" s="14">
        <f t="shared" si="1351"/>
        <v>87.789500000000004</v>
      </c>
      <c r="D6689" s="13"/>
      <c r="E6689" s="14">
        <f t="shared" si="1354"/>
        <v>87.788600000000002</v>
      </c>
      <c r="F6689" s="21">
        <f t="shared" si="1353"/>
        <v>9</v>
      </c>
      <c r="G6689" s="13"/>
      <c r="H6689" s="21">
        <f t="shared" si="1352"/>
        <v>9</v>
      </c>
      <c r="I6689" s="13"/>
      <c r="J6689" s="11" t="str">
        <f t="shared" si="1355"/>
        <v>X</v>
      </c>
      <c r="K6689" s="11" t="str">
        <f t="shared" si="1356"/>
        <v/>
      </c>
      <c r="L6689" s="11" t="str">
        <f t="shared" si="1357"/>
        <v/>
      </c>
      <c r="M6689" s="13"/>
      <c r="X6689" s="13"/>
    </row>
    <row r="6690" spans="1:24" x14ac:dyDescent="0.3">
      <c r="A6690" s="13"/>
      <c r="B6690" s="11">
        <v>7708</v>
      </c>
      <c r="C6690" s="14">
        <f t="shared" si="1351"/>
        <v>87.795199999999994</v>
      </c>
      <c r="D6690" s="13"/>
      <c r="E6690" s="14">
        <f t="shared" si="1354"/>
        <v>87.794300000000007</v>
      </c>
      <c r="F6690" s="21">
        <f t="shared" si="1353"/>
        <v>9</v>
      </c>
      <c r="G6690" s="13"/>
      <c r="H6690" s="21">
        <f t="shared" si="1352"/>
        <v>9</v>
      </c>
      <c r="I6690" s="13"/>
      <c r="J6690" s="11" t="str">
        <f t="shared" si="1355"/>
        <v>X</v>
      </c>
      <c r="K6690" s="11" t="str">
        <f t="shared" si="1356"/>
        <v/>
      </c>
      <c r="L6690" s="11" t="str">
        <f t="shared" si="1357"/>
        <v/>
      </c>
      <c r="M6690" s="13"/>
      <c r="X6690" s="13"/>
    </row>
    <row r="6691" spans="1:24" x14ac:dyDescent="0.3">
      <c r="A6691" s="13"/>
      <c r="B6691" s="11">
        <v>7709</v>
      </c>
      <c r="C6691" s="14">
        <f t="shared" si="1351"/>
        <v>87.800899999999999</v>
      </c>
      <c r="D6691" s="13"/>
      <c r="E6691" s="14">
        <f t="shared" si="1354"/>
        <v>87.8</v>
      </c>
      <c r="F6691" s="21">
        <f t="shared" si="1353"/>
        <v>9</v>
      </c>
      <c r="G6691" s="13"/>
      <c r="H6691" s="21">
        <f t="shared" si="1352"/>
        <v>9</v>
      </c>
      <c r="I6691" s="13"/>
      <c r="J6691" s="11" t="str">
        <f t="shared" si="1355"/>
        <v>X</v>
      </c>
      <c r="K6691" s="11" t="str">
        <f t="shared" si="1356"/>
        <v/>
      </c>
      <c r="L6691" s="11" t="str">
        <f t="shared" si="1357"/>
        <v/>
      </c>
      <c r="M6691" s="13"/>
      <c r="X6691" s="13"/>
    </row>
    <row r="6692" spans="1:24" x14ac:dyDescent="0.3">
      <c r="A6692" s="13"/>
      <c r="B6692" s="11">
        <v>7710</v>
      </c>
      <c r="C6692" s="14">
        <f t="shared" si="1351"/>
        <v>87.806600000000003</v>
      </c>
      <c r="D6692" s="13"/>
      <c r="E6692" s="14">
        <f t="shared" si="1354"/>
        <v>87.805700000000002</v>
      </c>
      <c r="F6692" s="21">
        <f t="shared" si="1353"/>
        <v>9</v>
      </c>
      <c r="G6692" s="13"/>
      <c r="H6692" s="21">
        <f t="shared" si="1352"/>
        <v>9</v>
      </c>
      <c r="I6692" s="13"/>
      <c r="J6692" s="11" t="str">
        <f t="shared" si="1355"/>
        <v>X</v>
      </c>
      <c r="K6692" s="11" t="str">
        <f t="shared" si="1356"/>
        <v/>
      </c>
      <c r="L6692" s="11" t="str">
        <f t="shared" si="1357"/>
        <v/>
      </c>
      <c r="M6692" s="13"/>
      <c r="X6692" s="13"/>
    </row>
    <row r="6693" spans="1:24" x14ac:dyDescent="0.3">
      <c r="A6693" s="13"/>
      <c r="B6693" s="11">
        <v>7711</v>
      </c>
      <c r="C6693" s="14">
        <f t="shared" si="1351"/>
        <v>87.812299999999993</v>
      </c>
      <c r="D6693" s="13"/>
      <c r="E6693" s="14">
        <f t="shared" si="1354"/>
        <v>87.811400000000006</v>
      </c>
      <c r="F6693" s="21">
        <f t="shared" si="1353"/>
        <v>9</v>
      </c>
      <c r="G6693" s="13"/>
      <c r="H6693" s="21">
        <f t="shared" si="1352"/>
        <v>9</v>
      </c>
      <c r="I6693" s="13"/>
      <c r="J6693" s="11" t="str">
        <f t="shared" si="1355"/>
        <v>X</v>
      </c>
      <c r="K6693" s="11" t="str">
        <f t="shared" si="1356"/>
        <v/>
      </c>
      <c r="L6693" s="11" t="str">
        <f t="shared" si="1357"/>
        <v/>
      </c>
      <c r="M6693" s="13"/>
      <c r="X6693" s="13"/>
    </row>
    <row r="6694" spans="1:24" x14ac:dyDescent="0.3">
      <c r="A6694" s="13"/>
      <c r="B6694" s="11">
        <v>7712</v>
      </c>
      <c r="C6694" s="14">
        <f t="shared" si="1351"/>
        <v>87.817999999999998</v>
      </c>
      <c r="D6694" s="13"/>
      <c r="E6694" s="14">
        <f t="shared" si="1354"/>
        <v>87.817099999999996</v>
      </c>
      <c r="F6694" s="21">
        <f t="shared" si="1353"/>
        <v>8</v>
      </c>
      <c r="G6694" s="13"/>
      <c r="H6694" s="21">
        <f t="shared" si="1352"/>
        <v>9</v>
      </c>
      <c r="I6694" s="13"/>
      <c r="J6694" s="11" t="str">
        <f t="shared" si="1355"/>
        <v/>
      </c>
      <c r="K6694" s="11" t="str">
        <f t="shared" si="1356"/>
        <v>U</v>
      </c>
      <c r="L6694" s="11" t="str">
        <f t="shared" si="1357"/>
        <v/>
      </c>
      <c r="M6694" s="13"/>
      <c r="X6694" s="13"/>
    </row>
    <row r="6695" spans="1:24" x14ac:dyDescent="0.3">
      <c r="A6695" s="13"/>
      <c r="B6695" s="11">
        <v>7713</v>
      </c>
      <c r="C6695" s="14">
        <f t="shared" si="1351"/>
        <v>87.823700000000002</v>
      </c>
      <c r="D6695" s="13"/>
      <c r="E6695" s="14">
        <f t="shared" si="1354"/>
        <v>87.822900000000004</v>
      </c>
      <c r="F6695" s="21">
        <f t="shared" si="1353"/>
        <v>8</v>
      </c>
      <c r="G6695" s="13"/>
      <c r="H6695" s="21">
        <f t="shared" si="1352"/>
        <v>8</v>
      </c>
      <c r="I6695" s="13"/>
      <c r="J6695" s="11" t="str">
        <f t="shared" si="1355"/>
        <v>X</v>
      </c>
      <c r="K6695" s="11" t="str">
        <f t="shared" si="1356"/>
        <v/>
      </c>
      <c r="L6695" s="11" t="str">
        <f t="shared" si="1357"/>
        <v/>
      </c>
      <c r="M6695" s="13"/>
      <c r="X6695" s="13"/>
    </row>
    <row r="6696" spans="1:24" x14ac:dyDescent="0.3">
      <c r="A6696" s="13"/>
      <c r="B6696" s="11">
        <v>7714</v>
      </c>
      <c r="C6696" s="14">
        <f t="shared" si="1351"/>
        <v>87.829400000000007</v>
      </c>
      <c r="D6696" s="13"/>
      <c r="E6696" s="14">
        <f t="shared" si="1354"/>
        <v>87.828599999999994</v>
      </c>
      <c r="F6696" s="21">
        <f t="shared" si="1353"/>
        <v>8</v>
      </c>
      <c r="G6696" s="13"/>
      <c r="H6696" s="21">
        <f t="shared" si="1352"/>
        <v>8</v>
      </c>
      <c r="I6696" s="13"/>
      <c r="J6696" s="11" t="str">
        <f t="shared" si="1355"/>
        <v>X</v>
      </c>
      <c r="K6696" s="11" t="str">
        <f t="shared" si="1356"/>
        <v/>
      </c>
      <c r="L6696" s="11" t="str">
        <f t="shared" si="1357"/>
        <v/>
      </c>
      <c r="M6696" s="13"/>
      <c r="X6696" s="13"/>
    </row>
    <row r="6697" spans="1:24" x14ac:dyDescent="0.3">
      <c r="A6697" s="13"/>
      <c r="B6697" s="11">
        <v>7715</v>
      </c>
      <c r="C6697" s="14">
        <f t="shared" si="1351"/>
        <v>87.835099999999997</v>
      </c>
      <c r="D6697" s="13"/>
      <c r="E6697" s="14">
        <f t="shared" si="1354"/>
        <v>87.834299999999999</v>
      </c>
      <c r="F6697" s="21">
        <f t="shared" si="1353"/>
        <v>8</v>
      </c>
      <c r="G6697" s="13"/>
      <c r="H6697" s="21">
        <f t="shared" si="1352"/>
        <v>8</v>
      </c>
      <c r="I6697" s="13"/>
      <c r="J6697" s="11" t="str">
        <f t="shared" si="1355"/>
        <v>X</v>
      </c>
      <c r="K6697" s="11" t="str">
        <f t="shared" si="1356"/>
        <v/>
      </c>
      <c r="L6697" s="11" t="str">
        <f t="shared" si="1357"/>
        <v/>
      </c>
      <c r="M6697" s="13"/>
      <c r="X6697" s="13"/>
    </row>
    <row r="6698" spans="1:24" x14ac:dyDescent="0.3">
      <c r="A6698" s="13"/>
      <c r="B6698" s="11">
        <v>7716</v>
      </c>
      <c r="C6698" s="14">
        <f t="shared" si="1351"/>
        <v>87.840800000000002</v>
      </c>
      <c r="D6698" s="13"/>
      <c r="E6698" s="14">
        <f t="shared" si="1354"/>
        <v>87.84</v>
      </c>
      <c r="F6698" s="21">
        <f t="shared" si="1353"/>
        <v>8</v>
      </c>
      <c r="G6698" s="13"/>
      <c r="H6698" s="21">
        <f t="shared" si="1352"/>
        <v>8</v>
      </c>
      <c r="I6698" s="13"/>
      <c r="J6698" s="11" t="str">
        <f t="shared" si="1355"/>
        <v>X</v>
      </c>
      <c r="K6698" s="11" t="str">
        <f t="shared" si="1356"/>
        <v/>
      </c>
      <c r="L6698" s="11" t="str">
        <f t="shared" si="1357"/>
        <v/>
      </c>
      <c r="M6698" s="13"/>
      <c r="X6698" s="13"/>
    </row>
    <row r="6699" spans="1:24" x14ac:dyDescent="0.3">
      <c r="A6699" s="13"/>
      <c r="B6699" s="11">
        <v>7717</v>
      </c>
      <c r="C6699" s="14">
        <f t="shared" si="1351"/>
        <v>87.846500000000006</v>
      </c>
      <c r="D6699" s="13"/>
      <c r="E6699" s="14">
        <f t="shared" si="1354"/>
        <v>87.845699999999994</v>
      </c>
      <c r="F6699" s="21">
        <f t="shared" si="1353"/>
        <v>7</v>
      </c>
      <c r="G6699" s="13"/>
      <c r="H6699" s="21">
        <f t="shared" si="1352"/>
        <v>8</v>
      </c>
      <c r="I6699" s="13"/>
      <c r="J6699" s="11" t="str">
        <f t="shared" si="1355"/>
        <v/>
      </c>
      <c r="K6699" s="11" t="str">
        <f t="shared" si="1356"/>
        <v>U</v>
      </c>
      <c r="L6699" s="11" t="str">
        <f t="shared" si="1357"/>
        <v/>
      </c>
      <c r="M6699" s="13"/>
      <c r="X6699" s="13"/>
    </row>
    <row r="6700" spans="1:24" x14ac:dyDescent="0.3">
      <c r="A6700" s="13"/>
      <c r="B6700" s="11">
        <v>7718</v>
      </c>
      <c r="C6700" s="14">
        <f t="shared" si="1351"/>
        <v>87.852099999999993</v>
      </c>
      <c r="D6700" s="13"/>
      <c r="E6700" s="14">
        <f t="shared" si="1354"/>
        <v>87.851399999999998</v>
      </c>
      <c r="F6700" s="21">
        <f t="shared" si="1353"/>
        <v>7</v>
      </c>
      <c r="G6700" s="13"/>
      <c r="H6700" s="21">
        <f t="shared" si="1352"/>
        <v>7</v>
      </c>
      <c r="I6700" s="13"/>
      <c r="J6700" s="11" t="str">
        <f t="shared" si="1355"/>
        <v>X</v>
      </c>
      <c r="K6700" s="11" t="str">
        <f t="shared" si="1356"/>
        <v/>
      </c>
      <c r="L6700" s="11" t="str">
        <f t="shared" si="1357"/>
        <v/>
      </c>
      <c r="M6700" s="13"/>
      <c r="X6700" s="13"/>
    </row>
    <row r="6701" spans="1:24" x14ac:dyDescent="0.3">
      <c r="A6701" s="13"/>
      <c r="B6701" s="11">
        <v>7719</v>
      </c>
      <c r="C6701" s="14">
        <f t="shared" si="1351"/>
        <v>87.857799999999997</v>
      </c>
      <c r="D6701" s="13"/>
      <c r="E6701" s="14">
        <f t="shared" si="1354"/>
        <v>87.857100000000003</v>
      </c>
      <c r="F6701" s="21">
        <f t="shared" si="1353"/>
        <v>7</v>
      </c>
      <c r="G6701" s="13"/>
      <c r="H6701" s="21">
        <f t="shared" si="1352"/>
        <v>7</v>
      </c>
      <c r="I6701" s="13"/>
      <c r="J6701" s="11" t="str">
        <f t="shared" si="1355"/>
        <v>X</v>
      </c>
      <c r="K6701" s="11" t="str">
        <f t="shared" si="1356"/>
        <v/>
      </c>
      <c r="L6701" s="11" t="str">
        <f t="shared" si="1357"/>
        <v/>
      </c>
      <c r="M6701" s="13"/>
      <c r="X6701" s="13"/>
    </row>
    <row r="6702" spans="1:24" x14ac:dyDescent="0.3">
      <c r="A6702" s="13"/>
      <c r="B6702" s="11">
        <v>7720</v>
      </c>
      <c r="C6702" s="14">
        <f t="shared" si="1351"/>
        <v>87.863500000000002</v>
      </c>
      <c r="D6702" s="13"/>
      <c r="E6702" s="14">
        <f t="shared" si="1354"/>
        <v>87.862899999999996</v>
      </c>
      <c r="F6702" s="21">
        <f t="shared" ref="F6702:F6725" si="1358">ROUND(((1-(E6702-87))/0.14)*(14/2),0)</f>
        <v>7</v>
      </c>
      <c r="G6702" s="13"/>
      <c r="H6702" s="21">
        <f t="shared" si="1352"/>
        <v>5.9999999999999991</v>
      </c>
      <c r="I6702" s="13"/>
      <c r="J6702" s="11" t="str">
        <f t="shared" si="1355"/>
        <v/>
      </c>
      <c r="K6702" s="11" t="str">
        <f t="shared" si="1356"/>
        <v/>
      </c>
      <c r="L6702" s="11" t="str">
        <f t="shared" si="1357"/>
        <v>O</v>
      </c>
      <c r="M6702" s="13"/>
      <c r="X6702" s="13"/>
    </row>
    <row r="6703" spans="1:24" x14ac:dyDescent="0.3">
      <c r="A6703" s="13"/>
      <c r="B6703" s="11">
        <v>7721</v>
      </c>
      <c r="C6703" s="14">
        <f t="shared" si="1351"/>
        <v>87.869200000000006</v>
      </c>
      <c r="D6703" s="13"/>
      <c r="E6703" s="14">
        <f t="shared" si="1354"/>
        <v>87.868600000000001</v>
      </c>
      <c r="F6703" s="21">
        <f t="shared" si="1358"/>
        <v>7</v>
      </c>
      <c r="G6703" s="13"/>
      <c r="H6703" s="21">
        <f t="shared" si="1352"/>
        <v>5.9999999999999991</v>
      </c>
      <c r="I6703" s="13"/>
      <c r="J6703" s="11" t="str">
        <f t="shared" si="1355"/>
        <v/>
      </c>
      <c r="K6703" s="11" t="str">
        <f t="shared" si="1356"/>
        <v/>
      </c>
      <c r="L6703" s="11" t="str">
        <f t="shared" si="1357"/>
        <v>O</v>
      </c>
      <c r="M6703" s="13"/>
      <c r="X6703" s="13"/>
    </row>
    <row r="6704" spans="1:24" x14ac:dyDescent="0.3">
      <c r="A6704" s="13"/>
      <c r="B6704" s="11">
        <v>7722</v>
      </c>
      <c r="C6704" s="14">
        <f t="shared" si="1351"/>
        <v>87.874899999999997</v>
      </c>
      <c r="D6704" s="13"/>
      <c r="E6704" s="14">
        <f t="shared" si="1354"/>
        <v>87.874300000000005</v>
      </c>
      <c r="F6704" s="21">
        <f t="shared" si="1358"/>
        <v>6</v>
      </c>
      <c r="G6704" s="13"/>
      <c r="H6704" s="21">
        <f t="shared" si="1352"/>
        <v>5.9999999999999991</v>
      </c>
      <c r="I6704" s="13"/>
      <c r="J6704" s="11" t="str">
        <f t="shared" si="1355"/>
        <v>X</v>
      </c>
      <c r="K6704" s="11" t="str">
        <f t="shared" si="1356"/>
        <v/>
      </c>
      <c r="L6704" s="11" t="str">
        <f t="shared" si="1357"/>
        <v/>
      </c>
      <c r="M6704" s="13"/>
      <c r="X6704" s="13"/>
    </row>
    <row r="6705" spans="1:24" x14ac:dyDescent="0.3">
      <c r="A6705" s="13"/>
      <c r="B6705" s="11">
        <v>7723</v>
      </c>
      <c r="C6705" s="14">
        <f t="shared" si="1351"/>
        <v>87.880600000000001</v>
      </c>
      <c r="D6705" s="13"/>
      <c r="E6705" s="14">
        <f t="shared" si="1354"/>
        <v>87.88</v>
      </c>
      <c r="F6705" s="21">
        <f t="shared" si="1358"/>
        <v>6</v>
      </c>
      <c r="G6705" s="13"/>
      <c r="H6705" s="21">
        <f t="shared" si="1352"/>
        <v>5.9999999999999991</v>
      </c>
      <c r="I6705" s="13"/>
      <c r="J6705" s="11" t="str">
        <f t="shared" si="1355"/>
        <v>X</v>
      </c>
      <c r="K6705" s="11" t="str">
        <f t="shared" si="1356"/>
        <v/>
      </c>
      <c r="L6705" s="11" t="str">
        <f t="shared" si="1357"/>
        <v/>
      </c>
      <c r="M6705" s="13"/>
      <c r="X6705" s="13"/>
    </row>
    <row r="6706" spans="1:24" x14ac:dyDescent="0.3">
      <c r="A6706" s="13"/>
      <c r="B6706" s="11">
        <v>7724</v>
      </c>
      <c r="C6706" s="14">
        <f t="shared" si="1351"/>
        <v>87.886300000000006</v>
      </c>
      <c r="D6706" s="13"/>
      <c r="E6706" s="14">
        <f t="shared" si="1354"/>
        <v>87.8857</v>
      </c>
      <c r="F6706" s="21">
        <f t="shared" si="1358"/>
        <v>6</v>
      </c>
      <c r="G6706" s="13"/>
      <c r="H6706" s="21">
        <f t="shared" si="1352"/>
        <v>5.9999999999999991</v>
      </c>
      <c r="I6706" s="13"/>
      <c r="J6706" s="11" t="str">
        <f t="shared" si="1355"/>
        <v>X</v>
      </c>
      <c r="K6706" s="11" t="str">
        <f t="shared" si="1356"/>
        <v/>
      </c>
      <c r="L6706" s="11" t="str">
        <f t="shared" si="1357"/>
        <v/>
      </c>
      <c r="M6706" s="13"/>
      <c r="X6706" s="13"/>
    </row>
    <row r="6707" spans="1:24" x14ac:dyDescent="0.3">
      <c r="A6707" s="13"/>
      <c r="B6707" s="11">
        <v>7725</v>
      </c>
      <c r="C6707" s="14">
        <f t="shared" si="1351"/>
        <v>87.891999999999996</v>
      </c>
      <c r="D6707" s="13"/>
      <c r="E6707" s="14">
        <f t="shared" si="1354"/>
        <v>87.891400000000004</v>
      </c>
      <c r="F6707" s="21">
        <f t="shared" si="1358"/>
        <v>5</v>
      </c>
      <c r="G6707" s="13"/>
      <c r="H6707" s="21">
        <f t="shared" si="1352"/>
        <v>5.9999999999999991</v>
      </c>
      <c r="I6707" s="13"/>
      <c r="J6707" s="11" t="str">
        <f t="shared" si="1355"/>
        <v/>
      </c>
      <c r="K6707" s="11" t="str">
        <f t="shared" si="1356"/>
        <v>U</v>
      </c>
      <c r="L6707" s="11" t="str">
        <f t="shared" si="1357"/>
        <v/>
      </c>
      <c r="M6707" s="13"/>
      <c r="X6707" s="13"/>
    </row>
    <row r="6708" spans="1:24" x14ac:dyDescent="0.3">
      <c r="A6708" s="13"/>
      <c r="B6708" s="11">
        <v>7726</v>
      </c>
      <c r="C6708" s="14">
        <f t="shared" si="1351"/>
        <v>87.8977</v>
      </c>
      <c r="D6708" s="13"/>
      <c r="E6708" s="14">
        <f t="shared" si="1354"/>
        <v>87.897099999999995</v>
      </c>
      <c r="F6708" s="21">
        <f t="shared" si="1358"/>
        <v>5</v>
      </c>
      <c r="G6708" s="13"/>
      <c r="H6708" s="21">
        <f t="shared" si="1352"/>
        <v>5.9999999999999991</v>
      </c>
      <c r="I6708" s="13"/>
      <c r="J6708" s="11" t="str">
        <f t="shared" si="1355"/>
        <v/>
      </c>
      <c r="K6708" s="11" t="str">
        <f t="shared" si="1356"/>
        <v>U</v>
      </c>
      <c r="L6708" s="11" t="str">
        <f t="shared" si="1357"/>
        <v/>
      </c>
      <c r="M6708" s="13"/>
      <c r="X6708" s="13"/>
    </row>
    <row r="6709" spans="1:24" x14ac:dyDescent="0.3">
      <c r="A6709" s="13"/>
      <c r="B6709" s="11">
        <v>7727</v>
      </c>
      <c r="C6709" s="14">
        <f t="shared" si="1351"/>
        <v>87.903400000000005</v>
      </c>
      <c r="D6709" s="13"/>
      <c r="E6709" s="14">
        <f t="shared" si="1354"/>
        <v>87.902900000000002</v>
      </c>
      <c r="F6709" s="21">
        <f t="shared" si="1358"/>
        <v>5</v>
      </c>
      <c r="G6709" s="13"/>
      <c r="H6709" s="21">
        <f t="shared" si="1352"/>
        <v>5</v>
      </c>
      <c r="I6709" s="13"/>
      <c r="J6709" s="11" t="str">
        <f t="shared" si="1355"/>
        <v>X</v>
      </c>
      <c r="K6709" s="11" t="str">
        <f t="shared" si="1356"/>
        <v/>
      </c>
      <c r="L6709" s="11" t="str">
        <f t="shared" si="1357"/>
        <v/>
      </c>
      <c r="M6709" s="13"/>
      <c r="X6709" s="13"/>
    </row>
    <row r="6710" spans="1:24" x14ac:dyDescent="0.3">
      <c r="A6710" s="13"/>
      <c r="B6710" s="11">
        <v>7728</v>
      </c>
      <c r="C6710" s="14">
        <f t="shared" si="1351"/>
        <v>87.909000000000006</v>
      </c>
      <c r="D6710" s="13"/>
      <c r="E6710" s="14">
        <f t="shared" si="1354"/>
        <v>87.908600000000007</v>
      </c>
      <c r="F6710" s="21">
        <f t="shared" si="1358"/>
        <v>5</v>
      </c>
      <c r="G6710" s="13"/>
      <c r="H6710" s="21">
        <f t="shared" si="1352"/>
        <v>4</v>
      </c>
      <c r="I6710" s="13"/>
      <c r="J6710" s="11" t="str">
        <f t="shared" si="1355"/>
        <v/>
      </c>
      <c r="K6710" s="11" t="str">
        <f t="shared" si="1356"/>
        <v/>
      </c>
      <c r="L6710" s="11" t="str">
        <f t="shared" si="1357"/>
        <v>O</v>
      </c>
      <c r="M6710" s="13"/>
      <c r="X6710" s="13"/>
    </row>
    <row r="6711" spans="1:24" x14ac:dyDescent="0.3">
      <c r="A6711" s="13"/>
      <c r="B6711" s="11">
        <v>7729</v>
      </c>
      <c r="C6711" s="14">
        <f t="shared" si="1351"/>
        <v>87.914699999999996</v>
      </c>
      <c r="D6711" s="13"/>
      <c r="E6711" s="14">
        <f t="shared" si="1354"/>
        <v>87.914299999999997</v>
      </c>
      <c r="F6711" s="21">
        <f t="shared" si="1358"/>
        <v>4</v>
      </c>
      <c r="G6711" s="13"/>
      <c r="H6711" s="21">
        <f t="shared" si="1352"/>
        <v>4</v>
      </c>
      <c r="I6711" s="13"/>
      <c r="J6711" s="11" t="str">
        <f t="shared" si="1355"/>
        <v>X</v>
      </c>
      <c r="K6711" s="11" t="str">
        <f t="shared" si="1356"/>
        <v/>
      </c>
      <c r="L6711" s="11" t="str">
        <f t="shared" si="1357"/>
        <v/>
      </c>
      <c r="M6711" s="13"/>
      <c r="X6711" s="13"/>
    </row>
    <row r="6712" spans="1:24" x14ac:dyDescent="0.3">
      <c r="A6712" s="13"/>
      <c r="B6712" s="11">
        <v>7730</v>
      </c>
      <c r="C6712" s="14">
        <f t="shared" si="1351"/>
        <v>87.920400000000001</v>
      </c>
      <c r="D6712" s="13"/>
      <c r="E6712" s="14">
        <f t="shared" si="1354"/>
        <v>87.92</v>
      </c>
      <c r="F6712" s="21">
        <f t="shared" si="1358"/>
        <v>4</v>
      </c>
      <c r="G6712" s="13"/>
      <c r="H6712" s="21">
        <f t="shared" si="1352"/>
        <v>4</v>
      </c>
      <c r="I6712" s="13"/>
      <c r="J6712" s="11" t="str">
        <f t="shared" ref="J6712:J6725" si="1359">IF(H6712=F6712,"X","")</f>
        <v>X</v>
      </c>
      <c r="K6712" s="11" t="str">
        <f t="shared" ref="K6712:K6725" si="1360">IF(H6712&gt;F6712,"U","")</f>
        <v/>
      </c>
      <c r="L6712" s="11" t="str">
        <f t="shared" ref="L6712:L6725" si="1361">IF(H6712&lt;F6712,"O","")</f>
        <v/>
      </c>
      <c r="M6712" s="13"/>
      <c r="X6712" s="13"/>
    </row>
    <row r="6713" spans="1:24" x14ac:dyDescent="0.3">
      <c r="A6713" s="13"/>
      <c r="B6713" s="11">
        <v>7731</v>
      </c>
      <c r="C6713" s="14">
        <f t="shared" si="1351"/>
        <v>87.926100000000005</v>
      </c>
      <c r="D6713" s="13"/>
      <c r="E6713" s="14">
        <f t="shared" si="1354"/>
        <v>87.925700000000006</v>
      </c>
      <c r="F6713" s="21">
        <f t="shared" si="1358"/>
        <v>4</v>
      </c>
      <c r="G6713" s="13"/>
      <c r="H6713" s="21">
        <f t="shared" si="1352"/>
        <v>4</v>
      </c>
      <c r="I6713" s="13"/>
      <c r="J6713" s="11" t="str">
        <f t="shared" si="1359"/>
        <v>X</v>
      </c>
      <c r="K6713" s="11" t="str">
        <f t="shared" si="1360"/>
        <v/>
      </c>
      <c r="L6713" s="11" t="str">
        <f t="shared" si="1361"/>
        <v/>
      </c>
      <c r="M6713" s="13"/>
      <c r="X6713" s="13"/>
    </row>
    <row r="6714" spans="1:24" x14ac:dyDescent="0.3">
      <c r="A6714" s="13"/>
      <c r="B6714" s="11">
        <v>7732</v>
      </c>
      <c r="C6714" s="14">
        <f t="shared" si="1351"/>
        <v>87.931799999999996</v>
      </c>
      <c r="D6714" s="13"/>
      <c r="E6714" s="14">
        <f t="shared" si="1354"/>
        <v>87.931399999999996</v>
      </c>
      <c r="F6714" s="21">
        <f t="shared" si="1358"/>
        <v>3</v>
      </c>
      <c r="G6714" s="13"/>
      <c r="H6714" s="21">
        <f t="shared" si="1352"/>
        <v>4</v>
      </c>
      <c r="I6714" s="13"/>
      <c r="J6714" s="11" t="str">
        <f t="shared" si="1359"/>
        <v/>
      </c>
      <c r="K6714" s="11" t="str">
        <f t="shared" si="1360"/>
        <v>U</v>
      </c>
      <c r="L6714" s="11" t="str">
        <f t="shared" si="1361"/>
        <v/>
      </c>
      <c r="M6714" s="13"/>
      <c r="X6714" s="13"/>
    </row>
    <row r="6715" spans="1:24" x14ac:dyDescent="0.3">
      <c r="A6715" s="13"/>
      <c r="B6715" s="11">
        <v>7733</v>
      </c>
      <c r="C6715" s="14">
        <f t="shared" si="1351"/>
        <v>87.9375</v>
      </c>
      <c r="D6715" s="13"/>
      <c r="E6715" s="14">
        <f t="shared" si="1354"/>
        <v>87.937100000000001</v>
      </c>
      <c r="F6715" s="21">
        <f t="shared" si="1358"/>
        <v>3</v>
      </c>
      <c r="G6715" s="13"/>
      <c r="H6715" s="21">
        <f t="shared" si="1352"/>
        <v>4</v>
      </c>
      <c r="I6715" s="13"/>
      <c r="J6715" s="11" t="str">
        <f t="shared" si="1359"/>
        <v/>
      </c>
      <c r="K6715" s="11" t="str">
        <f t="shared" si="1360"/>
        <v>U</v>
      </c>
      <c r="L6715" s="11" t="str">
        <f t="shared" si="1361"/>
        <v/>
      </c>
      <c r="M6715" s="13"/>
      <c r="X6715" s="13"/>
    </row>
    <row r="6716" spans="1:24" x14ac:dyDescent="0.3">
      <c r="A6716" s="13"/>
      <c r="B6716" s="11">
        <v>7734</v>
      </c>
      <c r="C6716" s="14">
        <f t="shared" si="1351"/>
        <v>87.943200000000004</v>
      </c>
      <c r="D6716" s="13"/>
      <c r="E6716" s="14">
        <f t="shared" si="1354"/>
        <v>87.942899999999995</v>
      </c>
      <c r="F6716" s="21">
        <f t="shared" si="1358"/>
        <v>3</v>
      </c>
      <c r="G6716" s="13"/>
      <c r="H6716" s="21">
        <f t="shared" si="1352"/>
        <v>2.9999999999999996</v>
      </c>
      <c r="I6716" s="13"/>
      <c r="J6716" s="11" t="str">
        <f t="shared" si="1359"/>
        <v>X</v>
      </c>
      <c r="K6716" s="11" t="str">
        <f t="shared" si="1360"/>
        <v/>
      </c>
      <c r="L6716" s="11" t="str">
        <f t="shared" si="1361"/>
        <v/>
      </c>
      <c r="M6716" s="13"/>
      <c r="X6716" s="13"/>
    </row>
    <row r="6717" spans="1:24" x14ac:dyDescent="0.3">
      <c r="A6717" s="13"/>
      <c r="B6717" s="11">
        <v>7735</v>
      </c>
      <c r="C6717" s="14">
        <f t="shared" si="1351"/>
        <v>87.948800000000006</v>
      </c>
      <c r="D6717" s="13"/>
      <c r="E6717" s="14">
        <f t="shared" si="1354"/>
        <v>87.948599999999999</v>
      </c>
      <c r="F6717" s="21">
        <f t="shared" si="1358"/>
        <v>3</v>
      </c>
      <c r="G6717" s="13"/>
      <c r="H6717" s="21">
        <f t="shared" si="1352"/>
        <v>2</v>
      </c>
      <c r="I6717" s="13"/>
      <c r="J6717" s="11" t="str">
        <f t="shared" si="1359"/>
        <v/>
      </c>
      <c r="K6717" s="11" t="str">
        <f t="shared" si="1360"/>
        <v/>
      </c>
      <c r="L6717" s="11" t="str">
        <f t="shared" si="1361"/>
        <v>O</v>
      </c>
      <c r="M6717" s="13"/>
      <c r="X6717" s="13"/>
    </row>
    <row r="6718" spans="1:24" x14ac:dyDescent="0.3">
      <c r="A6718" s="13"/>
      <c r="B6718" s="11">
        <v>7736</v>
      </c>
      <c r="C6718" s="14">
        <f t="shared" si="1351"/>
        <v>87.954499999999996</v>
      </c>
      <c r="D6718" s="13"/>
      <c r="E6718" s="14">
        <f t="shared" si="1354"/>
        <v>87.954300000000003</v>
      </c>
      <c r="F6718" s="21">
        <f t="shared" si="1358"/>
        <v>2</v>
      </c>
      <c r="G6718" s="13"/>
      <c r="H6718" s="21">
        <f t="shared" si="1352"/>
        <v>2</v>
      </c>
      <c r="I6718" s="13"/>
      <c r="J6718" s="11" t="str">
        <f t="shared" si="1359"/>
        <v>X</v>
      </c>
      <c r="K6718" s="11" t="str">
        <f t="shared" si="1360"/>
        <v/>
      </c>
      <c r="L6718" s="11" t="str">
        <f t="shared" si="1361"/>
        <v/>
      </c>
      <c r="M6718" s="13"/>
      <c r="X6718" s="13"/>
    </row>
    <row r="6719" spans="1:24" x14ac:dyDescent="0.3">
      <c r="A6719" s="13"/>
      <c r="B6719" s="11">
        <v>7737</v>
      </c>
      <c r="C6719" s="14">
        <f t="shared" si="1351"/>
        <v>87.9602</v>
      </c>
      <c r="D6719" s="13"/>
      <c r="E6719" s="14">
        <f t="shared" si="1354"/>
        <v>87.96</v>
      </c>
      <c r="F6719" s="21">
        <f t="shared" si="1358"/>
        <v>2</v>
      </c>
      <c r="G6719" s="13"/>
      <c r="H6719" s="21">
        <f t="shared" si="1352"/>
        <v>2</v>
      </c>
      <c r="I6719" s="13"/>
      <c r="J6719" s="11" t="str">
        <f t="shared" si="1359"/>
        <v>X</v>
      </c>
      <c r="K6719" s="11" t="str">
        <f t="shared" si="1360"/>
        <v/>
      </c>
      <c r="L6719" s="11" t="str">
        <f t="shared" si="1361"/>
        <v/>
      </c>
      <c r="M6719" s="13"/>
      <c r="X6719" s="13"/>
    </row>
    <row r="6720" spans="1:24" x14ac:dyDescent="0.3">
      <c r="A6720" s="13"/>
      <c r="B6720" s="11">
        <v>7738</v>
      </c>
      <c r="C6720" s="14">
        <f t="shared" si="1351"/>
        <v>87.965900000000005</v>
      </c>
      <c r="D6720" s="13"/>
      <c r="E6720" s="14">
        <f t="shared" si="1354"/>
        <v>87.965699999999998</v>
      </c>
      <c r="F6720" s="21">
        <f t="shared" si="1358"/>
        <v>2</v>
      </c>
      <c r="G6720" s="13"/>
      <c r="H6720" s="21">
        <f t="shared" si="1352"/>
        <v>2</v>
      </c>
      <c r="I6720" s="13"/>
      <c r="J6720" s="11" t="str">
        <f t="shared" si="1359"/>
        <v>X</v>
      </c>
      <c r="K6720" s="11" t="str">
        <f t="shared" si="1360"/>
        <v/>
      </c>
      <c r="L6720" s="11" t="str">
        <f t="shared" si="1361"/>
        <v/>
      </c>
      <c r="M6720" s="13"/>
      <c r="X6720" s="13"/>
    </row>
    <row r="6721" spans="1:24" x14ac:dyDescent="0.3">
      <c r="A6721" s="13"/>
      <c r="B6721" s="11">
        <v>7739</v>
      </c>
      <c r="C6721" s="14">
        <f t="shared" si="1351"/>
        <v>87.971599999999995</v>
      </c>
      <c r="D6721" s="13"/>
      <c r="E6721" s="14">
        <f t="shared" si="1354"/>
        <v>87.971400000000003</v>
      </c>
      <c r="F6721" s="21">
        <f t="shared" si="1358"/>
        <v>1</v>
      </c>
      <c r="G6721" s="13"/>
      <c r="H6721" s="21">
        <f t="shared" si="1352"/>
        <v>2</v>
      </c>
      <c r="I6721" s="13"/>
      <c r="J6721" s="11" t="str">
        <f t="shared" si="1359"/>
        <v/>
      </c>
      <c r="K6721" s="11" t="str">
        <f t="shared" si="1360"/>
        <v>U</v>
      </c>
      <c r="L6721" s="11" t="str">
        <f t="shared" si="1361"/>
        <v/>
      </c>
      <c r="M6721" s="13"/>
      <c r="X6721" s="13"/>
    </row>
    <row r="6722" spans="1:24" x14ac:dyDescent="0.3">
      <c r="A6722" s="13"/>
      <c r="B6722" s="11">
        <v>7740</v>
      </c>
      <c r="C6722" s="14">
        <f t="shared" si="1351"/>
        <v>87.9773</v>
      </c>
      <c r="D6722" s="13"/>
      <c r="E6722" s="14">
        <f t="shared" si="1354"/>
        <v>87.977099999999993</v>
      </c>
      <c r="F6722" s="21">
        <f t="shared" si="1358"/>
        <v>1</v>
      </c>
      <c r="G6722" s="13"/>
      <c r="H6722" s="21">
        <f t="shared" si="1352"/>
        <v>2</v>
      </c>
      <c r="I6722" s="13"/>
      <c r="J6722" s="11" t="str">
        <f t="shared" si="1359"/>
        <v/>
      </c>
      <c r="K6722" s="11" t="str">
        <f t="shared" si="1360"/>
        <v>U</v>
      </c>
      <c r="L6722" s="11" t="str">
        <f t="shared" si="1361"/>
        <v/>
      </c>
      <c r="M6722" s="13"/>
      <c r="X6722" s="13"/>
    </row>
    <row r="6723" spans="1:24" x14ac:dyDescent="0.3">
      <c r="A6723" s="13"/>
      <c r="B6723" s="11">
        <v>7741</v>
      </c>
      <c r="C6723" s="14">
        <f t="shared" si="1351"/>
        <v>87.983000000000004</v>
      </c>
      <c r="D6723" s="13"/>
      <c r="E6723" s="14">
        <f t="shared" si="1354"/>
        <v>87.982900000000001</v>
      </c>
      <c r="F6723" s="21">
        <f t="shared" si="1358"/>
        <v>1</v>
      </c>
      <c r="G6723" s="13"/>
      <c r="H6723" s="21">
        <f t="shared" si="1352"/>
        <v>1</v>
      </c>
      <c r="I6723" s="13"/>
      <c r="J6723" s="11" t="str">
        <f t="shared" si="1359"/>
        <v>X</v>
      </c>
      <c r="K6723" s="11" t="str">
        <f t="shared" si="1360"/>
        <v/>
      </c>
      <c r="L6723" s="11" t="str">
        <f t="shared" si="1361"/>
        <v/>
      </c>
      <c r="M6723" s="13"/>
      <c r="X6723" s="13"/>
    </row>
    <row r="6724" spans="1:24" x14ac:dyDescent="0.3">
      <c r="A6724" s="13"/>
      <c r="B6724" s="11">
        <v>7742</v>
      </c>
      <c r="C6724" s="14">
        <f t="shared" si="1351"/>
        <v>87.988600000000005</v>
      </c>
      <c r="D6724" s="13"/>
      <c r="E6724" s="14">
        <f t="shared" si="1354"/>
        <v>87.988600000000005</v>
      </c>
      <c r="F6724" s="21">
        <f t="shared" si="1358"/>
        <v>1</v>
      </c>
      <c r="G6724" s="13"/>
      <c r="H6724" s="21">
        <f t="shared" si="1352"/>
        <v>0</v>
      </c>
      <c r="I6724" s="13"/>
      <c r="J6724" s="11" t="str">
        <f t="shared" si="1359"/>
        <v/>
      </c>
      <c r="K6724" s="11" t="str">
        <f t="shared" si="1360"/>
        <v/>
      </c>
      <c r="L6724" s="11" t="str">
        <f t="shared" si="1361"/>
        <v>O</v>
      </c>
      <c r="M6724" s="13"/>
      <c r="X6724" s="13"/>
    </row>
    <row r="6725" spans="1:24" x14ac:dyDescent="0.3">
      <c r="A6725" s="13"/>
      <c r="B6725" s="11">
        <v>7743</v>
      </c>
      <c r="C6725" s="14">
        <f t="shared" si="1351"/>
        <v>87.994299999999996</v>
      </c>
      <c r="D6725" s="13"/>
      <c r="E6725" s="14">
        <f t="shared" si="1354"/>
        <v>87.994299999999996</v>
      </c>
      <c r="F6725" s="21">
        <f t="shared" si="1358"/>
        <v>0</v>
      </c>
      <c r="G6725" s="13"/>
      <c r="H6725" s="21">
        <f t="shared" si="1352"/>
        <v>0</v>
      </c>
      <c r="I6725" s="13"/>
      <c r="J6725" s="11" t="str">
        <f t="shared" si="1359"/>
        <v>X</v>
      </c>
      <c r="K6725" s="11" t="str">
        <f t="shared" si="1360"/>
        <v/>
      </c>
      <c r="L6725" s="11" t="str">
        <f t="shared" si="1361"/>
        <v/>
      </c>
      <c r="M6725" s="13"/>
      <c r="X6725" s="13"/>
    </row>
    <row r="6726" spans="1:24" x14ac:dyDescent="0.3">
      <c r="A6726" s="13"/>
      <c r="B6726" s="11">
        <v>7744</v>
      </c>
      <c r="C6726" s="14">
        <f t="shared" ref="C6726:C6789" si="1362">ROUND(SQRT(B6726),4)</f>
        <v>88</v>
      </c>
      <c r="D6726" s="13"/>
      <c r="E6726" s="14">
        <f>87+(B6726-7569)/175</f>
        <v>88</v>
      </c>
      <c r="F6726" s="20"/>
      <c r="G6726" s="13"/>
      <c r="H6726" s="21">
        <f t="shared" si="1352"/>
        <v>0</v>
      </c>
      <c r="I6726" s="13"/>
      <c r="J6726" s="10">
        <f>COUNTIF(J6552:J6725,"X")</f>
        <v>131</v>
      </c>
      <c r="K6726" s="10">
        <f>COUNTIF(K6552:K6725,"U")</f>
        <v>24</v>
      </c>
      <c r="L6726" s="10">
        <f>COUNTIF(L6552:L6725,"O")</f>
        <v>19</v>
      </c>
      <c r="M6726" s="13"/>
      <c r="X6726" s="13"/>
    </row>
    <row r="6727" spans="1:24" x14ac:dyDescent="0.3">
      <c r="A6727" s="13"/>
      <c r="B6727" s="11">
        <v>7745</v>
      </c>
      <c r="C6727" s="14">
        <f t="shared" si="1362"/>
        <v>88.005700000000004</v>
      </c>
      <c r="D6727" s="13"/>
      <c r="E6727" s="14">
        <f t="shared" ref="E6727:E6790" si="1363">ROUND(88+(B6727-7744)/177,4)</f>
        <v>88.005600000000001</v>
      </c>
      <c r="F6727" s="21">
        <f t="shared" ref="F6727:F6750" si="1364">ROUND(((E6727-88)/0.14)*(14/2),0)</f>
        <v>0</v>
      </c>
      <c r="G6727" s="13"/>
      <c r="H6727" s="21">
        <f t="shared" ref="H6727:H6790" si="1365">ROUND(C6727-E6727,4)*10000</f>
        <v>1</v>
      </c>
      <c r="I6727" s="13"/>
      <c r="J6727" s="11" t="str">
        <f t="shared" ref="J6727:J6758" si="1366">IF(H6727=F6727,"X","")</f>
        <v/>
      </c>
      <c r="K6727" s="11" t="str">
        <f t="shared" ref="K6727:K6758" si="1367">IF(H6727&gt;F6727,"U","")</f>
        <v>U</v>
      </c>
      <c r="L6727" s="11" t="str">
        <f t="shared" ref="L6727:L6758" si="1368">IF(H6727&lt;F6727,"O","")</f>
        <v/>
      </c>
      <c r="M6727" s="13"/>
      <c r="X6727" s="13"/>
    </row>
    <row r="6728" spans="1:24" x14ac:dyDescent="0.3">
      <c r="A6728" s="13"/>
      <c r="B6728" s="11">
        <v>7746</v>
      </c>
      <c r="C6728" s="14">
        <f t="shared" si="1362"/>
        <v>88.011399999999995</v>
      </c>
      <c r="D6728" s="13"/>
      <c r="E6728" s="14">
        <f t="shared" si="1363"/>
        <v>88.011300000000006</v>
      </c>
      <c r="F6728" s="21">
        <f t="shared" si="1364"/>
        <v>1</v>
      </c>
      <c r="G6728" s="13"/>
      <c r="H6728" s="21">
        <f t="shared" si="1365"/>
        <v>1</v>
      </c>
      <c r="I6728" s="13"/>
      <c r="J6728" s="11" t="str">
        <f t="shared" si="1366"/>
        <v>X</v>
      </c>
      <c r="K6728" s="11" t="str">
        <f t="shared" si="1367"/>
        <v/>
      </c>
      <c r="L6728" s="11" t="str">
        <f t="shared" si="1368"/>
        <v/>
      </c>
      <c r="M6728" s="13"/>
      <c r="X6728" s="13"/>
    </row>
    <row r="6729" spans="1:24" x14ac:dyDescent="0.3">
      <c r="A6729" s="13"/>
      <c r="B6729" s="11">
        <v>7747</v>
      </c>
      <c r="C6729" s="14">
        <f t="shared" si="1362"/>
        <v>88.016999999999996</v>
      </c>
      <c r="D6729" s="13"/>
      <c r="E6729" s="14">
        <f t="shared" si="1363"/>
        <v>88.016900000000007</v>
      </c>
      <c r="F6729" s="21">
        <f t="shared" si="1364"/>
        <v>1</v>
      </c>
      <c r="G6729" s="13"/>
      <c r="H6729" s="21">
        <f t="shared" si="1365"/>
        <v>1</v>
      </c>
      <c r="I6729" s="13"/>
      <c r="J6729" s="11" t="str">
        <f t="shared" si="1366"/>
        <v>X</v>
      </c>
      <c r="K6729" s="11" t="str">
        <f t="shared" si="1367"/>
        <v/>
      </c>
      <c r="L6729" s="11" t="str">
        <f t="shared" si="1368"/>
        <v/>
      </c>
      <c r="M6729" s="13"/>
      <c r="X6729" s="13"/>
    </row>
    <row r="6730" spans="1:24" x14ac:dyDescent="0.3">
      <c r="A6730" s="13"/>
      <c r="B6730" s="11">
        <v>7748</v>
      </c>
      <c r="C6730" s="14">
        <f t="shared" si="1362"/>
        <v>88.0227</v>
      </c>
      <c r="D6730" s="13"/>
      <c r="E6730" s="14">
        <f t="shared" si="1363"/>
        <v>88.022599999999997</v>
      </c>
      <c r="F6730" s="21">
        <f t="shared" si="1364"/>
        <v>1</v>
      </c>
      <c r="G6730" s="13"/>
      <c r="H6730" s="21">
        <f t="shared" si="1365"/>
        <v>1</v>
      </c>
      <c r="I6730" s="13"/>
      <c r="J6730" s="11" t="str">
        <f t="shared" si="1366"/>
        <v>X</v>
      </c>
      <c r="K6730" s="11" t="str">
        <f t="shared" si="1367"/>
        <v/>
      </c>
      <c r="L6730" s="11" t="str">
        <f t="shared" si="1368"/>
        <v/>
      </c>
      <c r="M6730" s="13"/>
      <c r="X6730" s="13"/>
    </row>
    <row r="6731" spans="1:24" x14ac:dyDescent="0.3">
      <c r="A6731" s="13"/>
      <c r="B6731" s="11">
        <v>7749</v>
      </c>
      <c r="C6731" s="14">
        <f t="shared" si="1362"/>
        <v>88.028400000000005</v>
      </c>
      <c r="D6731" s="13"/>
      <c r="E6731" s="14">
        <f t="shared" si="1363"/>
        <v>88.028199999999998</v>
      </c>
      <c r="F6731" s="21">
        <f t="shared" si="1364"/>
        <v>1</v>
      </c>
      <c r="G6731" s="13"/>
      <c r="H6731" s="21">
        <f t="shared" si="1365"/>
        <v>2</v>
      </c>
      <c r="I6731" s="13"/>
      <c r="J6731" s="11" t="str">
        <f t="shared" si="1366"/>
        <v/>
      </c>
      <c r="K6731" s="11" t="str">
        <f t="shared" si="1367"/>
        <v>U</v>
      </c>
      <c r="L6731" s="11" t="str">
        <f t="shared" si="1368"/>
        <v/>
      </c>
      <c r="M6731" s="13"/>
      <c r="X6731" s="13"/>
    </row>
    <row r="6732" spans="1:24" x14ac:dyDescent="0.3">
      <c r="A6732" s="13"/>
      <c r="B6732" s="11">
        <v>7750</v>
      </c>
      <c r="C6732" s="14">
        <f t="shared" si="1362"/>
        <v>88.034099999999995</v>
      </c>
      <c r="D6732" s="13"/>
      <c r="E6732" s="14">
        <f t="shared" si="1363"/>
        <v>88.033900000000003</v>
      </c>
      <c r="F6732" s="21">
        <f t="shared" si="1364"/>
        <v>2</v>
      </c>
      <c r="G6732" s="13"/>
      <c r="H6732" s="21">
        <f t="shared" si="1365"/>
        <v>2</v>
      </c>
      <c r="I6732" s="13"/>
      <c r="J6732" s="11" t="str">
        <f t="shared" si="1366"/>
        <v>X</v>
      </c>
      <c r="K6732" s="11" t="str">
        <f t="shared" si="1367"/>
        <v/>
      </c>
      <c r="L6732" s="11" t="str">
        <f t="shared" si="1368"/>
        <v/>
      </c>
      <c r="M6732" s="13"/>
      <c r="X6732" s="13"/>
    </row>
    <row r="6733" spans="1:24" x14ac:dyDescent="0.3">
      <c r="A6733" s="13"/>
      <c r="B6733" s="11">
        <v>7751</v>
      </c>
      <c r="C6733" s="14">
        <f t="shared" si="1362"/>
        <v>88.0398</v>
      </c>
      <c r="D6733" s="13"/>
      <c r="E6733" s="14">
        <f t="shared" si="1363"/>
        <v>88.039500000000004</v>
      </c>
      <c r="F6733" s="21">
        <f t="shared" si="1364"/>
        <v>2</v>
      </c>
      <c r="G6733" s="13"/>
      <c r="H6733" s="21">
        <f t="shared" si="1365"/>
        <v>2.9999999999999996</v>
      </c>
      <c r="I6733" s="13"/>
      <c r="J6733" s="11" t="str">
        <f t="shared" si="1366"/>
        <v/>
      </c>
      <c r="K6733" s="11" t="str">
        <f t="shared" si="1367"/>
        <v>U</v>
      </c>
      <c r="L6733" s="11" t="str">
        <f t="shared" si="1368"/>
        <v/>
      </c>
      <c r="M6733" s="13"/>
      <c r="X6733" s="13"/>
    </row>
    <row r="6734" spans="1:24" x14ac:dyDescent="0.3">
      <c r="A6734" s="13"/>
      <c r="B6734" s="11">
        <v>7752</v>
      </c>
      <c r="C6734" s="14">
        <f t="shared" si="1362"/>
        <v>88.045400000000001</v>
      </c>
      <c r="D6734" s="13"/>
      <c r="E6734" s="14">
        <f t="shared" si="1363"/>
        <v>88.045199999999994</v>
      </c>
      <c r="F6734" s="21">
        <f t="shared" si="1364"/>
        <v>2</v>
      </c>
      <c r="G6734" s="13"/>
      <c r="H6734" s="21">
        <f t="shared" si="1365"/>
        <v>2</v>
      </c>
      <c r="I6734" s="13"/>
      <c r="J6734" s="11" t="str">
        <f t="shared" si="1366"/>
        <v>X</v>
      </c>
      <c r="K6734" s="11" t="str">
        <f t="shared" si="1367"/>
        <v/>
      </c>
      <c r="L6734" s="11" t="str">
        <f t="shared" si="1368"/>
        <v/>
      </c>
      <c r="M6734" s="13"/>
      <c r="X6734" s="13"/>
    </row>
    <row r="6735" spans="1:24" x14ac:dyDescent="0.3">
      <c r="A6735" s="13"/>
      <c r="B6735" s="11">
        <v>7753</v>
      </c>
      <c r="C6735" s="14">
        <f t="shared" si="1362"/>
        <v>88.051100000000005</v>
      </c>
      <c r="D6735" s="13"/>
      <c r="E6735" s="14">
        <f t="shared" si="1363"/>
        <v>88.050799999999995</v>
      </c>
      <c r="F6735" s="21">
        <f t="shared" si="1364"/>
        <v>3</v>
      </c>
      <c r="G6735" s="13"/>
      <c r="H6735" s="21">
        <f t="shared" si="1365"/>
        <v>2.9999999999999996</v>
      </c>
      <c r="I6735" s="13"/>
      <c r="J6735" s="11" t="str">
        <f t="shared" si="1366"/>
        <v>X</v>
      </c>
      <c r="K6735" s="11" t="str">
        <f t="shared" si="1367"/>
        <v/>
      </c>
      <c r="L6735" s="11" t="str">
        <f t="shared" si="1368"/>
        <v/>
      </c>
      <c r="M6735" s="13"/>
      <c r="X6735" s="13"/>
    </row>
    <row r="6736" spans="1:24" x14ac:dyDescent="0.3">
      <c r="A6736" s="13"/>
      <c r="B6736" s="11">
        <v>7754</v>
      </c>
      <c r="C6736" s="14">
        <f t="shared" si="1362"/>
        <v>88.056799999999996</v>
      </c>
      <c r="D6736" s="13"/>
      <c r="E6736" s="14">
        <f t="shared" si="1363"/>
        <v>88.0565</v>
      </c>
      <c r="F6736" s="21">
        <f t="shared" si="1364"/>
        <v>3</v>
      </c>
      <c r="G6736" s="13"/>
      <c r="H6736" s="21">
        <f t="shared" si="1365"/>
        <v>2.9999999999999996</v>
      </c>
      <c r="I6736" s="13"/>
      <c r="J6736" s="11" t="str">
        <f t="shared" si="1366"/>
        <v>X</v>
      </c>
      <c r="K6736" s="11" t="str">
        <f t="shared" si="1367"/>
        <v/>
      </c>
      <c r="L6736" s="11" t="str">
        <f t="shared" si="1368"/>
        <v/>
      </c>
      <c r="M6736" s="13"/>
      <c r="X6736" s="13"/>
    </row>
    <row r="6737" spans="1:24" x14ac:dyDescent="0.3">
      <c r="A6737" s="13"/>
      <c r="B6737" s="11">
        <v>7755</v>
      </c>
      <c r="C6737" s="14">
        <f t="shared" si="1362"/>
        <v>88.0625</v>
      </c>
      <c r="D6737" s="13"/>
      <c r="E6737" s="14">
        <f t="shared" si="1363"/>
        <v>88.062100000000001</v>
      </c>
      <c r="F6737" s="21">
        <f t="shared" si="1364"/>
        <v>3</v>
      </c>
      <c r="G6737" s="13"/>
      <c r="H6737" s="21">
        <f t="shared" si="1365"/>
        <v>4</v>
      </c>
      <c r="I6737" s="13"/>
      <c r="J6737" s="11" t="str">
        <f t="shared" si="1366"/>
        <v/>
      </c>
      <c r="K6737" s="11" t="str">
        <f t="shared" si="1367"/>
        <v>U</v>
      </c>
      <c r="L6737" s="11" t="str">
        <f t="shared" si="1368"/>
        <v/>
      </c>
      <c r="M6737" s="13"/>
      <c r="X6737" s="13"/>
    </row>
    <row r="6738" spans="1:24" x14ac:dyDescent="0.3">
      <c r="A6738" s="13"/>
      <c r="B6738" s="11">
        <v>7756</v>
      </c>
      <c r="C6738" s="14">
        <f t="shared" si="1362"/>
        <v>88.068200000000004</v>
      </c>
      <c r="D6738" s="13"/>
      <c r="E6738" s="14">
        <f t="shared" si="1363"/>
        <v>88.067800000000005</v>
      </c>
      <c r="F6738" s="21">
        <f t="shared" si="1364"/>
        <v>3</v>
      </c>
      <c r="G6738" s="13"/>
      <c r="H6738" s="21">
        <f t="shared" si="1365"/>
        <v>4</v>
      </c>
      <c r="I6738" s="13"/>
      <c r="J6738" s="11" t="str">
        <f t="shared" si="1366"/>
        <v/>
      </c>
      <c r="K6738" s="11" t="str">
        <f t="shared" si="1367"/>
        <v>U</v>
      </c>
      <c r="L6738" s="11" t="str">
        <f t="shared" si="1368"/>
        <v/>
      </c>
      <c r="M6738" s="13"/>
      <c r="X6738" s="13"/>
    </row>
    <row r="6739" spans="1:24" x14ac:dyDescent="0.3">
      <c r="A6739" s="13"/>
      <c r="B6739" s="11">
        <v>7757</v>
      </c>
      <c r="C6739" s="14">
        <f t="shared" si="1362"/>
        <v>88.073800000000006</v>
      </c>
      <c r="D6739" s="13"/>
      <c r="E6739" s="14">
        <f t="shared" si="1363"/>
        <v>88.073400000000007</v>
      </c>
      <c r="F6739" s="21">
        <f t="shared" si="1364"/>
        <v>4</v>
      </c>
      <c r="G6739" s="13"/>
      <c r="H6739" s="21">
        <f t="shared" si="1365"/>
        <v>4</v>
      </c>
      <c r="I6739" s="13"/>
      <c r="J6739" s="11" t="str">
        <f t="shared" si="1366"/>
        <v>X</v>
      </c>
      <c r="K6739" s="11" t="str">
        <f t="shared" si="1367"/>
        <v/>
      </c>
      <c r="L6739" s="11" t="str">
        <f t="shared" si="1368"/>
        <v/>
      </c>
      <c r="M6739" s="13"/>
      <c r="X6739" s="13"/>
    </row>
    <row r="6740" spans="1:24" x14ac:dyDescent="0.3">
      <c r="A6740" s="13"/>
      <c r="B6740" s="11">
        <v>7758</v>
      </c>
      <c r="C6740" s="14">
        <f t="shared" si="1362"/>
        <v>88.079499999999996</v>
      </c>
      <c r="D6740" s="13"/>
      <c r="E6740" s="14">
        <f t="shared" si="1363"/>
        <v>88.079099999999997</v>
      </c>
      <c r="F6740" s="21">
        <f t="shared" si="1364"/>
        <v>4</v>
      </c>
      <c r="G6740" s="13"/>
      <c r="H6740" s="21">
        <f t="shared" si="1365"/>
        <v>4</v>
      </c>
      <c r="I6740" s="13"/>
      <c r="J6740" s="11" t="str">
        <f t="shared" si="1366"/>
        <v>X</v>
      </c>
      <c r="K6740" s="11" t="str">
        <f t="shared" si="1367"/>
        <v/>
      </c>
      <c r="L6740" s="11" t="str">
        <f t="shared" si="1368"/>
        <v/>
      </c>
      <c r="M6740" s="13"/>
      <c r="X6740" s="13"/>
    </row>
    <row r="6741" spans="1:24" x14ac:dyDescent="0.3">
      <c r="A6741" s="13"/>
      <c r="B6741" s="11">
        <v>7759</v>
      </c>
      <c r="C6741" s="14">
        <f t="shared" si="1362"/>
        <v>88.0852</v>
      </c>
      <c r="D6741" s="13"/>
      <c r="E6741" s="14">
        <f t="shared" si="1363"/>
        <v>88.084699999999998</v>
      </c>
      <c r="F6741" s="21">
        <f t="shared" si="1364"/>
        <v>4</v>
      </c>
      <c r="G6741" s="13"/>
      <c r="H6741" s="21">
        <f t="shared" si="1365"/>
        <v>5</v>
      </c>
      <c r="I6741" s="13"/>
      <c r="J6741" s="11" t="str">
        <f t="shared" si="1366"/>
        <v/>
      </c>
      <c r="K6741" s="11" t="str">
        <f t="shared" si="1367"/>
        <v>U</v>
      </c>
      <c r="L6741" s="11" t="str">
        <f t="shared" si="1368"/>
        <v/>
      </c>
      <c r="M6741" s="13"/>
      <c r="X6741" s="13"/>
    </row>
    <row r="6742" spans="1:24" x14ac:dyDescent="0.3">
      <c r="A6742" s="13"/>
      <c r="B6742" s="11">
        <v>7760</v>
      </c>
      <c r="C6742" s="14">
        <f t="shared" si="1362"/>
        <v>88.090900000000005</v>
      </c>
      <c r="D6742" s="13"/>
      <c r="E6742" s="14">
        <f t="shared" si="1363"/>
        <v>88.090400000000002</v>
      </c>
      <c r="F6742" s="21">
        <f t="shared" si="1364"/>
        <v>5</v>
      </c>
      <c r="G6742" s="13"/>
      <c r="H6742" s="21">
        <f t="shared" si="1365"/>
        <v>5</v>
      </c>
      <c r="I6742" s="13"/>
      <c r="J6742" s="11" t="str">
        <f t="shared" si="1366"/>
        <v>X</v>
      </c>
      <c r="K6742" s="11" t="str">
        <f t="shared" si="1367"/>
        <v/>
      </c>
      <c r="L6742" s="11" t="str">
        <f t="shared" si="1368"/>
        <v/>
      </c>
      <c r="M6742" s="13"/>
      <c r="X6742" s="13"/>
    </row>
    <row r="6743" spans="1:24" x14ac:dyDescent="0.3">
      <c r="A6743" s="13"/>
      <c r="B6743" s="11">
        <v>7761</v>
      </c>
      <c r="C6743" s="14">
        <f t="shared" si="1362"/>
        <v>88.096500000000006</v>
      </c>
      <c r="D6743" s="13"/>
      <c r="E6743" s="14">
        <f t="shared" si="1363"/>
        <v>88.096000000000004</v>
      </c>
      <c r="F6743" s="21">
        <f t="shared" si="1364"/>
        <v>5</v>
      </c>
      <c r="G6743" s="13"/>
      <c r="H6743" s="21">
        <f t="shared" si="1365"/>
        <v>5</v>
      </c>
      <c r="I6743" s="13"/>
      <c r="J6743" s="11" t="str">
        <f t="shared" si="1366"/>
        <v>X</v>
      </c>
      <c r="K6743" s="11" t="str">
        <f t="shared" si="1367"/>
        <v/>
      </c>
      <c r="L6743" s="11" t="str">
        <f t="shared" si="1368"/>
        <v/>
      </c>
      <c r="M6743" s="13"/>
      <c r="X6743" s="13"/>
    </row>
    <row r="6744" spans="1:24" x14ac:dyDescent="0.3">
      <c r="A6744" s="13"/>
      <c r="B6744" s="11">
        <v>7762</v>
      </c>
      <c r="C6744" s="14">
        <f t="shared" si="1362"/>
        <v>88.102199999999996</v>
      </c>
      <c r="D6744" s="13"/>
      <c r="E6744" s="14">
        <f t="shared" si="1363"/>
        <v>88.101699999999994</v>
      </c>
      <c r="F6744" s="21">
        <f t="shared" si="1364"/>
        <v>5</v>
      </c>
      <c r="G6744" s="13"/>
      <c r="H6744" s="21">
        <f t="shared" si="1365"/>
        <v>5</v>
      </c>
      <c r="I6744" s="13"/>
      <c r="J6744" s="11" t="str">
        <f t="shared" si="1366"/>
        <v>X</v>
      </c>
      <c r="K6744" s="11" t="str">
        <f t="shared" si="1367"/>
        <v/>
      </c>
      <c r="L6744" s="11" t="str">
        <f t="shared" si="1368"/>
        <v/>
      </c>
      <c r="M6744" s="13"/>
      <c r="X6744" s="13"/>
    </row>
    <row r="6745" spans="1:24" x14ac:dyDescent="0.3">
      <c r="A6745" s="13"/>
      <c r="B6745" s="11">
        <v>7763</v>
      </c>
      <c r="C6745" s="14">
        <f t="shared" si="1362"/>
        <v>88.107900000000001</v>
      </c>
      <c r="D6745" s="13"/>
      <c r="E6745" s="14">
        <f t="shared" si="1363"/>
        <v>88.107299999999995</v>
      </c>
      <c r="F6745" s="21">
        <f t="shared" si="1364"/>
        <v>5</v>
      </c>
      <c r="G6745" s="13"/>
      <c r="H6745" s="21">
        <f t="shared" si="1365"/>
        <v>5.9999999999999991</v>
      </c>
      <c r="I6745" s="13"/>
      <c r="J6745" s="11" t="str">
        <f t="shared" si="1366"/>
        <v/>
      </c>
      <c r="K6745" s="11" t="str">
        <f t="shared" si="1367"/>
        <v>U</v>
      </c>
      <c r="L6745" s="11" t="str">
        <f t="shared" si="1368"/>
        <v/>
      </c>
      <c r="M6745" s="13"/>
      <c r="X6745" s="13"/>
    </row>
    <row r="6746" spans="1:24" x14ac:dyDescent="0.3">
      <c r="A6746" s="13"/>
      <c r="B6746" s="11">
        <v>7764</v>
      </c>
      <c r="C6746" s="14">
        <f t="shared" si="1362"/>
        <v>88.113600000000005</v>
      </c>
      <c r="D6746" s="13"/>
      <c r="E6746" s="14">
        <f t="shared" si="1363"/>
        <v>88.113</v>
      </c>
      <c r="F6746" s="21">
        <f t="shared" si="1364"/>
        <v>6</v>
      </c>
      <c r="G6746" s="13"/>
      <c r="H6746" s="21">
        <f t="shared" si="1365"/>
        <v>5.9999999999999991</v>
      </c>
      <c r="I6746" s="13"/>
      <c r="J6746" s="11" t="str">
        <f t="shared" si="1366"/>
        <v>X</v>
      </c>
      <c r="K6746" s="11" t="str">
        <f t="shared" si="1367"/>
        <v/>
      </c>
      <c r="L6746" s="11" t="str">
        <f t="shared" si="1368"/>
        <v/>
      </c>
      <c r="M6746" s="13"/>
      <c r="X6746" s="13"/>
    </row>
    <row r="6747" spans="1:24" x14ac:dyDescent="0.3">
      <c r="A6747" s="13"/>
      <c r="B6747" s="11">
        <v>7765</v>
      </c>
      <c r="C6747" s="14">
        <f t="shared" si="1362"/>
        <v>88.119200000000006</v>
      </c>
      <c r="D6747" s="13"/>
      <c r="E6747" s="14">
        <f t="shared" si="1363"/>
        <v>88.118600000000001</v>
      </c>
      <c r="F6747" s="21">
        <f t="shared" si="1364"/>
        <v>6</v>
      </c>
      <c r="G6747" s="13"/>
      <c r="H6747" s="21">
        <f t="shared" si="1365"/>
        <v>5.9999999999999991</v>
      </c>
      <c r="I6747" s="13"/>
      <c r="J6747" s="11" t="str">
        <f t="shared" si="1366"/>
        <v>X</v>
      </c>
      <c r="K6747" s="11" t="str">
        <f t="shared" si="1367"/>
        <v/>
      </c>
      <c r="L6747" s="11" t="str">
        <f t="shared" si="1368"/>
        <v/>
      </c>
      <c r="M6747" s="13"/>
      <c r="X6747" s="13"/>
    </row>
    <row r="6748" spans="1:24" x14ac:dyDescent="0.3">
      <c r="A6748" s="13"/>
      <c r="B6748" s="11">
        <v>7766</v>
      </c>
      <c r="C6748" s="14">
        <f t="shared" si="1362"/>
        <v>88.124899999999997</v>
      </c>
      <c r="D6748" s="13"/>
      <c r="E6748" s="14">
        <f t="shared" si="1363"/>
        <v>88.124300000000005</v>
      </c>
      <c r="F6748" s="21">
        <f t="shared" si="1364"/>
        <v>6</v>
      </c>
      <c r="G6748" s="13"/>
      <c r="H6748" s="21">
        <f t="shared" si="1365"/>
        <v>5.9999999999999991</v>
      </c>
      <c r="I6748" s="13"/>
      <c r="J6748" s="11" t="str">
        <f t="shared" si="1366"/>
        <v>X</v>
      </c>
      <c r="K6748" s="11" t="str">
        <f t="shared" si="1367"/>
        <v/>
      </c>
      <c r="L6748" s="11" t="str">
        <f t="shared" si="1368"/>
        <v/>
      </c>
      <c r="M6748" s="13"/>
      <c r="X6748" s="13"/>
    </row>
    <row r="6749" spans="1:24" x14ac:dyDescent="0.3">
      <c r="A6749" s="13"/>
      <c r="B6749" s="11">
        <v>7767</v>
      </c>
      <c r="C6749" s="14">
        <f t="shared" si="1362"/>
        <v>88.130600000000001</v>
      </c>
      <c r="D6749" s="13"/>
      <c r="E6749" s="14">
        <f t="shared" si="1363"/>
        <v>88.129900000000006</v>
      </c>
      <c r="F6749" s="21">
        <f t="shared" si="1364"/>
        <v>6</v>
      </c>
      <c r="G6749" s="13"/>
      <c r="H6749" s="21">
        <f t="shared" si="1365"/>
        <v>7</v>
      </c>
      <c r="I6749" s="13"/>
      <c r="J6749" s="11" t="str">
        <f t="shared" si="1366"/>
        <v/>
      </c>
      <c r="K6749" s="11" t="str">
        <f t="shared" si="1367"/>
        <v>U</v>
      </c>
      <c r="L6749" s="11" t="str">
        <f t="shared" si="1368"/>
        <v/>
      </c>
      <c r="M6749" s="13"/>
      <c r="X6749" s="13"/>
    </row>
    <row r="6750" spans="1:24" x14ac:dyDescent="0.3">
      <c r="A6750" s="13"/>
      <c r="B6750" s="11">
        <v>7768</v>
      </c>
      <c r="C6750" s="14">
        <f t="shared" si="1362"/>
        <v>88.136300000000006</v>
      </c>
      <c r="D6750" s="13"/>
      <c r="E6750" s="14">
        <f t="shared" si="1363"/>
        <v>88.135599999999997</v>
      </c>
      <c r="F6750" s="21">
        <f t="shared" si="1364"/>
        <v>7</v>
      </c>
      <c r="G6750" s="13"/>
      <c r="H6750" s="21">
        <f t="shared" si="1365"/>
        <v>7</v>
      </c>
      <c r="I6750" s="13"/>
      <c r="J6750" s="11" t="str">
        <f t="shared" si="1366"/>
        <v>X</v>
      </c>
      <c r="K6750" s="11" t="str">
        <f t="shared" si="1367"/>
        <v/>
      </c>
      <c r="L6750" s="11" t="str">
        <f t="shared" si="1368"/>
        <v/>
      </c>
      <c r="M6750" s="13"/>
      <c r="X6750" s="13"/>
    </row>
    <row r="6751" spans="1:24" x14ac:dyDescent="0.3">
      <c r="A6751" s="13"/>
      <c r="B6751" s="11">
        <v>7769</v>
      </c>
      <c r="C6751" s="14">
        <f t="shared" si="1362"/>
        <v>88.141900000000007</v>
      </c>
      <c r="D6751" s="13"/>
      <c r="E6751" s="14">
        <f t="shared" si="1363"/>
        <v>88.141199999999998</v>
      </c>
      <c r="F6751" s="21">
        <f t="shared" ref="F6751:F6775" si="1369">ROUND((14/2)+(((E6751-88)-0.14)/0.14)*(14/3),0)</f>
        <v>7</v>
      </c>
      <c r="G6751" s="13"/>
      <c r="H6751" s="21">
        <f t="shared" si="1365"/>
        <v>7</v>
      </c>
      <c r="I6751" s="13"/>
      <c r="J6751" s="11" t="str">
        <f t="shared" si="1366"/>
        <v>X</v>
      </c>
      <c r="K6751" s="11" t="str">
        <f t="shared" si="1367"/>
        <v/>
      </c>
      <c r="L6751" s="11" t="str">
        <f t="shared" si="1368"/>
        <v/>
      </c>
      <c r="M6751" s="13"/>
      <c r="X6751" s="13"/>
    </row>
    <row r="6752" spans="1:24" x14ac:dyDescent="0.3">
      <c r="A6752" s="13"/>
      <c r="B6752" s="11">
        <v>7770</v>
      </c>
      <c r="C6752" s="14">
        <f t="shared" si="1362"/>
        <v>88.147599999999997</v>
      </c>
      <c r="D6752" s="13"/>
      <c r="E6752" s="14">
        <f t="shared" si="1363"/>
        <v>88.146900000000002</v>
      </c>
      <c r="F6752" s="21">
        <f t="shared" si="1369"/>
        <v>7</v>
      </c>
      <c r="G6752" s="13"/>
      <c r="H6752" s="21">
        <f t="shared" si="1365"/>
        <v>7</v>
      </c>
      <c r="I6752" s="13"/>
      <c r="J6752" s="11" t="str">
        <f t="shared" si="1366"/>
        <v>X</v>
      </c>
      <c r="K6752" s="11" t="str">
        <f t="shared" si="1367"/>
        <v/>
      </c>
      <c r="L6752" s="11" t="str">
        <f t="shared" si="1368"/>
        <v/>
      </c>
      <c r="M6752" s="13"/>
      <c r="X6752" s="13"/>
    </row>
    <row r="6753" spans="1:24" x14ac:dyDescent="0.3">
      <c r="A6753" s="13"/>
      <c r="B6753" s="11">
        <v>7771</v>
      </c>
      <c r="C6753" s="14">
        <f t="shared" si="1362"/>
        <v>88.153300000000002</v>
      </c>
      <c r="D6753" s="13"/>
      <c r="E6753" s="14">
        <f t="shared" si="1363"/>
        <v>88.152500000000003</v>
      </c>
      <c r="F6753" s="21">
        <f t="shared" si="1369"/>
        <v>7</v>
      </c>
      <c r="G6753" s="13"/>
      <c r="H6753" s="21">
        <f t="shared" si="1365"/>
        <v>8</v>
      </c>
      <c r="I6753" s="13"/>
      <c r="J6753" s="11" t="str">
        <f t="shared" si="1366"/>
        <v/>
      </c>
      <c r="K6753" s="11" t="str">
        <f t="shared" si="1367"/>
        <v>U</v>
      </c>
      <c r="L6753" s="11" t="str">
        <f t="shared" si="1368"/>
        <v/>
      </c>
      <c r="M6753" s="13"/>
      <c r="X6753" s="13"/>
    </row>
    <row r="6754" spans="1:24" x14ac:dyDescent="0.3">
      <c r="A6754" s="13"/>
      <c r="B6754" s="11">
        <v>7772</v>
      </c>
      <c r="C6754" s="14">
        <f t="shared" si="1362"/>
        <v>88.158900000000003</v>
      </c>
      <c r="D6754" s="13"/>
      <c r="E6754" s="14">
        <f t="shared" si="1363"/>
        <v>88.158199999999994</v>
      </c>
      <c r="F6754" s="21">
        <f t="shared" si="1369"/>
        <v>8</v>
      </c>
      <c r="G6754" s="13"/>
      <c r="H6754" s="21">
        <f t="shared" si="1365"/>
        <v>7</v>
      </c>
      <c r="I6754" s="13"/>
      <c r="J6754" s="11" t="str">
        <f t="shared" si="1366"/>
        <v/>
      </c>
      <c r="K6754" s="11" t="str">
        <f t="shared" si="1367"/>
        <v/>
      </c>
      <c r="L6754" s="11" t="str">
        <f t="shared" si="1368"/>
        <v>O</v>
      </c>
      <c r="M6754" s="13"/>
      <c r="X6754" s="13"/>
    </row>
    <row r="6755" spans="1:24" x14ac:dyDescent="0.3">
      <c r="A6755" s="13"/>
      <c r="B6755" s="11">
        <v>7773</v>
      </c>
      <c r="C6755" s="14">
        <f t="shared" si="1362"/>
        <v>88.164599999999993</v>
      </c>
      <c r="D6755" s="13"/>
      <c r="E6755" s="14">
        <f t="shared" si="1363"/>
        <v>88.163799999999995</v>
      </c>
      <c r="F6755" s="21">
        <f t="shared" si="1369"/>
        <v>8</v>
      </c>
      <c r="G6755" s="13"/>
      <c r="H6755" s="21">
        <f t="shared" si="1365"/>
        <v>8</v>
      </c>
      <c r="I6755" s="13"/>
      <c r="J6755" s="11" t="str">
        <f t="shared" si="1366"/>
        <v>X</v>
      </c>
      <c r="K6755" s="11" t="str">
        <f t="shared" si="1367"/>
        <v/>
      </c>
      <c r="L6755" s="11" t="str">
        <f t="shared" si="1368"/>
        <v/>
      </c>
      <c r="M6755" s="13"/>
      <c r="X6755" s="13"/>
    </row>
    <row r="6756" spans="1:24" x14ac:dyDescent="0.3">
      <c r="A6756" s="13"/>
      <c r="B6756" s="11">
        <v>7774</v>
      </c>
      <c r="C6756" s="14">
        <f t="shared" si="1362"/>
        <v>88.170299999999997</v>
      </c>
      <c r="D6756" s="13"/>
      <c r="E6756" s="14">
        <f t="shared" si="1363"/>
        <v>88.169499999999999</v>
      </c>
      <c r="F6756" s="21">
        <f t="shared" si="1369"/>
        <v>8</v>
      </c>
      <c r="G6756" s="13"/>
      <c r="H6756" s="21">
        <f t="shared" si="1365"/>
        <v>8</v>
      </c>
      <c r="I6756" s="13"/>
      <c r="J6756" s="11" t="str">
        <f t="shared" si="1366"/>
        <v>X</v>
      </c>
      <c r="K6756" s="11" t="str">
        <f t="shared" si="1367"/>
        <v/>
      </c>
      <c r="L6756" s="11" t="str">
        <f t="shared" si="1368"/>
        <v/>
      </c>
      <c r="M6756" s="13"/>
      <c r="X6756" s="13"/>
    </row>
    <row r="6757" spans="1:24" x14ac:dyDescent="0.3">
      <c r="A6757" s="13"/>
      <c r="B6757" s="11">
        <v>7775</v>
      </c>
      <c r="C6757" s="14">
        <f t="shared" si="1362"/>
        <v>88.176000000000002</v>
      </c>
      <c r="D6757" s="13"/>
      <c r="E6757" s="14">
        <f t="shared" si="1363"/>
        <v>88.1751</v>
      </c>
      <c r="F6757" s="21">
        <f t="shared" si="1369"/>
        <v>8</v>
      </c>
      <c r="G6757" s="13"/>
      <c r="H6757" s="21">
        <f t="shared" si="1365"/>
        <v>9</v>
      </c>
      <c r="I6757" s="13"/>
      <c r="J6757" s="11" t="str">
        <f t="shared" si="1366"/>
        <v/>
      </c>
      <c r="K6757" s="11" t="str">
        <f t="shared" si="1367"/>
        <v>U</v>
      </c>
      <c r="L6757" s="11" t="str">
        <f t="shared" si="1368"/>
        <v/>
      </c>
      <c r="M6757" s="13"/>
      <c r="X6757" s="13"/>
    </row>
    <row r="6758" spans="1:24" x14ac:dyDescent="0.3">
      <c r="A6758" s="13"/>
      <c r="B6758" s="11">
        <v>7776</v>
      </c>
      <c r="C6758" s="14">
        <f t="shared" si="1362"/>
        <v>88.181600000000003</v>
      </c>
      <c r="D6758" s="13"/>
      <c r="E6758" s="14">
        <f t="shared" si="1363"/>
        <v>88.180800000000005</v>
      </c>
      <c r="F6758" s="21">
        <f t="shared" si="1369"/>
        <v>8</v>
      </c>
      <c r="G6758" s="13"/>
      <c r="H6758" s="21">
        <f t="shared" si="1365"/>
        <v>8</v>
      </c>
      <c r="I6758" s="13"/>
      <c r="J6758" s="11" t="str">
        <f t="shared" si="1366"/>
        <v>X</v>
      </c>
      <c r="K6758" s="11" t="str">
        <f t="shared" si="1367"/>
        <v/>
      </c>
      <c r="L6758" s="11" t="str">
        <f t="shared" si="1368"/>
        <v/>
      </c>
      <c r="M6758" s="13"/>
      <c r="X6758" s="13"/>
    </row>
    <row r="6759" spans="1:24" x14ac:dyDescent="0.3">
      <c r="A6759" s="13"/>
      <c r="B6759" s="11">
        <v>7777</v>
      </c>
      <c r="C6759" s="14">
        <f t="shared" si="1362"/>
        <v>88.187299999999993</v>
      </c>
      <c r="D6759" s="13"/>
      <c r="E6759" s="14">
        <f t="shared" si="1363"/>
        <v>88.186400000000006</v>
      </c>
      <c r="F6759" s="21">
        <f t="shared" si="1369"/>
        <v>9</v>
      </c>
      <c r="G6759" s="13"/>
      <c r="H6759" s="21">
        <f t="shared" si="1365"/>
        <v>9</v>
      </c>
      <c r="I6759" s="13"/>
      <c r="J6759" s="11" t="str">
        <f t="shared" ref="J6759:J6790" si="1370">IF(H6759=F6759,"X","")</f>
        <v>X</v>
      </c>
      <c r="K6759" s="11" t="str">
        <f t="shared" ref="K6759:K6790" si="1371">IF(H6759&gt;F6759,"U","")</f>
        <v/>
      </c>
      <c r="L6759" s="11" t="str">
        <f t="shared" ref="L6759:L6790" si="1372">IF(H6759&lt;F6759,"O","")</f>
        <v/>
      </c>
      <c r="M6759" s="13"/>
      <c r="X6759" s="13"/>
    </row>
    <row r="6760" spans="1:24" x14ac:dyDescent="0.3">
      <c r="A6760" s="13"/>
      <c r="B6760" s="11">
        <v>7778</v>
      </c>
      <c r="C6760" s="14">
        <f t="shared" si="1362"/>
        <v>88.192999999999998</v>
      </c>
      <c r="D6760" s="13"/>
      <c r="E6760" s="14">
        <f t="shared" si="1363"/>
        <v>88.192099999999996</v>
      </c>
      <c r="F6760" s="21">
        <f t="shared" si="1369"/>
        <v>9</v>
      </c>
      <c r="G6760" s="13"/>
      <c r="H6760" s="21">
        <f t="shared" si="1365"/>
        <v>9</v>
      </c>
      <c r="I6760" s="13"/>
      <c r="J6760" s="11" t="str">
        <f t="shared" si="1370"/>
        <v>X</v>
      </c>
      <c r="K6760" s="11" t="str">
        <f t="shared" si="1371"/>
        <v/>
      </c>
      <c r="L6760" s="11" t="str">
        <f t="shared" si="1372"/>
        <v/>
      </c>
      <c r="M6760" s="13"/>
      <c r="X6760" s="13"/>
    </row>
    <row r="6761" spans="1:24" x14ac:dyDescent="0.3">
      <c r="A6761" s="13"/>
      <c r="B6761" s="11">
        <v>7779</v>
      </c>
      <c r="C6761" s="14">
        <f t="shared" si="1362"/>
        <v>88.198599999999999</v>
      </c>
      <c r="D6761" s="13"/>
      <c r="E6761" s="14">
        <f t="shared" si="1363"/>
        <v>88.197699999999998</v>
      </c>
      <c r="F6761" s="21">
        <f t="shared" si="1369"/>
        <v>9</v>
      </c>
      <c r="G6761" s="13"/>
      <c r="H6761" s="21">
        <f t="shared" si="1365"/>
        <v>9</v>
      </c>
      <c r="I6761" s="13"/>
      <c r="J6761" s="11" t="str">
        <f t="shared" si="1370"/>
        <v>X</v>
      </c>
      <c r="K6761" s="11" t="str">
        <f t="shared" si="1371"/>
        <v/>
      </c>
      <c r="L6761" s="11" t="str">
        <f t="shared" si="1372"/>
        <v/>
      </c>
      <c r="M6761" s="13"/>
      <c r="X6761" s="13"/>
    </row>
    <row r="6762" spans="1:24" x14ac:dyDescent="0.3">
      <c r="A6762" s="13"/>
      <c r="B6762" s="11">
        <v>7780</v>
      </c>
      <c r="C6762" s="14">
        <f t="shared" si="1362"/>
        <v>88.204300000000003</v>
      </c>
      <c r="D6762" s="13"/>
      <c r="E6762" s="14">
        <f t="shared" si="1363"/>
        <v>88.203400000000002</v>
      </c>
      <c r="F6762" s="21">
        <f t="shared" si="1369"/>
        <v>9</v>
      </c>
      <c r="G6762" s="13"/>
      <c r="H6762" s="21">
        <f t="shared" si="1365"/>
        <v>9</v>
      </c>
      <c r="I6762" s="13"/>
      <c r="J6762" s="11" t="str">
        <f t="shared" si="1370"/>
        <v>X</v>
      </c>
      <c r="K6762" s="11" t="str">
        <f t="shared" si="1371"/>
        <v/>
      </c>
      <c r="L6762" s="11" t="str">
        <f t="shared" si="1372"/>
        <v/>
      </c>
      <c r="M6762" s="13"/>
      <c r="X6762" s="13"/>
    </row>
    <row r="6763" spans="1:24" x14ac:dyDescent="0.3">
      <c r="A6763" s="13"/>
      <c r="B6763" s="11">
        <v>7781</v>
      </c>
      <c r="C6763" s="14">
        <f t="shared" si="1362"/>
        <v>88.21</v>
      </c>
      <c r="D6763" s="13"/>
      <c r="E6763" s="14">
        <f t="shared" si="1363"/>
        <v>88.209000000000003</v>
      </c>
      <c r="F6763" s="21">
        <f t="shared" si="1369"/>
        <v>9</v>
      </c>
      <c r="G6763" s="13"/>
      <c r="H6763" s="21">
        <f t="shared" si="1365"/>
        <v>10</v>
      </c>
      <c r="I6763" s="13"/>
      <c r="J6763" s="11" t="str">
        <f t="shared" si="1370"/>
        <v/>
      </c>
      <c r="K6763" s="11" t="str">
        <f t="shared" si="1371"/>
        <v>U</v>
      </c>
      <c r="L6763" s="11" t="str">
        <f t="shared" si="1372"/>
        <v/>
      </c>
      <c r="M6763" s="13"/>
      <c r="X6763" s="13"/>
    </row>
    <row r="6764" spans="1:24" x14ac:dyDescent="0.3">
      <c r="A6764" s="13"/>
      <c r="B6764" s="11">
        <v>7782</v>
      </c>
      <c r="C6764" s="14">
        <f t="shared" si="1362"/>
        <v>88.215599999999995</v>
      </c>
      <c r="D6764" s="13"/>
      <c r="E6764" s="14">
        <f t="shared" si="1363"/>
        <v>88.214699999999993</v>
      </c>
      <c r="F6764" s="21">
        <f t="shared" si="1369"/>
        <v>9</v>
      </c>
      <c r="G6764" s="13"/>
      <c r="H6764" s="21">
        <f t="shared" si="1365"/>
        <v>9</v>
      </c>
      <c r="I6764" s="13"/>
      <c r="J6764" s="11" t="str">
        <f t="shared" si="1370"/>
        <v>X</v>
      </c>
      <c r="K6764" s="11" t="str">
        <f t="shared" si="1371"/>
        <v/>
      </c>
      <c r="L6764" s="11" t="str">
        <f t="shared" si="1372"/>
        <v/>
      </c>
      <c r="M6764" s="13"/>
      <c r="X6764" s="13"/>
    </row>
    <row r="6765" spans="1:24" x14ac:dyDescent="0.3">
      <c r="A6765" s="13"/>
      <c r="B6765" s="11">
        <v>7783</v>
      </c>
      <c r="C6765" s="14">
        <f t="shared" si="1362"/>
        <v>88.221299999999999</v>
      </c>
      <c r="D6765" s="13"/>
      <c r="E6765" s="14">
        <f t="shared" si="1363"/>
        <v>88.220299999999995</v>
      </c>
      <c r="F6765" s="21">
        <f t="shared" si="1369"/>
        <v>10</v>
      </c>
      <c r="G6765" s="13"/>
      <c r="H6765" s="21">
        <f t="shared" si="1365"/>
        <v>10</v>
      </c>
      <c r="I6765" s="13"/>
      <c r="J6765" s="11" t="str">
        <f t="shared" si="1370"/>
        <v>X</v>
      </c>
      <c r="K6765" s="11" t="str">
        <f t="shared" si="1371"/>
        <v/>
      </c>
      <c r="L6765" s="11" t="str">
        <f t="shared" si="1372"/>
        <v/>
      </c>
      <c r="M6765" s="13"/>
      <c r="X6765" s="13"/>
    </row>
    <row r="6766" spans="1:24" x14ac:dyDescent="0.3">
      <c r="A6766" s="13"/>
      <c r="B6766" s="11">
        <v>7784</v>
      </c>
      <c r="C6766" s="14">
        <f t="shared" si="1362"/>
        <v>88.227000000000004</v>
      </c>
      <c r="D6766" s="13"/>
      <c r="E6766" s="14">
        <f t="shared" si="1363"/>
        <v>88.225999999999999</v>
      </c>
      <c r="F6766" s="21">
        <f t="shared" si="1369"/>
        <v>10</v>
      </c>
      <c r="G6766" s="13"/>
      <c r="H6766" s="21">
        <f t="shared" si="1365"/>
        <v>10</v>
      </c>
      <c r="I6766" s="13"/>
      <c r="J6766" s="11" t="str">
        <f t="shared" si="1370"/>
        <v>X</v>
      </c>
      <c r="K6766" s="11" t="str">
        <f t="shared" si="1371"/>
        <v/>
      </c>
      <c r="L6766" s="11" t="str">
        <f t="shared" si="1372"/>
        <v/>
      </c>
      <c r="M6766" s="13"/>
      <c r="X6766" s="13"/>
    </row>
    <row r="6767" spans="1:24" x14ac:dyDescent="0.3">
      <c r="A6767" s="13"/>
      <c r="B6767" s="11">
        <v>7785</v>
      </c>
      <c r="C6767" s="14">
        <f t="shared" si="1362"/>
        <v>88.232600000000005</v>
      </c>
      <c r="D6767" s="13"/>
      <c r="E6767" s="14">
        <f t="shared" si="1363"/>
        <v>88.2316</v>
      </c>
      <c r="F6767" s="21">
        <f t="shared" si="1369"/>
        <v>10</v>
      </c>
      <c r="G6767" s="13"/>
      <c r="H6767" s="21">
        <f t="shared" si="1365"/>
        <v>10</v>
      </c>
      <c r="I6767" s="13"/>
      <c r="J6767" s="11" t="str">
        <f t="shared" si="1370"/>
        <v>X</v>
      </c>
      <c r="K6767" s="11" t="str">
        <f t="shared" si="1371"/>
        <v/>
      </c>
      <c r="L6767" s="11" t="str">
        <f t="shared" si="1372"/>
        <v/>
      </c>
      <c r="M6767" s="13"/>
      <c r="X6767" s="13"/>
    </row>
    <row r="6768" spans="1:24" x14ac:dyDescent="0.3">
      <c r="A6768" s="13"/>
      <c r="B6768" s="11">
        <v>7786</v>
      </c>
      <c r="C6768" s="14">
        <f t="shared" si="1362"/>
        <v>88.238299999999995</v>
      </c>
      <c r="D6768" s="13"/>
      <c r="E6768" s="14">
        <f t="shared" si="1363"/>
        <v>88.237300000000005</v>
      </c>
      <c r="F6768" s="21">
        <f t="shared" si="1369"/>
        <v>10</v>
      </c>
      <c r="G6768" s="13"/>
      <c r="H6768" s="21">
        <f t="shared" si="1365"/>
        <v>10</v>
      </c>
      <c r="I6768" s="13"/>
      <c r="J6768" s="11" t="str">
        <f t="shared" si="1370"/>
        <v>X</v>
      </c>
      <c r="K6768" s="11" t="str">
        <f t="shared" si="1371"/>
        <v/>
      </c>
      <c r="L6768" s="11" t="str">
        <f t="shared" si="1372"/>
        <v/>
      </c>
      <c r="M6768" s="13"/>
      <c r="X6768" s="13"/>
    </row>
    <row r="6769" spans="1:24" x14ac:dyDescent="0.3">
      <c r="A6769" s="13"/>
      <c r="B6769" s="11">
        <v>7787</v>
      </c>
      <c r="C6769" s="14">
        <f t="shared" si="1362"/>
        <v>88.244</v>
      </c>
      <c r="D6769" s="13"/>
      <c r="E6769" s="14">
        <f t="shared" si="1363"/>
        <v>88.242900000000006</v>
      </c>
      <c r="F6769" s="21">
        <f t="shared" si="1369"/>
        <v>10</v>
      </c>
      <c r="G6769" s="13"/>
      <c r="H6769" s="21">
        <f t="shared" si="1365"/>
        <v>11</v>
      </c>
      <c r="I6769" s="13"/>
      <c r="J6769" s="11" t="str">
        <f t="shared" si="1370"/>
        <v/>
      </c>
      <c r="K6769" s="11" t="str">
        <f t="shared" si="1371"/>
        <v>U</v>
      </c>
      <c r="L6769" s="11" t="str">
        <f t="shared" si="1372"/>
        <v/>
      </c>
      <c r="M6769" s="13"/>
      <c r="X6769" s="13"/>
    </row>
    <row r="6770" spans="1:24" x14ac:dyDescent="0.3">
      <c r="A6770" s="13"/>
      <c r="B6770" s="2">
        <v>7788</v>
      </c>
      <c r="C6770" s="14">
        <f t="shared" si="1362"/>
        <v>88.249600000000001</v>
      </c>
      <c r="D6770" s="13"/>
      <c r="E6770" s="14">
        <f t="shared" si="1363"/>
        <v>88.248599999999996</v>
      </c>
      <c r="F6770" s="21">
        <f t="shared" si="1369"/>
        <v>11</v>
      </c>
      <c r="G6770" s="13"/>
      <c r="H6770" s="21">
        <f t="shared" si="1365"/>
        <v>10</v>
      </c>
      <c r="I6770" s="13"/>
      <c r="J6770" s="11" t="str">
        <f t="shared" si="1370"/>
        <v/>
      </c>
      <c r="K6770" s="11" t="str">
        <f t="shared" si="1371"/>
        <v/>
      </c>
      <c r="L6770" s="11" t="str">
        <f t="shared" si="1372"/>
        <v>O</v>
      </c>
      <c r="M6770" s="13"/>
      <c r="X6770" s="13"/>
    </row>
    <row r="6771" spans="1:24" x14ac:dyDescent="0.3">
      <c r="A6771" s="13"/>
      <c r="B6771" s="11">
        <v>7789</v>
      </c>
      <c r="C6771" s="14">
        <f t="shared" si="1362"/>
        <v>88.255300000000005</v>
      </c>
      <c r="D6771" s="13"/>
      <c r="E6771" s="14">
        <f t="shared" si="1363"/>
        <v>88.254199999999997</v>
      </c>
      <c r="F6771" s="21">
        <f t="shared" si="1369"/>
        <v>11</v>
      </c>
      <c r="G6771" s="13"/>
      <c r="H6771" s="21">
        <f t="shared" si="1365"/>
        <v>11</v>
      </c>
      <c r="I6771" s="13"/>
      <c r="J6771" s="11" t="str">
        <f t="shared" si="1370"/>
        <v>X</v>
      </c>
      <c r="K6771" s="11" t="str">
        <f t="shared" si="1371"/>
        <v/>
      </c>
      <c r="L6771" s="11" t="str">
        <f t="shared" si="1372"/>
        <v/>
      </c>
      <c r="M6771" s="13"/>
      <c r="X6771" s="13"/>
    </row>
    <row r="6772" spans="1:24" x14ac:dyDescent="0.3">
      <c r="A6772" s="13"/>
      <c r="B6772" s="11">
        <v>7790</v>
      </c>
      <c r="C6772" s="14">
        <f t="shared" si="1362"/>
        <v>88.260999999999996</v>
      </c>
      <c r="D6772" s="13"/>
      <c r="E6772" s="14">
        <f t="shared" si="1363"/>
        <v>88.259900000000002</v>
      </c>
      <c r="F6772" s="21">
        <f t="shared" si="1369"/>
        <v>11</v>
      </c>
      <c r="G6772" s="13"/>
      <c r="H6772" s="21">
        <f t="shared" si="1365"/>
        <v>11</v>
      </c>
      <c r="I6772" s="13"/>
      <c r="J6772" s="11" t="str">
        <f t="shared" si="1370"/>
        <v>X</v>
      </c>
      <c r="K6772" s="11" t="str">
        <f t="shared" si="1371"/>
        <v/>
      </c>
      <c r="L6772" s="11" t="str">
        <f t="shared" si="1372"/>
        <v/>
      </c>
      <c r="M6772" s="13"/>
      <c r="X6772" s="13"/>
    </row>
    <row r="6773" spans="1:24" x14ac:dyDescent="0.3">
      <c r="A6773" s="13"/>
      <c r="B6773" s="11">
        <v>7791</v>
      </c>
      <c r="C6773" s="14">
        <f t="shared" si="1362"/>
        <v>88.266599999999997</v>
      </c>
      <c r="D6773" s="13"/>
      <c r="E6773" s="14">
        <f t="shared" si="1363"/>
        <v>88.265500000000003</v>
      </c>
      <c r="F6773" s="21">
        <f t="shared" si="1369"/>
        <v>11</v>
      </c>
      <c r="G6773" s="13"/>
      <c r="H6773" s="21">
        <f t="shared" si="1365"/>
        <v>11</v>
      </c>
      <c r="I6773" s="13"/>
      <c r="J6773" s="11" t="str">
        <f t="shared" si="1370"/>
        <v>X</v>
      </c>
      <c r="K6773" s="11" t="str">
        <f t="shared" si="1371"/>
        <v/>
      </c>
      <c r="L6773" s="11" t="str">
        <f t="shared" si="1372"/>
        <v/>
      </c>
      <c r="M6773" s="13"/>
      <c r="X6773" s="13"/>
    </row>
    <row r="6774" spans="1:24" x14ac:dyDescent="0.3">
      <c r="A6774" s="13"/>
      <c r="B6774" s="11">
        <v>7792</v>
      </c>
      <c r="C6774" s="14">
        <f t="shared" si="1362"/>
        <v>88.272300000000001</v>
      </c>
      <c r="D6774" s="13"/>
      <c r="E6774" s="14">
        <f t="shared" si="1363"/>
        <v>88.271199999999993</v>
      </c>
      <c r="F6774" s="21">
        <f t="shared" si="1369"/>
        <v>11</v>
      </c>
      <c r="G6774" s="13"/>
      <c r="H6774" s="21">
        <f t="shared" si="1365"/>
        <v>11</v>
      </c>
      <c r="I6774" s="13"/>
      <c r="J6774" s="11" t="str">
        <f t="shared" si="1370"/>
        <v>X</v>
      </c>
      <c r="K6774" s="11" t="str">
        <f t="shared" si="1371"/>
        <v/>
      </c>
      <c r="L6774" s="11" t="str">
        <f t="shared" si="1372"/>
        <v/>
      </c>
      <c r="M6774" s="13"/>
      <c r="X6774" s="13"/>
    </row>
    <row r="6775" spans="1:24" x14ac:dyDescent="0.3">
      <c r="A6775" s="13"/>
      <c r="B6775" s="11">
        <v>7793</v>
      </c>
      <c r="C6775" s="14">
        <f t="shared" si="1362"/>
        <v>88.278000000000006</v>
      </c>
      <c r="D6775" s="13"/>
      <c r="E6775" s="14">
        <f t="shared" si="1363"/>
        <v>88.276799999999994</v>
      </c>
      <c r="F6775" s="21">
        <f t="shared" si="1369"/>
        <v>12</v>
      </c>
      <c r="G6775" s="13"/>
      <c r="H6775" s="21">
        <f t="shared" si="1365"/>
        <v>11.999999999999998</v>
      </c>
      <c r="I6775" s="13"/>
      <c r="J6775" s="11" t="str">
        <f t="shared" si="1370"/>
        <v>X</v>
      </c>
      <c r="K6775" s="11" t="str">
        <f t="shared" si="1371"/>
        <v/>
      </c>
      <c r="L6775" s="11" t="str">
        <f t="shared" si="1372"/>
        <v/>
      </c>
      <c r="M6775" s="13"/>
      <c r="X6775" s="13"/>
    </row>
    <row r="6776" spans="1:24" x14ac:dyDescent="0.3">
      <c r="A6776" s="13"/>
      <c r="B6776" s="11">
        <v>7794</v>
      </c>
      <c r="C6776" s="14">
        <f t="shared" si="1362"/>
        <v>88.283600000000007</v>
      </c>
      <c r="D6776" s="13"/>
      <c r="E6776" s="14">
        <f t="shared" si="1363"/>
        <v>88.282499999999999</v>
      </c>
      <c r="F6776" s="21">
        <f t="shared" ref="F6776:F6800" si="1373">ROUND(14-((0.42-(E6776-88))/0.14)*(14/6),0)</f>
        <v>12</v>
      </c>
      <c r="G6776" s="13"/>
      <c r="H6776" s="21">
        <f t="shared" si="1365"/>
        <v>11</v>
      </c>
      <c r="I6776" s="13"/>
      <c r="J6776" s="11" t="str">
        <f t="shared" si="1370"/>
        <v/>
      </c>
      <c r="K6776" s="11" t="str">
        <f t="shared" si="1371"/>
        <v/>
      </c>
      <c r="L6776" s="11" t="str">
        <f t="shared" si="1372"/>
        <v>O</v>
      </c>
      <c r="M6776" s="13"/>
      <c r="X6776" s="13"/>
    </row>
    <row r="6777" spans="1:24" x14ac:dyDescent="0.3">
      <c r="A6777" s="13"/>
      <c r="B6777" s="11">
        <v>7795</v>
      </c>
      <c r="C6777" s="14">
        <f t="shared" si="1362"/>
        <v>88.289299999999997</v>
      </c>
      <c r="D6777" s="13"/>
      <c r="E6777" s="14">
        <f t="shared" si="1363"/>
        <v>88.2881</v>
      </c>
      <c r="F6777" s="21">
        <f t="shared" si="1373"/>
        <v>12</v>
      </c>
      <c r="G6777" s="13"/>
      <c r="H6777" s="21">
        <f t="shared" si="1365"/>
        <v>11.999999999999998</v>
      </c>
      <c r="I6777" s="13"/>
      <c r="J6777" s="11" t="str">
        <f t="shared" si="1370"/>
        <v>X</v>
      </c>
      <c r="K6777" s="11" t="str">
        <f t="shared" si="1371"/>
        <v/>
      </c>
      <c r="L6777" s="11" t="str">
        <f t="shared" si="1372"/>
        <v/>
      </c>
      <c r="M6777" s="13"/>
      <c r="X6777" s="13"/>
    </row>
    <row r="6778" spans="1:24" x14ac:dyDescent="0.3">
      <c r="A6778" s="13"/>
      <c r="B6778" s="11">
        <v>7796</v>
      </c>
      <c r="C6778" s="14">
        <f t="shared" si="1362"/>
        <v>88.295000000000002</v>
      </c>
      <c r="D6778" s="13"/>
      <c r="E6778" s="14">
        <f t="shared" si="1363"/>
        <v>88.293800000000005</v>
      </c>
      <c r="F6778" s="21">
        <f t="shared" si="1373"/>
        <v>12</v>
      </c>
      <c r="G6778" s="13"/>
      <c r="H6778" s="21">
        <f t="shared" si="1365"/>
        <v>11.999999999999998</v>
      </c>
      <c r="I6778" s="13"/>
      <c r="J6778" s="11" t="str">
        <f t="shared" si="1370"/>
        <v>X</v>
      </c>
      <c r="K6778" s="11" t="str">
        <f t="shared" si="1371"/>
        <v/>
      </c>
      <c r="L6778" s="11" t="str">
        <f t="shared" si="1372"/>
        <v/>
      </c>
      <c r="M6778" s="13"/>
      <c r="X6778" s="13"/>
    </row>
    <row r="6779" spans="1:24" x14ac:dyDescent="0.3">
      <c r="A6779" s="13"/>
      <c r="B6779" s="11">
        <v>7797</v>
      </c>
      <c r="C6779" s="14">
        <f t="shared" si="1362"/>
        <v>88.300600000000003</v>
      </c>
      <c r="D6779" s="13"/>
      <c r="E6779" s="14">
        <f t="shared" si="1363"/>
        <v>88.299400000000006</v>
      </c>
      <c r="F6779" s="21">
        <f t="shared" si="1373"/>
        <v>12</v>
      </c>
      <c r="G6779" s="13"/>
      <c r="H6779" s="21">
        <f t="shared" si="1365"/>
        <v>11.999999999999998</v>
      </c>
      <c r="I6779" s="13"/>
      <c r="J6779" s="11" t="str">
        <f t="shared" si="1370"/>
        <v>X</v>
      </c>
      <c r="K6779" s="11" t="str">
        <f t="shared" si="1371"/>
        <v/>
      </c>
      <c r="L6779" s="11" t="str">
        <f t="shared" si="1372"/>
        <v/>
      </c>
      <c r="M6779" s="13"/>
      <c r="X6779" s="13"/>
    </row>
    <row r="6780" spans="1:24" x14ac:dyDescent="0.3">
      <c r="A6780" s="13"/>
      <c r="B6780" s="11">
        <v>7798</v>
      </c>
      <c r="C6780" s="14">
        <f t="shared" si="1362"/>
        <v>88.306299999999993</v>
      </c>
      <c r="D6780" s="13"/>
      <c r="E6780" s="14">
        <f t="shared" si="1363"/>
        <v>88.305099999999996</v>
      </c>
      <c r="F6780" s="21">
        <f t="shared" si="1373"/>
        <v>12</v>
      </c>
      <c r="G6780" s="13"/>
      <c r="H6780" s="21">
        <f t="shared" si="1365"/>
        <v>11.999999999999998</v>
      </c>
      <c r="I6780" s="13"/>
      <c r="J6780" s="11" t="str">
        <f t="shared" si="1370"/>
        <v>X</v>
      </c>
      <c r="K6780" s="11" t="str">
        <f t="shared" si="1371"/>
        <v/>
      </c>
      <c r="L6780" s="11" t="str">
        <f t="shared" si="1372"/>
        <v/>
      </c>
      <c r="M6780" s="13"/>
      <c r="X6780" s="13"/>
    </row>
    <row r="6781" spans="1:24" x14ac:dyDescent="0.3">
      <c r="A6781" s="13"/>
      <c r="B6781" s="11">
        <v>7799</v>
      </c>
      <c r="C6781" s="14">
        <f t="shared" si="1362"/>
        <v>88.311899999999994</v>
      </c>
      <c r="D6781" s="13"/>
      <c r="E6781" s="14">
        <f t="shared" si="1363"/>
        <v>88.310699999999997</v>
      </c>
      <c r="F6781" s="21">
        <f t="shared" si="1373"/>
        <v>12</v>
      </c>
      <c r="G6781" s="13"/>
      <c r="H6781" s="21">
        <f t="shared" si="1365"/>
        <v>11.999999999999998</v>
      </c>
      <c r="I6781" s="13"/>
      <c r="J6781" s="11" t="str">
        <f t="shared" si="1370"/>
        <v>X</v>
      </c>
      <c r="K6781" s="11" t="str">
        <f t="shared" si="1371"/>
        <v/>
      </c>
      <c r="L6781" s="11" t="str">
        <f t="shared" si="1372"/>
        <v/>
      </c>
      <c r="M6781" s="13"/>
      <c r="X6781" s="13"/>
    </row>
    <row r="6782" spans="1:24" x14ac:dyDescent="0.3">
      <c r="A6782" s="13"/>
      <c r="B6782" s="11">
        <v>7800</v>
      </c>
      <c r="C6782" s="14">
        <f t="shared" si="1362"/>
        <v>88.317599999999999</v>
      </c>
      <c r="D6782" s="13"/>
      <c r="E6782" s="14">
        <f t="shared" si="1363"/>
        <v>88.316400000000002</v>
      </c>
      <c r="F6782" s="21">
        <f t="shared" si="1373"/>
        <v>12</v>
      </c>
      <c r="G6782" s="13"/>
      <c r="H6782" s="21">
        <f t="shared" si="1365"/>
        <v>11.999999999999998</v>
      </c>
      <c r="I6782" s="13"/>
      <c r="J6782" s="11" t="str">
        <f t="shared" si="1370"/>
        <v>X</v>
      </c>
      <c r="K6782" s="11" t="str">
        <f t="shared" si="1371"/>
        <v/>
      </c>
      <c r="L6782" s="11" t="str">
        <f t="shared" si="1372"/>
        <v/>
      </c>
      <c r="M6782" s="13"/>
      <c r="X6782" s="13"/>
    </row>
    <row r="6783" spans="1:24" x14ac:dyDescent="0.3">
      <c r="A6783" s="13"/>
      <c r="B6783" s="11">
        <v>7801</v>
      </c>
      <c r="C6783" s="14">
        <f t="shared" si="1362"/>
        <v>88.323300000000003</v>
      </c>
      <c r="D6783" s="13"/>
      <c r="E6783" s="14">
        <f t="shared" si="1363"/>
        <v>88.322000000000003</v>
      </c>
      <c r="F6783" s="21">
        <f t="shared" si="1373"/>
        <v>12</v>
      </c>
      <c r="G6783" s="13"/>
      <c r="H6783" s="21">
        <f t="shared" si="1365"/>
        <v>13</v>
      </c>
      <c r="I6783" s="13"/>
      <c r="J6783" s="11" t="str">
        <f t="shared" si="1370"/>
        <v/>
      </c>
      <c r="K6783" s="11" t="str">
        <f t="shared" si="1371"/>
        <v>U</v>
      </c>
      <c r="L6783" s="11" t="str">
        <f t="shared" si="1372"/>
        <v/>
      </c>
      <c r="M6783" s="13"/>
      <c r="X6783" s="13"/>
    </row>
    <row r="6784" spans="1:24" x14ac:dyDescent="0.3">
      <c r="A6784" s="13"/>
      <c r="B6784" s="11">
        <v>7802</v>
      </c>
      <c r="C6784" s="14">
        <f t="shared" si="1362"/>
        <v>88.328900000000004</v>
      </c>
      <c r="D6784" s="13"/>
      <c r="E6784" s="14">
        <f t="shared" si="1363"/>
        <v>88.327699999999993</v>
      </c>
      <c r="F6784" s="21">
        <f t="shared" si="1373"/>
        <v>12</v>
      </c>
      <c r="G6784" s="13"/>
      <c r="H6784" s="21">
        <f t="shared" si="1365"/>
        <v>11.999999999999998</v>
      </c>
      <c r="I6784" s="13"/>
      <c r="J6784" s="11" t="str">
        <f t="shared" si="1370"/>
        <v>X</v>
      </c>
      <c r="K6784" s="11" t="str">
        <f t="shared" si="1371"/>
        <v/>
      </c>
      <c r="L6784" s="11" t="str">
        <f t="shared" si="1372"/>
        <v/>
      </c>
      <c r="M6784" s="13"/>
      <c r="X6784" s="13"/>
    </row>
    <row r="6785" spans="1:24" x14ac:dyDescent="0.3">
      <c r="A6785" s="13"/>
      <c r="B6785" s="11">
        <v>7803</v>
      </c>
      <c r="C6785" s="14">
        <f t="shared" si="1362"/>
        <v>88.334599999999995</v>
      </c>
      <c r="D6785" s="13"/>
      <c r="E6785" s="14">
        <f t="shared" si="1363"/>
        <v>88.333299999999994</v>
      </c>
      <c r="F6785" s="21">
        <f t="shared" si="1373"/>
        <v>13</v>
      </c>
      <c r="G6785" s="13"/>
      <c r="H6785" s="21">
        <f t="shared" si="1365"/>
        <v>13</v>
      </c>
      <c r="I6785" s="13"/>
      <c r="J6785" s="11" t="str">
        <f t="shared" si="1370"/>
        <v>X</v>
      </c>
      <c r="K6785" s="11" t="str">
        <f t="shared" si="1371"/>
        <v/>
      </c>
      <c r="L6785" s="11" t="str">
        <f t="shared" si="1372"/>
        <v/>
      </c>
      <c r="M6785" s="13"/>
      <c r="X6785" s="13"/>
    </row>
    <row r="6786" spans="1:24" x14ac:dyDescent="0.3">
      <c r="A6786" s="13"/>
      <c r="B6786" s="11">
        <v>7804</v>
      </c>
      <c r="C6786" s="14">
        <f t="shared" si="1362"/>
        <v>88.340299999999999</v>
      </c>
      <c r="D6786" s="13"/>
      <c r="E6786" s="14">
        <f t="shared" si="1363"/>
        <v>88.338999999999999</v>
      </c>
      <c r="F6786" s="21">
        <f t="shared" si="1373"/>
        <v>13</v>
      </c>
      <c r="G6786" s="13"/>
      <c r="H6786" s="21">
        <f t="shared" si="1365"/>
        <v>13</v>
      </c>
      <c r="I6786" s="13"/>
      <c r="J6786" s="11" t="str">
        <f t="shared" si="1370"/>
        <v>X</v>
      </c>
      <c r="K6786" s="11" t="str">
        <f t="shared" si="1371"/>
        <v/>
      </c>
      <c r="L6786" s="11" t="str">
        <f t="shared" si="1372"/>
        <v/>
      </c>
      <c r="M6786" s="13"/>
      <c r="X6786" s="13"/>
    </row>
    <row r="6787" spans="1:24" x14ac:dyDescent="0.3">
      <c r="A6787" s="13"/>
      <c r="B6787" s="11">
        <v>7805</v>
      </c>
      <c r="C6787" s="14">
        <f t="shared" si="1362"/>
        <v>88.3459</v>
      </c>
      <c r="D6787" s="13"/>
      <c r="E6787" s="14">
        <f t="shared" si="1363"/>
        <v>88.3446</v>
      </c>
      <c r="F6787" s="21">
        <f t="shared" si="1373"/>
        <v>13</v>
      </c>
      <c r="G6787" s="13"/>
      <c r="H6787" s="21">
        <f t="shared" si="1365"/>
        <v>13</v>
      </c>
      <c r="I6787" s="13"/>
      <c r="J6787" s="11" t="str">
        <f t="shared" si="1370"/>
        <v>X</v>
      </c>
      <c r="K6787" s="11" t="str">
        <f t="shared" si="1371"/>
        <v/>
      </c>
      <c r="L6787" s="11" t="str">
        <f t="shared" si="1372"/>
        <v/>
      </c>
      <c r="M6787" s="13"/>
      <c r="X6787" s="13"/>
    </row>
    <row r="6788" spans="1:24" x14ac:dyDescent="0.3">
      <c r="A6788" s="13"/>
      <c r="B6788" s="11">
        <v>7806</v>
      </c>
      <c r="C6788" s="14">
        <f t="shared" si="1362"/>
        <v>88.351600000000005</v>
      </c>
      <c r="D6788" s="13"/>
      <c r="E6788" s="14">
        <f t="shared" si="1363"/>
        <v>88.350300000000004</v>
      </c>
      <c r="F6788" s="21">
        <f t="shared" si="1373"/>
        <v>13</v>
      </c>
      <c r="G6788" s="13"/>
      <c r="H6788" s="21">
        <f t="shared" si="1365"/>
        <v>13</v>
      </c>
      <c r="I6788" s="13"/>
      <c r="J6788" s="11" t="str">
        <f t="shared" si="1370"/>
        <v>X</v>
      </c>
      <c r="K6788" s="11" t="str">
        <f t="shared" si="1371"/>
        <v/>
      </c>
      <c r="L6788" s="11" t="str">
        <f t="shared" si="1372"/>
        <v/>
      </c>
      <c r="M6788" s="13"/>
      <c r="X6788" s="13"/>
    </row>
    <row r="6789" spans="1:24" x14ac:dyDescent="0.3">
      <c r="A6789" s="13"/>
      <c r="B6789" s="11">
        <v>7807</v>
      </c>
      <c r="C6789" s="14">
        <f t="shared" si="1362"/>
        <v>88.357200000000006</v>
      </c>
      <c r="D6789" s="13"/>
      <c r="E6789" s="14">
        <f t="shared" si="1363"/>
        <v>88.355900000000005</v>
      </c>
      <c r="F6789" s="21">
        <f t="shared" si="1373"/>
        <v>13</v>
      </c>
      <c r="G6789" s="13"/>
      <c r="H6789" s="21">
        <f t="shared" si="1365"/>
        <v>13</v>
      </c>
      <c r="I6789" s="13"/>
      <c r="J6789" s="11" t="str">
        <f t="shared" si="1370"/>
        <v>X</v>
      </c>
      <c r="K6789" s="11" t="str">
        <f t="shared" si="1371"/>
        <v/>
      </c>
      <c r="L6789" s="11" t="str">
        <f t="shared" si="1372"/>
        <v/>
      </c>
      <c r="M6789" s="13"/>
      <c r="X6789" s="13"/>
    </row>
    <row r="6790" spans="1:24" x14ac:dyDescent="0.3">
      <c r="A6790" s="13"/>
      <c r="B6790" s="11">
        <v>7808</v>
      </c>
      <c r="C6790" s="14">
        <f t="shared" ref="C6790:C6853" si="1374">ROUND(SQRT(B6790),4)</f>
        <v>88.362899999999996</v>
      </c>
      <c r="D6790" s="13"/>
      <c r="E6790" s="14">
        <f t="shared" si="1363"/>
        <v>88.361599999999996</v>
      </c>
      <c r="F6790" s="21">
        <f t="shared" si="1373"/>
        <v>13</v>
      </c>
      <c r="G6790" s="13"/>
      <c r="H6790" s="21">
        <f t="shared" si="1365"/>
        <v>13</v>
      </c>
      <c r="I6790" s="13"/>
      <c r="J6790" s="11" t="str">
        <f t="shared" si="1370"/>
        <v>X</v>
      </c>
      <c r="K6790" s="11" t="str">
        <f t="shared" si="1371"/>
        <v/>
      </c>
      <c r="L6790" s="11" t="str">
        <f t="shared" si="1372"/>
        <v/>
      </c>
      <c r="M6790" s="13"/>
      <c r="X6790" s="13"/>
    </row>
    <row r="6791" spans="1:24" x14ac:dyDescent="0.3">
      <c r="A6791" s="13"/>
      <c r="B6791" s="11">
        <v>7809</v>
      </c>
      <c r="C6791" s="14">
        <f t="shared" si="1374"/>
        <v>88.368499999999997</v>
      </c>
      <c r="D6791" s="13"/>
      <c r="E6791" s="14">
        <f t="shared" ref="E6791:E6854" si="1375">ROUND(88+(B6791-7744)/177,4)</f>
        <v>88.367199999999997</v>
      </c>
      <c r="F6791" s="21">
        <f t="shared" si="1373"/>
        <v>13</v>
      </c>
      <c r="G6791" s="13"/>
      <c r="H6791" s="21">
        <f t="shared" ref="H6791:H6854" si="1376">ROUND(C6791-E6791,4)*10000</f>
        <v>13</v>
      </c>
      <c r="I6791" s="13"/>
      <c r="J6791" s="11" t="str">
        <f t="shared" ref="J6791:J6822" si="1377">IF(H6791=F6791,"X","")</f>
        <v>X</v>
      </c>
      <c r="K6791" s="11" t="str">
        <f t="shared" ref="K6791:K6822" si="1378">IF(H6791&gt;F6791,"U","")</f>
        <v/>
      </c>
      <c r="L6791" s="11" t="str">
        <f t="shared" ref="L6791:L6822" si="1379">IF(H6791&lt;F6791,"O","")</f>
        <v/>
      </c>
      <c r="M6791" s="13"/>
      <c r="X6791" s="13"/>
    </row>
    <row r="6792" spans="1:24" x14ac:dyDescent="0.3">
      <c r="A6792" s="13"/>
      <c r="B6792" s="11">
        <v>7810</v>
      </c>
      <c r="C6792" s="14">
        <f t="shared" si="1374"/>
        <v>88.374200000000002</v>
      </c>
      <c r="D6792" s="13"/>
      <c r="E6792" s="14">
        <f t="shared" si="1375"/>
        <v>88.372900000000001</v>
      </c>
      <c r="F6792" s="21">
        <f t="shared" si="1373"/>
        <v>13</v>
      </c>
      <c r="G6792" s="13"/>
      <c r="H6792" s="21">
        <f t="shared" si="1376"/>
        <v>13</v>
      </c>
      <c r="I6792" s="13"/>
      <c r="J6792" s="11" t="str">
        <f t="shared" si="1377"/>
        <v>X</v>
      </c>
      <c r="K6792" s="11" t="str">
        <f t="shared" si="1378"/>
        <v/>
      </c>
      <c r="L6792" s="11" t="str">
        <f t="shared" si="1379"/>
        <v/>
      </c>
      <c r="M6792" s="13"/>
      <c r="X6792" s="13"/>
    </row>
    <row r="6793" spans="1:24" x14ac:dyDescent="0.3">
      <c r="A6793" s="13"/>
      <c r="B6793" s="11">
        <v>7811</v>
      </c>
      <c r="C6793" s="14">
        <f t="shared" si="1374"/>
        <v>88.379900000000006</v>
      </c>
      <c r="D6793" s="13"/>
      <c r="E6793" s="14">
        <f t="shared" si="1375"/>
        <v>88.378500000000003</v>
      </c>
      <c r="F6793" s="21">
        <f t="shared" si="1373"/>
        <v>13</v>
      </c>
      <c r="G6793" s="13"/>
      <c r="H6793" s="21">
        <f t="shared" si="1376"/>
        <v>14</v>
      </c>
      <c r="I6793" s="13"/>
      <c r="J6793" s="11" t="str">
        <f t="shared" si="1377"/>
        <v/>
      </c>
      <c r="K6793" s="11" t="str">
        <f t="shared" si="1378"/>
        <v>U</v>
      </c>
      <c r="L6793" s="11" t="str">
        <f t="shared" si="1379"/>
        <v/>
      </c>
      <c r="M6793" s="13"/>
      <c r="X6793" s="13"/>
    </row>
    <row r="6794" spans="1:24" x14ac:dyDescent="0.3">
      <c r="A6794" s="13"/>
      <c r="B6794" s="11">
        <v>7812</v>
      </c>
      <c r="C6794" s="14">
        <f t="shared" si="1374"/>
        <v>88.385499999999993</v>
      </c>
      <c r="D6794" s="13"/>
      <c r="E6794" s="14">
        <f t="shared" si="1375"/>
        <v>88.384200000000007</v>
      </c>
      <c r="F6794" s="21">
        <f t="shared" si="1373"/>
        <v>13</v>
      </c>
      <c r="G6794" s="13"/>
      <c r="H6794" s="21">
        <f t="shared" si="1376"/>
        <v>13</v>
      </c>
      <c r="I6794" s="13"/>
      <c r="J6794" s="11" t="str">
        <f t="shared" si="1377"/>
        <v>X</v>
      </c>
      <c r="K6794" s="11" t="str">
        <f t="shared" si="1378"/>
        <v/>
      </c>
      <c r="L6794" s="11" t="str">
        <f t="shared" si="1379"/>
        <v/>
      </c>
      <c r="M6794" s="13"/>
      <c r="X6794" s="13"/>
    </row>
    <row r="6795" spans="1:24" x14ac:dyDescent="0.3">
      <c r="A6795" s="13"/>
      <c r="B6795" s="11">
        <v>7813</v>
      </c>
      <c r="C6795" s="14">
        <f t="shared" si="1374"/>
        <v>88.391199999999998</v>
      </c>
      <c r="D6795" s="13"/>
      <c r="E6795" s="14">
        <f t="shared" si="1375"/>
        <v>88.389799999999994</v>
      </c>
      <c r="F6795" s="21">
        <f t="shared" si="1373"/>
        <v>13</v>
      </c>
      <c r="G6795" s="13"/>
      <c r="H6795" s="21">
        <f t="shared" si="1376"/>
        <v>14</v>
      </c>
      <c r="I6795" s="13"/>
      <c r="J6795" s="11" t="str">
        <f t="shared" si="1377"/>
        <v/>
      </c>
      <c r="K6795" s="11" t="str">
        <f t="shared" si="1378"/>
        <v>U</v>
      </c>
      <c r="L6795" s="11" t="str">
        <f t="shared" si="1379"/>
        <v/>
      </c>
      <c r="M6795" s="13"/>
      <c r="X6795" s="13"/>
    </row>
    <row r="6796" spans="1:24" x14ac:dyDescent="0.3">
      <c r="A6796" s="13"/>
      <c r="B6796" s="11">
        <v>7814</v>
      </c>
      <c r="C6796" s="14">
        <f t="shared" si="1374"/>
        <v>88.396799999999999</v>
      </c>
      <c r="D6796" s="13"/>
      <c r="E6796" s="14">
        <f t="shared" si="1375"/>
        <v>88.395499999999998</v>
      </c>
      <c r="F6796" s="21">
        <f t="shared" si="1373"/>
        <v>14</v>
      </c>
      <c r="G6796" s="13"/>
      <c r="H6796" s="21">
        <f t="shared" si="1376"/>
        <v>13</v>
      </c>
      <c r="I6796" s="13"/>
      <c r="J6796" s="11" t="str">
        <f t="shared" si="1377"/>
        <v/>
      </c>
      <c r="K6796" s="11" t="str">
        <f t="shared" si="1378"/>
        <v/>
      </c>
      <c r="L6796" s="11" t="str">
        <f t="shared" si="1379"/>
        <v>O</v>
      </c>
      <c r="M6796" s="13"/>
      <c r="X6796" s="13"/>
    </row>
    <row r="6797" spans="1:24" x14ac:dyDescent="0.3">
      <c r="A6797" s="13"/>
      <c r="B6797" s="11">
        <v>7815</v>
      </c>
      <c r="C6797" s="14">
        <f t="shared" si="1374"/>
        <v>88.402500000000003</v>
      </c>
      <c r="D6797" s="13"/>
      <c r="E6797" s="14">
        <f t="shared" si="1375"/>
        <v>88.4011</v>
      </c>
      <c r="F6797" s="21">
        <f t="shared" si="1373"/>
        <v>14</v>
      </c>
      <c r="G6797" s="13"/>
      <c r="H6797" s="21">
        <f t="shared" si="1376"/>
        <v>14</v>
      </c>
      <c r="I6797" s="13"/>
      <c r="J6797" s="11" t="str">
        <f t="shared" si="1377"/>
        <v>X</v>
      </c>
      <c r="K6797" s="11" t="str">
        <f t="shared" si="1378"/>
        <v/>
      </c>
      <c r="L6797" s="11" t="str">
        <f t="shared" si="1379"/>
        <v/>
      </c>
      <c r="M6797" s="13"/>
      <c r="X6797" s="13"/>
    </row>
    <row r="6798" spans="1:24" x14ac:dyDescent="0.3">
      <c r="A6798" s="13"/>
      <c r="B6798" s="11">
        <v>7816</v>
      </c>
      <c r="C6798" s="14">
        <f t="shared" si="1374"/>
        <v>88.408100000000005</v>
      </c>
      <c r="D6798" s="13"/>
      <c r="E6798" s="14">
        <f t="shared" si="1375"/>
        <v>88.406800000000004</v>
      </c>
      <c r="F6798" s="21">
        <f t="shared" si="1373"/>
        <v>14</v>
      </c>
      <c r="G6798" s="13"/>
      <c r="H6798" s="21">
        <f t="shared" si="1376"/>
        <v>13</v>
      </c>
      <c r="I6798" s="13"/>
      <c r="J6798" s="11" t="str">
        <f t="shared" si="1377"/>
        <v/>
      </c>
      <c r="K6798" s="11" t="str">
        <f t="shared" si="1378"/>
        <v/>
      </c>
      <c r="L6798" s="11" t="str">
        <f t="shared" si="1379"/>
        <v>O</v>
      </c>
      <c r="M6798" s="13"/>
      <c r="X6798" s="13"/>
    </row>
    <row r="6799" spans="1:24" x14ac:dyDescent="0.3">
      <c r="A6799" s="13"/>
      <c r="B6799" s="11">
        <v>7817</v>
      </c>
      <c r="C6799" s="14">
        <f t="shared" si="1374"/>
        <v>88.413799999999995</v>
      </c>
      <c r="D6799" s="13"/>
      <c r="E6799" s="14">
        <f t="shared" si="1375"/>
        <v>88.412400000000005</v>
      </c>
      <c r="F6799" s="21">
        <f t="shared" si="1373"/>
        <v>14</v>
      </c>
      <c r="G6799" s="13"/>
      <c r="H6799" s="21">
        <f t="shared" si="1376"/>
        <v>14</v>
      </c>
      <c r="I6799" s="13"/>
      <c r="J6799" s="11" t="str">
        <f t="shared" si="1377"/>
        <v>X</v>
      </c>
      <c r="K6799" s="11" t="str">
        <f t="shared" si="1378"/>
        <v/>
      </c>
      <c r="L6799" s="11" t="str">
        <f t="shared" si="1379"/>
        <v/>
      </c>
      <c r="M6799" s="13"/>
      <c r="X6799" s="13"/>
    </row>
    <row r="6800" spans="1:24" x14ac:dyDescent="0.3">
      <c r="A6800" s="13"/>
      <c r="B6800" s="11">
        <v>7818</v>
      </c>
      <c r="C6800" s="14">
        <f t="shared" si="1374"/>
        <v>88.419499999999999</v>
      </c>
      <c r="D6800" s="13"/>
      <c r="E6800" s="14">
        <f t="shared" si="1375"/>
        <v>88.418099999999995</v>
      </c>
      <c r="F6800" s="21">
        <f t="shared" si="1373"/>
        <v>14</v>
      </c>
      <c r="G6800" s="13"/>
      <c r="H6800" s="21">
        <f t="shared" si="1376"/>
        <v>14</v>
      </c>
      <c r="I6800" s="13"/>
      <c r="J6800" s="11" t="str">
        <f t="shared" si="1377"/>
        <v>X</v>
      </c>
      <c r="K6800" s="11" t="str">
        <f t="shared" si="1378"/>
        <v/>
      </c>
      <c r="L6800" s="11" t="str">
        <f t="shared" si="1379"/>
        <v/>
      </c>
      <c r="M6800" s="13"/>
      <c r="X6800" s="13"/>
    </row>
    <row r="6801" spans="1:24" x14ac:dyDescent="0.3">
      <c r="A6801" s="13"/>
      <c r="B6801" s="11">
        <v>7819</v>
      </c>
      <c r="C6801" s="14">
        <f t="shared" si="1374"/>
        <v>88.4251</v>
      </c>
      <c r="D6801" s="13"/>
      <c r="E6801" s="14">
        <f t="shared" si="1375"/>
        <v>88.423699999999997</v>
      </c>
      <c r="F6801" s="21">
        <v>14</v>
      </c>
      <c r="G6801" s="13"/>
      <c r="H6801" s="21">
        <f t="shared" si="1376"/>
        <v>14</v>
      </c>
      <c r="I6801" s="13"/>
      <c r="J6801" s="11" t="str">
        <f t="shared" si="1377"/>
        <v>X</v>
      </c>
      <c r="K6801" s="11" t="str">
        <f t="shared" si="1378"/>
        <v/>
      </c>
      <c r="L6801" s="11" t="str">
        <f t="shared" si="1379"/>
        <v/>
      </c>
      <c r="M6801" s="13"/>
      <c r="X6801" s="13"/>
    </row>
    <row r="6802" spans="1:24" x14ac:dyDescent="0.3">
      <c r="A6802" s="13"/>
      <c r="B6802" s="11">
        <v>7820</v>
      </c>
      <c r="C6802" s="14">
        <f t="shared" si="1374"/>
        <v>88.430800000000005</v>
      </c>
      <c r="D6802" s="13"/>
      <c r="E6802" s="14">
        <f t="shared" si="1375"/>
        <v>88.429400000000001</v>
      </c>
      <c r="F6802" s="21">
        <v>14</v>
      </c>
      <c r="G6802" s="13"/>
      <c r="H6802" s="21">
        <f t="shared" si="1376"/>
        <v>14</v>
      </c>
      <c r="I6802" s="13"/>
      <c r="J6802" s="11" t="str">
        <f t="shared" si="1377"/>
        <v>X</v>
      </c>
      <c r="K6802" s="11" t="str">
        <f t="shared" si="1378"/>
        <v/>
      </c>
      <c r="L6802" s="11" t="str">
        <f t="shared" si="1379"/>
        <v/>
      </c>
      <c r="M6802" s="13"/>
      <c r="X6802" s="13"/>
    </row>
    <row r="6803" spans="1:24" x14ac:dyDescent="0.3">
      <c r="A6803" s="13"/>
      <c r="B6803" s="11">
        <v>7821</v>
      </c>
      <c r="C6803" s="14">
        <f t="shared" si="1374"/>
        <v>88.436400000000006</v>
      </c>
      <c r="D6803" s="13"/>
      <c r="E6803" s="14">
        <f t="shared" si="1375"/>
        <v>88.435000000000002</v>
      </c>
      <c r="F6803" s="21">
        <v>14</v>
      </c>
      <c r="G6803" s="13"/>
      <c r="H6803" s="21">
        <f t="shared" si="1376"/>
        <v>14</v>
      </c>
      <c r="I6803" s="13"/>
      <c r="J6803" s="11" t="str">
        <f t="shared" si="1377"/>
        <v>X</v>
      </c>
      <c r="K6803" s="11" t="str">
        <f t="shared" si="1378"/>
        <v/>
      </c>
      <c r="L6803" s="11" t="str">
        <f t="shared" si="1379"/>
        <v/>
      </c>
      <c r="M6803" s="13"/>
      <c r="X6803" s="13"/>
    </row>
    <row r="6804" spans="1:24" x14ac:dyDescent="0.3">
      <c r="A6804" s="13"/>
      <c r="B6804" s="11">
        <v>7822</v>
      </c>
      <c r="C6804" s="14">
        <f t="shared" si="1374"/>
        <v>88.442099999999996</v>
      </c>
      <c r="D6804" s="13"/>
      <c r="E6804" s="14">
        <f t="shared" si="1375"/>
        <v>88.440700000000007</v>
      </c>
      <c r="F6804" s="21">
        <v>14</v>
      </c>
      <c r="G6804" s="13"/>
      <c r="H6804" s="21">
        <f t="shared" si="1376"/>
        <v>14</v>
      </c>
      <c r="I6804" s="13"/>
      <c r="J6804" s="11" t="str">
        <f t="shared" si="1377"/>
        <v>X</v>
      </c>
      <c r="K6804" s="11" t="str">
        <f t="shared" si="1378"/>
        <v/>
      </c>
      <c r="L6804" s="11" t="str">
        <f t="shared" si="1379"/>
        <v/>
      </c>
      <c r="M6804" s="13"/>
      <c r="X6804" s="13"/>
    </row>
    <row r="6805" spans="1:24" x14ac:dyDescent="0.3">
      <c r="A6805" s="13"/>
      <c r="B6805" s="11">
        <v>7823</v>
      </c>
      <c r="C6805" s="14">
        <f t="shared" si="1374"/>
        <v>88.447699999999998</v>
      </c>
      <c r="D6805" s="13"/>
      <c r="E6805" s="14">
        <f t="shared" si="1375"/>
        <v>88.446299999999994</v>
      </c>
      <c r="F6805" s="21">
        <v>14</v>
      </c>
      <c r="G6805" s="13"/>
      <c r="H6805" s="21">
        <f t="shared" si="1376"/>
        <v>14</v>
      </c>
      <c r="I6805" s="13"/>
      <c r="J6805" s="11" t="str">
        <f t="shared" si="1377"/>
        <v>X</v>
      </c>
      <c r="K6805" s="11" t="str">
        <f t="shared" si="1378"/>
        <v/>
      </c>
      <c r="L6805" s="11" t="str">
        <f t="shared" si="1379"/>
        <v/>
      </c>
      <c r="M6805" s="13"/>
      <c r="X6805" s="13"/>
    </row>
    <row r="6806" spans="1:24" x14ac:dyDescent="0.3">
      <c r="A6806" s="13"/>
      <c r="B6806" s="11">
        <v>7824</v>
      </c>
      <c r="C6806" s="14">
        <f t="shared" si="1374"/>
        <v>88.453400000000002</v>
      </c>
      <c r="D6806" s="13"/>
      <c r="E6806" s="14">
        <f t="shared" si="1375"/>
        <v>88.451999999999998</v>
      </c>
      <c r="F6806" s="21">
        <v>14</v>
      </c>
      <c r="G6806" s="13"/>
      <c r="H6806" s="21">
        <f t="shared" si="1376"/>
        <v>14</v>
      </c>
      <c r="I6806" s="13"/>
      <c r="J6806" s="11" t="str">
        <f t="shared" si="1377"/>
        <v>X</v>
      </c>
      <c r="K6806" s="11" t="str">
        <f t="shared" si="1378"/>
        <v/>
      </c>
      <c r="L6806" s="11" t="str">
        <f t="shared" si="1379"/>
        <v/>
      </c>
      <c r="M6806" s="13"/>
      <c r="X6806" s="13"/>
    </row>
    <row r="6807" spans="1:24" x14ac:dyDescent="0.3">
      <c r="A6807" s="13"/>
      <c r="B6807" s="11">
        <v>7825</v>
      </c>
      <c r="C6807" s="14">
        <f t="shared" si="1374"/>
        <v>88.459000000000003</v>
      </c>
      <c r="D6807" s="13"/>
      <c r="E6807" s="14">
        <f t="shared" si="1375"/>
        <v>88.457599999999999</v>
      </c>
      <c r="F6807" s="21">
        <v>14</v>
      </c>
      <c r="G6807" s="13"/>
      <c r="H6807" s="21">
        <f t="shared" si="1376"/>
        <v>14</v>
      </c>
      <c r="I6807" s="13"/>
      <c r="J6807" s="11" t="str">
        <f t="shared" si="1377"/>
        <v>X</v>
      </c>
      <c r="K6807" s="11" t="str">
        <f t="shared" si="1378"/>
        <v/>
      </c>
      <c r="L6807" s="11" t="str">
        <f t="shared" si="1379"/>
        <v/>
      </c>
      <c r="M6807" s="13"/>
      <c r="X6807" s="13"/>
    </row>
    <row r="6808" spans="1:24" x14ac:dyDescent="0.3">
      <c r="A6808" s="13"/>
      <c r="B6808" s="11">
        <v>7826</v>
      </c>
      <c r="C6808" s="14">
        <f t="shared" si="1374"/>
        <v>88.464699999999993</v>
      </c>
      <c r="D6808" s="13"/>
      <c r="E6808" s="14">
        <f t="shared" si="1375"/>
        <v>88.463300000000004</v>
      </c>
      <c r="F6808" s="21">
        <v>14</v>
      </c>
      <c r="G6808" s="13"/>
      <c r="H6808" s="21">
        <f t="shared" si="1376"/>
        <v>14</v>
      </c>
      <c r="I6808" s="13"/>
      <c r="J6808" s="11" t="str">
        <f t="shared" si="1377"/>
        <v>X</v>
      </c>
      <c r="K6808" s="11" t="str">
        <f t="shared" si="1378"/>
        <v/>
      </c>
      <c r="L6808" s="11" t="str">
        <f t="shared" si="1379"/>
        <v/>
      </c>
      <c r="M6808" s="13"/>
      <c r="X6808" s="13"/>
    </row>
    <row r="6809" spans="1:24" x14ac:dyDescent="0.3">
      <c r="A6809" s="13"/>
      <c r="B6809" s="11">
        <v>7827</v>
      </c>
      <c r="C6809" s="14">
        <f t="shared" si="1374"/>
        <v>88.470299999999995</v>
      </c>
      <c r="D6809" s="13"/>
      <c r="E6809" s="14">
        <f t="shared" si="1375"/>
        <v>88.468900000000005</v>
      </c>
      <c r="F6809" s="21">
        <v>14</v>
      </c>
      <c r="G6809" s="13"/>
      <c r="H6809" s="21">
        <f t="shared" si="1376"/>
        <v>14</v>
      </c>
      <c r="I6809" s="13"/>
      <c r="J6809" s="11" t="str">
        <f t="shared" si="1377"/>
        <v>X</v>
      </c>
      <c r="K6809" s="11" t="str">
        <f t="shared" si="1378"/>
        <v/>
      </c>
      <c r="L6809" s="11" t="str">
        <f t="shared" si="1379"/>
        <v/>
      </c>
      <c r="M6809" s="13"/>
      <c r="X6809" s="13"/>
    </row>
    <row r="6810" spans="1:24" x14ac:dyDescent="0.3">
      <c r="A6810" s="13"/>
      <c r="B6810" s="11">
        <v>7828</v>
      </c>
      <c r="C6810" s="14">
        <f t="shared" si="1374"/>
        <v>88.475999999999999</v>
      </c>
      <c r="D6810" s="13"/>
      <c r="E6810" s="14">
        <f t="shared" si="1375"/>
        <v>88.474599999999995</v>
      </c>
      <c r="F6810" s="21">
        <v>14</v>
      </c>
      <c r="G6810" s="13"/>
      <c r="H6810" s="21">
        <f t="shared" si="1376"/>
        <v>14</v>
      </c>
      <c r="I6810" s="13"/>
      <c r="J6810" s="11" t="str">
        <f t="shared" si="1377"/>
        <v>X</v>
      </c>
      <c r="K6810" s="11" t="str">
        <f t="shared" si="1378"/>
        <v/>
      </c>
      <c r="L6810" s="11" t="str">
        <f t="shared" si="1379"/>
        <v/>
      </c>
      <c r="M6810" s="13"/>
      <c r="X6810" s="13"/>
    </row>
    <row r="6811" spans="1:24" x14ac:dyDescent="0.3">
      <c r="A6811" s="13"/>
      <c r="B6811" s="11">
        <v>7829</v>
      </c>
      <c r="C6811" s="14">
        <f t="shared" si="1374"/>
        <v>88.4816</v>
      </c>
      <c r="D6811" s="13"/>
      <c r="E6811" s="14">
        <f t="shared" si="1375"/>
        <v>88.480199999999996</v>
      </c>
      <c r="F6811" s="21">
        <v>14</v>
      </c>
      <c r="G6811" s="13"/>
      <c r="H6811" s="21">
        <f t="shared" si="1376"/>
        <v>14</v>
      </c>
      <c r="I6811" s="13"/>
      <c r="J6811" s="11" t="str">
        <f t="shared" si="1377"/>
        <v>X</v>
      </c>
      <c r="K6811" s="11" t="str">
        <f t="shared" si="1378"/>
        <v/>
      </c>
      <c r="L6811" s="11" t="str">
        <f t="shared" si="1379"/>
        <v/>
      </c>
      <c r="M6811" s="13"/>
      <c r="X6811" s="13"/>
    </row>
    <row r="6812" spans="1:24" x14ac:dyDescent="0.3">
      <c r="A6812" s="13"/>
      <c r="B6812" s="11">
        <v>7830</v>
      </c>
      <c r="C6812" s="14">
        <f t="shared" si="1374"/>
        <v>88.487300000000005</v>
      </c>
      <c r="D6812" s="13"/>
      <c r="E6812" s="14">
        <f t="shared" si="1375"/>
        <v>88.485900000000001</v>
      </c>
      <c r="F6812" s="21">
        <v>14</v>
      </c>
      <c r="G6812" s="13"/>
      <c r="H6812" s="21">
        <f t="shared" si="1376"/>
        <v>14</v>
      </c>
      <c r="I6812" s="13"/>
      <c r="J6812" s="11" t="str">
        <f t="shared" si="1377"/>
        <v>X</v>
      </c>
      <c r="K6812" s="11" t="str">
        <f t="shared" si="1378"/>
        <v/>
      </c>
      <c r="L6812" s="11" t="str">
        <f t="shared" si="1379"/>
        <v/>
      </c>
      <c r="M6812" s="13"/>
      <c r="X6812" s="13"/>
    </row>
    <row r="6813" spans="1:24" x14ac:dyDescent="0.3">
      <c r="A6813" s="13"/>
      <c r="B6813" s="11">
        <v>7831</v>
      </c>
      <c r="C6813" s="14">
        <f t="shared" si="1374"/>
        <v>88.492900000000006</v>
      </c>
      <c r="D6813" s="13"/>
      <c r="E6813" s="14">
        <f t="shared" si="1375"/>
        <v>88.491500000000002</v>
      </c>
      <c r="F6813" s="21">
        <v>14</v>
      </c>
      <c r="G6813" s="13"/>
      <c r="H6813" s="21">
        <f t="shared" si="1376"/>
        <v>14</v>
      </c>
      <c r="I6813" s="13"/>
      <c r="J6813" s="11" t="str">
        <f t="shared" si="1377"/>
        <v>X</v>
      </c>
      <c r="K6813" s="11" t="str">
        <f t="shared" si="1378"/>
        <v/>
      </c>
      <c r="L6813" s="11" t="str">
        <f t="shared" si="1379"/>
        <v/>
      </c>
      <c r="M6813" s="13"/>
      <c r="X6813" s="13"/>
    </row>
    <row r="6814" spans="1:24" x14ac:dyDescent="0.3">
      <c r="A6814" s="13"/>
      <c r="B6814" s="11">
        <v>7832</v>
      </c>
      <c r="C6814" s="14">
        <f t="shared" si="1374"/>
        <v>88.498599999999996</v>
      </c>
      <c r="D6814" s="13"/>
      <c r="E6814" s="14">
        <f t="shared" si="1375"/>
        <v>88.497200000000007</v>
      </c>
      <c r="F6814" s="21">
        <v>14</v>
      </c>
      <c r="G6814" s="13"/>
      <c r="H6814" s="21">
        <f t="shared" si="1376"/>
        <v>14</v>
      </c>
      <c r="I6814" s="13"/>
      <c r="J6814" s="11" t="str">
        <f t="shared" si="1377"/>
        <v>X</v>
      </c>
      <c r="K6814" s="11" t="str">
        <f t="shared" si="1378"/>
        <v/>
      </c>
      <c r="L6814" s="11" t="str">
        <f t="shared" si="1379"/>
        <v/>
      </c>
      <c r="M6814" s="13"/>
      <c r="X6814" s="13"/>
    </row>
    <row r="6815" spans="1:24" x14ac:dyDescent="0.3">
      <c r="A6815" s="13"/>
      <c r="B6815" s="11">
        <v>7833</v>
      </c>
      <c r="C6815" s="14">
        <f t="shared" si="1374"/>
        <v>88.504199999999997</v>
      </c>
      <c r="D6815" s="13"/>
      <c r="E6815" s="14">
        <f t="shared" si="1375"/>
        <v>88.502799999999993</v>
      </c>
      <c r="F6815" s="21">
        <v>14</v>
      </c>
      <c r="G6815" s="13"/>
      <c r="H6815" s="21">
        <f t="shared" si="1376"/>
        <v>14</v>
      </c>
      <c r="I6815" s="13"/>
      <c r="J6815" s="11" t="str">
        <f t="shared" si="1377"/>
        <v>X</v>
      </c>
      <c r="K6815" s="11" t="str">
        <f t="shared" si="1378"/>
        <v/>
      </c>
      <c r="L6815" s="11" t="str">
        <f t="shared" si="1379"/>
        <v/>
      </c>
      <c r="M6815" s="13"/>
      <c r="X6815" s="13"/>
    </row>
    <row r="6816" spans="1:24" x14ac:dyDescent="0.3">
      <c r="A6816" s="13"/>
      <c r="B6816" s="11">
        <v>7834</v>
      </c>
      <c r="C6816" s="14">
        <f t="shared" si="1374"/>
        <v>88.509900000000002</v>
      </c>
      <c r="D6816" s="13"/>
      <c r="E6816" s="14">
        <f t="shared" si="1375"/>
        <v>88.508499999999998</v>
      </c>
      <c r="F6816" s="21">
        <v>14</v>
      </c>
      <c r="G6816" s="13"/>
      <c r="H6816" s="21">
        <f t="shared" si="1376"/>
        <v>14</v>
      </c>
      <c r="I6816" s="13"/>
      <c r="J6816" s="11" t="str">
        <f t="shared" si="1377"/>
        <v>X</v>
      </c>
      <c r="K6816" s="11" t="str">
        <f t="shared" si="1378"/>
        <v/>
      </c>
      <c r="L6816" s="11" t="str">
        <f t="shared" si="1379"/>
        <v/>
      </c>
      <c r="M6816" s="13"/>
      <c r="X6816" s="13"/>
    </row>
    <row r="6817" spans="1:24" x14ac:dyDescent="0.3">
      <c r="A6817" s="13"/>
      <c r="B6817" s="11">
        <v>7835</v>
      </c>
      <c r="C6817" s="14">
        <f t="shared" si="1374"/>
        <v>88.515500000000003</v>
      </c>
      <c r="D6817" s="13"/>
      <c r="E6817" s="14">
        <f t="shared" si="1375"/>
        <v>88.514099999999999</v>
      </c>
      <c r="F6817" s="21">
        <v>14</v>
      </c>
      <c r="G6817" s="13"/>
      <c r="H6817" s="21">
        <f t="shared" si="1376"/>
        <v>14</v>
      </c>
      <c r="I6817" s="13"/>
      <c r="J6817" s="11" t="str">
        <f t="shared" si="1377"/>
        <v>X</v>
      </c>
      <c r="K6817" s="11" t="str">
        <f t="shared" si="1378"/>
        <v/>
      </c>
      <c r="L6817" s="11" t="str">
        <f t="shared" si="1379"/>
        <v/>
      </c>
      <c r="M6817" s="13"/>
      <c r="X6817" s="13"/>
    </row>
    <row r="6818" spans="1:24" x14ac:dyDescent="0.3">
      <c r="A6818" s="13"/>
      <c r="B6818" s="11">
        <v>7836</v>
      </c>
      <c r="C6818" s="14">
        <f t="shared" si="1374"/>
        <v>88.521199999999993</v>
      </c>
      <c r="D6818" s="13"/>
      <c r="E6818" s="14">
        <f t="shared" si="1375"/>
        <v>88.519800000000004</v>
      </c>
      <c r="F6818" s="21">
        <v>14</v>
      </c>
      <c r="G6818" s="13"/>
      <c r="H6818" s="21">
        <f t="shared" si="1376"/>
        <v>14</v>
      </c>
      <c r="I6818" s="13"/>
      <c r="J6818" s="11" t="str">
        <f t="shared" si="1377"/>
        <v>X</v>
      </c>
      <c r="K6818" s="11" t="str">
        <f t="shared" si="1378"/>
        <v/>
      </c>
      <c r="L6818" s="11" t="str">
        <f t="shared" si="1379"/>
        <v/>
      </c>
      <c r="M6818" s="13"/>
      <c r="X6818" s="13"/>
    </row>
    <row r="6819" spans="1:24" x14ac:dyDescent="0.3">
      <c r="A6819" s="13"/>
      <c r="B6819" s="11">
        <v>7837</v>
      </c>
      <c r="C6819" s="14">
        <f t="shared" si="1374"/>
        <v>88.526799999999994</v>
      </c>
      <c r="D6819" s="13"/>
      <c r="E6819" s="14">
        <f t="shared" si="1375"/>
        <v>88.525400000000005</v>
      </c>
      <c r="F6819" s="21">
        <v>14</v>
      </c>
      <c r="G6819" s="13"/>
      <c r="H6819" s="21">
        <f t="shared" si="1376"/>
        <v>14</v>
      </c>
      <c r="I6819" s="13"/>
      <c r="J6819" s="11" t="str">
        <f t="shared" si="1377"/>
        <v>X</v>
      </c>
      <c r="K6819" s="11" t="str">
        <f t="shared" si="1378"/>
        <v/>
      </c>
      <c r="L6819" s="11" t="str">
        <f t="shared" si="1379"/>
        <v/>
      </c>
      <c r="M6819" s="13"/>
      <c r="X6819" s="13"/>
    </row>
    <row r="6820" spans="1:24" x14ac:dyDescent="0.3">
      <c r="A6820" s="13"/>
      <c r="B6820" s="11">
        <v>7838</v>
      </c>
      <c r="C6820" s="14">
        <f t="shared" si="1374"/>
        <v>88.532499999999999</v>
      </c>
      <c r="D6820" s="13"/>
      <c r="E6820" s="14">
        <f t="shared" si="1375"/>
        <v>88.531099999999995</v>
      </c>
      <c r="F6820" s="21">
        <v>14</v>
      </c>
      <c r="G6820" s="13"/>
      <c r="H6820" s="21">
        <f t="shared" si="1376"/>
        <v>14</v>
      </c>
      <c r="I6820" s="13"/>
      <c r="J6820" s="11" t="str">
        <f t="shared" si="1377"/>
        <v>X</v>
      </c>
      <c r="K6820" s="11" t="str">
        <f t="shared" si="1378"/>
        <v/>
      </c>
      <c r="L6820" s="11" t="str">
        <f t="shared" si="1379"/>
        <v/>
      </c>
      <c r="M6820" s="13"/>
      <c r="X6820" s="13"/>
    </row>
    <row r="6821" spans="1:24" x14ac:dyDescent="0.3">
      <c r="A6821" s="13"/>
      <c r="B6821" s="11">
        <v>7839</v>
      </c>
      <c r="C6821" s="14">
        <f t="shared" si="1374"/>
        <v>88.5381</v>
      </c>
      <c r="D6821" s="13"/>
      <c r="E6821" s="14">
        <f t="shared" si="1375"/>
        <v>88.536699999999996</v>
      </c>
      <c r="F6821" s="21">
        <v>14</v>
      </c>
      <c r="G6821" s="13"/>
      <c r="H6821" s="21">
        <f t="shared" si="1376"/>
        <v>14</v>
      </c>
      <c r="I6821" s="13"/>
      <c r="J6821" s="11" t="str">
        <f t="shared" si="1377"/>
        <v>X</v>
      </c>
      <c r="K6821" s="11" t="str">
        <f t="shared" si="1378"/>
        <v/>
      </c>
      <c r="L6821" s="11" t="str">
        <f t="shared" si="1379"/>
        <v/>
      </c>
      <c r="M6821" s="13"/>
      <c r="X6821" s="13"/>
    </row>
    <row r="6822" spans="1:24" x14ac:dyDescent="0.3">
      <c r="A6822" s="13"/>
      <c r="B6822" s="11">
        <v>7840</v>
      </c>
      <c r="C6822" s="14">
        <f t="shared" si="1374"/>
        <v>88.543800000000005</v>
      </c>
      <c r="D6822" s="13"/>
      <c r="E6822" s="14">
        <f t="shared" si="1375"/>
        <v>88.542400000000001</v>
      </c>
      <c r="F6822" s="21">
        <v>14</v>
      </c>
      <c r="G6822" s="13"/>
      <c r="H6822" s="21">
        <f t="shared" si="1376"/>
        <v>14</v>
      </c>
      <c r="I6822" s="13"/>
      <c r="J6822" s="11" t="str">
        <f t="shared" si="1377"/>
        <v>X</v>
      </c>
      <c r="K6822" s="11" t="str">
        <f t="shared" si="1378"/>
        <v/>
      </c>
      <c r="L6822" s="11" t="str">
        <f t="shared" si="1379"/>
        <v/>
      </c>
      <c r="M6822" s="13"/>
      <c r="X6822" s="13"/>
    </row>
    <row r="6823" spans="1:24" x14ac:dyDescent="0.3">
      <c r="A6823" s="13"/>
      <c r="B6823" s="11">
        <v>7841</v>
      </c>
      <c r="C6823" s="14">
        <f t="shared" si="1374"/>
        <v>88.549400000000006</v>
      </c>
      <c r="D6823" s="13"/>
      <c r="E6823" s="14">
        <f t="shared" si="1375"/>
        <v>88.548000000000002</v>
      </c>
      <c r="F6823" s="21">
        <v>14</v>
      </c>
      <c r="G6823" s="13"/>
      <c r="H6823" s="21">
        <f t="shared" si="1376"/>
        <v>14</v>
      </c>
      <c r="I6823" s="13"/>
      <c r="J6823" s="11" t="str">
        <f t="shared" ref="J6823:J6854" si="1380">IF(H6823=F6823,"X","")</f>
        <v>X</v>
      </c>
      <c r="K6823" s="11" t="str">
        <f t="shared" ref="K6823:K6854" si="1381">IF(H6823&gt;F6823,"U","")</f>
        <v/>
      </c>
      <c r="L6823" s="11" t="str">
        <f t="shared" ref="L6823:L6854" si="1382">IF(H6823&lt;F6823,"O","")</f>
        <v/>
      </c>
      <c r="M6823" s="13"/>
      <c r="X6823" s="13"/>
    </row>
    <row r="6824" spans="1:24" x14ac:dyDescent="0.3">
      <c r="A6824" s="13"/>
      <c r="B6824" s="11">
        <v>7842</v>
      </c>
      <c r="C6824" s="14">
        <f t="shared" si="1374"/>
        <v>88.555099999999996</v>
      </c>
      <c r="D6824" s="13"/>
      <c r="E6824" s="14">
        <f t="shared" si="1375"/>
        <v>88.553700000000006</v>
      </c>
      <c r="F6824" s="21">
        <v>14</v>
      </c>
      <c r="G6824" s="13"/>
      <c r="H6824" s="21">
        <f t="shared" si="1376"/>
        <v>14</v>
      </c>
      <c r="I6824" s="13"/>
      <c r="J6824" s="11" t="str">
        <f t="shared" si="1380"/>
        <v>X</v>
      </c>
      <c r="K6824" s="11" t="str">
        <f t="shared" si="1381"/>
        <v/>
      </c>
      <c r="L6824" s="11" t="str">
        <f t="shared" si="1382"/>
        <v/>
      </c>
      <c r="M6824" s="13"/>
      <c r="X6824" s="13"/>
    </row>
    <row r="6825" spans="1:24" x14ac:dyDescent="0.3">
      <c r="A6825" s="13"/>
      <c r="B6825" s="11">
        <v>7843</v>
      </c>
      <c r="C6825" s="14">
        <f t="shared" si="1374"/>
        <v>88.560699999999997</v>
      </c>
      <c r="D6825" s="13"/>
      <c r="E6825" s="14">
        <f t="shared" si="1375"/>
        <v>88.559299999999993</v>
      </c>
      <c r="F6825" s="21">
        <v>14</v>
      </c>
      <c r="G6825" s="13"/>
      <c r="H6825" s="21">
        <f t="shared" si="1376"/>
        <v>14</v>
      </c>
      <c r="I6825" s="13"/>
      <c r="J6825" s="11" t="str">
        <f t="shared" si="1380"/>
        <v>X</v>
      </c>
      <c r="K6825" s="11" t="str">
        <f t="shared" si="1381"/>
        <v/>
      </c>
      <c r="L6825" s="11" t="str">
        <f t="shared" si="1382"/>
        <v/>
      </c>
      <c r="M6825" s="13"/>
      <c r="X6825" s="13"/>
    </row>
    <row r="6826" spans="1:24" x14ac:dyDescent="0.3">
      <c r="A6826" s="13"/>
      <c r="B6826" s="11">
        <v>7844</v>
      </c>
      <c r="C6826" s="14">
        <f t="shared" si="1374"/>
        <v>88.566400000000002</v>
      </c>
      <c r="D6826" s="13"/>
      <c r="E6826" s="14">
        <f t="shared" si="1375"/>
        <v>88.564999999999998</v>
      </c>
      <c r="F6826" s="21">
        <v>14</v>
      </c>
      <c r="G6826" s="13"/>
      <c r="H6826" s="21">
        <f t="shared" si="1376"/>
        <v>14</v>
      </c>
      <c r="I6826" s="13"/>
      <c r="J6826" s="11" t="str">
        <f t="shared" si="1380"/>
        <v>X</v>
      </c>
      <c r="K6826" s="11" t="str">
        <f t="shared" si="1381"/>
        <v/>
      </c>
      <c r="L6826" s="11" t="str">
        <f t="shared" si="1382"/>
        <v/>
      </c>
      <c r="M6826" s="13"/>
      <c r="X6826" s="13"/>
    </row>
    <row r="6827" spans="1:24" x14ac:dyDescent="0.3">
      <c r="A6827" s="13"/>
      <c r="B6827" s="11">
        <v>7845</v>
      </c>
      <c r="C6827" s="14">
        <f t="shared" si="1374"/>
        <v>88.572000000000003</v>
      </c>
      <c r="D6827" s="13"/>
      <c r="E6827" s="14">
        <f t="shared" si="1375"/>
        <v>88.570599999999999</v>
      </c>
      <c r="F6827" s="21">
        <v>14</v>
      </c>
      <c r="G6827" s="13"/>
      <c r="H6827" s="21">
        <f t="shared" si="1376"/>
        <v>14</v>
      </c>
      <c r="I6827" s="13"/>
      <c r="J6827" s="11" t="str">
        <f t="shared" si="1380"/>
        <v>X</v>
      </c>
      <c r="K6827" s="11" t="str">
        <f t="shared" si="1381"/>
        <v/>
      </c>
      <c r="L6827" s="11" t="str">
        <f t="shared" si="1382"/>
        <v/>
      </c>
      <c r="M6827" s="13"/>
      <c r="X6827" s="13"/>
    </row>
    <row r="6828" spans="1:24" x14ac:dyDescent="0.3">
      <c r="A6828" s="13"/>
      <c r="B6828" s="11">
        <v>7846</v>
      </c>
      <c r="C6828" s="14">
        <f t="shared" si="1374"/>
        <v>88.577600000000004</v>
      </c>
      <c r="D6828" s="13"/>
      <c r="E6828" s="14">
        <f t="shared" si="1375"/>
        <v>88.576300000000003</v>
      </c>
      <c r="F6828" s="21">
        <v>14</v>
      </c>
      <c r="G6828" s="13"/>
      <c r="H6828" s="21">
        <f t="shared" si="1376"/>
        <v>13</v>
      </c>
      <c r="I6828" s="13"/>
      <c r="J6828" s="11" t="str">
        <f t="shared" si="1380"/>
        <v/>
      </c>
      <c r="K6828" s="11" t="str">
        <f t="shared" si="1381"/>
        <v/>
      </c>
      <c r="L6828" s="11" t="str">
        <f t="shared" si="1382"/>
        <v>O</v>
      </c>
      <c r="M6828" s="13"/>
      <c r="X6828" s="13"/>
    </row>
    <row r="6829" spans="1:24" x14ac:dyDescent="0.3">
      <c r="A6829" s="13"/>
      <c r="B6829" s="11">
        <v>7847</v>
      </c>
      <c r="C6829" s="14">
        <f t="shared" si="1374"/>
        <v>88.583299999999994</v>
      </c>
      <c r="D6829" s="13"/>
      <c r="E6829" s="14">
        <f t="shared" si="1375"/>
        <v>88.581900000000005</v>
      </c>
      <c r="F6829" s="21">
        <f t="shared" ref="F6829:F6853" si="1383">ROUND(14-(((E6829-88)-0.58)/0.14)*(14/6),0)</f>
        <v>14</v>
      </c>
      <c r="G6829" s="13"/>
      <c r="H6829" s="21">
        <f t="shared" si="1376"/>
        <v>14</v>
      </c>
      <c r="I6829" s="13"/>
      <c r="J6829" s="11" t="str">
        <f t="shared" si="1380"/>
        <v>X</v>
      </c>
      <c r="K6829" s="11" t="str">
        <f t="shared" si="1381"/>
        <v/>
      </c>
      <c r="L6829" s="11" t="str">
        <f t="shared" si="1382"/>
        <v/>
      </c>
      <c r="M6829" s="13"/>
      <c r="X6829" s="13"/>
    </row>
    <row r="6830" spans="1:24" x14ac:dyDescent="0.3">
      <c r="A6830" s="13"/>
      <c r="B6830" s="11">
        <v>7848</v>
      </c>
      <c r="C6830" s="14">
        <f t="shared" si="1374"/>
        <v>88.588899999999995</v>
      </c>
      <c r="D6830" s="13"/>
      <c r="E6830" s="14">
        <f t="shared" si="1375"/>
        <v>88.587599999999995</v>
      </c>
      <c r="F6830" s="21">
        <f t="shared" si="1383"/>
        <v>14</v>
      </c>
      <c r="G6830" s="13"/>
      <c r="H6830" s="21">
        <f t="shared" si="1376"/>
        <v>13</v>
      </c>
      <c r="I6830" s="13"/>
      <c r="J6830" s="11" t="str">
        <f t="shared" si="1380"/>
        <v/>
      </c>
      <c r="K6830" s="11" t="str">
        <f t="shared" si="1381"/>
        <v/>
      </c>
      <c r="L6830" s="11" t="str">
        <f t="shared" si="1382"/>
        <v>O</v>
      </c>
      <c r="M6830" s="13"/>
      <c r="X6830" s="13"/>
    </row>
    <row r="6831" spans="1:24" x14ac:dyDescent="0.3">
      <c r="A6831" s="13"/>
      <c r="B6831" s="11">
        <v>7849</v>
      </c>
      <c r="C6831" s="14">
        <f t="shared" si="1374"/>
        <v>88.5946</v>
      </c>
      <c r="D6831" s="13"/>
      <c r="E6831" s="14">
        <f t="shared" si="1375"/>
        <v>88.593199999999996</v>
      </c>
      <c r="F6831" s="21">
        <f t="shared" si="1383"/>
        <v>14</v>
      </c>
      <c r="G6831" s="13"/>
      <c r="H6831" s="21">
        <f t="shared" si="1376"/>
        <v>14</v>
      </c>
      <c r="I6831" s="13"/>
      <c r="J6831" s="11" t="str">
        <f t="shared" si="1380"/>
        <v>X</v>
      </c>
      <c r="K6831" s="11" t="str">
        <f t="shared" si="1381"/>
        <v/>
      </c>
      <c r="L6831" s="11" t="str">
        <f t="shared" si="1382"/>
        <v/>
      </c>
      <c r="M6831" s="13"/>
      <c r="X6831" s="13"/>
    </row>
    <row r="6832" spans="1:24" x14ac:dyDescent="0.3">
      <c r="A6832" s="13"/>
      <c r="B6832" s="11">
        <v>7850</v>
      </c>
      <c r="C6832" s="14">
        <f t="shared" si="1374"/>
        <v>88.600200000000001</v>
      </c>
      <c r="D6832" s="13"/>
      <c r="E6832" s="14">
        <f t="shared" si="1375"/>
        <v>88.5989</v>
      </c>
      <c r="F6832" s="21">
        <f t="shared" si="1383"/>
        <v>14</v>
      </c>
      <c r="G6832" s="13"/>
      <c r="H6832" s="21">
        <f t="shared" si="1376"/>
        <v>13</v>
      </c>
      <c r="I6832" s="13"/>
      <c r="J6832" s="11" t="str">
        <f t="shared" si="1380"/>
        <v/>
      </c>
      <c r="K6832" s="11" t="str">
        <f t="shared" si="1381"/>
        <v/>
      </c>
      <c r="L6832" s="11" t="str">
        <f t="shared" si="1382"/>
        <v>O</v>
      </c>
      <c r="M6832" s="13"/>
      <c r="X6832" s="13"/>
    </row>
    <row r="6833" spans="1:24" x14ac:dyDescent="0.3">
      <c r="A6833" s="13"/>
      <c r="B6833" s="11">
        <v>7851</v>
      </c>
      <c r="C6833" s="14">
        <f t="shared" si="1374"/>
        <v>88.605900000000005</v>
      </c>
      <c r="D6833" s="13"/>
      <c r="E6833" s="14">
        <f t="shared" si="1375"/>
        <v>88.604500000000002</v>
      </c>
      <c r="F6833" s="21">
        <f t="shared" si="1383"/>
        <v>14</v>
      </c>
      <c r="G6833" s="13"/>
      <c r="H6833" s="21">
        <f t="shared" si="1376"/>
        <v>14</v>
      </c>
      <c r="I6833" s="13"/>
      <c r="J6833" s="11" t="str">
        <f t="shared" si="1380"/>
        <v>X</v>
      </c>
      <c r="K6833" s="11" t="str">
        <f t="shared" si="1381"/>
        <v/>
      </c>
      <c r="L6833" s="11" t="str">
        <f t="shared" si="1382"/>
        <v/>
      </c>
      <c r="M6833" s="13"/>
      <c r="X6833" s="13"/>
    </row>
    <row r="6834" spans="1:24" x14ac:dyDescent="0.3">
      <c r="A6834" s="13"/>
      <c r="B6834" s="11">
        <v>7852</v>
      </c>
      <c r="C6834" s="14">
        <f t="shared" si="1374"/>
        <v>88.611500000000007</v>
      </c>
      <c r="D6834" s="13"/>
      <c r="E6834" s="14">
        <f t="shared" si="1375"/>
        <v>88.610200000000006</v>
      </c>
      <c r="F6834" s="21">
        <f t="shared" si="1383"/>
        <v>13</v>
      </c>
      <c r="G6834" s="13"/>
      <c r="H6834" s="21">
        <f t="shared" si="1376"/>
        <v>13</v>
      </c>
      <c r="I6834" s="13"/>
      <c r="J6834" s="11" t="str">
        <f t="shared" si="1380"/>
        <v>X</v>
      </c>
      <c r="K6834" s="11" t="str">
        <f t="shared" si="1381"/>
        <v/>
      </c>
      <c r="L6834" s="11" t="str">
        <f t="shared" si="1382"/>
        <v/>
      </c>
      <c r="M6834" s="13"/>
      <c r="X6834" s="13"/>
    </row>
    <row r="6835" spans="1:24" x14ac:dyDescent="0.3">
      <c r="A6835" s="13"/>
      <c r="B6835" s="11">
        <v>7853</v>
      </c>
      <c r="C6835" s="14">
        <f t="shared" si="1374"/>
        <v>88.617199999999997</v>
      </c>
      <c r="D6835" s="13"/>
      <c r="E6835" s="14">
        <f t="shared" si="1375"/>
        <v>88.615799999999993</v>
      </c>
      <c r="F6835" s="21">
        <f t="shared" si="1383"/>
        <v>13</v>
      </c>
      <c r="G6835" s="13"/>
      <c r="H6835" s="21">
        <f t="shared" si="1376"/>
        <v>14</v>
      </c>
      <c r="I6835" s="13"/>
      <c r="J6835" s="11" t="str">
        <f t="shared" si="1380"/>
        <v/>
      </c>
      <c r="K6835" s="11" t="str">
        <f t="shared" si="1381"/>
        <v>U</v>
      </c>
      <c r="L6835" s="11" t="str">
        <f t="shared" si="1382"/>
        <v/>
      </c>
      <c r="M6835" s="13"/>
      <c r="X6835" s="13"/>
    </row>
    <row r="6836" spans="1:24" x14ac:dyDescent="0.3">
      <c r="A6836" s="13"/>
      <c r="B6836" s="11">
        <v>7854</v>
      </c>
      <c r="C6836" s="14">
        <f t="shared" si="1374"/>
        <v>88.622799999999998</v>
      </c>
      <c r="D6836" s="13"/>
      <c r="E6836" s="14">
        <f t="shared" si="1375"/>
        <v>88.621499999999997</v>
      </c>
      <c r="F6836" s="21">
        <f t="shared" si="1383"/>
        <v>13</v>
      </c>
      <c r="G6836" s="13"/>
      <c r="H6836" s="21">
        <f t="shared" si="1376"/>
        <v>13</v>
      </c>
      <c r="I6836" s="13"/>
      <c r="J6836" s="11" t="str">
        <f t="shared" si="1380"/>
        <v>X</v>
      </c>
      <c r="K6836" s="11" t="str">
        <f t="shared" si="1381"/>
        <v/>
      </c>
      <c r="L6836" s="11" t="str">
        <f t="shared" si="1382"/>
        <v/>
      </c>
      <c r="M6836" s="13"/>
      <c r="X6836" s="13"/>
    </row>
    <row r="6837" spans="1:24" x14ac:dyDescent="0.3">
      <c r="A6837" s="13"/>
      <c r="B6837" s="11">
        <v>7855</v>
      </c>
      <c r="C6837" s="14">
        <f t="shared" si="1374"/>
        <v>88.628399999999999</v>
      </c>
      <c r="D6837" s="13"/>
      <c r="E6837" s="14">
        <f t="shared" si="1375"/>
        <v>88.627099999999999</v>
      </c>
      <c r="F6837" s="21">
        <f t="shared" si="1383"/>
        <v>13</v>
      </c>
      <c r="G6837" s="13"/>
      <c r="H6837" s="21">
        <f t="shared" si="1376"/>
        <v>13</v>
      </c>
      <c r="I6837" s="13"/>
      <c r="J6837" s="11" t="str">
        <f t="shared" si="1380"/>
        <v>X</v>
      </c>
      <c r="K6837" s="11" t="str">
        <f t="shared" si="1381"/>
        <v/>
      </c>
      <c r="L6837" s="11" t="str">
        <f t="shared" si="1382"/>
        <v/>
      </c>
      <c r="M6837" s="13"/>
      <c r="X6837" s="13"/>
    </row>
    <row r="6838" spans="1:24" x14ac:dyDescent="0.3">
      <c r="A6838" s="13"/>
      <c r="B6838" s="11">
        <v>7856</v>
      </c>
      <c r="C6838" s="14">
        <f t="shared" si="1374"/>
        <v>88.634100000000004</v>
      </c>
      <c r="D6838" s="13"/>
      <c r="E6838" s="14">
        <f t="shared" si="1375"/>
        <v>88.632800000000003</v>
      </c>
      <c r="F6838" s="21">
        <f t="shared" si="1383"/>
        <v>13</v>
      </c>
      <c r="G6838" s="13"/>
      <c r="H6838" s="21">
        <f t="shared" si="1376"/>
        <v>13</v>
      </c>
      <c r="I6838" s="13"/>
      <c r="J6838" s="11" t="str">
        <f t="shared" si="1380"/>
        <v>X</v>
      </c>
      <c r="K6838" s="11" t="str">
        <f t="shared" si="1381"/>
        <v/>
      </c>
      <c r="L6838" s="11" t="str">
        <f t="shared" si="1382"/>
        <v/>
      </c>
      <c r="M6838" s="13"/>
      <c r="X6838" s="13"/>
    </row>
    <row r="6839" spans="1:24" x14ac:dyDescent="0.3">
      <c r="A6839" s="13"/>
      <c r="B6839" s="11">
        <v>7857</v>
      </c>
      <c r="C6839" s="14">
        <f t="shared" si="1374"/>
        <v>88.639700000000005</v>
      </c>
      <c r="D6839" s="13"/>
      <c r="E6839" s="14">
        <f t="shared" si="1375"/>
        <v>88.638400000000004</v>
      </c>
      <c r="F6839" s="21">
        <f t="shared" si="1383"/>
        <v>13</v>
      </c>
      <c r="G6839" s="13"/>
      <c r="H6839" s="21">
        <f t="shared" si="1376"/>
        <v>13</v>
      </c>
      <c r="I6839" s="13"/>
      <c r="J6839" s="11" t="str">
        <f t="shared" si="1380"/>
        <v>X</v>
      </c>
      <c r="K6839" s="11" t="str">
        <f t="shared" si="1381"/>
        <v/>
      </c>
      <c r="L6839" s="11" t="str">
        <f t="shared" si="1382"/>
        <v/>
      </c>
      <c r="M6839" s="13"/>
      <c r="X6839" s="13"/>
    </row>
    <row r="6840" spans="1:24" x14ac:dyDescent="0.3">
      <c r="A6840" s="13"/>
      <c r="B6840" s="11">
        <v>7858</v>
      </c>
      <c r="C6840" s="14">
        <f t="shared" si="1374"/>
        <v>88.645399999999995</v>
      </c>
      <c r="D6840" s="13"/>
      <c r="E6840" s="14">
        <f t="shared" si="1375"/>
        <v>88.644099999999995</v>
      </c>
      <c r="F6840" s="21">
        <f t="shared" si="1383"/>
        <v>13</v>
      </c>
      <c r="G6840" s="13"/>
      <c r="H6840" s="21">
        <f t="shared" si="1376"/>
        <v>13</v>
      </c>
      <c r="I6840" s="13"/>
      <c r="J6840" s="11" t="str">
        <f t="shared" si="1380"/>
        <v>X</v>
      </c>
      <c r="K6840" s="11" t="str">
        <f t="shared" si="1381"/>
        <v/>
      </c>
      <c r="L6840" s="11" t="str">
        <f t="shared" si="1382"/>
        <v/>
      </c>
      <c r="M6840" s="13"/>
      <c r="X6840" s="13"/>
    </row>
    <row r="6841" spans="1:24" x14ac:dyDescent="0.3">
      <c r="A6841" s="13"/>
      <c r="B6841" s="11">
        <v>7859</v>
      </c>
      <c r="C6841" s="14">
        <f t="shared" si="1374"/>
        <v>88.650999999999996</v>
      </c>
      <c r="D6841" s="13"/>
      <c r="E6841" s="14">
        <f t="shared" si="1375"/>
        <v>88.649699999999996</v>
      </c>
      <c r="F6841" s="21">
        <f t="shared" si="1383"/>
        <v>13</v>
      </c>
      <c r="G6841" s="13"/>
      <c r="H6841" s="21">
        <f t="shared" si="1376"/>
        <v>13</v>
      </c>
      <c r="I6841" s="13"/>
      <c r="J6841" s="11" t="str">
        <f t="shared" si="1380"/>
        <v>X</v>
      </c>
      <c r="K6841" s="11" t="str">
        <f t="shared" si="1381"/>
        <v/>
      </c>
      <c r="L6841" s="11" t="str">
        <f t="shared" si="1382"/>
        <v/>
      </c>
      <c r="M6841" s="13"/>
      <c r="X6841" s="13"/>
    </row>
    <row r="6842" spans="1:24" x14ac:dyDescent="0.3">
      <c r="A6842" s="13"/>
      <c r="B6842" s="11">
        <v>7860</v>
      </c>
      <c r="C6842" s="14">
        <f t="shared" si="1374"/>
        <v>88.656599999999997</v>
      </c>
      <c r="D6842" s="13"/>
      <c r="E6842" s="14">
        <f t="shared" si="1375"/>
        <v>88.6554</v>
      </c>
      <c r="F6842" s="21">
        <f t="shared" si="1383"/>
        <v>13</v>
      </c>
      <c r="G6842" s="13"/>
      <c r="H6842" s="21">
        <f t="shared" si="1376"/>
        <v>11.999999999999998</v>
      </c>
      <c r="I6842" s="13"/>
      <c r="J6842" s="11" t="str">
        <f t="shared" si="1380"/>
        <v/>
      </c>
      <c r="K6842" s="11" t="str">
        <f t="shared" si="1381"/>
        <v/>
      </c>
      <c r="L6842" s="11" t="str">
        <f t="shared" si="1382"/>
        <v>O</v>
      </c>
      <c r="M6842" s="13"/>
      <c r="X6842" s="13"/>
    </row>
    <row r="6843" spans="1:24" x14ac:dyDescent="0.3">
      <c r="A6843" s="13"/>
      <c r="B6843" s="11">
        <v>7861</v>
      </c>
      <c r="C6843" s="14">
        <f t="shared" si="1374"/>
        <v>88.662300000000002</v>
      </c>
      <c r="D6843" s="13"/>
      <c r="E6843" s="14">
        <f t="shared" si="1375"/>
        <v>88.661000000000001</v>
      </c>
      <c r="F6843" s="21">
        <f t="shared" si="1383"/>
        <v>13</v>
      </c>
      <c r="G6843" s="13"/>
      <c r="H6843" s="21">
        <f t="shared" si="1376"/>
        <v>13</v>
      </c>
      <c r="I6843" s="13"/>
      <c r="J6843" s="11" t="str">
        <f t="shared" si="1380"/>
        <v>X</v>
      </c>
      <c r="K6843" s="11" t="str">
        <f t="shared" si="1381"/>
        <v/>
      </c>
      <c r="L6843" s="11" t="str">
        <f t="shared" si="1382"/>
        <v/>
      </c>
      <c r="M6843" s="13"/>
      <c r="X6843" s="13"/>
    </row>
    <row r="6844" spans="1:24" x14ac:dyDescent="0.3">
      <c r="A6844" s="13"/>
      <c r="B6844" s="11">
        <v>7862</v>
      </c>
      <c r="C6844" s="14">
        <f t="shared" si="1374"/>
        <v>88.667900000000003</v>
      </c>
      <c r="D6844" s="13"/>
      <c r="E6844" s="14">
        <f t="shared" si="1375"/>
        <v>88.666700000000006</v>
      </c>
      <c r="F6844" s="21">
        <f t="shared" si="1383"/>
        <v>13</v>
      </c>
      <c r="G6844" s="13"/>
      <c r="H6844" s="21">
        <f t="shared" si="1376"/>
        <v>11.999999999999998</v>
      </c>
      <c r="I6844" s="13"/>
      <c r="J6844" s="11" t="str">
        <f t="shared" si="1380"/>
        <v/>
      </c>
      <c r="K6844" s="11" t="str">
        <f t="shared" si="1381"/>
        <v/>
      </c>
      <c r="L6844" s="11" t="str">
        <f t="shared" si="1382"/>
        <v>O</v>
      </c>
      <c r="M6844" s="13"/>
      <c r="X6844" s="13"/>
    </row>
    <row r="6845" spans="1:24" x14ac:dyDescent="0.3">
      <c r="A6845" s="13"/>
      <c r="B6845" s="11">
        <v>7863</v>
      </c>
      <c r="C6845" s="14">
        <f t="shared" si="1374"/>
        <v>88.673599999999993</v>
      </c>
      <c r="D6845" s="13"/>
      <c r="E6845" s="14">
        <f t="shared" si="1375"/>
        <v>88.672300000000007</v>
      </c>
      <c r="F6845" s="21">
        <f t="shared" si="1383"/>
        <v>12</v>
      </c>
      <c r="G6845" s="13"/>
      <c r="H6845" s="21">
        <f t="shared" si="1376"/>
        <v>13</v>
      </c>
      <c r="I6845" s="13"/>
      <c r="J6845" s="11" t="str">
        <f t="shared" si="1380"/>
        <v/>
      </c>
      <c r="K6845" s="11" t="str">
        <f t="shared" si="1381"/>
        <v>U</v>
      </c>
      <c r="L6845" s="11" t="str">
        <f t="shared" si="1382"/>
        <v/>
      </c>
      <c r="M6845" s="13"/>
      <c r="X6845" s="13"/>
    </row>
    <row r="6846" spans="1:24" x14ac:dyDescent="0.3">
      <c r="A6846" s="13"/>
      <c r="B6846" s="11">
        <v>7864</v>
      </c>
      <c r="C6846" s="14">
        <f t="shared" si="1374"/>
        <v>88.679199999999994</v>
      </c>
      <c r="D6846" s="13"/>
      <c r="E6846" s="14">
        <f t="shared" si="1375"/>
        <v>88.677999999999997</v>
      </c>
      <c r="F6846" s="21">
        <f t="shared" si="1383"/>
        <v>12</v>
      </c>
      <c r="G6846" s="13"/>
      <c r="H6846" s="21">
        <f t="shared" si="1376"/>
        <v>11.999999999999998</v>
      </c>
      <c r="I6846" s="13"/>
      <c r="J6846" s="11" t="str">
        <f t="shared" si="1380"/>
        <v>X</v>
      </c>
      <c r="K6846" s="11" t="str">
        <f t="shared" si="1381"/>
        <v/>
      </c>
      <c r="L6846" s="11" t="str">
        <f t="shared" si="1382"/>
        <v/>
      </c>
      <c r="M6846" s="13"/>
      <c r="X6846" s="13"/>
    </row>
    <row r="6847" spans="1:24" x14ac:dyDescent="0.3">
      <c r="A6847" s="13"/>
      <c r="B6847" s="11">
        <v>7865</v>
      </c>
      <c r="C6847" s="14">
        <f t="shared" si="1374"/>
        <v>88.684799999999996</v>
      </c>
      <c r="D6847" s="13"/>
      <c r="E6847" s="14">
        <f t="shared" si="1375"/>
        <v>88.683599999999998</v>
      </c>
      <c r="F6847" s="21">
        <f t="shared" si="1383"/>
        <v>12</v>
      </c>
      <c r="G6847" s="13"/>
      <c r="H6847" s="21">
        <f t="shared" si="1376"/>
        <v>11.999999999999998</v>
      </c>
      <c r="I6847" s="13"/>
      <c r="J6847" s="11" t="str">
        <f t="shared" si="1380"/>
        <v>X</v>
      </c>
      <c r="K6847" s="11" t="str">
        <f t="shared" si="1381"/>
        <v/>
      </c>
      <c r="L6847" s="11" t="str">
        <f t="shared" si="1382"/>
        <v/>
      </c>
      <c r="M6847" s="13"/>
      <c r="X6847" s="13"/>
    </row>
    <row r="6848" spans="1:24" x14ac:dyDescent="0.3">
      <c r="A6848" s="13"/>
      <c r="B6848" s="11">
        <v>7866</v>
      </c>
      <c r="C6848" s="14">
        <f t="shared" si="1374"/>
        <v>88.6905</v>
      </c>
      <c r="D6848" s="13"/>
      <c r="E6848" s="14">
        <f t="shared" si="1375"/>
        <v>88.689300000000003</v>
      </c>
      <c r="F6848" s="21">
        <f t="shared" si="1383"/>
        <v>12</v>
      </c>
      <c r="G6848" s="13"/>
      <c r="H6848" s="21">
        <f t="shared" si="1376"/>
        <v>11.999999999999998</v>
      </c>
      <c r="I6848" s="13"/>
      <c r="J6848" s="11" t="str">
        <f t="shared" si="1380"/>
        <v>X</v>
      </c>
      <c r="K6848" s="11" t="str">
        <f t="shared" si="1381"/>
        <v/>
      </c>
      <c r="L6848" s="11" t="str">
        <f t="shared" si="1382"/>
        <v/>
      </c>
      <c r="M6848" s="13"/>
      <c r="X6848" s="13"/>
    </row>
    <row r="6849" spans="1:24" x14ac:dyDescent="0.3">
      <c r="A6849" s="13"/>
      <c r="B6849" s="11">
        <v>7867</v>
      </c>
      <c r="C6849" s="14">
        <f t="shared" si="1374"/>
        <v>88.696100000000001</v>
      </c>
      <c r="D6849" s="13"/>
      <c r="E6849" s="14">
        <f t="shared" si="1375"/>
        <v>88.694900000000004</v>
      </c>
      <c r="F6849" s="21">
        <f t="shared" si="1383"/>
        <v>12</v>
      </c>
      <c r="G6849" s="13"/>
      <c r="H6849" s="21">
        <f t="shared" si="1376"/>
        <v>11.999999999999998</v>
      </c>
      <c r="I6849" s="13"/>
      <c r="J6849" s="11" t="str">
        <f t="shared" si="1380"/>
        <v>X</v>
      </c>
      <c r="K6849" s="11" t="str">
        <f t="shared" si="1381"/>
        <v/>
      </c>
      <c r="L6849" s="11" t="str">
        <f t="shared" si="1382"/>
        <v/>
      </c>
      <c r="M6849" s="13"/>
      <c r="X6849" s="13"/>
    </row>
    <row r="6850" spans="1:24" x14ac:dyDescent="0.3">
      <c r="A6850" s="13"/>
      <c r="B6850" s="11">
        <v>7868</v>
      </c>
      <c r="C6850" s="14">
        <f t="shared" si="1374"/>
        <v>88.701700000000002</v>
      </c>
      <c r="D6850" s="13"/>
      <c r="E6850" s="14">
        <f t="shared" si="1375"/>
        <v>88.700599999999994</v>
      </c>
      <c r="F6850" s="21">
        <f t="shared" si="1383"/>
        <v>12</v>
      </c>
      <c r="G6850" s="13"/>
      <c r="H6850" s="21">
        <f t="shared" si="1376"/>
        <v>11</v>
      </c>
      <c r="I6850" s="13"/>
      <c r="J6850" s="11" t="str">
        <f t="shared" si="1380"/>
        <v/>
      </c>
      <c r="K6850" s="11" t="str">
        <f t="shared" si="1381"/>
        <v/>
      </c>
      <c r="L6850" s="11" t="str">
        <f t="shared" si="1382"/>
        <v>O</v>
      </c>
      <c r="M6850" s="13"/>
      <c r="X6850" s="13"/>
    </row>
    <row r="6851" spans="1:24" x14ac:dyDescent="0.3">
      <c r="A6851" s="13"/>
      <c r="B6851" s="11">
        <v>7869</v>
      </c>
      <c r="C6851" s="14">
        <f t="shared" si="1374"/>
        <v>88.707400000000007</v>
      </c>
      <c r="D6851" s="13"/>
      <c r="E6851" s="14">
        <f t="shared" si="1375"/>
        <v>88.706199999999995</v>
      </c>
      <c r="F6851" s="21">
        <f t="shared" si="1383"/>
        <v>12</v>
      </c>
      <c r="G6851" s="13"/>
      <c r="H6851" s="21">
        <f t="shared" si="1376"/>
        <v>11.999999999999998</v>
      </c>
      <c r="I6851" s="13"/>
      <c r="J6851" s="11" t="str">
        <f t="shared" si="1380"/>
        <v>X</v>
      </c>
      <c r="K6851" s="11" t="str">
        <f t="shared" si="1381"/>
        <v/>
      </c>
      <c r="L6851" s="11" t="str">
        <f t="shared" si="1382"/>
        <v/>
      </c>
      <c r="M6851" s="13"/>
      <c r="X6851" s="13"/>
    </row>
    <row r="6852" spans="1:24" x14ac:dyDescent="0.3">
      <c r="A6852" s="13"/>
      <c r="B6852" s="11">
        <v>7870</v>
      </c>
      <c r="C6852" s="14">
        <f t="shared" si="1374"/>
        <v>88.712999999999994</v>
      </c>
      <c r="D6852" s="13"/>
      <c r="E6852" s="14">
        <f t="shared" si="1375"/>
        <v>88.7119</v>
      </c>
      <c r="F6852" s="21">
        <f t="shared" si="1383"/>
        <v>12</v>
      </c>
      <c r="G6852" s="13"/>
      <c r="H6852" s="21">
        <f t="shared" si="1376"/>
        <v>11</v>
      </c>
      <c r="I6852" s="13"/>
      <c r="J6852" s="11" t="str">
        <f t="shared" si="1380"/>
        <v/>
      </c>
      <c r="K6852" s="11" t="str">
        <f t="shared" si="1381"/>
        <v/>
      </c>
      <c r="L6852" s="11" t="str">
        <f t="shared" si="1382"/>
        <v>O</v>
      </c>
      <c r="M6852" s="13"/>
      <c r="X6852" s="13"/>
    </row>
    <row r="6853" spans="1:24" x14ac:dyDescent="0.3">
      <c r="A6853" s="13"/>
      <c r="B6853" s="11">
        <v>7871</v>
      </c>
      <c r="C6853" s="14">
        <f t="shared" si="1374"/>
        <v>88.718699999999998</v>
      </c>
      <c r="D6853" s="13"/>
      <c r="E6853" s="14">
        <f t="shared" si="1375"/>
        <v>88.717500000000001</v>
      </c>
      <c r="F6853" s="21">
        <f t="shared" si="1383"/>
        <v>12</v>
      </c>
      <c r="G6853" s="13"/>
      <c r="H6853" s="21">
        <f t="shared" si="1376"/>
        <v>11.999999999999998</v>
      </c>
      <c r="I6853" s="13"/>
      <c r="J6853" s="11" t="str">
        <f t="shared" si="1380"/>
        <v>X</v>
      </c>
      <c r="K6853" s="11" t="str">
        <f t="shared" si="1381"/>
        <v/>
      </c>
      <c r="L6853" s="11" t="str">
        <f t="shared" si="1382"/>
        <v/>
      </c>
      <c r="M6853" s="13"/>
      <c r="X6853" s="13"/>
    </row>
    <row r="6854" spans="1:24" x14ac:dyDescent="0.3">
      <c r="A6854" s="13"/>
      <c r="B6854" s="11">
        <v>7872</v>
      </c>
      <c r="C6854" s="14">
        <f t="shared" ref="C6854:C6917" si="1384">ROUND(SQRT(B6854),4)</f>
        <v>88.724299999999999</v>
      </c>
      <c r="D6854" s="13"/>
      <c r="E6854" s="14">
        <f t="shared" si="1375"/>
        <v>88.723200000000006</v>
      </c>
      <c r="F6854" s="21">
        <f t="shared" ref="F6854:F6878" si="1385">ROUND((14/2)+((0.86-(E6854-88))/0.14)*(14/3),0)</f>
        <v>12</v>
      </c>
      <c r="G6854" s="13"/>
      <c r="H6854" s="21">
        <f t="shared" si="1376"/>
        <v>11</v>
      </c>
      <c r="I6854" s="13"/>
      <c r="J6854" s="11" t="str">
        <f t="shared" si="1380"/>
        <v/>
      </c>
      <c r="K6854" s="11" t="str">
        <f t="shared" si="1381"/>
        <v/>
      </c>
      <c r="L6854" s="11" t="str">
        <f t="shared" si="1382"/>
        <v>O</v>
      </c>
      <c r="M6854" s="13"/>
      <c r="X6854" s="13"/>
    </row>
    <row r="6855" spans="1:24" x14ac:dyDescent="0.3">
      <c r="A6855" s="13"/>
      <c r="B6855" s="11">
        <v>7873</v>
      </c>
      <c r="C6855" s="14">
        <f t="shared" si="1384"/>
        <v>88.729900000000001</v>
      </c>
      <c r="D6855" s="13"/>
      <c r="E6855" s="14">
        <f t="shared" ref="E6855:E6902" si="1386">ROUND(88+(B6855-7744)/177,4)</f>
        <v>88.728800000000007</v>
      </c>
      <c r="F6855" s="21">
        <f t="shared" si="1385"/>
        <v>11</v>
      </c>
      <c r="G6855" s="13"/>
      <c r="H6855" s="21">
        <f t="shared" ref="H6855:H6918" si="1387">ROUND(C6855-E6855,4)*10000</f>
        <v>11</v>
      </c>
      <c r="I6855" s="13"/>
      <c r="J6855" s="11" t="str">
        <f t="shared" ref="J6855:J6886" si="1388">IF(H6855=F6855,"X","")</f>
        <v>X</v>
      </c>
      <c r="K6855" s="11" t="str">
        <f t="shared" ref="K6855:K6886" si="1389">IF(H6855&gt;F6855,"U","")</f>
        <v/>
      </c>
      <c r="L6855" s="11" t="str">
        <f t="shared" ref="L6855:L6886" si="1390">IF(H6855&lt;F6855,"O","")</f>
        <v/>
      </c>
      <c r="M6855" s="13"/>
      <c r="X6855" s="13"/>
    </row>
    <row r="6856" spans="1:24" x14ac:dyDescent="0.3">
      <c r="A6856" s="13"/>
      <c r="B6856" s="11">
        <v>7874</v>
      </c>
      <c r="C6856" s="14">
        <f t="shared" si="1384"/>
        <v>88.735600000000005</v>
      </c>
      <c r="D6856" s="13"/>
      <c r="E6856" s="14">
        <f t="shared" si="1386"/>
        <v>88.734499999999997</v>
      </c>
      <c r="F6856" s="21">
        <f t="shared" si="1385"/>
        <v>11</v>
      </c>
      <c r="G6856" s="13"/>
      <c r="H6856" s="21">
        <f t="shared" si="1387"/>
        <v>11</v>
      </c>
      <c r="I6856" s="13"/>
      <c r="J6856" s="11" t="str">
        <f t="shared" si="1388"/>
        <v>X</v>
      </c>
      <c r="K6856" s="11" t="str">
        <f t="shared" si="1389"/>
        <v/>
      </c>
      <c r="L6856" s="11" t="str">
        <f t="shared" si="1390"/>
        <v/>
      </c>
      <c r="M6856" s="13"/>
      <c r="X6856" s="13"/>
    </row>
    <row r="6857" spans="1:24" x14ac:dyDescent="0.3">
      <c r="A6857" s="13"/>
      <c r="B6857" s="11">
        <v>7875</v>
      </c>
      <c r="C6857" s="14">
        <f t="shared" si="1384"/>
        <v>88.741200000000006</v>
      </c>
      <c r="D6857" s="13"/>
      <c r="E6857" s="14">
        <f t="shared" si="1386"/>
        <v>88.740099999999998</v>
      </c>
      <c r="F6857" s="21">
        <f t="shared" si="1385"/>
        <v>11</v>
      </c>
      <c r="G6857" s="13"/>
      <c r="H6857" s="21">
        <f t="shared" si="1387"/>
        <v>11</v>
      </c>
      <c r="I6857" s="13"/>
      <c r="J6857" s="11" t="str">
        <f t="shared" si="1388"/>
        <v>X</v>
      </c>
      <c r="K6857" s="11" t="str">
        <f t="shared" si="1389"/>
        <v/>
      </c>
      <c r="L6857" s="11" t="str">
        <f t="shared" si="1390"/>
        <v/>
      </c>
      <c r="M6857" s="13"/>
      <c r="X6857" s="13"/>
    </row>
    <row r="6858" spans="1:24" x14ac:dyDescent="0.3">
      <c r="A6858" s="13"/>
      <c r="B6858" s="11">
        <v>7876</v>
      </c>
      <c r="C6858" s="14">
        <f t="shared" si="1384"/>
        <v>88.746799999999993</v>
      </c>
      <c r="D6858" s="13"/>
      <c r="E6858" s="14">
        <f t="shared" si="1386"/>
        <v>88.745800000000003</v>
      </c>
      <c r="F6858" s="21">
        <f t="shared" si="1385"/>
        <v>11</v>
      </c>
      <c r="G6858" s="13"/>
      <c r="H6858" s="21">
        <f t="shared" si="1387"/>
        <v>10</v>
      </c>
      <c r="I6858" s="13"/>
      <c r="J6858" s="11" t="str">
        <f t="shared" si="1388"/>
        <v/>
      </c>
      <c r="K6858" s="11" t="str">
        <f t="shared" si="1389"/>
        <v/>
      </c>
      <c r="L6858" s="11" t="str">
        <f t="shared" si="1390"/>
        <v>O</v>
      </c>
      <c r="M6858" s="13"/>
      <c r="X6858" s="13"/>
    </row>
    <row r="6859" spans="1:24" x14ac:dyDescent="0.3">
      <c r="A6859" s="13"/>
      <c r="B6859" s="11">
        <v>7877</v>
      </c>
      <c r="C6859" s="14">
        <f t="shared" si="1384"/>
        <v>88.752499999999998</v>
      </c>
      <c r="D6859" s="13"/>
      <c r="E6859" s="14">
        <f t="shared" si="1386"/>
        <v>88.751400000000004</v>
      </c>
      <c r="F6859" s="21">
        <f t="shared" si="1385"/>
        <v>11</v>
      </c>
      <c r="G6859" s="13"/>
      <c r="H6859" s="21">
        <f t="shared" si="1387"/>
        <v>11</v>
      </c>
      <c r="I6859" s="13"/>
      <c r="J6859" s="11" t="str">
        <f t="shared" si="1388"/>
        <v>X</v>
      </c>
      <c r="K6859" s="11" t="str">
        <f t="shared" si="1389"/>
        <v/>
      </c>
      <c r="L6859" s="11" t="str">
        <f t="shared" si="1390"/>
        <v/>
      </c>
      <c r="M6859" s="13"/>
      <c r="X6859" s="13"/>
    </row>
    <row r="6860" spans="1:24" x14ac:dyDescent="0.3">
      <c r="A6860" s="13"/>
      <c r="B6860" s="11">
        <v>7878</v>
      </c>
      <c r="C6860" s="14">
        <f t="shared" si="1384"/>
        <v>88.758099999999999</v>
      </c>
      <c r="D6860" s="13"/>
      <c r="E6860" s="14">
        <f t="shared" si="1386"/>
        <v>88.757099999999994</v>
      </c>
      <c r="F6860" s="21">
        <f t="shared" si="1385"/>
        <v>10</v>
      </c>
      <c r="G6860" s="13"/>
      <c r="H6860" s="21">
        <f t="shared" si="1387"/>
        <v>10</v>
      </c>
      <c r="I6860" s="13"/>
      <c r="J6860" s="11" t="str">
        <f t="shared" si="1388"/>
        <v>X</v>
      </c>
      <c r="K6860" s="11" t="str">
        <f t="shared" si="1389"/>
        <v/>
      </c>
      <c r="L6860" s="11" t="str">
        <f t="shared" si="1390"/>
        <v/>
      </c>
      <c r="M6860" s="13"/>
      <c r="X6860" s="13"/>
    </row>
    <row r="6861" spans="1:24" x14ac:dyDescent="0.3">
      <c r="A6861" s="13"/>
      <c r="B6861" s="11">
        <v>7879</v>
      </c>
      <c r="C6861" s="14">
        <f t="shared" si="1384"/>
        <v>88.7637</v>
      </c>
      <c r="D6861" s="13"/>
      <c r="E6861" s="14">
        <f t="shared" si="1386"/>
        <v>88.762699999999995</v>
      </c>
      <c r="F6861" s="21">
        <f t="shared" si="1385"/>
        <v>10</v>
      </c>
      <c r="G6861" s="13"/>
      <c r="H6861" s="21">
        <f t="shared" si="1387"/>
        <v>10</v>
      </c>
      <c r="I6861" s="13"/>
      <c r="J6861" s="11" t="str">
        <f t="shared" si="1388"/>
        <v>X</v>
      </c>
      <c r="K6861" s="11" t="str">
        <f t="shared" si="1389"/>
        <v/>
      </c>
      <c r="L6861" s="11" t="str">
        <f t="shared" si="1390"/>
        <v/>
      </c>
      <c r="M6861" s="13"/>
      <c r="X6861" s="13"/>
    </row>
    <row r="6862" spans="1:24" x14ac:dyDescent="0.3">
      <c r="A6862" s="13"/>
      <c r="B6862" s="11">
        <v>7880</v>
      </c>
      <c r="C6862" s="14">
        <f t="shared" si="1384"/>
        <v>88.769400000000005</v>
      </c>
      <c r="D6862" s="13"/>
      <c r="E6862" s="14">
        <f t="shared" si="1386"/>
        <v>88.7684</v>
      </c>
      <c r="F6862" s="21">
        <f t="shared" si="1385"/>
        <v>10</v>
      </c>
      <c r="G6862" s="13"/>
      <c r="H6862" s="21">
        <f t="shared" si="1387"/>
        <v>10</v>
      </c>
      <c r="I6862" s="13"/>
      <c r="J6862" s="11" t="str">
        <f t="shared" si="1388"/>
        <v>X</v>
      </c>
      <c r="K6862" s="11" t="str">
        <f t="shared" si="1389"/>
        <v/>
      </c>
      <c r="L6862" s="11" t="str">
        <f t="shared" si="1390"/>
        <v/>
      </c>
      <c r="M6862" s="13"/>
      <c r="X6862" s="13"/>
    </row>
    <row r="6863" spans="1:24" x14ac:dyDescent="0.3">
      <c r="A6863" s="13"/>
      <c r="B6863" s="11">
        <v>7881</v>
      </c>
      <c r="C6863" s="14">
        <f t="shared" si="1384"/>
        <v>88.775000000000006</v>
      </c>
      <c r="D6863" s="13"/>
      <c r="E6863" s="14">
        <f t="shared" si="1386"/>
        <v>88.774000000000001</v>
      </c>
      <c r="F6863" s="21">
        <f t="shared" si="1385"/>
        <v>10</v>
      </c>
      <c r="G6863" s="13"/>
      <c r="H6863" s="21">
        <f t="shared" si="1387"/>
        <v>10</v>
      </c>
      <c r="I6863" s="13"/>
      <c r="J6863" s="11" t="str">
        <f t="shared" si="1388"/>
        <v>X</v>
      </c>
      <c r="K6863" s="11" t="str">
        <f t="shared" si="1389"/>
        <v/>
      </c>
      <c r="L6863" s="11" t="str">
        <f t="shared" si="1390"/>
        <v/>
      </c>
      <c r="M6863" s="13"/>
      <c r="X6863" s="13"/>
    </row>
    <row r="6864" spans="1:24" x14ac:dyDescent="0.3">
      <c r="A6864" s="13"/>
      <c r="B6864" s="11">
        <v>7882</v>
      </c>
      <c r="C6864" s="14">
        <f t="shared" si="1384"/>
        <v>88.780600000000007</v>
      </c>
      <c r="D6864" s="13"/>
      <c r="E6864" s="14">
        <f t="shared" si="1386"/>
        <v>88.779700000000005</v>
      </c>
      <c r="F6864" s="21">
        <f t="shared" si="1385"/>
        <v>10</v>
      </c>
      <c r="G6864" s="13"/>
      <c r="H6864" s="21">
        <f t="shared" si="1387"/>
        <v>9</v>
      </c>
      <c r="I6864" s="13"/>
      <c r="J6864" s="11" t="str">
        <f t="shared" si="1388"/>
        <v/>
      </c>
      <c r="K6864" s="11" t="str">
        <f t="shared" si="1389"/>
        <v/>
      </c>
      <c r="L6864" s="11" t="str">
        <f t="shared" si="1390"/>
        <v>O</v>
      </c>
      <c r="M6864" s="13"/>
      <c r="X6864" s="13"/>
    </row>
    <row r="6865" spans="1:24" x14ac:dyDescent="0.3">
      <c r="A6865" s="13"/>
      <c r="B6865" s="11">
        <v>7883</v>
      </c>
      <c r="C6865" s="14">
        <f t="shared" si="1384"/>
        <v>88.786299999999997</v>
      </c>
      <c r="D6865" s="13"/>
      <c r="E6865" s="14">
        <f t="shared" si="1386"/>
        <v>88.785300000000007</v>
      </c>
      <c r="F6865" s="21">
        <f t="shared" si="1385"/>
        <v>9</v>
      </c>
      <c r="G6865" s="13"/>
      <c r="H6865" s="21">
        <f t="shared" si="1387"/>
        <v>10</v>
      </c>
      <c r="I6865" s="13"/>
      <c r="J6865" s="11" t="str">
        <f t="shared" si="1388"/>
        <v/>
      </c>
      <c r="K6865" s="11" t="str">
        <f t="shared" si="1389"/>
        <v>U</v>
      </c>
      <c r="L6865" s="11" t="str">
        <f t="shared" si="1390"/>
        <v/>
      </c>
      <c r="M6865" s="13"/>
      <c r="X6865" s="13"/>
    </row>
    <row r="6866" spans="1:24" x14ac:dyDescent="0.3">
      <c r="A6866" s="13"/>
      <c r="B6866" s="11">
        <v>7884</v>
      </c>
      <c r="C6866" s="14">
        <f t="shared" si="1384"/>
        <v>88.791899999999998</v>
      </c>
      <c r="D6866" s="13"/>
      <c r="E6866" s="14">
        <f t="shared" si="1386"/>
        <v>88.790999999999997</v>
      </c>
      <c r="F6866" s="21">
        <f t="shared" si="1385"/>
        <v>9</v>
      </c>
      <c r="G6866" s="13"/>
      <c r="H6866" s="21">
        <f t="shared" si="1387"/>
        <v>9</v>
      </c>
      <c r="I6866" s="13"/>
      <c r="J6866" s="11" t="str">
        <f t="shared" si="1388"/>
        <v>X</v>
      </c>
      <c r="K6866" s="11" t="str">
        <f t="shared" si="1389"/>
        <v/>
      </c>
      <c r="L6866" s="11" t="str">
        <f t="shared" si="1390"/>
        <v/>
      </c>
      <c r="M6866" s="13"/>
      <c r="X6866" s="13"/>
    </row>
    <row r="6867" spans="1:24" x14ac:dyDescent="0.3">
      <c r="A6867" s="13"/>
      <c r="B6867" s="11">
        <v>7885</v>
      </c>
      <c r="C6867" s="14">
        <f t="shared" si="1384"/>
        <v>88.797499999999999</v>
      </c>
      <c r="D6867" s="13"/>
      <c r="E6867" s="14">
        <f t="shared" si="1386"/>
        <v>88.796599999999998</v>
      </c>
      <c r="F6867" s="21">
        <f t="shared" si="1385"/>
        <v>9</v>
      </c>
      <c r="G6867" s="13"/>
      <c r="H6867" s="21">
        <f t="shared" si="1387"/>
        <v>9</v>
      </c>
      <c r="I6867" s="13"/>
      <c r="J6867" s="11" t="str">
        <f t="shared" si="1388"/>
        <v>X</v>
      </c>
      <c r="K6867" s="11" t="str">
        <f t="shared" si="1389"/>
        <v/>
      </c>
      <c r="L6867" s="11" t="str">
        <f t="shared" si="1390"/>
        <v/>
      </c>
      <c r="M6867" s="13"/>
      <c r="X6867" s="13"/>
    </row>
    <row r="6868" spans="1:24" x14ac:dyDescent="0.3">
      <c r="A6868" s="13"/>
      <c r="B6868" s="11">
        <v>7886</v>
      </c>
      <c r="C6868" s="14">
        <f t="shared" si="1384"/>
        <v>88.803200000000004</v>
      </c>
      <c r="D6868" s="13"/>
      <c r="E6868" s="14">
        <f t="shared" si="1386"/>
        <v>88.802300000000002</v>
      </c>
      <c r="F6868" s="21">
        <f t="shared" si="1385"/>
        <v>9</v>
      </c>
      <c r="G6868" s="13"/>
      <c r="H6868" s="21">
        <f t="shared" si="1387"/>
        <v>9</v>
      </c>
      <c r="I6868" s="13"/>
      <c r="J6868" s="11" t="str">
        <f t="shared" si="1388"/>
        <v>X</v>
      </c>
      <c r="K6868" s="11" t="str">
        <f t="shared" si="1389"/>
        <v/>
      </c>
      <c r="L6868" s="11" t="str">
        <f t="shared" si="1390"/>
        <v/>
      </c>
      <c r="M6868" s="13"/>
      <c r="X6868" s="13"/>
    </row>
    <row r="6869" spans="1:24" x14ac:dyDescent="0.3">
      <c r="A6869" s="13"/>
      <c r="B6869" s="11">
        <v>7887</v>
      </c>
      <c r="C6869" s="14">
        <f t="shared" si="1384"/>
        <v>88.808800000000005</v>
      </c>
      <c r="D6869" s="13"/>
      <c r="E6869" s="14">
        <f t="shared" si="1386"/>
        <v>88.807900000000004</v>
      </c>
      <c r="F6869" s="21">
        <f t="shared" si="1385"/>
        <v>9</v>
      </c>
      <c r="G6869" s="13"/>
      <c r="H6869" s="21">
        <f t="shared" si="1387"/>
        <v>9</v>
      </c>
      <c r="I6869" s="13"/>
      <c r="J6869" s="11" t="str">
        <f t="shared" si="1388"/>
        <v>X</v>
      </c>
      <c r="K6869" s="11" t="str">
        <f t="shared" si="1389"/>
        <v/>
      </c>
      <c r="L6869" s="11" t="str">
        <f t="shared" si="1390"/>
        <v/>
      </c>
      <c r="M6869" s="13"/>
      <c r="X6869" s="13"/>
    </row>
    <row r="6870" spans="1:24" x14ac:dyDescent="0.3">
      <c r="A6870" s="13"/>
      <c r="B6870" s="11">
        <v>7888</v>
      </c>
      <c r="C6870" s="14">
        <f t="shared" si="1384"/>
        <v>88.814400000000006</v>
      </c>
      <c r="D6870" s="13"/>
      <c r="E6870" s="14">
        <f t="shared" si="1386"/>
        <v>88.813599999999994</v>
      </c>
      <c r="F6870" s="21">
        <f t="shared" si="1385"/>
        <v>9</v>
      </c>
      <c r="G6870" s="13"/>
      <c r="H6870" s="21">
        <f t="shared" si="1387"/>
        <v>8</v>
      </c>
      <c r="I6870" s="13"/>
      <c r="J6870" s="11" t="str">
        <f t="shared" si="1388"/>
        <v/>
      </c>
      <c r="K6870" s="11" t="str">
        <f t="shared" si="1389"/>
        <v/>
      </c>
      <c r="L6870" s="11" t="str">
        <f t="shared" si="1390"/>
        <v>O</v>
      </c>
      <c r="M6870" s="13"/>
      <c r="X6870" s="13"/>
    </row>
    <row r="6871" spans="1:24" x14ac:dyDescent="0.3">
      <c r="A6871" s="13"/>
      <c r="B6871" s="11">
        <v>7889</v>
      </c>
      <c r="C6871" s="14">
        <f t="shared" si="1384"/>
        <v>88.82</v>
      </c>
      <c r="D6871" s="13"/>
      <c r="E6871" s="14">
        <f t="shared" si="1386"/>
        <v>88.819199999999995</v>
      </c>
      <c r="F6871" s="21">
        <f t="shared" si="1385"/>
        <v>8</v>
      </c>
      <c r="G6871" s="13"/>
      <c r="H6871" s="21">
        <f t="shared" si="1387"/>
        <v>8</v>
      </c>
      <c r="I6871" s="13"/>
      <c r="J6871" s="11" t="str">
        <f t="shared" si="1388"/>
        <v>X</v>
      </c>
      <c r="K6871" s="11" t="str">
        <f t="shared" si="1389"/>
        <v/>
      </c>
      <c r="L6871" s="11" t="str">
        <f t="shared" si="1390"/>
        <v/>
      </c>
      <c r="M6871" s="13"/>
      <c r="X6871" s="13"/>
    </row>
    <row r="6872" spans="1:24" x14ac:dyDescent="0.3">
      <c r="A6872" s="13"/>
      <c r="B6872" s="11">
        <v>7890</v>
      </c>
      <c r="C6872" s="14">
        <f t="shared" si="1384"/>
        <v>88.825699999999998</v>
      </c>
      <c r="D6872" s="13"/>
      <c r="E6872" s="14">
        <f t="shared" si="1386"/>
        <v>88.8249</v>
      </c>
      <c r="F6872" s="21">
        <f t="shared" si="1385"/>
        <v>8</v>
      </c>
      <c r="G6872" s="13"/>
      <c r="H6872" s="21">
        <f t="shared" si="1387"/>
        <v>8</v>
      </c>
      <c r="I6872" s="13"/>
      <c r="J6872" s="11" t="str">
        <f t="shared" si="1388"/>
        <v>X</v>
      </c>
      <c r="K6872" s="11" t="str">
        <f t="shared" si="1389"/>
        <v/>
      </c>
      <c r="L6872" s="11" t="str">
        <f t="shared" si="1390"/>
        <v/>
      </c>
      <c r="M6872" s="13"/>
      <c r="X6872" s="13"/>
    </row>
    <row r="6873" spans="1:24" x14ac:dyDescent="0.3">
      <c r="A6873" s="13"/>
      <c r="B6873" s="11">
        <v>7891</v>
      </c>
      <c r="C6873" s="14">
        <f t="shared" si="1384"/>
        <v>88.831299999999999</v>
      </c>
      <c r="D6873" s="13"/>
      <c r="E6873" s="14">
        <f t="shared" si="1386"/>
        <v>88.830500000000001</v>
      </c>
      <c r="F6873" s="21">
        <f t="shared" si="1385"/>
        <v>8</v>
      </c>
      <c r="G6873" s="13"/>
      <c r="H6873" s="21">
        <f t="shared" si="1387"/>
        <v>8</v>
      </c>
      <c r="I6873" s="13"/>
      <c r="J6873" s="11" t="str">
        <f t="shared" si="1388"/>
        <v>X</v>
      </c>
      <c r="K6873" s="11" t="str">
        <f t="shared" si="1389"/>
        <v/>
      </c>
      <c r="L6873" s="11" t="str">
        <f t="shared" si="1390"/>
        <v/>
      </c>
      <c r="M6873" s="13"/>
      <c r="X6873" s="13"/>
    </row>
    <row r="6874" spans="1:24" x14ac:dyDescent="0.3">
      <c r="A6874" s="13"/>
      <c r="B6874" s="11">
        <v>7892</v>
      </c>
      <c r="C6874" s="14">
        <f t="shared" si="1384"/>
        <v>88.8369</v>
      </c>
      <c r="D6874" s="13"/>
      <c r="E6874" s="14">
        <f t="shared" si="1386"/>
        <v>88.836200000000005</v>
      </c>
      <c r="F6874" s="21">
        <f t="shared" si="1385"/>
        <v>8</v>
      </c>
      <c r="G6874" s="13"/>
      <c r="H6874" s="21">
        <f t="shared" si="1387"/>
        <v>7</v>
      </c>
      <c r="I6874" s="13"/>
      <c r="J6874" s="11" t="str">
        <f t="shared" si="1388"/>
        <v/>
      </c>
      <c r="K6874" s="11" t="str">
        <f t="shared" si="1389"/>
        <v/>
      </c>
      <c r="L6874" s="11" t="str">
        <f t="shared" si="1390"/>
        <v>O</v>
      </c>
      <c r="M6874" s="13"/>
      <c r="X6874" s="13"/>
    </row>
    <row r="6875" spans="1:24" x14ac:dyDescent="0.3">
      <c r="A6875" s="13"/>
      <c r="B6875" s="11">
        <v>7893</v>
      </c>
      <c r="C6875" s="14">
        <f t="shared" si="1384"/>
        <v>88.842600000000004</v>
      </c>
      <c r="D6875" s="13"/>
      <c r="E6875" s="14">
        <f t="shared" si="1386"/>
        <v>88.841800000000006</v>
      </c>
      <c r="F6875" s="21">
        <f t="shared" si="1385"/>
        <v>8</v>
      </c>
      <c r="G6875" s="13"/>
      <c r="H6875" s="21">
        <f t="shared" si="1387"/>
        <v>8</v>
      </c>
      <c r="I6875" s="13"/>
      <c r="J6875" s="11" t="str">
        <f t="shared" si="1388"/>
        <v>X</v>
      </c>
      <c r="K6875" s="11" t="str">
        <f t="shared" si="1389"/>
        <v/>
      </c>
      <c r="L6875" s="11" t="str">
        <f t="shared" si="1390"/>
        <v/>
      </c>
      <c r="M6875" s="13"/>
      <c r="X6875" s="13"/>
    </row>
    <row r="6876" spans="1:24" x14ac:dyDescent="0.3">
      <c r="A6876" s="13"/>
      <c r="B6876" s="11">
        <v>7894</v>
      </c>
      <c r="C6876" s="14">
        <f t="shared" si="1384"/>
        <v>88.848200000000006</v>
      </c>
      <c r="D6876" s="13"/>
      <c r="E6876" s="14">
        <f t="shared" si="1386"/>
        <v>88.847499999999997</v>
      </c>
      <c r="F6876" s="21">
        <f t="shared" si="1385"/>
        <v>7</v>
      </c>
      <c r="G6876" s="13"/>
      <c r="H6876" s="21">
        <f t="shared" si="1387"/>
        <v>7</v>
      </c>
      <c r="I6876" s="13"/>
      <c r="J6876" s="11" t="str">
        <f t="shared" si="1388"/>
        <v>X</v>
      </c>
      <c r="K6876" s="11" t="str">
        <f t="shared" si="1389"/>
        <v/>
      </c>
      <c r="L6876" s="11" t="str">
        <f t="shared" si="1390"/>
        <v/>
      </c>
      <c r="M6876" s="13"/>
      <c r="X6876" s="13"/>
    </row>
    <row r="6877" spans="1:24" x14ac:dyDescent="0.3">
      <c r="A6877" s="13"/>
      <c r="B6877" s="11">
        <v>7895</v>
      </c>
      <c r="C6877" s="14">
        <f t="shared" si="1384"/>
        <v>88.853800000000007</v>
      </c>
      <c r="D6877" s="13"/>
      <c r="E6877" s="14">
        <f t="shared" si="1386"/>
        <v>88.853099999999998</v>
      </c>
      <c r="F6877" s="21">
        <f t="shared" si="1385"/>
        <v>7</v>
      </c>
      <c r="G6877" s="13"/>
      <c r="H6877" s="21">
        <f t="shared" si="1387"/>
        <v>7</v>
      </c>
      <c r="I6877" s="13"/>
      <c r="J6877" s="11" t="str">
        <f t="shared" si="1388"/>
        <v>X</v>
      </c>
      <c r="K6877" s="11" t="str">
        <f t="shared" si="1389"/>
        <v/>
      </c>
      <c r="L6877" s="11" t="str">
        <f t="shared" si="1390"/>
        <v/>
      </c>
      <c r="M6877" s="13"/>
      <c r="X6877" s="13"/>
    </row>
    <row r="6878" spans="1:24" x14ac:dyDescent="0.3">
      <c r="A6878" s="13"/>
      <c r="B6878" s="11">
        <v>7896</v>
      </c>
      <c r="C6878" s="14">
        <f t="shared" si="1384"/>
        <v>88.859399999999994</v>
      </c>
      <c r="D6878" s="13"/>
      <c r="E6878" s="14">
        <f t="shared" si="1386"/>
        <v>88.858800000000002</v>
      </c>
      <c r="F6878" s="21">
        <f t="shared" si="1385"/>
        <v>7</v>
      </c>
      <c r="G6878" s="13"/>
      <c r="H6878" s="21">
        <f t="shared" si="1387"/>
        <v>5.9999999999999991</v>
      </c>
      <c r="I6878" s="13"/>
      <c r="J6878" s="11" t="str">
        <f t="shared" si="1388"/>
        <v/>
      </c>
      <c r="K6878" s="11" t="str">
        <f t="shared" si="1389"/>
        <v/>
      </c>
      <c r="L6878" s="11" t="str">
        <f t="shared" si="1390"/>
        <v>O</v>
      </c>
      <c r="M6878" s="13"/>
      <c r="X6878" s="13"/>
    </row>
    <row r="6879" spans="1:24" x14ac:dyDescent="0.3">
      <c r="A6879" s="13"/>
      <c r="B6879" s="11">
        <v>7897</v>
      </c>
      <c r="C6879" s="14">
        <f t="shared" si="1384"/>
        <v>88.865099999999998</v>
      </c>
      <c r="D6879" s="13"/>
      <c r="E6879" s="14">
        <f t="shared" si="1386"/>
        <v>88.864400000000003</v>
      </c>
      <c r="F6879" s="21">
        <f t="shared" ref="F6879:F6902" si="1391">ROUND(((1-(E6879-88))/0.14)*(14/2),0)</f>
        <v>7</v>
      </c>
      <c r="G6879" s="13"/>
      <c r="H6879" s="21">
        <f t="shared" si="1387"/>
        <v>7</v>
      </c>
      <c r="I6879" s="13"/>
      <c r="J6879" s="11" t="str">
        <f t="shared" si="1388"/>
        <v>X</v>
      </c>
      <c r="K6879" s="11" t="str">
        <f t="shared" si="1389"/>
        <v/>
      </c>
      <c r="L6879" s="11" t="str">
        <f t="shared" si="1390"/>
        <v/>
      </c>
      <c r="M6879" s="13"/>
      <c r="X6879" s="13"/>
    </row>
    <row r="6880" spans="1:24" x14ac:dyDescent="0.3">
      <c r="A6880" s="13"/>
      <c r="B6880" s="11">
        <v>7898</v>
      </c>
      <c r="C6880" s="14">
        <f t="shared" si="1384"/>
        <v>88.870699999999999</v>
      </c>
      <c r="D6880" s="13"/>
      <c r="E6880" s="14">
        <f t="shared" si="1386"/>
        <v>88.870099999999994</v>
      </c>
      <c r="F6880" s="21">
        <f t="shared" si="1391"/>
        <v>6</v>
      </c>
      <c r="G6880" s="13"/>
      <c r="H6880" s="21">
        <f t="shared" si="1387"/>
        <v>5.9999999999999991</v>
      </c>
      <c r="I6880" s="13"/>
      <c r="J6880" s="11" t="str">
        <f t="shared" si="1388"/>
        <v>X</v>
      </c>
      <c r="K6880" s="11" t="str">
        <f t="shared" si="1389"/>
        <v/>
      </c>
      <c r="L6880" s="11" t="str">
        <f t="shared" si="1390"/>
        <v/>
      </c>
      <c r="M6880" s="13"/>
      <c r="X6880" s="13"/>
    </row>
    <row r="6881" spans="1:24" x14ac:dyDescent="0.3">
      <c r="A6881" s="13"/>
      <c r="B6881" s="11">
        <v>7899</v>
      </c>
      <c r="C6881" s="14">
        <f t="shared" si="1384"/>
        <v>88.876300000000001</v>
      </c>
      <c r="D6881" s="13"/>
      <c r="E6881" s="14">
        <f t="shared" si="1386"/>
        <v>88.875699999999995</v>
      </c>
      <c r="F6881" s="21">
        <f t="shared" si="1391"/>
        <v>6</v>
      </c>
      <c r="G6881" s="13"/>
      <c r="H6881" s="21">
        <f t="shared" si="1387"/>
        <v>5.9999999999999991</v>
      </c>
      <c r="I6881" s="13"/>
      <c r="J6881" s="11" t="str">
        <f t="shared" si="1388"/>
        <v>X</v>
      </c>
      <c r="K6881" s="11" t="str">
        <f t="shared" si="1389"/>
        <v/>
      </c>
      <c r="L6881" s="11" t="str">
        <f t="shared" si="1390"/>
        <v/>
      </c>
      <c r="M6881" s="13"/>
      <c r="X6881" s="13"/>
    </row>
    <row r="6882" spans="1:24" x14ac:dyDescent="0.3">
      <c r="A6882" s="13"/>
      <c r="B6882" s="11">
        <v>7900</v>
      </c>
      <c r="C6882" s="14">
        <f t="shared" si="1384"/>
        <v>88.881900000000002</v>
      </c>
      <c r="D6882" s="13"/>
      <c r="E6882" s="14">
        <f t="shared" si="1386"/>
        <v>88.881399999999999</v>
      </c>
      <c r="F6882" s="21">
        <f t="shared" si="1391"/>
        <v>6</v>
      </c>
      <c r="G6882" s="13"/>
      <c r="H6882" s="21">
        <f t="shared" si="1387"/>
        <v>5</v>
      </c>
      <c r="I6882" s="13"/>
      <c r="J6882" s="11" t="str">
        <f t="shared" si="1388"/>
        <v/>
      </c>
      <c r="K6882" s="11" t="str">
        <f t="shared" si="1389"/>
        <v/>
      </c>
      <c r="L6882" s="11" t="str">
        <f t="shared" si="1390"/>
        <v>O</v>
      </c>
      <c r="M6882" s="13"/>
      <c r="X6882" s="13"/>
    </row>
    <row r="6883" spans="1:24" x14ac:dyDescent="0.3">
      <c r="A6883" s="13"/>
      <c r="B6883" s="11">
        <v>7901</v>
      </c>
      <c r="C6883" s="14">
        <f t="shared" si="1384"/>
        <v>88.887600000000006</v>
      </c>
      <c r="D6883" s="13"/>
      <c r="E6883" s="14">
        <f t="shared" si="1386"/>
        <v>88.887</v>
      </c>
      <c r="F6883" s="21">
        <f t="shared" si="1391"/>
        <v>6</v>
      </c>
      <c r="G6883" s="13"/>
      <c r="H6883" s="21">
        <f t="shared" si="1387"/>
        <v>5.9999999999999991</v>
      </c>
      <c r="I6883" s="13"/>
      <c r="J6883" s="11" t="str">
        <f t="shared" si="1388"/>
        <v>X</v>
      </c>
      <c r="K6883" s="11" t="str">
        <f t="shared" si="1389"/>
        <v/>
      </c>
      <c r="L6883" s="11" t="str">
        <f t="shared" si="1390"/>
        <v/>
      </c>
      <c r="M6883" s="13"/>
      <c r="X6883" s="13"/>
    </row>
    <row r="6884" spans="1:24" x14ac:dyDescent="0.3">
      <c r="A6884" s="13"/>
      <c r="B6884" s="11">
        <v>7902</v>
      </c>
      <c r="C6884" s="14">
        <f t="shared" si="1384"/>
        <v>88.893199999999993</v>
      </c>
      <c r="D6884" s="13"/>
      <c r="E6884" s="14">
        <f t="shared" si="1386"/>
        <v>88.892700000000005</v>
      </c>
      <c r="F6884" s="21">
        <f t="shared" si="1391"/>
        <v>5</v>
      </c>
      <c r="G6884" s="13"/>
      <c r="H6884" s="21">
        <f t="shared" si="1387"/>
        <v>5</v>
      </c>
      <c r="I6884" s="13"/>
      <c r="J6884" s="11" t="str">
        <f t="shared" si="1388"/>
        <v>X</v>
      </c>
      <c r="K6884" s="11" t="str">
        <f t="shared" si="1389"/>
        <v/>
      </c>
      <c r="L6884" s="11" t="str">
        <f t="shared" si="1390"/>
        <v/>
      </c>
      <c r="M6884" s="13"/>
      <c r="X6884" s="13"/>
    </row>
    <row r="6885" spans="1:24" x14ac:dyDescent="0.3">
      <c r="A6885" s="13"/>
      <c r="B6885" s="11">
        <v>7903</v>
      </c>
      <c r="C6885" s="14">
        <f t="shared" si="1384"/>
        <v>88.898799999999994</v>
      </c>
      <c r="D6885" s="13"/>
      <c r="E6885" s="14">
        <f t="shared" si="1386"/>
        <v>88.898300000000006</v>
      </c>
      <c r="F6885" s="21">
        <f t="shared" si="1391"/>
        <v>5</v>
      </c>
      <c r="G6885" s="13"/>
      <c r="H6885" s="21">
        <f t="shared" si="1387"/>
        <v>5</v>
      </c>
      <c r="I6885" s="13"/>
      <c r="J6885" s="11" t="str">
        <f t="shared" si="1388"/>
        <v>X</v>
      </c>
      <c r="K6885" s="11" t="str">
        <f t="shared" si="1389"/>
        <v/>
      </c>
      <c r="L6885" s="11" t="str">
        <f t="shared" si="1390"/>
        <v/>
      </c>
      <c r="M6885" s="13"/>
      <c r="X6885" s="13"/>
    </row>
    <row r="6886" spans="1:24" x14ac:dyDescent="0.3">
      <c r="A6886" s="13"/>
      <c r="B6886" s="11">
        <v>7904</v>
      </c>
      <c r="C6886" s="14">
        <f t="shared" si="1384"/>
        <v>88.904399999999995</v>
      </c>
      <c r="D6886" s="13"/>
      <c r="E6886" s="14">
        <f t="shared" si="1386"/>
        <v>88.903999999999996</v>
      </c>
      <c r="F6886" s="21">
        <f t="shared" si="1391"/>
        <v>5</v>
      </c>
      <c r="G6886" s="13"/>
      <c r="H6886" s="21">
        <f t="shared" si="1387"/>
        <v>4</v>
      </c>
      <c r="I6886" s="13"/>
      <c r="J6886" s="11" t="str">
        <f t="shared" si="1388"/>
        <v/>
      </c>
      <c r="K6886" s="11" t="str">
        <f t="shared" si="1389"/>
        <v/>
      </c>
      <c r="L6886" s="11" t="str">
        <f t="shared" si="1390"/>
        <v>O</v>
      </c>
      <c r="M6886" s="13"/>
      <c r="X6886" s="13"/>
    </row>
    <row r="6887" spans="1:24" x14ac:dyDescent="0.3">
      <c r="A6887" s="13"/>
      <c r="B6887" s="11">
        <v>7905</v>
      </c>
      <c r="C6887" s="14">
        <f t="shared" si="1384"/>
        <v>88.9101</v>
      </c>
      <c r="D6887" s="13"/>
      <c r="E6887" s="14">
        <f t="shared" si="1386"/>
        <v>88.909599999999998</v>
      </c>
      <c r="F6887" s="21">
        <f t="shared" si="1391"/>
        <v>5</v>
      </c>
      <c r="G6887" s="13"/>
      <c r="H6887" s="21">
        <f t="shared" si="1387"/>
        <v>5</v>
      </c>
      <c r="I6887" s="13"/>
      <c r="J6887" s="11" t="str">
        <f t="shared" ref="J6887:J6902" si="1392">IF(H6887=F6887,"X","")</f>
        <v>X</v>
      </c>
      <c r="K6887" s="11" t="str">
        <f t="shared" ref="K6887:K6902" si="1393">IF(H6887&gt;F6887,"U","")</f>
        <v/>
      </c>
      <c r="L6887" s="11" t="str">
        <f t="shared" ref="L6887:L6902" si="1394">IF(H6887&lt;F6887,"O","")</f>
        <v/>
      </c>
      <c r="M6887" s="13"/>
      <c r="X6887" s="13"/>
    </row>
    <row r="6888" spans="1:24" x14ac:dyDescent="0.3">
      <c r="A6888" s="13"/>
      <c r="B6888" s="11">
        <v>7906</v>
      </c>
      <c r="C6888" s="14">
        <f t="shared" si="1384"/>
        <v>88.915700000000001</v>
      </c>
      <c r="D6888" s="13"/>
      <c r="E6888" s="14">
        <f t="shared" si="1386"/>
        <v>88.915300000000002</v>
      </c>
      <c r="F6888" s="21">
        <f t="shared" si="1391"/>
        <v>4</v>
      </c>
      <c r="G6888" s="13"/>
      <c r="H6888" s="21">
        <f t="shared" si="1387"/>
        <v>4</v>
      </c>
      <c r="I6888" s="13"/>
      <c r="J6888" s="11" t="str">
        <f t="shared" si="1392"/>
        <v>X</v>
      </c>
      <c r="K6888" s="11" t="str">
        <f t="shared" si="1393"/>
        <v/>
      </c>
      <c r="L6888" s="11" t="str">
        <f t="shared" si="1394"/>
        <v/>
      </c>
      <c r="M6888" s="13"/>
      <c r="X6888" s="13"/>
    </row>
    <row r="6889" spans="1:24" x14ac:dyDescent="0.3">
      <c r="A6889" s="13"/>
      <c r="B6889" s="11">
        <v>7907</v>
      </c>
      <c r="C6889" s="14">
        <f t="shared" si="1384"/>
        <v>88.921300000000002</v>
      </c>
      <c r="D6889" s="13"/>
      <c r="E6889" s="14">
        <f t="shared" si="1386"/>
        <v>88.920900000000003</v>
      </c>
      <c r="F6889" s="21">
        <f t="shared" si="1391"/>
        <v>4</v>
      </c>
      <c r="G6889" s="13"/>
      <c r="H6889" s="21">
        <f t="shared" si="1387"/>
        <v>4</v>
      </c>
      <c r="I6889" s="13"/>
      <c r="J6889" s="11" t="str">
        <f t="shared" si="1392"/>
        <v>X</v>
      </c>
      <c r="K6889" s="11" t="str">
        <f t="shared" si="1393"/>
        <v/>
      </c>
      <c r="L6889" s="11" t="str">
        <f t="shared" si="1394"/>
        <v/>
      </c>
      <c r="M6889" s="13"/>
      <c r="X6889" s="13"/>
    </row>
    <row r="6890" spans="1:24" x14ac:dyDescent="0.3">
      <c r="A6890" s="13"/>
      <c r="B6890" s="11">
        <v>7908</v>
      </c>
      <c r="C6890" s="14">
        <f t="shared" si="1384"/>
        <v>88.926900000000003</v>
      </c>
      <c r="D6890" s="13"/>
      <c r="E6890" s="14">
        <f t="shared" si="1386"/>
        <v>88.926599999999993</v>
      </c>
      <c r="F6890" s="21">
        <f t="shared" si="1391"/>
        <v>4</v>
      </c>
      <c r="G6890" s="13"/>
      <c r="H6890" s="21">
        <f t="shared" si="1387"/>
        <v>2.9999999999999996</v>
      </c>
      <c r="I6890" s="13"/>
      <c r="J6890" s="11" t="str">
        <f t="shared" si="1392"/>
        <v/>
      </c>
      <c r="K6890" s="11" t="str">
        <f t="shared" si="1393"/>
        <v/>
      </c>
      <c r="L6890" s="11" t="str">
        <f t="shared" si="1394"/>
        <v>O</v>
      </c>
      <c r="M6890" s="13"/>
      <c r="X6890" s="13"/>
    </row>
    <row r="6891" spans="1:24" x14ac:dyDescent="0.3">
      <c r="A6891" s="13"/>
      <c r="B6891" s="11">
        <v>7909</v>
      </c>
      <c r="C6891" s="14">
        <f t="shared" si="1384"/>
        <v>88.932599999999994</v>
      </c>
      <c r="D6891" s="13"/>
      <c r="E6891" s="14">
        <f t="shared" si="1386"/>
        <v>88.932199999999995</v>
      </c>
      <c r="F6891" s="21">
        <f t="shared" si="1391"/>
        <v>3</v>
      </c>
      <c r="G6891" s="13"/>
      <c r="H6891" s="21">
        <f t="shared" si="1387"/>
        <v>4</v>
      </c>
      <c r="I6891" s="13"/>
      <c r="J6891" s="11" t="str">
        <f t="shared" si="1392"/>
        <v/>
      </c>
      <c r="K6891" s="11" t="str">
        <f t="shared" si="1393"/>
        <v>U</v>
      </c>
      <c r="L6891" s="11" t="str">
        <f t="shared" si="1394"/>
        <v/>
      </c>
      <c r="M6891" s="13"/>
      <c r="X6891" s="13"/>
    </row>
    <row r="6892" spans="1:24" x14ac:dyDescent="0.3">
      <c r="A6892" s="13"/>
      <c r="B6892" s="11">
        <v>7910</v>
      </c>
      <c r="C6892" s="14">
        <f t="shared" si="1384"/>
        <v>88.938199999999995</v>
      </c>
      <c r="D6892" s="13"/>
      <c r="E6892" s="14">
        <f t="shared" si="1386"/>
        <v>88.937899999999999</v>
      </c>
      <c r="F6892" s="21">
        <f t="shared" si="1391"/>
        <v>3</v>
      </c>
      <c r="G6892" s="13"/>
      <c r="H6892" s="21">
        <f t="shared" si="1387"/>
        <v>2.9999999999999996</v>
      </c>
      <c r="I6892" s="13"/>
      <c r="J6892" s="11" t="str">
        <f t="shared" si="1392"/>
        <v>X</v>
      </c>
      <c r="K6892" s="11" t="str">
        <f t="shared" si="1393"/>
        <v/>
      </c>
      <c r="L6892" s="11" t="str">
        <f t="shared" si="1394"/>
        <v/>
      </c>
      <c r="M6892" s="13"/>
      <c r="X6892" s="13"/>
    </row>
    <row r="6893" spans="1:24" x14ac:dyDescent="0.3">
      <c r="A6893" s="13"/>
      <c r="B6893" s="11">
        <v>7911</v>
      </c>
      <c r="C6893" s="14">
        <f t="shared" si="1384"/>
        <v>88.943799999999996</v>
      </c>
      <c r="D6893" s="13"/>
      <c r="E6893" s="14">
        <f t="shared" si="1386"/>
        <v>88.9435</v>
      </c>
      <c r="F6893" s="21">
        <f t="shared" si="1391"/>
        <v>3</v>
      </c>
      <c r="G6893" s="13"/>
      <c r="H6893" s="21">
        <f t="shared" si="1387"/>
        <v>2.9999999999999996</v>
      </c>
      <c r="I6893" s="13"/>
      <c r="J6893" s="11" t="str">
        <f t="shared" si="1392"/>
        <v>X</v>
      </c>
      <c r="K6893" s="11" t="str">
        <f t="shared" si="1393"/>
        <v/>
      </c>
      <c r="L6893" s="11" t="str">
        <f t="shared" si="1394"/>
        <v/>
      </c>
      <c r="M6893" s="13"/>
      <c r="X6893" s="13"/>
    </row>
    <row r="6894" spans="1:24" x14ac:dyDescent="0.3">
      <c r="A6894" s="13"/>
      <c r="B6894" s="11">
        <v>7912</v>
      </c>
      <c r="C6894" s="14">
        <f t="shared" si="1384"/>
        <v>88.949399999999997</v>
      </c>
      <c r="D6894" s="13"/>
      <c r="E6894" s="14">
        <f t="shared" si="1386"/>
        <v>88.949200000000005</v>
      </c>
      <c r="F6894" s="21">
        <f t="shared" si="1391"/>
        <v>3</v>
      </c>
      <c r="G6894" s="13"/>
      <c r="H6894" s="21">
        <f t="shared" si="1387"/>
        <v>2</v>
      </c>
      <c r="I6894" s="13"/>
      <c r="J6894" s="11" t="str">
        <f t="shared" si="1392"/>
        <v/>
      </c>
      <c r="K6894" s="11" t="str">
        <f t="shared" si="1393"/>
        <v/>
      </c>
      <c r="L6894" s="11" t="str">
        <f t="shared" si="1394"/>
        <v>O</v>
      </c>
      <c r="M6894" s="13"/>
      <c r="X6894" s="13"/>
    </row>
    <row r="6895" spans="1:24" x14ac:dyDescent="0.3">
      <c r="A6895" s="13"/>
      <c r="B6895" s="11">
        <v>7913</v>
      </c>
      <c r="C6895" s="14">
        <f t="shared" si="1384"/>
        <v>88.954999999999998</v>
      </c>
      <c r="D6895" s="13"/>
      <c r="E6895" s="14">
        <f t="shared" si="1386"/>
        <v>88.954800000000006</v>
      </c>
      <c r="F6895" s="21">
        <f t="shared" si="1391"/>
        <v>2</v>
      </c>
      <c r="G6895" s="13"/>
      <c r="H6895" s="21">
        <f t="shared" si="1387"/>
        <v>2</v>
      </c>
      <c r="I6895" s="13"/>
      <c r="J6895" s="11" t="str">
        <f t="shared" si="1392"/>
        <v>X</v>
      </c>
      <c r="K6895" s="11" t="str">
        <f t="shared" si="1393"/>
        <v/>
      </c>
      <c r="L6895" s="11" t="str">
        <f t="shared" si="1394"/>
        <v/>
      </c>
      <c r="M6895" s="13"/>
      <c r="X6895" s="13"/>
    </row>
    <row r="6896" spans="1:24" x14ac:dyDescent="0.3">
      <c r="A6896" s="13"/>
      <c r="B6896" s="11">
        <v>7914</v>
      </c>
      <c r="C6896" s="14">
        <f t="shared" si="1384"/>
        <v>88.960700000000003</v>
      </c>
      <c r="D6896" s="13"/>
      <c r="E6896" s="14">
        <f t="shared" si="1386"/>
        <v>88.960499999999996</v>
      </c>
      <c r="F6896" s="21">
        <f t="shared" si="1391"/>
        <v>2</v>
      </c>
      <c r="G6896" s="13"/>
      <c r="H6896" s="21">
        <f t="shared" si="1387"/>
        <v>2</v>
      </c>
      <c r="I6896" s="13"/>
      <c r="J6896" s="11" t="str">
        <f t="shared" si="1392"/>
        <v>X</v>
      </c>
      <c r="K6896" s="11" t="str">
        <f t="shared" si="1393"/>
        <v/>
      </c>
      <c r="L6896" s="11" t="str">
        <f t="shared" si="1394"/>
        <v/>
      </c>
      <c r="M6896" s="13"/>
      <c r="X6896" s="13"/>
    </row>
    <row r="6897" spans="1:24" x14ac:dyDescent="0.3">
      <c r="A6897" s="13"/>
      <c r="B6897" s="11">
        <v>7915</v>
      </c>
      <c r="C6897" s="14">
        <f t="shared" si="1384"/>
        <v>88.966300000000004</v>
      </c>
      <c r="D6897" s="13"/>
      <c r="E6897" s="14">
        <f t="shared" si="1386"/>
        <v>88.966099999999997</v>
      </c>
      <c r="F6897" s="21">
        <f t="shared" si="1391"/>
        <v>2</v>
      </c>
      <c r="G6897" s="13"/>
      <c r="H6897" s="21">
        <f t="shared" si="1387"/>
        <v>2</v>
      </c>
      <c r="I6897" s="13"/>
      <c r="J6897" s="11" t="str">
        <f t="shared" si="1392"/>
        <v>X</v>
      </c>
      <c r="K6897" s="11" t="str">
        <f t="shared" si="1393"/>
        <v/>
      </c>
      <c r="L6897" s="11" t="str">
        <f t="shared" si="1394"/>
        <v/>
      </c>
      <c r="M6897" s="13"/>
      <c r="X6897" s="13"/>
    </row>
    <row r="6898" spans="1:24" x14ac:dyDescent="0.3">
      <c r="A6898" s="13"/>
      <c r="B6898" s="11">
        <v>7916</v>
      </c>
      <c r="C6898" s="14">
        <f t="shared" si="1384"/>
        <v>88.971900000000005</v>
      </c>
      <c r="D6898" s="13"/>
      <c r="E6898" s="14">
        <f t="shared" si="1386"/>
        <v>88.971800000000002</v>
      </c>
      <c r="F6898" s="21">
        <f t="shared" si="1391"/>
        <v>1</v>
      </c>
      <c r="G6898" s="13"/>
      <c r="H6898" s="21">
        <f t="shared" si="1387"/>
        <v>1</v>
      </c>
      <c r="I6898" s="13"/>
      <c r="J6898" s="11" t="str">
        <f t="shared" si="1392"/>
        <v>X</v>
      </c>
      <c r="K6898" s="11" t="str">
        <f t="shared" si="1393"/>
        <v/>
      </c>
      <c r="L6898" s="11" t="str">
        <f t="shared" si="1394"/>
        <v/>
      </c>
      <c r="M6898" s="13"/>
      <c r="X6898" s="13"/>
    </row>
    <row r="6899" spans="1:24" x14ac:dyDescent="0.3">
      <c r="A6899" s="13"/>
      <c r="B6899" s="11">
        <v>7917</v>
      </c>
      <c r="C6899" s="14">
        <f t="shared" si="1384"/>
        <v>88.977500000000006</v>
      </c>
      <c r="D6899" s="13"/>
      <c r="E6899" s="14">
        <f t="shared" si="1386"/>
        <v>88.977400000000003</v>
      </c>
      <c r="F6899" s="21">
        <f t="shared" si="1391"/>
        <v>1</v>
      </c>
      <c r="G6899" s="13"/>
      <c r="H6899" s="21">
        <f t="shared" si="1387"/>
        <v>1</v>
      </c>
      <c r="I6899" s="13"/>
      <c r="J6899" s="11" t="str">
        <f t="shared" si="1392"/>
        <v>X</v>
      </c>
      <c r="K6899" s="11" t="str">
        <f t="shared" si="1393"/>
        <v/>
      </c>
      <c r="L6899" s="11" t="str">
        <f t="shared" si="1394"/>
        <v/>
      </c>
      <c r="M6899" s="13"/>
      <c r="X6899" s="13"/>
    </row>
    <row r="6900" spans="1:24" x14ac:dyDescent="0.3">
      <c r="A6900" s="13"/>
      <c r="B6900" s="11">
        <v>7918</v>
      </c>
      <c r="C6900" s="14">
        <f t="shared" si="1384"/>
        <v>88.983099999999993</v>
      </c>
      <c r="D6900" s="13"/>
      <c r="E6900" s="14">
        <f t="shared" si="1386"/>
        <v>88.983099999999993</v>
      </c>
      <c r="F6900" s="21">
        <f t="shared" si="1391"/>
        <v>1</v>
      </c>
      <c r="G6900" s="13"/>
      <c r="H6900" s="21">
        <f t="shared" si="1387"/>
        <v>0</v>
      </c>
      <c r="I6900" s="13"/>
      <c r="J6900" s="11" t="str">
        <f t="shared" si="1392"/>
        <v/>
      </c>
      <c r="K6900" s="11" t="str">
        <f t="shared" si="1393"/>
        <v/>
      </c>
      <c r="L6900" s="11" t="str">
        <f t="shared" si="1394"/>
        <v>O</v>
      </c>
      <c r="M6900" s="13"/>
      <c r="X6900" s="13"/>
    </row>
    <row r="6901" spans="1:24" x14ac:dyDescent="0.3">
      <c r="A6901" s="13"/>
      <c r="B6901" s="11">
        <v>7919</v>
      </c>
      <c r="C6901" s="14">
        <f t="shared" si="1384"/>
        <v>88.988799999999998</v>
      </c>
      <c r="D6901" s="13"/>
      <c r="E6901" s="14">
        <f t="shared" si="1386"/>
        <v>88.988699999999994</v>
      </c>
      <c r="F6901" s="21">
        <f t="shared" si="1391"/>
        <v>1</v>
      </c>
      <c r="G6901" s="13"/>
      <c r="H6901" s="21">
        <f t="shared" si="1387"/>
        <v>1</v>
      </c>
      <c r="I6901" s="13"/>
      <c r="J6901" s="11" t="str">
        <f t="shared" si="1392"/>
        <v>X</v>
      </c>
      <c r="K6901" s="11" t="str">
        <f t="shared" si="1393"/>
        <v/>
      </c>
      <c r="L6901" s="11" t="str">
        <f t="shared" si="1394"/>
        <v/>
      </c>
      <c r="M6901" s="13"/>
      <c r="X6901" s="13"/>
    </row>
    <row r="6902" spans="1:24" x14ac:dyDescent="0.3">
      <c r="A6902" s="13"/>
      <c r="B6902" s="11">
        <v>7920</v>
      </c>
      <c r="C6902" s="14">
        <f t="shared" si="1384"/>
        <v>88.994399999999999</v>
      </c>
      <c r="D6902" s="13"/>
      <c r="E6902" s="14">
        <f t="shared" si="1386"/>
        <v>88.994399999999999</v>
      </c>
      <c r="F6902" s="21">
        <f t="shared" si="1391"/>
        <v>0</v>
      </c>
      <c r="G6902" s="13"/>
      <c r="H6902" s="21">
        <f t="shared" si="1387"/>
        <v>0</v>
      </c>
      <c r="I6902" s="13"/>
      <c r="J6902" s="11" t="str">
        <f t="shared" si="1392"/>
        <v>X</v>
      </c>
      <c r="K6902" s="11" t="str">
        <f t="shared" si="1393"/>
        <v/>
      </c>
      <c r="L6902" s="11" t="str">
        <f t="shared" si="1394"/>
        <v/>
      </c>
      <c r="M6902" s="13"/>
      <c r="X6902" s="13"/>
    </row>
    <row r="6903" spans="1:24" x14ac:dyDescent="0.3">
      <c r="A6903" s="13"/>
      <c r="B6903" s="11">
        <v>7921</v>
      </c>
      <c r="C6903" s="14">
        <f t="shared" si="1384"/>
        <v>89</v>
      </c>
      <c r="D6903" s="13"/>
      <c r="E6903" s="14">
        <f>88+(B6903-7744)/177</f>
        <v>89</v>
      </c>
      <c r="F6903" s="20"/>
      <c r="G6903" s="13"/>
      <c r="H6903" s="21">
        <f t="shared" si="1387"/>
        <v>0</v>
      </c>
      <c r="I6903" s="13"/>
      <c r="J6903" s="10">
        <f>COUNTIF(J6727:J6902,"X")</f>
        <v>134</v>
      </c>
      <c r="K6903" s="10">
        <f>COUNTIF(K6727:K6902,"U")</f>
        <v>19</v>
      </c>
      <c r="L6903" s="10">
        <f>COUNTIF(L6727:L6902,"O")</f>
        <v>23</v>
      </c>
      <c r="M6903" s="13"/>
      <c r="X6903" s="13"/>
    </row>
    <row r="6904" spans="1:24" x14ac:dyDescent="0.3">
      <c r="A6904" s="13"/>
      <c r="B6904" s="11">
        <v>7922</v>
      </c>
      <c r="C6904" s="14">
        <f t="shared" si="1384"/>
        <v>89.005600000000001</v>
      </c>
      <c r="D6904" s="13"/>
      <c r="E6904" s="14">
        <f t="shared" ref="E6904:E6967" si="1395">ROUND(89+(B6904-7921)/179,4)</f>
        <v>89.005600000000001</v>
      </c>
      <c r="F6904" s="21">
        <f t="shared" ref="F6904:F6928" si="1396">ROUND(((E6904-89)/0.14)*(14/2),0)</f>
        <v>0</v>
      </c>
      <c r="G6904" s="13"/>
      <c r="H6904" s="21">
        <f t="shared" si="1387"/>
        <v>0</v>
      </c>
      <c r="I6904" s="13"/>
      <c r="J6904" s="11" t="str">
        <f t="shared" ref="J6904:J6935" si="1397">IF(H6904=F6904,"X","")</f>
        <v>X</v>
      </c>
      <c r="K6904" s="11" t="str">
        <f t="shared" ref="K6904:K6935" si="1398">IF(H6904&gt;F6904,"U","")</f>
        <v/>
      </c>
      <c r="L6904" s="11" t="str">
        <f t="shared" ref="L6904:L6935" si="1399">IF(H6904&lt;F6904,"O","")</f>
        <v/>
      </c>
      <c r="M6904" s="13"/>
      <c r="X6904" s="13"/>
    </row>
    <row r="6905" spans="1:24" x14ac:dyDescent="0.3">
      <c r="A6905" s="13"/>
      <c r="B6905" s="11">
        <v>7923</v>
      </c>
      <c r="C6905" s="14">
        <f t="shared" si="1384"/>
        <v>89.011200000000002</v>
      </c>
      <c r="D6905" s="13"/>
      <c r="E6905" s="14">
        <f t="shared" si="1395"/>
        <v>89.011200000000002</v>
      </c>
      <c r="F6905" s="21">
        <f t="shared" si="1396"/>
        <v>1</v>
      </c>
      <c r="G6905" s="13"/>
      <c r="H6905" s="21">
        <f t="shared" si="1387"/>
        <v>0</v>
      </c>
      <c r="I6905" s="13"/>
      <c r="J6905" s="11" t="str">
        <f t="shared" si="1397"/>
        <v/>
      </c>
      <c r="K6905" s="11" t="str">
        <f t="shared" si="1398"/>
        <v/>
      </c>
      <c r="L6905" s="11" t="str">
        <f t="shared" si="1399"/>
        <v>O</v>
      </c>
      <c r="M6905" s="13"/>
      <c r="X6905" s="13"/>
    </row>
    <row r="6906" spans="1:24" x14ac:dyDescent="0.3">
      <c r="A6906" s="13"/>
      <c r="B6906" s="11">
        <v>7924</v>
      </c>
      <c r="C6906" s="14">
        <f t="shared" si="1384"/>
        <v>89.016900000000007</v>
      </c>
      <c r="D6906" s="13"/>
      <c r="E6906" s="14">
        <f t="shared" si="1395"/>
        <v>89.016800000000003</v>
      </c>
      <c r="F6906" s="21">
        <f t="shared" si="1396"/>
        <v>1</v>
      </c>
      <c r="G6906" s="13"/>
      <c r="H6906" s="21">
        <f t="shared" si="1387"/>
        <v>1</v>
      </c>
      <c r="I6906" s="13"/>
      <c r="J6906" s="11" t="str">
        <f t="shared" si="1397"/>
        <v>X</v>
      </c>
      <c r="K6906" s="11" t="str">
        <f t="shared" si="1398"/>
        <v/>
      </c>
      <c r="L6906" s="11" t="str">
        <f t="shared" si="1399"/>
        <v/>
      </c>
      <c r="M6906" s="13"/>
      <c r="X6906" s="13"/>
    </row>
    <row r="6907" spans="1:24" x14ac:dyDescent="0.3">
      <c r="A6907" s="13"/>
      <c r="B6907" s="11">
        <v>7925</v>
      </c>
      <c r="C6907" s="14">
        <f t="shared" si="1384"/>
        <v>89.022499999999994</v>
      </c>
      <c r="D6907" s="13"/>
      <c r="E6907" s="14">
        <f t="shared" si="1395"/>
        <v>89.022300000000001</v>
      </c>
      <c r="F6907" s="21">
        <f t="shared" si="1396"/>
        <v>1</v>
      </c>
      <c r="G6907" s="13"/>
      <c r="H6907" s="21">
        <f t="shared" si="1387"/>
        <v>2</v>
      </c>
      <c r="I6907" s="13"/>
      <c r="J6907" s="11" t="str">
        <f t="shared" si="1397"/>
        <v/>
      </c>
      <c r="K6907" s="11" t="str">
        <f t="shared" si="1398"/>
        <v>U</v>
      </c>
      <c r="L6907" s="11" t="str">
        <f t="shared" si="1399"/>
        <v/>
      </c>
      <c r="M6907" s="13"/>
      <c r="X6907" s="13"/>
    </row>
    <row r="6908" spans="1:24" x14ac:dyDescent="0.3">
      <c r="A6908" s="13"/>
      <c r="B6908" s="11">
        <v>7926</v>
      </c>
      <c r="C6908" s="14">
        <f t="shared" si="1384"/>
        <v>89.028099999999995</v>
      </c>
      <c r="D6908" s="13"/>
      <c r="E6908" s="14">
        <f t="shared" si="1395"/>
        <v>89.027900000000002</v>
      </c>
      <c r="F6908" s="21">
        <f t="shared" si="1396"/>
        <v>1</v>
      </c>
      <c r="G6908" s="13"/>
      <c r="H6908" s="21">
        <f t="shared" si="1387"/>
        <v>2</v>
      </c>
      <c r="I6908" s="13"/>
      <c r="J6908" s="11" t="str">
        <f t="shared" si="1397"/>
        <v/>
      </c>
      <c r="K6908" s="11" t="str">
        <f t="shared" si="1398"/>
        <v>U</v>
      </c>
      <c r="L6908" s="11" t="str">
        <f t="shared" si="1399"/>
        <v/>
      </c>
      <c r="M6908" s="13"/>
      <c r="X6908" s="13"/>
    </row>
    <row r="6909" spans="1:24" x14ac:dyDescent="0.3">
      <c r="A6909" s="13"/>
      <c r="B6909" s="11">
        <v>7927</v>
      </c>
      <c r="C6909" s="14">
        <f t="shared" si="1384"/>
        <v>89.033699999999996</v>
      </c>
      <c r="D6909" s="13"/>
      <c r="E6909" s="14">
        <f t="shared" si="1395"/>
        <v>89.033500000000004</v>
      </c>
      <c r="F6909" s="21">
        <f t="shared" si="1396"/>
        <v>2</v>
      </c>
      <c r="G6909" s="13"/>
      <c r="H6909" s="21">
        <f t="shared" si="1387"/>
        <v>2</v>
      </c>
      <c r="I6909" s="13"/>
      <c r="J6909" s="11" t="str">
        <f t="shared" si="1397"/>
        <v>X</v>
      </c>
      <c r="K6909" s="11" t="str">
        <f t="shared" si="1398"/>
        <v/>
      </c>
      <c r="L6909" s="11" t="str">
        <f t="shared" si="1399"/>
        <v/>
      </c>
      <c r="M6909" s="13"/>
      <c r="X6909" s="13"/>
    </row>
    <row r="6910" spans="1:24" x14ac:dyDescent="0.3">
      <c r="A6910" s="13"/>
      <c r="B6910" s="11">
        <v>7928</v>
      </c>
      <c r="C6910" s="14">
        <f t="shared" si="1384"/>
        <v>89.039299999999997</v>
      </c>
      <c r="D6910" s="13"/>
      <c r="E6910" s="14">
        <f t="shared" si="1395"/>
        <v>89.039100000000005</v>
      </c>
      <c r="F6910" s="21">
        <f t="shared" si="1396"/>
        <v>2</v>
      </c>
      <c r="G6910" s="13"/>
      <c r="H6910" s="21">
        <f t="shared" si="1387"/>
        <v>2</v>
      </c>
      <c r="I6910" s="13"/>
      <c r="J6910" s="11" t="str">
        <f t="shared" si="1397"/>
        <v>X</v>
      </c>
      <c r="K6910" s="11" t="str">
        <f t="shared" si="1398"/>
        <v/>
      </c>
      <c r="L6910" s="11" t="str">
        <f t="shared" si="1399"/>
        <v/>
      </c>
      <c r="M6910" s="13"/>
      <c r="X6910" s="13"/>
    </row>
    <row r="6911" spans="1:24" x14ac:dyDescent="0.3">
      <c r="A6911" s="13"/>
      <c r="B6911" s="11">
        <v>7929</v>
      </c>
      <c r="C6911" s="14">
        <f t="shared" si="1384"/>
        <v>89.044899999999998</v>
      </c>
      <c r="D6911" s="13"/>
      <c r="E6911" s="14">
        <f t="shared" si="1395"/>
        <v>89.044700000000006</v>
      </c>
      <c r="F6911" s="21">
        <f t="shared" si="1396"/>
        <v>2</v>
      </c>
      <c r="G6911" s="13"/>
      <c r="H6911" s="21">
        <f t="shared" si="1387"/>
        <v>2</v>
      </c>
      <c r="I6911" s="13"/>
      <c r="J6911" s="11" t="str">
        <f t="shared" si="1397"/>
        <v>X</v>
      </c>
      <c r="K6911" s="11" t="str">
        <f t="shared" si="1398"/>
        <v/>
      </c>
      <c r="L6911" s="11" t="str">
        <f t="shared" si="1399"/>
        <v/>
      </c>
      <c r="M6911" s="13"/>
      <c r="X6911" s="13"/>
    </row>
    <row r="6912" spans="1:24" x14ac:dyDescent="0.3">
      <c r="A6912" s="13"/>
      <c r="B6912" s="11">
        <v>7930</v>
      </c>
      <c r="C6912" s="14">
        <f t="shared" si="1384"/>
        <v>89.0505</v>
      </c>
      <c r="D6912" s="13"/>
      <c r="E6912" s="14">
        <f t="shared" si="1395"/>
        <v>89.050299999999993</v>
      </c>
      <c r="F6912" s="21">
        <f t="shared" si="1396"/>
        <v>3</v>
      </c>
      <c r="G6912" s="13"/>
      <c r="H6912" s="21">
        <f t="shared" si="1387"/>
        <v>2</v>
      </c>
      <c r="I6912" s="13"/>
      <c r="J6912" s="11" t="str">
        <f t="shared" si="1397"/>
        <v/>
      </c>
      <c r="K6912" s="11" t="str">
        <f t="shared" si="1398"/>
        <v/>
      </c>
      <c r="L6912" s="11" t="str">
        <f t="shared" si="1399"/>
        <v>O</v>
      </c>
      <c r="M6912" s="13"/>
      <c r="X6912" s="13"/>
    </row>
    <row r="6913" spans="1:24" x14ac:dyDescent="0.3">
      <c r="A6913" s="13"/>
      <c r="B6913" s="11">
        <v>7931</v>
      </c>
      <c r="C6913" s="14">
        <f t="shared" si="1384"/>
        <v>89.056200000000004</v>
      </c>
      <c r="D6913" s="13"/>
      <c r="E6913" s="14">
        <f t="shared" si="1395"/>
        <v>89.055899999999994</v>
      </c>
      <c r="F6913" s="21">
        <f t="shared" si="1396"/>
        <v>3</v>
      </c>
      <c r="G6913" s="13"/>
      <c r="H6913" s="21">
        <f t="shared" si="1387"/>
        <v>2.9999999999999996</v>
      </c>
      <c r="I6913" s="13"/>
      <c r="J6913" s="11" t="str">
        <f t="shared" si="1397"/>
        <v>X</v>
      </c>
      <c r="K6913" s="11" t="str">
        <f t="shared" si="1398"/>
        <v/>
      </c>
      <c r="L6913" s="11" t="str">
        <f t="shared" si="1399"/>
        <v/>
      </c>
      <c r="M6913" s="13"/>
      <c r="X6913" s="13"/>
    </row>
    <row r="6914" spans="1:24" x14ac:dyDescent="0.3">
      <c r="A6914" s="13"/>
      <c r="B6914" s="11">
        <v>7932</v>
      </c>
      <c r="C6914" s="14">
        <f t="shared" si="1384"/>
        <v>89.061800000000005</v>
      </c>
      <c r="D6914" s="13"/>
      <c r="E6914" s="14">
        <f t="shared" si="1395"/>
        <v>89.061499999999995</v>
      </c>
      <c r="F6914" s="21">
        <f t="shared" si="1396"/>
        <v>3</v>
      </c>
      <c r="G6914" s="13"/>
      <c r="H6914" s="21">
        <f t="shared" si="1387"/>
        <v>2.9999999999999996</v>
      </c>
      <c r="I6914" s="13"/>
      <c r="J6914" s="11" t="str">
        <f t="shared" si="1397"/>
        <v>X</v>
      </c>
      <c r="K6914" s="11" t="str">
        <f t="shared" si="1398"/>
        <v/>
      </c>
      <c r="L6914" s="11" t="str">
        <f t="shared" si="1399"/>
        <v/>
      </c>
      <c r="M6914" s="13"/>
      <c r="X6914" s="13"/>
    </row>
    <row r="6915" spans="1:24" x14ac:dyDescent="0.3">
      <c r="A6915" s="13"/>
      <c r="B6915" s="11">
        <v>7933</v>
      </c>
      <c r="C6915" s="14">
        <f t="shared" si="1384"/>
        <v>89.067400000000006</v>
      </c>
      <c r="D6915" s="13"/>
      <c r="E6915" s="14">
        <f t="shared" si="1395"/>
        <v>89.066999999999993</v>
      </c>
      <c r="F6915" s="21">
        <f t="shared" si="1396"/>
        <v>3</v>
      </c>
      <c r="G6915" s="13"/>
      <c r="H6915" s="21">
        <f t="shared" si="1387"/>
        <v>4</v>
      </c>
      <c r="I6915" s="13"/>
      <c r="J6915" s="11" t="str">
        <f t="shared" si="1397"/>
        <v/>
      </c>
      <c r="K6915" s="11" t="str">
        <f t="shared" si="1398"/>
        <v>U</v>
      </c>
      <c r="L6915" s="11" t="str">
        <f t="shared" si="1399"/>
        <v/>
      </c>
      <c r="M6915" s="13"/>
      <c r="X6915" s="13"/>
    </row>
    <row r="6916" spans="1:24" x14ac:dyDescent="0.3">
      <c r="A6916" s="13"/>
      <c r="B6916" s="11">
        <v>7934</v>
      </c>
      <c r="C6916" s="14">
        <f t="shared" si="1384"/>
        <v>89.072999999999993</v>
      </c>
      <c r="D6916" s="13"/>
      <c r="E6916" s="14">
        <f t="shared" si="1395"/>
        <v>89.072599999999994</v>
      </c>
      <c r="F6916" s="21">
        <f t="shared" si="1396"/>
        <v>4</v>
      </c>
      <c r="G6916" s="13"/>
      <c r="H6916" s="21">
        <f t="shared" si="1387"/>
        <v>4</v>
      </c>
      <c r="I6916" s="13"/>
      <c r="J6916" s="11" t="str">
        <f t="shared" si="1397"/>
        <v>X</v>
      </c>
      <c r="K6916" s="11" t="str">
        <f t="shared" si="1398"/>
        <v/>
      </c>
      <c r="L6916" s="11" t="str">
        <f t="shared" si="1399"/>
        <v/>
      </c>
      <c r="M6916" s="13"/>
      <c r="X6916" s="13"/>
    </row>
    <row r="6917" spans="1:24" x14ac:dyDescent="0.3">
      <c r="A6917" s="13"/>
      <c r="B6917" s="11">
        <v>7935</v>
      </c>
      <c r="C6917" s="14">
        <f t="shared" si="1384"/>
        <v>89.078599999999994</v>
      </c>
      <c r="D6917" s="13"/>
      <c r="E6917" s="14">
        <f t="shared" si="1395"/>
        <v>89.078199999999995</v>
      </c>
      <c r="F6917" s="21">
        <f t="shared" si="1396"/>
        <v>4</v>
      </c>
      <c r="G6917" s="13"/>
      <c r="H6917" s="21">
        <f t="shared" si="1387"/>
        <v>4</v>
      </c>
      <c r="I6917" s="13"/>
      <c r="J6917" s="11" t="str">
        <f t="shared" si="1397"/>
        <v>X</v>
      </c>
      <c r="K6917" s="11" t="str">
        <f t="shared" si="1398"/>
        <v/>
      </c>
      <c r="L6917" s="11" t="str">
        <f t="shared" si="1399"/>
        <v/>
      </c>
      <c r="M6917" s="13"/>
      <c r="X6917" s="13"/>
    </row>
    <row r="6918" spans="1:24" x14ac:dyDescent="0.3">
      <c r="A6918" s="13"/>
      <c r="B6918" s="11">
        <v>7936</v>
      </c>
      <c r="C6918" s="14">
        <f t="shared" ref="C6918:C6981" si="1400">ROUND(SQRT(B6918),4)</f>
        <v>89.084199999999996</v>
      </c>
      <c r="D6918" s="13"/>
      <c r="E6918" s="14">
        <f t="shared" si="1395"/>
        <v>89.083799999999997</v>
      </c>
      <c r="F6918" s="21">
        <f t="shared" si="1396"/>
        <v>4</v>
      </c>
      <c r="G6918" s="13"/>
      <c r="H6918" s="21">
        <f t="shared" si="1387"/>
        <v>4</v>
      </c>
      <c r="I6918" s="13"/>
      <c r="J6918" s="11" t="str">
        <f t="shared" si="1397"/>
        <v>X</v>
      </c>
      <c r="K6918" s="11" t="str">
        <f t="shared" si="1398"/>
        <v/>
      </c>
      <c r="L6918" s="11" t="str">
        <f t="shared" si="1399"/>
        <v/>
      </c>
      <c r="M6918" s="13"/>
      <c r="X6918" s="13"/>
    </row>
    <row r="6919" spans="1:24" x14ac:dyDescent="0.3">
      <c r="A6919" s="13"/>
      <c r="B6919" s="11">
        <v>7937</v>
      </c>
      <c r="C6919" s="14">
        <f t="shared" si="1400"/>
        <v>89.089799999999997</v>
      </c>
      <c r="D6919" s="13"/>
      <c r="E6919" s="14">
        <f t="shared" si="1395"/>
        <v>89.089399999999998</v>
      </c>
      <c r="F6919" s="21">
        <f t="shared" si="1396"/>
        <v>4</v>
      </c>
      <c r="G6919" s="13"/>
      <c r="H6919" s="21">
        <f t="shared" ref="H6919:H6982" si="1401">ROUND(C6919-E6919,4)*10000</f>
        <v>4</v>
      </c>
      <c r="I6919" s="13"/>
      <c r="J6919" s="11" t="str">
        <f t="shared" si="1397"/>
        <v>X</v>
      </c>
      <c r="K6919" s="11" t="str">
        <f t="shared" si="1398"/>
        <v/>
      </c>
      <c r="L6919" s="11" t="str">
        <f t="shared" si="1399"/>
        <v/>
      </c>
      <c r="M6919" s="13"/>
      <c r="X6919" s="13"/>
    </row>
    <row r="6920" spans="1:24" x14ac:dyDescent="0.3">
      <c r="A6920" s="13"/>
      <c r="B6920" s="11">
        <v>7938</v>
      </c>
      <c r="C6920" s="14">
        <f t="shared" si="1400"/>
        <v>89.095500000000001</v>
      </c>
      <c r="D6920" s="13"/>
      <c r="E6920" s="14">
        <f t="shared" si="1395"/>
        <v>89.094999999999999</v>
      </c>
      <c r="F6920" s="21">
        <f t="shared" si="1396"/>
        <v>5</v>
      </c>
      <c r="G6920" s="13"/>
      <c r="H6920" s="21">
        <f t="shared" si="1401"/>
        <v>5</v>
      </c>
      <c r="I6920" s="13"/>
      <c r="J6920" s="11" t="str">
        <f t="shared" si="1397"/>
        <v>X</v>
      </c>
      <c r="K6920" s="11" t="str">
        <f t="shared" si="1398"/>
        <v/>
      </c>
      <c r="L6920" s="11" t="str">
        <f t="shared" si="1399"/>
        <v/>
      </c>
      <c r="M6920" s="13"/>
      <c r="X6920" s="13"/>
    </row>
    <row r="6921" spans="1:24" x14ac:dyDescent="0.3">
      <c r="A6921" s="13"/>
      <c r="B6921" s="11">
        <v>7939</v>
      </c>
      <c r="C6921" s="14">
        <f t="shared" si="1400"/>
        <v>89.101100000000002</v>
      </c>
      <c r="D6921" s="13"/>
      <c r="E6921" s="14">
        <f t="shared" si="1395"/>
        <v>89.1006</v>
      </c>
      <c r="F6921" s="21">
        <f t="shared" si="1396"/>
        <v>5</v>
      </c>
      <c r="G6921" s="13"/>
      <c r="H6921" s="21">
        <f t="shared" si="1401"/>
        <v>5</v>
      </c>
      <c r="I6921" s="13"/>
      <c r="J6921" s="11" t="str">
        <f t="shared" si="1397"/>
        <v>X</v>
      </c>
      <c r="K6921" s="11" t="str">
        <f t="shared" si="1398"/>
        <v/>
      </c>
      <c r="L6921" s="11" t="str">
        <f t="shared" si="1399"/>
        <v/>
      </c>
      <c r="M6921" s="13"/>
      <c r="X6921" s="13"/>
    </row>
    <row r="6922" spans="1:24" x14ac:dyDescent="0.3">
      <c r="A6922" s="13"/>
      <c r="B6922" s="11">
        <v>7940</v>
      </c>
      <c r="C6922" s="14">
        <f t="shared" si="1400"/>
        <v>89.106700000000004</v>
      </c>
      <c r="D6922" s="13"/>
      <c r="E6922" s="14">
        <f t="shared" si="1395"/>
        <v>89.106099999999998</v>
      </c>
      <c r="F6922" s="21">
        <f t="shared" si="1396"/>
        <v>5</v>
      </c>
      <c r="G6922" s="13"/>
      <c r="H6922" s="21">
        <f t="shared" si="1401"/>
        <v>5.9999999999999991</v>
      </c>
      <c r="I6922" s="13"/>
      <c r="J6922" s="11" t="str">
        <f t="shared" si="1397"/>
        <v/>
      </c>
      <c r="K6922" s="11" t="str">
        <f t="shared" si="1398"/>
        <v>U</v>
      </c>
      <c r="L6922" s="11" t="str">
        <f t="shared" si="1399"/>
        <v/>
      </c>
      <c r="M6922" s="13"/>
      <c r="X6922" s="13"/>
    </row>
    <row r="6923" spans="1:24" x14ac:dyDescent="0.3">
      <c r="A6923" s="13"/>
      <c r="B6923" s="11">
        <v>7941</v>
      </c>
      <c r="C6923" s="14">
        <f t="shared" si="1400"/>
        <v>89.112300000000005</v>
      </c>
      <c r="D6923" s="13"/>
      <c r="E6923" s="14">
        <f t="shared" si="1395"/>
        <v>89.111699999999999</v>
      </c>
      <c r="F6923" s="21">
        <f t="shared" si="1396"/>
        <v>6</v>
      </c>
      <c r="G6923" s="13"/>
      <c r="H6923" s="21">
        <f t="shared" si="1401"/>
        <v>5.9999999999999991</v>
      </c>
      <c r="I6923" s="13"/>
      <c r="J6923" s="11" t="str">
        <f t="shared" si="1397"/>
        <v>X</v>
      </c>
      <c r="K6923" s="11" t="str">
        <f t="shared" si="1398"/>
        <v/>
      </c>
      <c r="L6923" s="11" t="str">
        <f t="shared" si="1399"/>
        <v/>
      </c>
      <c r="M6923" s="13"/>
      <c r="X6923" s="13"/>
    </row>
    <row r="6924" spans="1:24" x14ac:dyDescent="0.3">
      <c r="A6924" s="13"/>
      <c r="B6924" s="11">
        <v>7942</v>
      </c>
      <c r="C6924" s="14">
        <f t="shared" si="1400"/>
        <v>89.117900000000006</v>
      </c>
      <c r="D6924" s="13"/>
      <c r="E6924" s="14">
        <f t="shared" si="1395"/>
        <v>89.1173</v>
      </c>
      <c r="F6924" s="21">
        <f t="shared" si="1396"/>
        <v>6</v>
      </c>
      <c r="G6924" s="13"/>
      <c r="H6924" s="21">
        <f t="shared" si="1401"/>
        <v>5.9999999999999991</v>
      </c>
      <c r="I6924" s="13"/>
      <c r="J6924" s="11" t="str">
        <f t="shared" si="1397"/>
        <v>X</v>
      </c>
      <c r="K6924" s="11" t="str">
        <f t="shared" si="1398"/>
        <v/>
      </c>
      <c r="L6924" s="11" t="str">
        <f t="shared" si="1399"/>
        <v/>
      </c>
      <c r="M6924" s="13"/>
      <c r="X6924" s="13"/>
    </row>
    <row r="6925" spans="1:24" x14ac:dyDescent="0.3">
      <c r="A6925" s="13"/>
      <c r="B6925" s="11">
        <v>7943</v>
      </c>
      <c r="C6925" s="14">
        <f t="shared" si="1400"/>
        <v>89.123500000000007</v>
      </c>
      <c r="D6925" s="13"/>
      <c r="E6925" s="14">
        <f t="shared" si="1395"/>
        <v>89.122900000000001</v>
      </c>
      <c r="F6925" s="21">
        <f t="shared" si="1396"/>
        <v>6</v>
      </c>
      <c r="G6925" s="13"/>
      <c r="H6925" s="21">
        <f t="shared" si="1401"/>
        <v>5.9999999999999991</v>
      </c>
      <c r="I6925" s="13"/>
      <c r="J6925" s="11" t="str">
        <f t="shared" si="1397"/>
        <v>X</v>
      </c>
      <c r="K6925" s="11" t="str">
        <f t="shared" si="1398"/>
        <v/>
      </c>
      <c r="L6925" s="11" t="str">
        <f t="shared" si="1399"/>
        <v/>
      </c>
      <c r="M6925" s="13"/>
      <c r="X6925" s="13"/>
    </row>
    <row r="6926" spans="1:24" x14ac:dyDescent="0.3">
      <c r="A6926" s="13"/>
      <c r="B6926" s="11">
        <v>7944</v>
      </c>
      <c r="C6926" s="14">
        <f t="shared" si="1400"/>
        <v>89.129099999999994</v>
      </c>
      <c r="D6926" s="13"/>
      <c r="E6926" s="14">
        <f t="shared" si="1395"/>
        <v>89.128500000000003</v>
      </c>
      <c r="F6926" s="21">
        <f t="shared" si="1396"/>
        <v>6</v>
      </c>
      <c r="G6926" s="13"/>
      <c r="H6926" s="21">
        <f t="shared" si="1401"/>
        <v>5.9999999999999991</v>
      </c>
      <c r="I6926" s="13"/>
      <c r="J6926" s="11" t="str">
        <f t="shared" si="1397"/>
        <v>X</v>
      </c>
      <c r="K6926" s="11" t="str">
        <f t="shared" si="1398"/>
        <v/>
      </c>
      <c r="L6926" s="11" t="str">
        <f t="shared" si="1399"/>
        <v/>
      </c>
      <c r="M6926" s="13"/>
      <c r="X6926" s="13"/>
    </row>
    <row r="6927" spans="1:24" x14ac:dyDescent="0.3">
      <c r="A6927" s="13"/>
      <c r="B6927" s="11">
        <v>7945</v>
      </c>
      <c r="C6927" s="14">
        <f t="shared" si="1400"/>
        <v>89.134699999999995</v>
      </c>
      <c r="D6927" s="13"/>
      <c r="E6927" s="14">
        <f t="shared" si="1395"/>
        <v>89.134100000000004</v>
      </c>
      <c r="F6927" s="21">
        <f t="shared" si="1396"/>
        <v>7</v>
      </c>
      <c r="G6927" s="13"/>
      <c r="H6927" s="21">
        <f t="shared" si="1401"/>
        <v>5.9999999999999991</v>
      </c>
      <c r="I6927" s="13"/>
      <c r="J6927" s="11" t="str">
        <f t="shared" si="1397"/>
        <v/>
      </c>
      <c r="K6927" s="11" t="str">
        <f t="shared" si="1398"/>
        <v/>
      </c>
      <c r="L6927" s="11" t="str">
        <f t="shared" si="1399"/>
        <v>O</v>
      </c>
      <c r="M6927" s="13"/>
      <c r="X6927" s="13"/>
    </row>
    <row r="6928" spans="1:24" x14ac:dyDescent="0.3">
      <c r="A6928" s="13"/>
      <c r="B6928" s="11">
        <v>7946</v>
      </c>
      <c r="C6928" s="14">
        <f t="shared" si="1400"/>
        <v>89.140299999999996</v>
      </c>
      <c r="D6928" s="13"/>
      <c r="E6928" s="14">
        <f t="shared" si="1395"/>
        <v>89.139700000000005</v>
      </c>
      <c r="F6928" s="21">
        <f t="shared" si="1396"/>
        <v>7</v>
      </c>
      <c r="G6928" s="13"/>
      <c r="H6928" s="21">
        <f t="shared" si="1401"/>
        <v>5.9999999999999991</v>
      </c>
      <c r="I6928" s="13"/>
      <c r="J6928" s="11" t="str">
        <f t="shared" si="1397"/>
        <v/>
      </c>
      <c r="K6928" s="11" t="str">
        <f t="shared" si="1398"/>
        <v/>
      </c>
      <c r="L6928" s="11" t="str">
        <f t="shared" si="1399"/>
        <v>O</v>
      </c>
      <c r="M6928" s="13"/>
      <c r="X6928" s="13"/>
    </row>
    <row r="6929" spans="1:24" x14ac:dyDescent="0.3">
      <c r="A6929" s="13"/>
      <c r="B6929" s="11">
        <v>7947</v>
      </c>
      <c r="C6929" s="14">
        <f t="shared" si="1400"/>
        <v>89.145899999999997</v>
      </c>
      <c r="D6929" s="13"/>
      <c r="E6929" s="14">
        <f t="shared" si="1395"/>
        <v>89.145300000000006</v>
      </c>
      <c r="F6929" s="21">
        <f t="shared" ref="F6929:F6953" si="1402">ROUND((14/2)+(((E6929-89)-0.14)/0.14)*(14/3),0)</f>
        <v>7</v>
      </c>
      <c r="G6929" s="13"/>
      <c r="H6929" s="21">
        <f t="shared" si="1401"/>
        <v>5.9999999999999991</v>
      </c>
      <c r="I6929" s="13"/>
      <c r="J6929" s="11" t="str">
        <f t="shared" si="1397"/>
        <v/>
      </c>
      <c r="K6929" s="11" t="str">
        <f t="shared" si="1398"/>
        <v/>
      </c>
      <c r="L6929" s="11" t="str">
        <f t="shared" si="1399"/>
        <v>O</v>
      </c>
      <c r="M6929" s="13"/>
      <c r="X6929" s="13"/>
    </row>
    <row r="6930" spans="1:24" x14ac:dyDescent="0.3">
      <c r="A6930" s="13"/>
      <c r="B6930" s="11">
        <v>7948</v>
      </c>
      <c r="C6930" s="14">
        <f t="shared" si="1400"/>
        <v>89.151600000000002</v>
      </c>
      <c r="D6930" s="13"/>
      <c r="E6930" s="14">
        <f t="shared" si="1395"/>
        <v>89.150800000000004</v>
      </c>
      <c r="F6930" s="21">
        <f t="shared" si="1402"/>
        <v>7</v>
      </c>
      <c r="G6930" s="13"/>
      <c r="H6930" s="21">
        <f t="shared" si="1401"/>
        <v>8</v>
      </c>
      <c r="I6930" s="13"/>
      <c r="J6930" s="11" t="str">
        <f t="shared" si="1397"/>
        <v/>
      </c>
      <c r="K6930" s="11" t="str">
        <f t="shared" si="1398"/>
        <v>U</v>
      </c>
      <c r="L6930" s="11" t="str">
        <f t="shared" si="1399"/>
        <v/>
      </c>
      <c r="M6930" s="13"/>
      <c r="X6930" s="13"/>
    </row>
    <row r="6931" spans="1:24" x14ac:dyDescent="0.3">
      <c r="A6931" s="13"/>
      <c r="B6931" s="11">
        <v>7949</v>
      </c>
      <c r="C6931" s="14">
        <f t="shared" si="1400"/>
        <v>89.157200000000003</v>
      </c>
      <c r="D6931" s="13"/>
      <c r="E6931" s="14">
        <f t="shared" si="1395"/>
        <v>89.156400000000005</v>
      </c>
      <c r="F6931" s="21">
        <f t="shared" si="1402"/>
        <v>8</v>
      </c>
      <c r="G6931" s="13"/>
      <c r="H6931" s="21">
        <f t="shared" si="1401"/>
        <v>8</v>
      </c>
      <c r="I6931" s="13"/>
      <c r="J6931" s="11" t="str">
        <f t="shared" si="1397"/>
        <v>X</v>
      </c>
      <c r="K6931" s="11" t="str">
        <f t="shared" si="1398"/>
        <v/>
      </c>
      <c r="L6931" s="11" t="str">
        <f t="shared" si="1399"/>
        <v/>
      </c>
      <c r="M6931" s="13"/>
      <c r="X6931" s="13"/>
    </row>
    <row r="6932" spans="1:24" x14ac:dyDescent="0.3">
      <c r="A6932" s="13"/>
      <c r="B6932" s="11">
        <v>7950</v>
      </c>
      <c r="C6932" s="14">
        <f t="shared" si="1400"/>
        <v>89.162800000000004</v>
      </c>
      <c r="D6932" s="13"/>
      <c r="E6932" s="14">
        <f t="shared" si="1395"/>
        <v>89.162000000000006</v>
      </c>
      <c r="F6932" s="21">
        <f t="shared" si="1402"/>
        <v>8</v>
      </c>
      <c r="G6932" s="13"/>
      <c r="H6932" s="21">
        <f t="shared" si="1401"/>
        <v>8</v>
      </c>
      <c r="I6932" s="13"/>
      <c r="J6932" s="11" t="str">
        <f t="shared" si="1397"/>
        <v>X</v>
      </c>
      <c r="K6932" s="11" t="str">
        <f t="shared" si="1398"/>
        <v/>
      </c>
      <c r="L6932" s="11" t="str">
        <f t="shared" si="1399"/>
        <v/>
      </c>
      <c r="M6932" s="13"/>
      <c r="X6932" s="13"/>
    </row>
    <row r="6933" spans="1:24" x14ac:dyDescent="0.3">
      <c r="A6933" s="13"/>
      <c r="B6933" s="11">
        <v>7951</v>
      </c>
      <c r="C6933" s="14">
        <f t="shared" si="1400"/>
        <v>89.168400000000005</v>
      </c>
      <c r="D6933" s="13"/>
      <c r="E6933" s="14">
        <f t="shared" si="1395"/>
        <v>89.167599999999993</v>
      </c>
      <c r="F6933" s="21">
        <f t="shared" si="1402"/>
        <v>8</v>
      </c>
      <c r="G6933" s="13"/>
      <c r="H6933" s="21">
        <f t="shared" si="1401"/>
        <v>8</v>
      </c>
      <c r="I6933" s="13"/>
      <c r="J6933" s="11" t="str">
        <f t="shared" si="1397"/>
        <v>X</v>
      </c>
      <c r="K6933" s="11" t="str">
        <f t="shared" si="1398"/>
        <v/>
      </c>
      <c r="L6933" s="11" t="str">
        <f t="shared" si="1399"/>
        <v/>
      </c>
      <c r="M6933" s="13"/>
      <c r="X6933" s="13"/>
    </row>
    <row r="6934" spans="1:24" x14ac:dyDescent="0.3">
      <c r="A6934" s="13"/>
      <c r="B6934" s="11">
        <v>7952</v>
      </c>
      <c r="C6934" s="14">
        <f t="shared" si="1400"/>
        <v>89.174000000000007</v>
      </c>
      <c r="D6934" s="13"/>
      <c r="E6934" s="14">
        <f t="shared" si="1395"/>
        <v>89.173199999999994</v>
      </c>
      <c r="F6934" s="21">
        <f t="shared" si="1402"/>
        <v>8</v>
      </c>
      <c r="G6934" s="13"/>
      <c r="H6934" s="21">
        <f t="shared" si="1401"/>
        <v>8</v>
      </c>
      <c r="I6934" s="13"/>
      <c r="J6934" s="11" t="str">
        <f t="shared" si="1397"/>
        <v>X</v>
      </c>
      <c r="K6934" s="11" t="str">
        <f t="shared" si="1398"/>
        <v/>
      </c>
      <c r="L6934" s="11" t="str">
        <f t="shared" si="1399"/>
        <v/>
      </c>
      <c r="M6934" s="13"/>
      <c r="X6934" s="13"/>
    </row>
    <row r="6935" spans="1:24" x14ac:dyDescent="0.3">
      <c r="A6935" s="13"/>
      <c r="B6935" s="11">
        <v>7953</v>
      </c>
      <c r="C6935" s="14">
        <f t="shared" si="1400"/>
        <v>89.179599999999994</v>
      </c>
      <c r="D6935" s="13"/>
      <c r="E6935" s="14">
        <f t="shared" si="1395"/>
        <v>89.178799999999995</v>
      </c>
      <c r="F6935" s="21">
        <f t="shared" si="1402"/>
        <v>8</v>
      </c>
      <c r="G6935" s="13"/>
      <c r="H6935" s="21">
        <f t="shared" si="1401"/>
        <v>8</v>
      </c>
      <c r="I6935" s="13"/>
      <c r="J6935" s="11" t="str">
        <f t="shared" si="1397"/>
        <v>X</v>
      </c>
      <c r="K6935" s="11" t="str">
        <f t="shared" si="1398"/>
        <v/>
      </c>
      <c r="L6935" s="11" t="str">
        <f t="shared" si="1399"/>
        <v/>
      </c>
      <c r="M6935" s="13"/>
      <c r="X6935" s="13"/>
    </row>
    <row r="6936" spans="1:24" x14ac:dyDescent="0.3">
      <c r="A6936" s="13"/>
      <c r="B6936" s="11">
        <v>7954</v>
      </c>
      <c r="C6936" s="14">
        <f t="shared" si="1400"/>
        <v>89.185199999999995</v>
      </c>
      <c r="D6936" s="13"/>
      <c r="E6936" s="14">
        <f t="shared" si="1395"/>
        <v>89.184399999999997</v>
      </c>
      <c r="F6936" s="21">
        <f t="shared" si="1402"/>
        <v>8</v>
      </c>
      <c r="G6936" s="13"/>
      <c r="H6936" s="21">
        <f t="shared" si="1401"/>
        <v>8</v>
      </c>
      <c r="I6936" s="13"/>
      <c r="J6936" s="11" t="str">
        <f t="shared" ref="J6936:J6967" si="1403">IF(H6936=F6936,"X","")</f>
        <v>X</v>
      </c>
      <c r="K6936" s="11" t="str">
        <f t="shared" ref="K6936:K6967" si="1404">IF(H6936&gt;F6936,"U","")</f>
        <v/>
      </c>
      <c r="L6936" s="11" t="str">
        <f t="shared" ref="L6936:L6967" si="1405">IF(H6936&lt;F6936,"O","")</f>
        <v/>
      </c>
      <c r="M6936" s="13"/>
      <c r="X6936" s="13"/>
    </row>
    <row r="6937" spans="1:24" x14ac:dyDescent="0.3">
      <c r="A6937" s="13"/>
      <c r="B6937" s="11">
        <v>7955</v>
      </c>
      <c r="C6937" s="14">
        <f t="shared" si="1400"/>
        <v>89.190799999999996</v>
      </c>
      <c r="D6937" s="13"/>
      <c r="E6937" s="14">
        <f t="shared" si="1395"/>
        <v>89.189899999999994</v>
      </c>
      <c r="F6937" s="21">
        <f t="shared" si="1402"/>
        <v>9</v>
      </c>
      <c r="G6937" s="13"/>
      <c r="H6937" s="21">
        <f t="shared" si="1401"/>
        <v>9</v>
      </c>
      <c r="I6937" s="13"/>
      <c r="J6937" s="11" t="str">
        <f t="shared" si="1403"/>
        <v>X</v>
      </c>
      <c r="K6937" s="11" t="str">
        <f t="shared" si="1404"/>
        <v/>
      </c>
      <c r="L6937" s="11" t="str">
        <f t="shared" si="1405"/>
        <v/>
      </c>
      <c r="M6937" s="13"/>
      <c r="X6937" s="13"/>
    </row>
    <row r="6938" spans="1:24" x14ac:dyDescent="0.3">
      <c r="A6938" s="13"/>
      <c r="B6938" s="11">
        <v>7956</v>
      </c>
      <c r="C6938" s="14">
        <f t="shared" si="1400"/>
        <v>89.196399999999997</v>
      </c>
      <c r="D6938" s="13"/>
      <c r="E6938" s="14">
        <f t="shared" si="1395"/>
        <v>89.195499999999996</v>
      </c>
      <c r="F6938" s="21">
        <f t="shared" si="1402"/>
        <v>9</v>
      </c>
      <c r="G6938" s="13"/>
      <c r="H6938" s="21">
        <f t="shared" si="1401"/>
        <v>9</v>
      </c>
      <c r="I6938" s="13"/>
      <c r="J6938" s="11" t="str">
        <f t="shared" si="1403"/>
        <v>X</v>
      </c>
      <c r="K6938" s="11" t="str">
        <f t="shared" si="1404"/>
        <v/>
      </c>
      <c r="L6938" s="11" t="str">
        <f t="shared" si="1405"/>
        <v/>
      </c>
      <c r="M6938" s="13"/>
      <c r="X6938" s="13"/>
    </row>
    <row r="6939" spans="1:24" x14ac:dyDescent="0.3">
      <c r="A6939" s="13"/>
      <c r="B6939" s="11">
        <v>7957</v>
      </c>
      <c r="C6939" s="14">
        <f t="shared" si="1400"/>
        <v>89.201999999999998</v>
      </c>
      <c r="D6939" s="13"/>
      <c r="E6939" s="14">
        <f t="shared" si="1395"/>
        <v>89.201099999999997</v>
      </c>
      <c r="F6939" s="21">
        <f t="shared" si="1402"/>
        <v>9</v>
      </c>
      <c r="G6939" s="13"/>
      <c r="H6939" s="21">
        <f t="shared" si="1401"/>
        <v>9</v>
      </c>
      <c r="I6939" s="13"/>
      <c r="J6939" s="11" t="str">
        <f t="shared" si="1403"/>
        <v>X</v>
      </c>
      <c r="K6939" s="11" t="str">
        <f t="shared" si="1404"/>
        <v/>
      </c>
      <c r="L6939" s="11" t="str">
        <f t="shared" si="1405"/>
        <v/>
      </c>
      <c r="M6939" s="13"/>
      <c r="X6939" s="13"/>
    </row>
    <row r="6940" spans="1:24" x14ac:dyDescent="0.3">
      <c r="A6940" s="13"/>
      <c r="B6940" s="11">
        <v>7958</v>
      </c>
      <c r="C6940" s="14">
        <f t="shared" si="1400"/>
        <v>89.207599999999999</v>
      </c>
      <c r="D6940" s="13"/>
      <c r="E6940" s="14">
        <f t="shared" si="1395"/>
        <v>89.206699999999998</v>
      </c>
      <c r="F6940" s="21">
        <f t="shared" si="1402"/>
        <v>9</v>
      </c>
      <c r="G6940" s="13"/>
      <c r="H6940" s="21">
        <f t="shared" si="1401"/>
        <v>9</v>
      </c>
      <c r="I6940" s="13"/>
      <c r="J6940" s="11" t="str">
        <f t="shared" si="1403"/>
        <v>X</v>
      </c>
      <c r="K6940" s="11" t="str">
        <f t="shared" si="1404"/>
        <v/>
      </c>
      <c r="L6940" s="11" t="str">
        <f t="shared" si="1405"/>
        <v/>
      </c>
      <c r="M6940" s="13"/>
      <c r="X6940" s="13"/>
    </row>
    <row r="6941" spans="1:24" x14ac:dyDescent="0.3">
      <c r="A6941" s="13"/>
      <c r="B6941" s="11">
        <v>7959</v>
      </c>
      <c r="C6941" s="14">
        <f t="shared" si="1400"/>
        <v>89.213200000000001</v>
      </c>
      <c r="D6941" s="13"/>
      <c r="E6941" s="14">
        <f t="shared" si="1395"/>
        <v>89.212299999999999</v>
      </c>
      <c r="F6941" s="21">
        <f t="shared" si="1402"/>
        <v>9</v>
      </c>
      <c r="G6941" s="13"/>
      <c r="H6941" s="21">
        <f t="shared" si="1401"/>
        <v>9</v>
      </c>
      <c r="I6941" s="13"/>
      <c r="J6941" s="11" t="str">
        <f t="shared" si="1403"/>
        <v>X</v>
      </c>
      <c r="K6941" s="11" t="str">
        <f t="shared" si="1404"/>
        <v/>
      </c>
      <c r="L6941" s="11" t="str">
        <f t="shared" si="1405"/>
        <v/>
      </c>
      <c r="M6941" s="13"/>
      <c r="X6941" s="13"/>
    </row>
    <row r="6942" spans="1:24" x14ac:dyDescent="0.3">
      <c r="A6942" s="13"/>
      <c r="B6942" s="11">
        <v>7960</v>
      </c>
      <c r="C6942" s="14">
        <f t="shared" si="1400"/>
        <v>89.218800000000002</v>
      </c>
      <c r="D6942" s="13"/>
      <c r="E6942" s="14">
        <f t="shared" si="1395"/>
        <v>89.2179</v>
      </c>
      <c r="F6942" s="21">
        <f t="shared" si="1402"/>
        <v>10</v>
      </c>
      <c r="G6942" s="13"/>
      <c r="H6942" s="21">
        <f t="shared" si="1401"/>
        <v>9</v>
      </c>
      <c r="I6942" s="13"/>
      <c r="J6942" s="11" t="str">
        <f t="shared" si="1403"/>
        <v/>
      </c>
      <c r="K6942" s="11" t="str">
        <f t="shared" si="1404"/>
        <v/>
      </c>
      <c r="L6942" s="11" t="str">
        <f t="shared" si="1405"/>
        <v>O</v>
      </c>
      <c r="M6942" s="13"/>
      <c r="X6942" s="13"/>
    </row>
    <row r="6943" spans="1:24" x14ac:dyDescent="0.3">
      <c r="A6943" s="13"/>
      <c r="B6943" s="11">
        <v>7961</v>
      </c>
      <c r="C6943" s="14">
        <f t="shared" si="1400"/>
        <v>89.224400000000003</v>
      </c>
      <c r="D6943" s="13"/>
      <c r="E6943" s="14">
        <f t="shared" si="1395"/>
        <v>89.223500000000001</v>
      </c>
      <c r="F6943" s="21">
        <f t="shared" si="1402"/>
        <v>10</v>
      </c>
      <c r="G6943" s="13"/>
      <c r="H6943" s="21">
        <f t="shared" si="1401"/>
        <v>9</v>
      </c>
      <c r="I6943" s="13"/>
      <c r="J6943" s="11" t="str">
        <f t="shared" si="1403"/>
        <v/>
      </c>
      <c r="K6943" s="11" t="str">
        <f t="shared" si="1404"/>
        <v/>
      </c>
      <c r="L6943" s="11" t="str">
        <f t="shared" si="1405"/>
        <v>O</v>
      </c>
      <c r="M6943" s="13"/>
      <c r="X6943" s="13"/>
    </row>
    <row r="6944" spans="1:24" x14ac:dyDescent="0.3">
      <c r="A6944" s="13"/>
      <c r="B6944" s="11">
        <v>7962</v>
      </c>
      <c r="C6944" s="14">
        <f t="shared" si="1400"/>
        <v>89.23</v>
      </c>
      <c r="D6944" s="13"/>
      <c r="E6944" s="14">
        <f t="shared" si="1395"/>
        <v>89.229100000000003</v>
      </c>
      <c r="F6944" s="21">
        <f t="shared" si="1402"/>
        <v>10</v>
      </c>
      <c r="G6944" s="13"/>
      <c r="H6944" s="21">
        <f t="shared" si="1401"/>
        <v>9</v>
      </c>
      <c r="I6944" s="13"/>
      <c r="J6944" s="11" t="str">
        <f t="shared" si="1403"/>
        <v/>
      </c>
      <c r="K6944" s="11" t="str">
        <f t="shared" si="1404"/>
        <v/>
      </c>
      <c r="L6944" s="11" t="str">
        <f t="shared" si="1405"/>
        <v>O</v>
      </c>
      <c r="M6944" s="13"/>
      <c r="X6944" s="13"/>
    </row>
    <row r="6945" spans="1:24" x14ac:dyDescent="0.3">
      <c r="A6945" s="13"/>
      <c r="B6945" s="11">
        <v>7963</v>
      </c>
      <c r="C6945" s="14">
        <f t="shared" si="1400"/>
        <v>89.235600000000005</v>
      </c>
      <c r="D6945" s="13"/>
      <c r="E6945" s="14">
        <f t="shared" si="1395"/>
        <v>89.2346</v>
      </c>
      <c r="F6945" s="21">
        <f t="shared" si="1402"/>
        <v>10</v>
      </c>
      <c r="G6945" s="13"/>
      <c r="H6945" s="21">
        <f t="shared" si="1401"/>
        <v>10</v>
      </c>
      <c r="I6945" s="13"/>
      <c r="J6945" s="11" t="str">
        <f t="shared" si="1403"/>
        <v>X</v>
      </c>
      <c r="K6945" s="11" t="str">
        <f t="shared" si="1404"/>
        <v/>
      </c>
      <c r="L6945" s="11" t="str">
        <f t="shared" si="1405"/>
        <v/>
      </c>
      <c r="M6945" s="13"/>
      <c r="X6945" s="13"/>
    </row>
    <row r="6946" spans="1:24" x14ac:dyDescent="0.3">
      <c r="A6946" s="13"/>
      <c r="B6946" s="11">
        <v>7964</v>
      </c>
      <c r="C6946" s="14">
        <f t="shared" si="1400"/>
        <v>89.241200000000006</v>
      </c>
      <c r="D6946" s="13"/>
      <c r="E6946" s="14">
        <f t="shared" si="1395"/>
        <v>89.240200000000002</v>
      </c>
      <c r="F6946" s="21">
        <f t="shared" si="1402"/>
        <v>10</v>
      </c>
      <c r="G6946" s="13"/>
      <c r="H6946" s="21">
        <f t="shared" si="1401"/>
        <v>10</v>
      </c>
      <c r="I6946" s="13"/>
      <c r="J6946" s="11" t="str">
        <f t="shared" si="1403"/>
        <v>X</v>
      </c>
      <c r="K6946" s="11" t="str">
        <f t="shared" si="1404"/>
        <v/>
      </c>
      <c r="L6946" s="11" t="str">
        <f t="shared" si="1405"/>
        <v/>
      </c>
      <c r="M6946" s="13"/>
      <c r="X6946" s="13"/>
    </row>
    <row r="6947" spans="1:24" x14ac:dyDescent="0.3">
      <c r="A6947" s="13"/>
      <c r="B6947" s="11">
        <v>7965</v>
      </c>
      <c r="C6947" s="14">
        <f t="shared" si="1400"/>
        <v>89.246799999999993</v>
      </c>
      <c r="D6947" s="13"/>
      <c r="E6947" s="14">
        <f t="shared" si="1395"/>
        <v>89.245800000000003</v>
      </c>
      <c r="F6947" s="21">
        <f t="shared" si="1402"/>
        <v>11</v>
      </c>
      <c r="G6947" s="13"/>
      <c r="H6947" s="21">
        <f t="shared" si="1401"/>
        <v>10</v>
      </c>
      <c r="I6947" s="13"/>
      <c r="J6947" s="11" t="str">
        <f t="shared" si="1403"/>
        <v/>
      </c>
      <c r="K6947" s="11" t="str">
        <f t="shared" si="1404"/>
        <v/>
      </c>
      <c r="L6947" s="11" t="str">
        <f t="shared" si="1405"/>
        <v>O</v>
      </c>
      <c r="M6947" s="13"/>
      <c r="X6947" s="13"/>
    </row>
    <row r="6948" spans="1:24" x14ac:dyDescent="0.3">
      <c r="A6948" s="13"/>
      <c r="B6948" s="11">
        <v>7966</v>
      </c>
      <c r="C6948" s="14">
        <f t="shared" si="1400"/>
        <v>89.252499999999998</v>
      </c>
      <c r="D6948" s="13"/>
      <c r="E6948" s="14">
        <f t="shared" si="1395"/>
        <v>89.251400000000004</v>
      </c>
      <c r="F6948" s="21">
        <f t="shared" si="1402"/>
        <v>11</v>
      </c>
      <c r="G6948" s="13"/>
      <c r="H6948" s="21">
        <f t="shared" si="1401"/>
        <v>11</v>
      </c>
      <c r="I6948" s="13"/>
      <c r="J6948" s="11" t="str">
        <f t="shared" si="1403"/>
        <v>X</v>
      </c>
      <c r="K6948" s="11" t="str">
        <f t="shared" si="1404"/>
        <v/>
      </c>
      <c r="L6948" s="11" t="str">
        <f t="shared" si="1405"/>
        <v/>
      </c>
      <c r="M6948" s="13"/>
      <c r="X6948" s="13"/>
    </row>
    <row r="6949" spans="1:24" x14ac:dyDescent="0.3">
      <c r="A6949" s="13"/>
      <c r="B6949" s="11">
        <v>7967</v>
      </c>
      <c r="C6949" s="14">
        <f t="shared" si="1400"/>
        <v>89.258099999999999</v>
      </c>
      <c r="D6949" s="13"/>
      <c r="E6949" s="14">
        <f t="shared" si="1395"/>
        <v>89.257000000000005</v>
      </c>
      <c r="F6949" s="21">
        <f t="shared" si="1402"/>
        <v>11</v>
      </c>
      <c r="G6949" s="13"/>
      <c r="H6949" s="21">
        <f t="shared" si="1401"/>
        <v>11</v>
      </c>
      <c r="I6949" s="13"/>
      <c r="J6949" s="11" t="str">
        <f t="shared" si="1403"/>
        <v>X</v>
      </c>
      <c r="K6949" s="11" t="str">
        <f t="shared" si="1404"/>
        <v/>
      </c>
      <c r="L6949" s="11" t="str">
        <f t="shared" si="1405"/>
        <v/>
      </c>
      <c r="M6949" s="13"/>
      <c r="X6949" s="13"/>
    </row>
    <row r="6950" spans="1:24" x14ac:dyDescent="0.3">
      <c r="A6950" s="13"/>
      <c r="B6950" s="11">
        <v>7968</v>
      </c>
      <c r="C6950" s="14">
        <f t="shared" si="1400"/>
        <v>89.2637</v>
      </c>
      <c r="D6950" s="13"/>
      <c r="E6950" s="14">
        <f t="shared" si="1395"/>
        <v>89.262600000000006</v>
      </c>
      <c r="F6950" s="21">
        <f t="shared" si="1402"/>
        <v>11</v>
      </c>
      <c r="G6950" s="13"/>
      <c r="H6950" s="21">
        <f t="shared" si="1401"/>
        <v>11</v>
      </c>
      <c r="I6950" s="13"/>
      <c r="J6950" s="11" t="str">
        <f t="shared" si="1403"/>
        <v>X</v>
      </c>
      <c r="K6950" s="11" t="str">
        <f t="shared" si="1404"/>
        <v/>
      </c>
      <c r="L6950" s="11" t="str">
        <f t="shared" si="1405"/>
        <v/>
      </c>
      <c r="M6950" s="13"/>
      <c r="X6950" s="13"/>
    </row>
    <row r="6951" spans="1:24" x14ac:dyDescent="0.3">
      <c r="A6951" s="13"/>
      <c r="B6951" s="11">
        <v>7969</v>
      </c>
      <c r="C6951" s="14">
        <f t="shared" si="1400"/>
        <v>89.269300000000001</v>
      </c>
      <c r="D6951" s="13"/>
      <c r="E6951" s="14">
        <f t="shared" si="1395"/>
        <v>89.268199999999993</v>
      </c>
      <c r="F6951" s="21">
        <f t="shared" si="1402"/>
        <v>11</v>
      </c>
      <c r="G6951" s="13"/>
      <c r="H6951" s="21">
        <f t="shared" si="1401"/>
        <v>11</v>
      </c>
      <c r="I6951" s="13"/>
      <c r="J6951" s="11" t="str">
        <f t="shared" si="1403"/>
        <v>X</v>
      </c>
      <c r="K6951" s="11" t="str">
        <f t="shared" si="1404"/>
        <v/>
      </c>
      <c r="L6951" s="11" t="str">
        <f t="shared" si="1405"/>
        <v/>
      </c>
      <c r="M6951" s="13"/>
      <c r="X6951" s="13"/>
    </row>
    <row r="6952" spans="1:24" x14ac:dyDescent="0.3">
      <c r="A6952" s="13"/>
      <c r="B6952" s="11">
        <v>7970</v>
      </c>
      <c r="C6952" s="14">
        <f t="shared" si="1400"/>
        <v>89.274900000000002</v>
      </c>
      <c r="D6952" s="13"/>
      <c r="E6952" s="14">
        <f t="shared" si="1395"/>
        <v>89.273700000000005</v>
      </c>
      <c r="F6952" s="21">
        <f t="shared" si="1402"/>
        <v>11</v>
      </c>
      <c r="G6952" s="13"/>
      <c r="H6952" s="21">
        <f t="shared" si="1401"/>
        <v>11.999999999999998</v>
      </c>
      <c r="I6952" s="13"/>
      <c r="J6952" s="11" t="str">
        <f t="shared" si="1403"/>
        <v/>
      </c>
      <c r="K6952" s="11" t="str">
        <f t="shared" si="1404"/>
        <v>U</v>
      </c>
      <c r="L6952" s="11" t="str">
        <f t="shared" si="1405"/>
        <v/>
      </c>
      <c r="M6952" s="13"/>
      <c r="X6952" s="13"/>
    </row>
    <row r="6953" spans="1:24" x14ac:dyDescent="0.3">
      <c r="A6953" s="13"/>
      <c r="B6953" s="11">
        <v>7971</v>
      </c>
      <c r="C6953" s="14">
        <f t="shared" si="1400"/>
        <v>89.280500000000004</v>
      </c>
      <c r="D6953" s="13"/>
      <c r="E6953" s="14">
        <f t="shared" si="1395"/>
        <v>89.279300000000006</v>
      </c>
      <c r="F6953" s="21">
        <f t="shared" si="1402"/>
        <v>12</v>
      </c>
      <c r="G6953" s="13"/>
      <c r="H6953" s="21">
        <f t="shared" si="1401"/>
        <v>11.999999999999998</v>
      </c>
      <c r="I6953" s="13"/>
      <c r="J6953" s="11" t="str">
        <f t="shared" si="1403"/>
        <v>X</v>
      </c>
      <c r="K6953" s="11" t="str">
        <f t="shared" si="1404"/>
        <v/>
      </c>
      <c r="L6953" s="11" t="str">
        <f t="shared" si="1405"/>
        <v/>
      </c>
      <c r="M6953" s="13"/>
      <c r="X6953" s="13"/>
    </row>
    <row r="6954" spans="1:24" x14ac:dyDescent="0.3">
      <c r="A6954" s="13"/>
      <c r="B6954" s="11">
        <v>7972</v>
      </c>
      <c r="C6954" s="14">
        <f t="shared" si="1400"/>
        <v>89.286100000000005</v>
      </c>
      <c r="D6954" s="13"/>
      <c r="E6954" s="14">
        <f t="shared" si="1395"/>
        <v>89.284899999999993</v>
      </c>
      <c r="F6954" s="21">
        <f t="shared" ref="F6954:F6978" si="1406">ROUND(14-((0.42-(E6954-89))/0.14)*(14/6),0)</f>
        <v>12</v>
      </c>
      <c r="G6954" s="13"/>
      <c r="H6954" s="21">
        <f t="shared" si="1401"/>
        <v>11.999999999999998</v>
      </c>
      <c r="I6954" s="13"/>
      <c r="J6954" s="11" t="str">
        <f t="shared" si="1403"/>
        <v>X</v>
      </c>
      <c r="K6954" s="11" t="str">
        <f t="shared" si="1404"/>
        <v/>
      </c>
      <c r="L6954" s="11" t="str">
        <f t="shared" si="1405"/>
        <v/>
      </c>
      <c r="M6954" s="13"/>
      <c r="X6954" s="13"/>
    </row>
    <row r="6955" spans="1:24" x14ac:dyDescent="0.3">
      <c r="A6955" s="13"/>
      <c r="B6955" s="11">
        <v>7973</v>
      </c>
      <c r="C6955" s="14">
        <f t="shared" si="1400"/>
        <v>89.291700000000006</v>
      </c>
      <c r="D6955" s="13"/>
      <c r="E6955" s="14">
        <f t="shared" si="1395"/>
        <v>89.290499999999994</v>
      </c>
      <c r="F6955" s="21">
        <f t="shared" si="1406"/>
        <v>12</v>
      </c>
      <c r="G6955" s="13"/>
      <c r="H6955" s="21">
        <f t="shared" si="1401"/>
        <v>11.999999999999998</v>
      </c>
      <c r="I6955" s="13"/>
      <c r="J6955" s="11" t="str">
        <f t="shared" si="1403"/>
        <v>X</v>
      </c>
      <c r="K6955" s="11" t="str">
        <f t="shared" si="1404"/>
        <v/>
      </c>
      <c r="L6955" s="11" t="str">
        <f t="shared" si="1405"/>
        <v/>
      </c>
      <c r="M6955" s="13"/>
      <c r="X6955" s="13"/>
    </row>
    <row r="6956" spans="1:24" x14ac:dyDescent="0.3">
      <c r="A6956" s="13"/>
      <c r="B6956" s="11">
        <v>7974</v>
      </c>
      <c r="C6956" s="14">
        <f t="shared" si="1400"/>
        <v>89.297300000000007</v>
      </c>
      <c r="D6956" s="13"/>
      <c r="E6956" s="14">
        <f t="shared" si="1395"/>
        <v>89.296099999999996</v>
      </c>
      <c r="F6956" s="21">
        <f t="shared" si="1406"/>
        <v>12</v>
      </c>
      <c r="G6956" s="13"/>
      <c r="H6956" s="21">
        <f t="shared" si="1401"/>
        <v>11.999999999999998</v>
      </c>
      <c r="I6956" s="13"/>
      <c r="J6956" s="11" t="str">
        <f t="shared" si="1403"/>
        <v>X</v>
      </c>
      <c r="K6956" s="11" t="str">
        <f t="shared" si="1404"/>
        <v/>
      </c>
      <c r="L6956" s="11" t="str">
        <f t="shared" si="1405"/>
        <v/>
      </c>
      <c r="M6956" s="13"/>
      <c r="X6956" s="13"/>
    </row>
    <row r="6957" spans="1:24" x14ac:dyDescent="0.3">
      <c r="A6957" s="13"/>
      <c r="B6957" s="11">
        <v>7975</v>
      </c>
      <c r="C6957" s="14">
        <f t="shared" si="1400"/>
        <v>89.302899999999994</v>
      </c>
      <c r="D6957" s="13"/>
      <c r="E6957" s="14">
        <f t="shared" si="1395"/>
        <v>89.301699999999997</v>
      </c>
      <c r="F6957" s="21">
        <f t="shared" si="1406"/>
        <v>12</v>
      </c>
      <c r="G6957" s="13"/>
      <c r="H6957" s="21">
        <f t="shared" si="1401"/>
        <v>11.999999999999998</v>
      </c>
      <c r="I6957" s="13"/>
      <c r="J6957" s="11" t="str">
        <f t="shared" si="1403"/>
        <v>X</v>
      </c>
      <c r="K6957" s="11" t="str">
        <f t="shared" si="1404"/>
        <v/>
      </c>
      <c r="L6957" s="11" t="str">
        <f t="shared" si="1405"/>
        <v/>
      </c>
      <c r="M6957" s="13"/>
      <c r="X6957" s="13"/>
    </row>
    <row r="6958" spans="1:24" x14ac:dyDescent="0.3">
      <c r="A6958" s="13"/>
      <c r="B6958" s="11">
        <v>7976</v>
      </c>
      <c r="C6958" s="14">
        <f t="shared" si="1400"/>
        <v>89.308499999999995</v>
      </c>
      <c r="D6958" s="13"/>
      <c r="E6958" s="14">
        <f t="shared" si="1395"/>
        <v>89.307299999999998</v>
      </c>
      <c r="F6958" s="21">
        <f t="shared" si="1406"/>
        <v>12</v>
      </c>
      <c r="G6958" s="13"/>
      <c r="H6958" s="21">
        <f t="shared" si="1401"/>
        <v>11.999999999999998</v>
      </c>
      <c r="I6958" s="13"/>
      <c r="J6958" s="11" t="str">
        <f t="shared" si="1403"/>
        <v>X</v>
      </c>
      <c r="K6958" s="11" t="str">
        <f t="shared" si="1404"/>
        <v/>
      </c>
      <c r="L6958" s="11" t="str">
        <f t="shared" si="1405"/>
        <v/>
      </c>
      <c r="M6958" s="13"/>
      <c r="X6958" s="13"/>
    </row>
    <row r="6959" spans="1:24" x14ac:dyDescent="0.3">
      <c r="A6959" s="13"/>
      <c r="B6959" s="11">
        <v>7977</v>
      </c>
      <c r="C6959" s="14">
        <f t="shared" si="1400"/>
        <v>89.314099999999996</v>
      </c>
      <c r="D6959" s="13"/>
      <c r="E6959" s="14">
        <f t="shared" si="1395"/>
        <v>89.312799999999996</v>
      </c>
      <c r="F6959" s="21">
        <f t="shared" si="1406"/>
        <v>12</v>
      </c>
      <c r="G6959" s="13"/>
      <c r="H6959" s="21">
        <f t="shared" si="1401"/>
        <v>13</v>
      </c>
      <c r="I6959" s="13"/>
      <c r="J6959" s="11" t="str">
        <f t="shared" si="1403"/>
        <v/>
      </c>
      <c r="K6959" s="11" t="str">
        <f t="shared" si="1404"/>
        <v>U</v>
      </c>
      <c r="L6959" s="11" t="str">
        <f t="shared" si="1405"/>
        <v/>
      </c>
      <c r="M6959" s="13"/>
      <c r="X6959" s="13"/>
    </row>
    <row r="6960" spans="1:24" x14ac:dyDescent="0.3">
      <c r="A6960" s="13"/>
      <c r="B6960" s="11">
        <v>7978</v>
      </c>
      <c r="C6960" s="14">
        <f t="shared" si="1400"/>
        <v>89.319699999999997</v>
      </c>
      <c r="D6960" s="13"/>
      <c r="E6960" s="14">
        <f t="shared" si="1395"/>
        <v>89.318399999999997</v>
      </c>
      <c r="F6960" s="21">
        <f t="shared" si="1406"/>
        <v>12</v>
      </c>
      <c r="G6960" s="13"/>
      <c r="H6960" s="21">
        <f t="shared" si="1401"/>
        <v>13</v>
      </c>
      <c r="I6960" s="13"/>
      <c r="J6960" s="11" t="str">
        <f t="shared" si="1403"/>
        <v/>
      </c>
      <c r="K6960" s="11" t="str">
        <f t="shared" si="1404"/>
        <v>U</v>
      </c>
      <c r="L6960" s="11" t="str">
        <f t="shared" si="1405"/>
        <v/>
      </c>
      <c r="M6960" s="13"/>
      <c r="X6960" s="13"/>
    </row>
    <row r="6961" spans="1:24" x14ac:dyDescent="0.3">
      <c r="A6961" s="13"/>
      <c r="B6961" s="11">
        <v>7979</v>
      </c>
      <c r="C6961" s="14">
        <f t="shared" si="1400"/>
        <v>89.325199999999995</v>
      </c>
      <c r="D6961" s="13"/>
      <c r="E6961" s="14">
        <f t="shared" si="1395"/>
        <v>89.323999999999998</v>
      </c>
      <c r="F6961" s="21">
        <f t="shared" si="1406"/>
        <v>12</v>
      </c>
      <c r="G6961" s="13"/>
      <c r="H6961" s="21">
        <f t="shared" si="1401"/>
        <v>11.999999999999998</v>
      </c>
      <c r="I6961" s="13"/>
      <c r="J6961" s="11" t="str">
        <f t="shared" si="1403"/>
        <v>X</v>
      </c>
      <c r="K6961" s="11" t="str">
        <f t="shared" si="1404"/>
        <v/>
      </c>
      <c r="L6961" s="11" t="str">
        <f t="shared" si="1405"/>
        <v/>
      </c>
      <c r="M6961" s="13"/>
      <c r="X6961" s="13"/>
    </row>
    <row r="6962" spans="1:24" x14ac:dyDescent="0.3">
      <c r="A6962" s="13"/>
      <c r="B6962" s="11">
        <v>7980</v>
      </c>
      <c r="C6962" s="14">
        <f t="shared" si="1400"/>
        <v>89.330799999999996</v>
      </c>
      <c r="D6962" s="13"/>
      <c r="E6962" s="14">
        <f t="shared" si="1395"/>
        <v>89.329599999999999</v>
      </c>
      <c r="F6962" s="21">
        <f t="shared" si="1406"/>
        <v>12</v>
      </c>
      <c r="G6962" s="13"/>
      <c r="H6962" s="21">
        <f t="shared" si="1401"/>
        <v>11.999999999999998</v>
      </c>
      <c r="I6962" s="13"/>
      <c r="J6962" s="11" t="str">
        <f t="shared" si="1403"/>
        <v>X</v>
      </c>
      <c r="K6962" s="11" t="str">
        <f t="shared" si="1404"/>
        <v/>
      </c>
      <c r="L6962" s="11" t="str">
        <f t="shared" si="1405"/>
        <v/>
      </c>
      <c r="M6962" s="13"/>
      <c r="X6962" s="13"/>
    </row>
    <row r="6963" spans="1:24" x14ac:dyDescent="0.3">
      <c r="A6963" s="13"/>
      <c r="B6963" s="11">
        <v>7981</v>
      </c>
      <c r="C6963" s="14">
        <f t="shared" si="1400"/>
        <v>89.336399999999998</v>
      </c>
      <c r="D6963" s="13"/>
      <c r="E6963" s="14">
        <f t="shared" si="1395"/>
        <v>89.3352</v>
      </c>
      <c r="F6963" s="21">
        <f t="shared" si="1406"/>
        <v>13</v>
      </c>
      <c r="G6963" s="13"/>
      <c r="H6963" s="21">
        <f t="shared" si="1401"/>
        <v>11.999999999999998</v>
      </c>
      <c r="I6963" s="13"/>
      <c r="J6963" s="11" t="str">
        <f t="shared" si="1403"/>
        <v/>
      </c>
      <c r="K6963" s="11" t="str">
        <f t="shared" si="1404"/>
        <v/>
      </c>
      <c r="L6963" s="11" t="str">
        <f t="shared" si="1405"/>
        <v>O</v>
      </c>
      <c r="M6963" s="13"/>
      <c r="X6963" s="13"/>
    </row>
    <row r="6964" spans="1:24" x14ac:dyDescent="0.3">
      <c r="A6964" s="13"/>
      <c r="B6964" s="11">
        <v>7982</v>
      </c>
      <c r="C6964" s="14">
        <f t="shared" si="1400"/>
        <v>89.341999999999999</v>
      </c>
      <c r="D6964" s="13"/>
      <c r="E6964" s="14">
        <f t="shared" si="1395"/>
        <v>89.340800000000002</v>
      </c>
      <c r="F6964" s="21">
        <f t="shared" si="1406"/>
        <v>13</v>
      </c>
      <c r="G6964" s="13"/>
      <c r="H6964" s="21">
        <f t="shared" si="1401"/>
        <v>11.999999999999998</v>
      </c>
      <c r="I6964" s="13"/>
      <c r="J6964" s="11" t="str">
        <f t="shared" si="1403"/>
        <v/>
      </c>
      <c r="K6964" s="11" t="str">
        <f t="shared" si="1404"/>
        <v/>
      </c>
      <c r="L6964" s="11" t="str">
        <f t="shared" si="1405"/>
        <v>O</v>
      </c>
      <c r="M6964" s="13"/>
      <c r="X6964" s="13"/>
    </row>
    <row r="6965" spans="1:24" x14ac:dyDescent="0.3">
      <c r="A6965" s="13"/>
      <c r="B6965" s="11">
        <v>7983</v>
      </c>
      <c r="C6965" s="14">
        <f t="shared" si="1400"/>
        <v>89.3476</v>
      </c>
      <c r="D6965" s="13"/>
      <c r="E6965" s="14">
        <f t="shared" si="1395"/>
        <v>89.346400000000003</v>
      </c>
      <c r="F6965" s="21">
        <f t="shared" si="1406"/>
        <v>13</v>
      </c>
      <c r="G6965" s="13"/>
      <c r="H6965" s="21">
        <f t="shared" si="1401"/>
        <v>11.999999999999998</v>
      </c>
      <c r="I6965" s="13"/>
      <c r="J6965" s="11" t="str">
        <f t="shared" si="1403"/>
        <v/>
      </c>
      <c r="K6965" s="11" t="str">
        <f t="shared" si="1404"/>
        <v/>
      </c>
      <c r="L6965" s="11" t="str">
        <f t="shared" si="1405"/>
        <v>O</v>
      </c>
      <c r="M6965" s="13"/>
      <c r="X6965" s="13"/>
    </row>
    <row r="6966" spans="1:24" x14ac:dyDescent="0.3">
      <c r="A6966" s="13"/>
      <c r="B6966" s="11">
        <v>7984</v>
      </c>
      <c r="C6966" s="14">
        <f t="shared" si="1400"/>
        <v>89.353200000000001</v>
      </c>
      <c r="D6966" s="13"/>
      <c r="E6966" s="14">
        <f t="shared" si="1395"/>
        <v>89.352000000000004</v>
      </c>
      <c r="F6966" s="21">
        <f t="shared" si="1406"/>
        <v>13</v>
      </c>
      <c r="G6966" s="13"/>
      <c r="H6966" s="21">
        <f t="shared" si="1401"/>
        <v>11.999999999999998</v>
      </c>
      <c r="I6966" s="13"/>
      <c r="J6966" s="11" t="str">
        <f t="shared" si="1403"/>
        <v/>
      </c>
      <c r="K6966" s="11" t="str">
        <f t="shared" si="1404"/>
        <v/>
      </c>
      <c r="L6966" s="11" t="str">
        <f t="shared" si="1405"/>
        <v>O</v>
      </c>
      <c r="M6966" s="13"/>
      <c r="X6966" s="13"/>
    </row>
    <row r="6967" spans="1:24" x14ac:dyDescent="0.3">
      <c r="A6967" s="13"/>
      <c r="B6967" s="11">
        <v>7985</v>
      </c>
      <c r="C6967" s="14">
        <f t="shared" si="1400"/>
        <v>89.358800000000002</v>
      </c>
      <c r="D6967" s="13"/>
      <c r="E6967" s="14">
        <f t="shared" si="1395"/>
        <v>89.357500000000002</v>
      </c>
      <c r="F6967" s="21">
        <f t="shared" si="1406"/>
        <v>13</v>
      </c>
      <c r="G6967" s="13"/>
      <c r="H6967" s="21">
        <f t="shared" si="1401"/>
        <v>13</v>
      </c>
      <c r="I6967" s="13"/>
      <c r="J6967" s="11" t="str">
        <f t="shared" si="1403"/>
        <v>X</v>
      </c>
      <c r="K6967" s="11" t="str">
        <f t="shared" si="1404"/>
        <v/>
      </c>
      <c r="L6967" s="11" t="str">
        <f t="shared" si="1405"/>
        <v/>
      </c>
      <c r="M6967" s="13"/>
      <c r="X6967" s="13"/>
    </row>
    <row r="6968" spans="1:24" x14ac:dyDescent="0.3">
      <c r="A6968" s="13"/>
      <c r="B6968" s="11">
        <v>7986</v>
      </c>
      <c r="C6968" s="14">
        <f t="shared" si="1400"/>
        <v>89.364400000000003</v>
      </c>
      <c r="D6968" s="13"/>
      <c r="E6968" s="14">
        <f t="shared" ref="E6968:E7031" si="1407">ROUND(89+(B6968-7921)/179,4)</f>
        <v>89.363100000000003</v>
      </c>
      <c r="F6968" s="21">
        <f t="shared" si="1406"/>
        <v>13</v>
      </c>
      <c r="G6968" s="13"/>
      <c r="H6968" s="21">
        <f t="shared" si="1401"/>
        <v>13</v>
      </c>
      <c r="I6968" s="13"/>
      <c r="J6968" s="11" t="str">
        <f t="shared" ref="J6968:J6999" si="1408">IF(H6968=F6968,"X","")</f>
        <v>X</v>
      </c>
      <c r="K6968" s="11" t="str">
        <f t="shared" ref="K6968:K6999" si="1409">IF(H6968&gt;F6968,"U","")</f>
        <v/>
      </c>
      <c r="L6968" s="11" t="str">
        <f t="shared" ref="L6968:L6999" si="1410">IF(H6968&lt;F6968,"O","")</f>
        <v/>
      </c>
      <c r="M6968" s="13"/>
      <c r="X6968" s="13"/>
    </row>
    <row r="6969" spans="1:24" x14ac:dyDescent="0.3">
      <c r="A6969" s="13"/>
      <c r="B6969" s="11">
        <v>7987</v>
      </c>
      <c r="C6969" s="14">
        <f t="shared" si="1400"/>
        <v>89.37</v>
      </c>
      <c r="D6969" s="13"/>
      <c r="E6969" s="14">
        <f t="shared" si="1407"/>
        <v>89.368700000000004</v>
      </c>
      <c r="F6969" s="21">
        <f t="shared" si="1406"/>
        <v>13</v>
      </c>
      <c r="G6969" s="13"/>
      <c r="H6969" s="21">
        <f t="shared" si="1401"/>
        <v>13</v>
      </c>
      <c r="I6969" s="13"/>
      <c r="J6969" s="11" t="str">
        <f t="shared" si="1408"/>
        <v>X</v>
      </c>
      <c r="K6969" s="11" t="str">
        <f t="shared" si="1409"/>
        <v/>
      </c>
      <c r="L6969" s="11" t="str">
        <f t="shared" si="1410"/>
        <v/>
      </c>
      <c r="M6969" s="13"/>
      <c r="X6969" s="13"/>
    </row>
    <row r="6970" spans="1:24" x14ac:dyDescent="0.3">
      <c r="A6970" s="13"/>
      <c r="B6970" s="11">
        <v>7988</v>
      </c>
      <c r="C6970" s="14">
        <f t="shared" si="1400"/>
        <v>89.375600000000006</v>
      </c>
      <c r="D6970" s="13"/>
      <c r="E6970" s="14">
        <f t="shared" si="1407"/>
        <v>89.374300000000005</v>
      </c>
      <c r="F6970" s="21">
        <f t="shared" si="1406"/>
        <v>13</v>
      </c>
      <c r="G6970" s="13"/>
      <c r="H6970" s="21">
        <f t="shared" si="1401"/>
        <v>13</v>
      </c>
      <c r="I6970" s="13"/>
      <c r="J6970" s="11" t="str">
        <f t="shared" si="1408"/>
        <v>X</v>
      </c>
      <c r="K6970" s="11" t="str">
        <f t="shared" si="1409"/>
        <v/>
      </c>
      <c r="L6970" s="11" t="str">
        <f t="shared" si="1410"/>
        <v/>
      </c>
      <c r="M6970" s="13"/>
      <c r="X6970" s="13"/>
    </row>
    <row r="6971" spans="1:24" x14ac:dyDescent="0.3">
      <c r="A6971" s="13"/>
      <c r="B6971" s="11">
        <v>7989</v>
      </c>
      <c r="C6971" s="14">
        <f t="shared" si="1400"/>
        <v>89.381200000000007</v>
      </c>
      <c r="D6971" s="13"/>
      <c r="E6971" s="14">
        <f t="shared" si="1407"/>
        <v>89.379900000000006</v>
      </c>
      <c r="F6971" s="21">
        <f t="shared" si="1406"/>
        <v>13</v>
      </c>
      <c r="G6971" s="13"/>
      <c r="H6971" s="21">
        <f t="shared" si="1401"/>
        <v>13</v>
      </c>
      <c r="I6971" s="13"/>
      <c r="J6971" s="11" t="str">
        <f t="shared" si="1408"/>
        <v>X</v>
      </c>
      <c r="K6971" s="11" t="str">
        <f t="shared" si="1409"/>
        <v/>
      </c>
      <c r="L6971" s="11" t="str">
        <f t="shared" si="1410"/>
        <v/>
      </c>
      <c r="M6971" s="13"/>
      <c r="X6971" s="13"/>
    </row>
    <row r="6972" spans="1:24" x14ac:dyDescent="0.3">
      <c r="A6972" s="13"/>
      <c r="B6972" s="11">
        <v>7990</v>
      </c>
      <c r="C6972" s="14">
        <f t="shared" si="1400"/>
        <v>89.386799999999994</v>
      </c>
      <c r="D6972" s="13"/>
      <c r="E6972" s="14">
        <f t="shared" si="1407"/>
        <v>89.385499999999993</v>
      </c>
      <c r="F6972" s="21">
        <f t="shared" si="1406"/>
        <v>13</v>
      </c>
      <c r="G6972" s="13"/>
      <c r="H6972" s="21">
        <f t="shared" si="1401"/>
        <v>13</v>
      </c>
      <c r="I6972" s="13"/>
      <c r="J6972" s="11" t="str">
        <f t="shared" si="1408"/>
        <v>X</v>
      </c>
      <c r="K6972" s="11" t="str">
        <f t="shared" si="1409"/>
        <v/>
      </c>
      <c r="L6972" s="11" t="str">
        <f t="shared" si="1410"/>
        <v/>
      </c>
      <c r="M6972" s="13"/>
      <c r="X6972" s="13"/>
    </row>
    <row r="6973" spans="1:24" x14ac:dyDescent="0.3">
      <c r="A6973" s="13"/>
      <c r="B6973" s="11">
        <v>7991</v>
      </c>
      <c r="C6973" s="14">
        <f t="shared" si="1400"/>
        <v>89.392399999999995</v>
      </c>
      <c r="D6973" s="13"/>
      <c r="E6973" s="14">
        <f t="shared" si="1407"/>
        <v>89.391099999999994</v>
      </c>
      <c r="F6973" s="21">
        <f t="shared" si="1406"/>
        <v>14</v>
      </c>
      <c r="G6973" s="13"/>
      <c r="H6973" s="21">
        <f t="shared" si="1401"/>
        <v>13</v>
      </c>
      <c r="I6973" s="13"/>
      <c r="J6973" s="11" t="str">
        <f t="shared" si="1408"/>
        <v/>
      </c>
      <c r="K6973" s="11" t="str">
        <f t="shared" si="1409"/>
        <v/>
      </c>
      <c r="L6973" s="11" t="str">
        <f t="shared" si="1410"/>
        <v>O</v>
      </c>
      <c r="M6973" s="13"/>
      <c r="X6973" s="13"/>
    </row>
    <row r="6974" spans="1:24" x14ac:dyDescent="0.3">
      <c r="A6974" s="13"/>
      <c r="B6974" s="11">
        <v>7992</v>
      </c>
      <c r="C6974" s="14">
        <f t="shared" si="1400"/>
        <v>89.397999999999996</v>
      </c>
      <c r="D6974" s="13"/>
      <c r="E6974" s="14">
        <f t="shared" si="1407"/>
        <v>89.396600000000007</v>
      </c>
      <c r="F6974" s="21">
        <f t="shared" si="1406"/>
        <v>14</v>
      </c>
      <c r="G6974" s="13"/>
      <c r="H6974" s="21">
        <f t="shared" si="1401"/>
        <v>14</v>
      </c>
      <c r="I6974" s="13"/>
      <c r="J6974" s="11" t="str">
        <f t="shared" si="1408"/>
        <v>X</v>
      </c>
      <c r="K6974" s="11" t="str">
        <f t="shared" si="1409"/>
        <v/>
      </c>
      <c r="L6974" s="11" t="str">
        <f t="shared" si="1410"/>
        <v/>
      </c>
      <c r="M6974" s="13"/>
      <c r="X6974" s="13"/>
    </row>
    <row r="6975" spans="1:24" x14ac:dyDescent="0.3">
      <c r="A6975" s="13"/>
      <c r="B6975" s="11">
        <v>7993</v>
      </c>
      <c r="C6975" s="14">
        <f t="shared" si="1400"/>
        <v>89.403599999999997</v>
      </c>
      <c r="D6975" s="13"/>
      <c r="E6975" s="14">
        <f t="shared" si="1407"/>
        <v>89.402199999999993</v>
      </c>
      <c r="F6975" s="21">
        <f t="shared" si="1406"/>
        <v>14</v>
      </c>
      <c r="G6975" s="13"/>
      <c r="H6975" s="21">
        <f t="shared" si="1401"/>
        <v>14</v>
      </c>
      <c r="I6975" s="13"/>
      <c r="J6975" s="11" t="str">
        <f t="shared" si="1408"/>
        <v>X</v>
      </c>
      <c r="K6975" s="11" t="str">
        <f t="shared" si="1409"/>
        <v/>
      </c>
      <c r="L6975" s="11" t="str">
        <f t="shared" si="1410"/>
        <v/>
      </c>
      <c r="M6975" s="13"/>
      <c r="X6975" s="13"/>
    </row>
    <row r="6976" spans="1:24" x14ac:dyDescent="0.3">
      <c r="A6976" s="13"/>
      <c r="B6976" s="11">
        <v>7994</v>
      </c>
      <c r="C6976" s="14">
        <f t="shared" si="1400"/>
        <v>89.409199999999998</v>
      </c>
      <c r="D6976" s="13"/>
      <c r="E6976" s="14">
        <f t="shared" si="1407"/>
        <v>89.407799999999995</v>
      </c>
      <c r="F6976" s="21">
        <f t="shared" si="1406"/>
        <v>14</v>
      </c>
      <c r="G6976" s="13"/>
      <c r="H6976" s="21">
        <f t="shared" si="1401"/>
        <v>14</v>
      </c>
      <c r="I6976" s="13"/>
      <c r="J6976" s="11" t="str">
        <f t="shared" si="1408"/>
        <v>X</v>
      </c>
      <c r="K6976" s="11" t="str">
        <f t="shared" si="1409"/>
        <v/>
      </c>
      <c r="L6976" s="11" t="str">
        <f t="shared" si="1410"/>
        <v/>
      </c>
      <c r="M6976" s="13"/>
      <c r="X6976" s="13"/>
    </row>
    <row r="6977" spans="1:24" x14ac:dyDescent="0.3">
      <c r="A6977" s="13"/>
      <c r="B6977" s="11">
        <v>7995</v>
      </c>
      <c r="C6977" s="14">
        <f t="shared" si="1400"/>
        <v>89.4148</v>
      </c>
      <c r="D6977" s="13"/>
      <c r="E6977" s="14">
        <f t="shared" si="1407"/>
        <v>89.413399999999996</v>
      </c>
      <c r="F6977" s="21">
        <f t="shared" si="1406"/>
        <v>14</v>
      </c>
      <c r="G6977" s="13"/>
      <c r="H6977" s="21">
        <f t="shared" si="1401"/>
        <v>14</v>
      </c>
      <c r="I6977" s="13"/>
      <c r="J6977" s="11" t="str">
        <f t="shared" si="1408"/>
        <v>X</v>
      </c>
      <c r="K6977" s="11" t="str">
        <f t="shared" si="1409"/>
        <v/>
      </c>
      <c r="L6977" s="11" t="str">
        <f t="shared" si="1410"/>
        <v/>
      </c>
      <c r="M6977" s="13"/>
      <c r="X6977" s="13"/>
    </row>
    <row r="6978" spans="1:24" x14ac:dyDescent="0.3">
      <c r="A6978" s="13"/>
      <c r="B6978" s="11">
        <v>7996</v>
      </c>
      <c r="C6978" s="14">
        <f t="shared" si="1400"/>
        <v>89.420400000000001</v>
      </c>
      <c r="D6978" s="13"/>
      <c r="E6978" s="14">
        <f t="shared" si="1407"/>
        <v>89.418999999999997</v>
      </c>
      <c r="F6978" s="21">
        <f t="shared" si="1406"/>
        <v>14</v>
      </c>
      <c r="G6978" s="13"/>
      <c r="H6978" s="21">
        <f t="shared" si="1401"/>
        <v>14</v>
      </c>
      <c r="I6978" s="13"/>
      <c r="J6978" s="11" t="str">
        <f t="shared" si="1408"/>
        <v>X</v>
      </c>
      <c r="K6978" s="11" t="str">
        <f t="shared" si="1409"/>
        <v/>
      </c>
      <c r="L6978" s="11" t="str">
        <f t="shared" si="1410"/>
        <v/>
      </c>
      <c r="M6978" s="13"/>
      <c r="X6978" s="13"/>
    </row>
    <row r="6979" spans="1:24" x14ac:dyDescent="0.3">
      <c r="A6979" s="13"/>
      <c r="B6979" s="11">
        <v>7997</v>
      </c>
      <c r="C6979" s="14">
        <f t="shared" si="1400"/>
        <v>89.425899999999999</v>
      </c>
      <c r="D6979" s="13"/>
      <c r="E6979" s="14">
        <f t="shared" si="1407"/>
        <v>89.424599999999998</v>
      </c>
      <c r="F6979" s="21">
        <v>14</v>
      </c>
      <c r="G6979" s="13"/>
      <c r="H6979" s="21">
        <f t="shared" si="1401"/>
        <v>13</v>
      </c>
      <c r="I6979" s="13"/>
      <c r="J6979" s="11" t="str">
        <f t="shared" si="1408"/>
        <v/>
      </c>
      <c r="K6979" s="11" t="str">
        <f t="shared" si="1409"/>
        <v/>
      </c>
      <c r="L6979" s="11" t="str">
        <f t="shared" si="1410"/>
        <v>O</v>
      </c>
      <c r="M6979" s="13"/>
      <c r="X6979" s="13"/>
    </row>
    <row r="6980" spans="1:24" x14ac:dyDescent="0.3">
      <c r="A6980" s="13"/>
      <c r="B6980" s="11">
        <v>7998</v>
      </c>
      <c r="C6980" s="14">
        <f t="shared" si="1400"/>
        <v>89.4315</v>
      </c>
      <c r="D6980" s="13"/>
      <c r="E6980" s="14">
        <f t="shared" si="1407"/>
        <v>89.430199999999999</v>
      </c>
      <c r="F6980" s="21">
        <v>14</v>
      </c>
      <c r="G6980" s="13"/>
      <c r="H6980" s="21">
        <f t="shared" si="1401"/>
        <v>13</v>
      </c>
      <c r="I6980" s="13"/>
      <c r="J6980" s="11" t="str">
        <f t="shared" si="1408"/>
        <v/>
      </c>
      <c r="K6980" s="11" t="str">
        <f t="shared" si="1409"/>
        <v/>
      </c>
      <c r="L6980" s="11" t="str">
        <f t="shared" si="1410"/>
        <v>O</v>
      </c>
      <c r="M6980" s="13"/>
      <c r="X6980" s="13"/>
    </row>
    <row r="6981" spans="1:24" x14ac:dyDescent="0.3">
      <c r="A6981" s="13"/>
      <c r="B6981" s="11">
        <v>7999</v>
      </c>
      <c r="C6981" s="14">
        <f t="shared" si="1400"/>
        <v>89.437100000000001</v>
      </c>
      <c r="D6981" s="13"/>
      <c r="E6981" s="14">
        <f t="shared" si="1407"/>
        <v>89.4358</v>
      </c>
      <c r="F6981" s="21">
        <v>14</v>
      </c>
      <c r="G6981" s="13"/>
      <c r="H6981" s="21">
        <f t="shared" si="1401"/>
        <v>13</v>
      </c>
      <c r="I6981" s="13"/>
      <c r="J6981" s="11" t="str">
        <f t="shared" si="1408"/>
        <v/>
      </c>
      <c r="K6981" s="11" t="str">
        <f t="shared" si="1409"/>
        <v/>
      </c>
      <c r="L6981" s="11" t="str">
        <f t="shared" si="1410"/>
        <v>O</v>
      </c>
      <c r="M6981" s="13"/>
      <c r="X6981" s="13"/>
    </row>
    <row r="6982" spans="1:24" x14ac:dyDescent="0.3">
      <c r="A6982" s="13"/>
      <c r="B6982" s="11">
        <v>8000</v>
      </c>
      <c r="C6982" s="14">
        <f t="shared" ref="C6982:C7045" si="1411">ROUND(SQRT(B6982),4)</f>
        <v>89.442700000000002</v>
      </c>
      <c r="D6982" s="13"/>
      <c r="E6982" s="14">
        <f t="shared" si="1407"/>
        <v>89.441299999999998</v>
      </c>
      <c r="F6982" s="21">
        <v>14</v>
      </c>
      <c r="G6982" s="13"/>
      <c r="H6982" s="21">
        <f t="shared" si="1401"/>
        <v>14</v>
      </c>
      <c r="I6982" s="13"/>
      <c r="J6982" s="11" t="str">
        <f t="shared" si="1408"/>
        <v>X</v>
      </c>
      <c r="K6982" s="11" t="str">
        <f t="shared" si="1409"/>
        <v/>
      </c>
      <c r="L6982" s="11" t="str">
        <f t="shared" si="1410"/>
        <v/>
      </c>
      <c r="M6982" s="13"/>
      <c r="X6982" s="13"/>
    </row>
    <row r="6983" spans="1:24" x14ac:dyDescent="0.3">
      <c r="A6983" s="13"/>
      <c r="B6983" s="11">
        <v>8001</v>
      </c>
      <c r="C6983" s="14">
        <f t="shared" si="1411"/>
        <v>89.448300000000003</v>
      </c>
      <c r="D6983" s="13"/>
      <c r="E6983" s="14">
        <f t="shared" si="1407"/>
        <v>89.446899999999999</v>
      </c>
      <c r="F6983" s="21">
        <v>14</v>
      </c>
      <c r="G6983" s="13"/>
      <c r="H6983" s="21">
        <f t="shared" ref="H6983:H7046" si="1412">ROUND(C6983-E6983,4)*10000</f>
        <v>14</v>
      </c>
      <c r="I6983" s="13"/>
      <c r="J6983" s="11" t="str">
        <f t="shared" si="1408"/>
        <v>X</v>
      </c>
      <c r="K6983" s="11" t="str">
        <f t="shared" si="1409"/>
        <v/>
      </c>
      <c r="L6983" s="11" t="str">
        <f t="shared" si="1410"/>
        <v/>
      </c>
      <c r="M6983" s="13"/>
      <c r="X6983" s="13"/>
    </row>
    <row r="6984" spans="1:24" x14ac:dyDescent="0.3">
      <c r="A6984" s="13"/>
      <c r="B6984" s="11">
        <v>8002</v>
      </c>
      <c r="C6984" s="14">
        <f t="shared" si="1411"/>
        <v>89.453900000000004</v>
      </c>
      <c r="D6984" s="13"/>
      <c r="E6984" s="14">
        <f t="shared" si="1407"/>
        <v>89.452500000000001</v>
      </c>
      <c r="F6984" s="21">
        <v>14</v>
      </c>
      <c r="G6984" s="13"/>
      <c r="H6984" s="21">
        <f t="shared" si="1412"/>
        <v>14</v>
      </c>
      <c r="I6984" s="13"/>
      <c r="J6984" s="11" t="str">
        <f t="shared" si="1408"/>
        <v>X</v>
      </c>
      <c r="K6984" s="11" t="str">
        <f t="shared" si="1409"/>
        <v/>
      </c>
      <c r="L6984" s="11" t="str">
        <f t="shared" si="1410"/>
        <v/>
      </c>
      <c r="M6984" s="13"/>
      <c r="X6984" s="13"/>
    </row>
    <row r="6985" spans="1:24" x14ac:dyDescent="0.3">
      <c r="A6985" s="13"/>
      <c r="B6985" s="11">
        <v>8003</v>
      </c>
      <c r="C6985" s="14">
        <f t="shared" si="1411"/>
        <v>89.459500000000006</v>
      </c>
      <c r="D6985" s="13"/>
      <c r="E6985" s="14">
        <f t="shared" si="1407"/>
        <v>89.458100000000002</v>
      </c>
      <c r="F6985" s="21">
        <v>14</v>
      </c>
      <c r="G6985" s="13"/>
      <c r="H6985" s="21">
        <f t="shared" si="1412"/>
        <v>14</v>
      </c>
      <c r="I6985" s="13"/>
      <c r="J6985" s="11" t="str">
        <f t="shared" si="1408"/>
        <v>X</v>
      </c>
      <c r="K6985" s="11" t="str">
        <f t="shared" si="1409"/>
        <v/>
      </c>
      <c r="L6985" s="11" t="str">
        <f t="shared" si="1410"/>
        <v/>
      </c>
      <c r="M6985" s="13"/>
      <c r="X6985" s="13"/>
    </row>
    <row r="6986" spans="1:24" x14ac:dyDescent="0.3">
      <c r="A6986" s="13"/>
      <c r="B6986" s="11">
        <v>8004</v>
      </c>
      <c r="C6986" s="14">
        <f t="shared" si="1411"/>
        <v>89.465100000000007</v>
      </c>
      <c r="D6986" s="13"/>
      <c r="E6986" s="14">
        <f t="shared" si="1407"/>
        <v>89.463700000000003</v>
      </c>
      <c r="F6986" s="21">
        <v>14</v>
      </c>
      <c r="G6986" s="13"/>
      <c r="H6986" s="21">
        <f t="shared" si="1412"/>
        <v>14</v>
      </c>
      <c r="I6986" s="13"/>
      <c r="J6986" s="11" t="str">
        <f t="shared" si="1408"/>
        <v>X</v>
      </c>
      <c r="K6986" s="11" t="str">
        <f t="shared" si="1409"/>
        <v/>
      </c>
      <c r="L6986" s="11" t="str">
        <f t="shared" si="1410"/>
        <v/>
      </c>
      <c r="M6986" s="13"/>
      <c r="X6986" s="13"/>
    </row>
    <row r="6987" spans="1:24" x14ac:dyDescent="0.3">
      <c r="A6987" s="13"/>
      <c r="B6987" s="11">
        <v>8005</v>
      </c>
      <c r="C6987" s="14">
        <f t="shared" si="1411"/>
        <v>89.470699999999994</v>
      </c>
      <c r="D6987" s="13"/>
      <c r="E6987" s="14">
        <f t="shared" si="1407"/>
        <v>89.469300000000004</v>
      </c>
      <c r="F6987" s="21">
        <v>14</v>
      </c>
      <c r="G6987" s="13"/>
      <c r="H6987" s="21">
        <f t="shared" si="1412"/>
        <v>14</v>
      </c>
      <c r="I6987" s="13"/>
      <c r="J6987" s="11" t="str">
        <f t="shared" si="1408"/>
        <v>X</v>
      </c>
      <c r="K6987" s="11" t="str">
        <f t="shared" si="1409"/>
        <v/>
      </c>
      <c r="L6987" s="11" t="str">
        <f t="shared" si="1410"/>
        <v/>
      </c>
      <c r="M6987" s="13"/>
      <c r="X6987" s="13"/>
    </row>
    <row r="6988" spans="1:24" x14ac:dyDescent="0.3">
      <c r="A6988" s="13"/>
      <c r="B6988" s="11">
        <v>8006</v>
      </c>
      <c r="C6988" s="14">
        <f t="shared" si="1411"/>
        <v>89.476299999999995</v>
      </c>
      <c r="D6988" s="13"/>
      <c r="E6988" s="14">
        <f t="shared" si="1407"/>
        <v>89.474900000000005</v>
      </c>
      <c r="F6988" s="21">
        <v>14</v>
      </c>
      <c r="G6988" s="13"/>
      <c r="H6988" s="21">
        <f t="shared" si="1412"/>
        <v>14</v>
      </c>
      <c r="I6988" s="13"/>
      <c r="J6988" s="11" t="str">
        <f t="shared" si="1408"/>
        <v>X</v>
      </c>
      <c r="K6988" s="11" t="str">
        <f t="shared" si="1409"/>
        <v/>
      </c>
      <c r="L6988" s="11" t="str">
        <f t="shared" si="1410"/>
        <v/>
      </c>
      <c r="M6988" s="13"/>
      <c r="X6988" s="13"/>
    </row>
    <row r="6989" spans="1:24" x14ac:dyDescent="0.3">
      <c r="A6989" s="13"/>
      <c r="B6989" s="11">
        <v>8007</v>
      </c>
      <c r="C6989" s="14">
        <f t="shared" si="1411"/>
        <v>89.481800000000007</v>
      </c>
      <c r="D6989" s="13"/>
      <c r="E6989" s="14">
        <f t="shared" si="1407"/>
        <v>89.480400000000003</v>
      </c>
      <c r="F6989" s="21">
        <v>14</v>
      </c>
      <c r="G6989" s="13"/>
      <c r="H6989" s="21">
        <f t="shared" si="1412"/>
        <v>14</v>
      </c>
      <c r="I6989" s="13"/>
      <c r="J6989" s="11" t="str">
        <f t="shared" si="1408"/>
        <v>X</v>
      </c>
      <c r="K6989" s="11" t="str">
        <f t="shared" si="1409"/>
        <v/>
      </c>
      <c r="L6989" s="11" t="str">
        <f t="shared" si="1410"/>
        <v/>
      </c>
      <c r="M6989" s="13"/>
      <c r="X6989" s="13"/>
    </row>
    <row r="6990" spans="1:24" x14ac:dyDescent="0.3">
      <c r="A6990" s="13"/>
      <c r="B6990" s="11">
        <v>8008</v>
      </c>
      <c r="C6990" s="14">
        <f t="shared" si="1411"/>
        <v>89.487399999999994</v>
      </c>
      <c r="D6990" s="13"/>
      <c r="E6990" s="14">
        <f t="shared" si="1407"/>
        <v>89.486000000000004</v>
      </c>
      <c r="F6990" s="21">
        <v>14</v>
      </c>
      <c r="G6990" s="13"/>
      <c r="H6990" s="21">
        <f t="shared" si="1412"/>
        <v>14</v>
      </c>
      <c r="I6990" s="13"/>
      <c r="J6990" s="11" t="str">
        <f t="shared" si="1408"/>
        <v>X</v>
      </c>
      <c r="K6990" s="11" t="str">
        <f t="shared" si="1409"/>
        <v/>
      </c>
      <c r="L6990" s="11" t="str">
        <f t="shared" si="1410"/>
        <v/>
      </c>
      <c r="M6990" s="13"/>
      <c r="X6990" s="13"/>
    </row>
    <row r="6991" spans="1:24" x14ac:dyDescent="0.3">
      <c r="A6991" s="13"/>
      <c r="B6991" s="11">
        <v>8009</v>
      </c>
      <c r="C6991" s="14">
        <f t="shared" si="1411"/>
        <v>89.492999999999995</v>
      </c>
      <c r="D6991" s="13"/>
      <c r="E6991" s="14">
        <f t="shared" si="1407"/>
        <v>89.491600000000005</v>
      </c>
      <c r="F6991" s="21">
        <v>14</v>
      </c>
      <c r="G6991" s="13"/>
      <c r="H6991" s="21">
        <f t="shared" si="1412"/>
        <v>14</v>
      </c>
      <c r="I6991" s="13"/>
      <c r="J6991" s="11" t="str">
        <f t="shared" si="1408"/>
        <v>X</v>
      </c>
      <c r="K6991" s="11" t="str">
        <f t="shared" si="1409"/>
        <v/>
      </c>
      <c r="L6991" s="11" t="str">
        <f t="shared" si="1410"/>
        <v/>
      </c>
      <c r="M6991" s="13"/>
      <c r="X6991" s="13"/>
    </row>
    <row r="6992" spans="1:24" x14ac:dyDescent="0.3">
      <c r="A6992" s="13"/>
      <c r="B6992" s="11">
        <v>8010</v>
      </c>
      <c r="C6992" s="14">
        <f t="shared" si="1411"/>
        <v>89.498599999999996</v>
      </c>
      <c r="D6992" s="13"/>
      <c r="E6992" s="14">
        <f t="shared" si="1407"/>
        <v>89.497200000000007</v>
      </c>
      <c r="F6992" s="21">
        <v>14</v>
      </c>
      <c r="G6992" s="13"/>
      <c r="H6992" s="21">
        <f t="shared" si="1412"/>
        <v>14</v>
      </c>
      <c r="I6992" s="13"/>
      <c r="J6992" s="11" t="str">
        <f t="shared" si="1408"/>
        <v>X</v>
      </c>
      <c r="K6992" s="11" t="str">
        <f t="shared" si="1409"/>
        <v/>
      </c>
      <c r="L6992" s="11" t="str">
        <f t="shared" si="1410"/>
        <v/>
      </c>
      <c r="M6992" s="13"/>
      <c r="X6992" s="13"/>
    </row>
    <row r="6993" spans="1:24" x14ac:dyDescent="0.3">
      <c r="A6993" s="13"/>
      <c r="B6993" s="11">
        <v>8011</v>
      </c>
      <c r="C6993" s="14">
        <f t="shared" si="1411"/>
        <v>89.504199999999997</v>
      </c>
      <c r="D6993" s="13"/>
      <c r="E6993" s="14">
        <f t="shared" si="1407"/>
        <v>89.502799999999993</v>
      </c>
      <c r="F6993" s="21">
        <v>14</v>
      </c>
      <c r="G6993" s="13"/>
      <c r="H6993" s="21">
        <f t="shared" si="1412"/>
        <v>14</v>
      </c>
      <c r="I6993" s="13"/>
      <c r="J6993" s="11" t="str">
        <f t="shared" si="1408"/>
        <v>X</v>
      </c>
      <c r="K6993" s="11" t="str">
        <f t="shared" si="1409"/>
        <v/>
      </c>
      <c r="L6993" s="11" t="str">
        <f t="shared" si="1410"/>
        <v/>
      </c>
      <c r="M6993" s="13"/>
      <c r="X6993" s="13"/>
    </row>
    <row r="6994" spans="1:24" x14ac:dyDescent="0.3">
      <c r="A6994" s="13"/>
      <c r="B6994" s="11">
        <v>8012</v>
      </c>
      <c r="C6994" s="14">
        <f t="shared" si="1411"/>
        <v>89.509799999999998</v>
      </c>
      <c r="D6994" s="13"/>
      <c r="E6994" s="14">
        <f t="shared" si="1407"/>
        <v>89.508399999999995</v>
      </c>
      <c r="F6994" s="21">
        <v>14</v>
      </c>
      <c r="G6994" s="13"/>
      <c r="H6994" s="21">
        <f t="shared" si="1412"/>
        <v>14</v>
      </c>
      <c r="I6994" s="13"/>
      <c r="J6994" s="11" t="str">
        <f t="shared" si="1408"/>
        <v>X</v>
      </c>
      <c r="K6994" s="11" t="str">
        <f t="shared" si="1409"/>
        <v/>
      </c>
      <c r="L6994" s="11" t="str">
        <f t="shared" si="1410"/>
        <v/>
      </c>
      <c r="M6994" s="13"/>
      <c r="X6994" s="13"/>
    </row>
    <row r="6995" spans="1:24" x14ac:dyDescent="0.3">
      <c r="A6995" s="13"/>
      <c r="B6995" s="11">
        <v>8013</v>
      </c>
      <c r="C6995" s="14">
        <f t="shared" si="1411"/>
        <v>89.5154</v>
      </c>
      <c r="D6995" s="13"/>
      <c r="E6995" s="14">
        <f t="shared" si="1407"/>
        <v>89.513999999999996</v>
      </c>
      <c r="F6995" s="21">
        <v>14</v>
      </c>
      <c r="G6995" s="13"/>
      <c r="H6995" s="21">
        <f t="shared" si="1412"/>
        <v>14</v>
      </c>
      <c r="I6995" s="13"/>
      <c r="J6995" s="11" t="str">
        <f t="shared" si="1408"/>
        <v>X</v>
      </c>
      <c r="K6995" s="11" t="str">
        <f t="shared" si="1409"/>
        <v/>
      </c>
      <c r="L6995" s="11" t="str">
        <f t="shared" si="1410"/>
        <v/>
      </c>
      <c r="M6995" s="13"/>
      <c r="X6995" s="13"/>
    </row>
    <row r="6996" spans="1:24" x14ac:dyDescent="0.3">
      <c r="A6996" s="13"/>
      <c r="B6996" s="11">
        <v>8014</v>
      </c>
      <c r="C6996" s="14">
        <f t="shared" si="1411"/>
        <v>89.520899999999997</v>
      </c>
      <c r="D6996" s="13"/>
      <c r="E6996" s="14">
        <f t="shared" si="1407"/>
        <v>89.519599999999997</v>
      </c>
      <c r="F6996" s="21">
        <v>14</v>
      </c>
      <c r="G6996" s="13"/>
      <c r="H6996" s="21">
        <f t="shared" si="1412"/>
        <v>13</v>
      </c>
      <c r="I6996" s="13"/>
      <c r="J6996" s="11" t="str">
        <f t="shared" si="1408"/>
        <v/>
      </c>
      <c r="K6996" s="11" t="str">
        <f t="shared" si="1409"/>
        <v/>
      </c>
      <c r="L6996" s="11" t="str">
        <f t="shared" si="1410"/>
        <v>O</v>
      </c>
      <c r="M6996" s="13"/>
      <c r="X6996" s="13"/>
    </row>
    <row r="6997" spans="1:24" x14ac:dyDescent="0.3">
      <c r="A6997" s="13"/>
      <c r="B6997" s="11">
        <v>8015</v>
      </c>
      <c r="C6997" s="14">
        <f t="shared" si="1411"/>
        <v>89.526499999999999</v>
      </c>
      <c r="D6997" s="13"/>
      <c r="E6997" s="14">
        <f t="shared" si="1407"/>
        <v>89.525099999999995</v>
      </c>
      <c r="F6997" s="21">
        <v>14</v>
      </c>
      <c r="G6997" s="13"/>
      <c r="H6997" s="21">
        <f t="shared" si="1412"/>
        <v>14</v>
      </c>
      <c r="I6997" s="13"/>
      <c r="J6997" s="11" t="str">
        <f t="shared" si="1408"/>
        <v>X</v>
      </c>
      <c r="K6997" s="11" t="str">
        <f t="shared" si="1409"/>
        <v/>
      </c>
      <c r="L6997" s="11" t="str">
        <f t="shared" si="1410"/>
        <v/>
      </c>
      <c r="M6997" s="13"/>
      <c r="X6997" s="13"/>
    </row>
    <row r="6998" spans="1:24" x14ac:dyDescent="0.3">
      <c r="A6998" s="13"/>
      <c r="B6998" s="11">
        <v>8016</v>
      </c>
      <c r="C6998" s="14">
        <f t="shared" si="1411"/>
        <v>89.5321</v>
      </c>
      <c r="D6998" s="13"/>
      <c r="E6998" s="14">
        <f t="shared" si="1407"/>
        <v>89.530699999999996</v>
      </c>
      <c r="F6998" s="21">
        <v>14</v>
      </c>
      <c r="G6998" s="13"/>
      <c r="H6998" s="21">
        <f t="shared" si="1412"/>
        <v>14</v>
      </c>
      <c r="I6998" s="13"/>
      <c r="J6998" s="11" t="str">
        <f t="shared" si="1408"/>
        <v>X</v>
      </c>
      <c r="K6998" s="11" t="str">
        <f t="shared" si="1409"/>
        <v/>
      </c>
      <c r="L6998" s="11" t="str">
        <f t="shared" si="1410"/>
        <v/>
      </c>
      <c r="M6998" s="13"/>
      <c r="X6998" s="13"/>
    </row>
    <row r="6999" spans="1:24" x14ac:dyDescent="0.3">
      <c r="A6999" s="13"/>
      <c r="B6999" s="11">
        <v>8017</v>
      </c>
      <c r="C6999" s="14">
        <f t="shared" si="1411"/>
        <v>89.537700000000001</v>
      </c>
      <c r="D6999" s="13"/>
      <c r="E6999" s="14">
        <f t="shared" si="1407"/>
        <v>89.536299999999997</v>
      </c>
      <c r="F6999" s="21">
        <v>14</v>
      </c>
      <c r="G6999" s="13"/>
      <c r="H6999" s="21">
        <f t="shared" si="1412"/>
        <v>14</v>
      </c>
      <c r="I6999" s="13"/>
      <c r="J6999" s="11" t="str">
        <f t="shared" si="1408"/>
        <v>X</v>
      </c>
      <c r="K6999" s="11" t="str">
        <f t="shared" si="1409"/>
        <v/>
      </c>
      <c r="L6999" s="11" t="str">
        <f t="shared" si="1410"/>
        <v/>
      </c>
      <c r="M6999" s="13"/>
      <c r="X6999" s="13"/>
    </row>
    <row r="7000" spans="1:24" x14ac:dyDescent="0.3">
      <c r="A7000" s="13"/>
      <c r="B7000" s="11">
        <v>8018</v>
      </c>
      <c r="C7000" s="14">
        <f t="shared" si="1411"/>
        <v>89.543300000000002</v>
      </c>
      <c r="D7000" s="13"/>
      <c r="E7000" s="14">
        <f t="shared" si="1407"/>
        <v>89.541899999999998</v>
      </c>
      <c r="F7000" s="21">
        <v>14</v>
      </c>
      <c r="G7000" s="13"/>
      <c r="H7000" s="21">
        <f t="shared" si="1412"/>
        <v>14</v>
      </c>
      <c r="I7000" s="13"/>
      <c r="J7000" s="11" t="str">
        <f t="shared" ref="J7000:J7031" si="1413">IF(H7000=F7000,"X","")</f>
        <v>X</v>
      </c>
      <c r="K7000" s="11" t="str">
        <f t="shared" ref="K7000:K7031" si="1414">IF(H7000&gt;F7000,"U","")</f>
        <v/>
      </c>
      <c r="L7000" s="11" t="str">
        <f t="shared" ref="L7000:L7031" si="1415">IF(H7000&lt;F7000,"O","")</f>
        <v/>
      </c>
      <c r="M7000" s="13"/>
      <c r="X7000" s="13"/>
    </row>
    <row r="7001" spans="1:24" x14ac:dyDescent="0.3">
      <c r="A7001" s="13"/>
      <c r="B7001" s="11">
        <v>8019</v>
      </c>
      <c r="C7001" s="14">
        <f t="shared" si="1411"/>
        <v>89.548900000000003</v>
      </c>
      <c r="D7001" s="13"/>
      <c r="E7001" s="14">
        <f t="shared" si="1407"/>
        <v>89.547499999999999</v>
      </c>
      <c r="F7001" s="21">
        <v>14</v>
      </c>
      <c r="G7001" s="13"/>
      <c r="H7001" s="21">
        <f t="shared" si="1412"/>
        <v>14</v>
      </c>
      <c r="I7001" s="13"/>
      <c r="J7001" s="11" t="str">
        <f t="shared" si="1413"/>
        <v>X</v>
      </c>
      <c r="K7001" s="11" t="str">
        <f t="shared" si="1414"/>
        <v/>
      </c>
      <c r="L7001" s="11" t="str">
        <f t="shared" si="1415"/>
        <v/>
      </c>
      <c r="M7001" s="13"/>
      <c r="X7001" s="13"/>
    </row>
    <row r="7002" spans="1:24" x14ac:dyDescent="0.3">
      <c r="A7002" s="13"/>
      <c r="B7002" s="11">
        <v>8020</v>
      </c>
      <c r="C7002" s="14">
        <f t="shared" si="1411"/>
        <v>89.554500000000004</v>
      </c>
      <c r="D7002" s="13"/>
      <c r="E7002" s="14">
        <f t="shared" si="1407"/>
        <v>89.553100000000001</v>
      </c>
      <c r="F7002" s="21">
        <v>14</v>
      </c>
      <c r="G7002" s="13"/>
      <c r="H7002" s="21">
        <f t="shared" si="1412"/>
        <v>14</v>
      </c>
      <c r="I7002" s="13"/>
      <c r="J7002" s="11" t="str">
        <f t="shared" si="1413"/>
        <v>X</v>
      </c>
      <c r="K7002" s="11" t="str">
        <f t="shared" si="1414"/>
        <v/>
      </c>
      <c r="L7002" s="11" t="str">
        <f t="shared" si="1415"/>
        <v/>
      </c>
      <c r="M7002" s="13"/>
      <c r="X7002" s="13"/>
    </row>
    <row r="7003" spans="1:24" x14ac:dyDescent="0.3">
      <c r="A7003" s="13"/>
      <c r="B7003" s="11">
        <v>8021</v>
      </c>
      <c r="C7003" s="14">
        <f t="shared" si="1411"/>
        <v>89.56</v>
      </c>
      <c r="D7003" s="13"/>
      <c r="E7003" s="14">
        <f t="shared" si="1407"/>
        <v>89.558700000000002</v>
      </c>
      <c r="F7003" s="21">
        <v>14</v>
      </c>
      <c r="G7003" s="13"/>
      <c r="H7003" s="21">
        <f t="shared" si="1412"/>
        <v>13</v>
      </c>
      <c r="I7003" s="13"/>
      <c r="J7003" s="11" t="str">
        <f t="shared" si="1413"/>
        <v/>
      </c>
      <c r="K7003" s="11" t="str">
        <f t="shared" si="1414"/>
        <v/>
      </c>
      <c r="L7003" s="11" t="str">
        <f t="shared" si="1415"/>
        <v>O</v>
      </c>
      <c r="M7003" s="13"/>
      <c r="X7003" s="13"/>
    </row>
    <row r="7004" spans="1:24" x14ac:dyDescent="0.3">
      <c r="A7004" s="13"/>
      <c r="B7004" s="11">
        <v>8022</v>
      </c>
      <c r="C7004" s="14">
        <f t="shared" si="1411"/>
        <v>89.565600000000003</v>
      </c>
      <c r="D7004" s="13"/>
      <c r="E7004" s="14">
        <f t="shared" si="1407"/>
        <v>89.5642</v>
      </c>
      <c r="F7004" s="21">
        <v>14</v>
      </c>
      <c r="G7004" s="13"/>
      <c r="H7004" s="21">
        <f t="shared" si="1412"/>
        <v>14</v>
      </c>
      <c r="I7004" s="13"/>
      <c r="J7004" s="11" t="str">
        <f t="shared" si="1413"/>
        <v>X</v>
      </c>
      <c r="K7004" s="11" t="str">
        <f t="shared" si="1414"/>
        <v/>
      </c>
      <c r="L7004" s="11" t="str">
        <f t="shared" si="1415"/>
        <v/>
      </c>
      <c r="M7004" s="13"/>
      <c r="X7004" s="13"/>
    </row>
    <row r="7005" spans="1:24" x14ac:dyDescent="0.3">
      <c r="A7005" s="13"/>
      <c r="B7005" s="11">
        <v>8023</v>
      </c>
      <c r="C7005" s="14">
        <f t="shared" si="1411"/>
        <v>89.571200000000005</v>
      </c>
      <c r="D7005" s="13"/>
      <c r="E7005" s="14">
        <f t="shared" si="1407"/>
        <v>89.569800000000001</v>
      </c>
      <c r="F7005" s="21">
        <v>14</v>
      </c>
      <c r="G7005" s="13"/>
      <c r="H7005" s="21">
        <f t="shared" si="1412"/>
        <v>14</v>
      </c>
      <c r="I7005" s="13"/>
      <c r="J7005" s="11" t="str">
        <f t="shared" si="1413"/>
        <v>X</v>
      </c>
      <c r="K7005" s="11" t="str">
        <f t="shared" si="1414"/>
        <v/>
      </c>
      <c r="L7005" s="11" t="str">
        <f t="shared" si="1415"/>
        <v/>
      </c>
      <c r="M7005" s="13"/>
      <c r="X7005" s="13"/>
    </row>
    <row r="7006" spans="1:24" x14ac:dyDescent="0.3">
      <c r="A7006" s="13"/>
      <c r="B7006" s="11">
        <v>8024</v>
      </c>
      <c r="C7006" s="14">
        <f t="shared" si="1411"/>
        <v>89.576800000000006</v>
      </c>
      <c r="D7006" s="13"/>
      <c r="E7006" s="14">
        <f t="shared" si="1407"/>
        <v>89.575400000000002</v>
      </c>
      <c r="F7006" s="21">
        <v>14</v>
      </c>
      <c r="G7006" s="13"/>
      <c r="H7006" s="21">
        <f t="shared" si="1412"/>
        <v>14</v>
      </c>
      <c r="I7006" s="13"/>
      <c r="J7006" s="11" t="str">
        <f t="shared" si="1413"/>
        <v>X</v>
      </c>
      <c r="K7006" s="11" t="str">
        <f t="shared" si="1414"/>
        <v/>
      </c>
      <c r="L7006" s="11" t="str">
        <f t="shared" si="1415"/>
        <v/>
      </c>
      <c r="M7006" s="13"/>
      <c r="X7006" s="13"/>
    </row>
    <row r="7007" spans="1:24" x14ac:dyDescent="0.3">
      <c r="A7007" s="13"/>
      <c r="B7007" s="11">
        <v>8025</v>
      </c>
      <c r="C7007" s="14">
        <f t="shared" si="1411"/>
        <v>89.582400000000007</v>
      </c>
      <c r="D7007" s="13"/>
      <c r="E7007" s="14">
        <f t="shared" si="1407"/>
        <v>89.581000000000003</v>
      </c>
      <c r="F7007" s="21">
        <f t="shared" ref="F7007:F7031" si="1416">ROUND(14-(((E7007-89)-0.58)/0.14)*(14/6),0)</f>
        <v>14</v>
      </c>
      <c r="G7007" s="13"/>
      <c r="H7007" s="21">
        <f t="shared" si="1412"/>
        <v>14</v>
      </c>
      <c r="I7007" s="13"/>
      <c r="J7007" s="11" t="str">
        <f t="shared" si="1413"/>
        <v>X</v>
      </c>
      <c r="K7007" s="11" t="str">
        <f t="shared" si="1414"/>
        <v/>
      </c>
      <c r="L7007" s="11" t="str">
        <f t="shared" si="1415"/>
        <v/>
      </c>
      <c r="M7007" s="13"/>
      <c r="X7007" s="13"/>
    </row>
    <row r="7008" spans="1:24" x14ac:dyDescent="0.3">
      <c r="A7008" s="13"/>
      <c r="B7008" s="11">
        <v>8026</v>
      </c>
      <c r="C7008" s="14">
        <f t="shared" si="1411"/>
        <v>89.587900000000005</v>
      </c>
      <c r="D7008" s="13"/>
      <c r="E7008" s="14">
        <f t="shared" si="1407"/>
        <v>89.586600000000004</v>
      </c>
      <c r="F7008" s="21">
        <f t="shared" si="1416"/>
        <v>14</v>
      </c>
      <c r="G7008" s="13"/>
      <c r="H7008" s="21">
        <f t="shared" si="1412"/>
        <v>13</v>
      </c>
      <c r="I7008" s="13"/>
      <c r="J7008" s="11" t="str">
        <f t="shared" si="1413"/>
        <v/>
      </c>
      <c r="K7008" s="11" t="str">
        <f t="shared" si="1414"/>
        <v/>
      </c>
      <c r="L7008" s="11" t="str">
        <f t="shared" si="1415"/>
        <v>O</v>
      </c>
      <c r="M7008" s="13"/>
      <c r="X7008" s="13"/>
    </row>
    <row r="7009" spans="1:24" x14ac:dyDescent="0.3">
      <c r="A7009" s="13"/>
      <c r="B7009" s="11">
        <v>8027</v>
      </c>
      <c r="C7009" s="14">
        <f t="shared" si="1411"/>
        <v>89.593500000000006</v>
      </c>
      <c r="D7009" s="13"/>
      <c r="E7009" s="14">
        <f t="shared" si="1407"/>
        <v>89.592200000000005</v>
      </c>
      <c r="F7009" s="21">
        <f t="shared" si="1416"/>
        <v>14</v>
      </c>
      <c r="G7009" s="13"/>
      <c r="H7009" s="21">
        <f t="shared" si="1412"/>
        <v>13</v>
      </c>
      <c r="I7009" s="13"/>
      <c r="J7009" s="11" t="str">
        <f t="shared" si="1413"/>
        <v/>
      </c>
      <c r="K7009" s="11" t="str">
        <f t="shared" si="1414"/>
        <v/>
      </c>
      <c r="L7009" s="11" t="str">
        <f t="shared" si="1415"/>
        <v>O</v>
      </c>
      <c r="M7009" s="13"/>
      <c r="X7009" s="13"/>
    </row>
    <row r="7010" spans="1:24" x14ac:dyDescent="0.3">
      <c r="A7010" s="13"/>
      <c r="B7010" s="11">
        <v>8028</v>
      </c>
      <c r="C7010" s="14">
        <f t="shared" si="1411"/>
        <v>89.599100000000007</v>
      </c>
      <c r="D7010" s="13"/>
      <c r="E7010" s="14">
        <f t="shared" si="1407"/>
        <v>89.597800000000007</v>
      </c>
      <c r="F7010" s="21">
        <f t="shared" si="1416"/>
        <v>14</v>
      </c>
      <c r="G7010" s="13"/>
      <c r="H7010" s="21">
        <f t="shared" si="1412"/>
        <v>13</v>
      </c>
      <c r="I7010" s="13"/>
      <c r="J7010" s="11" t="str">
        <f t="shared" si="1413"/>
        <v/>
      </c>
      <c r="K7010" s="11" t="str">
        <f t="shared" si="1414"/>
        <v/>
      </c>
      <c r="L7010" s="11" t="str">
        <f t="shared" si="1415"/>
        <v>O</v>
      </c>
      <c r="M7010" s="13"/>
      <c r="X7010" s="13"/>
    </row>
    <row r="7011" spans="1:24" x14ac:dyDescent="0.3">
      <c r="A7011" s="13"/>
      <c r="B7011" s="11">
        <v>8029</v>
      </c>
      <c r="C7011" s="14">
        <f t="shared" si="1411"/>
        <v>89.604699999999994</v>
      </c>
      <c r="D7011" s="13"/>
      <c r="E7011" s="14">
        <f t="shared" si="1407"/>
        <v>89.603399999999993</v>
      </c>
      <c r="F7011" s="21">
        <f t="shared" si="1416"/>
        <v>14</v>
      </c>
      <c r="G7011" s="13"/>
      <c r="H7011" s="21">
        <f t="shared" si="1412"/>
        <v>13</v>
      </c>
      <c r="I7011" s="13"/>
      <c r="J7011" s="11" t="str">
        <f t="shared" si="1413"/>
        <v/>
      </c>
      <c r="K7011" s="11" t="str">
        <f t="shared" si="1414"/>
        <v/>
      </c>
      <c r="L7011" s="11" t="str">
        <f t="shared" si="1415"/>
        <v>O</v>
      </c>
      <c r="M7011" s="13"/>
      <c r="X7011" s="13"/>
    </row>
    <row r="7012" spans="1:24" x14ac:dyDescent="0.3">
      <c r="A7012" s="13"/>
      <c r="B7012" s="11">
        <v>8030</v>
      </c>
      <c r="C7012" s="14">
        <f t="shared" si="1411"/>
        <v>89.610299999999995</v>
      </c>
      <c r="D7012" s="13"/>
      <c r="E7012" s="14">
        <f t="shared" si="1407"/>
        <v>89.608900000000006</v>
      </c>
      <c r="F7012" s="21">
        <f t="shared" si="1416"/>
        <v>14</v>
      </c>
      <c r="G7012" s="13"/>
      <c r="H7012" s="21">
        <f t="shared" si="1412"/>
        <v>14</v>
      </c>
      <c r="I7012" s="13"/>
      <c r="J7012" s="11" t="str">
        <f t="shared" si="1413"/>
        <v>X</v>
      </c>
      <c r="K7012" s="11" t="str">
        <f t="shared" si="1414"/>
        <v/>
      </c>
      <c r="L7012" s="11" t="str">
        <f t="shared" si="1415"/>
        <v/>
      </c>
      <c r="M7012" s="13"/>
      <c r="X7012" s="13"/>
    </row>
    <row r="7013" spans="1:24" x14ac:dyDescent="0.3">
      <c r="A7013" s="13"/>
      <c r="B7013" s="11">
        <v>8031</v>
      </c>
      <c r="C7013" s="14">
        <f t="shared" si="1411"/>
        <v>89.615799999999993</v>
      </c>
      <c r="D7013" s="13"/>
      <c r="E7013" s="14">
        <f t="shared" si="1407"/>
        <v>89.614500000000007</v>
      </c>
      <c r="F7013" s="21">
        <f t="shared" si="1416"/>
        <v>13</v>
      </c>
      <c r="G7013" s="13"/>
      <c r="H7013" s="21">
        <f t="shared" si="1412"/>
        <v>13</v>
      </c>
      <c r="I7013" s="13"/>
      <c r="J7013" s="11" t="str">
        <f t="shared" si="1413"/>
        <v>X</v>
      </c>
      <c r="K7013" s="11" t="str">
        <f t="shared" si="1414"/>
        <v/>
      </c>
      <c r="L7013" s="11" t="str">
        <f t="shared" si="1415"/>
        <v/>
      </c>
      <c r="M7013" s="13"/>
      <c r="X7013" s="13"/>
    </row>
    <row r="7014" spans="1:24" x14ac:dyDescent="0.3">
      <c r="A7014" s="13"/>
      <c r="B7014" s="11">
        <v>8032</v>
      </c>
      <c r="C7014" s="14">
        <f t="shared" si="1411"/>
        <v>89.621399999999994</v>
      </c>
      <c r="D7014" s="13"/>
      <c r="E7014" s="14">
        <f t="shared" si="1407"/>
        <v>89.620099999999994</v>
      </c>
      <c r="F7014" s="21">
        <f t="shared" si="1416"/>
        <v>13</v>
      </c>
      <c r="G7014" s="13"/>
      <c r="H7014" s="21">
        <f t="shared" si="1412"/>
        <v>13</v>
      </c>
      <c r="I7014" s="13"/>
      <c r="J7014" s="11" t="str">
        <f t="shared" si="1413"/>
        <v>X</v>
      </c>
      <c r="K7014" s="11" t="str">
        <f t="shared" si="1414"/>
        <v/>
      </c>
      <c r="L7014" s="11" t="str">
        <f t="shared" si="1415"/>
        <v/>
      </c>
      <c r="M7014" s="13"/>
      <c r="X7014" s="13"/>
    </row>
    <row r="7015" spans="1:24" x14ac:dyDescent="0.3">
      <c r="A7015" s="13"/>
      <c r="B7015" s="11">
        <v>8033</v>
      </c>
      <c r="C7015" s="14">
        <f t="shared" si="1411"/>
        <v>89.626999999999995</v>
      </c>
      <c r="D7015" s="13"/>
      <c r="E7015" s="14">
        <f t="shared" si="1407"/>
        <v>89.625699999999995</v>
      </c>
      <c r="F7015" s="21">
        <f t="shared" si="1416"/>
        <v>13</v>
      </c>
      <c r="G7015" s="13"/>
      <c r="H7015" s="21">
        <f t="shared" si="1412"/>
        <v>13</v>
      </c>
      <c r="I7015" s="13"/>
      <c r="J7015" s="11" t="str">
        <f t="shared" si="1413"/>
        <v>X</v>
      </c>
      <c r="K7015" s="11" t="str">
        <f t="shared" si="1414"/>
        <v/>
      </c>
      <c r="L7015" s="11" t="str">
        <f t="shared" si="1415"/>
        <v/>
      </c>
      <c r="M7015" s="13"/>
      <c r="X7015" s="13"/>
    </row>
    <row r="7016" spans="1:24" x14ac:dyDescent="0.3">
      <c r="A7016" s="13"/>
      <c r="B7016" s="11">
        <v>8034</v>
      </c>
      <c r="C7016" s="14">
        <f t="shared" si="1411"/>
        <v>89.632599999999996</v>
      </c>
      <c r="D7016" s="13"/>
      <c r="E7016" s="14">
        <f t="shared" si="1407"/>
        <v>89.631299999999996</v>
      </c>
      <c r="F7016" s="21">
        <f t="shared" si="1416"/>
        <v>13</v>
      </c>
      <c r="G7016" s="13"/>
      <c r="H7016" s="21">
        <f t="shared" si="1412"/>
        <v>13</v>
      </c>
      <c r="I7016" s="13"/>
      <c r="J7016" s="11" t="str">
        <f t="shared" si="1413"/>
        <v>X</v>
      </c>
      <c r="K7016" s="11" t="str">
        <f t="shared" si="1414"/>
        <v/>
      </c>
      <c r="L7016" s="11" t="str">
        <f t="shared" si="1415"/>
        <v/>
      </c>
      <c r="M7016" s="13"/>
      <c r="X7016" s="13"/>
    </row>
    <row r="7017" spans="1:24" x14ac:dyDescent="0.3">
      <c r="A7017" s="13"/>
      <c r="B7017" s="11">
        <v>8035</v>
      </c>
      <c r="C7017" s="14">
        <f t="shared" si="1411"/>
        <v>89.638199999999998</v>
      </c>
      <c r="D7017" s="13"/>
      <c r="E7017" s="14">
        <f t="shared" si="1407"/>
        <v>89.636899999999997</v>
      </c>
      <c r="F7017" s="21">
        <f t="shared" si="1416"/>
        <v>13</v>
      </c>
      <c r="G7017" s="13"/>
      <c r="H7017" s="21">
        <f t="shared" si="1412"/>
        <v>13</v>
      </c>
      <c r="I7017" s="13"/>
      <c r="J7017" s="11" t="str">
        <f t="shared" si="1413"/>
        <v>X</v>
      </c>
      <c r="K7017" s="11" t="str">
        <f t="shared" si="1414"/>
        <v/>
      </c>
      <c r="L7017" s="11" t="str">
        <f t="shared" si="1415"/>
        <v/>
      </c>
      <c r="M7017" s="13"/>
      <c r="X7017" s="13"/>
    </row>
    <row r="7018" spans="1:24" x14ac:dyDescent="0.3">
      <c r="A7018" s="13"/>
      <c r="B7018" s="11">
        <v>8036</v>
      </c>
      <c r="C7018" s="14">
        <f t="shared" si="1411"/>
        <v>89.643699999999995</v>
      </c>
      <c r="D7018" s="13"/>
      <c r="E7018" s="14">
        <f t="shared" si="1407"/>
        <v>89.642499999999998</v>
      </c>
      <c r="F7018" s="21">
        <f t="shared" si="1416"/>
        <v>13</v>
      </c>
      <c r="G7018" s="13"/>
      <c r="H7018" s="21">
        <f t="shared" si="1412"/>
        <v>11.999999999999998</v>
      </c>
      <c r="I7018" s="13"/>
      <c r="J7018" s="11" t="str">
        <f t="shared" si="1413"/>
        <v/>
      </c>
      <c r="K7018" s="11" t="str">
        <f t="shared" si="1414"/>
        <v/>
      </c>
      <c r="L7018" s="11" t="str">
        <f t="shared" si="1415"/>
        <v>O</v>
      </c>
      <c r="M7018" s="13"/>
      <c r="X7018" s="13"/>
    </row>
    <row r="7019" spans="1:24" x14ac:dyDescent="0.3">
      <c r="A7019" s="13"/>
      <c r="B7019" s="11">
        <v>8037</v>
      </c>
      <c r="C7019" s="14">
        <f t="shared" si="1411"/>
        <v>89.649299999999997</v>
      </c>
      <c r="D7019" s="13"/>
      <c r="E7019" s="14">
        <f t="shared" si="1407"/>
        <v>89.647999999999996</v>
      </c>
      <c r="F7019" s="21">
        <f t="shared" si="1416"/>
        <v>13</v>
      </c>
      <c r="G7019" s="13"/>
      <c r="H7019" s="21">
        <f t="shared" si="1412"/>
        <v>13</v>
      </c>
      <c r="I7019" s="13"/>
      <c r="J7019" s="11" t="str">
        <f t="shared" si="1413"/>
        <v>X</v>
      </c>
      <c r="K7019" s="11" t="str">
        <f t="shared" si="1414"/>
        <v/>
      </c>
      <c r="L7019" s="11" t="str">
        <f t="shared" si="1415"/>
        <v/>
      </c>
      <c r="M7019" s="13"/>
      <c r="X7019" s="13"/>
    </row>
    <row r="7020" spans="1:24" x14ac:dyDescent="0.3">
      <c r="A7020" s="13"/>
      <c r="B7020" s="11">
        <v>8038</v>
      </c>
      <c r="C7020" s="14">
        <f t="shared" si="1411"/>
        <v>89.654899999999998</v>
      </c>
      <c r="D7020" s="13"/>
      <c r="E7020" s="14">
        <f t="shared" si="1407"/>
        <v>89.653599999999997</v>
      </c>
      <c r="F7020" s="21">
        <f t="shared" si="1416"/>
        <v>13</v>
      </c>
      <c r="G7020" s="13"/>
      <c r="H7020" s="21">
        <f t="shared" si="1412"/>
        <v>13</v>
      </c>
      <c r="I7020" s="13"/>
      <c r="J7020" s="11" t="str">
        <f t="shared" si="1413"/>
        <v>X</v>
      </c>
      <c r="K7020" s="11" t="str">
        <f t="shared" si="1414"/>
        <v/>
      </c>
      <c r="L7020" s="11" t="str">
        <f t="shared" si="1415"/>
        <v/>
      </c>
      <c r="M7020" s="13"/>
      <c r="X7020" s="13"/>
    </row>
    <row r="7021" spans="1:24" x14ac:dyDescent="0.3">
      <c r="A7021" s="13"/>
      <c r="B7021" s="11">
        <v>8039</v>
      </c>
      <c r="C7021" s="14">
        <f t="shared" si="1411"/>
        <v>89.660499999999999</v>
      </c>
      <c r="D7021" s="13"/>
      <c r="E7021" s="14">
        <f t="shared" si="1407"/>
        <v>89.659199999999998</v>
      </c>
      <c r="F7021" s="21">
        <f t="shared" si="1416"/>
        <v>13</v>
      </c>
      <c r="G7021" s="13"/>
      <c r="H7021" s="21">
        <f t="shared" si="1412"/>
        <v>13</v>
      </c>
      <c r="I7021" s="13"/>
      <c r="J7021" s="11" t="str">
        <f t="shared" si="1413"/>
        <v>X</v>
      </c>
      <c r="K7021" s="11" t="str">
        <f t="shared" si="1414"/>
        <v/>
      </c>
      <c r="L7021" s="11" t="str">
        <f t="shared" si="1415"/>
        <v/>
      </c>
      <c r="M7021" s="13"/>
      <c r="X7021" s="13"/>
    </row>
    <row r="7022" spans="1:24" x14ac:dyDescent="0.3">
      <c r="A7022" s="13"/>
      <c r="B7022" s="11">
        <v>8040</v>
      </c>
      <c r="C7022" s="14">
        <f t="shared" si="1411"/>
        <v>89.665999999999997</v>
      </c>
      <c r="D7022" s="13"/>
      <c r="E7022" s="14">
        <f t="shared" si="1407"/>
        <v>89.6648</v>
      </c>
      <c r="F7022" s="21">
        <f t="shared" si="1416"/>
        <v>13</v>
      </c>
      <c r="G7022" s="13"/>
      <c r="H7022" s="21">
        <f t="shared" si="1412"/>
        <v>11.999999999999998</v>
      </c>
      <c r="I7022" s="13"/>
      <c r="J7022" s="11" t="str">
        <f t="shared" si="1413"/>
        <v/>
      </c>
      <c r="K7022" s="11" t="str">
        <f t="shared" si="1414"/>
        <v/>
      </c>
      <c r="L7022" s="11" t="str">
        <f t="shared" si="1415"/>
        <v>O</v>
      </c>
      <c r="M7022" s="13"/>
      <c r="X7022" s="13"/>
    </row>
    <row r="7023" spans="1:24" x14ac:dyDescent="0.3">
      <c r="A7023" s="13"/>
      <c r="B7023" s="11">
        <v>8041</v>
      </c>
      <c r="C7023" s="14">
        <f t="shared" si="1411"/>
        <v>89.671599999999998</v>
      </c>
      <c r="D7023" s="13"/>
      <c r="E7023" s="14">
        <f t="shared" si="1407"/>
        <v>89.670400000000001</v>
      </c>
      <c r="F7023" s="21">
        <f t="shared" si="1416"/>
        <v>12</v>
      </c>
      <c r="G7023" s="13"/>
      <c r="H7023" s="21">
        <f t="shared" si="1412"/>
        <v>11.999999999999998</v>
      </c>
      <c r="I7023" s="13"/>
      <c r="J7023" s="11" t="str">
        <f t="shared" si="1413"/>
        <v>X</v>
      </c>
      <c r="K7023" s="11" t="str">
        <f t="shared" si="1414"/>
        <v/>
      </c>
      <c r="L7023" s="11" t="str">
        <f t="shared" si="1415"/>
        <v/>
      </c>
      <c r="M7023" s="13"/>
      <c r="X7023" s="13"/>
    </row>
    <row r="7024" spans="1:24" x14ac:dyDescent="0.3">
      <c r="A7024" s="13"/>
      <c r="B7024" s="11">
        <v>8042</v>
      </c>
      <c r="C7024" s="14">
        <f t="shared" si="1411"/>
        <v>89.677199999999999</v>
      </c>
      <c r="D7024" s="13"/>
      <c r="E7024" s="14">
        <f t="shared" si="1407"/>
        <v>89.676000000000002</v>
      </c>
      <c r="F7024" s="21">
        <f t="shared" si="1416"/>
        <v>12</v>
      </c>
      <c r="G7024" s="13"/>
      <c r="H7024" s="21">
        <f t="shared" si="1412"/>
        <v>11.999999999999998</v>
      </c>
      <c r="I7024" s="13"/>
      <c r="J7024" s="11" t="str">
        <f t="shared" si="1413"/>
        <v>X</v>
      </c>
      <c r="K7024" s="11" t="str">
        <f t="shared" si="1414"/>
        <v/>
      </c>
      <c r="L7024" s="11" t="str">
        <f t="shared" si="1415"/>
        <v/>
      </c>
      <c r="M7024" s="13"/>
      <c r="X7024" s="13"/>
    </row>
    <row r="7025" spans="1:24" x14ac:dyDescent="0.3">
      <c r="A7025" s="13"/>
      <c r="B7025" s="11">
        <v>8043</v>
      </c>
      <c r="C7025" s="14">
        <f t="shared" si="1411"/>
        <v>89.6828</v>
      </c>
      <c r="D7025" s="13"/>
      <c r="E7025" s="14">
        <f t="shared" si="1407"/>
        <v>89.681600000000003</v>
      </c>
      <c r="F7025" s="21">
        <f t="shared" si="1416"/>
        <v>12</v>
      </c>
      <c r="G7025" s="13"/>
      <c r="H7025" s="21">
        <f t="shared" si="1412"/>
        <v>11.999999999999998</v>
      </c>
      <c r="I7025" s="13"/>
      <c r="J7025" s="11" t="str">
        <f t="shared" si="1413"/>
        <v>X</v>
      </c>
      <c r="K7025" s="11" t="str">
        <f t="shared" si="1414"/>
        <v/>
      </c>
      <c r="L7025" s="11" t="str">
        <f t="shared" si="1415"/>
        <v/>
      </c>
      <c r="M7025" s="13"/>
      <c r="X7025" s="13"/>
    </row>
    <row r="7026" spans="1:24" x14ac:dyDescent="0.3">
      <c r="A7026" s="13"/>
      <c r="B7026" s="11">
        <v>8044</v>
      </c>
      <c r="C7026" s="14">
        <f t="shared" si="1411"/>
        <v>89.688299999999998</v>
      </c>
      <c r="D7026" s="13"/>
      <c r="E7026" s="14">
        <f t="shared" si="1407"/>
        <v>89.687200000000004</v>
      </c>
      <c r="F7026" s="21">
        <f t="shared" si="1416"/>
        <v>12</v>
      </c>
      <c r="G7026" s="13"/>
      <c r="H7026" s="21">
        <f t="shared" si="1412"/>
        <v>11</v>
      </c>
      <c r="I7026" s="13"/>
      <c r="J7026" s="11" t="str">
        <f t="shared" si="1413"/>
        <v/>
      </c>
      <c r="K7026" s="11" t="str">
        <f t="shared" si="1414"/>
        <v/>
      </c>
      <c r="L7026" s="11" t="str">
        <f t="shared" si="1415"/>
        <v>O</v>
      </c>
      <c r="M7026" s="13"/>
      <c r="X7026" s="13"/>
    </row>
    <row r="7027" spans="1:24" x14ac:dyDescent="0.3">
      <c r="A7027" s="13"/>
      <c r="B7027" s="11">
        <v>8045</v>
      </c>
      <c r="C7027" s="14">
        <f t="shared" si="1411"/>
        <v>89.693899999999999</v>
      </c>
      <c r="D7027" s="13"/>
      <c r="E7027" s="14">
        <f t="shared" si="1407"/>
        <v>89.692700000000002</v>
      </c>
      <c r="F7027" s="21">
        <f t="shared" si="1416"/>
        <v>12</v>
      </c>
      <c r="G7027" s="13"/>
      <c r="H7027" s="21">
        <f t="shared" si="1412"/>
        <v>11.999999999999998</v>
      </c>
      <c r="I7027" s="13"/>
      <c r="J7027" s="11" t="str">
        <f t="shared" si="1413"/>
        <v>X</v>
      </c>
      <c r="K7027" s="11" t="str">
        <f t="shared" si="1414"/>
        <v/>
      </c>
      <c r="L7027" s="11" t="str">
        <f t="shared" si="1415"/>
        <v/>
      </c>
      <c r="M7027" s="13"/>
      <c r="X7027" s="13"/>
    </row>
    <row r="7028" spans="1:24" x14ac:dyDescent="0.3">
      <c r="A7028" s="13"/>
      <c r="B7028" s="11">
        <v>8046</v>
      </c>
      <c r="C7028" s="14">
        <f t="shared" si="1411"/>
        <v>89.6995</v>
      </c>
      <c r="D7028" s="13"/>
      <c r="E7028" s="14">
        <f t="shared" si="1407"/>
        <v>89.698300000000003</v>
      </c>
      <c r="F7028" s="21">
        <f t="shared" si="1416"/>
        <v>12</v>
      </c>
      <c r="G7028" s="13"/>
      <c r="H7028" s="21">
        <f t="shared" si="1412"/>
        <v>11.999999999999998</v>
      </c>
      <c r="I7028" s="13"/>
      <c r="J7028" s="11" t="str">
        <f t="shared" si="1413"/>
        <v>X</v>
      </c>
      <c r="K7028" s="11" t="str">
        <f t="shared" si="1414"/>
        <v/>
      </c>
      <c r="L7028" s="11" t="str">
        <f t="shared" si="1415"/>
        <v/>
      </c>
      <c r="M7028" s="13"/>
      <c r="X7028" s="13"/>
    </row>
    <row r="7029" spans="1:24" x14ac:dyDescent="0.3">
      <c r="A7029" s="13"/>
      <c r="B7029" s="11">
        <v>8047</v>
      </c>
      <c r="C7029" s="14">
        <f t="shared" si="1411"/>
        <v>89.705100000000002</v>
      </c>
      <c r="D7029" s="13"/>
      <c r="E7029" s="14">
        <f t="shared" si="1407"/>
        <v>89.703900000000004</v>
      </c>
      <c r="F7029" s="21">
        <f t="shared" si="1416"/>
        <v>12</v>
      </c>
      <c r="G7029" s="13"/>
      <c r="H7029" s="21">
        <f t="shared" si="1412"/>
        <v>11.999999999999998</v>
      </c>
      <c r="I7029" s="13"/>
      <c r="J7029" s="11" t="str">
        <f t="shared" si="1413"/>
        <v>X</v>
      </c>
      <c r="K7029" s="11" t="str">
        <f t="shared" si="1414"/>
        <v/>
      </c>
      <c r="L7029" s="11" t="str">
        <f t="shared" si="1415"/>
        <v/>
      </c>
      <c r="M7029" s="13"/>
      <c r="X7029" s="13"/>
    </row>
    <row r="7030" spans="1:24" x14ac:dyDescent="0.3">
      <c r="A7030" s="13"/>
      <c r="B7030" s="11">
        <v>8048</v>
      </c>
      <c r="C7030" s="14">
        <f t="shared" si="1411"/>
        <v>89.710599999999999</v>
      </c>
      <c r="D7030" s="13"/>
      <c r="E7030" s="14">
        <f t="shared" si="1407"/>
        <v>89.709500000000006</v>
      </c>
      <c r="F7030" s="21">
        <f t="shared" si="1416"/>
        <v>12</v>
      </c>
      <c r="G7030" s="13"/>
      <c r="H7030" s="21">
        <f t="shared" si="1412"/>
        <v>11</v>
      </c>
      <c r="I7030" s="13"/>
      <c r="J7030" s="11" t="str">
        <f t="shared" si="1413"/>
        <v/>
      </c>
      <c r="K7030" s="11" t="str">
        <f t="shared" si="1414"/>
        <v/>
      </c>
      <c r="L7030" s="11" t="str">
        <f t="shared" si="1415"/>
        <v>O</v>
      </c>
      <c r="M7030" s="13"/>
      <c r="X7030" s="13"/>
    </row>
    <row r="7031" spans="1:24" x14ac:dyDescent="0.3">
      <c r="A7031" s="13"/>
      <c r="B7031" s="11">
        <v>8049</v>
      </c>
      <c r="C7031" s="14">
        <f t="shared" si="1411"/>
        <v>89.716200000000001</v>
      </c>
      <c r="D7031" s="13"/>
      <c r="E7031" s="14">
        <f t="shared" si="1407"/>
        <v>89.715100000000007</v>
      </c>
      <c r="F7031" s="21">
        <f t="shared" si="1416"/>
        <v>12</v>
      </c>
      <c r="G7031" s="13"/>
      <c r="H7031" s="21">
        <f t="shared" si="1412"/>
        <v>11</v>
      </c>
      <c r="I7031" s="13"/>
      <c r="J7031" s="11" t="str">
        <f t="shared" si="1413"/>
        <v/>
      </c>
      <c r="K7031" s="11" t="str">
        <f t="shared" si="1414"/>
        <v/>
      </c>
      <c r="L7031" s="11" t="str">
        <f t="shared" si="1415"/>
        <v>O</v>
      </c>
      <c r="M7031" s="13"/>
      <c r="X7031" s="13"/>
    </row>
    <row r="7032" spans="1:24" x14ac:dyDescent="0.3">
      <c r="A7032" s="13"/>
      <c r="B7032" s="11">
        <v>8050</v>
      </c>
      <c r="C7032" s="14">
        <f t="shared" si="1411"/>
        <v>89.721800000000002</v>
      </c>
      <c r="D7032" s="13"/>
      <c r="E7032" s="14">
        <f t="shared" ref="E7032:E7081" si="1417">ROUND(89+(B7032-7921)/179,4)</f>
        <v>89.720699999999994</v>
      </c>
      <c r="F7032" s="21">
        <f t="shared" ref="F7032:F7056" si="1418">ROUND((14/2)+((0.86-(E7032-89))/0.14)*(14/3),0)</f>
        <v>12</v>
      </c>
      <c r="G7032" s="13"/>
      <c r="H7032" s="21">
        <f t="shared" si="1412"/>
        <v>11</v>
      </c>
      <c r="I7032" s="13"/>
      <c r="J7032" s="11" t="str">
        <f t="shared" ref="J7032:J7063" si="1419">IF(H7032=F7032,"X","")</f>
        <v/>
      </c>
      <c r="K7032" s="11" t="str">
        <f t="shared" ref="K7032:K7063" si="1420">IF(H7032&gt;F7032,"U","")</f>
        <v/>
      </c>
      <c r="L7032" s="11" t="str">
        <f t="shared" ref="L7032:L7063" si="1421">IF(H7032&lt;F7032,"O","")</f>
        <v>O</v>
      </c>
      <c r="M7032" s="13"/>
      <c r="X7032" s="13"/>
    </row>
    <row r="7033" spans="1:24" x14ac:dyDescent="0.3">
      <c r="A7033" s="13"/>
      <c r="B7033" s="11">
        <v>8051</v>
      </c>
      <c r="C7033" s="14">
        <f t="shared" si="1411"/>
        <v>89.727400000000003</v>
      </c>
      <c r="D7033" s="13"/>
      <c r="E7033" s="14">
        <f t="shared" si="1417"/>
        <v>89.726299999999995</v>
      </c>
      <c r="F7033" s="21">
        <f t="shared" si="1418"/>
        <v>11</v>
      </c>
      <c r="G7033" s="13"/>
      <c r="H7033" s="21">
        <f t="shared" si="1412"/>
        <v>11</v>
      </c>
      <c r="I7033" s="13"/>
      <c r="J7033" s="11" t="str">
        <f t="shared" si="1419"/>
        <v>X</v>
      </c>
      <c r="K7033" s="11" t="str">
        <f t="shared" si="1420"/>
        <v/>
      </c>
      <c r="L7033" s="11" t="str">
        <f t="shared" si="1421"/>
        <v/>
      </c>
      <c r="M7033" s="13"/>
      <c r="X7033" s="13"/>
    </row>
    <row r="7034" spans="1:24" x14ac:dyDescent="0.3">
      <c r="A7034" s="13"/>
      <c r="B7034" s="11">
        <v>8052</v>
      </c>
      <c r="C7034" s="14">
        <f t="shared" si="1411"/>
        <v>89.732900000000001</v>
      </c>
      <c r="D7034" s="13"/>
      <c r="E7034" s="14">
        <f t="shared" si="1417"/>
        <v>89.731800000000007</v>
      </c>
      <c r="F7034" s="21">
        <f t="shared" si="1418"/>
        <v>11</v>
      </c>
      <c r="G7034" s="13"/>
      <c r="H7034" s="21">
        <f t="shared" si="1412"/>
        <v>11</v>
      </c>
      <c r="I7034" s="13"/>
      <c r="J7034" s="11" t="str">
        <f t="shared" si="1419"/>
        <v>X</v>
      </c>
      <c r="K7034" s="11" t="str">
        <f t="shared" si="1420"/>
        <v/>
      </c>
      <c r="L7034" s="11" t="str">
        <f t="shared" si="1421"/>
        <v/>
      </c>
      <c r="M7034" s="13"/>
      <c r="X7034" s="13"/>
    </row>
    <row r="7035" spans="1:24" x14ac:dyDescent="0.3">
      <c r="A7035" s="13"/>
      <c r="B7035" s="11">
        <v>8053</v>
      </c>
      <c r="C7035" s="14">
        <f t="shared" si="1411"/>
        <v>89.738500000000002</v>
      </c>
      <c r="D7035" s="13"/>
      <c r="E7035" s="14">
        <f t="shared" si="1417"/>
        <v>89.737399999999994</v>
      </c>
      <c r="F7035" s="21">
        <f t="shared" si="1418"/>
        <v>11</v>
      </c>
      <c r="G7035" s="13"/>
      <c r="H7035" s="21">
        <f t="shared" si="1412"/>
        <v>11</v>
      </c>
      <c r="I7035" s="13"/>
      <c r="J7035" s="11" t="str">
        <f t="shared" si="1419"/>
        <v>X</v>
      </c>
      <c r="K7035" s="11" t="str">
        <f t="shared" si="1420"/>
        <v/>
      </c>
      <c r="L7035" s="11" t="str">
        <f t="shared" si="1421"/>
        <v/>
      </c>
      <c r="M7035" s="13"/>
      <c r="X7035" s="13"/>
    </row>
    <row r="7036" spans="1:24" x14ac:dyDescent="0.3">
      <c r="A7036" s="13"/>
      <c r="B7036" s="11">
        <v>8054</v>
      </c>
      <c r="C7036" s="14">
        <f t="shared" si="1411"/>
        <v>89.744100000000003</v>
      </c>
      <c r="D7036" s="13"/>
      <c r="E7036" s="14">
        <f t="shared" si="1417"/>
        <v>89.742999999999995</v>
      </c>
      <c r="F7036" s="21">
        <f t="shared" si="1418"/>
        <v>11</v>
      </c>
      <c r="G7036" s="13"/>
      <c r="H7036" s="21">
        <f t="shared" si="1412"/>
        <v>11</v>
      </c>
      <c r="I7036" s="13"/>
      <c r="J7036" s="11" t="str">
        <f t="shared" si="1419"/>
        <v>X</v>
      </c>
      <c r="K7036" s="11" t="str">
        <f t="shared" si="1420"/>
        <v/>
      </c>
      <c r="L7036" s="11" t="str">
        <f t="shared" si="1421"/>
        <v/>
      </c>
      <c r="M7036" s="13"/>
      <c r="X7036" s="13"/>
    </row>
    <row r="7037" spans="1:24" x14ac:dyDescent="0.3">
      <c r="A7037" s="13"/>
      <c r="B7037" s="11">
        <v>8055</v>
      </c>
      <c r="C7037" s="14">
        <f t="shared" si="1411"/>
        <v>89.749700000000004</v>
      </c>
      <c r="D7037" s="13"/>
      <c r="E7037" s="14">
        <f t="shared" si="1417"/>
        <v>89.748599999999996</v>
      </c>
      <c r="F7037" s="21">
        <f t="shared" si="1418"/>
        <v>11</v>
      </c>
      <c r="G7037" s="13"/>
      <c r="H7037" s="21">
        <f t="shared" si="1412"/>
        <v>11</v>
      </c>
      <c r="I7037" s="13"/>
      <c r="J7037" s="11" t="str">
        <f t="shared" si="1419"/>
        <v>X</v>
      </c>
      <c r="K7037" s="11" t="str">
        <f t="shared" si="1420"/>
        <v/>
      </c>
      <c r="L7037" s="11" t="str">
        <f t="shared" si="1421"/>
        <v/>
      </c>
      <c r="M7037" s="13"/>
      <c r="X7037" s="13"/>
    </row>
    <row r="7038" spans="1:24" x14ac:dyDescent="0.3">
      <c r="A7038" s="13"/>
      <c r="B7038" s="11">
        <v>8056</v>
      </c>
      <c r="C7038" s="14">
        <f t="shared" si="1411"/>
        <v>89.755200000000002</v>
      </c>
      <c r="D7038" s="13"/>
      <c r="E7038" s="14">
        <f t="shared" si="1417"/>
        <v>89.754199999999997</v>
      </c>
      <c r="F7038" s="21">
        <f t="shared" si="1418"/>
        <v>11</v>
      </c>
      <c r="G7038" s="13"/>
      <c r="H7038" s="21">
        <f t="shared" si="1412"/>
        <v>10</v>
      </c>
      <c r="I7038" s="13"/>
      <c r="J7038" s="11" t="str">
        <f t="shared" si="1419"/>
        <v/>
      </c>
      <c r="K7038" s="11" t="str">
        <f t="shared" si="1420"/>
        <v/>
      </c>
      <c r="L7038" s="11" t="str">
        <f t="shared" si="1421"/>
        <v>O</v>
      </c>
      <c r="M7038" s="13"/>
      <c r="X7038" s="13"/>
    </row>
    <row r="7039" spans="1:24" x14ac:dyDescent="0.3">
      <c r="A7039" s="13"/>
      <c r="B7039" s="11">
        <v>8057</v>
      </c>
      <c r="C7039" s="14">
        <f t="shared" si="1411"/>
        <v>89.760800000000003</v>
      </c>
      <c r="D7039" s="13"/>
      <c r="E7039" s="14">
        <f t="shared" si="1417"/>
        <v>89.759799999999998</v>
      </c>
      <c r="F7039" s="21">
        <f t="shared" si="1418"/>
        <v>10</v>
      </c>
      <c r="G7039" s="13"/>
      <c r="H7039" s="21">
        <f t="shared" si="1412"/>
        <v>10</v>
      </c>
      <c r="I7039" s="13"/>
      <c r="J7039" s="11" t="str">
        <f t="shared" si="1419"/>
        <v>X</v>
      </c>
      <c r="K7039" s="11" t="str">
        <f t="shared" si="1420"/>
        <v/>
      </c>
      <c r="L7039" s="11" t="str">
        <f t="shared" si="1421"/>
        <v/>
      </c>
      <c r="M7039" s="13"/>
      <c r="X7039" s="13"/>
    </row>
    <row r="7040" spans="1:24" x14ac:dyDescent="0.3">
      <c r="A7040" s="13"/>
      <c r="B7040" s="11">
        <v>8058</v>
      </c>
      <c r="C7040" s="14">
        <f t="shared" si="1411"/>
        <v>89.766400000000004</v>
      </c>
      <c r="D7040" s="13"/>
      <c r="E7040" s="14">
        <f t="shared" si="1417"/>
        <v>89.7654</v>
      </c>
      <c r="F7040" s="21">
        <f t="shared" si="1418"/>
        <v>10</v>
      </c>
      <c r="G7040" s="13"/>
      <c r="H7040" s="21">
        <f t="shared" si="1412"/>
        <v>10</v>
      </c>
      <c r="I7040" s="13"/>
      <c r="J7040" s="11" t="str">
        <f t="shared" si="1419"/>
        <v>X</v>
      </c>
      <c r="K7040" s="11" t="str">
        <f t="shared" si="1420"/>
        <v/>
      </c>
      <c r="L7040" s="11" t="str">
        <f t="shared" si="1421"/>
        <v/>
      </c>
      <c r="M7040" s="13"/>
      <c r="X7040" s="13"/>
    </row>
    <row r="7041" spans="1:24" x14ac:dyDescent="0.3">
      <c r="A7041" s="13"/>
      <c r="B7041" s="11">
        <v>8059</v>
      </c>
      <c r="C7041" s="14">
        <f t="shared" si="1411"/>
        <v>89.771900000000002</v>
      </c>
      <c r="D7041" s="13"/>
      <c r="E7041" s="14">
        <f t="shared" si="1417"/>
        <v>89.770899999999997</v>
      </c>
      <c r="F7041" s="21">
        <f t="shared" si="1418"/>
        <v>10</v>
      </c>
      <c r="G7041" s="13"/>
      <c r="H7041" s="21">
        <f t="shared" si="1412"/>
        <v>10</v>
      </c>
      <c r="I7041" s="13"/>
      <c r="J7041" s="11" t="str">
        <f t="shared" si="1419"/>
        <v>X</v>
      </c>
      <c r="K7041" s="11" t="str">
        <f t="shared" si="1420"/>
        <v/>
      </c>
      <c r="L7041" s="11" t="str">
        <f t="shared" si="1421"/>
        <v/>
      </c>
      <c r="M7041" s="13"/>
      <c r="X7041" s="13"/>
    </row>
    <row r="7042" spans="1:24" x14ac:dyDescent="0.3">
      <c r="A7042" s="13"/>
      <c r="B7042" s="11">
        <v>8060</v>
      </c>
      <c r="C7042" s="14">
        <f t="shared" si="1411"/>
        <v>89.777500000000003</v>
      </c>
      <c r="D7042" s="13"/>
      <c r="E7042" s="14">
        <f t="shared" si="1417"/>
        <v>89.776499999999999</v>
      </c>
      <c r="F7042" s="21">
        <f t="shared" si="1418"/>
        <v>10</v>
      </c>
      <c r="G7042" s="13"/>
      <c r="H7042" s="21">
        <f t="shared" si="1412"/>
        <v>10</v>
      </c>
      <c r="I7042" s="13"/>
      <c r="J7042" s="11" t="str">
        <f t="shared" si="1419"/>
        <v>X</v>
      </c>
      <c r="K7042" s="11" t="str">
        <f t="shared" si="1420"/>
        <v/>
      </c>
      <c r="L7042" s="11" t="str">
        <f t="shared" si="1421"/>
        <v/>
      </c>
      <c r="M7042" s="13"/>
      <c r="X7042" s="13"/>
    </row>
    <row r="7043" spans="1:24" x14ac:dyDescent="0.3">
      <c r="A7043" s="13"/>
      <c r="B7043" s="11">
        <v>8061</v>
      </c>
      <c r="C7043" s="14">
        <f t="shared" si="1411"/>
        <v>89.783100000000005</v>
      </c>
      <c r="D7043" s="13"/>
      <c r="E7043" s="14">
        <f t="shared" si="1417"/>
        <v>89.7821</v>
      </c>
      <c r="F7043" s="21">
        <f t="shared" si="1418"/>
        <v>10</v>
      </c>
      <c r="G7043" s="13"/>
      <c r="H7043" s="21">
        <f t="shared" si="1412"/>
        <v>10</v>
      </c>
      <c r="I7043" s="13"/>
      <c r="J7043" s="11" t="str">
        <f t="shared" si="1419"/>
        <v>X</v>
      </c>
      <c r="K7043" s="11" t="str">
        <f t="shared" si="1420"/>
        <v/>
      </c>
      <c r="L7043" s="11" t="str">
        <f t="shared" si="1421"/>
        <v/>
      </c>
      <c r="M7043" s="13"/>
      <c r="X7043" s="13"/>
    </row>
    <row r="7044" spans="1:24" x14ac:dyDescent="0.3">
      <c r="A7044" s="13"/>
      <c r="B7044" s="11">
        <v>8062</v>
      </c>
      <c r="C7044" s="14">
        <f t="shared" si="1411"/>
        <v>89.788600000000002</v>
      </c>
      <c r="D7044" s="13"/>
      <c r="E7044" s="14">
        <f t="shared" si="1417"/>
        <v>89.787700000000001</v>
      </c>
      <c r="F7044" s="21">
        <f t="shared" si="1418"/>
        <v>9</v>
      </c>
      <c r="G7044" s="13"/>
      <c r="H7044" s="21">
        <f t="shared" si="1412"/>
        <v>9</v>
      </c>
      <c r="I7044" s="13"/>
      <c r="J7044" s="11" t="str">
        <f t="shared" si="1419"/>
        <v>X</v>
      </c>
      <c r="K7044" s="11" t="str">
        <f t="shared" si="1420"/>
        <v/>
      </c>
      <c r="L7044" s="11" t="str">
        <f t="shared" si="1421"/>
        <v/>
      </c>
      <c r="M7044" s="13"/>
      <c r="X7044" s="13"/>
    </row>
    <row r="7045" spans="1:24" x14ac:dyDescent="0.3">
      <c r="A7045" s="13"/>
      <c r="B7045" s="11">
        <v>8063</v>
      </c>
      <c r="C7045" s="14">
        <f t="shared" si="1411"/>
        <v>89.794200000000004</v>
      </c>
      <c r="D7045" s="13"/>
      <c r="E7045" s="14">
        <f t="shared" si="1417"/>
        <v>89.793300000000002</v>
      </c>
      <c r="F7045" s="21">
        <f t="shared" si="1418"/>
        <v>9</v>
      </c>
      <c r="G7045" s="13"/>
      <c r="H7045" s="21">
        <f t="shared" si="1412"/>
        <v>9</v>
      </c>
      <c r="I7045" s="13"/>
      <c r="J7045" s="11" t="str">
        <f t="shared" si="1419"/>
        <v>X</v>
      </c>
      <c r="K7045" s="11" t="str">
        <f t="shared" si="1420"/>
        <v/>
      </c>
      <c r="L7045" s="11" t="str">
        <f t="shared" si="1421"/>
        <v/>
      </c>
      <c r="M7045" s="13"/>
      <c r="X7045" s="13"/>
    </row>
    <row r="7046" spans="1:24" x14ac:dyDescent="0.3">
      <c r="A7046" s="13"/>
      <c r="B7046" s="11">
        <v>8064</v>
      </c>
      <c r="C7046" s="14">
        <f t="shared" ref="C7046:C7109" si="1422">ROUND(SQRT(B7046),4)</f>
        <v>89.799800000000005</v>
      </c>
      <c r="D7046" s="13"/>
      <c r="E7046" s="14">
        <f t="shared" si="1417"/>
        <v>89.798900000000003</v>
      </c>
      <c r="F7046" s="21">
        <f t="shared" si="1418"/>
        <v>9</v>
      </c>
      <c r="G7046" s="13"/>
      <c r="H7046" s="21">
        <f t="shared" si="1412"/>
        <v>9</v>
      </c>
      <c r="I7046" s="13"/>
      <c r="J7046" s="11" t="str">
        <f t="shared" si="1419"/>
        <v>X</v>
      </c>
      <c r="K7046" s="11" t="str">
        <f t="shared" si="1420"/>
        <v/>
      </c>
      <c r="L7046" s="11" t="str">
        <f t="shared" si="1421"/>
        <v/>
      </c>
      <c r="M7046" s="13"/>
      <c r="X7046" s="13"/>
    </row>
    <row r="7047" spans="1:24" x14ac:dyDescent="0.3">
      <c r="A7047" s="13"/>
      <c r="B7047" s="11">
        <v>8065</v>
      </c>
      <c r="C7047" s="14">
        <f t="shared" si="1422"/>
        <v>89.805300000000003</v>
      </c>
      <c r="D7047" s="13"/>
      <c r="E7047" s="14">
        <f t="shared" si="1417"/>
        <v>89.804500000000004</v>
      </c>
      <c r="F7047" s="21">
        <f t="shared" si="1418"/>
        <v>9</v>
      </c>
      <c r="G7047" s="13"/>
      <c r="H7047" s="21">
        <f t="shared" ref="H7047:H7110" si="1423">ROUND(C7047-E7047,4)*10000</f>
        <v>8</v>
      </c>
      <c r="I7047" s="13"/>
      <c r="J7047" s="11" t="str">
        <f t="shared" si="1419"/>
        <v/>
      </c>
      <c r="K7047" s="11" t="str">
        <f t="shared" si="1420"/>
        <v/>
      </c>
      <c r="L7047" s="11" t="str">
        <f t="shared" si="1421"/>
        <v>O</v>
      </c>
      <c r="M7047" s="13"/>
      <c r="X7047" s="13"/>
    </row>
    <row r="7048" spans="1:24" x14ac:dyDescent="0.3">
      <c r="A7048" s="13"/>
      <c r="B7048" s="11">
        <v>8066</v>
      </c>
      <c r="C7048" s="14">
        <f t="shared" si="1422"/>
        <v>89.810900000000004</v>
      </c>
      <c r="D7048" s="13"/>
      <c r="E7048" s="14">
        <f t="shared" si="1417"/>
        <v>89.810100000000006</v>
      </c>
      <c r="F7048" s="21">
        <f t="shared" si="1418"/>
        <v>9</v>
      </c>
      <c r="G7048" s="13"/>
      <c r="H7048" s="21">
        <f t="shared" si="1423"/>
        <v>8</v>
      </c>
      <c r="I7048" s="13"/>
      <c r="J7048" s="11" t="str">
        <f t="shared" si="1419"/>
        <v/>
      </c>
      <c r="K7048" s="11" t="str">
        <f t="shared" si="1420"/>
        <v/>
      </c>
      <c r="L7048" s="11" t="str">
        <f t="shared" si="1421"/>
        <v>O</v>
      </c>
      <c r="M7048" s="13"/>
      <c r="X7048" s="13"/>
    </row>
    <row r="7049" spans="1:24" x14ac:dyDescent="0.3">
      <c r="A7049" s="13"/>
      <c r="B7049" s="11">
        <v>8067</v>
      </c>
      <c r="C7049" s="14">
        <f t="shared" si="1422"/>
        <v>89.816500000000005</v>
      </c>
      <c r="D7049" s="13"/>
      <c r="E7049" s="14">
        <f t="shared" si="1417"/>
        <v>89.815600000000003</v>
      </c>
      <c r="F7049" s="21">
        <f t="shared" si="1418"/>
        <v>8</v>
      </c>
      <c r="G7049" s="13"/>
      <c r="H7049" s="21">
        <f t="shared" si="1423"/>
        <v>9</v>
      </c>
      <c r="I7049" s="13"/>
      <c r="J7049" s="11" t="str">
        <f t="shared" si="1419"/>
        <v/>
      </c>
      <c r="K7049" s="11" t="str">
        <f t="shared" si="1420"/>
        <v>U</v>
      </c>
      <c r="L7049" s="11" t="str">
        <f t="shared" si="1421"/>
        <v/>
      </c>
      <c r="M7049" s="13"/>
      <c r="X7049" s="13"/>
    </row>
    <row r="7050" spans="1:24" x14ac:dyDescent="0.3">
      <c r="A7050" s="13"/>
      <c r="B7050" s="11">
        <v>8068</v>
      </c>
      <c r="C7050" s="14">
        <f t="shared" si="1422"/>
        <v>89.822000000000003</v>
      </c>
      <c r="D7050" s="13"/>
      <c r="E7050" s="14">
        <f t="shared" si="1417"/>
        <v>89.821200000000005</v>
      </c>
      <c r="F7050" s="21">
        <f t="shared" si="1418"/>
        <v>8</v>
      </c>
      <c r="G7050" s="13"/>
      <c r="H7050" s="21">
        <f t="shared" si="1423"/>
        <v>8</v>
      </c>
      <c r="I7050" s="13"/>
      <c r="J7050" s="11" t="str">
        <f t="shared" si="1419"/>
        <v>X</v>
      </c>
      <c r="K7050" s="11" t="str">
        <f t="shared" si="1420"/>
        <v/>
      </c>
      <c r="L7050" s="11" t="str">
        <f t="shared" si="1421"/>
        <v/>
      </c>
      <c r="M7050" s="13"/>
      <c r="X7050" s="13"/>
    </row>
    <row r="7051" spans="1:24" x14ac:dyDescent="0.3">
      <c r="A7051" s="13"/>
      <c r="B7051" s="11">
        <v>8069</v>
      </c>
      <c r="C7051" s="14">
        <f t="shared" si="1422"/>
        <v>89.827600000000004</v>
      </c>
      <c r="D7051" s="13"/>
      <c r="E7051" s="14">
        <f t="shared" si="1417"/>
        <v>89.826800000000006</v>
      </c>
      <c r="F7051" s="21">
        <f t="shared" si="1418"/>
        <v>8</v>
      </c>
      <c r="G7051" s="13"/>
      <c r="H7051" s="21">
        <f t="shared" si="1423"/>
        <v>8</v>
      </c>
      <c r="I7051" s="13"/>
      <c r="J7051" s="11" t="str">
        <f t="shared" si="1419"/>
        <v>X</v>
      </c>
      <c r="K7051" s="11" t="str">
        <f t="shared" si="1420"/>
        <v/>
      </c>
      <c r="L7051" s="11" t="str">
        <f t="shared" si="1421"/>
        <v/>
      </c>
      <c r="M7051" s="13"/>
      <c r="X7051" s="13"/>
    </row>
    <row r="7052" spans="1:24" x14ac:dyDescent="0.3">
      <c r="A7052" s="13"/>
      <c r="B7052" s="11">
        <v>8070</v>
      </c>
      <c r="C7052" s="14">
        <f t="shared" si="1422"/>
        <v>89.833200000000005</v>
      </c>
      <c r="D7052" s="13"/>
      <c r="E7052" s="14">
        <f t="shared" si="1417"/>
        <v>89.832400000000007</v>
      </c>
      <c r="F7052" s="21">
        <f t="shared" si="1418"/>
        <v>8</v>
      </c>
      <c r="G7052" s="13"/>
      <c r="H7052" s="21">
        <f t="shared" si="1423"/>
        <v>8</v>
      </c>
      <c r="I7052" s="13"/>
      <c r="J7052" s="11" t="str">
        <f t="shared" si="1419"/>
        <v>X</v>
      </c>
      <c r="K7052" s="11" t="str">
        <f t="shared" si="1420"/>
        <v/>
      </c>
      <c r="L7052" s="11" t="str">
        <f t="shared" si="1421"/>
        <v/>
      </c>
      <c r="M7052" s="13"/>
      <c r="X7052" s="13"/>
    </row>
    <row r="7053" spans="1:24" x14ac:dyDescent="0.3">
      <c r="A7053" s="13"/>
      <c r="B7053" s="11">
        <v>8071</v>
      </c>
      <c r="C7053" s="14">
        <f t="shared" si="1422"/>
        <v>89.838700000000003</v>
      </c>
      <c r="D7053" s="13"/>
      <c r="E7053" s="14">
        <f t="shared" si="1417"/>
        <v>89.837999999999994</v>
      </c>
      <c r="F7053" s="21">
        <f t="shared" si="1418"/>
        <v>8</v>
      </c>
      <c r="G7053" s="13"/>
      <c r="H7053" s="21">
        <f t="shared" si="1423"/>
        <v>7</v>
      </c>
      <c r="I7053" s="13"/>
      <c r="J7053" s="11" t="str">
        <f t="shared" si="1419"/>
        <v/>
      </c>
      <c r="K7053" s="11" t="str">
        <f t="shared" si="1420"/>
        <v/>
      </c>
      <c r="L7053" s="11" t="str">
        <f t="shared" si="1421"/>
        <v>O</v>
      </c>
      <c r="M7053" s="13"/>
      <c r="X7053" s="13"/>
    </row>
    <row r="7054" spans="1:24" x14ac:dyDescent="0.3">
      <c r="A7054" s="13"/>
      <c r="B7054" s="11">
        <v>8072</v>
      </c>
      <c r="C7054" s="14">
        <f t="shared" si="1422"/>
        <v>89.844300000000004</v>
      </c>
      <c r="D7054" s="13"/>
      <c r="E7054" s="14">
        <f t="shared" si="1417"/>
        <v>89.843599999999995</v>
      </c>
      <c r="F7054" s="21">
        <f t="shared" si="1418"/>
        <v>8</v>
      </c>
      <c r="G7054" s="13"/>
      <c r="H7054" s="21">
        <f t="shared" si="1423"/>
        <v>7</v>
      </c>
      <c r="I7054" s="13"/>
      <c r="J7054" s="11" t="str">
        <f t="shared" si="1419"/>
        <v/>
      </c>
      <c r="K7054" s="11" t="str">
        <f t="shared" si="1420"/>
        <v/>
      </c>
      <c r="L7054" s="11" t="str">
        <f t="shared" si="1421"/>
        <v>O</v>
      </c>
      <c r="M7054" s="13"/>
      <c r="X7054" s="13"/>
    </row>
    <row r="7055" spans="1:24" x14ac:dyDescent="0.3">
      <c r="A7055" s="13"/>
      <c r="B7055" s="11">
        <v>8073</v>
      </c>
      <c r="C7055" s="14">
        <f t="shared" si="1422"/>
        <v>89.849900000000005</v>
      </c>
      <c r="D7055" s="13"/>
      <c r="E7055" s="14">
        <f t="shared" si="1417"/>
        <v>89.849199999999996</v>
      </c>
      <c r="F7055" s="21">
        <f t="shared" si="1418"/>
        <v>7</v>
      </c>
      <c r="G7055" s="13"/>
      <c r="H7055" s="21">
        <f t="shared" si="1423"/>
        <v>7</v>
      </c>
      <c r="I7055" s="13"/>
      <c r="J7055" s="11" t="str">
        <f t="shared" si="1419"/>
        <v>X</v>
      </c>
      <c r="K7055" s="11" t="str">
        <f t="shared" si="1420"/>
        <v/>
      </c>
      <c r="L7055" s="11" t="str">
        <f t="shared" si="1421"/>
        <v/>
      </c>
      <c r="M7055" s="13"/>
      <c r="X7055" s="13"/>
    </row>
    <row r="7056" spans="1:24" x14ac:dyDescent="0.3">
      <c r="A7056" s="13"/>
      <c r="B7056" s="11">
        <v>8074</v>
      </c>
      <c r="C7056" s="14">
        <f t="shared" si="1422"/>
        <v>89.855400000000003</v>
      </c>
      <c r="D7056" s="13"/>
      <c r="E7056" s="14">
        <f t="shared" si="1417"/>
        <v>89.854699999999994</v>
      </c>
      <c r="F7056" s="21">
        <f t="shared" si="1418"/>
        <v>7</v>
      </c>
      <c r="G7056" s="13"/>
      <c r="H7056" s="21">
        <f t="shared" si="1423"/>
        <v>7</v>
      </c>
      <c r="I7056" s="13"/>
      <c r="J7056" s="11" t="str">
        <f t="shared" si="1419"/>
        <v>X</v>
      </c>
      <c r="K7056" s="11" t="str">
        <f t="shared" si="1420"/>
        <v/>
      </c>
      <c r="L7056" s="11" t="str">
        <f t="shared" si="1421"/>
        <v/>
      </c>
      <c r="M7056" s="13"/>
      <c r="X7056" s="13"/>
    </row>
    <row r="7057" spans="1:24" x14ac:dyDescent="0.3">
      <c r="A7057" s="13"/>
      <c r="B7057" s="11">
        <v>8075</v>
      </c>
      <c r="C7057" s="14">
        <f t="shared" si="1422"/>
        <v>89.861000000000004</v>
      </c>
      <c r="D7057" s="13"/>
      <c r="E7057" s="14">
        <f t="shared" si="1417"/>
        <v>89.860299999999995</v>
      </c>
      <c r="F7057" s="21">
        <f t="shared" ref="F7057:F7081" si="1424">ROUND(((1-(E7057-89))/0.14)*(14/2),0)</f>
        <v>7</v>
      </c>
      <c r="G7057" s="13"/>
      <c r="H7057" s="21">
        <f t="shared" si="1423"/>
        <v>7</v>
      </c>
      <c r="I7057" s="13"/>
      <c r="J7057" s="11" t="str">
        <f t="shared" si="1419"/>
        <v>X</v>
      </c>
      <c r="K7057" s="11" t="str">
        <f t="shared" si="1420"/>
        <v/>
      </c>
      <c r="L7057" s="11" t="str">
        <f t="shared" si="1421"/>
        <v/>
      </c>
      <c r="M7057" s="13"/>
      <c r="X7057" s="13"/>
    </row>
    <row r="7058" spans="1:24" x14ac:dyDescent="0.3">
      <c r="A7058" s="13"/>
      <c r="B7058" s="11">
        <v>8076</v>
      </c>
      <c r="C7058" s="14">
        <f t="shared" si="1422"/>
        <v>89.866600000000005</v>
      </c>
      <c r="D7058" s="13"/>
      <c r="E7058" s="14">
        <f t="shared" si="1417"/>
        <v>89.865899999999996</v>
      </c>
      <c r="F7058" s="21">
        <f t="shared" si="1424"/>
        <v>7</v>
      </c>
      <c r="G7058" s="13"/>
      <c r="H7058" s="21">
        <f t="shared" si="1423"/>
        <v>7</v>
      </c>
      <c r="I7058" s="13"/>
      <c r="J7058" s="11" t="str">
        <f t="shared" si="1419"/>
        <v>X</v>
      </c>
      <c r="K7058" s="11" t="str">
        <f t="shared" si="1420"/>
        <v/>
      </c>
      <c r="L7058" s="11" t="str">
        <f t="shared" si="1421"/>
        <v/>
      </c>
      <c r="M7058" s="13"/>
      <c r="X7058" s="13"/>
    </row>
    <row r="7059" spans="1:24" x14ac:dyDescent="0.3">
      <c r="A7059" s="13"/>
      <c r="B7059" s="11">
        <v>8077</v>
      </c>
      <c r="C7059" s="14">
        <f t="shared" si="1422"/>
        <v>89.872100000000003</v>
      </c>
      <c r="D7059" s="13"/>
      <c r="E7059" s="14">
        <f t="shared" si="1417"/>
        <v>89.871499999999997</v>
      </c>
      <c r="F7059" s="21">
        <f t="shared" si="1424"/>
        <v>6</v>
      </c>
      <c r="G7059" s="13"/>
      <c r="H7059" s="21">
        <f t="shared" si="1423"/>
        <v>5.9999999999999991</v>
      </c>
      <c r="I7059" s="13"/>
      <c r="J7059" s="11" t="str">
        <f t="shared" si="1419"/>
        <v>X</v>
      </c>
      <c r="K7059" s="11" t="str">
        <f t="shared" si="1420"/>
        <v/>
      </c>
      <c r="L7059" s="11" t="str">
        <f t="shared" si="1421"/>
        <v/>
      </c>
      <c r="M7059" s="13"/>
      <c r="X7059" s="13"/>
    </row>
    <row r="7060" spans="1:24" x14ac:dyDescent="0.3">
      <c r="A7060" s="13"/>
      <c r="B7060" s="11">
        <v>8078</v>
      </c>
      <c r="C7060" s="14">
        <f t="shared" si="1422"/>
        <v>89.877700000000004</v>
      </c>
      <c r="D7060" s="13"/>
      <c r="E7060" s="14">
        <f t="shared" si="1417"/>
        <v>89.877099999999999</v>
      </c>
      <c r="F7060" s="21">
        <f t="shared" si="1424"/>
        <v>6</v>
      </c>
      <c r="G7060" s="13"/>
      <c r="H7060" s="21">
        <f t="shared" si="1423"/>
        <v>5.9999999999999991</v>
      </c>
      <c r="I7060" s="13"/>
      <c r="J7060" s="11" t="str">
        <f t="shared" si="1419"/>
        <v>X</v>
      </c>
      <c r="K7060" s="11" t="str">
        <f t="shared" si="1420"/>
        <v/>
      </c>
      <c r="L7060" s="11" t="str">
        <f t="shared" si="1421"/>
        <v/>
      </c>
      <c r="M7060" s="13"/>
      <c r="X7060" s="13"/>
    </row>
    <row r="7061" spans="1:24" x14ac:dyDescent="0.3">
      <c r="A7061" s="13"/>
      <c r="B7061" s="11">
        <v>8079</v>
      </c>
      <c r="C7061" s="14">
        <f t="shared" si="1422"/>
        <v>89.883300000000006</v>
      </c>
      <c r="D7061" s="13"/>
      <c r="E7061" s="14">
        <f t="shared" si="1417"/>
        <v>89.8827</v>
      </c>
      <c r="F7061" s="21">
        <f t="shared" si="1424"/>
        <v>6</v>
      </c>
      <c r="G7061" s="13"/>
      <c r="H7061" s="21">
        <f t="shared" si="1423"/>
        <v>5.9999999999999991</v>
      </c>
      <c r="I7061" s="13"/>
      <c r="J7061" s="11" t="str">
        <f t="shared" si="1419"/>
        <v>X</v>
      </c>
      <c r="K7061" s="11" t="str">
        <f t="shared" si="1420"/>
        <v/>
      </c>
      <c r="L7061" s="11" t="str">
        <f t="shared" si="1421"/>
        <v/>
      </c>
      <c r="M7061" s="13"/>
      <c r="X7061" s="13"/>
    </row>
    <row r="7062" spans="1:24" x14ac:dyDescent="0.3">
      <c r="A7062" s="13"/>
      <c r="B7062" s="11">
        <v>8080</v>
      </c>
      <c r="C7062" s="14">
        <f t="shared" si="1422"/>
        <v>89.888800000000003</v>
      </c>
      <c r="D7062" s="13"/>
      <c r="E7062" s="14">
        <f t="shared" si="1417"/>
        <v>89.888300000000001</v>
      </c>
      <c r="F7062" s="21">
        <f t="shared" si="1424"/>
        <v>6</v>
      </c>
      <c r="G7062" s="13"/>
      <c r="H7062" s="21">
        <f t="shared" si="1423"/>
        <v>5</v>
      </c>
      <c r="I7062" s="13"/>
      <c r="J7062" s="11" t="str">
        <f t="shared" si="1419"/>
        <v/>
      </c>
      <c r="K7062" s="11" t="str">
        <f t="shared" si="1420"/>
        <v/>
      </c>
      <c r="L7062" s="11" t="str">
        <f t="shared" si="1421"/>
        <v>O</v>
      </c>
      <c r="M7062" s="13"/>
      <c r="X7062" s="13"/>
    </row>
    <row r="7063" spans="1:24" x14ac:dyDescent="0.3">
      <c r="A7063" s="13"/>
      <c r="B7063" s="11">
        <v>8081</v>
      </c>
      <c r="C7063" s="14">
        <f t="shared" si="1422"/>
        <v>89.894400000000005</v>
      </c>
      <c r="D7063" s="13"/>
      <c r="E7063" s="14">
        <f t="shared" si="1417"/>
        <v>89.893900000000002</v>
      </c>
      <c r="F7063" s="21">
        <f t="shared" si="1424"/>
        <v>5</v>
      </c>
      <c r="G7063" s="13"/>
      <c r="H7063" s="21">
        <f t="shared" si="1423"/>
        <v>5</v>
      </c>
      <c r="I7063" s="13"/>
      <c r="J7063" s="11" t="str">
        <f t="shared" si="1419"/>
        <v>X</v>
      </c>
      <c r="K7063" s="11" t="str">
        <f t="shared" si="1420"/>
        <v/>
      </c>
      <c r="L7063" s="11" t="str">
        <f t="shared" si="1421"/>
        <v/>
      </c>
      <c r="M7063" s="13"/>
      <c r="X7063" s="13"/>
    </row>
    <row r="7064" spans="1:24" x14ac:dyDescent="0.3">
      <c r="A7064" s="13"/>
      <c r="B7064" s="11">
        <v>8082</v>
      </c>
      <c r="C7064" s="14">
        <f t="shared" si="1422"/>
        <v>89.899900000000002</v>
      </c>
      <c r="D7064" s="13"/>
      <c r="E7064" s="14">
        <f t="shared" si="1417"/>
        <v>89.8994</v>
      </c>
      <c r="F7064" s="21">
        <f t="shared" si="1424"/>
        <v>5</v>
      </c>
      <c r="G7064" s="13"/>
      <c r="H7064" s="21">
        <f t="shared" si="1423"/>
        <v>5</v>
      </c>
      <c r="I7064" s="13"/>
      <c r="J7064" s="11" t="str">
        <f t="shared" ref="J7064:J7081" si="1425">IF(H7064=F7064,"X","")</f>
        <v>X</v>
      </c>
      <c r="K7064" s="11" t="str">
        <f t="shared" ref="K7064:K7081" si="1426">IF(H7064&gt;F7064,"U","")</f>
        <v/>
      </c>
      <c r="L7064" s="11" t="str">
        <f t="shared" ref="L7064:L7081" si="1427">IF(H7064&lt;F7064,"O","")</f>
        <v/>
      </c>
      <c r="M7064" s="13"/>
      <c r="X7064" s="13"/>
    </row>
    <row r="7065" spans="1:24" x14ac:dyDescent="0.3">
      <c r="A7065" s="13"/>
      <c r="B7065" s="11">
        <v>8083</v>
      </c>
      <c r="C7065" s="14">
        <f t="shared" si="1422"/>
        <v>89.905500000000004</v>
      </c>
      <c r="D7065" s="13"/>
      <c r="E7065" s="14">
        <f t="shared" si="1417"/>
        <v>89.905000000000001</v>
      </c>
      <c r="F7065" s="21">
        <f t="shared" si="1424"/>
        <v>5</v>
      </c>
      <c r="G7065" s="13"/>
      <c r="H7065" s="21">
        <f t="shared" si="1423"/>
        <v>5</v>
      </c>
      <c r="I7065" s="13"/>
      <c r="J7065" s="11" t="str">
        <f t="shared" si="1425"/>
        <v>X</v>
      </c>
      <c r="K7065" s="11" t="str">
        <f t="shared" si="1426"/>
        <v/>
      </c>
      <c r="L7065" s="11" t="str">
        <f t="shared" si="1427"/>
        <v/>
      </c>
      <c r="M7065" s="13"/>
      <c r="X7065" s="13"/>
    </row>
    <row r="7066" spans="1:24" x14ac:dyDescent="0.3">
      <c r="A7066" s="13"/>
      <c r="B7066" s="11">
        <v>8084</v>
      </c>
      <c r="C7066" s="14">
        <f t="shared" si="1422"/>
        <v>89.911100000000005</v>
      </c>
      <c r="D7066" s="13"/>
      <c r="E7066" s="14">
        <f t="shared" si="1417"/>
        <v>89.910600000000002</v>
      </c>
      <c r="F7066" s="21">
        <f t="shared" si="1424"/>
        <v>4</v>
      </c>
      <c r="G7066" s="13"/>
      <c r="H7066" s="21">
        <f t="shared" si="1423"/>
        <v>5</v>
      </c>
      <c r="I7066" s="13"/>
      <c r="J7066" s="11" t="str">
        <f t="shared" si="1425"/>
        <v/>
      </c>
      <c r="K7066" s="11" t="str">
        <f t="shared" si="1426"/>
        <v>U</v>
      </c>
      <c r="L7066" s="11" t="str">
        <f t="shared" si="1427"/>
        <v/>
      </c>
      <c r="M7066" s="13"/>
      <c r="X7066" s="13"/>
    </row>
    <row r="7067" spans="1:24" x14ac:dyDescent="0.3">
      <c r="A7067" s="13"/>
      <c r="B7067" s="11">
        <v>8085</v>
      </c>
      <c r="C7067" s="14">
        <f t="shared" si="1422"/>
        <v>89.916600000000003</v>
      </c>
      <c r="D7067" s="13"/>
      <c r="E7067" s="14">
        <f t="shared" si="1417"/>
        <v>89.916200000000003</v>
      </c>
      <c r="F7067" s="21">
        <f t="shared" si="1424"/>
        <v>4</v>
      </c>
      <c r="G7067" s="13"/>
      <c r="H7067" s="21">
        <f t="shared" si="1423"/>
        <v>4</v>
      </c>
      <c r="I7067" s="13"/>
      <c r="J7067" s="11" t="str">
        <f t="shared" si="1425"/>
        <v>X</v>
      </c>
      <c r="K7067" s="11" t="str">
        <f t="shared" si="1426"/>
        <v/>
      </c>
      <c r="L7067" s="11" t="str">
        <f t="shared" si="1427"/>
        <v/>
      </c>
      <c r="M7067" s="13"/>
      <c r="X7067" s="13"/>
    </row>
    <row r="7068" spans="1:24" x14ac:dyDescent="0.3">
      <c r="A7068" s="13"/>
      <c r="B7068" s="11">
        <v>8086</v>
      </c>
      <c r="C7068" s="14">
        <f t="shared" si="1422"/>
        <v>89.922200000000004</v>
      </c>
      <c r="D7068" s="13"/>
      <c r="E7068" s="14">
        <f t="shared" si="1417"/>
        <v>89.921800000000005</v>
      </c>
      <c r="F7068" s="21">
        <f t="shared" si="1424"/>
        <v>4</v>
      </c>
      <c r="G7068" s="13"/>
      <c r="H7068" s="21">
        <f t="shared" si="1423"/>
        <v>4</v>
      </c>
      <c r="I7068" s="13"/>
      <c r="J7068" s="11" t="str">
        <f t="shared" si="1425"/>
        <v>X</v>
      </c>
      <c r="K7068" s="11" t="str">
        <f t="shared" si="1426"/>
        <v/>
      </c>
      <c r="L7068" s="11" t="str">
        <f t="shared" si="1427"/>
        <v/>
      </c>
      <c r="M7068" s="13"/>
      <c r="X7068" s="13"/>
    </row>
    <row r="7069" spans="1:24" x14ac:dyDescent="0.3">
      <c r="A7069" s="13"/>
      <c r="B7069" s="11">
        <v>8087</v>
      </c>
      <c r="C7069" s="14">
        <f t="shared" si="1422"/>
        <v>89.927700000000002</v>
      </c>
      <c r="D7069" s="13"/>
      <c r="E7069" s="14">
        <f t="shared" si="1417"/>
        <v>89.927400000000006</v>
      </c>
      <c r="F7069" s="21">
        <f t="shared" si="1424"/>
        <v>4</v>
      </c>
      <c r="G7069" s="13"/>
      <c r="H7069" s="21">
        <f t="shared" si="1423"/>
        <v>2.9999999999999996</v>
      </c>
      <c r="I7069" s="13"/>
      <c r="J7069" s="11" t="str">
        <f t="shared" si="1425"/>
        <v/>
      </c>
      <c r="K7069" s="11" t="str">
        <f t="shared" si="1426"/>
        <v/>
      </c>
      <c r="L7069" s="11" t="str">
        <f t="shared" si="1427"/>
        <v>O</v>
      </c>
      <c r="M7069" s="13"/>
      <c r="X7069" s="13"/>
    </row>
    <row r="7070" spans="1:24" x14ac:dyDescent="0.3">
      <c r="A7070" s="13"/>
      <c r="B7070" s="11">
        <v>8088</v>
      </c>
      <c r="C7070" s="14">
        <f t="shared" si="1422"/>
        <v>89.933300000000003</v>
      </c>
      <c r="D7070" s="13"/>
      <c r="E7070" s="14">
        <f t="shared" si="1417"/>
        <v>89.933000000000007</v>
      </c>
      <c r="F7070" s="21">
        <f t="shared" si="1424"/>
        <v>3</v>
      </c>
      <c r="G7070" s="13"/>
      <c r="H7070" s="21">
        <f t="shared" si="1423"/>
        <v>2.9999999999999996</v>
      </c>
      <c r="I7070" s="13"/>
      <c r="J7070" s="11" t="str">
        <f t="shared" si="1425"/>
        <v>X</v>
      </c>
      <c r="K7070" s="11" t="str">
        <f t="shared" si="1426"/>
        <v/>
      </c>
      <c r="L7070" s="11" t="str">
        <f t="shared" si="1427"/>
        <v/>
      </c>
      <c r="M7070" s="13"/>
      <c r="X7070" s="13"/>
    </row>
    <row r="7071" spans="1:24" x14ac:dyDescent="0.3">
      <c r="A7071" s="13"/>
      <c r="B7071" s="11">
        <v>8089</v>
      </c>
      <c r="C7071" s="14">
        <f t="shared" si="1422"/>
        <v>89.938900000000004</v>
      </c>
      <c r="D7071" s="13"/>
      <c r="E7071" s="14">
        <f t="shared" si="1417"/>
        <v>89.938500000000005</v>
      </c>
      <c r="F7071" s="21">
        <f t="shared" si="1424"/>
        <v>3</v>
      </c>
      <c r="G7071" s="13"/>
      <c r="H7071" s="21">
        <f t="shared" si="1423"/>
        <v>4</v>
      </c>
      <c r="I7071" s="13"/>
      <c r="J7071" s="11" t="str">
        <f t="shared" si="1425"/>
        <v/>
      </c>
      <c r="K7071" s="11" t="str">
        <f t="shared" si="1426"/>
        <v>U</v>
      </c>
      <c r="L7071" s="11" t="str">
        <f t="shared" si="1427"/>
        <v/>
      </c>
      <c r="M7071" s="13"/>
      <c r="X7071" s="13"/>
    </row>
    <row r="7072" spans="1:24" x14ac:dyDescent="0.3">
      <c r="A7072" s="13"/>
      <c r="B7072" s="11">
        <v>8090</v>
      </c>
      <c r="C7072" s="14">
        <f t="shared" si="1422"/>
        <v>89.944400000000002</v>
      </c>
      <c r="D7072" s="13"/>
      <c r="E7072" s="14">
        <f t="shared" si="1417"/>
        <v>89.944100000000006</v>
      </c>
      <c r="F7072" s="21">
        <f t="shared" si="1424"/>
        <v>3</v>
      </c>
      <c r="G7072" s="13"/>
      <c r="H7072" s="21">
        <f t="shared" si="1423"/>
        <v>2.9999999999999996</v>
      </c>
      <c r="I7072" s="13"/>
      <c r="J7072" s="11" t="str">
        <f t="shared" si="1425"/>
        <v>X</v>
      </c>
      <c r="K7072" s="11" t="str">
        <f t="shared" si="1426"/>
        <v/>
      </c>
      <c r="L7072" s="11" t="str">
        <f t="shared" si="1427"/>
        <v/>
      </c>
      <c r="M7072" s="13"/>
      <c r="X7072" s="13"/>
    </row>
    <row r="7073" spans="1:24" x14ac:dyDescent="0.3">
      <c r="A7073" s="13"/>
      <c r="B7073" s="11">
        <v>8091</v>
      </c>
      <c r="C7073" s="14">
        <f t="shared" si="1422"/>
        <v>89.95</v>
      </c>
      <c r="D7073" s="13"/>
      <c r="E7073" s="14">
        <f t="shared" si="1417"/>
        <v>89.949700000000007</v>
      </c>
      <c r="F7073" s="21">
        <f t="shared" si="1424"/>
        <v>3</v>
      </c>
      <c r="G7073" s="13"/>
      <c r="H7073" s="21">
        <f t="shared" si="1423"/>
        <v>2.9999999999999996</v>
      </c>
      <c r="I7073" s="13"/>
      <c r="J7073" s="11" t="str">
        <f t="shared" si="1425"/>
        <v>X</v>
      </c>
      <c r="K7073" s="11" t="str">
        <f t="shared" si="1426"/>
        <v/>
      </c>
      <c r="L7073" s="11" t="str">
        <f t="shared" si="1427"/>
        <v/>
      </c>
      <c r="M7073" s="13"/>
      <c r="X7073" s="13"/>
    </row>
    <row r="7074" spans="1:24" x14ac:dyDescent="0.3">
      <c r="A7074" s="13"/>
      <c r="B7074" s="11">
        <v>8092</v>
      </c>
      <c r="C7074" s="14">
        <f t="shared" si="1422"/>
        <v>89.955500000000001</v>
      </c>
      <c r="D7074" s="13"/>
      <c r="E7074" s="14">
        <f t="shared" si="1417"/>
        <v>89.955299999999994</v>
      </c>
      <c r="F7074" s="21">
        <f t="shared" si="1424"/>
        <v>2</v>
      </c>
      <c r="G7074" s="13"/>
      <c r="H7074" s="21">
        <f t="shared" si="1423"/>
        <v>2</v>
      </c>
      <c r="I7074" s="13"/>
      <c r="J7074" s="11" t="str">
        <f t="shared" si="1425"/>
        <v>X</v>
      </c>
      <c r="K7074" s="11" t="str">
        <f t="shared" si="1426"/>
        <v/>
      </c>
      <c r="L7074" s="11" t="str">
        <f t="shared" si="1427"/>
        <v/>
      </c>
      <c r="M7074" s="13"/>
      <c r="X7074" s="13"/>
    </row>
    <row r="7075" spans="1:24" x14ac:dyDescent="0.3">
      <c r="A7075" s="13"/>
      <c r="B7075" s="11">
        <v>8093</v>
      </c>
      <c r="C7075" s="14">
        <f t="shared" si="1422"/>
        <v>89.961100000000002</v>
      </c>
      <c r="D7075" s="13"/>
      <c r="E7075" s="14">
        <f t="shared" si="1417"/>
        <v>89.960899999999995</v>
      </c>
      <c r="F7075" s="21">
        <f t="shared" si="1424"/>
        <v>2</v>
      </c>
      <c r="G7075" s="13"/>
      <c r="H7075" s="21">
        <f t="shared" si="1423"/>
        <v>2</v>
      </c>
      <c r="I7075" s="13"/>
      <c r="J7075" s="11" t="str">
        <f t="shared" si="1425"/>
        <v>X</v>
      </c>
      <c r="K7075" s="11" t="str">
        <f t="shared" si="1426"/>
        <v/>
      </c>
      <c r="L7075" s="11" t="str">
        <f t="shared" si="1427"/>
        <v/>
      </c>
      <c r="M7075" s="13"/>
      <c r="X7075" s="13"/>
    </row>
    <row r="7076" spans="1:24" x14ac:dyDescent="0.3">
      <c r="A7076" s="13"/>
      <c r="B7076" s="11">
        <v>8094</v>
      </c>
      <c r="C7076" s="14">
        <f t="shared" si="1422"/>
        <v>89.966700000000003</v>
      </c>
      <c r="D7076" s="13"/>
      <c r="E7076" s="14">
        <f t="shared" si="1417"/>
        <v>89.966499999999996</v>
      </c>
      <c r="F7076" s="21">
        <f t="shared" si="1424"/>
        <v>2</v>
      </c>
      <c r="G7076" s="13"/>
      <c r="H7076" s="21">
        <f t="shared" si="1423"/>
        <v>2</v>
      </c>
      <c r="I7076" s="13"/>
      <c r="J7076" s="11" t="str">
        <f t="shared" si="1425"/>
        <v>X</v>
      </c>
      <c r="K7076" s="11" t="str">
        <f t="shared" si="1426"/>
        <v/>
      </c>
      <c r="L7076" s="11" t="str">
        <f t="shared" si="1427"/>
        <v/>
      </c>
      <c r="M7076" s="13"/>
      <c r="X7076" s="13"/>
    </row>
    <row r="7077" spans="1:24" x14ac:dyDescent="0.3">
      <c r="A7077" s="13"/>
      <c r="B7077" s="11">
        <v>8095</v>
      </c>
      <c r="C7077" s="14">
        <f t="shared" si="1422"/>
        <v>89.972200000000001</v>
      </c>
      <c r="D7077" s="13"/>
      <c r="E7077" s="14">
        <f t="shared" si="1417"/>
        <v>89.972099999999998</v>
      </c>
      <c r="F7077" s="21">
        <f t="shared" si="1424"/>
        <v>1</v>
      </c>
      <c r="G7077" s="13"/>
      <c r="H7077" s="21">
        <f t="shared" si="1423"/>
        <v>1</v>
      </c>
      <c r="I7077" s="13"/>
      <c r="J7077" s="11" t="str">
        <f t="shared" si="1425"/>
        <v>X</v>
      </c>
      <c r="K7077" s="11" t="str">
        <f t="shared" si="1426"/>
        <v/>
      </c>
      <c r="L7077" s="11" t="str">
        <f t="shared" si="1427"/>
        <v/>
      </c>
      <c r="M7077" s="13"/>
      <c r="X7077" s="13"/>
    </row>
    <row r="7078" spans="1:24" x14ac:dyDescent="0.3">
      <c r="A7078" s="13"/>
      <c r="B7078" s="11">
        <v>8096</v>
      </c>
      <c r="C7078" s="14">
        <f t="shared" si="1422"/>
        <v>89.977800000000002</v>
      </c>
      <c r="D7078" s="13"/>
      <c r="E7078" s="14">
        <f t="shared" si="1417"/>
        <v>89.977699999999999</v>
      </c>
      <c r="F7078" s="21">
        <f t="shared" si="1424"/>
        <v>1</v>
      </c>
      <c r="G7078" s="13"/>
      <c r="H7078" s="21">
        <f t="shared" si="1423"/>
        <v>1</v>
      </c>
      <c r="I7078" s="13"/>
      <c r="J7078" s="11" t="str">
        <f t="shared" si="1425"/>
        <v>X</v>
      </c>
      <c r="K7078" s="11" t="str">
        <f t="shared" si="1426"/>
        <v/>
      </c>
      <c r="L7078" s="11" t="str">
        <f t="shared" si="1427"/>
        <v/>
      </c>
      <c r="M7078" s="13"/>
      <c r="X7078" s="13"/>
    </row>
    <row r="7079" spans="1:24" x14ac:dyDescent="0.3">
      <c r="A7079" s="13"/>
      <c r="B7079" s="11">
        <v>8097</v>
      </c>
      <c r="C7079" s="14">
        <f t="shared" si="1422"/>
        <v>89.9833</v>
      </c>
      <c r="D7079" s="13"/>
      <c r="E7079" s="14">
        <f t="shared" si="1417"/>
        <v>89.983199999999997</v>
      </c>
      <c r="F7079" s="21">
        <f t="shared" si="1424"/>
        <v>1</v>
      </c>
      <c r="G7079" s="13"/>
      <c r="H7079" s="21">
        <f t="shared" si="1423"/>
        <v>1</v>
      </c>
      <c r="I7079" s="13"/>
      <c r="J7079" s="11" t="str">
        <f t="shared" si="1425"/>
        <v>X</v>
      </c>
      <c r="K7079" s="11" t="str">
        <f t="shared" si="1426"/>
        <v/>
      </c>
      <c r="L7079" s="11" t="str">
        <f t="shared" si="1427"/>
        <v/>
      </c>
      <c r="M7079" s="13"/>
      <c r="X7079" s="13"/>
    </row>
    <row r="7080" spans="1:24" x14ac:dyDescent="0.3">
      <c r="A7080" s="13"/>
      <c r="B7080" s="11">
        <v>8098</v>
      </c>
      <c r="C7080" s="14">
        <f t="shared" si="1422"/>
        <v>89.988900000000001</v>
      </c>
      <c r="D7080" s="13"/>
      <c r="E7080" s="14">
        <f t="shared" si="1417"/>
        <v>89.988799999999998</v>
      </c>
      <c r="F7080" s="21">
        <f t="shared" si="1424"/>
        <v>1</v>
      </c>
      <c r="G7080" s="13"/>
      <c r="H7080" s="21">
        <f t="shared" si="1423"/>
        <v>1</v>
      </c>
      <c r="I7080" s="13"/>
      <c r="J7080" s="11" t="str">
        <f t="shared" si="1425"/>
        <v>X</v>
      </c>
      <c r="K7080" s="11" t="str">
        <f t="shared" si="1426"/>
        <v/>
      </c>
      <c r="L7080" s="11" t="str">
        <f t="shared" si="1427"/>
        <v/>
      </c>
      <c r="M7080" s="13"/>
      <c r="X7080" s="13"/>
    </row>
    <row r="7081" spans="1:24" x14ac:dyDescent="0.3">
      <c r="A7081" s="13"/>
      <c r="B7081" s="11">
        <v>8099</v>
      </c>
      <c r="C7081" s="14">
        <f t="shared" si="1422"/>
        <v>89.994399999999999</v>
      </c>
      <c r="D7081" s="13"/>
      <c r="E7081" s="14">
        <f t="shared" si="1417"/>
        <v>89.994399999999999</v>
      </c>
      <c r="F7081" s="21">
        <f t="shared" si="1424"/>
        <v>0</v>
      </c>
      <c r="G7081" s="13"/>
      <c r="H7081" s="21">
        <f t="shared" si="1423"/>
        <v>0</v>
      </c>
      <c r="I7081" s="13"/>
      <c r="J7081" s="11" t="str">
        <f t="shared" si="1425"/>
        <v>X</v>
      </c>
      <c r="K7081" s="11" t="str">
        <f t="shared" si="1426"/>
        <v/>
      </c>
      <c r="L7081" s="11" t="str">
        <f t="shared" si="1427"/>
        <v/>
      </c>
      <c r="M7081" s="13"/>
      <c r="X7081" s="13"/>
    </row>
    <row r="7082" spans="1:24" x14ac:dyDescent="0.3">
      <c r="A7082" s="13"/>
      <c r="B7082" s="11">
        <v>8100</v>
      </c>
      <c r="C7082" s="14">
        <f t="shared" si="1422"/>
        <v>90</v>
      </c>
      <c r="D7082" s="13"/>
      <c r="E7082" s="14">
        <f>89+(B7082-7921)/179</f>
        <v>90</v>
      </c>
      <c r="F7082" s="20"/>
      <c r="G7082" s="13"/>
      <c r="H7082" s="21">
        <f t="shared" si="1423"/>
        <v>0</v>
      </c>
      <c r="I7082" s="13"/>
      <c r="J7082" s="10">
        <f>COUNTIF(J6904:J7081,"X")</f>
        <v>131</v>
      </c>
      <c r="K7082" s="10">
        <f>COUNTIF(K6904:K7081,"U")</f>
        <v>11</v>
      </c>
      <c r="L7082" s="10">
        <f>COUNTIF(L6904:L7081,"O")</f>
        <v>36</v>
      </c>
      <c r="M7082" s="13"/>
      <c r="X7082" s="13"/>
    </row>
    <row r="7083" spans="1:24" x14ac:dyDescent="0.3">
      <c r="A7083" s="13"/>
      <c r="B7083" s="11">
        <v>8101</v>
      </c>
      <c r="C7083" s="14">
        <f t="shared" si="1422"/>
        <v>90.005600000000001</v>
      </c>
      <c r="D7083" s="13"/>
      <c r="E7083" s="14">
        <f t="shared" ref="E7083:E7146" si="1428">ROUND(90+(B7083-8100)/181,4)</f>
        <v>90.005499999999998</v>
      </c>
      <c r="F7083" s="21">
        <f t="shared" ref="F7083:F7107" si="1429">ROUND(((E7083-90)/0.14)*(14/2),0)</f>
        <v>0</v>
      </c>
      <c r="G7083" s="13"/>
      <c r="H7083" s="21">
        <f t="shared" si="1423"/>
        <v>1</v>
      </c>
      <c r="I7083" s="13"/>
      <c r="J7083" s="11" t="str">
        <f t="shared" ref="J7083:J7114" si="1430">IF(H7083=F7083,"X","")</f>
        <v/>
      </c>
      <c r="K7083" s="11" t="str">
        <f t="shared" ref="K7083:K7114" si="1431">IF(H7083&gt;F7083,"U","")</f>
        <v>U</v>
      </c>
      <c r="L7083" s="11" t="str">
        <f t="shared" ref="L7083:L7114" si="1432">IF(H7083&lt;F7083,"O","")</f>
        <v/>
      </c>
      <c r="M7083" s="13"/>
      <c r="X7083" s="13"/>
    </row>
    <row r="7084" spans="1:24" x14ac:dyDescent="0.3">
      <c r="A7084" s="13"/>
      <c r="B7084" s="11">
        <v>8102</v>
      </c>
      <c r="C7084" s="14">
        <f t="shared" si="1422"/>
        <v>90.011099999999999</v>
      </c>
      <c r="D7084" s="13"/>
      <c r="E7084" s="14">
        <f t="shared" si="1428"/>
        <v>90.010999999999996</v>
      </c>
      <c r="F7084" s="21">
        <f t="shared" si="1429"/>
        <v>1</v>
      </c>
      <c r="G7084" s="13"/>
      <c r="H7084" s="21">
        <f t="shared" si="1423"/>
        <v>1</v>
      </c>
      <c r="I7084" s="13"/>
      <c r="J7084" s="11" t="str">
        <f t="shared" si="1430"/>
        <v>X</v>
      </c>
      <c r="K7084" s="11" t="str">
        <f t="shared" si="1431"/>
        <v/>
      </c>
      <c r="L7084" s="11" t="str">
        <f t="shared" si="1432"/>
        <v/>
      </c>
      <c r="M7084" s="13"/>
      <c r="X7084" s="13"/>
    </row>
    <row r="7085" spans="1:24" x14ac:dyDescent="0.3">
      <c r="A7085" s="13"/>
      <c r="B7085" s="11">
        <v>8103</v>
      </c>
      <c r="C7085" s="14">
        <f t="shared" si="1422"/>
        <v>90.0167</v>
      </c>
      <c r="D7085" s="13"/>
      <c r="E7085" s="14">
        <f t="shared" si="1428"/>
        <v>90.016599999999997</v>
      </c>
      <c r="F7085" s="21">
        <f t="shared" si="1429"/>
        <v>1</v>
      </c>
      <c r="G7085" s="13"/>
      <c r="H7085" s="21">
        <f t="shared" si="1423"/>
        <v>1</v>
      </c>
      <c r="I7085" s="13"/>
      <c r="J7085" s="11" t="str">
        <f t="shared" si="1430"/>
        <v>X</v>
      </c>
      <c r="K7085" s="11" t="str">
        <f t="shared" si="1431"/>
        <v/>
      </c>
      <c r="L7085" s="11" t="str">
        <f t="shared" si="1432"/>
        <v/>
      </c>
      <c r="M7085" s="13"/>
      <c r="X7085" s="13"/>
    </row>
    <row r="7086" spans="1:24" x14ac:dyDescent="0.3">
      <c r="A7086" s="13"/>
      <c r="B7086" s="11">
        <v>8104</v>
      </c>
      <c r="C7086" s="14">
        <f t="shared" si="1422"/>
        <v>90.022199999999998</v>
      </c>
      <c r="D7086" s="13"/>
      <c r="E7086" s="14">
        <f t="shared" si="1428"/>
        <v>90.022099999999995</v>
      </c>
      <c r="F7086" s="21">
        <f t="shared" si="1429"/>
        <v>1</v>
      </c>
      <c r="G7086" s="13"/>
      <c r="H7086" s="21">
        <f t="shared" si="1423"/>
        <v>1</v>
      </c>
      <c r="I7086" s="13"/>
      <c r="J7086" s="11" t="str">
        <f t="shared" si="1430"/>
        <v>X</v>
      </c>
      <c r="K7086" s="11" t="str">
        <f t="shared" si="1431"/>
        <v/>
      </c>
      <c r="L7086" s="11" t="str">
        <f t="shared" si="1432"/>
        <v/>
      </c>
      <c r="M7086" s="13"/>
      <c r="X7086" s="13"/>
    </row>
    <row r="7087" spans="1:24" x14ac:dyDescent="0.3">
      <c r="A7087" s="13"/>
      <c r="B7087" s="11">
        <v>8105</v>
      </c>
      <c r="C7087" s="14">
        <f t="shared" si="1422"/>
        <v>90.027799999999999</v>
      </c>
      <c r="D7087" s="13"/>
      <c r="E7087" s="14">
        <f t="shared" si="1428"/>
        <v>90.027600000000007</v>
      </c>
      <c r="F7087" s="21">
        <f t="shared" si="1429"/>
        <v>1</v>
      </c>
      <c r="G7087" s="13"/>
      <c r="H7087" s="21">
        <f t="shared" si="1423"/>
        <v>2</v>
      </c>
      <c r="I7087" s="13"/>
      <c r="J7087" s="11" t="str">
        <f t="shared" si="1430"/>
        <v/>
      </c>
      <c r="K7087" s="11" t="str">
        <f t="shared" si="1431"/>
        <v>U</v>
      </c>
      <c r="L7087" s="11" t="str">
        <f t="shared" si="1432"/>
        <v/>
      </c>
      <c r="M7087" s="13"/>
      <c r="X7087" s="13"/>
    </row>
    <row r="7088" spans="1:24" x14ac:dyDescent="0.3">
      <c r="A7088" s="13"/>
      <c r="B7088" s="11">
        <v>8106</v>
      </c>
      <c r="C7088" s="14">
        <f t="shared" si="1422"/>
        <v>90.033299999999997</v>
      </c>
      <c r="D7088" s="13"/>
      <c r="E7088" s="14">
        <f t="shared" si="1428"/>
        <v>90.033100000000005</v>
      </c>
      <c r="F7088" s="21">
        <f t="shared" si="1429"/>
        <v>2</v>
      </c>
      <c r="G7088" s="13"/>
      <c r="H7088" s="21">
        <f t="shared" si="1423"/>
        <v>2</v>
      </c>
      <c r="I7088" s="13"/>
      <c r="J7088" s="11" t="str">
        <f t="shared" si="1430"/>
        <v>X</v>
      </c>
      <c r="K7088" s="11" t="str">
        <f t="shared" si="1431"/>
        <v/>
      </c>
      <c r="L7088" s="11" t="str">
        <f t="shared" si="1432"/>
        <v/>
      </c>
      <c r="M7088" s="13"/>
      <c r="X7088" s="13"/>
    </row>
    <row r="7089" spans="1:24" x14ac:dyDescent="0.3">
      <c r="A7089" s="13"/>
      <c r="B7089" s="11">
        <v>8107</v>
      </c>
      <c r="C7089" s="14">
        <f t="shared" si="1422"/>
        <v>90.038899999999998</v>
      </c>
      <c r="D7089" s="13"/>
      <c r="E7089" s="14">
        <f t="shared" si="1428"/>
        <v>90.038700000000006</v>
      </c>
      <c r="F7089" s="21">
        <f t="shared" si="1429"/>
        <v>2</v>
      </c>
      <c r="G7089" s="13"/>
      <c r="H7089" s="21">
        <f t="shared" si="1423"/>
        <v>2</v>
      </c>
      <c r="I7089" s="13"/>
      <c r="J7089" s="11" t="str">
        <f t="shared" si="1430"/>
        <v>X</v>
      </c>
      <c r="K7089" s="11" t="str">
        <f t="shared" si="1431"/>
        <v/>
      </c>
      <c r="L7089" s="11" t="str">
        <f t="shared" si="1432"/>
        <v/>
      </c>
      <c r="M7089" s="13"/>
      <c r="X7089" s="13"/>
    </row>
    <row r="7090" spans="1:24" x14ac:dyDescent="0.3">
      <c r="A7090" s="13"/>
      <c r="B7090" s="11">
        <v>8108</v>
      </c>
      <c r="C7090" s="14">
        <f t="shared" si="1422"/>
        <v>90.044399999999996</v>
      </c>
      <c r="D7090" s="13"/>
      <c r="E7090" s="14">
        <f t="shared" si="1428"/>
        <v>90.044200000000004</v>
      </c>
      <c r="F7090" s="21">
        <f t="shared" si="1429"/>
        <v>2</v>
      </c>
      <c r="G7090" s="13"/>
      <c r="H7090" s="21">
        <f t="shared" si="1423"/>
        <v>2</v>
      </c>
      <c r="I7090" s="13"/>
      <c r="J7090" s="11" t="str">
        <f t="shared" si="1430"/>
        <v>X</v>
      </c>
      <c r="K7090" s="11" t="str">
        <f t="shared" si="1431"/>
        <v/>
      </c>
      <c r="L7090" s="11" t="str">
        <f t="shared" si="1432"/>
        <v/>
      </c>
      <c r="M7090" s="13"/>
      <c r="X7090" s="13"/>
    </row>
    <row r="7091" spans="1:24" x14ac:dyDescent="0.3">
      <c r="A7091" s="13"/>
      <c r="B7091" s="11">
        <v>8109</v>
      </c>
      <c r="C7091" s="14">
        <f t="shared" si="1422"/>
        <v>90.05</v>
      </c>
      <c r="D7091" s="13"/>
      <c r="E7091" s="14">
        <f t="shared" si="1428"/>
        <v>90.049700000000001</v>
      </c>
      <c r="F7091" s="21">
        <f t="shared" si="1429"/>
        <v>2</v>
      </c>
      <c r="G7091" s="13"/>
      <c r="H7091" s="21">
        <f t="shared" si="1423"/>
        <v>2.9999999999999996</v>
      </c>
      <c r="I7091" s="13"/>
      <c r="J7091" s="11" t="str">
        <f t="shared" si="1430"/>
        <v/>
      </c>
      <c r="K7091" s="11" t="str">
        <f t="shared" si="1431"/>
        <v>U</v>
      </c>
      <c r="L7091" s="11" t="str">
        <f t="shared" si="1432"/>
        <v/>
      </c>
      <c r="M7091" s="13"/>
      <c r="X7091" s="13"/>
    </row>
    <row r="7092" spans="1:24" x14ac:dyDescent="0.3">
      <c r="A7092" s="13"/>
      <c r="B7092" s="11">
        <v>8110</v>
      </c>
      <c r="C7092" s="14">
        <f t="shared" si="1422"/>
        <v>90.055499999999995</v>
      </c>
      <c r="D7092" s="13"/>
      <c r="E7092" s="14">
        <f t="shared" si="1428"/>
        <v>90.055199999999999</v>
      </c>
      <c r="F7092" s="21">
        <f t="shared" si="1429"/>
        <v>3</v>
      </c>
      <c r="G7092" s="13"/>
      <c r="H7092" s="21">
        <f t="shared" si="1423"/>
        <v>2.9999999999999996</v>
      </c>
      <c r="I7092" s="13"/>
      <c r="J7092" s="11" t="str">
        <f t="shared" si="1430"/>
        <v>X</v>
      </c>
      <c r="K7092" s="11" t="str">
        <f t="shared" si="1431"/>
        <v/>
      </c>
      <c r="L7092" s="11" t="str">
        <f t="shared" si="1432"/>
        <v/>
      </c>
      <c r="M7092" s="13"/>
      <c r="X7092" s="13"/>
    </row>
    <row r="7093" spans="1:24" x14ac:dyDescent="0.3">
      <c r="A7093" s="13"/>
      <c r="B7093" s="11">
        <v>8111</v>
      </c>
      <c r="C7093" s="14">
        <f t="shared" si="1422"/>
        <v>90.061099999999996</v>
      </c>
      <c r="D7093" s="13"/>
      <c r="E7093" s="14">
        <f t="shared" si="1428"/>
        <v>90.0608</v>
      </c>
      <c r="F7093" s="21">
        <f t="shared" si="1429"/>
        <v>3</v>
      </c>
      <c r="G7093" s="13"/>
      <c r="H7093" s="21">
        <f t="shared" si="1423"/>
        <v>2.9999999999999996</v>
      </c>
      <c r="I7093" s="13"/>
      <c r="J7093" s="11" t="str">
        <f t="shared" si="1430"/>
        <v>X</v>
      </c>
      <c r="K7093" s="11" t="str">
        <f t="shared" si="1431"/>
        <v/>
      </c>
      <c r="L7093" s="11" t="str">
        <f t="shared" si="1432"/>
        <v/>
      </c>
      <c r="M7093" s="13"/>
      <c r="X7093" s="13"/>
    </row>
    <row r="7094" spans="1:24" x14ac:dyDescent="0.3">
      <c r="A7094" s="13"/>
      <c r="B7094" s="11">
        <v>8112</v>
      </c>
      <c r="C7094" s="14">
        <f t="shared" si="1422"/>
        <v>90.066599999999994</v>
      </c>
      <c r="D7094" s="13"/>
      <c r="E7094" s="14">
        <f t="shared" si="1428"/>
        <v>90.066299999999998</v>
      </c>
      <c r="F7094" s="21">
        <f t="shared" si="1429"/>
        <v>3</v>
      </c>
      <c r="G7094" s="13"/>
      <c r="H7094" s="21">
        <f t="shared" si="1423"/>
        <v>2.9999999999999996</v>
      </c>
      <c r="I7094" s="13"/>
      <c r="J7094" s="11" t="str">
        <f t="shared" si="1430"/>
        <v>X</v>
      </c>
      <c r="K7094" s="11" t="str">
        <f t="shared" si="1431"/>
        <v/>
      </c>
      <c r="L7094" s="11" t="str">
        <f t="shared" si="1432"/>
        <v/>
      </c>
      <c r="M7094" s="13"/>
      <c r="X7094" s="13"/>
    </row>
    <row r="7095" spans="1:24" x14ac:dyDescent="0.3">
      <c r="A7095" s="13"/>
      <c r="B7095" s="11">
        <v>8113</v>
      </c>
      <c r="C7095" s="14">
        <f t="shared" si="1422"/>
        <v>90.072199999999995</v>
      </c>
      <c r="D7095" s="13"/>
      <c r="E7095" s="14">
        <f t="shared" si="1428"/>
        <v>90.071799999999996</v>
      </c>
      <c r="F7095" s="21">
        <f t="shared" si="1429"/>
        <v>4</v>
      </c>
      <c r="G7095" s="13"/>
      <c r="H7095" s="21">
        <f t="shared" si="1423"/>
        <v>4</v>
      </c>
      <c r="I7095" s="13"/>
      <c r="J7095" s="11" t="str">
        <f t="shared" si="1430"/>
        <v>X</v>
      </c>
      <c r="K7095" s="11" t="str">
        <f t="shared" si="1431"/>
        <v/>
      </c>
      <c r="L7095" s="11" t="str">
        <f t="shared" si="1432"/>
        <v/>
      </c>
      <c r="M7095" s="13"/>
      <c r="X7095" s="13"/>
    </row>
    <row r="7096" spans="1:24" x14ac:dyDescent="0.3">
      <c r="A7096" s="13"/>
      <c r="B7096" s="11">
        <v>8114</v>
      </c>
      <c r="C7096" s="14">
        <f t="shared" si="1422"/>
        <v>90.077699999999993</v>
      </c>
      <c r="D7096" s="13"/>
      <c r="E7096" s="14">
        <f t="shared" si="1428"/>
        <v>90.077299999999994</v>
      </c>
      <c r="F7096" s="21">
        <f t="shared" si="1429"/>
        <v>4</v>
      </c>
      <c r="G7096" s="13"/>
      <c r="H7096" s="21">
        <f t="shared" si="1423"/>
        <v>4</v>
      </c>
      <c r="I7096" s="13"/>
      <c r="J7096" s="11" t="str">
        <f t="shared" si="1430"/>
        <v>X</v>
      </c>
      <c r="K7096" s="11" t="str">
        <f t="shared" si="1431"/>
        <v/>
      </c>
      <c r="L7096" s="11" t="str">
        <f t="shared" si="1432"/>
        <v/>
      </c>
      <c r="M7096" s="13"/>
      <c r="X7096" s="13"/>
    </row>
    <row r="7097" spans="1:24" x14ac:dyDescent="0.3">
      <c r="A7097" s="13"/>
      <c r="B7097" s="11">
        <v>8115</v>
      </c>
      <c r="C7097" s="14">
        <f t="shared" si="1422"/>
        <v>90.083299999999994</v>
      </c>
      <c r="D7097" s="13"/>
      <c r="E7097" s="14">
        <f t="shared" si="1428"/>
        <v>90.082899999999995</v>
      </c>
      <c r="F7097" s="21">
        <f t="shared" si="1429"/>
        <v>4</v>
      </c>
      <c r="G7097" s="13"/>
      <c r="H7097" s="21">
        <f t="shared" si="1423"/>
        <v>4</v>
      </c>
      <c r="I7097" s="13"/>
      <c r="J7097" s="11" t="str">
        <f t="shared" si="1430"/>
        <v>X</v>
      </c>
      <c r="K7097" s="11" t="str">
        <f t="shared" si="1431"/>
        <v/>
      </c>
      <c r="L7097" s="11" t="str">
        <f t="shared" si="1432"/>
        <v/>
      </c>
      <c r="M7097" s="13"/>
      <c r="X7097" s="13"/>
    </row>
    <row r="7098" spans="1:24" x14ac:dyDescent="0.3">
      <c r="A7098" s="13"/>
      <c r="B7098" s="11">
        <v>8116</v>
      </c>
      <c r="C7098" s="14">
        <f t="shared" si="1422"/>
        <v>90.088800000000006</v>
      </c>
      <c r="D7098" s="13"/>
      <c r="E7098" s="14">
        <f t="shared" si="1428"/>
        <v>90.088399999999993</v>
      </c>
      <c r="F7098" s="21">
        <f t="shared" si="1429"/>
        <v>4</v>
      </c>
      <c r="G7098" s="13"/>
      <c r="H7098" s="21">
        <f t="shared" si="1423"/>
        <v>4</v>
      </c>
      <c r="I7098" s="13"/>
      <c r="J7098" s="11" t="str">
        <f t="shared" si="1430"/>
        <v>X</v>
      </c>
      <c r="K7098" s="11" t="str">
        <f t="shared" si="1431"/>
        <v/>
      </c>
      <c r="L7098" s="11" t="str">
        <f t="shared" si="1432"/>
        <v/>
      </c>
      <c r="M7098" s="13"/>
      <c r="X7098" s="13"/>
    </row>
    <row r="7099" spans="1:24" x14ac:dyDescent="0.3">
      <c r="A7099" s="13"/>
      <c r="B7099" s="11">
        <v>8117</v>
      </c>
      <c r="C7099" s="14">
        <f t="shared" si="1422"/>
        <v>90.094399999999993</v>
      </c>
      <c r="D7099" s="13"/>
      <c r="E7099" s="14">
        <f t="shared" si="1428"/>
        <v>90.093900000000005</v>
      </c>
      <c r="F7099" s="21">
        <f t="shared" si="1429"/>
        <v>5</v>
      </c>
      <c r="G7099" s="13"/>
      <c r="H7099" s="21">
        <f t="shared" si="1423"/>
        <v>5</v>
      </c>
      <c r="I7099" s="13"/>
      <c r="J7099" s="11" t="str">
        <f t="shared" si="1430"/>
        <v>X</v>
      </c>
      <c r="K7099" s="11" t="str">
        <f t="shared" si="1431"/>
        <v/>
      </c>
      <c r="L7099" s="11" t="str">
        <f t="shared" si="1432"/>
        <v/>
      </c>
      <c r="M7099" s="13"/>
      <c r="X7099" s="13"/>
    </row>
    <row r="7100" spans="1:24" x14ac:dyDescent="0.3">
      <c r="A7100" s="13"/>
      <c r="B7100" s="11">
        <v>8118</v>
      </c>
      <c r="C7100" s="14">
        <f t="shared" si="1422"/>
        <v>90.099900000000005</v>
      </c>
      <c r="D7100" s="13"/>
      <c r="E7100" s="14">
        <f t="shared" si="1428"/>
        <v>90.099400000000003</v>
      </c>
      <c r="F7100" s="21">
        <f t="shared" si="1429"/>
        <v>5</v>
      </c>
      <c r="G7100" s="13"/>
      <c r="H7100" s="21">
        <f t="shared" si="1423"/>
        <v>5</v>
      </c>
      <c r="I7100" s="13"/>
      <c r="J7100" s="11" t="str">
        <f t="shared" si="1430"/>
        <v>X</v>
      </c>
      <c r="K7100" s="11" t="str">
        <f t="shared" si="1431"/>
        <v/>
      </c>
      <c r="L7100" s="11" t="str">
        <f t="shared" si="1432"/>
        <v/>
      </c>
      <c r="M7100" s="13"/>
      <c r="X7100" s="13"/>
    </row>
    <row r="7101" spans="1:24" x14ac:dyDescent="0.3">
      <c r="A7101" s="13"/>
      <c r="B7101" s="11">
        <v>8119</v>
      </c>
      <c r="C7101" s="14">
        <f t="shared" si="1422"/>
        <v>90.105500000000006</v>
      </c>
      <c r="D7101" s="13"/>
      <c r="E7101" s="14">
        <f t="shared" si="1428"/>
        <v>90.105000000000004</v>
      </c>
      <c r="F7101" s="21">
        <f t="shared" si="1429"/>
        <v>5</v>
      </c>
      <c r="G7101" s="13"/>
      <c r="H7101" s="21">
        <f t="shared" si="1423"/>
        <v>5</v>
      </c>
      <c r="I7101" s="13"/>
      <c r="J7101" s="11" t="str">
        <f t="shared" si="1430"/>
        <v>X</v>
      </c>
      <c r="K7101" s="11" t="str">
        <f t="shared" si="1431"/>
        <v/>
      </c>
      <c r="L7101" s="11" t="str">
        <f t="shared" si="1432"/>
        <v/>
      </c>
      <c r="M7101" s="13"/>
      <c r="X7101" s="13"/>
    </row>
    <row r="7102" spans="1:24" x14ac:dyDescent="0.3">
      <c r="A7102" s="13"/>
      <c r="B7102" s="11">
        <v>8120</v>
      </c>
      <c r="C7102" s="14">
        <f t="shared" si="1422"/>
        <v>90.111000000000004</v>
      </c>
      <c r="D7102" s="13"/>
      <c r="E7102" s="14">
        <f t="shared" si="1428"/>
        <v>90.110500000000002</v>
      </c>
      <c r="F7102" s="21">
        <f t="shared" si="1429"/>
        <v>6</v>
      </c>
      <c r="G7102" s="13"/>
      <c r="H7102" s="21">
        <f t="shared" si="1423"/>
        <v>5</v>
      </c>
      <c r="I7102" s="13"/>
      <c r="J7102" s="11" t="str">
        <f t="shared" si="1430"/>
        <v/>
      </c>
      <c r="K7102" s="11" t="str">
        <f t="shared" si="1431"/>
        <v/>
      </c>
      <c r="L7102" s="11" t="str">
        <f t="shared" si="1432"/>
        <v>O</v>
      </c>
      <c r="M7102" s="13"/>
      <c r="X7102" s="13"/>
    </row>
    <row r="7103" spans="1:24" x14ac:dyDescent="0.3">
      <c r="A7103" s="13"/>
      <c r="B7103" s="11">
        <v>8121</v>
      </c>
      <c r="C7103" s="14">
        <f t="shared" si="1422"/>
        <v>90.116600000000005</v>
      </c>
      <c r="D7103" s="13"/>
      <c r="E7103" s="14">
        <f t="shared" si="1428"/>
        <v>90.116</v>
      </c>
      <c r="F7103" s="21">
        <f t="shared" si="1429"/>
        <v>6</v>
      </c>
      <c r="G7103" s="13"/>
      <c r="H7103" s="21">
        <f t="shared" si="1423"/>
        <v>5.9999999999999991</v>
      </c>
      <c r="I7103" s="13"/>
      <c r="J7103" s="11" t="str">
        <f t="shared" si="1430"/>
        <v>X</v>
      </c>
      <c r="K7103" s="11" t="str">
        <f t="shared" si="1431"/>
        <v/>
      </c>
      <c r="L7103" s="11" t="str">
        <f t="shared" si="1432"/>
        <v/>
      </c>
      <c r="M7103" s="13"/>
      <c r="X7103" s="13"/>
    </row>
    <row r="7104" spans="1:24" x14ac:dyDescent="0.3">
      <c r="A7104" s="13"/>
      <c r="B7104" s="11">
        <v>8122</v>
      </c>
      <c r="C7104" s="14">
        <f t="shared" si="1422"/>
        <v>90.122100000000003</v>
      </c>
      <c r="D7104" s="13"/>
      <c r="E7104" s="14">
        <f t="shared" si="1428"/>
        <v>90.121499999999997</v>
      </c>
      <c r="F7104" s="21">
        <f t="shared" si="1429"/>
        <v>6</v>
      </c>
      <c r="G7104" s="13"/>
      <c r="H7104" s="21">
        <f t="shared" si="1423"/>
        <v>5.9999999999999991</v>
      </c>
      <c r="I7104" s="13"/>
      <c r="J7104" s="11" t="str">
        <f t="shared" si="1430"/>
        <v>X</v>
      </c>
      <c r="K7104" s="11" t="str">
        <f t="shared" si="1431"/>
        <v/>
      </c>
      <c r="L7104" s="11" t="str">
        <f t="shared" si="1432"/>
        <v/>
      </c>
      <c r="M7104" s="13"/>
      <c r="X7104" s="13"/>
    </row>
    <row r="7105" spans="1:24" x14ac:dyDescent="0.3">
      <c r="A7105" s="13"/>
      <c r="B7105" s="11">
        <v>8123</v>
      </c>
      <c r="C7105" s="14">
        <f t="shared" si="1422"/>
        <v>90.127700000000004</v>
      </c>
      <c r="D7105" s="13"/>
      <c r="E7105" s="14">
        <f t="shared" si="1428"/>
        <v>90.127099999999999</v>
      </c>
      <c r="F7105" s="21">
        <f t="shared" si="1429"/>
        <v>6</v>
      </c>
      <c r="G7105" s="13"/>
      <c r="H7105" s="21">
        <f t="shared" si="1423"/>
        <v>5.9999999999999991</v>
      </c>
      <c r="I7105" s="13"/>
      <c r="J7105" s="11" t="str">
        <f t="shared" si="1430"/>
        <v>X</v>
      </c>
      <c r="K7105" s="11" t="str">
        <f t="shared" si="1431"/>
        <v/>
      </c>
      <c r="L7105" s="11" t="str">
        <f t="shared" si="1432"/>
        <v/>
      </c>
      <c r="M7105" s="13"/>
      <c r="X7105" s="13"/>
    </row>
    <row r="7106" spans="1:24" x14ac:dyDescent="0.3">
      <c r="A7106" s="13"/>
      <c r="B7106" s="11">
        <v>8124</v>
      </c>
      <c r="C7106" s="14">
        <f t="shared" si="1422"/>
        <v>90.133200000000002</v>
      </c>
      <c r="D7106" s="13"/>
      <c r="E7106" s="14">
        <f t="shared" si="1428"/>
        <v>90.132599999999996</v>
      </c>
      <c r="F7106" s="21">
        <f t="shared" si="1429"/>
        <v>7</v>
      </c>
      <c r="G7106" s="13"/>
      <c r="H7106" s="21">
        <f t="shared" si="1423"/>
        <v>5.9999999999999991</v>
      </c>
      <c r="I7106" s="13"/>
      <c r="J7106" s="11" t="str">
        <f t="shared" si="1430"/>
        <v/>
      </c>
      <c r="K7106" s="11" t="str">
        <f t="shared" si="1431"/>
        <v/>
      </c>
      <c r="L7106" s="11" t="str">
        <f t="shared" si="1432"/>
        <v>O</v>
      </c>
      <c r="M7106" s="13"/>
      <c r="X7106" s="13"/>
    </row>
    <row r="7107" spans="1:24" x14ac:dyDescent="0.3">
      <c r="A7107" s="13"/>
      <c r="B7107" s="11">
        <v>8125</v>
      </c>
      <c r="C7107" s="14">
        <f t="shared" si="1422"/>
        <v>90.138800000000003</v>
      </c>
      <c r="D7107" s="13"/>
      <c r="E7107" s="14">
        <f t="shared" si="1428"/>
        <v>90.138099999999994</v>
      </c>
      <c r="F7107" s="21">
        <f t="shared" si="1429"/>
        <v>7</v>
      </c>
      <c r="G7107" s="13"/>
      <c r="H7107" s="21">
        <f t="shared" si="1423"/>
        <v>7</v>
      </c>
      <c r="I7107" s="13"/>
      <c r="J7107" s="11" t="str">
        <f t="shared" si="1430"/>
        <v>X</v>
      </c>
      <c r="K7107" s="11" t="str">
        <f t="shared" si="1431"/>
        <v/>
      </c>
      <c r="L7107" s="11" t="str">
        <f t="shared" si="1432"/>
        <v/>
      </c>
      <c r="M7107" s="13"/>
      <c r="X7107" s="13"/>
    </row>
    <row r="7108" spans="1:24" x14ac:dyDescent="0.3">
      <c r="A7108" s="13"/>
      <c r="B7108" s="11">
        <v>8126</v>
      </c>
      <c r="C7108" s="14">
        <f t="shared" si="1422"/>
        <v>90.144300000000001</v>
      </c>
      <c r="D7108" s="13"/>
      <c r="E7108" s="14">
        <f t="shared" si="1428"/>
        <v>90.143600000000006</v>
      </c>
      <c r="F7108" s="21">
        <f t="shared" ref="F7108:F7132" si="1433">ROUND((14/2)+(((E7108-90)-0.14)/0.14)*(14/3),0)</f>
        <v>7</v>
      </c>
      <c r="G7108" s="13"/>
      <c r="H7108" s="21">
        <f t="shared" si="1423"/>
        <v>7</v>
      </c>
      <c r="I7108" s="13"/>
      <c r="J7108" s="11" t="str">
        <f t="shared" si="1430"/>
        <v>X</v>
      </c>
      <c r="K7108" s="11" t="str">
        <f t="shared" si="1431"/>
        <v/>
      </c>
      <c r="L7108" s="11" t="str">
        <f t="shared" si="1432"/>
        <v/>
      </c>
      <c r="M7108" s="13"/>
      <c r="X7108" s="13"/>
    </row>
    <row r="7109" spans="1:24" x14ac:dyDescent="0.3">
      <c r="A7109" s="13"/>
      <c r="B7109" s="11">
        <v>8127</v>
      </c>
      <c r="C7109" s="14">
        <f t="shared" si="1422"/>
        <v>90.149900000000002</v>
      </c>
      <c r="D7109" s="13"/>
      <c r="E7109" s="14">
        <f t="shared" si="1428"/>
        <v>90.149199999999993</v>
      </c>
      <c r="F7109" s="21">
        <f t="shared" si="1433"/>
        <v>7</v>
      </c>
      <c r="G7109" s="13"/>
      <c r="H7109" s="21">
        <f t="shared" si="1423"/>
        <v>7</v>
      </c>
      <c r="I7109" s="13"/>
      <c r="J7109" s="11" t="str">
        <f t="shared" si="1430"/>
        <v>X</v>
      </c>
      <c r="K7109" s="11" t="str">
        <f t="shared" si="1431"/>
        <v/>
      </c>
      <c r="L7109" s="11" t="str">
        <f t="shared" si="1432"/>
        <v/>
      </c>
      <c r="M7109" s="13"/>
      <c r="X7109" s="13"/>
    </row>
    <row r="7110" spans="1:24" x14ac:dyDescent="0.3">
      <c r="A7110" s="13"/>
      <c r="B7110" s="11">
        <v>8128</v>
      </c>
      <c r="C7110" s="14">
        <f t="shared" ref="C7110:C7173" si="1434">ROUND(SQRT(B7110),4)</f>
        <v>90.1554</v>
      </c>
      <c r="D7110" s="13"/>
      <c r="E7110" s="14">
        <f t="shared" si="1428"/>
        <v>90.154700000000005</v>
      </c>
      <c r="F7110" s="21">
        <f t="shared" si="1433"/>
        <v>7</v>
      </c>
      <c r="G7110" s="13"/>
      <c r="H7110" s="21">
        <f t="shared" si="1423"/>
        <v>7</v>
      </c>
      <c r="I7110" s="13"/>
      <c r="J7110" s="11" t="str">
        <f t="shared" si="1430"/>
        <v>X</v>
      </c>
      <c r="K7110" s="11" t="str">
        <f t="shared" si="1431"/>
        <v/>
      </c>
      <c r="L7110" s="11" t="str">
        <f t="shared" si="1432"/>
        <v/>
      </c>
      <c r="M7110" s="13"/>
      <c r="X7110" s="13"/>
    </row>
    <row r="7111" spans="1:24" x14ac:dyDescent="0.3">
      <c r="A7111" s="13"/>
      <c r="B7111" s="11">
        <v>8129</v>
      </c>
      <c r="C7111" s="14">
        <f t="shared" si="1434"/>
        <v>90.161000000000001</v>
      </c>
      <c r="D7111" s="13"/>
      <c r="E7111" s="14">
        <f t="shared" si="1428"/>
        <v>90.160200000000003</v>
      </c>
      <c r="F7111" s="21">
        <f t="shared" si="1433"/>
        <v>8</v>
      </c>
      <c r="G7111" s="13"/>
      <c r="H7111" s="21">
        <f t="shared" ref="H7111:H7174" si="1435">ROUND(C7111-E7111,4)*10000</f>
        <v>8</v>
      </c>
      <c r="I7111" s="13"/>
      <c r="J7111" s="11" t="str">
        <f t="shared" si="1430"/>
        <v>X</v>
      </c>
      <c r="K7111" s="11" t="str">
        <f t="shared" si="1431"/>
        <v/>
      </c>
      <c r="L7111" s="11" t="str">
        <f t="shared" si="1432"/>
        <v/>
      </c>
      <c r="M7111" s="13"/>
      <c r="X7111" s="13"/>
    </row>
    <row r="7112" spans="1:24" x14ac:dyDescent="0.3">
      <c r="A7112" s="13"/>
      <c r="B7112" s="11">
        <v>8130</v>
      </c>
      <c r="C7112" s="14">
        <f t="shared" si="1434"/>
        <v>90.166499999999999</v>
      </c>
      <c r="D7112" s="13"/>
      <c r="E7112" s="14">
        <f t="shared" si="1428"/>
        <v>90.165700000000001</v>
      </c>
      <c r="F7112" s="21">
        <f t="shared" si="1433"/>
        <v>8</v>
      </c>
      <c r="G7112" s="13"/>
      <c r="H7112" s="21">
        <f t="shared" si="1435"/>
        <v>8</v>
      </c>
      <c r="I7112" s="13"/>
      <c r="J7112" s="11" t="str">
        <f t="shared" si="1430"/>
        <v>X</v>
      </c>
      <c r="K7112" s="11" t="str">
        <f t="shared" si="1431"/>
        <v/>
      </c>
      <c r="L7112" s="11" t="str">
        <f t="shared" si="1432"/>
        <v/>
      </c>
      <c r="M7112" s="13"/>
      <c r="X7112" s="13"/>
    </row>
    <row r="7113" spans="1:24" x14ac:dyDescent="0.3">
      <c r="A7113" s="13"/>
      <c r="B7113" s="11">
        <v>8131</v>
      </c>
      <c r="C7113" s="14">
        <f t="shared" si="1434"/>
        <v>90.1721</v>
      </c>
      <c r="D7113" s="13"/>
      <c r="E7113" s="14">
        <f t="shared" si="1428"/>
        <v>90.171300000000002</v>
      </c>
      <c r="F7113" s="21">
        <f t="shared" si="1433"/>
        <v>8</v>
      </c>
      <c r="G7113" s="13"/>
      <c r="H7113" s="21">
        <f t="shared" si="1435"/>
        <v>8</v>
      </c>
      <c r="I7113" s="13"/>
      <c r="J7113" s="11" t="str">
        <f t="shared" si="1430"/>
        <v>X</v>
      </c>
      <c r="K7113" s="11" t="str">
        <f t="shared" si="1431"/>
        <v/>
      </c>
      <c r="L7113" s="11" t="str">
        <f t="shared" si="1432"/>
        <v/>
      </c>
      <c r="M7113" s="13"/>
      <c r="X7113" s="13"/>
    </row>
    <row r="7114" spans="1:24" x14ac:dyDescent="0.3">
      <c r="A7114" s="13"/>
      <c r="B7114" s="11">
        <v>8132</v>
      </c>
      <c r="C7114" s="14">
        <f t="shared" si="1434"/>
        <v>90.177599999999998</v>
      </c>
      <c r="D7114" s="13"/>
      <c r="E7114" s="14">
        <f t="shared" si="1428"/>
        <v>90.1768</v>
      </c>
      <c r="F7114" s="21">
        <f t="shared" si="1433"/>
        <v>8</v>
      </c>
      <c r="G7114" s="13"/>
      <c r="H7114" s="21">
        <f t="shared" si="1435"/>
        <v>8</v>
      </c>
      <c r="I7114" s="13"/>
      <c r="J7114" s="11" t="str">
        <f t="shared" si="1430"/>
        <v>X</v>
      </c>
      <c r="K7114" s="11" t="str">
        <f t="shared" si="1431"/>
        <v/>
      </c>
      <c r="L7114" s="11" t="str">
        <f t="shared" si="1432"/>
        <v/>
      </c>
      <c r="M7114" s="13"/>
      <c r="X7114" s="13"/>
    </row>
    <row r="7115" spans="1:24" x14ac:dyDescent="0.3">
      <c r="A7115" s="13"/>
      <c r="B7115" s="11">
        <v>8133</v>
      </c>
      <c r="C7115" s="14">
        <f t="shared" si="1434"/>
        <v>90.183099999999996</v>
      </c>
      <c r="D7115" s="13"/>
      <c r="E7115" s="14">
        <f t="shared" si="1428"/>
        <v>90.182299999999998</v>
      </c>
      <c r="F7115" s="21">
        <f t="shared" si="1433"/>
        <v>8</v>
      </c>
      <c r="G7115" s="13"/>
      <c r="H7115" s="21">
        <f t="shared" si="1435"/>
        <v>8</v>
      </c>
      <c r="I7115" s="13"/>
      <c r="J7115" s="11" t="str">
        <f t="shared" ref="J7115:J7146" si="1436">IF(H7115=F7115,"X","")</f>
        <v>X</v>
      </c>
      <c r="K7115" s="11" t="str">
        <f t="shared" ref="K7115:K7146" si="1437">IF(H7115&gt;F7115,"U","")</f>
        <v/>
      </c>
      <c r="L7115" s="11" t="str">
        <f t="shared" ref="L7115:L7146" si="1438">IF(H7115&lt;F7115,"O","")</f>
        <v/>
      </c>
      <c r="M7115" s="13"/>
      <c r="X7115" s="13"/>
    </row>
    <row r="7116" spans="1:24" x14ac:dyDescent="0.3">
      <c r="A7116" s="13"/>
      <c r="B7116" s="11">
        <v>8134</v>
      </c>
      <c r="C7116" s="14">
        <f t="shared" si="1434"/>
        <v>90.188699999999997</v>
      </c>
      <c r="D7116" s="13"/>
      <c r="E7116" s="14">
        <f t="shared" si="1428"/>
        <v>90.187799999999996</v>
      </c>
      <c r="F7116" s="21">
        <f t="shared" si="1433"/>
        <v>9</v>
      </c>
      <c r="G7116" s="13"/>
      <c r="H7116" s="21">
        <f t="shared" si="1435"/>
        <v>9</v>
      </c>
      <c r="I7116" s="13"/>
      <c r="J7116" s="11" t="str">
        <f t="shared" si="1436"/>
        <v>X</v>
      </c>
      <c r="K7116" s="11" t="str">
        <f t="shared" si="1437"/>
        <v/>
      </c>
      <c r="L7116" s="11" t="str">
        <f t="shared" si="1438"/>
        <v/>
      </c>
      <c r="M7116" s="13"/>
      <c r="X7116" s="13"/>
    </row>
    <row r="7117" spans="1:24" x14ac:dyDescent="0.3">
      <c r="A7117" s="13"/>
      <c r="B7117" s="11">
        <v>8135</v>
      </c>
      <c r="C7117" s="14">
        <f t="shared" si="1434"/>
        <v>90.194199999999995</v>
      </c>
      <c r="D7117" s="13"/>
      <c r="E7117" s="14">
        <f t="shared" si="1428"/>
        <v>90.193399999999997</v>
      </c>
      <c r="F7117" s="21">
        <f t="shared" si="1433"/>
        <v>9</v>
      </c>
      <c r="G7117" s="13"/>
      <c r="H7117" s="21">
        <f t="shared" si="1435"/>
        <v>8</v>
      </c>
      <c r="I7117" s="13"/>
      <c r="J7117" s="11" t="str">
        <f t="shared" si="1436"/>
        <v/>
      </c>
      <c r="K7117" s="11" t="str">
        <f t="shared" si="1437"/>
        <v/>
      </c>
      <c r="L7117" s="11" t="str">
        <f t="shared" si="1438"/>
        <v>O</v>
      </c>
      <c r="M7117" s="13"/>
      <c r="X7117" s="13"/>
    </row>
    <row r="7118" spans="1:24" x14ac:dyDescent="0.3">
      <c r="A7118" s="13"/>
      <c r="B7118" s="11">
        <v>8136</v>
      </c>
      <c r="C7118" s="14">
        <f t="shared" si="1434"/>
        <v>90.199799999999996</v>
      </c>
      <c r="D7118" s="13"/>
      <c r="E7118" s="14">
        <f t="shared" si="1428"/>
        <v>90.198899999999995</v>
      </c>
      <c r="F7118" s="21">
        <f t="shared" si="1433"/>
        <v>9</v>
      </c>
      <c r="G7118" s="13"/>
      <c r="H7118" s="21">
        <f t="shared" si="1435"/>
        <v>9</v>
      </c>
      <c r="I7118" s="13"/>
      <c r="J7118" s="11" t="str">
        <f t="shared" si="1436"/>
        <v>X</v>
      </c>
      <c r="K7118" s="11" t="str">
        <f t="shared" si="1437"/>
        <v/>
      </c>
      <c r="L7118" s="11" t="str">
        <f t="shared" si="1438"/>
        <v/>
      </c>
      <c r="M7118" s="13"/>
      <c r="X7118" s="13"/>
    </row>
    <row r="7119" spans="1:24" x14ac:dyDescent="0.3">
      <c r="A7119" s="13"/>
      <c r="B7119" s="11">
        <v>8137</v>
      </c>
      <c r="C7119" s="14">
        <f t="shared" si="1434"/>
        <v>90.205299999999994</v>
      </c>
      <c r="D7119" s="13"/>
      <c r="E7119" s="14">
        <f t="shared" si="1428"/>
        <v>90.204400000000007</v>
      </c>
      <c r="F7119" s="21">
        <f t="shared" si="1433"/>
        <v>9</v>
      </c>
      <c r="G7119" s="13"/>
      <c r="H7119" s="21">
        <f t="shared" si="1435"/>
        <v>9</v>
      </c>
      <c r="I7119" s="13"/>
      <c r="J7119" s="11" t="str">
        <f t="shared" si="1436"/>
        <v>X</v>
      </c>
      <c r="K7119" s="11" t="str">
        <f t="shared" si="1437"/>
        <v/>
      </c>
      <c r="L7119" s="11" t="str">
        <f t="shared" si="1438"/>
        <v/>
      </c>
      <c r="M7119" s="13"/>
      <c r="X7119" s="13"/>
    </row>
    <row r="7120" spans="1:24" x14ac:dyDescent="0.3">
      <c r="A7120" s="13"/>
      <c r="B7120" s="11">
        <v>8138</v>
      </c>
      <c r="C7120" s="14">
        <f t="shared" si="1434"/>
        <v>90.210899999999995</v>
      </c>
      <c r="D7120" s="13"/>
      <c r="E7120" s="14">
        <f t="shared" si="1428"/>
        <v>90.209900000000005</v>
      </c>
      <c r="F7120" s="21">
        <f t="shared" si="1433"/>
        <v>9</v>
      </c>
      <c r="G7120" s="13"/>
      <c r="H7120" s="21">
        <f t="shared" si="1435"/>
        <v>10</v>
      </c>
      <c r="I7120" s="13"/>
      <c r="J7120" s="11" t="str">
        <f t="shared" si="1436"/>
        <v/>
      </c>
      <c r="K7120" s="11" t="str">
        <f t="shared" si="1437"/>
        <v>U</v>
      </c>
      <c r="L7120" s="11" t="str">
        <f t="shared" si="1438"/>
        <v/>
      </c>
      <c r="M7120" s="13"/>
      <c r="X7120" s="13"/>
    </row>
    <row r="7121" spans="1:24" x14ac:dyDescent="0.3">
      <c r="A7121" s="13"/>
      <c r="B7121" s="11">
        <v>8139</v>
      </c>
      <c r="C7121" s="14">
        <f t="shared" si="1434"/>
        <v>90.216399999999993</v>
      </c>
      <c r="D7121" s="13"/>
      <c r="E7121" s="14">
        <f t="shared" si="1428"/>
        <v>90.215500000000006</v>
      </c>
      <c r="F7121" s="21">
        <f t="shared" si="1433"/>
        <v>10</v>
      </c>
      <c r="G7121" s="13"/>
      <c r="H7121" s="21">
        <f t="shared" si="1435"/>
        <v>9</v>
      </c>
      <c r="I7121" s="13"/>
      <c r="J7121" s="11" t="str">
        <f t="shared" si="1436"/>
        <v/>
      </c>
      <c r="K7121" s="11" t="str">
        <f t="shared" si="1437"/>
        <v/>
      </c>
      <c r="L7121" s="11" t="str">
        <f t="shared" si="1438"/>
        <v>O</v>
      </c>
      <c r="M7121" s="13"/>
      <c r="X7121" s="13"/>
    </row>
    <row r="7122" spans="1:24" x14ac:dyDescent="0.3">
      <c r="A7122" s="13"/>
      <c r="B7122" s="11">
        <v>8140</v>
      </c>
      <c r="C7122" s="14">
        <f t="shared" si="1434"/>
        <v>90.221900000000005</v>
      </c>
      <c r="D7122" s="13"/>
      <c r="E7122" s="14">
        <f t="shared" si="1428"/>
        <v>90.221000000000004</v>
      </c>
      <c r="F7122" s="21">
        <f t="shared" si="1433"/>
        <v>10</v>
      </c>
      <c r="G7122" s="13"/>
      <c r="H7122" s="21">
        <f t="shared" si="1435"/>
        <v>9</v>
      </c>
      <c r="I7122" s="13"/>
      <c r="J7122" s="11" t="str">
        <f t="shared" si="1436"/>
        <v/>
      </c>
      <c r="K7122" s="11" t="str">
        <f t="shared" si="1437"/>
        <v/>
      </c>
      <c r="L7122" s="11" t="str">
        <f t="shared" si="1438"/>
        <v>O</v>
      </c>
      <c r="M7122" s="13"/>
      <c r="X7122" s="13"/>
    </row>
    <row r="7123" spans="1:24" x14ac:dyDescent="0.3">
      <c r="A7123" s="13"/>
      <c r="B7123" s="11">
        <v>8141</v>
      </c>
      <c r="C7123" s="14">
        <f t="shared" si="1434"/>
        <v>90.227500000000006</v>
      </c>
      <c r="D7123" s="13"/>
      <c r="E7123" s="14">
        <f t="shared" si="1428"/>
        <v>90.226500000000001</v>
      </c>
      <c r="F7123" s="21">
        <f t="shared" si="1433"/>
        <v>10</v>
      </c>
      <c r="G7123" s="13"/>
      <c r="H7123" s="21">
        <f t="shared" si="1435"/>
        <v>10</v>
      </c>
      <c r="I7123" s="13"/>
      <c r="J7123" s="11" t="str">
        <f t="shared" si="1436"/>
        <v>X</v>
      </c>
      <c r="K7123" s="11" t="str">
        <f t="shared" si="1437"/>
        <v/>
      </c>
      <c r="L7123" s="11" t="str">
        <f t="shared" si="1438"/>
        <v/>
      </c>
      <c r="M7123" s="13"/>
      <c r="X7123" s="13"/>
    </row>
    <row r="7124" spans="1:24" x14ac:dyDescent="0.3">
      <c r="A7124" s="13"/>
      <c r="B7124" s="11">
        <v>8142</v>
      </c>
      <c r="C7124" s="14">
        <f t="shared" si="1434"/>
        <v>90.233000000000004</v>
      </c>
      <c r="D7124" s="13"/>
      <c r="E7124" s="14">
        <f t="shared" si="1428"/>
        <v>90.231999999999999</v>
      </c>
      <c r="F7124" s="21">
        <f t="shared" si="1433"/>
        <v>10</v>
      </c>
      <c r="G7124" s="13"/>
      <c r="H7124" s="21">
        <f t="shared" si="1435"/>
        <v>10</v>
      </c>
      <c r="I7124" s="13"/>
      <c r="J7124" s="11" t="str">
        <f t="shared" si="1436"/>
        <v>X</v>
      </c>
      <c r="K7124" s="11" t="str">
        <f t="shared" si="1437"/>
        <v/>
      </c>
      <c r="L7124" s="11" t="str">
        <f t="shared" si="1438"/>
        <v/>
      </c>
      <c r="M7124" s="13"/>
      <c r="X7124" s="13"/>
    </row>
    <row r="7125" spans="1:24" x14ac:dyDescent="0.3">
      <c r="A7125" s="13"/>
      <c r="B7125" s="11">
        <v>8143</v>
      </c>
      <c r="C7125" s="14">
        <f t="shared" si="1434"/>
        <v>90.238600000000005</v>
      </c>
      <c r="D7125" s="13"/>
      <c r="E7125" s="14">
        <f t="shared" si="1428"/>
        <v>90.2376</v>
      </c>
      <c r="F7125" s="21">
        <f t="shared" si="1433"/>
        <v>10</v>
      </c>
      <c r="G7125" s="13"/>
      <c r="H7125" s="21">
        <f t="shared" si="1435"/>
        <v>10</v>
      </c>
      <c r="I7125" s="13"/>
      <c r="J7125" s="11" t="str">
        <f t="shared" si="1436"/>
        <v>X</v>
      </c>
      <c r="K7125" s="11" t="str">
        <f t="shared" si="1437"/>
        <v/>
      </c>
      <c r="L7125" s="11" t="str">
        <f t="shared" si="1438"/>
        <v/>
      </c>
      <c r="M7125" s="13"/>
      <c r="X7125" s="13"/>
    </row>
    <row r="7126" spans="1:24" x14ac:dyDescent="0.3">
      <c r="A7126" s="13"/>
      <c r="B7126" s="11">
        <v>8144</v>
      </c>
      <c r="C7126" s="14">
        <f t="shared" si="1434"/>
        <v>90.244100000000003</v>
      </c>
      <c r="D7126" s="13"/>
      <c r="E7126" s="14">
        <f t="shared" si="1428"/>
        <v>90.243099999999998</v>
      </c>
      <c r="F7126" s="21">
        <f t="shared" si="1433"/>
        <v>10</v>
      </c>
      <c r="G7126" s="13"/>
      <c r="H7126" s="21">
        <f t="shared" si="1435"/>
        <v>10</v>
      </c>
      <c r="I7126" s="13"/>
      <c r="J7126" s="11" t="str">
        <f t="shared" si="1436"/>
        <v>X</v>
      </c>
      <c r="K7126" s="11" t="str">
        <f t="shared" si="1437"/>
        <v/>
      </c>
      <c r="L7126" s="11" t="str">
        <f t="shared" si="1438"/>
        <v/>
      </c>
      <c r="M7126" s="13"/>
      <c r="X7126" s="13"/>
    </row>
    <row r="7127" spans="1:24" x14ac:dyDescent="0.3">
      <c r="A7127" s="13"/>
      <c r="B7127" s="11">
        <v>8145</v>
      </c>
      <c r="C7127" s="14">
        <f t="shared" si="1434"/>
        <v>90.249700000000004</v>
      </c>
      <c r="D7127" s="13"/>
      <c r="E7127" s="14">
        <f t="shared" si="1428"/>
        <v>90.248599999999996</v>
      </c>
      <c r="F7127" s="21">
        <f t="shared" si="1433"/>
        <v>11</v>
      </c>
      <c r="G7127" s="13"/>
      <c r="H7127" s="21">
        <f t="shared" si="1435"/>
        <v>11</v>
      </c>
      <c r="I7127" s="13"/>
      <c r="J7127" s="11" t="str">
        <f t="shared" si="1436"/>
        <v>X</v>
      </c>
      <c r="K7127" s="11" t="str">
        <f t="shared" si="1437"/>
        <v/>
      </c>
      <c r="L7127" s="11" t="str">
        <f t="shared" si="1438"/>
        <v/>
      </c>
      <c r="M7127" s="13"/>
      <c r="X7127" s="13"/>
    </row>
    <row r="7128" spans="1:24" x14ac:dyDescent="0.3">
      <c r="A7128" s="13"/>
      <c r="B7128" s="11">
        <v>8146</v>
      </c>
      <c r="C7128" s="14">
        <f t="shared" si="1434"/>
        <v>90.255200000000002</v>
      </c>
      <c r="D7128" s="13"/>
      <c r="E7128" s="14">
        <f t="shared" si="1428"/>
        <v>90.254099999999994</v>
      </c>
      <c r="F7128" s="21">
        <f t="shared" si="1433"/>
        <v>11</v>
      </c>
      <c r="G7128" s="13"/>
      <c r="H7128" s="21">
        <f t="shared" si="1435"/>
        <v>11</v>
      </c>
      <c r="I7128" s="13"/>
      <c r="J7128" s="11" t="str">
        <f t="shared" si="1436"/>
        <v>X</v>
      </c>
      <c r="K7128" s="11" t="str">
        <f t="shared" si="1437"/>
        <v/>
      </c>
      <c r="L7128" s="11" t="str">
        <f t="shared" si="1438"/>
        <v/>
      </c>
      <c r="M7128" s="13"/>
      <c r="X7128" s="13"/>
    </row>
    <row r="7129" spans="1:24" x14ac:dyDescent="0.3">
      <c r="A7129" s="13"/>
      <c r="B7129" s="11">
        <v>8147</v>
      </c>
      <c r="C7129" s="14">
        <f t="shared" si="1434"/>
        <v>90.2607</v>
      </c>
      <c r="D7129" s="13"/>
      <c r="E7129" s="14">
        <f t="shared" si="1428"/>
        <v>90.259699999999995</v>
      </c>
      <c r="F7129" s="21">
        <f t="shared" si="1433"/>
        <v>11</v>
      </c>
      <c r="G7129" s="13"/>
      <c r="H7129" s="21">
        <f t="shared" si="1435"/>
        <v>10</v>
      </c>
      <c r="I7129" s="13"/>
      <c r="J7129" s="11" t="str">
        <f t="shared" si="1436"/>
        <v/>
      </c>
      <c r="K7129" s="11" t="str">
        <f t="shared" si="1437"/>
        <v/>
      </c>
      <c r="L7129" s="11" t="str">
        <f t="shared" si="1438"/>
        <v>O</v>
      </c>
      <c r="M7129" s="13"/>
      <c r="X7129" s="13"/>
    </row>
    <row r="7130" spans="1:24" x14ac:dyDescent="0.3">
      <c r="A7130" s="13"/>
      <c r="B7130" s="11">
        <v>8148</v>
      </c>
      <c r="C7130" s="14">
        <f t="shared" si="1434"/>
        <v>90.266300000000001</v>
      </c>
      <c r="D7130" s="13"/>
      <c r="E7130" s="14">
        <f t="shared" si="1428"/>
        <v>90.265199999999993</v>
      </c>
      <c r="F7130" s="21">
        <f t="shared" si="1433"/>
        <v>11</v>
      </c>
      <c r="G7130" s="13"/>
      <c r="H7130" s="21">
        <f t="shared" si="1435"/>
        <v>11</v>
      </c>
      <c r="I7130" s="13"/>
      <c r="J7130" s="11" t="str">
        <f t="shared" si="1436"/>
        <v>X</v>
      </c>
      <c r="K7130" s="11" t="str">
        <f t="shared" si="1437"/>
        <v/>
      </c>
      <c r="L7130" s="11" t="str">
        <f t="shared" si="1438"/>
        <v/>
      </c>
      <c r="M7130" s="13"/>
      <c r="X7130" s="13"/>
    </row>
    <row r="7131" spans="1:24" x14ac:dyDescent="0.3">
      <c r="A7131" s="13"/>
      <c r="B7131" s="11">
        <v>8149</v>
      </c>
      <c r="C7131" s="14">
        <f t="shared" si="1434"/>
        <v>90.271799999999999</v>
      </c>
      <c r="D7131" s="13"/>
      <c r="E7131" s="14">
        <f t="shared" si="1428"/>
        <v>90.270700000000005</v>
      </c>
      <c r="F7131" s="21">
        <f t="shared" si="1433"/>
        <v>11</v>
      </c>
      <c r="G7131" s="13"/>
      <c r="H7131" s="21">
        <f t="shared" si="1435"/>
        <v>11</v>
      </c>
      <c r="I7131" s="13"/>
      <c r="J7131" s="11" t="str">
        <f t="shared" si="1436"/>
        <v>X</v>
      </c>
      <c r="K7131" s="11" t="str">
        <f t="shared" si="1437"/>
        <v/>
      </c>
      <c r="L7131" s="11" t="str">
        <f t="shared" si="1438"/>
        <v/>
      </c>
      <c r="M7131" s="13"/>
      <c r="X7131" s="13"/>
    </row>
    <row r="7132" spans="1:24" x14ac:dyDescent="0.3">
      <c r="A7132" s="13"/>
      <c r="B7132" s="11">
        <v>8150</v>
      </c>
      <c r="C7132" s="14">
        <f t="shared" si="1434"/>
        <v>90.2774</v>
      </c>
      <c r="D7132" s="13"/>
      <c r="E7132" s="14">
        <f t="shared" si="1428"/>
        <v>90.276200000000003</v>
      </c>
      <c r="F7132" s="21">
        <f t="shared" si="1433"/>
        <v>12</v>
      </c>
      <c r="G7132" s="13"/>
      <c r="H7132" s="21">
        <f t="shared" si="1435"/>
        <v>11.999999999999998</v>
      </c>
      <c r="I7132" s="13"/>
      <c r="J7132" s="11" t="str">
        <f t="shared" si="1436"/>
        <v>X</v>
      </c>
      <c r="K7132" s="11" t="str">
        <f t="shared" si="1437"/>
        <v/>
      </c>
      <c r="L7132" s="11" t="str">
        <f t="shared" si="1438"/>
        <v/>
      </c>
      <c r="M7132" s="13"/>
      <c r="X7132" s="13"/>
    </row>
    <row r="7133" spans="1:24" x14ac:dyDescent="0.3">
      <c r="A7133" s="13"/>
      <c r="B7133" s="11">
        <v>8151</v>
      </c>
      <c r="C7133" s="14">
        <f t="shared" si="1434"/>
        <v>90.282899999999998</v>
      </c>
      <c r="D7133" s="13"/>
      <c r="E7133" s="14">
        <f t="shared" si="1428"/>
        <v>90.281800000000004</v>
      </c>
      <c r="F7133" s="21">
        <f t="shared" ref="F7133:F7158" si="1439">ROUND(14-((0.42-(E7133-90))/0.14)*(14/6),0)</f>
        <v>12</v>
      </c>
      <c r="G7133" s="13"/>
      <c r="H7133" s="21">
        <f t="shared" si="1435"/>
        <v>11</v>
      </c>
      <c r="I7133" s="13"/>
      <c r="J7133" s="11" t="str">
        <f t="shared" si="1436"/>
        <v/>
      </c>
      <c r="K7133" s="11" t="str">
        <f t="shared" si="1437"/>
        <v/>
      </c>
      <c r="L7133" s="11" t="str">
        <f t="shared" si="1438"/>
        <v>O</v>
      </c>
      <c r="M7133" s="13"/>
      <c r="X7133" s="13"/>
    </row>
    <row r="7134" spans="1:24" x14ac:dyDescent="0.3">
      <c r="A7134" s="13"/>
      <c r="B7134" s="11">
        <v>8152</v>
      </c>
      <c r="C7134" s="14">
        <f t="shared" si="1434"/>
        <v>90.288399999999996</v>
      </c>
      <c r="D7134" s="13"/>
      <c r="E7134" s="14">
        <f t="shared" si="1428"/>
        <v>90.287300000000002</v>
      </c>
      <c r="F7134" s="21">
        <f t="shared" si="1439"/>
        <v>12</v>
      </c>
      <c r="G7134" s="13"/>
      <c r="H7134" s="21">
        <f t="shared" si="1435"/>
        <v>11</v>
      </c>
      <c r="I7134" s="13"/>
      <c r="J7134" s="11" t="str">
        <f t="shared" si="1436"/>
        <v/>
      </c>
      <c r="K7134" s="11" t="str">
        <f t="shared" si="1437"/>
        <v/>
      </c>
      <c r="L7134" s="11" t="str">
        <f t="shared" si="1438"/>
        <v>O</v>
      </c>
      <c r="M7134" s="13"/>
      <c r="X7134" s="13"/>
    </row>
    <row r="7135" spans="1:24" x14ac:dyDescent="0.3">
      <c r="A7135" s="13"/>
      <c r="B7135" s="11">
        <v>8153</v>
      </c>
      <c r="C7135" s="14">
        <f t="shared" si="1434"/>
        <v>90.293999999999997</v>
      </c>
      <c r="D7135" s="13"/>
      <c r="E7135" s="14">
        <f t="shared" si="1428"/>
        <v>90.2928</v>
      </c>
      <c r="F7135" s="21">
        <f t="shared" si="1439"/>
        <v>12</v>
      </c>
      <c r="G7135" s="13"/>
      <c r="H7135" s="21">
        <f t="shared" si="1435"/>
        <v>11.999999999999998</v>
      </c>
      <c r="I7135" s="13"/>
      <c r="J7135" s="11" t="str">
        <f t="shared" si="1436"/>
        <v>X</v>
      </c>
      <c r="K7135" s="11" t="str">
        <f t="shared" si="1437"/>
        <v/>
      </c>
      <c r="L7135" s="11" t="str">
        <f t="shared" si="1438"/>
        <v/>
      </c>
      <c r="M7135" s="13"/>
      <c r="X7135" s="13"/>
    </row>
    <row r="7136" spans="1:24" x14ac:dyDescent="0.3">
      <c r="A7136" s="13"/>
      <c r="B7136" s="11">
        <v>8154</v>
      </c>
      <c r="C7136" s="14">
        <f t="shared" si="1434"/>
        <v>90.299499999999995</v>
      </c>
      <c r="D7136" s="13"/>
      <c r="E7136" s="14">
        <f t="shared" si="1428"/>
        <v>90.298299999999998</v>
      </c>
      <c r="F7136" s="21">
        <f t="shared" si="1439"/>
        <v>12</v>
      </c>
      <c r="G7136" s="13"/>
      <c r="H7136" s="21">
        <f t="shared" si="1435"/>
        <v>11.999999999999998</v>
      </c>
      <c r="I7136" s="13"/>
      <c r="J7136" s="11" t="str">
        <f t="shared" si="1436"/>
        <v>X</v>
      </c>
      <c r="K7136" s="11" t="str">
        <f t="shared" si="1437"/>
        <v/>
      </c>
      <c r="L7136" s="11" t="str">
        <f t="shared" si="1438"/>
        <v/>
      </c>
      <c r="M7136" s="13"/>
      <c r="X7136" s="13"/>
    </row>
    <row r="7137" spans="1:24" x14ac:dyDescent="0.3">
      <c r="A7137" s="13"/>
      <c r="B7137" s="11">
        <v>8155</v>
      </c>
      <c r="C7137" s="14">
        <f t="shared" si="1434"/>
        <v>90.305000000000007</v>
      </c>
      <c r="D7137" s="13"/>
      <c r="E7137" s="14">
        <f t="shared" si="1428"/>
        <v>90.303899999999999</v>
      </c>
      <c r="F7137" s="21">
        <f t="shared" si="1439"/>
        <v>12</v>
      </c>
      <c r="G7137" s="13"/>
      <c r="H7137" s="21">
        <f t="shared" si="1435"/>
        <v>11</v>
      </c>
      <c r="I7137" s="13"/>
      <c r="J7137" s="11" t="str">
        <f t="shared" si="1436"/>
        <v/>
      </c>
      <c r="K7137" s="11" t="str">
        <f t="shared" si="1437"/>
        <v/>
      </c>
      <c r="L7137" s="11" t="str">
        <f t="shared" si="1438"/>
        <v>O</v>
      </c>
      <c r="M7137" s="13"/>
      <c r="X7137" s="13"/>
    </row>
    <row r="7138" spans="1:24" x14ac:dyDescent="0.3">
      <c r="A7138" s="13"/>
      <c r="B7138" s="11">
        <v>8156</v>
      </c>
      <c r="C7138" s="14">
        <f t="shared" si="1434"/>
        <v>90.310599999999994</v>
      </c>
      <c r="D7138" s="13"/>
      <c r="E7138" s="14">
        <f t="shared" si="1428"/>
        <v>90.309399999999997</v>
      </c>
      <c r="F7138" s="21">
        <f t="shared" si="1439"/>
        <v>12</v>
      </c>
      <c r="G7138" s="13"/>
      <c r="H7138" s="21">
        <f t="shared" si="1435"/>
        <v>11.999999999999998</v>
      </c>
      <c r="I7138" s="13"/>
      <c r="J7138" s="11" t="str">
        <f t="shared" si="1436"/>
        <v>X</v>
      </c>
      <c r="K7138" s="11" t="str">
        <f t="shared" si="1437"/>
        <v/>
      </c>
      <c r="L7138" s="11" t="str">
        <f t="shared" si="1438"/>
        <v/>
      </c>
      <c r="M7138" s="13"/>
      <c r="X7138" s="13"/>
    </row>
    <row r="7139" spans="1:24" x14ac:dyDescent="0.3">
      <c r="A7139" s="13"/>
      <c r="B7139" s="11">
        <v>8157</v>
      </c>
      <c r="C7139" s="14">
        <f t="shared" si="1434"/>
        <v>90.316100000000006</v>
      </c>
      <c r="D7139" s="13"/>
      <c r="E7139" s="14">
        <f t="shared" si="1428"/>
        <v>90.314899999999994</v>
      </c>
      <c r="F7139" s="21">
        <f t="shared" si="1439"/>
        <v>12</v>
      </c>
      <c r="G7139" s="13"/>
      <c r="H7139" s="21">
        <f t="shared" si="1435"/>
        <v>11.999999999999998</v>
      </c>
      <c r="I7139" s="13"/>
      <c r="J7139" s="11" t="str">
        <f t="shared" si="1436"/>
        <v>X</v>
      </c>
      <c r="K7139" s="11" t="str">
        <f t="shared" si="1437"/>
        <v/>
      </c>
      <c r="L7139" s="11" t="str">
        <f t="shared" si="1438"/>
        <v/>
      </c>
      <c r="M7139" s="13"/>
      <c r="X7139" s="13"/>
    </row>
    <row r="7140" spans="1:24" x14ac:dyDescent="0.3">
      <c r="A7140" s="13"/>
      <c r="B7140" s="11">
        <v>8158</v>
      </c>
      <c r="C7140" s="14">
        <f t="shared" si="1434"/>
        <v>90.321600000000004</v>
      </c>
      <c r="D7140" s="13"/>
      <c r="E7140" s="14">
        <f t="shared" si="1428"/>
        <v>90.320400000000006</v>
      </c>
      <c r="F7140" s="21">
        <f t="shared" si="1439"/>
        <v>12</v>
      </c>
      <c r="G7140" s="13"/>
      <c r="H7140" s="21">
        <f t="shared" si="1435"/>
        <v>11.999999999999998</v>
      </c>
      <c r="I7140" s="13"/>
      <c r="J7140" s="11" t="str">
        <f t="shared" si="1436"/>
        <v>X</v>
      </c>
      <c r="K7140" s="11" t="str">
        <f t="shared" si="1437"/>
        <v/>
      </c>
      <c r="L7140" s="11" t="str">
        <f t="shared" si="1438"/>
        <v/>
      </c>
      <c r="M7140" s="13"/>
      <c r="X7140" s="13"/>
    </row>
    <row r="7141" spans="1:24" x14ac:dyDescent="0.3">
      <c r="A7141" s="13"/>
      <c r="B7141" s="11">
        <v>8159</v>
      </c>
      <c r="C7141" s="14">
        <f t="shared" si="1434"/>
        <v>90.327200000000005</v>
      </c>
      <c r="D7141" s="13"/>
      <c r="E7141" s="14">
        <f t="shared" si="1428"/>
        <v>90.325999999999993</v>
      </c>
      <c r="F7141" s="21">
        <f t="shared" si="1439"/>
        <v>12</v>
      </c>
      <c r="G7141" s="13"/>
      <c r="H7141" s="21">
        <f t="shared" si="1435"/>
        <v>11.999999999999998</v>
      </c>
      <c r="I7141" s="13"/>
      <c r="J7141" s="11" t="str">
        <f t="shared" si="1436"/>
        <v>X</v>
      </c>
      <c r="K7141" s="11" t="str">
        <f t="shared" si="1437"/>
        <v/>
      </c>
      <c r="L7141" s="11" t="str">
        <f t="shared" si="1438"/>
        <v/>
      </c>
      <c r="M7141" s="13"/>
      <c r="X7141" s="13"/>
    </row>
    <row r="7142" spans="1:24" x14ac:dyDescent="0.3">
      <c r="A7142" s="13"/>
      <c r="B7142" s="11">
        <v>8160</v>
      </c>
      <c r="C7142" s="14">
        <f t="shared" si="1434"/>
        <v>90.332700000000003</v>
      </c>
      <c r="D7142" s="13"/>
      <c r="E7142" s="14">
        <f t="shared" si="1428"/>
        <v>90.331500000000005</v>
      </c>
      <c r="F7142" s="21">
        <f t="shared" si="1439"/>
        <v>13</v>
      </c>
      <c r="G7142" s="13"/>
      <c r="H7142" s="21">
        <f t="shared" si="1435"/>
        <v>11.999999999999998</v>
      </c>
      <c r="I7142" s="13"/>
      <c r="J7142" s="11" t="str">
        <f t="shared" si="1436"/>
        <v/>
      </c>
      <c r="K7142" s="11" t="str">
        <f t="shared" si="1437"/>
        <v/>
      </c>
      <c r="L7142" s="11" t="str">
        <f t="shared" si="1438"/>
        <v>O</v>
      </c>
      <c r="M7142" s="13"/>
      <c r="X7142" s="13"/>
    </row>
    <row r="7143" spans="1:24" x14ac:dyDescent="0.3">
      <c r="A7143" s="13"/>
      <c r="B7143" s="11">
        <v>8161</v>
      </c>
      <c r="C7143" s="14">
        <f t="shared" si="1434"/>
        <v>90.338300000000004</v>
      </c>
      <c r="D7143" s="13"/>
      <c r="E7143" s="14">
        <f t="shared" si="1428"/>
        <v>90.337000000000003</v>
      </c>
      <c r="F7143" s="21">
        <f t="shared" si="1439"/>
        <v>13</v>
      </c>
      <c r="G7143" s="13"/>
      <c r="H7143" s="21">
        <f t="shared" si="1435"/>
        <v>13</v>
      </c>
      <c r="I7143" s="13"/>
      <c r="J7143" s="11" t="str">
        <f t="shared" si="1436"/>
        <v>X</v>
      </c>
      <c r="K7143" s="11" t="str">
        <f t="shared" si="1437"/>
        <v/>
      </c>
      <c r="L7143" s="11" t="str">
        <f t="shared" si="1438"/>
        <v/>
      </c>
      <c r="M7143" s="13"/>
      <c r="X7143" s="13"/>
    </row>
    <row r="7144" spans="1:24" x14ac:dyDescent="0.3">
      <c r="A7144" s="13"/>
      <c r="B7144" s="11">
        <v>8162</v>
      </c>
      <c r="C7144" s="14">
        <f t="shared" si="1434"/>
        <v>90.343800000000002</v>
      </c>
      <c r="D7144" s="13"/>
      <c r="E7144" s="14">
        <f t="shared" si="1428"/>
        <v>90.342500000000001</v>
      </c>
      <c r="F7144" s="21">
        <f t="shared" si="1439"/>
        <v>13</v>
      </c>
      <c r="G7144" s="13"/>
      <c r="H7144" s="21">
        <f t="shared" si="1435"/>
        <v>13</v>
      </c>
      <c r="I7144" s="13"/>
      <c r="J7144" s="11" t="str">
        <f t="shared" si="1436"/>
        <v>X</v>
      </c>
      <c r="K7144" s="11" t="str">
        <f t="shared" si="1437"/>
        <v/>
      </c>
      <c r="L7144" s="11" t="str">
        <f t="shared" si="1438"/>
        <v/>
      </c>
      <c r="M7144" s="13"/>
      <c r="X7144" s="13"/>
    </row>
    <row r="7145" spans="1:24" x14ac:dyDescent="0.3">
      <c r="A7145" s="13"/>
      <c r="B7145" s="11">
        <v>8163</v>
      </c>
      <c r="C7145" s="14">
        <f t="shared" si="1434"/>
        <v>90.349299999999999</v>
      </c>
      <c r="D7145" s="13"/>
      <c r="E7145" s="14">
        <f t="shared" si="1428"/>
        <v>90.348100000000002</v>
      </c>
      <c r="F7145" s="21">
        <f t="shared" si="1439"/>
        <v>13</v>
      </c>
      <c r="G7145" s="13"/>
      <c r="H7145" s="21">
        <f t="shared" si="1435"/>
        <v>11.999999999999998</v>
      </c>
      <c r="I7145" s="13"/>
      <c r="J7145" s="11" t="str">
        <f t="shared" si="1436"/>
        <v/>
      </c>
      <c r="K7145" s="11" t="str">
        <f t="shared" si="1437"/>
        <v/>
      </c>
      <c r="L7145" s="11" t="str">
        <f t="shared" si="1438"/>
        <v>O</v>
      </c>
      <c r="M7145" s="13"/>
      <c r="X7145" s="13"/>
    </row>
    <row r="7146" spans="1:24" x14ac:dyDescent="0.3">
      <c r="A7146" s="13"/>
      <c r="B7146" s="11">
        <v>8164</v>
      </c>
      <c r="C7146" s="14">
        <f t="shared" si="1434"/>
        <v>90.354900000000001</v>
      </c>
      <c r="D7146" s="13"/>
      <c r="E7146" s="14">
        <f t="shared" si="1428"/>
        <v>90.3536</v>
      </c>
      <c r="F7146" s="21">
        <f t="shared" si="1439"/>
        <v>13</v>
      </c>
      <c r="G7146" s="13"/>
      <c r="H7146" s="21">
        <f t="shared" si="1435"/>
        <v>13</v>
      </c>
      <c r="I7146" s="13"/>
      <c r="J7146" s="11" t="str">
        <f t="shared" si="1436"/>
        <v>X</v>
      </c>
      <c r="K7146" s="11" t="str">
        <f t="shared" si="1437"/>
        <v/>
      </c>
      <c r="L7146" s="11" t="str">
        <f t="shared" si="1438"/>
        <v/>
      </c>
      <c r="M7146" s="13"/>
      <c r="X7146" s="13"/>
    </row>
    <row r="7147" spans="1:24" x14ac:dyDescent="0.3">
      <c r="A7147" s="13"/>
      <c r="B7147" s="11">
        <v>8165</v>
      </c>
      <c r="C7147" s="14">
        <f t="shared" si="1434"/>
        <v>90.360399999999998</v>
      </c>
      <c r="D7147" s="13"/>
      <c r="E7147" s="14">
        <f t="shared" ref="E7147:E7210" si="1440">ROUND(90+(B7147-8100)/181,4)</f>
        <v>90.359099999999998</v>
      </c>
      <c r="F7147" s="21">
        <f t="shared" si="1439"/>
        <v>13</v>
      </c>
      <c r="G7147" s="13"/>
      <c r="H7147" s="21">
        <f t="shared" si="1435"/>
        <v>13</v>
      </c>
      <c r="I7147" s="13"/>
      <c r="J7147" s="11" t="str">
        <f t="shared" ref="J7147:J7178" si="1441">IF(H7147=F7147,"X","")</f>
        <v>X</v>
      </c>
      <c r="K7147" s="11" t="str">
        <f t="shared" ref="K7147:K7178" si="1442">IF(H7147&gt;F7147,"U","")</f>
        <v/>
      </c>
      <c r="L7147" s="11" t="str">
        <f t="shared" ref="L7147:L7178" si="1443">IF(H7147&lt;F7147,"O","")</f>
        <v/>
      </c>
      <c r="M7147" s="13"/>
      <c r="X7147" s="13"/>
    </row>
    <row r="7148" spans="1:24" x14ac:dyDescent="0.3">
      <c r="A7148" s="13"/>
      <c r="B7148" s="11">
        <v>8166</v>
      </c>
      <c r="C7148" s="14">
        <f t="shared" si="1434"/>
        <v>90.365899999999996</v>
      </c>
      <c r="D7148" s="13"/>
      <c r="E7148" s="14">
        <f t="shared" si="1440"/>
        <v>90.364599999999996</v>
      </c>
      <c r="F7148" s="21">
        <f t="shared" si="1439"/>
        <v>13</v>
      </c>
      <c r="G7148" s="13"/>
      <c r="H7148" s="21">
        <f t="shared" si="1435"/>
        <v>13</v>
      </c>
      <c r="I7148" s="13"/>
      <c r="J7148" s="11" t="str">
        <f t="shared" si="1441"/>
        <v>X</v>
      </c>
      <c r="K7148" s="11" t="str">
        <f t="shared" si="1442"/>
        <v/>
      </c>
      <c r="L7148" s="11" t="str">
        <f t="shared" si="1443"/>
        <v/>
      </c>
      <c r="M7148" s="13"/>
      <c r="X7148" s="13"/>
    </row>
    <row r="7149" spans="1:24" x14ac:dyDescent="0.3">
      <c r="A7149" s="13"/>
      <c r="B7149" s="11">
        <v>8167</v>
      </c>
      <c r="C7149" s="14">
        <f t="shared" si="1434"/>
        <v>90.371499999999997</v>
      </c>
      <c r="D7149" s="13"/>
      <c r="E7149" s="14">
        <f t="shared" si="1440"/>
        <v>90.370199999999997</v>
      </c>
      <c r="F7149" s="21">
        <f t="shared" si="1439"/>
        <v>13</v>
      </c>
      <c r="G7149" s="13"/>
      <c r="H7149" s="21">
        <f t="shared" si="1435"/>
        <v>13</v>
      </c>
      <c r="I7149" s="13"/>
      <c r="J7149" s="11" t="str">
        <f t="shared" si="1441"/>
        <v>X</v>
      </c>
      <c r="K7149" s="11" t="str">
        <f t="shared" si="1442"/>
        <v/>
      </c>
      <c r="L7149" s="11" t="str">
        <f t="shared" si="1443"/>
        <v/>
      </c>
      <c r="M7149" s="13"/>
      <c r="X7149" s="13"/>
    </row>
    <row r="7150" spans="1:24" x14ac:dyDescent="0.3">
      <c r="A7150" s="13"/>
      <c r="B7150" s="11">
        <v>8168</v>
      </c>
      <c r="C7150" s="14">
        <f t="shared" si="1434"/>
        <v>90.376999999999995</v>
      </c>
      <c r="D7150" s="13"/>
      <c r="E7150" s="14">
        <f t="shared" si="1440"/>
        <v>90.375699999999995</v>
      </c>
      <c r="F7150" s="21">
        <f t="shared" si="1439"/>
        <v>13</v>
      </c>
      <c r="G7150" s="13"/>
      <c r="H7150" s="21">
        <f t="shared" si="1435"/>
        <v>13</v>
      </c>
      <c r="I7150" s="13"/>
      <c r="J7150" s="11" t="str">
        <f t="shared" si="1441"/>
        <v>X</v>
      </c>
      <c r="K7150" s="11" t="str">
        <f t="shared" si="1442"/>
        <v/>
      </c>
      <c r="L7150" s="11" t="str">
        <f t="shared" si="1443"/>
        <v/>
      </c>
      <c r="M7150" s="13"/>
      <c r="X7150" s="13"/>
    </row>
    <row r="7151" spans="1:24" x14ac:dyDescent="0.3">
      <c r="A7151" s="13"/>
      <c r="B7151" s="11">
        <v>8169</v>
      </c>
      <c r="C7151" s="14">
        <f t="shared" si="1434"/>
        <v>90.382499999999993</v>
      </c>
      <c r="D7151" s="13"/>
      <c r="E7151" s="14">
        <f t="shared" si="1440"/>
        <v>90.381200000000007</v>
      </c>
      <c r="F7151" s="21">
        <f t="shared" si="1439"/>
        <v>13</v>
      </c>
      <c r="G7151" s="13"/>
      <c r="H7151" s="21">
        <f t="shared" si="1435"/>
        <v>13</v>
      </c>
      <c r="I7151" s="13"/>
      <c r="J7151" s="11" t="str">
        <f t="shared" si="1441"/>
        <v>X</v>
      </c>
      <c r="K7151" s="11" t="str">
        <f t="shared" si="1442"/>
        <v/>
      </c>
      <c r="L7151" s="11" t="str">
        <f t="shared" si="1443"/>
        <v/>
      </c>
      <c r="M7151" s="13"/>
      <c r="X7151" s="13"/>
    </row>
    <row r="7152" spans="1:24" x14ac:dyDescent="0.3">
      <c r="A7152" s="13"/>
      <c r="B7152" s="11">
        <v>8170</v>
      </c>
      <c r="C7152" s="14">
        <f t="shared" si="1434"/>
        <v>90.388099999999994</v>
      </c>
      <c r="D7152" s="13"/>
      <c r="E7152" s="14">
        <f t="shared" si="1440"/>
        <v>90.386700000000005</v>
      </c>
      <c r="F7152" s="21">
        <f t="shared" si="1439"/>
        <v>13</v>
      </c>
      <c r="G7152" s="13"/>
      <c r="H7152" s="21">
        <f t="shared" si="1435"/>
        <v>14</v>
      </c>
      <c r="I7152" s="13"/>
      <c r="J7152" s="11" t="str">
        <f t="shared" si="1441"/>
        <v/>
      </c>
      <c r="K7152" s="11" t="str">
        <f t="shared" si="1442"/>
        <v>U</v>
      </c>
      <c r="L7152" s="11" t="str">
        <f t="shared" si="1443"/>
        <v/>
      </c>
      <c r="M7152" s="13"/>
      <c r="X7152" s="13"/>
    </row>
    <row r="7153" spans="1:24" x14ac:dyDescent="0.3">
      <c r="A7153" s="13"/>
      <c r="B7153" s="11">
        <v>8171</v>
      </c>
      <c r="C7153" s="14">
        <f t="shared" si="1434"/>
        <v>90.393600000000006</v>
      </c>
      <c r="D7153" s="13"/>
      <c r="E7153" s="14">
        <f t="shared" si="1440"/>
        <v>90.392300000000006</v>
      </c>
      <c r="F7153" s="21">
        <f t="shared" si="1439"/>
        <v>14</v>
      </c>
      <c r="G7153" s="13"/>
      <c r="H7153" s="21">
        <f t="shared" si="1435"/>
        <v>13</v>
      </c>
      <c r="I7153" s="13"/>
      <c r="J7153" s="11" t="str">
        <f t="shared" si="1441"/>
        <v/>
      </c>
      <c r="K7153" s="11" t="str">
        <f t="shared" si="1442"/>
        <v/>
      </c>
      <c r="L7153" s="11" t="str">
        <f t="shared" si="1443"/>
        <v>O</v>
      </c>
      <c r="M7153" s="13"/>
      <c r="X7153" s="13"/>
    </row>
    <row r="7154" spans="1:24" x14ac:dyDescent="0.3">
      <c r="A7154" s="13"/>
      <c r="B7154" s="11">
        <v>8172</v>
      </c>
      <c r="C7154" s="14">
        <f t="shared" si="1434"/>
        <v>90.399100000000004</v>
      </c>
      <c r="D7154" s="13"/>
      <c r="E7154" s="14">
        <f t="shared" si="1440"/>
        <v>90.397800000000004</v>
      </c>
      <c r="F7154" s="21">
        <f t="shared" si="1439"/>
        <v>14</v>
      </c>
      <c r="G7154" s="13"/>
      <c r="H7154" s="21">
        <f t="shared" si="1435"/>
        <v>13</v>
      </c>
      <c r="I7154" s="13"/>
      <c r="J7154" s="11" t="str">
        <f t="shared" si="1441"/>
        <v/>
      </c>
      <c r="K7154" s="11" t="str">
        <f t="shared" si="1442"/>
        <v/>
      </c>
      <c r="L7154" s="11" t="str">
        <f t="shared" si="1443"/>
        <v>O</v>
      </c>
      <c r="M7154" s="13"/>
      <c r="X7154" s="13"/>
    </row>
    <row r="7155" spans="1:24" x14ac:dyDescent="0.3">
      <c r="A7155" s="13"/>
      <c r="B7155" s="11">
        <v>8173</v>
      </c>
      <c r="C7155" s="14">
        <f t="shared" si="1434"/>
        <v>90.404600000000002</v>
      </c>
      <c r="D7155" s="13"/>
      <c r="E7155" s="14">
        <f t="shared" si="1440"/>
        <v>90.403300000000002</v>
      </c>
      <c r="F7155" s="21">
        <f t="shared" si="1439"/>
        <v>14</v>
      </c>
      <c r="G7155" s="13"/>
      <c r="H7155" s="21">
        <f t="shared" si="1435"/>
        <v>13</v>
      </c>
      <c r="I7155" s="13"/>
      <c r="J7155" s="11" t="str">
        <f t="shared" si="1441"/>
        <v/>
      </c>
      <c r="K7155" s="11" t="str">
        <f t="shared" si="1442"/>
        <v/>
      </c>
      <c r="L7155" s="11" t="str">
        <f t="shared" si="1443"/>
        <v>O</v>
      </c>
      <c r="M7155" s="13"/>
      <c r="X7155" s="13"/>
    </row>
    <row r="7156" spans="1:24" x14ac:dyDescent="0.3">
      <c r="A7156" s="13"/>
      <c r="B7156" s="11">
        <v>8174</v>
      </c>
      <c r="C7156" s="14">
        <f t="shared" si="1434"/>
        <v>90.410200000000003</v>
      </c>
      <c r="D7156" s="13"/>
      <c r="E7156" s="14">
        <f t="shared" si="1440"/>
        <v>90.408799999999999</v>
      </c>
      <c r="F7156" s="21">
        <f t="shared" si="1439"/>
        <v>14</v>
      </c>
      <c r="G7156" s="13"/>
      <c r="H7156" s="21">
        <f t="shared" si="1435"/>
        <v>14</v>
      </c>
      <c r="I7156" s="13"/>
      <c r="J7156" s="11" t="str">
        <f t="shared" si="1441"/>
        <v>X</v>
      </c>
      <c r="K7156" s="11" t="str">
        <f t="shared" si="1442"/>
        <v/>
      </c>
      <c r="L7156" s="11" t="str">
        <f t="shared" si="1443"/>
        <v/>
      </c>
      <c r="M7156" s="13"/>
      <c r="X7156" s="13"/>
    </row>
    <row r="7157" spans="1:24" x14ac:dyDescent="0.3">
      <c r="A7157" s="13"/>
      <c r="B7157" s="11">
        <v>8175</v>
      </c>
      <c r="C7157" s="14">
        <f t="shared" si="1434"/>
        <v>90.415700000000001</v>
      </c>
      <c r="D7157" s="13"/>
      <c r="E7157" s="14">
        <f t="shared" si="1440"/>
        <v>90.414400000000001</v>
      </c>
      <c r="F7157" s="21">
        <f t="shared" si="1439"/>
        <v>14</v>
      </c>
      <c r="G7157" s="13"/>
      <c r="H7157" s="21">
        <f t="shared" si="1435"/>
        <v>13</v>
      </c>
      <c r="I7157" s="13"/>
      <c r="J7157" s="11" t="str">
        <f t="shared" si="1441"/>
        <v/>
      </c>
      <c r="K7157" s="11" t="str">
        <f t="shared" si="1442"/>
        <v/>
      </c>
      <c r="L7157" s="11" t="str">
        <f t="shared" si="1443"/>
        <v>O</v>
      </c>
      <c r="M7157" s="13"/>
      <c r="X7157" s="13"/>
    </row>
    <row r="7158" spans="1:24" x14ac:dyDescent="0.3">
      <c r="A7158" s="13"/>
      <c r="B7158" s="11">
        <v>8176</v>
      </c>
      <c r="C7158" s="14">
        <f t="shared" si="1434"/>
        <v>90.421199999999999</v>
      </c>
      <c r="D7158" s="13"/>
      <c r="E7158" s="14">
        <f t="shared" si="1440"/>
        <v>90.419899999999998</v>
      </c>
      <c r="F7158" s="21">
        <f t="shared" si="1439"/>
        <v>14</v>
      </c>
      <c r="G7158" s="13"/>
      <c r="H7158" s="21">
        <f t="shared" si="1435"/>
        <v>13</v>
      </c>
      <c r="I7158" s="13"/>
      <c r="J7158" s="11" t="str">
        <f t="shared" si="1441"/>
        <v/>
      </c>
      <c r="K7158" s="11" t="str">
        <f t="shared" si="1442"/>
        <v/>
      </c>
      <c r="L7158" s="11" t="str">
        <f t="shared" si="1443"/>
        <v>O</v>
      </c>
      <c r="M7158" s="13"/>
      <c r="X7158" s="13"/>
    </row>
    <row r="7159" spans="1:24" x14ac:dyDescent="0.3">
      <c r="A7159" s="13"/>
      <c r="B7159" s="11">
        <v>8177</v>
      </c>
      <c r="C7159" s="14">
        <f t="shared" si="1434"/>
        <v>90.4268</v>
      </c>
      <c r="D7159" s="13"/>
      <c r="E7159" s="14">
        <f t="shared" si="1440"/>
        <v>90.425399999999996</v>
      </c>
      <c r="F7159" s="21">
        <v>14</v>
      </c>
      <c r="G7159" s="13"/>
      <c r="H7159" s="21">
        <f t="shared" si="1435"/>
        <v>14</v>
      </c>
      <c r="I7159" s="13"/>
      <c r="J7159" s="11" t="str">
        <f t="shared" si="1441"/>
        <v>X</v>
      </c>
      <c r="K7159" s="11" t="str">
        <f t="shared" si="1442"/>
        <v/>
      </c>
      <c r="L7159" s="11" t="str">
        <f t="shared" si="1443"/>
        <v/>
      </c>
      <c r="M7159" s="13"/>
      <c r="X7159" s="13"/>
    </row>
    <row r="7160" spans="1:24" x14ac:dyDescent="0.3">
      <c r="A7160" s="13"/>
      <c r="B7160" s="11">
        <v>8178</v>
      </c>
      <c r="C7160" s="14">
        <f t="shared" si="1434"/>
        <v>90.432299999999998</v>
      </c>
      <c r="D7160" s="13"/>
      <c r="E7160" s="14">
        <f t="shared" si="1440"/>
        <v>90.430899999999994</v>
      </c>
      <c r="F7160" s="21">
        <v>14</v>
      </c>
      <c r="G7160" s="13"/>
      <c r="H7160" s="21">
        <f t="shared" si="1435"/>
        <v>14</v>
      </c>
      <c r="I7160" s="13"/>
      <c r="J7160" s="11" t="str">
        <f t="shared" si="1441"/>
        <v>X</v>
      </c>
      <c r="K7160" s="11" t="str">
        <f t="shared" si="1442"/>
        <v/>
      </c>
      <c r="L7160" s="11" t="str">
        <f t="shared" si="1443"/>
        <v/>
      </c>
      <c r="M7160" s="13"/>
      <c r="X7160" s="13"/>
    </row>
    <row r="7161" spans="1:24" x14ac:dyDescent="0.3">
      <c r="A7161" s="13"/>
      <c r="B7161" s="11">
        <v>8179</v>
      </c>
      <c r="C7161" s="14">
        <f t="shared" si="1434"/>
        <v>90.437799999999996</v>
      </c>
      <c r="D7161" s="13"/>
      <c r="E7161" s="14">
        <f t="shared" si="1440"/>
        <v>90.436499999999995</v>
      </c>
      <c r="F7161" s="21">
        <v>14</v>
      </c>
      <c r="G7161" s="13"/>
      <c r="H7161" s="21">
        <f t="shared" si="1435"/>
        <v>13</v>
      </c>
      <c r="I7161" s="13"/>
      <c r="J7161" s="11" t="str">
        <f t="shared" si="1441"/>
        <v/>
      </c>
      <c r="K7161" s="11" t="str">
        <f t="shared" si="1442"/>
        <v/>
      </c>
      <c r="L7161" s="11" t="str">
        <f t="shared" si="1443"/>
        <v>O</v>
      </c>
      <c r="M7161" s="13"/>
      <c r="X7161" s="13"/>
    </row>
    <row r="7162" spans="1:24" x14ac:dyDescent="0.3">
      <c r="A7162" s="13"/>
      <c r="B7162" s="11">
        <v>8180</v>
      </c>
      <c r="C7162" s="14">
        <f t="shared" si="1434"/>
        <v>90.443399999999997</v>
      </c>
      <c r="D7162" s="13"/>
      <c r="E7162" s="14">
        <f t="shared" si="1440"/>
        <v>90.441999999999993</v>
      </c>
      <c r="F7162" s="21">
        <v>14</v>
      </c>
      <c r="G7162" s="13"/>
      <c r="H7162" s="21">
        <f t="shared" si="1435"/>
        <v>14</v>
      </c>
      <c r="I7162" s="13"/>
      <c r="J7162" s="11" t="str">
        <f t="shared" si="1441"/>
        <v>X</v>
      </c>
      <c r="K7162" s="11" t="str">
        <f t="shared" si="1442"/>
        <v/>
      </c>
      <c r="L7162" s="11" t="str">
        <f t="shared" si="1443"/>
        <v/>
      </c>
      <c r="M7162" s="13"/>
      <c r="X7162" s="13"/>
    </row>
    <row r="7163" spans="1:24" x14ac:dyDescent="0.3">
      <c r="A7163" s="13"/>
      <c r="B7163" s="11">
        <v>8181</v>
      </c>
      <c r="C7163" s="14">
        <f t="shared" si="1434"/>
        <v>90.448899999999995</v>
      </c>
      <c r="D7163" s="13"/>
      <c r="E7163" s="14">
        <f t="shared" si="1440"/>
        <v>90.447500000000005</v>
      </c>
      <c r="F7163" s="21">
        <v>14</v>
      </c>
      <c r="G7163" s="13"/>
      <c r="H7163" s="21">
        <f t="shared" si="1435"/>
        <v>14</v>
      </c>
      <c r="I7163" s="13"/>
      <c r="J7163" s="11" t="str">
        <f t="shared" si="1441"/>
        <v>X</v>
      </c>
      <c r="K7163" s="11" t="str">
        <f t="shared" si="1442"/>
        <v/>
      </c>
      <c r="L7163" s="11" t="str">
        <f t="shared" si="1443"/>
        <v/>
      </c>
      <c r="M7163" s="13"/>
      <c r="X7163" s="13"/>
    </row>
    <row r="7164" spans="1:24" x14ac:dyDescent="0.3">
      <c r="A7164" s="13"/>
      <c r="B7164" s="11">
        <v>8182</v>
      </c>
      <c r="C7164" s="14">
        <f t="shared" si="1434"/>
        <v>90.454400000000007</v>
      </c>
      <c r="D7164" s="13"/>
      <c r="E7164" s="14">
        <f t="shared" si="1440"/>
        <v>90.453000000000003</v>
      </c>
      <c r="F7164" s="21">
        <v>14</v>
      </c>
      <c r="G7164" s="13"/>
      <c r="H7164" s="21">
        <f t="shared" si="1435"/>
        <v>14</v>
      </c>
      <c r="I7164" s="13"/>
      <c r="J7164" s="11" t="str">
        <f t="shared" si="1441"/>
        <v>X</v>
      </c>
      <c r="K7164" s="11" t="str">
        <f t="shared" si="1442"/>
        <v/>
      </c>
      <c r="L7164" s="11" t="str">
        <f t="shared" si="1443"/>
        <v/>
      </c>
      <c r="M7164" s="13"/>
      <c r="X7164" s="13"/>
    </row>
    <row r="7165" spans="1:24" x14ac:dyDescent="0.3">
      <c r="A7165" s="13"/>
      <c r="B7165" s="11">
        <v>8183</v>
      </c>
      <c r="C7165" s="14">
        <f t="shared" si="1434"/>
        <v>90.459900000000005</v>
      </c>
      <c r="D7165" s="13"/>
      <c r="E7165" s="14">
        <f t="shared" si="1440"/>
        <v>90.458600000000004</v>
      </c>
      <c r="F7165" s="21">
        <v>14</v>
      </c>
      <c r="G7165" s="13"/>
      <c r="H7165" s="21">
        <f t="shared" si="1435"/>
        <v>13</v>
      </c>
      <c r="I7165" s="13"/>
      <c r="J7165" s="11" t="str">
        <f t="shared" si="1441"/>
        <v/>
      </c>
      <c r="K7165" s="11" t="str">
        <f t="shared" si="1442"/>
        <v/>
      </c>
      <c r="L7165" s="11" t="str">
        <f t="shared" si="1443"/>
        <v>O</v>
      </c>
      <c r="M7165" s="13"/>
      <c r="X7165" s="13"/>
    </row>
    <row r="7166" spans="1:24" x14ac:dyDescent="0.3">
      <c r="A7166" s="13"/>
      <c r="B7166" s="11">
        <v>8184</v>
      </c>
      <c r="C7166" s="14">
        <f t="shared" si="1434"/>
        <v>90.465500000000006</v>
      </c>
      <c r="D7166" s="13"/>
      <c r="E7166" s="14">
        <f t="shared" si="1440"/>
        <v>90.464100000000002</v>
      </c>
      <c r="F7166" s="21">
        <v>14</v>
      </c>
      <c r="G7166" s="13"/>
      <c r="H7166" s="21">
        <f t="shared" si="1435"/>
        <v>14</v>
      </c>
      <c r="I7166" s="13"/>
      <c r="J7166" s="11" t="str">
        <f t="shared" si="1441"/>
        <v>X</v>
      </c>
      <c r="K7166" s="11" t="str">
        <f t="shared" si="1442"/>
        <v/>
      </c>
      <c r="L7166" s="11" t="str">
        <f t="shared" si="1443"/>
        <v/>
      </c>
      <c r="M7166" s="13"/>
      <c r="X7166" s="13"/>
    </row>
    <row r="7167" spans="1:24" x14ac:dyDescent="0.3">
      <c r="A7167" s="13"/>
      <c r="B7167" s="11">
        <v>8185</v>
      </c>
      <c r="C7167" s="14">
        <f t="shared" si="1434"/>
        <v>90.471000000000004</v>
      </c>
      <c r="D7167" s="13"/>
      <c r="E7167" s="14">
        <f t="shared" si="1440"/>
        <v>90.4696</v>
      </c>
      <c r="F7167" s="21">
        <v>14</v>
      </c>
      <c r="G7167" s="13"/>
      <c r="H7167" s="21">
        <f t="shared" si="1435"/>
        <v>14</v>
      </c>
      <c r="I7167" s="13"/>
      <c r="J7167" s="11" t="str">
        <f t="shared" si="1441"/>
        <v>X</v>
      </c>
      <c r="K7167" s="11" t="str">
        <f t="shared" si="1442"/>
        <v/>
      </c>
      <c r="L7167" s="11" t="str">
        <f t="shared" si="1443"/>
        <v/>
      </c>
      <c r="M7167" s="13"/>
      <c r="X7167" s="13"/>
    </row>
    <row r="7168" spans="1:24" x14ac:dyDescent="0.3">
      <c r="A7168" s="13"/>
      <c r="B7168" s="11">
        <v>8186</v>
      </c>
      <c r="C7168" s="14">
        <f t="shared" si="1434"/>
        <v>90.476500000000001</v>
      </c>
      <c r="D7168" s="13"/>
      <c r="E7168" s="14">
        <f t="shared" si="1440"/>
        <v>90.475099999999998</v>
      </c>
      <c r="F7168" s="21">
        <v>14</v>
      </c>
      <c r="G7168" s="13"/>
      <c r="H7168" s="21">
        <f t="shared" si="1435"/>
        <v>14</v>
      </c>
      <c r="I7168" s="13"/>
      <c r="J7168" s="11" t="str">
        <f t="shared" si="1441"/>
        <v>X</v>
      </c>
      <c r="K7168" s="11" t="str">
        <f t="shared" si="1442"/>
        <v/>
      </c>
      <c r="L7168" s="11" t="str">
        <f t="shared" si="1443"/>
        <v/>
      </c>
      <c r="M7168" s="13"/>
      <c r="X7168" s="13"/>
    </row>
    <row r="7169" spans="1:24" x14ac:dyDescent="0.3">
      <c r="A7169" s="13"/>
      <c r="B7169" s="11">
        <v>8187</v>
      </c>
      <c r="C7169" s="14">
        <f t="shared" si="1434"/>
        <v>90.481999999999999</v>
      </c>
      <c r="D7169" s="13"/>
      <c r="E7169" s="14">
        <f t="shared" si="1440"/>
        <v>90.480699999999999</v>
      </c>
      <c r="F7169" s="21">
        <v>14</v>
      </c>
      <c r="G7169" s="13"/>
      <c r="H7169" s="21">
        <f t="shared" si="1435"/>
        <v>13</v>
      </c>
      <c r="I7169" s="13"/>
      <c r="J7169" s="11" t="str">
        <f t="shared" si="1441"/>
        <v/>
      </c>
      <c r="K7169" s="11" t="str">
        <f t="shared" si="1442"/>
        <v/>
      </c>
      <c r="L7169" s="11" t="str">
        <f t="shared" si="1443"/>
        <v>O</v>
      </c>
      <c r="M7169" s="13"/>
      <c r="X7169" s="13"/>
    </row>
    <row r="7170" spans="1:24" x14ac:dyDescent="0.3">
      <c r="A7170" s="13"/>
      <c r="B7170" s="11">
        <v>8188</v>
      </c>
      <c r="C7170" s="14">
        <f t="shared" si="1434"/>
        <v>90.4876</v>
      </c>
      <c r="D7170" s="13"/>
      <c r="E7170" s="14">
        <f t="shared" si="1440"/>
        <v>90.486199999999997</v>
      </c>
      <c r="F7170" s="21">
        <v>14</v>
      </c>
      <c r="G7170" s="13"/>
      <c r="H7170" s="21">
        <f t="shared" si="1435"/>
        <v>14</v>
      </c>
      <c r="I7170" s="13"/>
      <c r="J7170" s="11" t="str">
        <f t="shared" si="1441"/>
        <v>X</v>
      </c>
      <c r="K7170" s="11" t="str">
        <f t="shared" si="1442"/>
        <v/>
      </c>
      <c r="L7170" s="11" t="str">
        <f t="shared" si="1443"/>
        <v/>
      </c>
      <c r="M7170" s="13"/>
      <c r="X7170" s="13"/>
    </row>
    <row r="7171" spans="1:24" x14ac:dyDescent="0.3">
      <c r="A7171" s="13"/>
      <c r="B7171" s="11">
        <v>8189</v>
      </c>
      <c r="C7171" s="14">
        <f t="shared" si="1434"/>
        <v>90.493099999999998</v>
      </c>
      <c r="D7171" s="13"/>
      <c r="E7171" s="14">
        <f t="shared" si="1440"/>
        <v>90.491699999999994</v>
      </c>
      <c r="F7171" s="21">
        <v>14</v>
      </c>
      <c r="G7171" s="13"/>
      <c r="H7171" s="21">
        <f t="shared" si="1435"/>
        <v>14</v>
      </c>
      <c r="I7171" s="13"/>
      <c r="J7171" s="11" t="str">
        <f t="shared" si="1441"/>
        <v>X</v>
      </c>
      <c r="K7171" s="11" t="str">
        <f t="shared" si="1442"/>
        <v/>
      </c>
      <c r="L7171" s="11" t="str">
        <f t="shared" si="1443"/>
        <v/>
      </c>
      <c r="M7171" s="13"/>
      <c r="X7171" s="13"/>
    </row>
    <row r="7172" spans="1:24" x14ac:dyDescent="0.3">
      <c r="A7172" s="13"/>
      <c r="B7172" s="11">
        <v>8190</v>
      </c>
      <c r="C7172" s="14">
        <f t="shared" si="1434"/>
        <v>90.498599999999996</v>
      </c>
      <c r="D7172" s="13"/>
      <c r="E7172" s="14">
        <f t="shared" si="1440"/>
        <v>90.497200000000007</v>
      </c>
      <c r="F7172" s="21">
        <v>14</v>
      </c>
      <c r="G7172" s="13"/>
      <c r="H7172" s="21">
        <f t="shared" si="1435"/>
        <v>14</v>
      </c>
      <c r="I7172" s="13"/>
      <c r="J7172" s="11" t="str">
        <f t="shared" si="1441"/>
        <v>X</v>
      </c>
      <c r="K7172" s="11" t="str">
        <f t="shared" si="1442"/>
        <v/>
      </c>
      <c r="L7172" s="11" t="str">
        <f t="shared" si="1443"/>
        <v/>
      </c>
      <c r="M7172" s="13"/>
      <c r="X7172" s="13"/>
    </row>
    <row r="7173" spans="1:24" x14ac:dyDescent="0.3">
      <c r="A7173" s="13"/>
      <c r="B7173" s="11">
        <v>8191</v>
      </c>
      <c r="C7173" s="14">
        <f t="shared" si="1434"/>
        <v>90.504099999999994</v>
      </c>
      <c r="D7173" s="13"/>
      <c r="E7173" s="14">
        <f t="shared" si="1440"/>
        <v>90.502799999999993</v>
      </c>
      <c r="F7173" s="21">
        <v>14</v>
      </c>
      <c r="G7173" s="13"/>
      <c r="H7173" s="21">
        <f t="shared" si="1435"/>
        <v>13</v>
      </c>
      <c r="I7173" s="13"/>
      <c r="J7173" s="11" t="str">
        <f t="shared" si="1441"/>
        <v/>
      </c>
      <c r="K7173" s="11" t="str">
        <f t="shared" si="1442"/>
        <v/>
      </c>
      <c r="L7173" s="11" t="str">
        <f t="shared" si="1443"/>
        <v>O</v>
      </c>
      <c r="M7173" s="13"/>
      <c r="X7173" s="13"/>
    </row>
    <row r="7174" spans="1:24" x14ac:dyDescent="0.3">
      <c r="A7174" s="13"/>
      <c r="B7174" s="11">
        <v>8192</v>
      </c>
      <c r="C7174" s="14">
        <f t="shared" ref="C7174:C7237" si="1444">ROUND(SQRT(B7174),4)</f>
        <v>90.509699999999995</v>
      </c>
      <c r="D7174" s="13"/>
      <c r="E7174" s="14">
        <f t="shared" si="1440"/>
        <v>90.508300000000006</v>
      </c>
      <c r="F7174" s="21">
        <v>14</v>
      </c>
      <c r="G7174" s="13"/>
      <c r="H7174" s="21">
        <f t="shared" si="1435"/>
        <v>14</v>
      </c>
      <c r="I7174" s="13"/>
      <c r="J7174" s="11" t="str">
        <f t="shared" si="1441"/>
        <v>X</v>
      </c>
      <c r="K7174" s="11" t="str">
        <f t="shared" si="1442"/>
        <v/>
      </c>
      <c r="L7174" s="11" t="str">
        <f t="shared" si="1443"/>
        <v/>
      </c>
      <c r="M7174" s="13"/>
      <c r="X7174" s="13"/>
    </row>
    <row r="7175" spans="1:24" x14ac:dyDescent="0.3">
      <c r="A7175" s="13"/>
      <c r="B7175" s="11">
        <v>8193</v>
      </c>
      <c r="C7175" s="14">
        <f t="shared" si="1444"/>
        <v>90.515199999999993</v>
      </c>
      <c r="D7175" s="13"/>
      <c r="E7175" s="14">
        <f t="shared" si="1440"/>
        <v>90.513800000000003</v>
      </c>
      <c r="F7175" s="21">
        <v>14</v>
      </c>
      <c r="G7175" s="13"/>
      <c r="H7175" s="21">
        <f t="shared" ref="H7175:H7238" si="1445">ROUND(C7175-E7175,4)*10000</f>
        <v>14</v>
      </c>
      <c r="I7175" s="13"/>
      <c r="J7175" s="11" t="str">
        <f t="shared" si="1441"/>
        <v>X</v>
      </c>
      <c r="K7175" s="11" t="str">
        <f t="shared" si="1442"/>
        <v/>
      </c>
      <c r="L7175" s="11" t="str">
        <f t="shared" si="1443"/>
        <v/>
      </c>
      <c r="M7175" s="13"/>
      <c r="X7175" s="13"/>
    </row>
    <row r="7176" spans="1:24" x14ac:dyDescent="0.3">
      <c r="A7176" s="13"/>
      <c r="B7176" s="11">
        <v>8194</v>
      </c>
      <c r="C7176" s="14">
        <f t="shared" si="1444"/>
        <v>90.520700000000005</v>
      </c>
      <c r="D7176" s="13"/>
      <c r="E7176" s="14">
        <f t="shared" si="1440"/>
        <v>90.519300000000001</v>
      </c>
      <c r="F7176" s="21">
        <v>14</v>
      </c>
      <c r="G7176" s="13"/>
      <c r="H7176" s="21">
        <f t="shared" si="1445"/>
        <v>14</v>
      </c>
      <c r="I7176" s="13"/>
      <c r="J7176" s="11" t="str">
        <f t="shared" si="1441"/>
        <v>X</v>
      </c>
      <c r="K7176" s="11" t="str">
        <f t="shared" si="1442"/>
        <v/>
      </c>
      <c r="L7176" s="11" t="str">
        <f t="shared" si="1443"/>
        <v/>
      </c>
      <c r="M7176" s="13"/>
      <c r="X7176" s="13"/>
    </row>
    <row r="7177" spans="1:24" x14ac:dyDescent="0.3">
      <c r="A7177" s="13"/>
      <c r="B7177" s="11">
        <v>8195</v>
      </c>
      <c r="C7177" s="14">
        <f t="shared" si="1444"/>
        <v>90.526200000000003</v>
      </c>
      <c r="D7177" s="13"/>
      <c r="E7177" s="14">
        <f t="shared" si="1440"/>
        <v>90.524900000000002</v>
      </c>
      <c r="F7177" s="21">
        <v>14</v>
      </c>
      <c r="G7177" s="13"/>
      <c r="H7177" s="21">
        <f t="shared" si="1445"/>
        <v>13</v>
      </c>
      <c r="I7177" s="13"/>
      <c r="J7177" s="11" t="str">
        <f t="shared" si="1441"/>
        <v/>
      </c>
      <c r="K7177" s="11" t="str">
        <f t="shared" si="1442"/>
        <v/>
      </c>
      <c r="L7177" s="11" t="str">
        <f t="shared" si="1443"/>
        <v>O</v>
      </c>
      <c r="M7177" s="13"/>
      <c r="X7177" s="13"/>
    </row>
    <row r="7178" spans="1:24" x14ac:dyDescent="0.3">
      <c r="A7178" s="13"/>
      <c r="B7178" s="11">
        <v>8196</v>
      </c>
      <c r="C7178" s="14">
        <f t="shared" si="1444"/>
        <v>90.531800000000004</v>
      </c>
      <c r="D7178" s="13"/>
      <c r="E7178" s="14">
        <f t="shared" si="1440"/>
        <v>90.5304</v>
      </c>
      <c r="F7178" s="21">
        <v>14</v>
      </c>
      <c r="G7178" s="13"/>
      <c r="H7178" s="21">
        <f t="shared" si="1445"/>
        <v>14</v>
      </c>
      <c r="I7178" s="13"/>
      <c r="J7178" s="11" t="str">
        <f t="shared" si="1441"/>
        <v>X</v>
      </c>
      <c r="K7178" s="11" t="str">
        <f t="shared" si="1442"/>
        <v/>
      </c>
      <c r="L7178" s="11" t="str">
        <f t="shared" si="1443"/>
        <v/>
      </c>
      <c r="M7178" s="13"/>
      <c r="X7178" s="13"/>
    </row>
    <row r="7179" spans="1:24" x14ac:dyDescent="0.3">
      <c r="A7179" s="13"/>
      <c r="B7179" s="11">
        <v>8197</v>
      </c>
      <c r="C7179" s="14">
        <f t="shared" si="1444"/>
        <v>90.537300000000002</v>
      </c>
      <c r="D7179" s="13"/>
      <c r="E7179" s="14">
        <f t="shared" si="1440"/>
        <v>90.535899999999998</v>
      </c>
      <c r="F7179" s="21">
        <v>14</v>
      </c>
      <c r="G7179" s="13"/>
      <c r="H7179" s="21">
        <f t="shared" si="1445"/>
        <v>14</v>
      </c>
      <c r="I7179" s="13"/>
      <c r="J7179" s="11" t="str">
        <f t="shared" ref="J7179:J7210" si="1446">IF(H7179=F7179,"X","")</f>
        <v>X</v>
      </c>
      <c r="K7179" s="11" t="str">
        <f t="shared" ref="K7179:K7210" si="1447">IF(H7179&gt;F7179,"U","")</f>
        <v/>
      </c>
      <c r="L7179" s="11" t="str">
        <f t="shared" ref="L7179:L7210" si="1448">IF(H7179&lt;F7179,"O","")</f>
        <v/>
      </c>
      <c r="M7179" s="13"/>
      <c r="X7179" s="13"/>
    </row>
    <row r="7180" spans="1:24" x14ac:dyDescent="0.3">
      <c r="A7180" s="13"/>
      <c r="B7180" s="11">
        <v>8198</v>
      </c>
      <c r="C7180" s="14">
        <f t="shared" si="1444"/>
        <v>90.5428</v>
      </c>
      <c r="D7180" s="13"/>
      <c r="E7180" s="14">
        <f t="shared" si="1440"/>
        <v>90.541399999999996</v>
      </c>
      <c r="F7180" s="21">
        <v>14</v>
      </c>
      <c r="G7180" s="13"/>
      <c r="H7180" s="21">
        <f t="shared" si="1445"/>
        <v>14</v>
      </c>
      <c r="I7180" s="13"/>
      <c r="J7180" s="11" t="str">
        <f t="shared" si="1446"/>
        <v>X</v>
      </c>
      <c r="K7180" s="11" t="str">
        <f t="shared" si="1447"/>
        <v/>
      </c>
      <c r="L7180" s="11" t="str">
        <f t="shared" si="1448"/>
        <v/>
      </c>
      <c r="M7180" s="13"/>
      <c r="X7180" s="13"/>
    </row>
    <row r="7181" spans="1:24" x14ac:dyDescent="0.3">
      <c r="A7181" s="13"/>
      <c r="B7181" s="11">
        <v>8199</v>
      </c>
      <c r="C7181" s="14">
        <f t="shared" si="1444"/>
        <v>90.548299999999998</v>
      </c>
      <c r="D7181" s="13"/>
      <c r="E7181" s="14">
        <f t="shared" si="1440"/>
        <v>90.546999999999997</v>
      </c>
      <c r="F7181" s="21">
        <v>14</v>
      </c>
      <c r="G7181" s="13"/>
      <c r="H7181" s="21">
        <f t="shared" si="1445"/>
        <v>13</v>
      </c>
      <c r="I7181" s="13"/>
      <c r="J7181" s="11" t="str">
        <f t="shared" si="1446"/>
        <v/>
      </c>
      <c r="K7181" s="11" t="str">
        <f t="shared" si="1447"/>
        <v/>
      </c>
      <c r="L7181" s="11" t="str">
        <f t="shared" si="1448"/>
        <v>O</v>
      </c>
      <c r="M7181" s="13"/>
      <c r="X7181" s="13"/>
    </row>
    <row r="7182" spans="1:24" x14ac:dyDescent="0.3">
      <c r="A7182" s="13"/>
      <c r="B7182" s="11">
        <v>8200</v>
      </c>
      <c r="C7182" s="14">
        <f t="shared" si="1444"/>
        <v>90.553899999999999</v>
      </c>
      <c r="D7182" s="13"/>
      <c r="E7182" s="14">
        <f t="shared" si="1440"/>
        <v>90.552499999999995</v>
      </c>
      <c r="F7182" s="21">
        <v>14</v>
      </c>
      <c r="G7182" s="13"/>
      <c r="H7182" s="21">
        <f t="shared" si="1445"/>
        <v>14</v>
      </c>
      <c r="I7182" s="13"/>
      <c r="J7182" s="11" t="str">
        <f t="shared" si="1446"/>
        <v>X</v>
      </c>
      <c r="K7182" s="11" t="str">
        <f t="shared" si="1447"/>
        <v/>
      </c>
      <c r="L7182" s="11" t="str">
        <f t="shared" si="1448"/>
        <v/>
      </c>
      <c r="M7182" s="13"/>
      <c r="X7182" s="13"/>
    </row>
    <row r="7183" spans="1:24" x14ac:dyDescent="0.3">
      <c r="A7183" s="13"/>
      <c r="B7183" s="11">
        <v>8201</v>
      </c>
      <c r="C7183" s="14">
        <f t="shared" si="1444"/>
        <v>90.559399999999997</v>
      </c>
      <c r="D7183" s="13"/>
      <c r="E7183" s="14">
        <f t="shared" si="1440"/>
        <v>90.558000000000007</v>
      </c>
      <c r="F7183" s="21">
        <v>14</v>
      </c>
      <c r="G7183" s="13"/>
      <c r="H7183" s="21">
        <f t="shared" si="1445"/>
        <v>14</v>
      </c>
      <c r="I7183" s="13"/>
      <c r="J7183" s="11" t="str">
        <f t="shared" si="1446"/>
        <v>X</v>
      </c>
      <c r="K7183" s="11" t="str">
        <f t="shared" si="1447"/>
        <v/>
      </c>
      <c r="L7183" s="11" t="str">
        <f t="shared" si="1448"/>
        <v/>
      </c>
      <c r="M7183" s="13"/>
      <c r="X7183" s="13"/>
    </row>
    <row r="7184" spans="1:24" x14ac:dyDescent="0.3">
      <c r="A7184" s="13"/>
      <c r="B7184" s="11">
        <v>8202</v>
      </c>
      <c r="C7184" s="14">
        <f t="shared" si="1444"/>
        <v>90.564899999999994</v>
      </c>
      <c r="D7184" s="13"/>
      <c r="E7184" s="14">
        <f t="shared" si="1440"/>
        <v>90.563500000000005</v>
      </c>
      <c r="F7184" s="21">
        <v>14</v>
      </c>
      <c r="G7184" s="13"/>
      <c r="H7184" s="21">
        <f t="shared" si="1445"/>
        <v>14</v>
      </c>
      <c r="I7184" s="13"/>
      <c r="J7184" s="11" t="str">
        <f t="shared" si="1446"/>
        <v>X</v>
      </c>
      <c r="K7184" s="11" t="str">
        <f t="shared" si="1447"/>
        <v/>
      </c>
      <c r="L7184" s="11" t="str">
        <f t="shared" si="1448"/>
        <v/>
      </c>
      <c r="M7184" s="13"/>
      <c r="X7184" s="13"/>
    </row>
    <row r="7185" spans="1:24" x14ac:dyDescent="0.3">
      <c r="A7185" s="13"/>
      <c r="B7185" s="11">
        <v>8203</v>
      </c>
      <c r="C7185" s="14">
        <f t="shared" si="1444"/>
        <v>90.570400000000006</v>
      </c>
      <c r="D7185" s="13"/>
      <c r="E7185" s="14">
        <f t="shared" si="1440"/>
        <v>90.569100000000006</v>
      </c>
      <c r="F7185" s="21">
        <v>14</v>
      </c>
      <c r="G7185" s="13"/>
      <c r="H7185" s="21">
        <f t="shared" si="1445"/>
        <v>13</v>
      </c>
      <c r="I7185" s="13"/>
      <c r="J7185" s="11" t="str">
        <f t="shared" si="1446"/>
        <v/>
      </c>
      <c r="K7185" s="11" t="str">
        <f t="shared" si="1447"/>
        <v/>
      </c>
      <c r="L7185" s="11" t="str">
        <f t="shared" si="1448"/>
        <v>O</v>
      </c>
      <c r="M7185" s="13"/>
      <c r="X7185" s="13"/>
    </row>
    <row r="7186" spans="1:24" x14ac:dyDescent="0.3">
      <c r="A7186" s="13"/>
      <c r="B7186" s="11">
        <v>8204</v>
      </c>
      <c r="C7186" s="14">
        <f t="shared" si="1444"/>
        <v>90.575900000000004</v>
      </c>
      <c r="D7186" s="13"/>
      <c r="E7186" s="14">
        <f t="shared" si="1440"/>
        <v>90.574600000000004</v>
      </c>
      <c r="F7186" s="21">
        <v>14</v>
      </c>
      <c r="G7186" s="13"/>
      <c r="H7186" s="21">
        <f t="shared" si="1445"/>
        <v>13</v>
      </c>
      <c r="I7186" s="13"/>
      <c r="J7186" s="11" t="str">
        <f t="shared" si="1446"/>
        <v/>
      </c>
      <c r="K7186" s="11" t="str">
        <f t="shared" si="1447"/>
        <v/>
      </c>
      <c r="L7186" s="11" t="str">
        <f t="shared" si="1448"/>
        <v>O</v>
      </c>
      <c r="M7186" s="13"/>
      <c r="X7186" s="13"/>
    </row>
    <row r="7187" spans="1:24" x14ac:dyDescent="0.3">
      <c r="A7187" s="13"/>
      <c r="B7187" s="11">
        <v>8205</v>
      </c>
      <c r="C7187" s="14">
        <f t="shared" si="1444"/>
        <v>90.581500000000005</v>
      </c>
      <c r="D7187" s="13"/>
      <c r="E7187" s="14">
        <f t="shared" si="1440"/>
        <v>90.580100000000002</v>
      </c>
      <c r="F7187" s="21">
        <f t="shared" ref="F7187:F7212" si="1449">ROUND(14-(((E7187-90)-0.58)/0.14)*(14/6),0)</f>
        <v>14</v>
      </c>
      <c r="G7187" s="13"/>
      <c r="H7187" s="21">
        <f t="shared" si="1445"/>
        <v>14</v>
      </c>
      <c r="I7187" s="13"/>
      <c r="J7187" s="11" t="str">
        <f t="shared" si="1446"/>
        <v>X</v>
      </c>
      <c r="K7187" s="11" t="str">
        <f t="shared" si="1447"/>
        <v/>
      </c>
      <c r="L7187" s="11" t="str">
        <f t="shared" si="1448"/>
        <v/>
      </c>
      <c r="M7187" s="13"/>
      <c r="X7187" s="13"/>
    </row>
    <row r="7188" spans="1:24" x14ac:dyDescent="0.3">
      <c r="A7188" s="13"/>
      <c r="B7188" s="11">
        <v>8206</v>
      </c>
      <c r="C7188" s="14">
        <f t="shared" si="1444"/>
        <v>90.587000000000003</v>
      </c>
      <c r="D7188" s="13"/>
      <c r="E7188" s="14">
        <f t="shared" si="1440"/>
        <v>90.585599999999999</v>
      </c>
      <c r="F7188" s="21">
        <f t="shared" si="1449"/>
        <v>14</v>
      </c>
      <c r="G7188" s="13"/>
      <c r="H7188" s="21">
        <f t="shared" si="1445"/>
        <v>14</v>
      </c>
      <c r="I7188" s="13"/>
      <c r="J7188" s="11" t="str">
        <f t="shared" si="1446"/>
        <v>X</v>
      </c>
      <c r="K7188" s="11" t="str">
        <f t="shared" si="1447"/>
        <v/>
      </c>
      <c r="L7188" s="11" t="str">
        <f t="shared" si="1448"/>
        <v/>
      </c>
      <c r="M7188" s="13"/>
      <c r="X7188" s="13"/>
    </row>
    <row r="7189" spans="1:24" x14ac:dyDescent="0.3">
      <c r="A7189" s="13"/>
      <c r="B7189" s="11">
        <v>8207</v>
      </c>
      <c r="C7189" s="14">
        <f t="shared" si="1444"/>
        <v>90.592500000000001</v>
      </c>
      <c r="D7189" s="13"/>
      <c r="E7189" s="14">
        <f t="shared" si="1440"/>
        <v>90.591200000000001</v>
      </c>
      <c r="F7189" s="21">
        <f t="shared" si="1449"/>
        <v>14</v>
      </c>
      <c r="G7189" s="13"/>
      <c r="H7189" s="21">
        <f t="shared" si="1445"/>
        <v>13</v>
      </c>
      <c r="I7189" s="13"/>
      <c r="J7189" s="11" t="str">
        <f t="shared" si="1446"/>
        <v/>
      </c>
      <c r="K7189" s="11" t="str">
        <f t="shared" si="1447"/>
        <v/>
      </c>
      <c r="L7189" s="11" t="str">
        <f t="shared" si="1448"/>
        <v>O</v>
      </c>
      <c r="M7189" s="13"/>
      <c r="X7189" s="13"/>
    </row>
    <row r="7190" spans="1:24" x14ac:dyDescent="0.3">
      <c r="A7190" s="13"/>
      <c r="B7190" s="11">
        <v>8208</v>
      </c>
      <c r="C7190" s="14">
        <f t="shared" si="1444"/>
        <v>90.597999999999999</v>
      </c>
      <c r="D7190" s="13"/>
      <c r="E7190" s="14">
        <f t="shared" si="1440"/>
        <v>90.596699999999998</v>
      </c>
      <c r="F7190" s="21">
        <f t="shared" si="1449"/>
        <v>14</v>
      </c>
      <c r="G7190" s="13"/>
      <c r="H7190" s="21">
        <f t="shared" si="1445"/>
        <v>13</v>
      </c>
      <c r="I7190" s="13"/>
      <c r="J7190" s="11" t="str">
        <f t="shared" si="1446"/>
        <v/>
      </c>
      <c r="K7190" s="11" t="str">
        <f t="shared" si="1447"/>
        <v/>
      </c>
      <c r="L7190" s="11" t="str">
        <f t="shared" si="1448"/>
        <v>O</v>
      </c>
      <c r="M7190" s="13"/>
      <c r="X7190" s="13"/>
    </row>
    <row r="7191" spans="1:24" x14ac:dyDescent="0.3">
      <c r="A7191" s="13"/>
      <c r="B7191" s="11">
        <v>8209</v>
      </c>
      <c r="C7191" s="14">
        <f t="shared" si="1444"/>
        <v>90.603499999999997</v>
      </c>
      <c r="D7191" s="13"/>
      <c r="E7191" s="14">
        <f t="shared" si="1440"/>
        <v>90.602199999999996</v>
      </c>
      <c r="F7191" s="21">
        <f t="shared" si="1449"/>
        <v>14</v>
      </c>
      <c r="G7191" s="13"/>
      <c r="H7191" s="21">
        <f t="shared" si="1445"/>
        <v>13</v>
      </c>
      <c r="I7191" s="13"/>
      <c r="J7191" s="11" t="str">
        <f t="shared" si="1446"/>
        <v/>
      </c>
      <c r="K7191" s="11" t="str">
        <f t="shared" si="1447"/>
        <v/>
      </c>
      <c r="L7191" s="11" t="str">
        <f t="shared" si="1448"/>
        <v>O</v>
      </c>
      <c r="M7191" s="13"/>
      <c r="X7191" s="13"/>
    </row>
    <row r="7192" spans="1:24" x14ac:dyDescent="0.3">
      <c r="A7192" s="13"/>
      <c r="B7192" s="11">
        <v>8210</v>
      </c>
      <c r="C7192" s="14">
        <f t="shared" si="1444"/>
        <v>90.609099999999998</v>
      </c>
      <c r="D7192" s="13"/>
      <c r="E7192" s="14">
        <f t="shared" si="1440"/>
        <v>90.607699999999994</v>
      </c>
      <c r="F7192" s="21">
        <f t="shared" si="1449"/>
        <v>14</v>
      </c>
      <c r="G7192" s="13"/>
      <c r="H7192" s="21">
        <f t="shared" si="1445"/>
        <v>14</v>
      </c>
      <c r="I7192" s="13"/>
      <c r="J7192" s="11" t="str">
        <f t="shared" si="1446"/>
        <v>X</v>
      </c>
      <c r="K7192" s="11" t="str">
        <f t="shared" si="1447"/>
        <v/>
      </c>
      <c r="L7192" s="11" t="str">
        <f t="shared" si="1448"/>
        <v/>
      </c>
      <c r="M7192" s="13"/>
      <c r="X7192" s="13"/>
    </row>
    <row r="7193" spans="1:24" x14ac:dyDescent="0.3">
      <c r="A7193" s="13"/>
      <c r="B7193" s="11">
        <v>8211</v>
      </c>
      <c r="C7193" s="14">
        <f t="shared" si="1444"/>
        <v>90.614599999999996</v>
      </c>
      <c r="D7193" s="13"/>
      <c r="E7193" s="14">
        <f t="shared" si="1440"/>
        <v>90.613299999999995</v>
      </c>
      <c r="F7193" s="21">
        <f t="shared" si="1449"/>
        <v>13</v>
      </c>
      <c r="G7193" s="13"/>
      <c r="H7193" s="21">
        <f t="shared" si="1445"/>
        <v>13</v>
      </c>
      <c r="I7193" s="13"/>
      <c r="J7193" s="11" t="str">
        <f t="shared" si="1446"/>
        <v>X</v>
      </c>
      <c r="K7193" s="11" t="str">
        <f t="shared" si="1447"/>
        <v/>
      </c>
      <c r="L7193" s="11" t="str">
        <f t="shared" si="1448"/>
        <v/>
      </c>
      <c r="M7193" s="13"/>
      <c r="X7193" s="13"/>
    </row>
    <row r="7194" spans="1:24" x14ac:dyDescent="0.3">
      <c r="A7194" s="13"/>
      <c r="B7194" s="11">
        <v>8212</v>
      </c>
      <c r="C7194" s="14">
        <f t="shared" si="1444"/>
        <v>90.620099999999994</v>
      </c>
      <c r="D7194" s="13"/>
      <c r="E7194" s="14">
        <f t="shared" si="1440"/>
        <v>90.618799999999993</v>
      </c>
      <c r="F7194" s="21">
        <f t="shared" si="1449"/>
        <v>13</v>
      </c>
      <c r="G7194" s="13"/>
      <c r="H7194" s="21">
        <f t="shared" si="1445"/>
        <v>13</v>
      </c>
      <c r="I7194" s="13"/>
      <c r="J7194" s="11" t="str">
        <f t="shared" si="1446"/>
        <v>X</v>
      </c>
      <c r="K7194" s="11" t="str">
        <f t="shared" si="1447"/>
        <v/>
      </c>
      <c r="L7194" s="11" t="str">
        <f t="shared" si="1448"/>
        <v/>
      </c>
      <c r="M7194" s="13"/>
      <c r="X7194" s="13"/>
    </row>
    <row r="7195" spans="1:24" x14ac:dyDescent="0.3">
      <c r="A7195" s="13"/>
      <c r="B7195" s="11">
        <v>8213</v>
      </c>
      <c r="C7195" s="14">
        <f t="shared" si="1444"/>
        <v>90.625600000000006</v>
      </c>
      <c r="D7195" s="13"/>
      <c r="E7195" s="14">
        <f t="shared" si="1440"/>
        <v>90.624300000000005</v>
      </c>
      <c r="F7195" s="21">
        <f t="shared" si="1449"/>
        <v>13</v>
      </c>
      <c r="G7195" s="13"/>
      <c r="H7195" s="21">
        <f t="shared" si="1445"/>
        <v>13</v>
      </c>
      <c r="I7195" s="13"/>
      <c r="J7195" s="11" t="str">
        <f t="shared" si="1446"/>
        <v>X</v>
      </c>
      <c r="K7195" s="11" t="str">
        <f t="shared" si="1447"/>
        <v/>
      </c>
      <c r="L7195" s="11" t="str">
        <f t="shared" si="1448"/>
        <v/>
      </c>
      <c r="M7195" s="13"/>
      <c r="X7195" s="13"/>
    </row>
    <row r="7196" spans="1:24" x14ac:dyDescent="0.3">
      <c r="A7196" s="13"/>
      <c r="B7196" s="11">
        <v>8214</v>
      </c>
      <c r="C7196" s="14">
        <f t="shared" si="1444"/>
        <v>90.631100000000004</v>
      </c>
      <c r="D7196" s="13"/>
      <c r="E7196" s="14">
        <f t="shared" si="1440"/>
        <v>90.629800000000003</v>
      </c>
      <c r="F7196" s="21">
        <f t="shared" si="1449"/>
        <v>13</v>
      </c>
      <c r="G7196" s="13"/>
      <c r="H7196" s="21">
        <f t="shared" si="1445"/>
        <v>13</v>
      </c>
      <c r="I7196" s="13"/>
      <c r="J7196" s="11" t="str">
        <f t="shared" si="1446"/>
        <v>X</v>
      </c>
      <c r="K7196" s="11" t="str">
        <f t="shared" si="1447"/>
        <v/>
      </c>
      <c r="L7196" s="11" t="str">
        <f t="shared" si="1448"/>
        <v/>
      </c>
      <c r="M7196" s="13"/>
      <c r="X7196" s="13"/>
    </row>
    <row r="7197" spans="1:24" x14ac:dyDescent="0.3">
      <c r="A7197" s="13"/>
      <c r="B7197" s="11">
        <v>8215</v>
      </c>
      <c r="C7197" s="14">
        <f t="shared" si="1444"/>
        <v>90.636600000000001</v>
      </c>
      <c r="D7197" s="13"/>
      <c r="E7197" s="14">
        <f t="shared" si="1440"/>
        <v>90.635400000000004</v>
      </c>
      <c r="F7197" s="21">
        <f t="shared" si="1449"/>
        <v>13</v>
      </c>
      <c r="G7197" s="13"/>
      <c r="H7197" s="21">
        <f t="shared" si="1445"/>
        <v>11.999999999999998</v>
      </c>
      <c r="I7197" s="13"/>
      <c r="J7197" s="11" t="str">
        <f t="shared" si="1446"/>
        <v/>
      </c>
      <c r="K7197" s="11" t="str">
        <f t="shared" si="1447"/>
        <v/>
      </c>
      <c r="L7197" s="11" t="str">
        <f t="shared" si="1448"/>
        <v>O</v>
      </c>
      <c r="M7197" s="13"/>
      <c r="X7197" s="13"/>
    </row>
    <row r="7198" spans="1:24" x14ac:dyDescent="0.3">
      <c r="A7198" s="13"/>
      <c r="B7198" s="11">
        <v>8216</v>
      </c>
      <c r="C7198" s="14">
        <f t="shared" si="1444"/>
        <v>90.642200000000003</v>
      </c>
      <c r="D7198" s="13"/>
      <c r="E7198" s="14">
        <f t="shared" si="1440"/>
        <v>90.640900000000002</v>
      </c>
      <c r="F7198" s="21">
        <f t="shared" si="1449"/>
        <v>13</v>
      </c>
      <c r="G7198" s="13"/>
      <c r="H7198" s="21">
        <f t="shared" si="1445"/>
        <v>13</v>
      </c>
      <c r="I7198" s="13"/>
      <c r="J7198" s="11" t="str">
        <f t="shared" si="1446"/>
        <v>X</v>
      </c>
      <c r="K7198" s="11" t="str">
        <f t="shared" si="1447"/>
        <v/>
      </c>
      <c r="L7198" s="11" t="str">
        <f t="shared" si="1448"/>
        <v/>
      </c>
      <c r="M7198" s="13"/>
      <c r="X7198" s="13"/>
    </row>
    <row r="7199" spans="1:24" x14ac:dyDescent="0.3">
      <c r="A7199" s="13"/>
      <c r="B7199" s="11">
        <v>8217</v>
      </c>
      <c r="C7199" s="14">
        <f t="shared" si="1444"/>
        <v>90.6477</v>
      </c>
      <c r="D7199" s="13"/>
      <c r="E7199" s="14">
        <f t="shared" si="1440"/>
        <v>90.6464</v>
      </c>
      <c r="F7199" s="21">
        <f t="shared" si="1449"/>
        <v>13</v>
      </c>
      <c r="G7199" s="13"/>
      <c r="H7199" s="21">
        <f t="shared" si="1445"/>
        <v>13</v>
      </c>
      <c r="I7199" s="13"/>
      <c r="J7199" s="11" t="str">
        <f t="shared" si="1446"/>
        <v>X</v>
      </c>
      <c r="K7199" s="11" t="str">
        <f t="shared" si="1447"/>
        <v/>
      </c>
      <c r="L7199" s="11" t="str">
        <f t="shared" si="1448"/>
        <v/>
      </c>
      <c r="M7199" s="13"/>
      <c r="X7199" s="13"/>
    </row>
    <row r="7200" spans="1:24" x14ac:dyDescent="0.3">
      <c r="A7200" s="13"/>
      <c r="B7200" s="11">
        <v>8218</v>
      </c>
      <c r="C7200" s="14">
        <f t="shared" si="1444"/>
        <v>90.653199999999998</v>
      </c>
      <c r="D7200" s="13"/>
      <c r="E7200" s="14">
        <f t="shared" si="1440"/>
        <v>90.651899999999998</v>
      </c>
      <c r="F7200" s="21">
        <f t="shared" si="1449"/>
        <v>13</v>
      </c>
      <c r="G7200" s="13"/>
      <c r="H7200" s="21">
        <f t="shared" si="1445"/>
        <v>13</v>
      </c>
      <c r="I7200" s="13"/>
      <c r="J7200" s="11" t="str">
        <f t="shared" si="1446"/>
        <v>X</v>
      </c>
      <c r="K7200" s="11" t="str">
        <f t="shared" si="1447"/>
        <v/>
      </c>
      <c r="L7200" s="11" t="str">
        <f t="shared" si="1448"/>
        <v/>
      </c>
      <c r="M7200" s="13"/>
      <c r="X7200" s="13"/>
    </row>
    <row r="7201" spans="1:24" x14ac:dyDescent="0.3">
      <c r="A7201" s="13"/>
      <c r="B7201" s="11">
        <v>8219</v>
      </c>
      <c r="C7201" s="14">
        <f t="shared" si="1444"/>
        <v>90.658699999999996</v>
      </c>
      <c r="D7201" s="13"/>
      <c r="E7201" s="14">
        <f t="shared" si="1440"/>
        <v>90.657499999999999</v>
      </c>
      <c r="F7201" s="21">
        <f t="shared" si="1449"/>
        <v>13</v>
      </c>
      <c r="G7201" s="13"/>
      <c r="H7201" s="21">
        <f t="shared" si="1445"/>
        <v>11.999999999999998</v>
      </c>
      <c r="I7201" s="13"/>
      <c r="J7201" s="11" t="str">
        <f t="shared" si="1446"/>
        <v/>
      </c>
      <c r="K7201" s="11" t="str">
        <f t="shared" si="1447"/>
        <v/>
      </c>
      <c r="L7201" s="11" t="str">
        <f t="shared" si="1448"/>
        <v>O</v>
      </c>
      <c r="M7201" s="13"/>
      <c r="X7201" s="13"/>
    </row>
    <row r="7202" spans="1:24" x14ac:dyDescent="0.3">
      <c r="A7202" s="13"/>
      <c r="B7202" s="11">
        <v>8220</v>
      </c>
      <c r="C7202" s="14">
        <f t="shared" si="1444"/>
        <v>90.664199999999994</v>
      </c>
      <c r="D7202" s="13"/>
      <c r="E7202" s="14">
        <f t="shared" si="1440"/>
        <v>90.662999999999997</v>
      </c>
      <c r="F7202" s="21">
        <f t="shared" si="1449"/>
        <v>13</v>
      </c>
      <c r="G7202" s="13"/>
      <c r="H7202" s="21">
        <f t="shared" si="1445"/>
        <v>11.999999999999998</v>
      </c>
      <c r="I7202" s="13"/>
      <c r="J7202" s="11" t="str">
        <f t="shared" si="1446"/>
        <v/>
      </c>
      <c r="K7202" s="11" t="str">
        <f t="shared" si="1447"/>
        <v/>
      </c>
      <c r="L7202" s="11" t="str">
        <f t="shared" si="1448"/>
        <v>O</v>
      </c>
      <c r="M7202" s="13"/>
      <c r="X7202" s="13"/>
    </row>
    <row r="7203" spans="1:24" x14ac:dyDescent="0.3">
      <c r="A7203" s="13"/>
      <c r="B7203" s="11">
        <v>8221</v>
      </c>
      <c r="C7203" s="14">
        <f t="shared" si="1444"/>
        <v>90.669700000000006</v>
      </c>
      <c r="D7203" s="13"/>
      <c r="E7203" s="14">
        <f t="shared" si="1440"/>
        <v>90.668499999999995</v>
      </c>
      <c r="F7203" s="21">
        <f t="shared" si="1449"/>
        <v>13</v>
      </c>
      <c r="G7203" s="13"/>
      <c r="H7203" s="21">
        <f t="shared" si="1445"/>
        <v>11.999999999999998</v>
      </c>
      <c r="I7203" s="13"/>
      <c r="J7203" s="11" t="str">
        <f t="shared" si="1446"/>
        <v/>
      </c>
      <c r="K7203" s="11" t="str">
        <f t="shared" si="1447"/>
        <v/>
      </c>
      <c r="L7203" s="11" t="str">
        <f t="shared" si="1448"/>
        <v>O</v>
      </c>
      <c r="M7203" s="13"/>
      <c r="X7203" s="13"/>
    </row>
    <row r="7204" spans="1:24" x14ac:dyDescent="0.3">
      <c r="A7204" s="13"/>
      <c r="B7204" s="11">
        <v>8222</v>
      </c>
      <c r="C7204" s="14">
        <f t="shared" si="1444"/>
        <v>90.675200000000004</v>
      </c>
      <c r="D7204" s="13"/>
      <c r="E7204" s="14">
        <f t="shared" si="1440"/>
        <v>90.674000000000007</v>
      </c>
      <c r="F7204" s="21">
        <f t="shared" si="1449"/>
        <v>12</v>
      </c>
      <c r="G7204" s="13"/>
      <c r="H7204" s="21">
        <f t="shared" si="1445"/>
        <v>11.999999999999998</v>
      </c>
      <c r="I7204" s="13"/>
      <c r="J7204" s="11" t="str">
        <f t="shared" si="1446"/>
        <v>X</v>
      </c>
      <c r="K7204" s="11" t="str">
        <f t="shared" si="1447"/>
        <v/>
      </c>
      <c r="L7204" s="11" t="str">
        <f t="shared" si="1448"/>
        <v/>
      </c>
      <c r="M7204" s="13"/>
      <c r="X7204" s="13"/>
    </row>
    <row r="7205" spans="1:24" x14ac:dyDescent="0.3">
      <c r="A7205" s="13"/>
      <c r="B7205" s="11">
        <v>8223</v>
      </c>
      <c r="C7205" s="14">
        <f t="shared" si="1444"/>
        <v>90.680800000000005</v>
      </c>
      <c r="D7205" s="13"/>
      <c r="E7205" s="14">
        <f t="shared" si="1440"/>
        <v>90.679599999999994</v>
      </c>
      <c r="F7205" s="21">
        <f t="shared" si="1449"/>
        <v>12</v>
      </c>
      <c r="G7205" s="13"/>
      <c r="H7205" s="21">
        <f t="shared" si="1445"/>
        <v>11.999999999999998</v>
      </c>
      <c r="I7205" s="13"/>
      <c r="J7205" s="11" t="str">
        <f t="shared" si="1446"/>
        <v>X</v>
      </c>
      <c r="K7205" s="11" t="str">
        <f t="shared" si="1447"/>
        <v/>
      </c>
      <c r="L7205" s="11" t="str">
        <f t="shared" si="1448"/>
        <v/>
      </c>
      <c r="M7205" s="13"/>
      <c r="X7205" s="13"/>
    </row>
    <row r="7206" spans="1:24" x14ac:dyDescent="0.3">
      <c r="A7206" s="13"/>
      <c r="B7206" s="11">
        <v>8224</v>
      </c>
      <c r="C7206" s="14">
        <f t="shared" si="1444"/>
        <v>90.686300000000003</v>
      </c>
      <c r="D7206" s="13"/>
      <c r="E7206" s="14">
        <f t="shared" si="1440"/>
        <v>90.685100000000006</v>
      </c>
      <c r="F7206" s="21">
        <f t="shared" si="1449"/>
        <v>12</v>
      </c>
      <c r="G7206" s="13"/>
      <c r="H7206" s="21">
        <f t="shared" si="1445"/>
        <v>11.999999999999998</v>
      </c>
      <c r="I7206" s="13"/>
      <c r="J7206" s="11" t="str">
        <f t="shared" si="1446"/>
        <v>X</v>
      </c>
      <c r="K7206" s="11" t="str">
        <f t="shared" si="1447"/>
        <v/>
      </c>
      <c r="L7206" s="11" t="str">
        <f t="shared" si="1448"/>
        <v/>
      </c>
      <c r="M7206" s="13"/>
      <c r="X7206" s="13"/>
    </row>
    <row r="7207" spans="1:24" x14ac:dyDescent="0.3">
      <c r="A7207" s="13"/>
      <c r="B7207" s="11">
        <v>8225</v>
      </c>
      <c r="C7207" s="14">
        <f t="shared" si="1444"/>
        <v>90.691800000000001</v>
      </c>
      <c r="D7207" s="13"/>
      <c r="E7207" s="14">
        <f t="shared" si="1440"/>
        <v>90.690600000000003</v>
      </c>
      <c r="F7207" s="21">
        <f t="shared" si="1449"/>
        <v>12</v>
      </c>
      <c r="G7207" s="13"/>
      <c r="H7207" s="21">
        <f t="shared" si="1445"/>
        <v>11.999999999999998</v>
      </c>
      <c r="I7207" s="13"/>
      <c r="J7207" s="11" t="str">
        <f t="shared" si="1446"/>
        <v>X</v>
      </c>
      <c r="K7207" s="11" t="str">
        <f t="shared" si="1447"/>
        <v/>
      </c>
      <c r="L7207" s="11" t="str">
        <f t="shared" si="1448"/>
        <v/>
      </c>
      <c r="M7207" s="13"/>
      <c r="X7207" s="13"/>
    </row>
    <row r="7208" spans="1:24" x14ac:dyDescent="0.3">
      <c r="A7208" s="13"/>
      <c r="B7208" s="11">
        <v>8226</v>
      </c>
      <c r="C7208" s="14">
        <f t="shared" si="1444"/>
        <v>90.697299999999998</v>
      </c>
      <c r="D7208" s="13"/>
      <c r="E7208" s="14">
        <f t="shared" si="1440"/>
        <v>90.696100000000001</v>
      </c>
      <c r="F7208" s="21">
        <f t="shared" si="1449"/>
        <v>12</v>
      </c>
      <c r="G7208" s="13"/>
      <c r="H7208" s="21">
        <f t="shared" si="1445"/>
        <v>11.999999999999998</v>
      </c>
      <c r="I7208" s="13"/>
      <c r="J7208" s="11" t="str">
        <f t="shared" si="1446"/>
        <v>X</v>
      </c>
      <c r="K7208" s="11" t="str">
        <f t="shared" si="1447"/>
        <v/>
      </c>
      <c r="L7208" s="11" t="str">
        <f t="shared" si="1448"/>
        <v/>
      </c>
      <c r="M7208" s="13"/>
      <c r="X7208" s="13"/>
    </row>
    <row r="7209" spans="1:24" x14ac:dyDescent="0.3">
      <c r="A7209" s="13"/>
      <c r="B7209" s="11">
        <v>8227</v>
      </c>
      <c r="C7209" s="14">
        <f t="shared" si="1444"/>
        <v>90.702799999999996</v>
      </c>
      <c r="D7209" s="13"/>
      <c r="E7209" s="14">
        <f t="shared" si="1440"/>
        <v>90.701700000000002</v>
      </c>
      <c r="F7209" s="21">
        <f t="shared" si="1449"/>
        <v>12</v>
      </c>
      <c r="G7209" s="13"/>
      <c r="H7209" s="21">
        <f t="shared" si="1445"/>
        <v>11</v>
      </c>
      <c r="I7209" s="13"/>
      <c r="J7209" s="11" t="str">
        <f t="shared" si="1446"/>
        <v/>
      </c>
      <c r="K7209" s="11" t="str">
        <f t="shared" si="1447"/>
        <v/>
      </c>
      <c r="L7209" s="11" t="str">
        <f t="shared" si="1448"/>
        <v>O</v>
      </c>
      <c r="M7209" s="13"/>
      <c r="X7209" s="13"/>
    </row>
    <row r="7210" spans="1:24" x14ac:dyDescent="0.3">
      <c r="A7210" s="13"/>
      <c r="B7210" s="11">
        <v>8228</v>
      </c>
      <c r="C7210" s="14">
        <f t="shared" si="1444"/>
        <v>90.708299999999994</v>
      </c>
      <c r="D7210" s="13"/>
      <c r="E7210" s="14">
        <f t="shared" si="1440"/>
        <v>90.7072</v>
      </c>
      <c r="F7210" s="21">
        <f t="shared" si="1449"/>
        <v>12</v>
      </c>
      <c r="G7210" s="13"/>
      <c r="H7210" s="21">
        <f t="shared" si="1445"/>
        <v>11</v>
      </c>
      <c r="I7210" s="13"/>
      <c r="J7210" s="11" t="str">
        <f t="shared" si="1446"/>
        <v/>
      </c>
      <c r="K7210" s="11" t="str">
        <f t="shared" si="1447"/>
        <v/>
      </c>
      <c r="L7210" s="11" t="str">
        <f t="shared" si="1448"/>
        <v>O</v>
      </c>
      <c r="M7210" s="13"/>
      <c r="X7210" s="13"/>
    </row>
    <row r="7211" spans="1:24" x14ac:dyDescent="0.3">
      <c r="A7211" s="13"/>
      <c r="B7211" s="11">
        <v>8229</v>
      </c>
      <c r="C7211" s="14">
        <f t="shared" si="1444"/>
        <v>90.713800000000006</v>
      </c>
      <c r="D7211" s="13"/>
      <c r="E7211" s="14">
        <f t="shared" ref="E7211:E7262" si="1450">ROUND(90+(B7211-8100)/181,4)</f>
        <v>90.712699999999998</v>
      </c>
      <c r="F7211" s="21">
        <f t="shared" si="1449"/>
        <v>12</v>
      </c>
      <c r="G7211" s="13"/>
      <c r="H7211" s="21">
        <f t="shared" si="1445"/>
        <v>11</v>
      </c>
      <c r="I7211" s="13"/>
      <c r="J7211" s="11" t="str">
        <f t="shared" ref="J7211:J7242" si="1451">IF(H7211=F7211,"X","")</f>
        <v/>
      </c>
      <c r="K7211" s="11" t="str">
        <f t="shared" ref="K7211:K7242" si="1452">IF(H7211&gt;F7211,"U","")</f>
        <v/>
      </c>
      <c r="L7211" s="11" t="str">
        <f t="shared" ref="L7211:L7242" si="1453">IF(H7211&lt;F7211,"O","")</f>
        <v>O</v>
      </c>
      <c r="M7211" s="13"/>
      <c r="X7211" s="13"/>
    </row>
    <row r="7212" spans="1:24" x14ac:dyDescent="0.3">
      <c r="A7212" s="13"/>
      <c r="B7212" s="11">
        <v>8230</v>
      </c>
      <c r="C7212" s="14">
        <f t="shared" si="1444"/>
        <v>90.719300000000004</v>
      </c>
      <c r="D7212" s="13"/>
      <c r="E7212" s="14">
        <f t="shared" si="1450"/>
        <v>90.718199999999996</v>
      </c>
      <c r="F7212" s="21">
        <f t="shared" si="1449"/>
        <v>12</v>
      </c>
      <c r="G7212" s="13"/>
      <c r="H7212" s="21">
        <f t="shared" si="1445"/>
        <v>11</v>
      </c>
      <c r="I7212" s="13"/>
      <c r="J7212" s="11" t="str">
        <f t="shared" si="1451"/>
        <v/>
      </c>
      <c r="K7212" s="11" t="str">
        <f t="shared" si="1452"/>
        <v/>
      </c>
      <c r="L7212" s="11" t="str">
        <f t="shared" si="1453"/>
        <v>O</v>
      </c>
      <c r="M7212" s="13"/>
      <c r="X7212" s="13"/>
    </row>
    <row r="7213" spans="1:24" x14ac:dyDescent="0.3">
      <c r="A7213" s="13"/>
      <c r="B7213" s="11">
        <v>8231</v>
      </c>
      <c r="C7213" s="14">
        <f t="shared" si="1444"/>
        <v>90.724900000000005</v>
      </c>
      <c r="D7213" s="13"/>
      <c r="E7213" s="14">
        <f t="shared" si="1450"/>
        <v>90.723799999999997</v>
      </c>
      <c r="F7213" s="21">
        <f t="shared" ref="F7213:F7237" si="1454">ROUND((14/2)+((0.86-(E7213-90))/0.14)*(14/3),0)</f>
        <v>12</v>
      </c>
      <c r="G7213" s="13"/>
      <c r="H7213" s="21">
        <f t="shared" si="1445"/>
        <v>11</v>
      </c>
      <c r="I7213" s="13"/>
      <c r="J7213" s="11" t="str">
        <f t="shared" si="1451"/>
        <v/>
      </c>
      <c r="K7213" s="11" t="str">
        <f t="shared" si="1452"/>
        <v/>
      </c>
      <c r="L7213" s="11" t="str">
        <f t="shared" si="1453"/>
        <v>O</v>
      </c>
      <c r="M7213" s="13"/>
      <c r="X7213" s="13"/>
    </row>
    <row r="7214" spans="1:24" x14ac:dyDescent="0.3">
      <c r="A7214" s="13"/>
      <c r="B7214" s="11">
        <v>8232</v>
      </c>
      <c r="C7214" s="14">
        <f t="shared" si="1444"/>
        <v>90.730400000000003</v>
      </c>
      <c r="D7214" s="13"/>
      <c r="E7214" s="14">
        <f t="shared" si="1450"/>
        <v>90.729299999999995</v>
      </c>
      <c r="F7214" s="21">
        <f t="shared" si="1454"/>
        <v>11</v>
      </c>
      <c r="G7214" s="13"/>
      <c r="H7214" s="21">
        <f t="shared" si="1445"/>
        <v>11</v>
      </c>
      <c r="I7214" s="13"/>
      <c r="J7214" s="11" t="str">
        <f t="shared" si="1451"/>
        <v>X</v>
      </c>
      <c r="K7214" s="11" t="str">
        <f t="shared" si="1452"/>
        <v/>
      </c>
      <c r="L7214" s="11" t="str">
        <f t="shared" si="1453"/>
        <v/>
      </c>
      <c r="M7214" s="13"/>
      <c r="X7214" s="13"/>
    </row>
    <row r="7215" spans="1:24" x14ac:dyDescent="0.3">
      <c r="A7215" s="13"/>
      <c r="B7215" s="11">
        <v>8233</v>
      </c>
      <c r="C7215" s="14">
        <f t="shared" si="1444"/>
        <v>90.735900000000001</v>
      </c>
      <c r="D7215" s="13"/>
      <c r="E7215" s="14">
        <f t="shared" si="1450"/>
        <v>90.734800000000007</v>
      </c>
      <c r="F7215" s="21">
        <f t="shared" si="1454"/>
        <v>11</v>
      </c>
      <c r="G7215" s="13"/>
      <c r="H7215" s="21">
        <f t="shared" si="1445"/>
        <v>11</v>
      </c>
      <c r="I7215" s="13"/>
      <c r="J7215" s="11" t="str">
        <f t="shared" si="1451"/>
        <v>X</v>
      </c>
      <c r="K7215" s="11" t="str">
        <f t="shared" si="1452"/>
        <v/>
      </c>
      <c r="L7215" s="11" t="str">
        <f t="shared" si="1453"/>
        <v/>
      </c>
      <c r="M7215" s="13"/>
      <c r="X7215" s="13"/>
    </row>
    <row r="7216" spans="1:24" x14ac:dyDescent="0.3">
      <c r="A7216" s="13"/>
      <c r="B7216" s="11">
        <v>8234</v>
      </c>
      <c r="C7216" s="14">
        <f t="shared" si="1444"/>
        <v>90.741399999999999</v>
      </c>
      <c r="D7216" s="13"/>
      <c r="E7216" s="14">
        <f t="shared" si="1450"/>
        <v>90.740300000000005</v>
      </c>
      <c r="F7216" s="21">
        <f t="shared" si="1454"/>
        <v>11</v>
      </c>
      <c r="G7216" s="13"/>
      <c r="H7216" s="21">
        <f t="shared" si="1445"/>
        <v>11</v>
      </c>
      <c r="I7216" s="13"/>
      <c r="J7216" s="11" t="str">
        <f t="shared" si="1451"/>
        <v>X</v>
      </c>
      <c r="K7216" s="11" t="str">
        <f t="shared" si="1452"/>
        <v/>
      </c>
      <c r="L7216" s="11" t="str">
        <f t="shared" si="1453"/>
        <v/>
      </c>
      <c r="M7216" s="13"/>
      <c r="X7216" s="13"/>
    </row>
    <row r="7217" spans="1:24" x14ac:dyDescent="0.3">
      <c r="A7217" s="13"/>
      <c r="B7217" s="11">
        <v>8235</v>
      </c>
      <c r="C7217" s="14">
        <f t="shared" si="1444"/>
        <v>90.746899999999997</v>
      </c>
      <c r="D7217" s="13"/>
      <c r="E7217" s="14">
        <f t="shared" si="1450"/>
        <v>90.745900000000006</v>
      </c>
      <c r="F7217" s="21">
        <f t="shared" si="1454"/>
        <v>11</v>
      </c>
      <c r="G7217" s="13"/>
      <c r="H7217" s="21">
        <f t="shared" si="1445"/>
        <v>10</v>
      </c>
      <c r="I7217" s="13"/>
      <c r="J7217" s="11" t="str">
        <f t="shared" si="1451"/>
        <v/>
      </c>
      <c r="K7217" s="11" t="str">
        <f t="shared" si="1452"/>
        <v/>
      </c>
      <c r="L7217" s="11" t="str">
        <f t="shared" si="1453"/>
        <v>O</v>
      </c>
      <c r="M7217" s="13"/>
      <c r="X7217" s="13"/>
    </row>
    <row r="7218" spans="1:24" x14ac:dyDescent="0.3">
      <c r="A7218" s="13"/>
      <c r="B7218" s="11">
        <v>8236</v>
      </c>
      <c r="C7218" s="14">
        <f t="shared" si="1444"/>
        <v>90.752399999999994</v>
      </c>
      <c r="D7218" s="13"/>
      <c r="E7218" s="14">
        <f t="shared" si="1450"/>
        <v>90.751400000000004</v>
      </c>
      <c r="F7218" s="21">
        <f t="shared" si="1454"/>
        <v>11</v>
      </c>
      <c r="G7218" s="13"/>
      <c r="H7218" s="21">
        <f t="shared" si="1445"/>
        <v>10</v>
      </c>
      <c r="I7218" s="13"/>
      <c r="J7218" s="11" t="str">
        <f t="shared" si="1451"/>
        <v/>
      </c>
      <c r="K7218" s="11" t="str">
        <f t="shared" si="1452"/>
        <v/>
      </c>
      <c r="L7218" s="11" t="str">
        <f t="shared" si="1453"/>
        <v>O</v>
      </c>
      <c r="M7218" s="13"/>
      <c r="X7218" s="13"/>
    </row>
    <row r="7219" spans="1:24" x14ac:dyDescent="0.3">
      <c r="A7219" s="13"/>
      <c r="B7219" s="11">
        <v>8237</v>
      </c>
      <c r="C7219" s="14">
        <f t="shared" si="1444"/>
        <v>90.757900000000006</v>
      </c>
      <c r="D7219" s="13"/>
      <c r="E7219" s="14">
        <f t="shared" si="1450"/>
        <v>90.756900000000002</v>
      </c>
      <c r="F7219" s="21">
        <f t="shared" si="1454"/>
        <v>10</v>
      </c>
      <c r="G7219" s="13"/>
      <c r="H7219" s="21">
        <f t="shared" si="1445"/>
        <v>10</v>
      </c>
      <c r="I7219" s="13"/>
      <c r="J7219" s="11" t="str">
        <f t="shared" si="1451"/>
        <v>X</v>
      </c>
      <c r="K7219" s="11" t="str">
        <f t="shared" si="1452"/>
        <v/>
      </c>
      <c r="L7219" s="11" t="str">
        <f t="shared" si="1453"/>
        <v/>
      </c>
      <c r="M7219" s="13"/>
      <c r="X7219" s="13"/>
    </row>
    <row r="7220" spans="1:24" x14ac:dyDescent="0.3">
      <c r="A7220" s="13"/>
      <c r="B7220" s="11">
        <v>8238</v>
      </c>
      <c r="C7220" s="14">
        <f t="shared" si="1444"/>
        <v>90.763400000000004</v>
      </c>
      <c r="D7220" s="13"/>
      <c r="E7220" s="14">
        <f t="shared" si="1450"/>
        <v>90.7624</v>
      </c>
      <c r="F7220" s="21">
        <f t="shared" si="1454"/>
        <v>10</v>
      </c>
      <c r="G7220" s="13"/>
      <c r="H7220" s="21">
        <f t="shared" si="1445"/>
        <v>10</v>
      </c>
      <c r="I7220" s="13"/>
      <c r="J7220" s="11" t="str">
        <f t="shared" si="1451"/>
        <v>X</v>
      </c>
      <c r="K7220" s="11" t="str">
        <f t="shared" si="1452"/>
        <v/>
      </c>
      <c r="L7220" s="11" t="str">
        <f t="shared" si="1453"/>
        <v/>
      </c>
      <c r="M7220" s="13"/>
      <c r="X7220" s="13"/>
    </row>
    <row r="7221" spans="1:24" x14ac:dyDescent="0.3">
      <c r="A7221" s="13"/>
      <c r="B7221" s="11">
        <v>8239</v>
      </c>
      <c r="C7221" s="14">
        <f t="shared" si="1444"/>
        <v>90.768900000000002</v>
      </c>
      <c r="D7221" s="13"/>
      <c r="E7221" s="14">
        <f t="shared" si="1450"/>
        <v>90.768000000000001</v>
      </c>
      <c r="F7221" s="21">
        <f t="shared" si="1454"/>
        <v>10</v>
      </c>
      <c r="G7221" s="13"/>
      <c r="H7221" s="21">
        <f t="shared" si="1445"/>
        <v>9</v>
      </c>
      <c r="I7221" s="13"/>
      <c r="J7221" s="11" t="str">
        <f t="shared" si="1451"/>
        <v/>
      </c>
      <c r="K7221" s="11" t="str">
        <f t="shared" si="1452"/>
        <v/>
      </c>
      <c r="L7221" s="11" t="str">
        <f t="shared" si="1453"/>
        <v>O</v>
      </c>
      <c r="M7221" s="13"/>
      <c r="X7221" s="13"/>
    </row>
    <row r="7222" spans="1:24" x14ac:dyDescent="0.3">
      <c r="A7222" s="13"/>
      <c r="B7222" s="11">
        <v>8240</v>
      </c>
      <c r="C7222" s="14">
        <f t="shared" si="1444"/>
        <v>90.7744</v>
      </c>
      <c r="D7222" s="13"/>
      <c r="E7222" s="14">
        <f t="shared" si="1450"/>
        <v>90.773499999999999</v>
      </c>
      <c r="F7222" s="21">
        <f t="shared" si="1454"/>
        <v>10</v>
      </c>
      <c r="G7222" s="13"/>
      <c r="H7222" s="21">
        <f t="shared" si="1445"/>
        <v>9</v>
      </c>
      <c r="I7222" s="13"/>
      <c r="J7222" s="11" t="str">
        <f t="shared" si="1451"/>
        <v/>
      </c>
      <c r="K7222" s="11" t="str">
        <f t="shared" si="1452"/>
        <v/>
      </c>
      <c r="L7222" s="11" t="str">
        <f t="shared" si="1453"/>
        <v>O</v>
      </c>
      <c r="M7222" s="13"/>
      <c r="X7222" s="13"/>
    </row>
    <row r="7223" spans="1:24" x14ac:dyDescent="0.3">
      <c r="A7223" s="13"/>
      <c r="B7223" s="11">
        <v>8241</v>
      </c>
      <c r="C7223" s="14">
        <f t="shared" si="1444"/>
        <v>90.78</v>
      </c>
      <c r="D7223" s="13"/>
      <c r="E7223" s="14">
        <f t="shared" si="1450"/>
        <v>90.778999999999996</v>
      </c>
      <c r="F7223" s="21">
        <f t="shared" si="1454"/>
        <v>10</v>
      </c>
      <c r="G7223" s="13"/>
      <c r="H7223" s="21">
        <f t="shared" si="1445"/>
        <v>10</v>
      </c>
      <c r="I7223" s="13"/>
      <c r="J7223" s="11" t="str">
        <f t="shared" si="1451"/>
        <v>X</v>
      </c>
      <c r="K7223" s="11" t="str">
        <f t="shared" si="1452"/>
        <v/>
      </c>
      <c r="L7223" s="11" t="str">
        <f t="shared" si="1453"/>
        <v/>
      </c>
      <c r="M7223" s="13"/>
      <c r="X7223" s="13"/>
    </row>
    <row r="7224" spans="1:24" x14ac:dyDescent="0.3">
      <c r="A7224" s="13"/>
      <c r="B7224" s="11">
        <v>8242</v>
      </c>
      <c r="C7224" s="14">
        <f t="shared" si="1444"/>
        <v>90.785499999999999</v>
      </c>
      <c r="D7224" s="13"/>
      <c r="E7224" s="14">
        <f t="shared" si="1450"/>
        <v>90.784499999999994</v>
      </c>
      <c r="F7224" s="21">
        <f t="shared" si="1454"/>
        <v>10</v>
      </c>
      <c r="G7224" s="13"/>
      <c r="H7224" s="21">
        <f t="shared" si="1445"/>
        <v>10</v>
      </c>
      <c r="I7224" s="13"/>
      <c r="J7224" s="11" t="str">
        <f t="shared" si="1451"/>
        <v>X</v>
      </c>
      <c r="K7224" s="11" t="str">
        <f t="shared" si="1452"/>
        <v/>
      </c>
      <c r="L7224" s="11" t="str">
        <f t="shared" si="1453"/>
        <v/>
      </c>
      <c r="M7224" s="13"/>
      <c r="X7224" s="13"/>
    </row>
    <row r="7225" spans="1:24" x14ac:dyDescent="0.3">
      <c r="A7225" s="13"/>
      <c r="B7225" s="11">
        <v>8243</v>
      </c>
      <c r="C7225" s="14">
        <f t="shared" si="1444"/>
        <v>90.790999999999997</v>
      </c>
      <c r="D7225" s="13"/>
      <c r="E7225" s="14">
        <f t="shared" si="1450"/>
        <v>90.790099999999995</v>
      </c>
      <c r="F7225" s="21">
        <f t="shared" si="1454"/>
        <v>9</v>
      </c>
      <c r="G7225" s="13"/>
      <c r="H7225" s="21">
        <f t="shared" si="1445"/>
        <v>9</v>
      </c>
      <c r="I7225" s="13"/>
      <c r="J7225" s="11" t="str">
        <f t="shared" si="1451"/>
        <v>X</v>
      </c>
      <c r="K7225" s="11" t="str">
        <f t="shared" si="1452"/>
        <v/>
      </c>
      <c r="L7225" s="11" t="str">
        <f t="shared" si="1453"/>
        <v/>
      </c>
      <c r="M7225" s="13"/>
      <c r="X7225" s="13"/>
    </row>
    <row r="7226" spans="1:24" x14ac:dyDescent="0.3">
      <c r="A7226" s="13"/>
      <c r="B7226" s="11">
        <v>8244</v>
      </c>
      <c r="C7226" s="14">
        <f t="shared" si="1444"/>
        <v>90.796499999999995</v>
      </c>
      <c r="D7226" s="13"/>
      <c r="E7226" s="14">
        <f t="shared" si="1450"/>
        <v>90.795599999999993</v>
      </c>
      <c r="F7226" s="21">
        <f t="shared" si="1454"/>
        <v>9</v>
      </c>
      <c r="G7226" s="13"/>
      <c r="H7226" s="21">
        <f t="shared" si="1445"/>
        <v>9</v>
      </c>
      <c r="I7226" s="13"/>
      <c r="J7226" s="11" t="str">
        <f t="shared" si="1451"/>
        <v>X</v>
      </c>
      <c r="K7226" s="11" t="str">
        <f t="shared" si="1452"/>
        <v/>
      </c>
      <c r="L7226" s="11" t="str">
        <f t="shared" si="1453"/>
        <v/>
      </c>
      <c r="M7226" s="13"/>
      <c r="X7226" s="13"/>
    </row>
    <row r="7227" spans="1:24" x14ac:dyDescent="0.3">
      <c r="A7227" s="13"/>
      <c r="B7227" s="11">
        <v>8245</v>
      </c>
      <c r="C7227" s="14">
        <f t="shared" si="1444"/>
        <v>90.802000000000007</v>
      </c>
      <c r="D7227" s="13"/>
      <c r="E7227" s="14">
        <f t="shared" si="1450"/>
        <v>90.801100000000005</v>
      </c>
      <c r="F7227" s="21">
        <f t="shared" si="1454"/>
        <v>9</v>
      </c>
      <c r="G7227" s="13"/>
      <c r="H7227" s="21">
        <f t="shared" si="1445"/>
        <v>9</v>
      </c>
      <c r="I7227" s="13"/>
      <c r="J7227" s="11" t="str">
        <f t="shared" si="1451"/>
        <v>X</v>
      </c>
      <c r="K7227" s="11" t="str">
        <f t="shared" si="1452"/>
        <v/>
      </c>
      <c r="L7227" s="11" t="str">
        <f t="shared" si="1453"/>
        <v/>
      </c>
      <c r="M7227" s="13"/>
      <c r="X7227" s="13"/>
    </row>
    <row r="7228" spans="1:24" x14ac:dyDescent="0.3">
      <c r="A7228" s="13"/>
      <c r="B7228" s="11">
        <v>8246</v>
      </c>
      <c r="C7228" s="14">
        <f t="shared" si="1444"/>
        <v>90.807500000000005</v>
      </c>
      <c r="D7228" s="13"/>
      <c r="E7228" s="14">
        <f t="shared" si="1450"/>
        <v>90.806600000000003</v>
      </c>
      <c r="F7228" s="21">
        <f t="shared" si="1454"/>
        <v>9</v>
      </c>
      <c r="G7228" s="13"/>
      <c r="H7228" s="21">
        <f t="shared" si="1445"/>
        <v>9</v>
      </c>
      <c r="I7228" s="13"/>
      <c r="J7228" s="11" t="str">
        <f t="shared" si="1451"/>
        <v>X</v>
      </c>
      <c r="K7228" s="11" t="str">
        <f t="shared" si="1452"/>
        <v/>
      </c>
      <c r="L7228" s="11" t="str">
        <f t="shared" si="1453"/>
        <v/>
      </c>
      <c r="M7228" s="13"/>
      <c r="X7228" s="13"/>
    </row>
    <row r="7229" spans="1:24" x14ac:dyDescent="0.3">
      <c r="A7229" s="13"/>
      <c r="B7229" s="11">
        <v>8247</v>
      </c>
      <c r="C7229" s="14">
        <f t="shared" si="1444"/>
        <v>90.813000000000002</v>
      </c>
      <c r="D7229" s="13"/>
      <c r="E7229" s="14">
        <f t="shared" si="1450"/>
        <v>90.812200000000004</v>
      </c>
      <c r="F7229" s="21">
        <f t="shared" si="1454"/>
        <v>9</v>
      </c>
      <c r="G7229" s="13"/>
      <c r="H7229" s="21">
        <f t="shared" si="1445"/>
        <v>8</v>
      </c>
      <c r="I7229" s="13"/>
      <c r="J7229" s="11" t="str">
        <f t="shared" si="1451"/>
        <v/>
      </c>
      <c r="K7229" s="11" t="str">
        <f t="shared" si="1452"/>
        <v/>
      </c>
      <c r="L7229" s="11" t="str">
        <f t="shared" si="1453"/>
        <v>O</v>
      </c>
      <c r="M7229" s="13"/>
      <c r="X7229" s="13"/>
    </row>
    <row r="7230" spans="1:24" x14ac:dyDescent="0.3">
      <c r="A7230" s="13"/>
      <c r="B7230" s="11">
        <v>8248</v>
      </c>
      <c r="C7230" s="14">
        <f t="shared" si="1444"/>
        <v>90.8185</v>
      </c>
      <c r="D7230" s="13"/>
      <c r="E7230" s="14">
        <f t="shared" si="1450"/>
        <v>90.817700000000002</v>
      </c>
      <c r="F7230" s="21">
        <f t="shared" si="1454"/>
        <v>8</v>
      </c>
      <c r="G7230" s="13"/>
      <c r="H7230" s="21">
        <f t="shared" si="1445"/>
        <v>8</v>
      </c>
      <c r="I7230" s="13"/>
      <c r="J7230" s="11" t="str">
        <f t="shared" si="1451"/>
        <v>X</v>
      </c>
      <c r="K7230" s="11" t="str">
        <f t="shared" si="1452"/>
        <v/>
      </c>
      <c r="L7230" s="11" t="str">
        <f t="shared" si="1453"/>
        <v/>
      </c>
      <c r="M7230" s="13"/>
      <c r="X7230" s="13"/>
    </row>
    <row r="7231" spans="1:24" x14ac:dyDescent="0.3">
      <c r="A7231" s="13"/>
      <c r="B7231" s="11">
        <v>8249</v>
      </c>
      <c r="C7231" s="14">
        <f t="shared" si="1444"/>
        <v>90.823999999999998</v>
      </c>
      <c r="D7231" s="13"/>
      <c r="E7231" s="14">
        <f t="shared" si="1450"/>
        <v>90.8232</v>
      </c>
      <c r="F7231" s="21">
        <f t="shared" si="1454"/>
        <v>8</v>
      </c>
      <c r="G7231" s="13"/>
      <c r="H7231" s="21">
        <f t="shared" si="1445"/>
        <v>8</v>
      </c>
      <c r="I7231" s="13"/>
      <c r="J7231" s="11" t="str">
        <f t="shared" si="1451"/>
        <v>X</v>
      </c>
      <c r="K7231" s="11" t="str">
        <f t="shared" si="1452"/>
        <v/>
      </c>
      <c r="L7231" s="11" t="str">
        <f t="shared" si="1453"/>
        <v/>
      </c>
      <c r="M7231" s="13"/>
      <c r="X7231" s="13"/>
    </row>
    <row r="7232" spans="1:24" x14ac:dyDescent="0.3">
      <c r="A7232" s="13"/>
      <c r="B7232" s="11">
        <v>8250</v>
      </c>
      <c r="C7232" s="14">
        <f t="shared" si="1444"/>
        <v>90.829499999999996</v>
      </c>
      <c r="D7232" s="13"/>
      <c r="E7232" s="14">
        <f t="shared" si="1450"/>
        <v>90.828699999999998</v>
      </c>
      <c r="F7232" s="21">
        <f t="shared" si="1454"/>
        <v>8</v>
      </c>
      <c r="G7232" s="13"/>
      <c r="H7232" s="21">
        <f t="shared" si="1445"/>
        <v>8</v>
      </c>
      <c r="I7232" s="13"/>
      <c r="J7232" s="11" t="str">
        <f t="shared" si="1451"/>
        <v>X</v>
      </c>
      <c r="K7232" s="11" t="str">
        <f t="shared" si="1452"/>
        <v/>
      </c>
      <c r="L7232" s="11" t="str">
        <f t="shared" si="1453"/>
        <v/>
      </c>
      <c r="M7232" s="13"/>
      <c r="X7232" s="13"/>
    </row>
    <row r="7233" spans="1:24" x14ac:dyDescent="0.3">
      <c r="A7233" s="13"/>
      <c r="B7233" s="11">
        <v>8251</v>
      </c>
      <c r="C7233" s="14">
        <f t="shared" si="1444"/>
        <v>90.834999999999994</v>
      </c>
      <c r="D7233" s="13"/>
      <c r="E7233" s="14">
        <f t="shared" si="1450"/>
        <v>90.834299999999999</v>
      </c>
      <c r="F7233" s="21">
        <f t="shared" si="1454"/>
        <v>8</v>
      </c>
      <c r="G7233" s="13"/>
      <c r="H7233" s="21">
        <f t="shared" si="1445"/>
        <v>7</v>
      </c>
      <c r="I7233" s="13"/>
      <c r="J7233" s="11" t="str">
        <f t="shared" si="1451"/>
        <v/>
      </c>
      <c r="K7233" s="11" t="str">
        <f t="shared" si="1452"/>
        <v/>
      </c>
      <c r="L7233" s="11" t="str">
        <f t="shared" si="1453"/>
        <v>O</v>
      </c>
      <c r="M7233" s="13"/>
      <c r="X7233" s="13"/>
    </row>
    <row r="7234" spans="1:24" x14ac:dyDescent="0.3">
      <c r="A7234" s="13"/>
      <c r="B7234" s="11">
        <v>8252</v>
      </c>
      <c r="C7234" s="14">
        <f t="shared" si="1444"/>
        <v>90.840500000000006</v>
      </c>
      <c r="D7234" s="13"/>
      <c r="E7234" s="14">
        <f t="shared" si="1450"/>
        <v>90.839799999999997</v>
      </c>
      <c r="F7234" s="21">
        <f t="shared" si="1454"/>
        <v>8</v>
      </c>
      <c r="G7234" s="13"/>
      <c r="H7234" s="21">
        <f t="shared" si="1445"/>
        <v>7</v>
      </c>
      <c r="I7234" s="13"/>
      <c r="J7234" s="11" t="str">
        <f t="shared" si="1451"/>
        <v/>
      </c>
      <c r="K7234" s="11" t="str">
        <f t="shared" si="1452"/>
        <v/>
      </c>
      <c r="L7234" s="11" t="str">
        <f t="shared" si="1453"/>
        <v>O</v>
      </c>
      <c r="M7234" s="13"/>
      <c r="X7234" s="13"/>
    </row>
    <row r="7235" spans="1:24" x14ac:dyDescent="0.3">
      <c r="A7235" s="13"/>
      <c r="B7235" s="11">
        <v>8253</v>
      </c>
      <c r="C7235" s="14">
        <f t="shared" si="1444"/>
        <v>90.846000000000004</v>
      </c>
      <c r="D7235" s="13"/>
      <c r="E7235" s="14">
        <f t="shared" si="1450"/>
        <v>90.845299999999995</v>
      </c>
      <c r="F7235" s="21">
        <f t="shared" si="1454"/>
        <v>7</v>
      </c>
      <c r="G7235" s="13"/>
      <c r="H7235" s="21">
        <f t="shared" si="1445"/>
        <v>7</v>
      </c>
      <c r="I7235" s="13"/>
      <c r="J7235" s="11" t="str">
        <f t="shared" si="1451"/>
        <v>X</v>
      </c>
      <c r="K7235" s="11" t="str">
        <f t="shared" si="1452"/>
        <v/>
      </c>
      <c r="L7235" s="11" t="str">
        <f t="shared" si="1453"/>
        <v/>
      </c>
      <c r="M7235" s="13"/>
      <c r="X7235" s="13"/>
    </row>
    <row r="7236" spans="1:24" x14ac:dyDescent="0.3">
      <c r="A7236" s="13"/>
      <c r="B7236" s="11">
        <v>8254</v>
      </c>
      <c r="C7236" s="14">
        <f t="shared" si="1444"/>
        <v>90.851500000000001</v>
      </c>
      <c r="D7236" s="13"/>
      <c r="E7236" s="14">
        <f t="shared" si="1450"/>
        <v>90.850800000000007</v>
      </c>
      <c r="F7236" s="21">
        <f t="shared" si="1454"/>
        <v>7</v>
      </c>
      <c r="G7236" s="13"/>
      <c r="H7236" s="21">
        <f t="shared" si="1445"/>
        <v>7</v>
      </c>
      <c r="I7236" s="13"/>
      <c r="J7236" s="11" t="str">
        <f t="shared" si="1451"/>
        <v>X</v>
      </c>
      <c r="K7236" s="11" t="str">
        <f t="shared" si="1452"/>
        <v/>
      </c>
      <c r="L7236" s="11" t="str">
        <f t="shared" si="1453"/>
        <v/>
      </c>
      <c r="M7236" s="13"/>
      <c r="X7236" s="13"/>
    </row>
    <row r="7237" spans="1:24" x14ac:dyDescent="0.3">
      <c r="A7237" s="13"/>
      <c r="B7237" s="11">
        <v>8255</v>
      </c>
      <c r="C7237" s="14">
        <f t="shared" si="1444"/>
        <v>90.856999999999999</v>
      </c>
      <c r="D7237" s="13"/>
      <c r="E7237" s="14">
        <f t="shared" si="1450"/>
        <v>90.856399999999994</v>
      </c>
      <c r="F7237" s="21">
        <f t="shared" si="1454"/>
        <v>7</v>
      </c>
      <c r="G7237" s="13"/>
      <c r="H7237" s="21">
        <f t="shared" si="1445"/>
        <v>5.9999999999999991</v>
      </c>
      <c r="I7237" s="13"/>
      <c r="J7237" s="11" t="str">
        <f t="shared" si="1451"/>
        <v/>
      </c>
      <c r="K7237" s="11" t="str">
        <f t="shared" si="1452"/>
        <v/>
      </c>
      <c r="L7237" s="11" t="str">
        <f t="shared" si="1453"/>
        <v>O</v>
      </c>
      <c r="M7237" s="13"/>
      <c r="X7237" s="13"/>
    </row>
    <row r="7238" spans="1:24" x14ac:dyDescent="0.3">
      <c r="A7238" s="13"/>
      <c r="B7238" s="11">
        <v>8256</v>
      </c>
      <c r="C7238" s="14">
        <f t="shared" ref="C7238:C7301" si="1455">ROUND(SQRT(B7238),4)</f>
        <v>90.862499999999997</v>
      </c>
      <c r="D7238" s="13"/>
      <c r="E7238" s="14">
        <f t="shared" si="1450"/>
        <v>90.861900000000006</v>
      </c>
      <c r="F7238" s="21">
        <f t="shared" ref="F7238:F7262" si="1456">ROUND(((1-(E7238-90))/0.14)*(14/2),0)</f>
        <v>7</v>
      </c>
      <c r="G7238" s="13"/>
      <c r="H7238" s="21">
        <f t="shared" si="1445"/>
        <v>5.9999999999999991</v>
      </c>
      <c r="I7238" s="13"/>
      <c r="J7238" s="11" t="str">
        <f t="shared" si="1451"/>
        <v/>
      </c>
      <c r="K7238" s="11" t="str">
        <f t="shared" si="1452"/>
        <v/>
      </c>
      <c r="L7238" s="11" t="str">
        <f t="shared" si="1453"/>
        <v>O</v>
      </c>
      <c r="M7238" s="13"/>
      <c r="X7238" s="13"/>
    </row>
    <row r="7239" spans="1:24" x14ac:dyDescent="0.3">
      <c r="A7239" s="13"/>
      <c r="B7239" s="11">
        <v>8257</v>
      </c>
      <c r="C7239" s="14">
        <f t="shared" si="1455"/>
        <v>90.867999999999995</v>
      </c>
      <c r="D7239" s="13"/>
      <c r="E7239" s="14">
        <f t="shared" si="1450"/>
        <v>90.867400000000004</v>
      </c>
      <c r="F7239" s="21">
        <f t="shared" si="1456"/>
        <v>7</v>
      </c>
      <c r="G7239" s="13"/>
      <c r="H7239" s="21">
        <f t="shared" ref="H7239:H7302" si="1457">ROUND(C7239-E7239,4)*10000</f>
        <v>5.9999999999999991</v>
      </c>
      <c r="I7239" s="13"/>
      <c r="J7239" s="11" t="str">
        <f t="shared" si="1451"/>
        <v/>
      </c>
      <c r="K7239" s="11" t="str">
        <f t="shared" si="1452"/>
        <v/>
      </c>
      <c r="L7239" s="11" t="str">
        <f t="shared" si="1453"/>
        <v>O</v>
      </c>
      <c r="M7239" s="13"/>
      <c r="X7239" s="13"/>
    </row>
    <row r="7240" spans="1:24" x14ac:dyDescent="0.3">
      <c r="A7240" s="13"/>
      <c r="B7240" s="11">
        <v>8258</v>
      </c>
      <c r="C7240" s="14">
        <f t="shared" si="1455"/>
        <v>90.873500000000007</v>
      </c>
      <c r="D7240" s="13"/>
      <c r="E7240" s="14">
        <f t="shared" si="1450"/>
        <v>90.872900000000001</v>
      </c>
      <c r="F7240" s="21">
        <f t="shared" si="1456"/>
        <v>6</v>
      </c>
      <c r="G7240" s="13"/>
      <c r="H7240" s="21">
        <f t="shared" si="1457"/>
        <v>5.9999999999999991</v>
      </c>
      <c r="I7240" s="13"/>
      <c r="J7240" s="11" t="str">
        <f t="shared" si="1451"/>
        <v>X</v>
      </c>
      <c r="K7240" s="11" t="str">
        <f t="shared" si="1452"/>
        <v/>
      </c>
      <c r="L7240" s="11" t="str">
        <f t="shared" si="1453"/>
        <v/>
      </c>
      <c r="M7240" s="13"/>
      <c r="X7240" s="13"/>
    </row>
    <row r="7241" spans="1:24" x14ac:dyDescent="0.3">
      <c r="A7241" s="13"/>
      <c r="B7241" s="11">
        <v>8259</v>
      </c>
      <c r="C7241" s="14">
        <f t="shared" si="1455"/>
        <v>90.879000000000005</v>
      </c>
      <c r="D7241" s="13"/>
      <c r="E7241" s="14">
        <f t="shared" si="1450"/>
        <v>90.878500000000003</v>
      </c>
      <c r="F7241" s="21">
        <f t="shared" si="1456"/>
        <v>6</v>
      </c>
      <c r="G7241" s="13"/>
      <c r="H7241" s="21">
        <f t="shared" si="1457"/>
        <v>5</v>
      </c>
      <c r="I7241" s="13"/>
      <c r="J7241" s="11" t="str">
        <f t="shared" si="1451"/>
        <v/>
      </c>
      <c r="K7241" s="11" t="str">
        <f t="shared" si="1452"/>
        <v/>
      </c>
      <c r="L7241" s="11" t="str">
        <f t="shared" si="1453"/>
        <v>O</v>
      </c>
      <c r="M7241" s="13"/>
      <c r="X7241" s="13"/>
    </row>
    <row r="7242" spans="1:24" x14ac:dyDescent="0.3">
      <c r="A7242" s="13"/>
      <c r="B7242" s="11">
        <v>8260</v>
      </c>
      <c r="C7242" s="14">
        <f t="shared" si="1455"/>
        <v>90.884500000000003</v>
      </c>
      <c r="D7242" s="13"/>
      <c r="E7242" s="14">
        <f t="shared" si="1450"/>
        <v>90.884</v>
      </c>
      <c r="F7242" s="21">
        <f t="shared" si="1456"/>
        <v>6</v>
      </c>
      <c r="G7242" s="13"/>
      <c r="H7242" s="21">
        <f t="shared" si="1457"/>
        <v>5</v>
      </c>
      <c r="I7242" s="13"/>
      <c r="J7242" s="11" t="str">
        <f t="shared" si="1451"/>
        <v/>
      </c>
      <c r="K7242" s="11" t="str">
        <f t="shared" si="1452"/>
        <v/>
      </c>
      <c r="L7242" s="11" t="str">
        <f t="shared" si="1453"/>
        <v>O</v>
      </c>
      <c r="M7242" s="13"/>
      <c r="X7242" s="13"/>
    </row>
    <row r="7243" spans="1:24" x14ac:dyDescent="0.3">
      <c r="A7243" s="13"/>
      <c r="B7243" s="11">
        <v>8261</v>
      </c>
      <c r="C7243" s="14">
        <f t="shared" si="1455"/>
        <v>90.89</v>
      </c>
      <c r="D7243" s="13"/>
      <c r="E7243" s="14">
        <f t="shared" si="1450"/>
        <v>90.889499999999998</v>
      </c>
      <c r="F7243" s="21">
        <f t="shared" si="1456"/>
        <v>6</v>
      </c>
      <c r="G7243" s="13"/>
      <c r="H7243" s="21">
        <f t="shared" si="1457"/>
        <v>5</v>
      </c>
      <c r="I7243" s="13"/>
      <c r="J7243" s="11" t="str">
        <f t="shared" ref="J7243:J7262" si="1458">IF(H7243=F7243,"X","")</f>
        <v/>
      </c>
      <c r="K7243" s="11" t="str">
        <f t="shared" ref="K7243:K7262" si="1459">IF(H7243&gt;F7243,"U","")</f>
        <v/>
      </c>
      <c r="L7243" s="11" t="str">
        <f t="shared" ref="L7243:L7262" si="1460">IF(H7243&lt;F7243,"O","")</f>
        <v>O</v>
      </c>
      <c r="M7243" s="13"/>
      <c r="X7243" s="13"/>
    </row>
    <row r="7244" spans="1:24" x14ac:dyDescent="0.3">
      <c r="A7244" s="13"/>
      <c r="B7244" s="11">
        <v>8262</v>
      </c>
      <c r="C7244" s="14">
        <f t="shared" si="1455"/>
        <v>90.895499999999998</v>
      </c>
      <c r="D7244" s="13"/>
      <c r="E7244" s="14">
        <f t="shared" si="1450"/>
        <v>90.894999999999996</v>
      </c>
      <c r="F7244" s="21">
        <f t="shared" si="1456"/>
        <v>5</v>
      </c>
      <c r="G7244" s="13"/>
      <c r="H7244" s="21">
        <f t="shared" si="1457"/>
        <v>5</v>
      </c>
      <c r="I7244" s="13"/>
      <c r="J7244" s="11" t="str">
        <f t="shared" si="1458"/>
        <v>X</v>
      </c>
      <c r="K7244" s="11" t="str">
        <f t="shared" si="1459"/>
        <v/>
      </c>
      <c r="L7244" s="11" t="str">
        <f t="shared" si="1460"/>
        <v/>
      </c>
      <c r="M7244" s="13"/>
      <c r="X7244" s="13"/>
    </row>
    <row r="7245" spans="1:24" x14ac:dyDescent="0.3">
      <c r="A7245" s="13"/>
      <c r="B7245" s="11">
        <v>8263</v>
      </c>
      <c r="C7245" s="14">
        <f t="shared" si="1455"/>
        <v>90.900999999999996</v>
      </c>
      <c r="D7245" s="13"/>
      <c r="E7245" s="14">
        <f t="shared" si="1450"/>
        <v>90.900599999999997</v>
      </c>
      <c r="F7245" s="21">
        <f t="shared" si="1456"/>
        <v>5</v>
      </c>
      <c r="G7245" s="13"/>
      <c r="H7245" s="21">
        <f t="shared" si="1457"/>
        <v>4</v>
      </c>
      <c r="I7245" s="13"/>
      <c r="J7245" s="11" t="str">
        <f t="shared" si="1458"/>
        <v/>
      </c>
      <c r="K7245" s="11" t="str">
        <f t="shared" si="1459"/>
        <v/>
      </c>
      <c r="L7245" s="11" t="str">
        <f t="shared" si="1460"/>
        <v>O</v>
      </c>
      <c r="M7245" s="13"/>
      <c r="X7245" s="13"/>
    </row>
    <row r="7246" spans="1:24" x14ac:dyDescent="0.3">
      <c r="A7246" s="13"/>
      <c r="B7246" s="11">
        <v>8264</v>
      </c>
      <c r="C7246" s="14">
        <f t="shared" si="1455"/>
        <v>90.906499999999994</v>
      </c>
      <c r="D7246" s="13"/>
      <c r="E7246" s="14">
        <f t="shared" si="1450"/>
        <v>90.906099999999995</v>
      </c>
      <c r="F7246" s="21">
        <f t="shared" si="1456"/>
        <v>5</v>
      </c>
      <c r="G7246" s="13"/>
      <c r="H7246" s="21">
        <f t="shared" si="1457"/>
        <v>4</v>
      </c>
      <c r="I7246" s="13"/>
      <c r="J7246" s="11" t="str">
        <f t="shared" si="1458"/>
        <v/>
      </c>
      <c r="K7246" s="11" t="str">
        <f t="shared" si="1459"/>
        <v/>
      </c>
      <c r="L7246" s="11" t="str">
        <f t="shared" si="1460"/>
        <v>O</v>
      </c>
      <c r="M7246" s="13"/>
      <c r="X7246" s="13"/>
    </row>
    <row r="7247" spans="1:24" x14ac:dyDescent="0.3">
      <c r="A7247" s="13"/>
      <c r="B7247" s="11">
        <v>8265</v>
      </c>
      <c r="C7247" s="14">
        <f t="shared" si="1455"/>
        <v>90.912000000000006</v>
      </c>
      <c r="D7247" s="13"/>
      <c r="E7247" s="14">
        <f t="shared" si="1450"/>
        <v>90.911600000000007</v>
      </c>
      <c r="F7247" s="21">
        <f t="shared" si="1456"/>
        <v>4</v>
      </c>
      <c r="G7247" s="13"/>
      <c r="H7247" s="21">
        <f t="shared" si="1457"/>
        <v>4</v>
      </c>
      <c r="I7247" s="13"/>
      <c r="J7247" s="11" t="str">
        <f t="shared" si="1458"/>
        <v>X</v>
      </c>
      <c r="K7247" s="11" t="str">
        <f t="shared" si="1459"/>
        <v/>
      </c>
      <c r="L7247" s="11" t="str">
        <f t="shared" si="1460"/>
        <v/>
      </c>
      <c r="M7247" s="13"/>
      <c r="X7247" s="13"/>
    </row>
    <row r="7248" spans="1:24" x14ac:dyDescent="0.3">
      <c r="A7248" s="13"/>
      <c r="B7248" s="11">
        <v>8266</v>
      </c>
      <c r="C7248" s="14">
        <f t="shared" si="1455"/>
        <v>90.917500000000004</v>
      </c>
      <c r="D7248" s="13"/>
      <c r="E7248" s="14">
        <f t="shared" si="1450"/>
        <v>90.917100000000005</v>
      </c>
      <c r="F7248" s="21">
        <f t="shared" si="1456"/>
        <v>4</v>
      </c>
      <c r="G7248" s="13"/>
      <c r="H7248" s="21">
        <f t="shared" si="1457"/>
        <v>4</v>
      </c>
      <c r="I7248" s="13"/>
      <c r="J7248" s="11" t="str">
        <f t="shared" si="1458"/>
        <v>X</v>
      </c>
      <c r="K7248" s="11" t="str">
        <f t="shared" si="1459"/>
        <v/>
      </c>
      <c r="L7248" s="11" t="str">
        <f t="shared" si="1460"/>
        <v/>
      </c>
      <c r="M7248" s="13"/>
      <c r="X7248" s="13"/>
    </row>
    <row r="7249" spans="1:24" x14ac:dyDescent="0.3">
      <c r="A7249" s="13"/>
      <c r="B7249" s="11">
        <v>8267</v>
      </c>
      <c r="C7249" s="14">
        <f t="shared" si="1455"/>
        <v>90.923000000000002</v>
      </c>
      <c r="D7249" s="13"/>
      <c r="E7249" s="14">
        <f t="shared" si="1450"/>
        <v>90.922700000000006</v>
      </c>
      <c r="F7249" s="21">
        <f t="shared" si="1456"/>
        <v>4</v>
      </c>
      <c r="G7249" s="13"/>
      <c r="H7249" s="21">
        <f t="shared" si="1457"/>
        <v>2.9999999999999996</v>
      </c>
      <c r="I7249" s="13"/>
      <c r="J7249" s="11" t="str">
        <f t="shared" si="1458"/>
        <v/>
      </c>
      <c r="K7249" s="11" t="str">
        <f t="shared" si="1459"/>
        <v/>
      </c>
      <c r="L7249" s="11" t="str">
        <f t="shared" si="1460"/>
        <v>O</v>
      </c>
      <c r="M7249" s="13"/>
      <c r="X7249" s="13"/>
    </row>
    <row r="7250" spans="1:24" x14ac:dyDescent="0.3">
      <c r="A7250" s="13"/>
      <c r="B7250" s="11">
        <v>8268</v>
      </c>
      <c r="C7250" s="14">
        <f t="shared" si="1455"/>
        <v>90.9285</v>
      </c>
      <c r="D7250" s="13"/>
      <c r="E7250" s="14">
        <f t="shared" si="1450"/>
        <v>90.928200000000004</v>
      </c>
      <c r="F7250" s="21">
        <f t="shared" si="1456"/>
        <v>4</v>
      </c>
      <c r="G7250" s="13"/>
      <c r="H7250" s="21">
        <f t="shared" si="1457"/>
        <v>2.9999999999999996</v>
      </c>
      <c r="I7250" s="13"/>
      <c r="J7250" s="11" t="str">
        <f t="shared" si="1458"/>
        <v/>
      </c>
      <c r="K7250" s="11" t="str">
        <f t="shared" si="1459"/>
        <v/>
      </c>
      <c r="L7250" s="11" t="str">
        <f t="shared" si="1460"/>
        <v>O</v>
      </c>
      <c r="M7250" s="13"/>
      <c r="X7250" s="13"/>
    </row>
    <row r="7251" spans="1:24" x14ac:dyDescent="0.3">
      <c r="A7251" s="13"/>
      <c r="B7251" s="11">
        <v>8269</v>
      </c>
      <c r="C7251" s="14">
        <f t="shared" si="1455"/>
        <v>90.933999999999997</v>
      </c>
      <c r="D7251" s="13"/>
      <c r="E7251" s="14">
        <f t="shared" si="1450"/>
        <v>90.933700000000002</v>
      </c>
      <c r="F7251" s="21">
        <f t="shared" si="1456"/>
        <v>3</v>
      </c>
      <c r="G7251" s="13"/>
      <c r="H7251" s="21">
        <f t="shared" si="1457"/>
        <v>2.9999999999999996</v>
      </c>
      <c r="I7251" s="13"/>
      <c r="J7251" s="11" t="str">
        <f t="shared" si="1458"/>
        <v>X</v>
      </c>
      <c r="K7251" s="11" t="str">
        <f t="shared" si="1459"/>
        <v/>
      </c>
      <c r="L7251" s="11" t="str">
        <f t="shared" si="1460"/>
        <v/>
      </c>
      <c r="M7251" s="13"/>
      <c r="X7251" s="13"/>
    </row>
    <row r="7252" spans="1:24" x14ac:dyDescent="0.3">
      <c r="A7252" s="13"/>
      <c r="B7252" s="11">
        <v>8270</v>
      </c>
      <c r="C7252" s="14">
        <f t="shared" si="1455"/>
        <v>90.939499999999995</v>
      </c>
      <c r="D7252" s="13"/>
      <c r="E7252" s="14">
        <f t="shared" si="1450"/>
        <v>90.9392</v>
      </c>
      <c r="F7252" s="21">
        <f t="shared" si="1456"/>
        <v>3</v>
      </c>
      <c r="G7252" s="13"/>
      <c r="H7252" s="21">
        <f t="shared" si="1457"/>
        <v>2.9999999999999996</v>
      </c>
      <c r="I7252" s="13"/>
      <c r="J7252" s="11" t="str">
        <f t="shared" si="1458"/>
        <v>X</v>
      </c>
      <c r="K7252" s="11" t="str">
        <f t="shared" si="1459"/>
        <v/>
      </c>
      <c r="L7252" s="11" t="str">
        <f t="shared" si="1460"/>
        <v/>
      </c>
      <c r="M7252" s="13"/>
      <c r="X7252" s="13"/>
    </row>
    <row r="7253" spans="1:24" x14ac:dyDescent="0.3">
      <c r="A7253" s="13"/>
      <c r="B7253" s="11">
        <v>8271</v>
      </c>
      <c r="C7253" s="14">
        <f t="shared" si="1455"/>
        <v>90.944999999999993</v>
      </c>
      <c r="D7253" s="13"/>
      <c r="E7253" s="14">
        <f t="shared" si="1450"/>
        <v>90.944800000000001</v>
      </c>
      <c r="F7253" s="21">
        <f t="shared" si="1456"/>
        <v>3</v>
      </c>
      <c r="G7253" s="13"/>
      <c r="H7253" s="21">
        <f t="shared" si="1457"/>
        <v>2</v>
      </c>
      <c r="I7253" s="13"/>
      <c r="J7253" s="11" t="str">
        <f t="shared" si="1458"/>
        <v/>
      </c>
      <c r="K7253" s="11" t="str">
        <f t="shared" si="1459"/>
        <v/>
      </c>
      <c r="L7253" s="11" t="str">
        <f t="shared" si="1460"/>
        <v>O</v>
      </c>
      <c r="M7253" s="13"/>
      <c r="X7253" s="13"/>
    </row>
    <row r="7254" spans="1:24" x14ac:dyDescent="0.3">
      <c r="A7254" s="13"/>
      <c r="B7254" s="11">
        <v>8272</v>
      </c>
      <c r="C7254" s="14">
        <f t="shared" si="1455"/>
        <v>90.950500000000005</v>
      </c>
      <c r="D7254" s="13"/>
      <c r="E7254" s="14">
        <f t="shared" si="1450"/>
        <v>90.950299999999999</v>
      </c>
      <c r="F7254" s="21">
        <f t="shared" si="1456"/>
        <v>2</v>
      </c>
      <c r="G7254" s="13"/>
      <c r="H7254" s="21">
        <f t="shared" si="1457"/>
        <v>2</v>
      </c>
      <c r="I7254" s="13"/>
      <c r="J7254" s="11" t="str">
        <f t="shared" si="1458"/>
        <v>X</v>
      </c>
      <c r="K7254" s="11" t="str">
        <f t="shared" si="1459"/>
        <v/>
      </c>
      <c r="L7254" s="11" t="str">
        <f t="shared" si="1460"/>
        <v/>
      </c>
      <c r="M7254" s="13"/>
      <c r="X7254" s="13"/>
    </row>
    <row r="7255" spans="1:24" x14ac:dyDescent="0.3">
      <c r="A7255" s="13"/>
      <c r="B7255" s="11">
        <v>8273</v>
      </c>
      <c r="C7255" s="14">
        <f t="shared" si="1455"/>
        <v>90.956000000000003</v>
      </c>
      <c r="D7255" s="13"/>
      <c r="E7255" s="14">
        <f t="shared" si="1450"/>
        <v>90.955799999999996</v>
      </c>
      <c r="F7255" s="21">
        <f t="shared" si="1456"/>
        <v>2</v>
      </c>
      <c r="G7255" s="13"/>
      <c r="H7255" s="21">
        <f t="shared" si="1457"/>
        <v>2</v>
      </c>
      <c r="I7255" s="13"/>
      <c r="J7255" s="11" t="str">
        <f t="shared" si="1458"/>
        <v>X</v>
      </c>
      <c r="K7255" s="11" t="str">
        <f t="shared" si="1459"/>
        <v/>
      </c>
      <c r="L7255" s="11" t="str">
        <f t="shared" si="1460"/>
        <v/>
      </c>
      <c r="M7255" s="13"/>
      <c r="X7255" s="13"/>
    </row>
    <row r="7256" spans="1:24" x14ac:dyDescent="0.3">
      <c r="A7256" s="13"/>
      <c r="B7256" s="11">
        <v>8274</v>
      </c>
      <c r="C7256" s="14">
        <f t="shared" si="1455"/>
        <v>90.961500000000001</v>
      </c>
      <c r="D7256" s="13"/>
      <c r="E7256" s="14">
        <f t="shared" si="1450"/>
        <v>90.961299999999994</v>
      </c>
      <c r="F7256" s="21">
        <f t="shared" si="1456"/>
        <v>2</v>
      </c>
      <c r="G7256" s="13"/>
      <c r="H7256" s="21">
        <f t="shared" si="1457"/>
        <v>2</v>
      </c>
      <c r="I7256" s="13"/>
      <c r="J7256" s="11" t="str">
        <f t="shared" si="1458"/>
        <v>X</v>
      </c>
      <c r="K7256" s="11" t="str">
        <f t="shared" si="1459"/>
        <v/>
      </c>
      <c r="L7256" s="11" t="str">
        <f t="shared" si="1460"/>
        <v/>
      </c>
      <c r="M7256" s="13"/>
      <c r="X7256" s="13"/>
    </row>
    <row r="7257" spans="1:24" x14ac:dyDescent="0.3">
      <c r="A7257" s="13"/>
      <c r="B7257" s="11">
        <v>8275</v>
      </c>
      <c r="C7257" s="14">
        <f t="shared" si="1455"/>
        <v>90.966999999999999</v>
      </c>
      <c r="D7257" s="13"/>
      <c r="E7257" s="14">
        <f t="shared" si="1450"/>
        <v>90.966899999999995</v>
      </c>
      <c r="F7257" s="21">
        <f t="shared" si="1456"/>
        <v>2</v>
      </c>
      <c r="G7257" s="13"/>
      <c r="H7257" s="21">
        <f t="shared" si="1457"/>
        <v>1</v>
      </c>
      <c r="I7257" s="13"/>
      <c r="J7257" s="11" t="str">
        <f t="shared" si="1458"/>
        <v/>
      </c>
      <c r="K7257" s="11" t="str">
        <f t="shared" si="1459"/>
        <v/>
      </c>
      <c r="L7257" s="11" t="str">
        <f t="shared" si="1460"/>
        <v>O</v>
      </c>
      <c r="M7257" s="13"/>
      <c r="X7257" s="13"/>
    </row>
    <row r="7258" spans="1:24" x14ac:dyDescent="0.3">
      <c r="A7258" s="13"/>
      <c r="B7258" s="11">
        <v>8276</v>
      </c>
      <c r="C7258" s="14">
        <f t="shared" si="1455"/>
        <v>90.972499999999997</v>
      </c>
      <c r="D7258" s="13"/>
      <c r="E7258" s="14">
        <f t="shared" si="1450"/>
        <v>90.972399999999993</v>
      </c>
      <c r="F7258" s="21">
        <f t="shared" si="1456"/>
        <v>1</v>
      </c>
      <c r="G7258" s="13"/>
      <c r="H7258" s="21">
        <f t="shared" si="1457"/>
        <v>1</v>
      </c>
      <c r="I7258" s="13"/>
      <c r="J7258" s="11" t="str">
        <f t="shared" si="1458"/>
        <v>X</v>
      </c>
      <c r="K7258" s="11" t="str">
        <f t="shared" si="1459"/>
        <v/>
      </c>
      <c r="L7258" s="11" t="str">
        <f t="shared" si="1460"/>
        <v/>
      </c>
      <c r="M7258" s="13"/>
      <c r="X7258" s="13"/>
    </row>
    <row r="7259" spans="1:24" x14ac:dyDescent="0.3">
      <c r="A7259" s="13"/>
      <c r="B7259" s="11">
        <v>8277</v>
      </c>
      <c r="C7259" s="14">
        <f t="shared" si="1455"/>
        <v>90.977999999999994</v>
      </c>
      <c r="D7259" s="13"/>
      <c r="E7259" s="14">
        <f t="shared" si="1450"/>
        <v>90.977900000000005</v>
      </c>
      <c r="F7259" s="21">
        <f t="shared" si="1456"/>
        <v>1</v>
      </c>
      <c r="G7259" s="13"/>
      <c r="H7259" s="21">
        <f t="shared" si="1457"/>
        <v>1</v>
      </c>
      <c r="I7259" s="13"/>
      <c r="J7259" s="11" t="str">
        <f t="shared" si="1458"/>
        <v>X</v>
      </c>
      <c r="K7259" s="11" t="str">
        <f t="shared" si="1459"/>
        <v/>
      </c>
      <c r="L7259" s="11" t="str">
        <f t="shared" si="1460"/>
        <v/>
      </c>
      <c r="M7259" s="13"/>
      <c r="X7259" s="13"/>
    </row>
    <row r="7260" spans="1:24" x14ac:dyDescent="0.3">
      <c r="A7260" s="13"/>
      <c r="B7260" s="11">
        <v>8278</v>
      </c>
      <c r="C7260" s="14">
        <f t="shared" si="1455"/>
        <v>90.983500000000006</v>
      </c>
      <c r="D7260" s="13"/>
      <c r="E7260" s="14">
        <f t="shared" si="1450"/>
        <v>90.983400000000003</v>
      </c>
      <c r="F7260" s="21">
        <f t="shared" si="1456"/>
        <v>1</v>
      </c>
      <c r="G7260" s="13"/>
      <c r="H7260" s="21">
        <f t="shared" si="1457"/>
        <v>1</v>
      </c>
      <c r="I7260" s="13"/>
      <c r="J7260" s="11" t="str">
        <f t="shared" si="1458"/>
        <v>X</v>
      </c>
      <c r="K7260" s="11" t="str">
        <f t="shared" si="1459"/>
        <v/>
      </c>
      <c r="L7260" s="11" t="str">
        <f t="shared" si="1460"/>
        <v/>
      </c>
      <c r="M7260" s="13"/>
      <c r="X7260" s="13"/>
    </row>
    <row r="7261" spans="1:24" x14ac:dyDescent="0.3">
      <c r="A7261" s="13"/>
      <c r="B7261" s="11">
        <v>8279</v>
      </c>
      <c r="C7261" s="14">
        <f t="shared" si="1455"/>
        <v>90.989000000000004</v>
      </c>
      <c r="D7261" s="13"/>
      <c r="E7261" s="14">
        <f t="shared" si="1450"/>
        <v>90.989000000000004</v>
      </c>
      <c r="F7261" s="21">
        <f t="shared" si="1456"/>
        <v>1</v>
      </c>
      <c r="G7261" s="13"/>
      <c r="H7261" s="21">
        <f t="shared" si="1457"/>
        <v>0</v>
      </c>
      <c r="I7261" s="13"/>
      <c r="J7261" s="11" t="str">
        <f t="shared" si="1458"/>
        <v/>
      </c>
      <c r="K7261" s="11" t="str">
        <f t="shared" si="1459"/>
        <v/>
      </c>
      <c r="L7261" s="11" t="str">
        <f t="shared" si="1460"/>
        <v>O</v>
      </c>
      <c r="M7261" s="13"/>
      <c r="X7261" s="13"/>
    </row>
    <row r="7262" spans="1:24" x14ac:dyDescent="0.3">
      <c r="A7262" s="13"/>
      <c r="B7262" s="11">
        <v>8280</v>
      </c>
      <c r="C7262" s="14">
        <f t="shared" si="1455"/>
        <v>90.994500000000002</v>
      </c>
      <c r="D7262" s="13"/>
      <c r="E7262" s="14">
        <f t="shared" si="1450"/>
        <v>90.994500000000002</v>
      </c>
      <c r="F7262" s="21">
        <f t="shared" si="1456"/>
        <v>0</v>
      </c>
      <c r="G7262" s="13"/>
      <c r="H7262" s="21">
        <f t="shared" si="1457"/>
        <v>0</v>
      </c>
      <c r="I7262" s="13"/>
      <c r="J7262" s="11" t="str">
        <f t="shared" si="1458"/>
        <v>X</v>
      </c>
      <c r="K7262" s="11" t="str">
        <f t="shared" si="1459"/>
        <v/>
      </c>
      <c r="L7262" s="11" t="str">
        <f t="shared" si="1460"/>
        <v/>
      </c>
      <c r="M7262" s="13"/>
      <c r="X7262" s="13"/>
    </row>
    <row r="7263" spans="1:24" x14ac:dyDescent="0.3">
      <c r="A7263" s="13"/>
      <c r="B7263" s="11">
        <v>8281</v>
      </c>
      <c r="C7263" s="14">
        <f t="shared" si="1455"/>
        <v>91</v>
      </c>
      <c r="D7263" s="13"/>
      <c r="E7263" s="14">
        <f>90+(B7263-8100)/181</f>
        <v>91</v>
      </c>
      <c r="F7263" s="20"/>
      <c r="G7263" s="13"/>
      <c r="H7263" s="21">
        <f t="shared" si="1457"/>
        <v>0</v>
      </c>
      <c r="I7263" s="13"/>
      <c r="J7263" s="10">
        <f>COUNTIF(J7083:J7262,"X")</f>
        <v>119</v>
      </c>
      <c r="K7263" s="10">
        <f>COUNTIF(K7083:K7262,"U")</f>
        <v>5</v>
      </c>
      <c r="L7263" s="10">
        <f>COUNTIF(L7083:L7262,"O")</f>
        <v>56</v>
      </c>
      <c r="M7263" s="13"/>
      <c r="X7263" s="13"/>
    </row>
    <row r="7264" spans="1:24" x14ac:dyDescent="0.3">
      <c r="A7264" s="13"/>
      <c r="B7264" s="11">
        <v>8282</v>
      </c>
      <c r="C7264" s="14">
        <f t="shared" si="1455"/>
        <v>91.005499999999998</v>
      </c>
      <c r="D7264" s="13"/>
      <c r="E7264" s="14">
        <f t="shared" ref="E7264:E7327" si="1461">ROUND(91+(B7264-8281)/183,4)</f>
        <v>91.005499999999998</v>
      </c>
      <c r="F7264" s="21">
        <f t="shared" ref="F7264:F7288" si="1462">ROUND(((E7264-91)/0.14)*(14/2),0)</f>
        <v>0</v>
      </c>
      <c r="G7264" s="13"/>
      <c r="H7264" s="21">
        <f t="shared" si="1457"/>
        <v>0</v>
      </c>
      <c r="I7264" s="13"/>
      <c r="J7264" s="11" t="str">
        <f t="shared" ref="J7264:J7295" si="1463">IF(H7264=F7264,"X","")</f>
        <v>X</v>
      </c>
      <c r="K7264" s="11" t="str">
        <f t="shared" ref="K7264:K7295" si="1464">IF(H7264&gt;F7264,"U","")</f>
        <v/>
      </c>
      <c r="L7264" s="11" t="str">
        <f t="shared" ref="L7264:L7295" si="1465">IF(H7264&lt;F7264,"O","")</f>
        <v/>
      </c>
      <c r="M7264" s="13"/>
      <c r="X7264" s="13"/>
    </row>
    <row r="7265" spans="1:24" x14ac:dyDescent="0.3">
      <c r="A7265" s="13"/>
      <c r="B7265" s="11">
        <v>8283</v>
      </c>
      <c r="C7265" s="14">
        <f t="shared" si="1455"/>
        <v>91.010999999999996</v>
      </c>
      <c r="D7265" s="13"/>
      <c r="E7265" s="14">
        <f t="shared" si="1461"/>
        <v>91.010900000000007</v>
      </c>
      <c r="F7265" s="21">
        <f t="shared" si="1462"/>
        <v>1</v>
      </c>
      <c r="G7265" s="13"/>
      <c r="H7265" s="21">
        <f t="shared" si="1457"/>
        <v>1</v>
      </c>
      <c r="I7265" s="13"/>
      <c r="J7265" s="11" t="str">
        <f t="shared" si="1463"/>
        <v>X</v>
      </c>
      <c r="K7265" s="11" t="str">
        <f t="shared" si="1464"/>
        <v/>
      </c>
      <c r="L7265" s="11" t="str">
        <f t="shared" si="1465"/>
        <v/>
      </c>
      <c r="M7265" s="13"/>
      <c r="X7265" s="13"/>
    </row>
    <row r="7266" spans="1:24" x14ac:dyDescent="0.3">
      <c r="A7266" s="13"/>
      <c r="B7266" s="11">
        <v>8284</v>
      </c>
      <c r="C7266" s="14">
        <f t="shared" si="1455"/>
        <v>91.016499999999994</v>
      </c>
      <c r="D7266" s="13"/>
      <c r="E7266" s="14">
        <f t="shared" si="1461"/>
        <v>91.016400000000004</v>
      </c>
      <c r="F7266" s="21">
        <f t="shared" si="1462"/>
        <v>1</v>
      </c>
      <c r="G7266" s="13"/>
      <c r="H7266" s="21">
        <f t="shared" si="1457"/>
        <v>1</v>
      </c>
      <c r="I7266" s="13"/>
      <c r="J7266" s="11" t="str">
        <f t="shared" si="1463"/>
        <v>X</v>
      </c>
      <c r="K7266" s="11" t="str">
        <f t="shared" si="1464"/>
        <v/>
      </c>
      <c r="L7266" s="11" t="str">
        <f t="shared" si="1465"/>
        <v/>
      </c>
      <c r="M7266" s="13"/>
      <c r="X7266" s="13"/>
    </row>
    <row r="7267" spans="1:24" x14ac:dyDescent="0.3">
      <c r="A7267" s="13"/>
      <c r="B7267" s="11">
        <v>8285</v>
      </c>
      <c r="C7267" s="14">
        <f t="shared" si="1455"/>
        <v>91.022000000000006</v>
      </c>
      <c r="D7267" s="13"/>
      <c r="E7267" s="14">
        <f t="shared" si="1461"/>
        <v>91.021900000000002</v>
      </c>
      <c r="F7267" s="21">
        <f t="shared" si="1462"/>
        <v>1</v>
      </c>
      <c r="G7267" s="13"/>
      <c r="H7267" s="21">
        <f t="shared" si="1457"/>
        <v>1</v>
      </c>
      <c r="I7267" s="13"/>
      <c r="J7267" s="11" t="str">
        <f t="shared" si="1463"/>
        <v>X</v>
      </c>
      <c r="K7267" s="11" t="str">
        <f t="shared" si="1464"/>
        <v/>
      </c>
      <c r="L7267" s="11" t="str">
        <f t="shared" si="1465"/>
        <v/>
      </c>
      <c r="M7267" s="13"/>
      <c r="X7267" s="13"/>
    </row>
    <row r="7268" spans="1:24" x14ac:dyDescent="0.3">
      <c r="A7268" s="13"/>
      <c r="B7268" s="11">
        <v>8286</v>
      </c>
      <c r="C7268" s="14">
        <f t="shared" si="1455"/>
        <v>91.027500000000003</v>
      </c>
      <c r="D7268" s="13"/>
      <c r="E7268" s="14">
        <f t="shared" si="1461"/>
        <v>91.027299999999997</v>
      </c>
      <c r="F7268" s="21">
        <f t="shared" si="1462"/>
        <v>1</v>
      </c>
      <c r="G7268" s="13"/>
      <c r="H7268" s="21">
        <f t="shared" si="1457"/>
        <v>2</v>
      </c>
      <c r="I7268" s="13"/>
      <c r="J7268" s="11" t="str">
        <f t="shared" si="1463"/>
        <v/>
      </c>
      <c r="K7268" s="11" t="str">
        <f t="shared" si="1464"/>
        <v>U</v>
      </c>
      <c r="L7268" s="11" t="str">
        <f t="shared" si="1465"/>
        <v/>
      </c>
      <c r="M7268" s="13"/>
      <c r="X7268" s="13"/>
    </row>
    <row r="7269" spans="1:24" x14ac:dyDescent="0.3">
      <c r="A7269" s="13"/>
      <c r="B7269" s="11">
        <v>8287</v>
      </c>
      <c r="C7269" s="14">
        <f t="shared" si="1455"/>
        <v>91.033000000000001</v>
      </c>
      <c r="D7269" s="13"/>
      <c r="E7269" s="14">
        <f t="shared" si="1461"/>
        <v>91.032799999999995</v>
      </c>
      <c r="F7269" s="21">
        <f t="shared" si="1462"/>
        <v>2</v>
      </c>
      <c r="G7269" s="13"/>
      <c r="H7269" s="21">
        <f t="shared" si="1457"/>
        <v>2</v>
      </c>
      <c r="I7269" s="13"/>
      <c r="J7269" s="11" t="str">
        <f t="shared" si="1463"/>
        <v>X</v>
      </c>
      <c r="K7269" s="11" t="str">
        <f t="shared" si="1464"/>
        <v/>
      </c>
      <c r="L7269" s="11" t="str">
        <f t="shared" si="1465"/>
        <v/>
      </c>
      <c r="M7269" s="13"/>
      <c r="X7269" s="13"/>
    </row>
    <row r="7270" spans="1:24" x14ac:dyDescent="0.3">
      <c r="A7270" s="13"/>
      <c r="B7270" s="11">
        <v>8288</v>
      </c>
      <c r="C7270" s="14">
        <f t="shared" si="1455"/>
        <v>91.038499999999999</v>
      </c>
      <c r="D7270" s="13"/>
      <c r="E7270" s="14">
        <f t="shared" si="1461"/>
        <v>91.038300000000007</v>
      </c>
      <c r="F7270" s="21">
        <f t="shared" si="1462"/>
        <v>2</v>
      </c>
      <c r="G7270" s="13"/>
      <c r="H7270" s="21">
        <f t="shared" si="1457"/>
        <v>2</v>
      </c>
      <c r="I7270" s="13"/>
      <c r="J7270" s="11" t="str">
        <f t="shared" si="1463"/>
        <v>X</v>
      </c>
      <c r="K7270" s="11" t="str">
        <f t="shared" si="1464"/>
        <v/>
      </c>
      <c r="L7270" s="11" t="str">
        <f t="shared" si="1465"/>
        <v/>
      </c>
      <c r="M7270" s="13"/>
      <c r="X7270" s="13"/>
    </row>
    <row r="7271" spans="1:24" x14ac:dyDescent="0.3">
      <c r="A7271" s="13"/>
      <c r="B7271" s="11">
        <v>8289</v>
      </c>
      <c r="C7271" s="14">
        <f t="shared" si="1455"/>
        <v>91.043899999999994</v>
      </c>
      <c r="D7271" s="13"/>
      <c r="E7271" s="14">
        <f t="shared" si="1461"/>
        <v>91.043700000000001</v>
      </c>
      <c r="F7271" s="21">
        <f t="shared" si="1462"/>
        <v>2</v>
      </c>
      <c r="G7271" s="13"/>
      <c r="H7271" s="21">
        <f t="shared" si="1457"/>
        <v>2</v>
      </c>
      <c r="I7271" s="13"/>
      <c r="J7271" s="11" t="str">
        <f t="shared" si="1463"/>
        <v>X</v>
      </c>
      <c r="K7271" s="11" t="str">
        <f t="shared" si="1464"/>
        <v/>
      </c>
      <c r="L7271" s="11" t="str">
        <f t="shared" si="1465"/>
        <v/>
      </c>
      <c r="M7271" s="13"/>
      <c r="X7271" s="13"/>
    </row>
    <row r="7272" spans="1:24" x14ac:dyDescent="0.3">
      <c r="A7272" s="13"/>
      <c r="B7272" s="11">
        <v>8290</v>
      </c>
      <c r="C7272" s="14">
        <f t="shared" si="1455"/>
        <v>91.049400000000006</v>
      </c>
      <c r="D7272" s="13"/>
      <c r="E7272" s="14">
        <f t="shared" si="1461"/>
        <v>91.049199999999999</v>
      </c>
      <c r="F7272" s="21">
        <f t="shared" si="1462"/>
        <v>2</v>
      </c>
      <c r="G7272" s="13"/>
      <c r="H7272" s="21">
        <f t="shared" si="1457"/>
        <v>2</v>
      </c>
      <c r="I7272" s="13"/>
      <c r="J7272" s="11" t="str">
        <f t="shared" si="1463"/>
        <v>X</v>
      </c>
      <c r="K7272" s="11" t="str">
        <f t="shared" si="1464"/>
        <v/>
      </c>
      <c r="L7272" s="11" t="str">
        <f t="shared" si="1465"/>
        <v/>
      </c>
      <c r="M7272" s="13"/>
      <c r="X7272" s="13"/>
    </row>
    <row r="7273" spans="1:24" x14ac:dyDescent="0.3">
      <c r="A7273" s="13"/>
      <c r="B7273" s="11">
        <v>8291</v>
      </c>
      <c r="C7273" s="14">
        <f t="shared" si="1455"/>
        <v>91.054900000000004</v>
      </c>
      <c r="D7273" s="13"/>
      <c r="E7273" s="14">
        <f t="shared" si="1461"/>
        <v>91.054599999999994</v>
      </c>
      <c r="F7273" s="21">
        <f t="shared" si="1462"/>
        <v>3</v>
      </c>
      <c r="G7273" s="13"/>
      <c r="H7273" s="21">
        <f t="shared" si="1457"/>
        <v>2.9999999999999996</v>
      </c>
      <c r="I7273" s="13"/>
      <c r="J7273" s="11" t="str">
        <f t="shared" si="1463"/>
        <v>X</v>
      </c>
      <c r="K7273" s="11" t="str">
        <f t="shared" si="1464"/>
        <v/>
      </c>
      <c r="L7273" s="11" t="str">
        <f t="shared" si="1465"/>
        <v/>
      </c>
      <c r="M7273" s="13"/>
      <c r="X7273" s="13"/>
    </row>
    <row r="7274" spans="1:24" x14ac:dyDescent="0.3">
      <c r="A7274" s="13"/>
      <c r="B7274" s="11">
        <v>8292</v>
      </c>
      <c r="C7274" s="14">
        <f t="shared" si="1455"/>
        <v>91.060400000000001</v>
      </c>
      <c r="D7274" s="13"/>
      <c r="E7274" s="14">
        <f t="shared" si="1461"/>
        <v>91.060100000000006</v>
      </c>
      <c r="F7274" s="21">
        <f t="shared" si="1462"/>
        <v>3</v>
      </c>
      <c r="G7274" s="13"/>
      <c r="H7274" s="21">
        <f t="shared" si="1457"/>
        <v>2.9999999999999996</v>
      </c>
      <c r="I7274" s="13"/>
      <c r="J7274" s="11" t="str">
        <f t="shared" si="1463"/>
        <v>X</v>
      </c>
      <c r="K7274" s="11" t="str">
        <f t="shared" si="1464"/>
        <v/>
      </c>
      <c r="L7274" s="11" t="str">
        <f t="shared" si="1465"/>
        <v/>
      </c>
      <c r="M7274" s="13"/>
      <c r="X7274" s="13"/>
    </row>
    <row r="7275" spans="1:24" x14ac:dyDescent="0.3">
      <c r="A7275" s="13"/>
      <c r="B7275" s="11">
        <v>8293</v>
      </c>
      <c r="C7275" s="14">
        <f t="shared" si="1455"/>
        <v>91.065899999999999</v>
      </c>
      <c r="D7275" s="13"/>
      <c r="E7275" s="14">
        <f t="shared" si="1461"/>
        <v>91.065600000000003</v>
      </c>
      <c r="F7275" s="21">
        <f t="shared" si="1462"/>
        <v>3</v>
      </c>
      <c r="G7275" s="13"/>
      <c r="H7275" s="21">
        <f t="shared" si="1457"/>
        <v>2.9999999999999996</v>
      </c>
      <c r="I7275" s="13"/>
      <c r="J7275" s="11" t="str">
        <f t="shared" si="1463"/>
        <v>X</v>
      </c>
      <c r="K7275" s="11" t="str">
        <f t="shared" si="1464"/>
        <v/>
      </c>
      <c r="L7275" s="11" t="str">
        <f t="shared" si="1465"/>
        <v/>
      </c>
      <c r="M7275" s="13"/>
      <c r="X7275" s="13"/>
    </row>
    <row r="7276" spans="1:24" x14ac:dyDescent="0.3">
      <c r="A7276" s="13"/>
      <c r="B7276" s="11">
        <v>8294</v>
      </c>
      <c r="C7276" s="14">
        <f t="shared" si="1455"/>
        <v>91.071399999999997</v>
      </c>
      <c r="D7276" s="13"/>
      <c r="E7276" s="14">
        <f t="shared" si="1461"/>
        <v>91.070999999999998</v>
      </c>
      <c r="F7276" s="21">
        <f t="shared" si="1462"/>
        <v>4</v>
      </c>
      <c r="G7276" s="13"/>
      <c r="H7276" s="21">
        <f t="shared" si="1457"/>
        <v>4</v>
      </c>
      <c r="I7276" s="13"/>
      <c r="J7276" s="11" t="str">
        <f t="shared" si="1463"/>
        <v>X</v>
      </c>
      <c r="K7276" s="11" t="str">
        <f t="shared" si="1464"/>
        <v/>
      </c>
      <c r="L7276" s="11" t="str">
        <f t="shared" si="1465"/>
        <v/>
      </c>
      <c r="M7276" s="13"/>
      <c r="X7276" s="13"/>
    </row>
    <row r="7277" spans="1:24" x14ac:dyDescent="0.3">
      <c r="A7277" s="13"/>
      <c r="B7277" s="11">
        <v>8295</v>
      </c>
      <c r="C7277" s="14">
        <f t="shared" si="1455"/>
        <v>91.076899999999995</v>
      </c>
      <c r="D7277" s="13"/>
      <c r="E7277" s="14">
        <f t="shared" si="1461"/>
        <v>91.076499999999996</v>
      </c>
      <c r="F7277" s="21">
        <f t="shared" si="1462"/>
        <v>4</v>
      </c>
      <c r="G7277" s="13"/>
      <c r="H7277" s="21">
        <f t="shared" si="1457"/>
        <v>4</v>
      </c>
      <c r="I7277" s="13"/>
      <c r="J7277" s="11" t="str">
        <f t="shared" si="1463"/>
        <v>X</v>
      </c>
      <c r="K7277" s="11" t="str">
        <f t="shared" si="1464"/>
        <v/>
      </c>
      <c r="L7277" s="11" t="str">
        <f t="shared" si="1465"/>
        <v/>
      </c>
      <c r="M7277" s="13"/>
      <c r="X7277" s="13"/>
    </row>
    <row r="7278" spans="1:24" x14ac:dyDescent="0.3">
      <c r="A7278" s="13"/>
      <c r="B7278" s="11">
        <v>8296</v>
      </c>
      <c r="C7278" s="14">
        <f t="shared" si="1455"/>
        <v>91.082400000000007</v>
      </c>
      <c r="D7278" s="13"/>
      <c r="E7278" s="14">
        <f t="shared" si="1461"/>
        <v>91.081999999999994</v>
      </c>
      <c r="F7278" s="21">
        <f t="shared" si="1462"/>
        <v>4</v>
      </c>
      <c r="G7278" s="13"/>
      <c r="H7278" s="21">
        <f t="shared" si="1457"/>
        <v>4</v>
      </c>
      <c r="I7278" s="13"/>
      <c r="J7278" s="11" t="str">
        <f t="shared" si="1463"/>
        <v>X</v>
      </c>
      <c r="K7278" s="11" t="str">
        <f t="shared" si="1464"/>
        <v/>
      </c>
      <c r="L7278" s="11" t="str">
        <f t="shared" si="1465"/>
        <v/>
      </c>
      <c r="M7278" s="13"/>
      <c r="X7278" s="13"/>
    </row>
    <row r="7279" spans="1:24" x14ac:dyDescent="0.3">
      <c r="A7279" s="13"/>
      <c r="B7279" s="11">
        <v>8297</v>
      </c>
      <c r="C7279" s="14">
        <f t="shared" si="1455"/>
        <v>91.087900000000005</v>
      </c>
      <c r="D7279" s="13"/>
      <c r="E7279" s="14">
        <f t="shared" si="1461"/>
        <v>91.087400000000002</v>
      </c>
      <c r="F7279" s="21">
        <f t="shared" si="1462"/>
        <v>4</v>
      </c>
      <c r="G7279" s="13"/>
      <c r="H7279" s="21">
        <f t="shared" si="1457"/>
        <v>5</v>
      </c>
      <c r="I7279" s="13"/>
      <c r="J7279" s="11" t="str">
        <f t="shared" si="1463"/>
        <v/>
      </c>
      <c r="K7279" s="11" t="str">
        <f t="shared" si="1464"/>
        <v>U</v>
      </c>
      <c r="L7279" s="11" t="str">
        <f t="shared" si="1465"/>
        <v/>
      </c>
      <c r="M7279" s="13"/>
      <c r="X7279" s="13"/>
    </row>
    <row r="7280" spans="1:24" x14ac:dyDescent="0.3">
      <c r="A7280" s="13"/>
      <c r="B7280" s="11">
        <v>8298</v>
      </c>
      <c r="C7280" s="14">
        <f t="shared" si="1455"/>
        <v>91.093400000000003</v>
      </c>
      <c r="D7280" s="13"/>
      <c r="E7280" s="14">
        <f t="shared" si="1461"/>
        <v>91.0929</v>
      </c>
      <c r="F7280" s="21">
        <f t="shared" si="1462"/>
        <v>5</v>
      </c>
      <c r="G7280" s="13"/>
      <c r="H7280" s="21">
        <f t="shared" si="1457"/>
        <v>5</v>
      </c>
      <c r="I7280" s="13"/>
      <c r="J7280" s="11" t="str">
        <f t="shared" si="1463"/>
        <v>X</v>
      </c>
      <c r="K7280" s="11" t="str">
        <f t="shared" si="1464"/>
        <v/>
      </c>
      <c r="L7280" s="11" t="str">
        <f t="shared" si="1465"/>
        <v/>
      </c>
      <c r="M7280" s="13"/>
      <c r="X7280" s="13"/>
    </row>
    <row r="7281" spans="1:24" x14ac:dyDescent="0.3">
      <c r="A7281" s="13"/>
      <c r="B7281" s="11">
        <v>8299</v>
      </c>
      <c r="C7281" s="14">
        <f t="shared" si="1455"/>
        <v>91.098799999999997</v>
      </c>
      <c r="D7281" s="13"/>
      <c r="E7281" s="14">
        <f t="shared" si="1461"/>
        <v>91.098399999999998</v>
      </c>
      <c r="F7281" s="21">
        <f t="shared" si="1462"/>
        <v>5</v>
      </c>
      <c r="G7281" s="13"/>
      <c r="H7281" s="21">
        <f t="shared" si="1457"/>
        <v>4</v>
      </c>
      <c r="I7281" s="13"/>
      <c r="J7281" s="11" t="str">
        <f t="shared" si="1463"/>
        <v/>
      </c>
      <c r="K7281" s="11" t="str">
        <f t="shared" si="1464"/>
        <v/>
      </c>
      <c r="L7281" s="11" t="str">
        <f t="shared" si="1465"/>
        <v>O</v>
      </c>
      <c r="M7281" s="13"/>
      <c r="X7281" s="13"/>
    </row>
    <row r="7282" spans="1:24" x14ac:dyDescent="0.3">
      <c r="A7282" s="13"/>
      <c r="B7282" s="11">
        <v>8300</v>
      </c>
      <c r="C7282" s="14">
        <f t="shared" si="1455"/>
        <v>91.104299999999995</v>
      </c>
      <c r="D7282" s="13"/>
      <c r="E7282" s="14">
        <f t="shared" si="1461"/>
        <v>91.103800000000007</v>
      </c>
      <c r="F7282" s="21">
        <f t="shared" si="1462"/>
        <v>5</v>
      </c>
      <c r="G7282" s="13"/>
      <c r="H7282" s="21">
        <f t="shared" si="1457"/>
        <v>5</v>
      </c>
      <c r="I7282" s="13"/>
      <c r="J7282" s="11" t="str">
        <f t="shared" si="1463"/>
        <v>X</v>
      </c>
      <c r="K7282" s="11" t="str">
        <f t="shared" si="1464"/>
        <v/>
      </c>
      <c r="L7282" s="11" t="str">
        <f t="shared" si="1465"/>
        <v/>
      </c>
      <c r="M7282" s="13"/>
      <c r="X7282" s="13"/>
    </row>
    <row r="7283" spans="1:24" x14ac:dyDescent="0.3">
      <c r="A7283" s="13"/>
      <c r="B7283" s="11">
        <v>8301</v>
      </c>
      <c r="C7283" s="14">
        <f t="shared" si="1455"/>
        <v>91.109800000000007</v>
      </c>
      <c r="D7283" s="13"/>
      <c r="E7283" s="14">
        <f t="shared" si="1461"/>
        <v>91.109300000000005</v>
      </c>
      <c r="F7283" s="21">
        <f t="shared" si="1462"/>
        <v>5</v>
      </c>
      <c r="G7283" s="13"/>
      <c r="H7283" s="21">
        <f t="shared" si="1457"/>
        <v>5</v>
      </c>
      <c r="I7283" s="13"/>
      <c r="J7283" s="11" t="str">
        <f t="shared" si="1463"/>
        <v>X</v>
      </c>
      <c r="K7283" s="11" t="str">
        <f t="shared" si="1464"/>
        <v/>
      </c>
      <c r="L7283" s="11" t="str">
        <f t="shared" si="1465"/>
        <v/>
      </c>
      <c r="M7283" s="13"/>
      <c r="X7283" s="13"/>
    </row>
    <row r="7284" spans="1:24" x14ac:dyDescent="0.3">
      <c r="A7284" s="13"/>
      <c r="B7284" s="11">
        <v>8302</v>
      </c>
      <c r="C7284" s="14">
        <f t="shared" si="1455"/>
        <v>91.115300000000005</v>
      </c>
      <c r="D7284" s="13"/>
      <c r="E7284" s="14">
        <f t="shared" si="1461"/>
        <v>91.114800000000002</v>
      </c>
      <c r="F7284" s="21">
        <f t="shared" si="1462"/>
        <v>6</v>
      </c>
      <c r="G7284" s="13"/>
      <c r="H7284" s="21">
        <f t="shared" si="1457"/>
        <v>5</v>
      </c>
      <c r="I7284" s="13"/>
      <c r="J7284" s="11" t="str">
        <f t="shared" si="1463"/>
        <v/>
      </c>
      <c r="K7284" s="11" t="str">
        <f t="shared" si="1464"/>
        <v/>
      </c>
      <c r="L7284" s="11" t="str">
        <f t="shared" si="1465"/>
        <v>O</v>
      </c>
      <c r="M7284" s="13"/>
      <c r="X7284" s="13"/>
    </row>
    <row r="7285" spans="1:24" x14ac:dyDescent="0.3">
      <c r="A7285" s="13"/>
      <c r="B7285" s="11">
        <v>8303</v>
      </c>
      <c r="C7285" s="14">
        <f t="shared" si="1455"/>
        <v>91.120800000000003</v>
      </c>
      <c r="D7285" s="13"/>
      <c r="E7285" s="14">
        <f t="shared" si="1461"/>
        <v>91.120199999999997</v>
      </c>
      <c r="F7285" s="21">
        <f t="shared" si="1462"/>
        <v>6</v>
      </c>
      <c r="G7285" s="13"/>
      <c r="H7285" s="21">
        <f t="shared" si="1457"/>
        <v>5.9999999999999991</v>
      </c>
      <c r="I7285" s="13"/>
      <c r="J7285" s="11" t="str">
        <f t="shared" si="1463"/>
        <v>X</v>
      </c>
      <c r="K7285" s="11" t="str">
        <f t="shared" si="1464"/>
        <v/>
      </c>
      <c r="L7285" s="11" t="str">
        <f t="shared" si="1465"/>
        <v/>
      </c>
      <c r="M7285" s="13"/>
      <c r="X7285" s="13"/>
    </row>
    <row r="7286" spans="1:24" x14ac:dyDescent="0.3">
      <c r="A7286" s="13"/>
      <c r="B7286" s="11">
        <v>8304</v>
      </c>
      <c r="C7286" s="14">
        <f t="shared" si="1455"/>
        <v>91.126300000000001</v>
      </c>
      <c r="D7286" s="13"/>
      <c r="E7286" s="14">
        <f t="shared" si="1461"/>
        <v>91.125699999999995</v>
      </c>
      <c r="F7286" s="21">
        <f t="shared" si="1462"/>
        <v>6</v>
      </c>
      <c r="G7286" s="13"/>
      <c r="H7286" s="21">
        <f t="shared" si="1457"/>
        <v>5.9999999999999991</v>
      </c>
      <c r="I7286" s="13"/>
      <c r="J7286" s="11" t="str">
        <f t="shared" si="1463"/>
        <v>X</v>
      </c>
      <c r="K7286" s="11" t="str">
        <f t="shared" si="1464"/>
        <v/>
      </c>
      <c r="L7286" s="11" t="str">
        <f t="shared" si="1465"/>
        <v/>
      </c>
      <c r="M7286" s="13"/>
      <c r="X7286" s="13"/>
    </row>
    <row r="7287" spans="1:24" x14ac:dyDescent="0.3">
      <c r="A7287" s="13"/>
      <c r="B7287" s="11">
        <v>8305</v>
      </c>
      <c r="C7287" s="14">
        <f t="shared" si="1455"/>
        <v>91.131799999999998</v>
      </c>
      <c r="D7287" s="13"/>
      <c r="E7287" s="14">
        <f t="shared" si="1461"/>
        <v>91.131100000000004</v>
      </c>
      <c r="F7287" s="21">
        <f t="shared" si="1462"/>
        <v>7</v>
      </c>
      <c r="G7287" s="13"/>
      <c r="H7287" s="21">
        <f t="shared" si="1457"/>
        <v>7</v>
      </c>
      <c r="I7287" s="13"/>
      <c r="J7287" s="11" t="str">
        <f t="shared" si="1463"/>
        <v>X</v>
      </c>
      <c r="K7287" s="11" t="str">
        <f t="shared" si="1464"/>
        <v/>
      </c>
      <c r="L7287" s="11" t="str">
        <f t="shared" si="1465"/>
        <v/>
      </c>
      <c r="M7287" s="13"/>
      <c r="X7287" s="13"/>
    </row>
    <row r="7288" spans="1:24" x14ac:dyDescent="0.3">
      <c r="A7288" s="13"/>
      <c r="B7288" s="11">
        <v>8306</v>
      </c>
      <c r="C7288" s="14">
        <f t="shared" si="1455"/>
        <v>91.137299999999996</v>
      </c>
      <c r="D7288" s="13"/>
      <c r="E7288" s="14">
        <f t="shared" si="1461"/>
        <v>91.136600000000001</v>
      </c>
      <c r="F7288" s="21">
        <f t="shared" si="1462"/>
        <v>7</v>
      </c>
      <c r="G7288" s="13"/>
      <c r="H7288" s="21">
        <f t="shared" si="1457"/>
        <v>7</v>
      </c>
      <c r="I7288" s="13"/>
      <c r="J7288" s="11" t="str">
        <f t="shared" si="1463"/>
        <v>X</v>
      </c>
      <c r="K7288" s="11" t="str">
        <f t="shared" si="1464"/>
        <v/>
      </c>
      <c r="L7288" s="11" t="str">
        <f t="shared" si="1465"/>
        <v/>
      </c>
      <c r="M7288" s="13"/>
      <c r="X7288" s="13"/>
    </row>
    <row r="7289" spans="1:24" x14ac:dyDescent="0.3">
      <c r="A7289" s="13"/>
      <c r="B7289" s="11">
        <v>8307</v>
      </c>
      <c r="C7289" s="14">
        <f t="shared" si="1455"/>
        <v>91.142700000000005</v>
      </c>
      <c r="D7289" s="13"/>
      <c r="E7289" s="14">
        <f t="shared" si="1461"/>
        <v>91.142099999999999</v>
      </c>
      <c r="F7289" s="21">
        <f t="shared" ref="F7289:F7314" si="1466">ROUND((14/2)+(((E7289-91)-0.14)/0.14)*(14/3),0)</f>
        <v>7</v>
      </c>
      <c r="G7289" s="13"/>
      <c r="H7289" s="21">
        <f t="shared" si="1457"/>
        <v>5.9999999999999991</v>
      </c>
      <c r="I7289" s="13"/>
      <c r="J7289" s="11" t="str">
        <f t="shared" si="1463"/>
        <v/>
      </c>
      <c r="K7289" s="11" t="str">
        <f t="shared" si="1464"/>
        <v/>
      </c>
      <c r="L7289" s="11" t="str">
        <f t="shared" si="1465"/>
        <v>O</v>
      </c>
      <c r="M7289" s="13"/>
      <c r="X7289" s="13"/>
    </row>
    <row r="7290" spans="1:24" x14ac:dyDescent="0.3">
      <c r="A7290" s="13"/>
      <c r="B7290" s="11">
        <v>8308</v>
      </c>
      <c r="C7290" s="14">
        <f t="shared" si="1455"/>
        <v>91.148200000000003</v>
      </c>
      <c r="D7290" s="13"/>
      <c r="E7290" s="14">
        <f t="shared" si="1461"/>
        <v>91.147499999999994</v>
      </c>
      <c r="F7290" s="21">
        <f t="shared" si="1466"/>
        <v>7</v>
      </c>
      <c r="G7290" s="13"/>
      <c r="H7290" s="21">
        <f t="shared" si="1457"/>
        <v>7</v>
      </c>
      <c r="I7290" s="13"/>
      <c r="J7290" s="11" t="str">
        <f t="shared" si="1463"/>
        <v>X</v>
      </c>
      <c r="K7290" s="11" t="str">
        <f t="shared" si="1464"/>
        <v/>
      </c>
      <c r="L7290" s="11" t="str">
        <f t="shared" si="1465"/>
        <v/>
      </c>
      <c r="M7290" s="13"/>
      <c r="X7290" s="13"/>
    </row>
    <row r="7291" spans="1:24" x14ac:dyDescent="0.3">
      <c r="A7291" s="13"/>
      <c r="B7291" s="11">
        <v>8309</v>
      </c>
      <c r="C7291" s="14">
        <f t="shared" si="1455"/>
        <v>91.153700000000001</v>
      </c>
      <c r="D7291" s="13"/>
      <c r="E7291" s="14">
        <f t="shared" si="1461"/>
        <v>91.153000000000006</v>
      </c>
      <c r="F7291" s="21">
        <f t="shared" si="1466"/>
        <v>7</v>
      </c>
      <c r="G7291" s="13"/>
      <c r="H7291" s="21">
        <f t="shared" si="1457"/>
        <v>7</v>
      </c>
      <c r="I7291" s="13"/>
      <c r="J7291" s="11" t="str">
        <f t="shared" si="1463"/>
        <v>X</v>
      </c>
      <c r="K7291" s="11" t="str">
        <f t="shared" si="1464"/>
        <v/>
      </c>
      <c r="L7291" s="11" t="str">
        <f t="shared" si="1465"/>
        <v/>
      </c>
      <c r="M7291" s="13"/>
      <c r="X7291" s="13"/>
    </row>
    <row r="7292" spans="1:24" x14ac:dyDescent="0.3">
      <c r="A7292" s="13"/>
      <c r="B7292" s="11">
        <v>8310</v>
      </c>
      <c r="C7292" s="14">
        <f t="shared" si="1455"/>
        <v>91.159199999999998</v>
      </c>
      <c r="D7292" s="13"/>
      <c r="E7292" s="14">
        <f t="shared" si="1461"/>
        <v>91.158500000000004</v>
      </c>
      <c r="F7292" s="21">
        <f t="shared" si="1466"/>
        <v>8</v>
      </c>
      <c r="G7292" s="13"/>
      <c r="H7292" s="21">
        <f t="shared" si="1457"/>
        <v>7</v>
      </c>
      <c r="I7292" s="13"/>
      <c r="J7292" s="11" t="str">
        <f t="shared" si="1463"/>
        <v/>
      </c>
      <c r="K7292" s="11" t="str">
        <f t="shared" si="1464"/>
        <v/>
      </c>
      <c r="L7292" s="11" t="str">
        <f t="shared" si="1465"/>
        <v>O</v>
      </c>
      <c r="M7292" s="13"/>
      <c r="X7292" s="13"/>
    </row>
    <row r="7293" spans="1:24" x14ac:dyDescent="0.3">
      <c r="A7293" s="13"/>
      <c r="B7293" s="11">
        <v>8311</v>
      </c>
      <c r="C7293" s="14">
        <f t="shared" si="1455"/>
        <v>91.164699999999996</v>
      </c>
      <c r="D7293" s="13"/>
      <c r="E7293" s="14">
        <f t="shared" si="1461"/>
        <v>91.163899999999998</v>
      </c>
      <c r="F7293" s="21">
        <f t="shared" si="1466"/>
        <v>8</v>
      </c>
      <c r="G7293" s="13"/>
      <c r="H7293" s="21">
        <f t="shared" si="1457"/>
        <v>8</v>
      </c>
      <c r="I7293" s="13"/>
      <c r="J7293" s="11" t="str">
        <f t="shared" si="1463"/>
        <v>X</v>
      </c>
      <c r="K7293" s="11" t="str">
        <f t="shared" si="1464"/>
        <v/>
      </c>
      <c r="L7293" s="11" t="str">
        <f t="shared" si="1465"/>
        <v/>
      </c>
      <c r="M7293" s="13"/>
      <c r="X7293" s="13"/>
    </row>
    <row r="7294" spans="1:24" x14ac:dyDescent="0.3">
      <c r="A7294" s="13"/>
      <c r="B7294" s="11">
        <v>8312</v>
      </c>
      <c r="C7294" s="14">
        <f t="shared" si="1455"/>
        <v>91.170199999999994</v>
      </c>
      <c r="D7294" s="13"/>
      <c r="E7294" s="14">
        <f t="shared" si="1461"/>
        <v>91.169399999999996</v>
      </c>
      <c r="F7294" s="21">
        <f t="shared" si="1466"/>
        <v>8</v>
      </c>
      <c r="G7294" s="13"/>
      <c r="H7294" s="21">
        <f t="shared" si="1457"/>
        <v>8</v>
      </c>
      <c r="I7294" s="13"/>
      <c r="J7294" s="11" t="str">
        <f t="shared" si="1463"/>
        <v>X</v>
      </c>
      <c r="K7294" s="11" t="str">
        <f t="shared" si="1464"/>
        <v/>
      </c>
      <c r="L7294" s="11" t="str">
        <f t="shared" si="1465"/>
        <v/>
      </c>
      <c r="M7294" s="13"/>
      <c r="X7294" s="13"/>
    </row>
    <row r="7295" spans="1:24" x14ac:dyDescent="0.3">
      <c r="A7295" s="13"/>
      <c r="B7295" s="11">
        <v>8313</v>
      </c>
      <c r="C7295" s="14">
        <f t="shared" si="1455"/>
        <v>91.175700000000006</v>
      </c>
      <c r="D7295" s="13"/>
      <c r="E7295" s="14">
        <f t="shared" si="1461"/>
        <v>91.174899999999994</v>
      </c>
      <c r="F7295" s="21">
        <f t="shared" si="1466"/>
        <v>8</v>
      </c>
      <c r="G7295" s="13"/>
      <c r="H7295" s="21">
        <f t="shared" si="1457"/>
        <v>8</v>
      </c>
      <c r="I7295" s="13"/>
      <c r="J7295" s="11" t="str">
        <f t="shared" si="1463"/>
        <v>X</v>
      </c>
      <c r="K7295" s="11" t="str">
        <f t="shared" si="1464"/>
        <v/>
      </c>
      <c r="L7295" s="11" t="str">
        <f t="shared" si="1465"/>
        <v/>
      </c>
      <c r="M7295" s="13"/>
      <c r="X7295" s="13"/>
    </row>
    <row r="7296" spans="1:24" x14ac:dyDescent="0.3">
      <c r="A7296" s="13"/>
      <c r="B7296" s="11">
        <v>8314</v>
      </c>
      <c r="C7296" s="14">
        <f t="shared" si="1455"/>
        <v>91.181100000000001</v>
      </c>
      <c r="D7296" s="13"/>
      <c r="E7296" s="14">
        <f t="shared" si="1461"/>
        <v>91.180300000000003</v>
      </c>
      <c r="F7296" s="21">
        <f t="shared" si="1466"/>
        <v>8</v>
      </c>
      <c r="G7296" s="13"/>
      <c r="H7296" s="21">
        <f t="shared" si="1457"/>
        <v>8</v>
      </c>
      <c r="I7296" s="13"/>
      <c r="J7296" s="11" t="str">
        <f t="shared" ref="J7296:J7327" si="1467">IF(H7296=F7296,"X","")</f>
        <v>X</v>
      </c>
      <c r="K7296" s="11" t="str">
        <f t="shared" ref="K7296:K7327" si="1468">IF(H7296&gt;F7296,"U","")</f>
        <v/>
      </c>
      <c r="L7296" s="11" t="str">
        <f t="shared" ref="L7296:L7327" si="1469">IF(H7296&lt;F7296,"O","")</f>
        <v/>
      </c>
      <c r="M7296" s="13"/>
      <c r="X7296" s="13"/>
    </row>
    <row r="7297" spans="1:24" x14ac:dyDescent="0.3">
      <c r="A7297" s="13"/>
      <c r="B7297" s="11">
        <v>8315</v>
      </c>
      <c r="C7297" s="14">
        <f t="shared" si="1455"/>
        <v>91.186599999999999</v>
      </c>
      <c r="D7297" s="13"/>
      <c r="E7297" s="14">
        <f t="shared" si="1461"/>
        <v>91.1858</v>
      </c>
      <c r="F7297" s="21">
        <f t="shared" si="1466"/>
        <v>9</v>
      </c>
      <c r="G7297" s="13"/>
      <c r="H7297" s="21">
        <f t="shared" si="1457"/>
        <v>8</v>
      </c>
      <c r="I7297" s="13"/>
      <c r="J7297" s="11" t="str">
        <f t="shared" si="1467"/>
        <v/>
      </c>
      <c r="K7297" s="11" t="str">
        <f t="shared" si="1468"/>
        <v/>
      </c>
      <c r="L7297" s="11" t="str">
        <f t="shared" si="1469"/>
        <v>O</v>
      </c>
      <c r="M7297" s="13"/>
      <c r="X7297" s="13"/>
    </row>
    <row r="7298" spans="1:24" x14ac:dyDescent="0.3">
      <c r="A7298" s="13"/>
      <c r="B7298" s="11">
        <v>8316</v>
      </c>
      <c r="C7298" s="14">
        <f t="shared" si="1455"/>
        <v>91.192099999999996</v>
      </c>
      <c r="D7298" s="13"/>
      <c r="E7298" s="14">
        <f t="shared" si="1461"/>
        <v>91.191299999999998</v>
      </c>
      <c r="F7298" s="21">
        <f t="shared" si="1466"/>
        <v>9</v>
      </c>
      <c r="G7298" s="13"/>
      <c r="H7298" s="21">
        <f t="shared" si="1457"/>
        <v>8</v>
      </c>
      <c r="I7298" s="13"/>
      <c r="J7298" s="11" t="str">
        <f t="shared" si="1467"/>
        <v/>
      </c>
      <c r="K7298" s="11" t="str">
        <f t="shared" si="1468"/>
        <v/>
      </c>
      <c r="L7298" s="11" t="str">
        <f t="shared" si="1469"/>
        <v>O</v>
      </c>
      <c r="M7298" s="13"/>
      <c r="X7298" s="13"/>
    </row>
    <row r="7299" spans="1:24" x14ac:dyDescent="0.3">
      <c r="A7299" s="13"/>
      <c r="B7299" s="11">
        <v>8317</v>
      </c>
      <c r="C7299" s="14">
        <f t="shared" si="1455"/>
        <v>91.197599999999994</v>
      </c>
      <c r="D7299" s="13"/>
      <c r="E7299" s="14">
        <f t="shared" si="1461"/>
        <v>91.196700000000007</v>
      </c>
      <c r="F7299" s="21">
        <f t="shared" si="1466"/>
        <v>9</v>
      </c>
      <c r="G7299" s="13"/>
      <c r="H7299" s="21">
        <f t="shared" si="1457"/>
        <v>9</v>
      </c>
      <c r="I7299" s="13"/>
      <c r="J7299" s="11" t="str">
        <f t="shared" si="1467"/>
        <v>X</v>
      </c>
      <c r="K7299" s="11" t="str">
        <f t="shared" si="1468"/>
        <v/>
      </c>
      <c r="L7299" s="11" t="str">
        <f t="shared" si="1469"/>
        <v/>
      </c>
      <c r="M7299" s="13"/>
      <c r="X7299" s="13"/>
    </row>
    <row r="7300" spans="1:24" x14ac:dyDescent="0.3">
      <c r="A7300" s="13"/>
      <c r="B7300" s="11">
        <v>8318</v>
      </c>
      <c r="C7300" s="14">
        <f t="shared" si="1455"/>
        <v>91.203100000000006</v>
      </c>
      <c r="D7300" s="13"/>
      <c r="E7300" s="14">
        <f t="shared" si="1461"/>
        <v>91.202200000000005</v>
      </c>
      <c r="F7300" s="21">
        <f t="shared" si="1466"/>
        <v>9</v>
      </c>
      <c r="G7300" s="13"/>
      <c r="H7300" s="21">
        <f t="shared" si="1457"/>
        <v>9</v>
      </c>
      <c r="I7300" s="13"/>
      <c r="J7300" s="11" t="str">
        <f t="shared" si="1467"/>
        <v>X</v>
      </c>
      <c r="K7300" s="11" t="str">
        <f t="shared" si="1468"/>
        <v/>
      </c>
      <c r="L7300" s="11" t="str">
        <f t="shared" si="1469"/>
        <v/>
      </c>
      <c r="M7300" s="13"/>
      <c r="X7300" s="13"/>
    </row>
    <row r="7301" spans="1:24" x14ac:dyDescent="0.3">
      <c r="A7301" s="13"/>
      <c r="B7301" s="11">
        <v>8319</v>
      </c>
      <c r="C7301" s="14">
        <f t="shared" si="1455"/>
        <v>91.208600000000004</v>
      </c>
      <c r="D7301" s="13"/>
      <c r="E7301" s="14">
        <f t="shared" si="1461"/>
        <v>91.207700000000003</v>
      </c>
      <c r="F7301" s="21">
        <f t="shared" si="1466"/>
        <v>9</v>
      </c>
      <c r="G7301" s="13"/>
      <c r="H7301" s="21">
        <f t="shared" si="1457"/>
        <v>9</v>
      </c>
      <c r="I7301" s="13"/>
      <c r="J7301" s="11" t="str">
        <f t="shared" si="1467"/>
        <v>X</v>
      </c>
      <c r="K7301" s="11" t="str">
        <f t="shared" si="1468"/>
        <v/>
      </c>
      <c r="L7301" s="11" t="str">
        <f t="shared" si="1469"/>
        <v/>
      </c>
      <c r="M7301" s="13"/>
      <c r="X7301" s="13"/>
    </row>
    <row r="7302" spans="1:24" x14ac:dyDescent="0.3">
      <c r="A7302" s="13"/>
      <c r="B7302" s="11">
        <v>8320</v>
      </c>
      <c r="C7302" s="14">
        <f t="shared" ref="C7302:C7365" si="1470">ROUND(SQRT(B7302),4)</f>
        <v>91.213999999999999</v>
      </c>
      <c r="D7302" s="13"/>
      <c r="E7302" s="14">
        <f t="shared" si="1461"/>
        <v>91.213099999999997</v>
      </c>
      <c r="F7302" s="21">
        <f t="shared" si="1466"/>
        <v>9</v>
      </c>
      <c r="G7302" s="13"/>
      <c r="H7302" s="21">
        <f t="shared" si="1457"/>
        <v>9</v>
      </c>
      <c r="I7302" s="13"/>
      <c r="J7302" s="11" t="str">
        <f t="shared" si="1467"/>
        <v>X</v>
      </c>
      <c r="K7302" s="11" t="str">
        <f t="shared" si="1468"/>
        <v/>
      </c>
      <c r="L7302" s="11" t="str">
        <f t="shared" si="1469"/>
        <v/>
      </c>
      <c r="M7302" s="13"/>
      <c r="X7302" s="13"/>
    </row>
    <row r="7303" spans="1:24" x14ac:dyDescent="0.3">
      <c r="A7303" s="13"/>
      <c r="B7303" s="11">
        <v>8321</v>
      </c>
      <c r="C7303" s="14">
        <f t="shared" si="1470"/>
        <v>91.219499999999996</v>
      </c>
      <c r="D7303" s="13"/>
      <c r="E7303" s="14">
        <f t="shared" si="1461"/>
        <v>91.218599999999995</v>
      </c>
      <c r="F7303" s="21">
        <f t="shared" si="1466"/>
        <v>10</v>
      </c>
      <c r="G7303" s="13"/>
      <c r="H7303" s="21">
        <f t="shared" ref="H7303:H7366" si="1471">ROUND(C7303-E7303,4)*10000</f>
        <v>9</v>
      </c>
      <c r="I7303" s="13"/>
      <c r="J7303" s="11" t="str">
        <f t="shared" si="1467"/>
        <v/>
      </c>
      <c r="K7303" s="11" t="str">
        <f t="shared" si="1468"/>
        <v/>
      </c>
      <c r="L7303" s="11" t="str">
        <f t="shared" si="1469"/>
        <v>O</v>
      </c>
      <c r="M7303" s="13"/>
      <c r="X7303" s="13"/>
    </row>
    <row r="7304" spans="1:24" x14ac:dyDescent="0.3">
      <c r="A7304" s="13"/>
      <c r="B7304" s="11">
        <v>8322</v>
      </c>
      <c r="C7304" s="14">
        <f t="shared" si="1470"/>
        <v>91.224999999999994</v>
      </c>
      <c r="D7304" s="13"/>
      <c r="E7304" s="14">
        <f t="shared" si="1461"/>
        <v>91.224000000000004</v>
      </c>
      <c r="F7304" s="21">
        <f t="shared" si="1466"/>
        <v>10</v>
      </c>
      <c r="G7304" s="13"/>
      <c r="H7304" s="21">
        <f t="shared" si="1471"/>
        <v>10</v>
      </c>
      <c r="I7304" s="13"/>
      <c r="J7304" s="11" t="str">
        <f t="shared" si="1467"/>
        <v>X</v>
      </c>
      <c r="K7304" s="11" t="str">
        <f t="shared" si="1468"/>
        <v/>
      </c>
      <c r="L7304" s="11" t="str">
        <f t="shared" si="1469"/>
        <v/>
      </c>
      <c r="M7304" s="13"/>
      <c r="X7304" s="13"/>
    </row>
    <row r="7305" spans="1:24" x14ac:dyDescent="0.3">
      <c r="A7305" s="13"/>
      <c r="B7305" s="11">
        <v>8323</v>
      </c>
      <c r="C7305" s="14">
        <f t="shared" si="1470"/>
        <v>91.230500000000006</v>
      </c>
      <c r="D7305" s="13"/>
      <c r="E7305" s="14">
        <f t="shared" si="1461"/>
        <v>91.229500000000002</v>
      </c>
      <c r="F7305" s="21">
        <f t="shared" si="1466"/>
        <v>10</v>
      </c>
      <c r="G7305" s="13"/>
      <c r="H7305" s="21">
        <f t="shared" si="1471"/>
        <v>10</v>
      </c>
      <c r="I7305" s="13"/>
      <c r="J7305" s="11" t="str">
        <f t="shared" si="1467"/>
        <v>X</v>
      </c>
      <c r="K7305" s="11" t="str">
        <f t="shared" si="1468"/>
        <v/>
      </c>
      <c r="L7305" s="11" t="str">
        <f t="shared" si="1469"/>
        <v/>
      </c>
      <c r="M7305" s="13"/>
      <c r="X7305" s="13"/>
    </row>
    <row r="7306" spans="1:24" x14ac:dyDescent="0.3">
      <c r="A7306" s="13"/>
      <c r="B7306" s="11">
        <v>8324</v>
      </c>
      <c r="C7306" s="14">
        <f t="shared" si="1470"/>
        <v>91.236000000000004</v>
      </c>
      <c r="D7306" s="13"/>
      <c r="E7306" s="14">
        <f t="shared" si="1461"/>
        <v>91.234999999999999</v>
      </c>
      <c r="F7306" s="21">
        <f t="shared" si="1466"/>
        <v>10</v>
      </c>
      <c r="G7306" s="13"/>
      <c r="H7306" s="21">
        <f t="shared" si="1471"/>
        <v>10</v>
      </c>
      <c r="I7306" s="13"/>
      <c r="J7306" s="11" t="str">
        <f t="shared" si="1467"/>
        <v>X</v>
      </c>
      <c r="K7306" s="11" t="str">
        <f t="shared" si="1468"/>
        <v/>
      </c>
      <c r="L7306" s="11" t="str">
        <f t="shared" si="1469"/>
        <v/>
      </c>
      <c r="M7306" s="13"/>
      <c r="X7306" s="13"/>
    </row>
    <row r="7307" spans="1:24" x14ac:dyDescent="0.3">
      <c r="A7307" s="13"/>
      <c r="B7307" s="11">
        <v>8325</v>
      </c>
      <c r="C7307" s="14">
        <f t="shared" si="1470"/>
        <v>91.241399999999999</v>
      </c>
      <c r="D7307" s="13"/>
      <c r="E7307" s="14">
        <f t="shared" si="1461"/>
        <v>91.240399999999994</v>
      </c>
      <c r="F7307" s="21">
        <f t="shared" si="1466"/>
        <v>10</v>
      </c>
      <c r="G7307" s="13"/>
      <c r="H7307" s="21">
        <f t="shared" si="1471"/>
        <v>10</v>
      </c>
      <c r="I7307" s="13"/>
      <c r="J7307" s="11" t="str">
        <f t="shared" si="1467"/>
        <v>X</v>
      </c>
      <c r="K7307" s="11" t="str">
        <f t="shared" si="1468"/>
        <v/>
      </c>
      <c r="L7307" s="11" t="str">
        <f t="shared" si="1469"/>
        <v/>
      </c>
      <c r="M7307" s="13"/>
      <c r="X7307" s="13"/>
    </row>
    <row r="7308" spans="1:24" x14ac:dyDescent="0.3">
      <c r="A7308" s="13"/>
      <c r="B7308" s="11">
        <v>8326</v>
      </c>
      <c r="C7308" s="14">
        <f t="shared" si="1470"/>
        <v>91.246899999999997</v>
      </c>
      <c r="D7308" s="13"/>
      <c r="E7308" s="14">
        <f t="shared" si="1461"/>
        <v>91.245900000000006</v>
      </c>
      <c r="F7308" s="21">
        <f t="shared" si="1466"/>
        <v>11</v>
      </c>
      <c r="G7308" s="13"/>
      <c r="H7308" s="21">
        <f t="shared" si="1471"/>
        <v>10</v>
      </c>
      <c r="I7308" s="13"/>
      <c r="J7308" s="11" t="str">
        <f t="shared" si="1467"/>
        <v/>
      </c>
      <c r="K7308" s="11" t="str">
        <f t="shared" si="1468"/>
        <v/>
      </c>
      <c r="L7308" s="11" t="str">
        <f t="shared" si="1469"/>
        <v>O</v>
      </c>
      <c r="M7308" s="13"/>
      <c r="X7308" s="13"/>
    </row>
    <row r="7309" spans="1:24" x14ac:dyDescent="0.3">
      <c r="A7309" s="13"/>
      <c r="B7309" s="11">
        <v>8327</v>
      </c>
      <c r="C7309" s="14">
        <f t="shared" si="1470"/>
        <v>91.252399999999994</v>
      </c>
      <c r="D7309" s="13"/>
      <c r="E7309" s="14">
        <f t="shared" si="1461"/>
        <v>91.251400000000004</v>
      </c>
      <c r="F7309" s="21">
        <f t="shared" si="1466"/>
        <v>11</v>
      </c>
      <c r="G7309" s="13"/>
      <c r="H7309" s="21">
        <f t="shared" si="1471"/>
        <v>10</v>
      </c>
      <c r="I7309" s="13"/>
      <c r="J7309" s="11" t="str">
        <f t="shared" si="1467"/>
        <v/>
      </c>
      <c r="K7309" s="11" t="str">
        <f t="shared" si="1468"/>
        <v/>
      </c>
      <c r="L7309" s="11" t="str">
        <f t="shared" si="1469"/>
        <v>O</v>
      </c>
      <c r="M7309" s="13"/>
      <c r="X7309" s="13"/>
    </row>
    <row r="7310" spans="1:24" x14ac:dyDescent="0.3">
      <c r="A7310" s="13"/>
      <c r="B7310" s="11">
        <v>8328</v>
      </c>
      <c r="C7310" s="14">
        <f t="shared" si="1470"/>
        <v>91.257900000000006</v>
      </c>
      <c r="D7310" s="13"/>
      <c r="E7310" s="14">
        <f t="shared" si="1461"/>
        <v>91.256799999999998</v>
      </c>
      <c r="F7310" s="21">
        <f t="shared" si="1466"/>
        <v>11</v>
      </c>
      <c r="G7310" s="13"/>
      <c r="H7310" s="21">
        <f t="shared" si="1471"/>
        <v>11</v>
      </c>
      <c r="I7310" s="13"/>
      <c r="J7310" s="11" t="str">
        <f t="shared" si="1467"/>
        <v>X</v>
      </c>
      <c r="K7310" s="11" t="str">
        <f t="shared" si="1468"/>
        <v/>
      </c>
      <c r="L7310" s="11" t="str">
        <f t="shared" si="1469"/>
        <v/>
      </c>
      <c r="M7310" s="13"/>
      <c r="X7310" s="13"/>
    </row>
    <row r="7311" spans="1:24" x14ac:dyDescent="0.3">
      <c r="A7311" s="13"/>
      <c r="B7311" s="11">
        <v>8329</v>
      </c>
      <c r="C7311" s="14">
        <f t="shared" si="1470"/>
        <v>91.263400000000004</v>
      </c>
      <c r="D7311" s="13"/>
      <c r="E7311" s="14">
        <f t="shared" si="1461"/>
        <v>91.262299999999996</v>
      </c>
      <c r="F7311" s="21">
        <f t="shared" si="1466"/>
        <v>11</v>
      </c>
      <c r="G7311" s="13"/>
      <c r="H7311" s="21">
        <f t="shared" si="1471"/>
        <v>11</v>
      </c>
      <c r="I7311" s="13"/>
      <c r="J7311" s="11" t="str">
        <f t="shared" si="1467"/>
        <v>X</v>
      </c>
      <c r="K7311" s="11" t="str">
        <f t="shared" si="1468"/>
        <v/>
      </c>
      <c r="L7311" s="11" t="str">
        <f t="shared" si="1469"/>
        <v/>
      </c>
      <c r="M7311" s="13"/>
      <c r="X7311" s="13"/>
    </row>
    <row r="7312" spans="1:24" x14ac:dyDescent="0.3">
      <c r="A7312" s="13"/>
      <c r="B7312" s="11">
        <v>8330</v>
      </c>
      <c r="C7312" s="14">
        <f t="shared" si="1470"/>
        <v>91.268799999999999</v>
      </c>
      <c r="D7312" s="13"/>
      <c r="E7312" s="14">
        <f t="shared" si="1461"/>
        <v>91.267799999999994</v>
      </c>
      <c r="F7312" s="21">
        <f t="shared" si="1466"/>
        <v>11</v>
      </c>
      <c r="G7312" s="13"/>
      <c r="H7312" s="21">
        <f t="shared" si="1471"/>
        <v>10</v>
      </c>
      <c r="I7312" s="13"/>
      <c r="J7312" s="11" t="str">
        <f t="shared" si="1467"/>
        <v/>
      </c>
      <c r="K7312" s="11" t="str">
        <f t="shared" si="1468"/>
        <v/>
      </c>
      <c r="L7312" s="11" t="str">
        <f t="shared" si="1469"/>
        <v>O</v>
      </c>
      <c r="M7312" s="13"/>
      <c r="X7312" s="13"/>
    </row>
    <row r="7313" spans="1:24" x14ac:dyDescent="0.3">
      <c r="A7313" s="13"/>
      <c r="B7313" s="11">
        <v>8331</v>
      </c>
      <c r="C7313" s="14">
        <f t="shared" si="1470"/>
        <v>91.274299999999997</v>
      </c>
      <c r="D7313" s="13"/>
      <c r="E7313" s="14">
        <f t="shared" si="1461"/>
        <v>91.273200000000003</v>
      </c>
      <c r="F7313" s="21">
        <f t="shared" si="1466"/>
        <v>11</v>
      </c>
      <c r="G7313" s="13"/>
      <c r="H7313" s="21">
        <f t="shared" si="1471"/>
        <v>11</v>
      </c>
      <c r="I7313" s="13"/>
      <c r="J7313" s="11" t="str">
        <f t="shared" si="1467"/>
        <v>X</v>
      </c>
      <c r="K7313" s="11" t="str">
        <f t="shared" si="1468"/>
        <v/>
      </c>
      <c r="L7313" s="11" t="str">
        <f t="shared" si="1469"/>
        <v/>
      </c>
      <c r="M7313" s="13"/>
      <c r="X7313" s="13"/>
    </row>
    <row r="7314" spans="1:24" x14ac:dyDescent="0.3">
      <c r="A7314" s="13"/>
      <c r="B7314" s="11">
        <v>8332</v>
      </c>
      <c r="C7314" s="14">
        <f t="shared" si="1470"/>
        <v>91.279799999999994</v>
      </c>
      <c r="D7314" s="13"/>
      <c r="E7314" s="14">
        <f t="shared" si="1461"/>
        <v>91.278700000000001</v>
      </c>
      <c r="F7314" s="21">
        <f t="shared" si="1466"/>
        <v>12</v>
      </c>
      <c r="G7314" s="13"/>
      <c r="H7314" s="21">
        <f t="shared" si="1471"/>
        <v>11</v>
      </c>
      <c r="I7314" s="13"/>
      <c r="J7314" s="11" t="str">
        <f t="shared" si="1467"/>
        <v/>
      </c>
      <c r="K7314" s="11" t="str">
        <f t="shared" si="1468"/>
        <v/>
      </c>
      <c r="L7314" s="11" t="str">
        <f t="shared" si="1469"/>
        <v>O</v>
      </c>
      <c r="M7314" s="13"/>
      <c r="X7314" s="13"/>
    </row>
    <row r="7315" spans="1:24" x14ac:dyDescent="0.3">
      <c r="A7315" s="13"/>
      <c r="B7315" s="11">
        <v>8333</v>
      </c>
      <c r="C7315" s="14">
        <f t="shared" si="1470"/>
        <v>91.285300000000007</v>
      </c>
      <c r="D7315" s="13"/>
      <c r="E7315" s="14">
        <f t="shared" si="1461"/>
        <v>91.284199999999998</v>
      </c>
      <c r="F7315" s="21">
        <f t="shared" ref="F7315:F7339" si="1472">ROUND(14-((0.42-(E7315-91))/0.14)*(14/6),0)</f>
        <v>12</v>
      </c>
      <c r="G7315" s="13"/>
      <c r="H7315" s="21">
        <f t="shared" si="1471"/>
        <v>11</v>
      </c>
      <c r="I7315" s="13"/>
      <c r="J7315" s="11" t="str">
        <f t="shared" si="1467"/>
        <v/>
      </c>
      <c r="K7315" s="11" t="str">
        <f t="shared" si="1468"/>
        <v/>
      </c>
      <c r="L7315" s="11" t="str">
        <f t="shared" si="1469"/>
        <v>O</v>
      </c>
      <c r="M7315" s="13"/>
      <c r="X7315" s="13"/>
    </row>
    <row r="7316" spans="1:24" x14ac:dyDescent="0.3">
      <c r="A7316" s="13"/>
      <c r="B7316" s="11">
        <v>8334</v>
      </c>
      <c r="C7316" s="14">
        <f t="shared" si="1470"/>
        <v>91.290700000000001</v>
      </c>
      <c r="D7316" s="13"/>
      <c r="E7316" s="14">
        <f t="shared" si="1461"/>
        <v>91.289599999999993</v>
      </c>
      <c r="F7316" s="21">
        <f t="shared" si="1472"/>
        <v>12</v>
      </c>
      <c r="G7316" s="13"/>
      <c r="H7316" s="21">
        <f t="shared" si="1471"/>
        <v>11</v>
      </c>
      <c r="I7316" s="13"/>
      <c r="J7316" s="11" t="str">
        <f t="shared" si="1467"/>
        <v/>
      </c>
      <c r="K7316" s="11" t="str">
        <f t="shared" si="1468"/>
        <v/>
      </c>
      <c r="L7316" s="11" t="str">
        <f t="shared" si="1469"/>
        <v>O</v>
      </c>
      <c r="M7316" s="13"/>
      <c r="X7316" s="13"/>
    </row>
    <row r="7317" spans="1:24" x14ac:dyDescent="0.3">
      <c r="A7317" s="13"/>
      <c r="B7317" s="11">
        <v>8335</v>
      </c>
      <c r="C7317" s="14">
        <f t="shared" si="1470"/>
        <v>91.296199999999999</v>
      </c>
      <c r="D7317" s="13"/>
      <c r="E7317" s="14">
        <f t="shared" si="1461"/>
        <v>91.295100000000005</v>
      </c>
      <c r="F7317" s="21">
        <f t="shared" si="1472"/>
        <v>12</v>
      </c>
      <c r="G7317" s="13"/>
      <c r="H7317" s="21">
        <f t="shared" si="1471"/>
        <v>11</v>
      </c>
      <c r="I7317" s="13"/>
      <c r="J7317" s="11" t="str">
        <f t="shared" si="1467"/>
        <v/>
      </c>
      <c r="K7317" s="11" t="str">
        <f t="shared" si="1468"/>
        <v/>
      </c>
      <c r="L7317" s="11" t="str">
        <f t="shared" si="1469"/>
        <v>O</v>
      </c>
      <c r="M7317" s="13"/>
      <c r="X7317" s="13"/>
    </row>
    <row r="7318" spans="1:24" x14ac:dyDescent="0.3">
      <c r="A7318" s="13"/>
      <c r="B7318" s="11">
        <v>8336</v>
      </c>
      <c r="C7318" s="14">
        <f t="shared" si="1470"/>
        <v>91.301699999999997</v>
      </c>
      <c r="D7318" s="13"/>
      <c r="E7318" s="14">
        <f t="shared" si="1461"/>
        <v>91.3005</v>
      </c>
      <c r="F7318" s="21">
        <f t="shared" si="1472"/>
        <v>12</v>
      </c>
      <c r="G7318" s="13"/>
      <c r="H7318" s="21">
        <f t="shared" si="1471"/>
        <v>11.999999999999998</v>
      </c>
      <c r="I7318" s="13"/>
      <c r="J7318" s="11" t="str">
        <f t="shared" si="1467"/>
        <v>X</v>
      </c>
      <c r="K7318" s="11" t="str">
        <f t="shared" si="1468"/>
        <v/>
      </c>
      <c r="L7318" s="11" t="str">
        <f t="shared" si="1469"/>
        <v/>
      </c>
      <c r="M7318" s="13"/>
      <c r="X7318" s="13"/>
    </row>
    <row r="7319" spans="1:24" x14ac:dyDescent="0.3">
      <c r="A7319" s="13"/>
      <c r="B7319" s="11">
        <v>8337</v>
      </c>
      <c r="C7319" s="14">
        <f t="shared" si="1470"/>
        <v>91.307199999999995</v>
      </c>
      <c r="D7319" s="13"/>
      <c r="E7319" s="14">
        <f t="shared" si="1461"/>
        <v>91.305999999999997</v>
      </c>
      <c r="F7319" s="21">
        <f t="shared" si="1472"/>
        <v>12</v>
      </c>
      <c r="G7319" s="13"/>
      <c r="H7319" s="21">
        <f t="shared" si="1471"/>
        <v>11.999999999999998</v>
      </c>
      <c r="I7319" s="13"/>
      <c r="J7319" s="11" t="str">
        <f t="shared" si="1467"/>
        <v>X</v>
      </c>
      <c r="K7319" s="11" t="str">
        <f t="shared" si="1468"/>
        <v/>
      </c>
      <c r="L7319" s="11" t="str">
        <f t="shared" si="1469"/>
        <v/>
      </c>
      <c r="M7319" s="13"/>
      <c r="X7319" s="13"/>
    </row>
    <row r="7320" spans="1:24" x14ac:dyDescent="0.3">
      <c r="A7320" s="13"/>
      <c r="B7320" s="11">
        <v>8338</v>
      </c>
      <c r="C7320" s="14">
        <f t="shared" si="1470"/>
        <v>91.312600000000003</v>
      </c>
      <c r="D7320" s="13"/>
      <c r="E7320" s="14">
        <f t="shared" si="1461"/>
        <v>91.311499999999995</v>
      </c>
      <c r="F7320" s="21">
        <f t="shared" si="1472"/>
        <v>12</v>
      </c>
      <c r="G7320" s="13"/>
      <c r="H7320" s="21">
        <f t="shared" si="1471"/>
        <v>11</v>
      </c>
      <c r="I7320" s="13"/>
      <c r="J7320" s="11" t="str">
        <f t="shared" si="1467"/>
        <v/>
      </c>
      <c r="K7320" s="11" t="str">
        <f t="shared" si="1468"/>
        <v/>
      </c>
      <c r="L7320" s="11" t="str">
        <f t="shared" si="1469"/>
        <v>O</v>
      </c>
      <c r="M7320" s="13"/>
      <c r="X7320" s="13"/>
    </row>
    <row r="7321" spans="1:24" x14ac:dyDescent="0.3">
      <c r="A7321" s="13"/>
      <c r="B7321" s="11">
        <v>8339</v>
      </c>
      <c r="C7321" s="14">
        <f t="shared" si="1470"/>
        <v>91.318100000000001</v>
      </c>
      <c r="D7321" s="13"/>
      <c r="E7321" s="14">
        <f t="shared" si="1461"/>
        <v>91.316900000000004</v>
      </c>
      <c r="F7321" s="21">
        <f t="shared" si="1472"/>
        <v>12</v>
      </c>
      <c r="G7321" s="13"/>
      <c r="H7321" s="21">
        <f t="shared" si="1471"/>
        <v>11.999999999999998</v>
      </c>
      <c r="I7321" s="13"/>
      <c r="J7321" s="11" t="str">
        <f t="shared" si="1467"/>
        <v>X</v>
      </c>
      <c r="K7321" s="11" t="str">
        <f t="shared" si="1468"/>
        <v/>
      </c>
      <c r="L7321" s="11" t="str">
        <f t="shared" si="1469"/>
        <v/>
      </c>
      <c r="M7321" s="13"/>
      <c r="X7321" s="13"/>
    </row>
    <row r="7322" spans="1:24" x14ac:dyDescent="0.3">
      <c r="A7322" s="13"/>
      <c r="B7322" s="11">
        <v>8340</v>
      </c>
      <c r="C7322" s="14">
        <f t="shared" si="1470"/>
        <v>91.323599999999999</v>
      </c>
      <c r="D7322" s="13"/>
      <c r="E7322" s="14">
        <f t="shared" si="1461"/>
        <v>91.322400000000002</v>
      </c>
      <c r="F7322" s="21">
        <f t="shared" si="1472"/>
        <v>12</v>
      </c>
      <c r="G7322" s="13"/>
      <c r="H7322" s="21">
        <f t="shared" si="1471"/>
        <v>11.999999999999998</v>
      </c>
      <c r="I7322" s="13"/>
      <c r="J7322" s="11" t="str">
        <f t="shared" si="1467"/>
        <v>X</v>
      </c>
      <c r="K7322" s="11" t="str">
        <f t="shared" si="1468"/>
        <v/>
      </c>
      <c r="L7322" s="11" t="str">
        <f t="shared" si="1469"/>
        <v/>
      </c>
      <c r="M7322" s="13"/>
      <c r="X7322" s="13"/>
    </row>
    <row r="7323" spans="1:24" x14ac:dyDescent="0.3">
      <c r="A7323" s="13"/>
      <c r="B7323" s="11">
        <v>8341</v>
      </c>
      <c r="C7323" s="14">
        <f t="shared" si="1470"/>
        <v>91.329099999999997</v>
      </c>
      <c r="D7323" s="13"/>
      <c r="E7323" s="14">
        <f t="shared" si="1461"/>
        <v>91.3279</v>
      </c>
      <c r="F7323" s="21">
        <f t="shared" si="1472"/>
        <v>12</v>
      </c>
      <c r="G7323" s="13"/>
      <c r="H7323" s="21">
        <f t="shared" si="1471"/>
        <v>11.999999999999998</v>
      </c>
      <c r="I7323" s="13"/>
      <c r="J7323" s="11" t="str">
        <f t="shared" si="1467"/>
        <v>X</v>
      </c>
      <c r="K7323" s="11" t="str">
        <f t="shared" si="1468"/>
        <v/>
      </c>
      <c r="L7323" s="11" t="str">
        <f t="shared" si="1469"/>
        <v/>
      </c>
      <c r="M7323" s="13"/>
      <c r="X7323" s="13"/>
    </row>
    <row r="7324" spans="1:24" x14ac:dyDescent="0.3">
      <c r="A7324" s="13"/>
      <c r="B7324" s="11">
        <v>8342</v>
      </c>
      <c r="C7324" s="14">
        <f t="shared" si="1470"/>
        <v>91.334500000000006</v>
      </c>
      <c r="D7324" s="13"/>
      <c r="E7324" s="14">
        <f t="shared" si="1461"/>
        <v>91.333299999999994</v>
      </c>
      <c r="F7324" s="21">
        <f t="shared" si="1472"/>
        <v>13</v>
      </c>
      <c r="G7324" s="13"/>
      <c r="H7324" s="21">
        <f t="shared" si="1471"/>
        <v>11.999999999999998</v>
      </c>
      <c r="I7324" s="13"/>
      <c r="J7324" s="11" t="str">
        <f t="shared" si="1467"/>
        <v/>
      </c>
      <c r="K7324" s="11" t="str">
        <f t="shared" si="1468"/>
        <v/>
      </c>
      <c r="L7324" s="11" t="str">
        <f t="shared" si="1469"/>
        <v>O</v>
      </c>
      <c r="M7324" s="13"/>
      <c r="X7324" s="13"/>
    </row>
    <row r="7325" spans="1:24" x14ac:dyDescent="0.3">
      <c r="A7325" s="13"/>
      <c r="B7325" s="11">
        <v>8343</v>
      </c>
      <c r="C7325" s="14">
        <f t="shared" si="1470"/>
        <v>91.34</v>
      </c>
      <c r="D7325" s="13"/>
      <c r="E7325" s="14">
        <f t="shared" si="1461"/>
        <v>91.338800000000006</v>
      </c>
      <c r="F7325" s="21">
        <f t="shared" si="1472"/>
        <v>13</v>
      </c>
      <c r="G7325" s="13"/>
      <c r="H7325" s="21">
        <f t="shared" si="1471"/>
        <v>11.999999999999998</v>
      </c>
      <c r="I7325" s="13"/>
      <c r="J7325" s="11" t="str">
        <f t="shared" si="1467"/>
        <v/>
      </c>
      <c r="K7325" s="11" t="str">
        <f t="shared" si="1468"/>
        <v/>
      </c>
      <c r="L7325" s="11" t="str">
        <f t="shared" si="1469"/>
        <v>O</v>
      </c>
      <c r="M7325" s="13"/>
      <c r="X7325" s="13"/>
    </row>
    <row r="7326" spans="1:24" x14ac:dyDescent="0.3">
      <c r="A7326" s="13"/>
      <c r="B7326" s="11">
        <v>8344</v>
      </c>
      <c r="C7326" s="14">
        <f t="shared" si="1470"/>
        <v>91.345500000000001</v>
      </c>
      <c r="D7326" s="13"/>
      <c r="E7326" s="14">
        <f t="shared" si="1461"/>
        <v>91.344300000000004</v>
      </c>
      <c r="F7326" s="21">
        <f t="shared" si="1472"/>
        <v>13</v>
      </c>
      <c r="G7326" s="13"/>
      <c r="H7326" s="21">
        <f t="shared" si="1471"/>
        <v>11.999999999999998</v>
      </c>
      <c r="I7326" s="13"/>
      <c r="J7326" s="11" t="str">
        <f t="shared" si="1467"/>
        <v/>
      </c>
      <c r="K7326" s="11" t="str">
        <f t="shared" si="1468"/>
        <v/>
      </c>
      <c r="L7326" s="11" t="str">
        <f t="shared" si="1469"/>
        <v>O</v>
      </c>
      <c r="M7326" s="13"/>
      <c r="X7326" s="13"/>
    </row>
    <row r="7327" spans="1:24" x14ac:dyDescent="0.3">
      <c r="A7327" s="13"/>
      <c r="B7327" s="11">
        <v>8345</v>
      </c>
      <c r="C7327" s="14">
        <f t="shared" si="1470"/>
        <v>91.350999999999999</v>
      </c>
      <c r="D7327" s="13"/>
      <c r="E7327" s="14">
        <f t="shared" si="1461"/>
        <v>91.349699999999999</v>
      </c>
      <c r="F7327" s="21">
        <f t="shared" si="1472"/>
        <v>13</v>
      </c>
      <c r="G7327" s="13"/>
      <c r="H7327" s="21">
        <f t="shared" si="1471"/>
        <v>13</v>
      </c>
      <c r="I7327" s="13"/>
      <c r="J7327" s="11" t="str">
        <f t="shared" si="1467"/>
        <v>X</v>
      </c>
      <c r="K7327" s="11" t="str">
        <f t="shared" si="1468"/>
        <v/>
      </c>
      <c r="L7327" s="11" t="str">
        <f t="shared" si="1469"/>
        <v/>
      </c>
      <c r="M7327" s="13"/>
      <c r="X7327" s="13"/>
    </row>
    <row r="7328" spans="1:24" x14ac:dyDescent="0.3">
      <c r="A7328" s="13"/>
      <c r="B7328" s="11">
        <v>8346</v>
      </c>
      <c r="C7328" s="14">
        <f t="shared" si="1470"/>
        <v>91.356399999999994</v>
      </c>
      <c r="D7328" s="13"/>
      <c r="E7328" s="14">
        <f t="shared" ref="E7328:E7391" si="1473">ROUND(91+(B7328-8281)/183,4)</f>
        <v>91.355199999999996</v>
      </c>
      <c r="F7328" s="21">
        <f t="shared" si="1472"/>
        <v>13</v>
      </c>
      <c r="G7328" s="13"/>
      <c r="H7328" s="21">
        <f t="shared" si="1471"/>
        <v>11.999999999999998</v>
      </c>
      <c r="I7328" s="13"/>
      <c r="J7328" s="11" t="str">
        <f t="shared" ref="J7328:J7359" si="1474">IF(H7328=F7328,"X","")</f>
        <v/>
      </c>
      <c r="K7328" s="11" t="str">
        <f t="shared" ref="K7328:K7359" si="1475">IF(H7328&gt;F7328,"U","")</f>
        <v/>
      </c>
      <c r="L7328" s="11" t="str">
        <f t="shared" ref="L7328:L7359" si="1476">IF(H7328&lt;F7328,"O","")</f>
        <v>O</v>
      </c>
      <c r="M7328" s="13"/>
      <c r="X7328" s="13"/>
    </row>
    <row r="7329" spans="1:24" x14ac:dyDescent="0.3">
      <c r="A7329" s="13"/>
      <c r="B7329" s="11">
        <v>8347</v>
      </c>
      <c r="C7329" s="14">
        <f t="shared" si="1470"/>
        <v>91.361900000000006</v>
      </c>
      <c r="D7329" s="13"/>
      <c r="E7329" s="14">
        <f t="shared" si="1473"/>
        <v>91.360699999999994</v>
      </c>
      <c r="F7329" s="21">
        <f t="shared" si="1472"/>
        <v>13</v>
      </c>
      <c r="G7329" s="13"/>
      <c r="H7329" s="21">
        <f t="shared" si="1471"/>
        <v>11.999999999999998</v>
      </c>
      <c r="I7329" s="13"/>
      <c r="J7329" s="11" t="str">
        <f t="shared" si="1474"/>
        <v/>
      </c>
      <c r="K7329" s="11" t="str">
        <f t="shared" si="1475"/>
        <v/>
      </c>
      <c r="L7329" s="11" t="str">
        <f t="shared" si="1476"/>
        <v>O</v>
      </c>
      <c r="M7329" s="13"/>
      <c r="X7329" s="13"/>
    </row>
    <row r="7330" spans="1:24" x14ac:dyDescent="0.3">
      <c r="A7330" s="13"/>
      <c r="B7330" s="11">
        <v>8348</v>
      </c>
      <c r="C7330" s="14">
        <f t="shared" si="1470"/>
        <v>91.367400000000004</v>
      </c>
      <c r="D7330" s="13"/>
      <c r="E7330" s="14">
        <f t="shared" si="1473"/>
        <v>91.366100000000003</v>
      </c>
      <c r="F7330" s="21">
        <f t="shared" si="1472"/>
        <v>13</v>
      </c>
      <c r="G7330" s="13"/>
      <c r="H7330" s="21">
        <f t="shared" si="1471"/>
        <v>13</v>
      </c>
      <c r="I7330" s="13"/>
      <c r="J7330" s="11" t="str">
        <f t="shared" si="1474"/>
        <v>X</v>
      </c>
      <c r="K7330" s="11" t="str">
        <f t="shared" si="1475"/>
        <v/>
      </c>
      <c r="L7330" s="11" t="str">
        <f t="shared" si="1476"/>
        <v/>
      </c>
      <c r="M7330" s="13"/>
      <c r="X7330" s="13"/>
    </row>
    <row r="7331" spans="1:24" x14ac:dyDescent="0.3">
      <c r="A7331" s="13"/>
      <c r="B7331" s="11">
        <v>8349</v>
      </c>
      <c r="C7331" s="14">
        <f t="shared" si="1470"/>
        <v>91.372900000000001</v>
      </c>
      <c r="D7331" s="13"/>
      <c r="E7331" s="14">
        <f t="shared" si="1473"/>
        <v>91.371600000000001</v>
      </c>
      <c r="F7331" s="21">
        <f t="shared" si="1472"/>
        <v>13</v>
      </c>
      <c r="G7331" s="13"/>
      <c r="H7331" s="21">
        <f t="shared" si="1471"/>
        <v>13</v>
      </c>
      <c r="I7331" s="13"/>
      <c r="J7331" s="11" t="str">
        <f t="shared" si="1474"/>
        <v>X</v>
      </c>
      <c r="K7331" s="11" t="str">
        <f t="shared" si="1475"/>
        <v/>
      </c>
      <c r="L7331" s="11" t="str">
        <f t="shared" si="1476"/>
        <v/>
      </c>
      <c r="M7331" s="13"/>
      <c r="X7331" s="13"/>
    </row>
    <row r="7332" spans="1:24" x14ac:dyDescent="0.3">
      <c r="A7332" s="13"/>
      <c r="B7332" s="11">
        <v>8350</v>
      </c>
      <c r="C7332" s="14">
        <f t="shared" si="1470"/>
        <v>91.378299999999996</v>
      </c>
      <c r="D7332" s="13"/>
      <c r="E7332" s="14">
        <f t="shared" si="1473"/>
        <v>91.376999999999995</v>
      </c>
      <c r="F7332" s="21">
        <f t="shared" si="1472"/>
        <v>13</v>
      </c>
      <c r="G7332" s="13"/>
      <c r="H7332" s="21">
        <f t="shared" si="1471"/>
        <v>13</v>
      </c>
      <c r="I7332" s="13"/>
      <c r="J7332" s="11" t="str">
        <f t="shared" si="1474"/>
        <v>X</v>
      </c>
      <c r="K7332" s="11" t="str">
        <f t="shared" si="1475"/>
        <v/>
      </c>
      <c r="L7332" s="11" t="str">
        <f t="shared" si="1476"/>
        <v/>
      </c>
      <c r="M7332" s="13"/>
      <c r="X7332" s="13"/>
    </row>
    <row r="7333" spans="1:24" x14ac:dyDescent="0.3">
      <c r="A7333" s="13"/>
      <c r="B7333" s="11">
        <v>8351</v>
      </c>
      <c r="C7333" s="14">
        <f t="shared" si="1470"/>
        <v>91.383799999999994</v>
      </c>
      <c r="D7333" s="13"/>
      <c r="E7333" s="14">
        <f t="shared" si="1473"/>
        <v>91.382499999999993</v>
      </c>
      <c r="F7333" s="21">
        <f t="shared" si="1472"/>
        <v>13</v>
      </c>
      <c r="G7333" s="13"/>
      <c r="H7333" s="21">
        <f t="shared" si="1471"/>
        <v>13</v>
      </c>
      <c r="I7333" s="13"/>
      <c r="J7333" s="11" t="str">
        <f t="shared" si="1474"/>
        <v>X</v>
      </c>
      <c r="K7333" s="11" t="str">
        <f t="shared" si="1475"/>
        <v/>
      </c>
      <c r="L7333" s="11" t="str">
        <f t="shared" si="1476"/>
        <v/>
      </c>
      <c r="M7333" s="13"/>
      <c r="X7333" s="13"/>
    </row>
    <row r="7334" spans="1:24" x14ac:dyDescent="0.3">
      <c r="A7334" s="13"/>
      <c r="B7334" s="11">
        <v>8352</v>
      </c>
      <c r="C7334" s="14">
        <f t="shared" si="1470"/>
        <v>91.389300000000006</v>
      </c>
      <c r="D7334" s="13"/>
      <c r="E7334" s="14">
        <f t="shared" si="1473"/>
        <v>91.388000000000005</v>
      </c>
      <c r="F7334" s="21">
        <f t="shared" si="1472"/>
        <v>13</v>
      </c>
      <c r="G7334" s="13"/>
      <c r="H7334" s="21">
        <f t="shared" si="1471"/>
        <v>13</v>
      </c>
      <c r="I7334" s="13"/>
      <c r="J7334" s="11" t="str">
        <f t="shared" si="1474"/>
        <v>X</v>
      </c>
      <c r="K7334" s="11" t="str">
        <f t="shared" si="1475"/>
        <v/>
      </c>
      <c r="L7334" s="11" t="str">
        <f t="shared" si="1476"/>
        <v/>
      </c>
      <c r="M7334" s="13"/>
      <c r="X7334" s="13"/>
    </row>
    <row r="7335" spans="1:24" x14ac:dyDescent="0.3">
      <c r="A7335" s="13"/>
      <c r="B7335" s="11">
        <v>8353</v>
      </c>
      <c r="C7335" s="14">
        <f t="shared" si="1470"/>
        <v>91.3947</v>
      </c>
      <c r="D7335" s="13"/>
      <c r="E7335" s="14">
        <f t="shared" si="1473"/>
        <v>91.3934</v>
      </c>
      <c r="F7335" s="21">
        <f t="shared" si="1472"/>
        <v>14</v>
      </c>
      <c r="G7335" s="13"/>
      <c r="H7335" s="21">
        <f t="shared" si="1471"/>
        <v>13</v>
      </c>
      <c r="I7335" s="13"/>
      <c r="J7335" s="11" t="str">
        <f t="shared" si="1474"/>
        <v/>
      </c>
      <c r="K7335" s="11" t="str">
        <f t="shared" si="1475"/>
        <v/>
      </c>
      <c r="L7335" s="11" t="str">
        <f t="shared" si="1476"/>
        <v>O</v>
      </c>
      <c r="M7335" s="13"/>
      <c r="X7335" s="13"/>
    </row>
    <row r="7336" spans="1:24" x14ac:dyDescent="0.3">
      <c r="A7336" s="13"/>
      <c r="B7336" s="11">
        <v>8354</v>
      </c>
      <c r="C7336" s="14">
        <f t="shared" si="1470"/>
        <v>91.400199999999998</v>
      </c>
      <c r="D7336" s="13"/>
      <c r="E7336" s="14">
        <f t="shared" si="1473"/>
        <v>91.398899999999998</v>
      </c>
      <c r="F7336" s="21">
        <f t="shared" si="1472"/>
        <v>14</v>
      </c>
      <c r="G7336" s="13"/>
      <c r="H7336" s="21">
        <f t="shared" si="1471"/>
        <v>13</v>
      </c>
      <c r="I7336" s="13"/>
      <c r="J7336" s="11" t="str">
        <f t="shared" si="1474"/>
        <v/>
      </c>
      <c r="K7336" s="11" t="str">
        <f t="shared" si="1475"/>
        <v/>
      </c>
      <c r="L7336" s="11" t="str">
        <f t="shared" si="1476"/>
        <v>O</v>
      </c>
      <c r="M7336" s="13"/>
      <c r="X7336" s="13"/>
    </row>
    <row r="7337" spans="1:24" x14ac:dyDescent="0.3">
      <c r="A7337" s="13"/>
      <c r="B7337" s="11">
        <v>8355</v>
      </c>
      <c r="C7337" s="14">
        <f t="shared" si="1470"/>
        <v>91.405699999999996</v>
      </c>
      <c r="D7337" s="13"/>
      <c r="E7337" s="14">
        <f t="shared" si="1473"/>
        <v>91.404399999999995</v>
      </c>
      <c r="F7337" s="21">
        <f t="shared" si="1472"/>
        <v>14</v>
      </c>
      <c r="G7337" s="13"/>
      <c r="H7337" s="21">
        <f t="shared" si="1471"/>
        <v>13</v>
      </c>
      <c r="I7337" s="13"/>
      <c r="J7337" s="11" t="str">
        <f t="shared" si="1474"/>
        <v/>
      </c>
      <c r="K7337" s="11" t="str">
        <f t="shared" si="1475"/>
        <v/>
      </c>
      <c r="L7337" s="11" t="str">
        <f t="shared" si="1476"/>
        <v>O</v>
      </c>
      <c r="M7337" s="13"/>
      <c r="X7337" s="13"/>
    </row>
    <row r="7338" spans="1:24" x14ac:dyDescent="0.3">
      <c r="A7338" s="13"/>
      <c r="B7338" s="11">
        <v>8356</v>
      </c>
      <c r="C7338" s="14">
        <f t="shared" si="1470"/>
        <v>91.411199999999994</v>
      </c>
      <c r="D7338" s="13"/>
      <c r="E7338" s="14">
        <f t="shared" si="1473"/>
        <v>91.409800000000004</v>
      </c>
      <c r="F7338" s="21">
        <f t="shared" si="1472"/>
        <v>14</v>
      </c>
      <c r="G7338" s="13"/>
      <c r="H7338" s="21">
        <f t="shared" si="1471"/>
        <v>14</v>
      </c>
      <c r="I7338" s="13"/>
      <c r="J7338" s="11" t="str">
        <f t="shared" si="1474"/>
        <v>X</v>
      </c>
      <c r="K7338" s="11" t="str">
        <f t="shared" si="1475"/>
        <v/>
      </c>
      <c r="L7338" s="11" t="str">
        <f t="shared" si="1476"/>
        <v/>
      </c>
      <c r="M7338" s="13"/>
      <c r="X7338" s="13"/>
    </row>
    <row r="7339" spans="1:24" x14ac:dyDescent="0.3">
      <c r="A7339" s="13"/>
      <c r="B7339" s="11">
        <v>8357</v>
      </c>
      <c r="C7339" s="14">
        <f t="shared" si="1470"/>
        <v>91.416600000000003</v>
      </c>
      <c r="D7339" s="13"/>
      <c r="E7339" s="14">
        <f t="shared" si="1473"/>
        <v>91.415300000000002</v>
      </c>
      <c r="F7339" s="21">
        <f t="shared" si="1472"/>
        <v>14</v>
      </c>
      <c r="G7339" s="13"/>
      <c r="H7339" s="21">
        <f t="shared" si="1471"/>
        <v>13</v>
      </c>
      <c r="I7339" s="13"/>
      <c r="J7339" s="11" t="str">
        <f t="shared" si="1474"/>
        <v/>
      </c>
      <c r="K7339" s="11" t="str">
        <f t="shared" si="1475"/>
        <v/>
      </c>
      <c r="L7339" s="11" t="str">
        <f t="shared" si="1476"/>
        <v>O</v>
      </c>
      <c r="M7339" s="13"/>
      <c r="X7339" s="13"/>
    </row>
    <row r="7340" spans="1:24" x14ac:dyDescent="0.3">
      <c r="A7340" s="13"/>
      <c r="B7340" s="11">
        <v>8358</v>
      </c>
      <c r="C7340" s="14">
        <f t="shared" si="1470"/>
        <v>91.4221</v>
      </c>
      <c r="D7340" s="13"/>
      <c r="E7340" s="14">
        <f t="shared" si="1473"/>
        <v>91.4208</v>
      </c>
      <c r="F7340" s="21">
        <v>14</v>
      </c>
      <c r="G7340" s="13"/>
      <c r="H7340" s="21">
        <f t="shared" si="1471"/>
        <v>13</v>
      </c>
      <c r="I7340" s="13"/>
      <c r="J7340" s="11" t="str">
        <f t="shared" si="1474"/>
        <v/>
      </c>
      <c r="K7340" s="11" t="str">
        <f t="shared" si="1475"/>
        <v/>
      </c>
      <c r="L7340" s="11" t="str">
        <f t="shared" si="1476"/>
        <v>O</v>
      </c>
      <c r="M7340" s="13"/>
      <c r="X7340" s="13"/>
    </row>
    <row r="7341" spans="1:24" x14ac:dyDescent="0.3">
      <c r="A7341" s="13"/>
      <c r="B7341" s="11">
        <v>8359</v>
      </c>
      <c r="C7341" s="14">
        <f t="shared" si="1470"/>
        <v>91.427599999999998</v>
      </c>
      <c r="D7341" s="13"/>
      <c r="E7341" s="14">
        <f t="shared" si="1473"/>
        <v>91.426199999999994</v>
      </c>
      <c r="F7341" s="21">
        <v>14</v>
      </c>
      <c r="G7341" s="13"/>
      <c r="H7341" s="21">
        <f t="shared" si="1471"/>
        <v>14</v>
      </c>
      <c r="I7341" s="13"/>
      <c r="J7341" s="11" t="str">
        <f t="shared" si="1474"/>
        <v>X</v>
      </c>
      <c r="K7341" s="11" t="str">
        <f t="shared" si="1475"/>
        <v/>
      </c>
      <c r="L7341" s="11" t="str">
        <f t="shared" si="1476"/>
        <v/>
      </c>
      <c r="M7341" s="13"/>
      <c r="X7341" s="13"/>
    </row>
    <row r="7342" spans="1:24" x14ac:dyDescent="0.3">
      <c r="A7342" s="13"/>
      <c r="B7342" s="11">
        <v>8360</v>
      </c>
      <c r="C7342" s="14">
        <f t="shared" si="1470"/>
        <v>91.433000000000007</v>
      </c>
      <c r="D7342" s="13"/>
      <c r="E7342" s="14">
        <f t="shared" si="1473"/>
        <v>91.431700000000006</v>
      </c>
      <c r="F7342" s="21">
        <v>14</v>
      </c>
      <c r="G7342" s="13"/>
      <c r="H7342" s="21">
        <f t="shared" si="1471"/>
        <v>13</v>
      </c>
      <c r="I7342" s="13"/>
      <c r="J7342" s="11" t="str">
        <f t="shared" si="1474"/>
        <v/>
      </c>
      <c r="K7342" s="11" t="str">
        <f t="shared" si="1475"/>
        <v/>
      </c>
      <c r="L7342" s="11" t="str">
        <f t="shared" si="1476"/>
        <v>O</v>
      </c>
      <c r="M7342" s="13"/>
      <c r="X7342" s="13"/>
    </row>
    <row r="7343" spans="1:24" x14ac:dyDescent="0.3">
      <c r="A7343" s="13"/>
      <c r="B7343" s="11">
        <v>8361</v>
      </c>
      <c r="C7343" s="14">
        <f t="shared" si="1470"/>
        <v>91.438500000000005</v>
      </c>
      <c r="D7343" s="13"/>
      <c r="E7343" s="14">
        <f t="shared" si="1473"/>
        <v>91.437200000000004</v>
      </c>
      <c r="F7343" s="21">
        <v>14</v>
      </c>
      <c r="G7343" s="13"/>
      <c r="H7343" s="21">
        <f t="shared" si="1471"/>
        <v>13</v>
      </c>
      <c r="I7343" s="13"/>
      <c r="J7343" s="11" t="str">
        <f t="shared" si="1474"/>
        <v/>
      </c>
      <c r="K7343" s="11" t="str">
        <f t="shared" si="1475"/>
        <v/>
      </c>
      <c r="L7343" s="11" t="str">
        <f t="shared" si="1476"/>
        <v>O</v>
      </c>
      <c r="M7343" s="13"/>
      <c r="X7343" s="13"/>
    </row>
    <row r="7344" spans="1:24" x14ac:dyDescent="0.3">
      <c r="A7344" s="13"/>
      <c r="B7344" s="11">
        <v>8362</v>
      </c>
      <c r="C7344" s="14">
        <f t="shared" si="1470"/>
        <v>91.444000000000003</v>
      </c>
      <c r="D7344" s="13"/>
      <c r="E7344" s="14">
        <f t="shared" si="1473"/>
        <v>91.442599999999999</v>
      </c>
      <c r="F7344" s="21">
        <v>14</v>
      </c>
      <c r="G7344" s="13"/>
      <c r="H7344" s="21">
        <f t="shared" si="1471"/>
        <v>14</v>
      </c>
      <c r="I7344" s="13"/>
      <c r="J7344" s="11" t="str">
        <f t="shared" si="1474"/>
        <v>X</v>
      </c>
      <c r="K7344" s="11" t="str">
        <f t="shared" si="1475"/>
        <v/>
      </c>
      <c r="L7344" s="11" t="str">
        <f t="shared" si="1476"/>
        <v/>
      </c>
      <c r="M7344" s="13"/>
      <c r="X7344" s="13"/>
    </row>
    <row r="7345" spans="1:24" x14ac:dyDescent="0.3">
      <c r="A7345" s="13"/>
      <c r="B7345" s="11">
        <v>8363</v>
      </c>
      <c r="C7345" s="14">
        <f t="shared" si="1470"/>
        <v>91.449399999999997</v>
      </c>
      <c r="D7345" s="13"/>
      <c r="E7345" s="14">
        <f t="shared" si="1473"/>
        <v>91.448099999999997</v>
      </c>
      <c r="F7345" s="21">
        <v>14</v>
      </c>
      <c r="G7345" s="13"/>
      <c r="H7345" s="21">
        <f t="shared" si="1471"/>
        <v>13</v>
      </c>
      <c r="I7345" s="13"/>
      <c r="J7345" s="11" t="str">
        <f t="shared" si="1474"/>
        <v/>
      </c>
      <c r="K7345" s="11" t="str">
        <f t="shared" si="1475"/>
        <v/>
      </c>
      <c r="L7345" s="11" t="str">
        <f t="shared" si="1476"/>
        <v>O</v>
      </c>
      <c r="M7345" s="13"/>
      <c r="X7345" s="13"/>
    </row>
    <row r="7346" spans="1:24" x14ac:dyDescent="0.3">
      <c r="A7346" s="13"/>
      <c r="B7346" s="11">
        <v>8364</v>
      </c>
      <c r="C7346" s="14">
        <f t="shared" si="1470"/>
        <v>91.454899999999995</v>
      </c>
      <c r="D7346" s="13"/>
      <c r="E7346" s="14">
        <f t="shared" si="1473"/>
        <v>91.453599999999994</v>
      </c>
      <c r="F7346" s="21">
        <v>14</v>
      </c>
      <c r="G7346" s="13"/>
      <c r="H7346" s="21">
        <f t="shared" si="1471"/>
        <v>13</v>
      </c>
      <c r="I7346" s="13"/>
      <c r="J7346" s="11" t="str">
        <f t="shared" si="1474"/>
        <v/>
      </c>
      <c r="K7346" s="11" t="str">
        <f t="shared" si="1475"/>
        <v/>
      </c>
      <c r="L7346" s="11" t="str">
        <f t="shared" si="1476"/>
        <v>O</v>
      </c>
      <c r="M7346" s="13"/>
      <c r="X7346" s="13"/>
    </row>
    <row r="7347" spans="1:24" x14ac:dyDescent="0.3">
      <c r="A7347" s="13"/>
      <c r="B7347" s="11">
        <v>8365</v>
      </c>
      <c r="C7347" s="14">
        <f t="shared" si="1470"/>
        <v>91.460400000000007</v>
      </c>
      <c r="D7347" s="13"/>
      <c r="E7347" s="14">
        <f t="shared" si="1473"/>
        <v>91.459000000000003</v>
      </c>
      <c r="F7347" s="21">
        <v>14</v>
      </c>
      <c r="G7347" s="13"/>
      <c r="H7347" s="21">
        <f t="shared" si="1471"/>
        <v>14</v>
      </c>
      <c r="I7347" s="13"/>
      <c r="J7347" s="11" t="str">
        <f t="shared" si="1474"/>
        <v>X</v>
      </c>
      <c r="K7347" s="11" t="str">
        <f t="shared" si="1475"/>
        <v/>
      </c>
      <c r="L7347" s="11" t="str">
        <f t="shared" si="1476"/>
        <v/>
      </c>
      <c r="M7347" s="13"/>
      <c r="X7347" s="13"/>
    </row>
    <row r="7348" spans="1:24" x14ac:dyDescent="0.3">
      <c r="A7348" s="13"/>
      <c r="B7348" s="11">
        <v>8366</v>
      </c>
      <c r="C7348" s="14">
        <f t="shared" si="1470"/>
        <v>91.465800000000002</v>
      </c>
      <c r="D7348" s="13"/>
      <c r="E7348" s="14">
        <f t="shared" si="1473"/>
        <v>91.464500000000001</v>
      </c>
      <c r="F7348" s="21">
        <v>14</v>
      </c>
      <c r="G7348" s="13"/>
      <c r="H7348" s="21">
        <f t="shared" si="1471"/>
        <v>13</v>
      </c>
      <c r="I7348" s="13"/>
      <c r="J7348" s="11" t="str">
        <f t="shared" si="1474"/>
        <v/>
      </c>
      <c r="K7348" s="11" t="str">
        <f t="shared" si="1475"/>
        <v/>
      </c>
      <c r="L7348" s="11" t="str">
        <f t="shared" si="1476"/>
        <v>O</v>
      </c>
      <c r="M7348" s="13"/>
      <c r="X7348" s="13"/>
    </row>
    <row r="7349" spans="1:24" x14ac:dyDescent="0.3">
      <c r="A7349" s="13"/>
      <c r="B7349" s="11">
        <v>8367</v>
      </c>
      <c r="C7349" s="14">
        <f t="shared" si="1470"/>
        <v>91.471299999999999</v>
      </c>
      <c r="D7349" s="13"/>
      <c r="E7349" s="14">
        <f t="shared" si="1473"/>
        <v>91.469899999999996</v>
      </c>
      <c r="F7349" s="21">
        <v>14</v>
      </c>
      <c r="G7349" s="13"/>
      <c r="H7349" s="21">
        <f t="shared" si="1471"/>
        <v>14</v>
      </c>
      <c r="I7349" s="13"/>
      <c r="J7349" s="11" t="str">
        <f t="shared" si="1474"/>
        <v>X</v>
      </c>
      <c r="K7349" s="11" t="str">
        <f t="shared" si="1475"/>
        <v/>
      </c>
      <c r="L7349" s="11" t="str">
        <f t="shared" si="1476"/>
        <v/>
      </c>
      <c r="M7349" s="13"/>
      <c r="X7349" s="13"/>
    </row>
    <row r="7350" spans="1:24" x14ac:dyDescent="0.3">
      <c r="A7350" s="13"/>
      <c r="B7350" s="11">
        <v>8368</v>
      </c>
      <c r="C7350" s="14">
        <f t="shared" si="1470"/>
        <v>91.476799999999997</v>
      </c>
      <c r="D7350" s="13"/>
      <c r="E7350" s="14">
        <f t="shared" si="1473"/>
        <v>91.475399999999993</v>
      </c>
      <c r="F7350" s="21">
        <v>14</v>
      </c>
      <c r="G7350" s="13"/>
      <c r="H7350" s="21">
        <f t="shared" si="1471"/>
        <v>14</v>
      </c>
      <c r="I7350" s="13"/>
      <c r="J7350" s="11" t="str">
        <f t="shared" si="1474"/>
        <v>X</v>
      </c>
      <c r="K7350" s="11" t="str">
        <f t="shared" si="1475"/>
        <v/>
      </c>
      <c r="L7350" s="11" t="str">
        <f t="shared" si="1476"/>
        <v/>
      </c>
      <c r="M7350" s="13"/>
      <c r="X7350" s="13"/>
    </row>
    <row r="7351" spans="1:24" x14ac:dyDescent="0.3">
      <c r="A7351" s="13"/>
      <c r="B7351" s="11">
        <v>8369</v>
      </c>
      <c r="C7351" s="14">
        <f t="shared" si="1470"/>
        <v>91.482200000000006</v>
      </c>
      <c r="D7351" s="13"/>
      <c r="E7351" s="14">
        <f t="shared" si="1473"/>
        <v>91.480900000000005</v>
      </c>
      <c r="F7351" s="21">
        <v>14</v>
      </c>
      <c r="G7351" s="13"/>
      <c r="H7351" s="21">
        <f t="shared" si="1471"/>
        <v>13</v>
      </c>
      <c r="I7351" s="13"/>
      <c r="J7351" s="11" t="str">
        <f t="shared" si="1474"/>
        <v/>
      </c>
      <c r="K7351" s="11" t="str">
        <f t="shared" si="1475"/>
        <v/>
      </c>
      <c r="L7351" s="11" t="str">
        <f t="shared" si="1476"/>
        <v>O</v>
      </c>
      <c r="M7351" s="13"/>
      <c r="X7351" s="13"/>
    </row>
    <row r="7352" spans="1:24" x14ac:dyDescent="0.3">
      <c r="A7352" s="13"/>
      <c r="B7352" s="11">
        <v>8370</v>
      </c>
      <c r="C7352" s="14">
        <f t="shared" si="1470"/>
        <v>91.487700000000004</v>
      </c>
      <c r="D7352" s="13"/>
      <c r="E7352" s="14">
        <f t="shared" si="1473"/>
        <v>91.4863</v>
      </c>
      <c r="F7352" s="21">
        <v>14</v>
      </c>
      <c r="G7352" s="13"/>
      <c r="H7352" s="21">
        <f t="shared" si="1471"/>
        <v>14</v>
      </c>
      <c r="I7352" s="13"/>
      <c r="J7352" s="11" t="str">
        <f t="shared" si="1474"/>
        <v>X</v>
      </c>
      <c r="K7352" s="11" t="str">
        <f t="shared" si="1475"/>
        <v/>
      </c>
      <c r="L7352" s="11" t="str">
        <f t="shared" si="1476"/>
        <v/>
      </c>
      <c r="M7352" s="13"/>
      <c r="X7352" s="13"/>
    </row>
    <row r="7353" spans="1:24" x14ac:dyDescent="0.3">
      <c r="A7353" s="13"/>
      <c r="B7353" s="11">
        <v>8371</v>
      </c>
      <c r="C7353" s="14">
        <f t="shared" si="1470"/>
        <v>91.493200000000002</v>
      </c>
      <c r="D7353" s="13"/>
      <c r="E7353" s="14">
        <f t="shared" si="1473"/>
        <v>91.491799999999998</v>
      </c>
      <c r="F7353" s="21">
        <v>14</v>
      </c>
      <c r="G7353" s="13"/>
      <c r="H7353" s="21">
        <f t="shared" si="1471"/>
        <v>14</v>
      </c>
      <c r="I7353" s="13"/>
      <c r="J7353" s="11" t="str">
        <f t="shared" si="1474"/>
        <v>X</v>
      </c>
      <c r="K7353" s="11" t="str">
        <f t="shared" si="1475"/>
        <v/>
      </c>
      <c r="L7353" s="11" t="str">
        <f t="shared" si="1476"/>
        <v/>
      </c>
      <c r="M7353" s="13"/>
      <c r="X7353" s="13"/>
    </row>
    <row r="7354" spans="1:24" x14ac:dyDescent="0.3">
      <c r="A7354" s="13"/>
      <c r="B7354" s="11">
        <v>8372</v>
      </c>
      <c r="C7354" s="14">
        <f t="shared" si="1470"/>
        <v>91.498599999999996</v>
      </c>
      <c r="D7354" s="13"/>
      <c r="E7354" s="14">
        <f t="shared" si="1473"/>
        <v>91.497299999999996</v>
      </c>
      <c r="F7354" s="21">
        <v>14</v>
      </c>
      <c r="G7354" s="13"/>
      <c r="H7354" s="21">
        <f t="shared" si="1471"/>
        <v>13</v>
      </c>
      <c r="I7354" s="13"/>
      <c r="J7354" s="11" t="str">
        <f t="shared" si="1474"/>
        <v/>
      </c>
      <c r="K7354" s="11" t="str">
        <f t="shared" si="1475"/>
        <v/>
      </c>
      <c r="L7354" s="11" t="str">
        <f t="shared" si="1476"/>
        <v>O</v>
      </c>
      <c r="M7354" s="13"/>
      <c r="X7354" s="13"/>
    </row>
    <row r="7355" spans="1:24" x14ac:dyDescent="0.3">
      <c r="A7355" s="13"/>
      <c r="B7355" s="11">
        <v>8373</v>
      </c>
      <c r="C7355" s="14">
        <f t="shared" si="1470"/>
        <v>91.504099999999994</v>
      </c>
      <c r="D7355" s="13"/>
      <c r="E7355" s="14">
        <f t="shared" si="1473"/>
        <v>91.502700000000004</v>
      </c>
      <c r="F7355" s="21">
        <v>14</v>
      </c>
      <c r="G7355" s="13"/>
      <c r="H7355" s="21">
        <f t="shared" si="1471"/>
        <v>14</v>
      </c>
      <c r="I7355" s="13"/>
      <c r="J7355" s="11" t="str">
        <f t="shared" si="1474"/>
        <v>X</v>
      </c>
      <c r="K7355" s="11" t="str">
        <f t="shared" si="1475"/>
        <v/>
      </c>
      <c r="L7355" s="11" t="str">
        <f t="shared" si="1476"/>
        <v/>
      </c>
      <c r="M7355" s="13"/>
      <c r="X7355" s="13"/>
    </row>
    <row r="7356" spans="1:24" x14ac:dyDescent="0.3">
      <c r="A7356" s="13"/>
      <c r="B7356" s="11">
        <v>8374</v>
      </c>
      <c r="C7356" s="14">
        <f t="shared" si="1470"/>
        <v>91.509600000000006</v>
      </c>
      <c r="D7356" s="13"/>
      <c r="E7356" s="14">
        <f t="shared" si="1473"/>
        <v>91.508200000000002</v>
      </c>
      <c r="F7356" s="21">
        <v>14</v>
      </c>
      <c r="G7356" s="13"/>
      <c r="H7356" s="21">
        <f t="shared" si="1471"/>
        <v>14</v>
      </c>
      <c r="I7356" s="13"/>
      <c r="J7356" s="11" t="str">
        <f t="shared" si="1474"/>
        <v>X</v>
      </c>
      <c r="K7356" s="11" t="str">
        <f t="shared" si="1475"/>
        <v/>
      </c>
      <c r="L7356" s="11" t="str">
        <f t="shared" si="1476"/>
        <v/>
      </c>
      <c r="M7356" s="13"/>
      <c r="X7356" s="13"/>
    </row>
    <row r="7357" spans="1:24" x14ac:dyDescent="0.3">
      <c r="A7357" s="13"/>
      <c r="B7357" s="11">
        <v>8375</v>
      </c>
      <c r="C7357" s="14">
        <f t="shared" si="1470"/>
        <v>91.515000000000001</v>
      </c>
      <c r="D7357" s="13"/>
      <c r="E7357" s="14">
        <f t="shared" si="1473"/>
        <v>91.5137</v>
      </c>
      <c r="F7357" s="21">
        <v>14</v>
      </c>
      <c r="G7357" s="13"/>
      <c r="H7357" s="21">
        <f t="shared" si="1471"/>
        <v>13</v>
      </c>
      <c r="I7357" s="13"/>
      <c r="J7357" s="11" t="str">
        <f t="shared" si="1474"/>
        <v/>
      </c>
      <c r="K7357" s="11" t="str">
        <f t="shared" si="1475"/>
        <v/>
      </c>
      <c r="L7357" s="11" t="str">
        <f t="shared" si="1476"/>
        <v>O</v>
      </c>
      <c r="M7357" s="13"/>
      <c r="X7357" s="13"/>
    </row>
    <row r="7358" spans="1:24" x14ac:dyDescent="0.3">
      <c r="A7358" s="13"/>
      <c r="B7358" s="11">
        <v>8376</v>
      </c>
      <c r="C7358" s="14">
        <f t="shared" si="1470"/>
        <v>91.520499999999998</v>
      </c>
      <c r="D7358" s="13"/>
      <c r="E7358" s="14">
        <f t="shared" si="1473"/>
        <v>91.519099999999995</v>
      </c>
      <c r="F7358" s="21">
        <v>14</v>
      </c>
      <c r="G7358" s="13"/>
      <c r="H7358" s="21">
        <f t="shared" si="1471"/>
        <v>14</v>
      </c>
      <c r="I7358" s="13"/>
      <c r="J7358" s="11" t="str">
        <f t="shared" si="1474"/>
        <v>X</v>
      </c>
      <c r="K7358" s="11" t="str">
        <f t="shared" si="1475"/>
        <v/>
      </c>
      <c r="L7358" s="11" t="str">
        <f t="shared" si="1476"/>
        <v/>
      </c>
      <c r="M7358" s="13"/>
      <c r="X7358" s="13"/>
    </row>
    <row r="7359" spans="1:24" x14ac:dyDescent="0.3">
      <c r="A7359" s="13"/>
      <c r="B7359" s="11">
        <v>8377</v>
      </c>
      <c r="C7359" s="14">
        <f t="shared" si="1470"/>
        <v>91.525999999999996</v>
      </c>
      <c r="D7359" s="13"/>
      <c r="E7359" s="14">
        <f t="shared" si="1473"/>
        <v>91.524600000000007</v>
      </c>
      <c r="F7359" s="21">
        <v>14</v>
      </c>
      <c r="G7359" s="13"/>
      <c r="H7359" s="21">
        <f t="shared" si="1471"/>
        <v>14</v>
      </c>
      <c r="I7359" s="13"/>
      <c r="J7359" s="11" t="str">
        <f t="shared" si="1474"/>
        <v>X</v>
      </c>
      <c r="K7359" s="11" t="str">
        <f t="shared" si="1475"/>
        <v/>
      </c>
      <c r="L7359" s="11" t="str">
        <f t="shared" si="1476"/>
        <v/>
      </c>
      <c r="M7359" s="13"/>
      <c r="X7359" s="13"/>
    </row>
    <row r="7360" spans="1:24" x14ac:dyDescent="0.3">
      <c r="A7360" s="13"/>
      <c r="B7360" s="11">
        <v>8378</v>
      </c>
      <c r="C7360" s="14">
        <f t="shared" si="1470"/>
        <v>91.531400000000005</v>
      </c>
      <c r="D7360" s="13"/>
      <c r="E7360" s="14">
        <f t="shared" si="1473"/>
        <v>91.530100000000004</v>
      </c>
      <c r="F7360" s="21">
        <v>14</v>
      </c>
      <c r="G7360" s="13"/>
      <c r="H7360" s="21">
        <f t="shared" si="1471"/>
        <v>13</v>
      </c>
      <c r="I7360" s="13"/>
      <c r="J7360" s="11" t="str">
        <f t="shared" ref="J7360:J7391" si="1477">IF(H7360=F7360,"X","")</f>
        <v/>
      </c>
      <c r="K7360" s="11" t="str">
        <f t="shared" ref="K7360:K7391" si="1478">IF(H7360&gt;F7360,"U","")</f>
        <v/>
      </c>
      <c r="L7360" s="11" t="str">
        <f t="shared" ref="L7360:L7391" si="1479">IF(H7360&lt;F7360,"O","")</f>
        <v>O</v>
      </c>
      <c r="M7360" s="13"/>
      <c r="X7360" s="13"/>
    </row>
    <row r="7361" spans="1:24" x14ac:dyDescent="0.3">
      <c r="A7361" s="13"/>
      <c r="B7361" s="11">
        <v>8379</v>
      </c>
      <c r="C7361" s="14">
        <f t="shared" si="1470"/>
        <v>91.536900000000003</v>
      </c>
      <c r="D7361" s="13"/>
      <c r="E7361" s="14">
        <f t="shared" si="1473"/>
        <v>91.535499999999999</v>
      </c>
      <c r="F7361" s="21">
        <v>14</v>
      </c>
      <c r="G7361" s="13"/>
      <c r="H7361" s="21">
        <f t="shared" si="1471"/>
        <v>14</v>
      </c>
      <c r="I7361" s="13"/>
      <c r="J7361" s="11" t="str">
        <f t="shared" si="1477"/>
        <v>X</v>
      </c>
      <c r="K7361" s="11" t="str">
        <f t="shared" si="1478"/>
        <v/>
      </c>
      <c r="L7361" s="11" t="str">
        <f t="shared" si="1479"/>
        <v/>
      </c>
      <c r="M7361" s="13"/>
      <c r="X7361" s="13"/>
    </row>
    <row r="7362" spans="1:24" x14ac:dyDescent="0.3">
      <c r="A7362" s="13"/>
      <c r="B7362" s="11">
        <v>8380</v>
      </c>
      <c r="C7362" s="14">
        <f t="shared" si="1470"/>
        <v>91.542299999999997</v>
      </c>
      <c r="D7362" s="13"/>
      <c r="E7362" s="14">
        <f t="shared" si="1473"/>
        <v>91.540999999999997</v>
      </c>
      <c r="F7362" s="21">
        <v>14</v>
      </c>
      <c r="G7362" s="13"/>
      <c r="H7362" s="21">
        <f t="shared" si="1471"/>
        <v>13</v>
      </c>
      <c r="I7362" s="13"/>
      <c r="J7362" s="11" t="str">
        <f t="shared" si="1477"/>
        <v/>
      </c>
      <c r="K7362" s="11" t="str">
        <f t="shared" si="1478"/>
        <v/>
      </c>
      <c r="L7362" s="11" t="str">
        <f t="shared" si="1479"/>
        <v>O</v>
      </c>
      <c r="M7362" s="13"/>
      <c r="X7362" s="13"/>
    </row>
    <row r="7363" spans="1:24" x14ac:dyDescent="0.3">
      <c r="A7363" s="13"/>
      <c r="B7363" s="11">
        <v>8381</v>
      </c>
      <c r="C7363" s="14">
        <f t="shared" si="1470"/>
        <v>91.547799999999995</v>
      </c>
      <c r="D7363" s="13"/>
      <c r="E7363" s="14">
        <f t="shared" si="1473"/>
        <v>91.546400000000006</v>
      </c>
      <c r="F7363" s="21">
        <v>14</v>
      </c>
      <c r="G7363" s="13"/>
      <c r="H7363" s="21">
        <f t="shared" si="1471"/>
        <v>14</v>
      </c>
      <c r="I7363" s="13"/>
      <c r="J7363" s="11" t="str">
        <f t="shared" si="1477"/>
        <v>X</v>
      </c>
      <c r="K7363" s="11" t="str">
        <f t="shared" si="1478"/>
        <v/>
      </c>
      <c r="L7363" s="11" t="str">
        <f t="shared" si="1479"/>
        <v/>
      </c>
      <c r="M7363" s="13"/>
      <c r="X7363" s="13"/>
    </row>
    <row r="7364" spans="1:24" x14ac:dyDescent="0.3">
      <c r="A7364" s="13"/>
      <c r="B7364" s="11">
        <v>8382</v>
      </c>
      <c r="C7364" s="14">
        <f t="shared" si="1470"/>
        <v>91.553299999999993</v>
      </c>
      <c r="D7364" s="13"/>
      <c r="E7364" s="14">
        <f t="shared" si="1473"/>
        <v>91.551900000000003</v>
      </c>
      <c r="F7364" s="21">
        <v>14</v>
      </c>
      <c r="G7364" s="13"/>
      <c r="H7364" s="21">
        <f t="shared" si="1471"/>
        <v>14</v>
      </c>
      <c r="I7364" s="13"/>
      <c r="J7364" s="11" t="str">
        <f t="shared" si="1477"/>
        <v>X</v>
      </c>
      <c r="K7364" s="11" t="str">
        <f t="shared" si="1478"/>
        <v/>
      </c>
      <c r="L7364" s="11" t="str">
        <f t="shared" si="1479"/>
        <v/>
      </c>
      <c r="M7364" s="13"/>
      <c r="X7364" s="13"/>
    </row>
    <row r="7365" spans="1:24" x14ac:dyDescent="0.3">
      <c r="A7365" s="13"/>
      <c r="B7365" s="11">
        <v>8383</v>
      </c>
      <c r="C7365" s="14">
        <f t="shared" si="1470"/>
        <v>91.558700000000002</v>
      </c>
      <c r="D7365" s="13"/>
      <c r="E7365" s="14">
        <f t="shared" si="1473"/>
        <v>91.557400000000001</v>
      </c>
      <c r="F7365" s="21">
        <v>14</v>
      </c>
      <c r="G7365" s="13"/>
      <c r="H7365" s="21">
        <f t="shared" si="1471"/>
        <v>13</v>
      </c>
      <c r="I7365" s="13"/>
      <c r="J7365" s="11" t="str">
        <f t="shared" si="1477"/>
        <v/>
      </c>
      <c r="K7365" s="11" t="str">
        <f t="shared" si="1478"/>
        <v/>
      </c>
      <c r="L7365" s="11" t="str">
        <f t="shared" si="1479"/>
        <v>O</v>
      </c>
      <c r="M7365" s="13"/>
      <c r="X7365" s="13"/>
    </row>
    <row r="7366" spans="1:24" x14ac:dyDescent="0.3">
      <c r="A7366" s="13"/>
      <c r="B7366" s="11">
        <v>8384</v>
      </c>
      <c r="C7366" s="14">
        <f t="shared" ref="C7366:C7429" si="1480">ROUND(SQRT(B7366),4)</f>
        <v>91.5642</v>
      </c>
      <c r="D7366" s="13"/>
      <c r="E7366" s="14">
        <f t="shared" si="1473"/>
        <v>91.562799999999996</v>
      </c>
      <c r="F7366" s="21">
        <v>14</v>
      </c>
      <c r="G7366" s="13"/>
      <c r="H7366" s="21">
        <f t="shared" si="1471"/>
        <v>14</v>
      </c>
      <c r="I7366" s="13"/>
      <c r="J7366" s="11" t="str">
        <f t="shared" si="1477"/>
        <v>X</v>
      </c>
      <c r="K7366" s="11" t="str">
        <f t="shared" si="1478"/>
        <v/>
      </c>
      <c r="L7366" s="11" t="str">
        <f t="shared" si="1479"/>
        <v/>
      </c>
      <c r="M7366" s="13"/>
      <c r="X7366" s="13"/>
    </row>
    <row r="7367" spans="1:24" x14ac:dyDescent="0.3">
      <c r="A7367" s="13"/>
      <c r="B7367" s="11">
        <v>8385</v>
      </c>
      <c r="C7367" s="14">
        <f t="shared" si="1480"/>
        <v>91.569599999999994</v>
      </c>
      <c r="D7367" s="13"/>
      <c r="E7367" s="14">
        <f t="shared" si="1473"/>
        <v>91.568299999999994</v>
      </c>
      <c r="F7367" s="21">
        <v>14</v>
      </c>
      <c r="G7367" s="13"/>
      <c r="H7367" s="21">
        <f t="shared" ref="H7367:H7430" si="1481">ROUND(C7367-E7367,4)*10000</f>
        <v>13</v>
      </c>
      <c r="I7367" s="13"/>
      <c r="J7367" s="11" t="str">
        <f t="shared" si="1477"/>
        <v/>
      </c>
      <c r="K7367" s="11" t="str">
        <f t="shared" si="1478"/>
        <v/>
      </c>
      <c r="L7367" s="11" t="str">
        <f t="shared" si="1479"/>
        <v>O</v>
      </c>
      <c r="M7367" s="13"/>
      <c r="X7367" s="13"/>
    </row>
    <row r="7368" spans="1:24" x14ac:dyDescent="0.3">
      <c r="A7368" s="13"/>
      <c r="B7368" s="11">
        <v>8386</v>
      </c>
      <c r="C7368" s="14">
        <f t="shared" si="1480"/>
        <v>91.575100000000006</v>
      </c>
      <c r="D7368" s="13"/>
      <c r="E7368" s="14">
        <f t="shared" si="1473"/>
        <v>91.573800000000006</v>
      </c>
      <c r="F7368" s="21">
        <v>14</v>
      </c>
      <c r="G7368" s="13"/>
      <c r="H7368" s="21">
        <f t="shared" si="1481"/>
        <v>13</v>
      </c>
      <c r="I7368" s="13"/>
      <c r="J7368" s="11" t="str">
        <f t="shared" si="1477"/>
        <v/>
      </c>
      <c r="K7368" s="11" t="str">
        <f t="shared" si="1478"/>
        <v/>
      </c>
      <c r="L7368" s="11" t="str">
        <f t="shared" si="1479"/>
        <v>O</v>
      </c>
      <c r="M7368" s="13"/>
      <c r="X7368" s="13"/>
    </row>
    <row r="7369" spans="1:24" x14ac:dyDescent="0.3">
      <c r="A7369" s="13"/>
      <c r="B7369" s="11">
        <v>8387</v>
      </c>
      <c r="C7369" s="14">
        <f t="shared" si="1480"/>
        <v>91.580600000000004</v>
      </c>
      <c r="D7369" s="13"/>
      <c r="E7369" s="14">
        <f t="shared" si="1473"/>
        <v>91.5792</v>
      </c>
      <c r="F7369" s="21">
        <v>14</v>
      </c>
      <c r="G7369" s="13"/>
      <c r="H7369" s="21">
        <f t="shared" si="1481"/>
        <v>14</v>
      </c>
      <c r="I7369" s="13"/>
      <c r="J7369" s="11" t="str">
        <f t="shared" si="1477"/>
        <v>X</v>
      </c>
      <c r="K7369" s="11" t="str">
        <f t="shared" si="1478"/>
        <v/>
      </c>
      <c r="L7369" s="11" t="str">
        <f t="shared" si="1479"/>
        <v/>
      </c>
      <c r="M7369" s="13"/>
      <c r="X7369" s="13"/>
    </row>
    <row r="7370" spans="1:24" x14ac:dyDescent="0.3">
      <c r="A7370" s="13"/>
      <c r="B7370" s="11">
        <v>8388</v>
      </c>
      <c r="C7370" s="14">
        <f t="shared" si="1480"/>
        <v>91.585999999999999</v>
      </c>
      <c r="D7370" s="13"/>
      <c r="E7370" s="14">
        <f t="shared" si="1473"/>
        <v>91.584699999999998</v>
      </c>
      <c r="F7370" s="21">
        <f t="shared" ref="F7370:F7394" si="1482">ROUND(14-(((E7370-91)-0.58)/0.14)*(14/6),0)</f>
        <v>14</v>
      </c>
      <c r="G7370" s="13"/>
      <c r="H7370" s="21">
        <f t="shared" si="1481"/>
        <v>13</v>
      </c>
      <c r="I7370" s="13"/>
      <c r="J7370" s="11" t="str">
        <f t="shared" si="1477"/>
        <v/>
      </c>
      <c r="K7370" s="11" t="str">
        <f t="shared" si="1478"/>
        <v/>
      </c>
      <c r="L7370" s="11" t="str">
        <f t="shared" si="1479"/>
        <v>O</v>
      </c>
      <c r="M7370" s="13"/>
      <c r="X7370" s="13"/>
    </row>
    <row r="7371" spans="1:24" x14ac:dyDescent="0.3">
      <c r="A7371" s="13"/>
      <c r="B7371" s="11">
        <v>8389</v>
      </c>
      <c r="C7371" s="14">
        <f t="shared" si="1480"/>
        <v>91.591499999999996</v>
      </c>
      <c r="D7371" s="13"/>
      <c r="E7371" s="14">
        <f t="shared" si="1473"/>
        <v>91.590199999999996</v>
      </c>
      <c r="F7371" s="21">
        <f t="shared" si="1482"/>
        <v>14</v>
      </c>
      <c r="G7371" s="13"/>
      <c r="H7371" s="21">
        <f t="shared" si="1481"/>
        <v>13</v>
      </c>
      <c r="I7371" s="13"/>
      <c r="J7371" s="11" t="str">
        <f t="shared" si="1477"/>
        <v/>
      </c>
      <c r="K7371" s="11" t="str">
        <f t="shared" si="1478"/>
        <v/>
      </c>
      <c r="L7371" s="11" t="str">
        <f t="shared" si="1479"/>
        <v>O</v>
      </c>
      <c r="M7371" s="13"/>
      <c r="X7371" s="13"/>
    </row>
    <row r="7372" spans="1:24" x14ac:dyDescent="0.3">
      <c r="A7372" s="13"/>
      <c r="B7372" s="11">
        <v>8390</v>
      </c>
      <c r="C7372" s="14">
        <f t="shared" si="1480"/>
        <v>91.596900000000005</v>
      </c>
      <c r="D7372" s="13"/>
      <c r="E7372" s="14">
        <f t="shared" si="1473"/>
        <v>91.595600000000005</v>
      </c>
      <c r="F7372" s="21">
        <f t="shared" si="1482"/>
        <v>14</v>
      </c>
      <c r="G7372" s="13"/>
      <c r="H7372" s="21">
        <f t="shared" si="1481"/>
        <v>13</v>
      </c>
      <c r="I7372" s="13"/>
      <c r="J7372" s="11" t="str">
        <f t="shared" si="1477"/>
        <v/>
      </c>
      <c r="K7372" s="11" t="str">
        <f t="shared" si="1478"/>
        <v/>
      </c>
      <c r="L7372" s="11" t="str">
        <f t="shared" si="1479"/>
        <v>O</v>
      </c>
      <c r="M7372" s="13"/>
      <c r="X7372" s="13"/>
    </row>
    <row r="7373" spans="1:24" x14ac:dyDescent="0.3">
      <c r="A7373" s="13"/>
      <c r="B7373" s="11">
        <v>8391</v>
      </c>
      <c r="C7373" s="14">
        <f t="shared" si="1480"/>
        <v>91.602400000000003</v>
      </c>
      <c r="D7373" s="13"/>
      <c r="E7373" s="14">
        <f t="shared" si="1473"/>
        <v>91.601100000000002</v>
      </c>
      <c r="F7373" s="21">
        <f t="shared" si="1482"/>
        <v>14</v>
      </c>
      <c r="G7373" s="13"/>
      <c r="H7373" s="21">
        <f t="shared" si="1481"/>
        <v>13</v>
      </c>
      <c r="I7373" s="13"/>
      <c r="J7373" s="11" t="str">
        <f t="shared" si="1477"/>
        <v/>
      </c>
      <c r="K7373" s="11" t="str">
        <f t="shared" si="1478"/>
        <v/>
      </c>
      <c r="L7373" s="11" t="str">
        <f t="shared" si="1479"/>
        <v>O</v>
      </c>
      <c r="M7373" s="13"/>
      <c r="X7373" s="13"/>
    </row>
    <row r="7374" spans="1:24" x14ac:dyDescent="0.3">
      <c r="A7374" s="13"/>
      <c r="B7374" s="11">
        <v>8392</v>
      </c>
      <c r="C7374" s="14">
        <f t="shared" si="1480"/>
        <v>91.607900000000001</v>
      </c>
      <c r="D7374" s="13"/>
      <c r="E7374" s="14">
        <f t="shared" si="1473"/>
        <v>91.6066</v>
      </c>
      <c r="F7374" s="21">
        <f t="shared" si="1482"/>
        <v>14</v>
      </c>
      <c r="G7374" s="13"/>
      <c r="H7374" s="21">
        <f t="shared" si="1481"/>
        <v>13</v>
      </c>
      <c r="I7374" s="13"/>
      <c r="J7374" s="11" t="str">
        <f t="shared" si="1477"/>
        <v/>
      </c>
      <c r="K7374" s="11" t="str">
        <f t="shared" si="1478"/>
        <v/>
      </c>
      <c r="L7374" s="11" t="str">
        <f t="shared" si="1479"/>
        <v>O</v>
      </c>
      <c r="M7374" s="13"/>
      <c r="X7374" s="13"/>
    </row>
    <row r="7375" spans="1:24" x14ac:dyDescent="0.3">
      <c r="A7375" s="13"/>
      <c r="B7375" s="11">
        <v>8393</v>
      </c>
      <c r="C7375" s="14">
        <f t="shared" si="1480"/>
        <v>91.613299999999995</v>
      </c>
      <c r="D7375" s="13"/>
      <c r="E7375" s="14">
        <f t="shared" si="1473"/>
        <v>91.611999999999995</v>
      </c>
      <c r="F7375" s="21">
        <f t="shared" si="1482"/>
        <v>13</v>
      </c>
      <c r="G7375" s="13"/>
      <c r="H7375" s="21">
        <f t="shared" si="1481"/>
        <v>13</v>
      </c>
      <c r="I7375" s="13"/>
      <c r="J7375" s="11" t="str">
        <f t="shared" si="1477"/>
        <v>X</v>
      </c>
      <c r="K7375" s="11" t="str">
        <f t="shared" si="1478"/>
        <v/>
      </c>
      <c r="L7375" s="11" t="str">
        <f t="shared" si="1479"/>
        <v/>
      </c>
      <c r="M7375" s="13"/>
      <c r="X7375" s="13"/>
    </row>
    <row r="7376" spans="1:24" x14ac:dyDescent="0.3">
      <c r="A7376" s="13"/>
      <c r="B7376" s="11">
        <v>8394</v>
      </c>
      <c r="C7376" s="14">
        <f t="shared" si="1480"/>
        <v>91.618799999999993</v>
      </c>
      <c r="D7376" s="13"/>
      <c r="E7376" s="14">
        <f t="shared" si="1473"/>
        <v>91.617500000000007</v>
      </c>
      <c r="F7376" s="21">
        <f t="shared" si="1482"/>
        <v>13</v>
      </c>
      <c r="G7376" s="13"/>
      <c r="H7376" s="21">
        <f t="shared" si="1481"/>
        <v>13</v>
      </c>
      <c r="I7376" s="13"/>
      <c r="J7376" s="11" t="str">
        <f t="shared" si="1477"/>
        <v>X</v>
      </c>
      <c r="K7376" s="11" t="str">
        <f t="shared" si="1478"/>
        <v/>
      </c>
      <c r="L7376" s="11" t="str">
        <f t="shared" si="1479"/>
        <v/>
      </c>
      <c r="M7376" s="13"/>
      <c r="X7376" s="13"/>
    </row>
    <row r="7377" spans="1:24" x14ac:dyDescent="0.3">
      <c r="A7377" s="13"/>
      <c r="B7377" s="11">
        <v>8395</v>
      </c>
      <c r="C7377" s="14">
        <f t="shared" si="1480"/>
        <v>91.624200000000002</v>
      </c>
      <c r="D7377" s="13"/>
      <c r="E7377" s="14">
        <f t="shared" si="1473"/>
        <v>91.623000000000005</v>
      </c>
      <c r="F7377" s="21">
        <f t="shared" si="1482"/>
        <v>13</v>
      </c>
      <c r="G7377" s="13"/>
      <c r="H7377" s="21">
        <f t="shared" si="1481"/>
        <v>11.999999999999998</v>
      </c>
      <c r="I7377" s="13"/>
      <c r="J7377" s="11" t="str">
        <f t="shared" si="1477"/>
        <v/>
      </c>
      <c r="K7377" s="11" t="str">
        <f t="shared" si="1478"/>
        <v/>
      </c>
      <c r="L7377" s="11" t="str">
        <f t="shared" si="1479"/>
        <v>O</v>
      </c>
      <c r="M7377" s="13"/>
      <c r="X7377" s="13"/>
    </row>
    <row r="7378" spans="1:24" x14ac:dyDescent="0.3">
      <c r="A7378" s="13"/>
      <c r="B7378" s="11">
        <v>8396</v>
      </c>
      <c r="C7378" s="14">
        <f t="shared" si="1480"/>
        <v>91.6297</v>
      </c>
      <c r="D7378" s="13"/>
      <c r="E7378" s="14">
        <f t="shared" si="1473"/>
        <v>91.628399999999999</v>
      </c>
      <c r="F7378" s="21">
        <f t="shared" si="1482"/>
        <v>13</v>
      </c>
      <c r="G7378" s="13"/>
      <c r="H7378" s="21">
        <f t="shared" si="1481"/>
        <v>13</v>
      </c>
      <c r="I7378" s="13"/>
      <c r="J7378" s="11" t="str">
        <f t="shared" si="1477"/>
        <v>X</v>
      </c>
      <c r="K7378" s="11" t="str">
        <f t="shared" si="1478"/>
        <v/>
      </c>
      <c r="L7378" s="11" t="str">
        <f t="shared" si="1479"/>
        <v/>
      </c>
      <c r="M7378" s="13"/>
      <c r="X7378" s="13"/>
    </row>
    <row r="7379" spans="1:24" x14ac:dyDescent="0.3">
      <c r="A7379" s="13"/>
      <c r="B7379" s="11">
        <v>8397</v>
      </c>
      <c r="C7379" s="14">
        <f t="shared" si="1480"/>
        <v>91.635099999999994</v>
      </c>
      <c r="D7379" s="13"/>
      <c r="E7379" s="14">
        <f t="shared" si="1473"/>
        <v>91.633899999999997</v>
      </c>
      <c r="F7379" s="21">
        <f t="shared" si="1482"/>
        <v>13</v>
      </c>
      <c r="G7379" s="13"/>
      <c r="H7379" s="21">
        <f t="shared" si="1481"/>
        <v>11.999999999999998</v>
      </c>
      <c r="I7379" s="13"/>
      <c r="J7379" s="11" t="str">
        <f t="shared" si="1477"/>
        <v/>
      </c>
      <c r="K7379" s="11" t="str">
        <f t="shared" si="1478"/>
        <v/>
      </c>
      <c r="L7379" s="11" t="str">
        <f t="shared" si="1479"/>
        <v>O</v>
      </c>
      <c r="M7379" s="13"/>
      <c r="X7379" s="13"/>
    </row>
    <row r="7380" spans="1:24" x14ac:dyDescent="0.3">
      <c r="A7380" s="13"/>
      <c r="B7380" s="11">
        <v>8398</v>
      </c>
      <c r="C7380" s="14">
        <f t="shared" si="1480"/>
        <v>91.640600000000006</v>
      </c>
      <c r="D7380" s="13"/>
      <c r="E7380" s="14">
        <f t="shared" si="1473"/>
        <v>91.639300000000006</v>
      </c>
      <c r="F7380" s="21">
        <f t="shared" si="1482"/>
        <v>13</v>
      </c>
      <c r="G7380" s="13"/>
      <c r="H7380" s="21">
        <f t="shared" si="1481"/>
        <v>13</v>
      </c>
      <c r="I7380" s="13"/>
      <c r="J7380" s="11" t="str">
        <f t="shared" si="1477"/>
        <v>X</v>
      </c>
      <c r="K7380" s="11" t="str">
        <f t="shared" si="1478"/>
        <v/>
      </c>
      <c r="L7380" s="11" t="str">
        <f t="shared" si="1479"/>
        <v/>
      </c>
      <c r="M7380" s="13"/>
      <c r="X7380" s="13"/>
    </row>
    <row r="7381" spans="1:24" x14ac:dyDescent="0.3">
      <c r="A7381" s="13"/>
      <c r="B7381" s="11">
        <v>8399</v>
      </c>
      <c r="C7381" s="14">
        <f t="shared" si="1480"/>
        <v>91.646100000000004</v>
      </c>
      <c r="D7381" s="13"/>
      <c r="E7381" s="14">
        <f t="shared" si="1473"/>
        <v>91.644800000000004</v>
      </c>
      <c r="F7381" s="21">
        <f t="shared" si="1482"/>
        <v>13</v>
      </c>
      <c r="G7381" s="13"/>
      <c r="H7381" s="21">
        <f t="shared" si="1481"/>
        <v>13</v>
      </c>
      <c r="I7381" s="13"/>
      <c r="J7381" s="11" t="str">
        <f t="shared" si="1477"/>
        <v>X</v>
      </c>
      <c r="K7381" s="11" t="str">
        <f t="shared" si="1478"/>
        <v/>
      </c>
      <c r="L7381" s="11" t="str">
        <f t="shared" si="1479"/>
        <v/>
      </c>
      <c r="M7381" s="13"/>
      <c r="X7381" s="13"/>
    </row>
    <row r="7382" spans="1:24" x14ac:dyDescent="0.3">
      <c r="A7382" s="13"/>
      <c r="B7382" s="11">
        <v>8400</v>
      </c>
      <c r="C7382" s="14">
        <f t="shared" si="1480"/>
        <v>91.651499999999999</v>
      </c>
      <c r="D7382" s="13"/>
      <c r="E7382" s="14">
        <f t="shared" si="1473"/>
        <v>91.650300000000001</v>
      </c>
      <c r="F7382" s="21">
        <f t="shared" si="1482"/>
        <v>13</v>
      </c>
      <c r="G7382" s="13"/>
      <c r="H7382" s="21">
        <f t="shared" si="1481"/>
        <v>11.999999999999998</v>
      </c>
      <c r="I7382" s="13"/>
      <c r="J7382" s="11" t="str">
        <f t="shared" si="1477"/>
        <v/>
      </c>
      <c r="K7382" s="11" t="str">
        <f t="shared" si="1478"/>
        <v/>
      </c>
      <c r="L7382" s="11" t="str">
        <f t="shared" si="1479"/>
        <v>O</v>
      </c>
      <c r="M7382" s="13"/>
      <c r="X7382" s="13"/>
    </row>
    <row r="7383" spans="1:24" x14ac:dyDescent="0.3">
      <c r="A7383" s="13"/>
      <c r="B7383" s="11">
        <v>8401</v>
      </c>
      <c r="C7383" s="14">
        <f t="shared" si="1480"/>
        <v>91.656999999999996</v>
      </c>
      <c r="D7383" s="13"/>
      <c r="E7383" s="14">
        <f t="shared" si="1473"/>
        <v>91.655699999999996</v>
      </c>
      <c r="F7383" s="21">
        <f t="shared" si="1482"/>
        <v>13</v>
      </c>
      <c r="G7383" s="13"/>
      <c r="H7383" s="21">
        <f t="shared" si="1481"/>
        <v>13</v>
      </c>
      <c r="I7383" s="13"/>
      <c r="J7383" s="11" t="str">
        <f t="shared" si="1477"/>
        <v>X</v>
      </c>
      <c r="K7383" s="11" t="str">
        <f t="shared" si="1478"/>
        <v/>
      </c>
      <c r="L7383" s="11" t="str">
        <f t="shared" si="1479"/>
        <v/>
      </c>
      <c r="M7383" s="13"/>
      <c r="X7383" s="13"/>
    </row>
    <row r="7384" spans="1:24" x14ac:dyDescent="0.3">
      <c r="A7384" s="13"/>
      <c r="B7384" s="11">
        <v>8402</v>
      </c>
      <c r="C7384" s="14">
        <f t="shared" si="1480"/>
        <v>91.662400000000005</v>
      </c>
      <c r="D7384" s="13"/>
      <c r="E7384" s="14">
        <f t="shared" si="1473"/>
        <v>91.661199999999994</v>
      </c>
      <c r="F7384" s="21">
        <f t="shared" si="1482"/>
        <v>13</v>
      </c>
      <c r="G7384" s="13"/>
      <c r="H7384" s="21">
        <f t="shared" si="1481"/>
        <v>11.999999999999998</v>
      </c>
      <c r="I7384" s="13"/>
      <c r="J7384" s="11" t="str">
        <f t="shared" si="1477"/>
        <v/>
      </c>
      <c r="K7384" s="11" t="str">
        <f t="shared" si="1478"/>
        <v/>
      </c>
      <c r="L7384" s="11" t="str">
        <f t="shared" si="1479"/>
        <v>O</v>
      </c>
      <c r="M7384" s="13"/>
      <c r="X7384" s="13"/>
    </row>
    <row r="7385" spans="1:24" x14ac:dyDescent="0.3">
      <c r="A7385" s="13"/>
      <c r="B7385" s="11">
        <v>8403</v>
      </c>
      <c r="C7385" s="14">
        <f t="shared" si="1480"/>
        <v>91.667900000000003</v>
      </c>
      <c r="D7385" s="13"/>
      <c r="E7385" s="14">
        <f t="shared" si="1473"/>
        <v>91.666700000000006</v>
      </c>
      <c r="F7385" s="21">
        <f t="shared" si="1482"/>
        <v>13</v>
      </c>
      <c r="G7385" s="13"/>
      <c r="H7385" s="21">
        <f t="shared" si="1481"/>
        <v>11.999999999999998</v>
      </c>
      <c r="I7385" s="13"/>
      <c r="J7385" s="11" t="str">
        <f t="shared" si="1477"/>
        <v/>
      </c>
      <c r="K7385" s="11" t="str">
        <f t="shared" si="1478"/>
        <v/>
      </c>
      <c r="L7385" s="11" t="str">
        <f t="shared" si="1479"/>
        <v>O</v>
      </c>
      <c r="M7385" s="13"/>
      <c r="X7385" s="13"/>
    </row>
    <row r="7386" spans="1:24" x14ac:dyDescent="0.3">
      <c r="A7386" s="13"/>
      <c r="B7386" s="11">
        <v>8404</v>
      </c>
      <c r="C7386" s="14">
        <f t="shared" si="1480"/>
        <v>91.673299999999998</v>
      </c>
      <c r="D7386" s="13"/>
      <c r="E7386" s="14">
        <f t="shared" si="1473"/>
        <v>91.6721</v>
      </c>
      <c r="F7386" s="21">
        <f t="shared" si="1482"/>
        <v>12</v>
      </c>
      <c r="G7386" s="13"/>
      <c r="H7386" s="21">
        <f t="shared" si="1481"/>
        <v>11.999999999999998</v>
      </c>
      <c r="I7386" s="13"/>
      <c r="J7386" s="11" t="str">
        <f t="shared" si="1477"/>
        <v>X</v>
      </c>
      <c r="K7386" s="11" t="str">
        <f t="shared" si="1478"/>
        <v/>
      </c>
      <c r="L7386" s="11" t="str">
        <f t="shared" si="1479"/>
        <v/>
      </c>
      <c r="M7386" s="13"/>
      <c r="X7386" s="13"/>
    </row>
    <row r="7387" spans="1:24" x14ac:dyDescent="0.3">
      <c r="A7387" s="13"/>
      <c r="B7387" s="11">
        <v>8405</v>
      </c>
      <c r="C7387" s="14">
        <f t="shared" si="1480"/>
        <v>91.678799999999995</v>
      </c>
      <c r="D7387" s="13"/>
      <c r="E7387" s="14">
        <f t="shared" si="1473"/>
        <v>91.677599999999998</v>
      </c>
      <c r="F7387" s="21">
        <f t="shared" si="1482"/>
        <v>12</v>
      </c>
      <c r="G7387" s="13"/>
      <c r="H7387" s="21">
        <f t="shared" si="1481"/>
        <v>11.999999999999998</v>
      </c>
      <c r="I7387" s="13"/>
      <c r="J7387" s="11" t="str">
        <f t="shared" si="1477"/>
        <v>X</v>
      </c>
      <c r="K7387" s="11" t="str">
        <f t="shared" si="1478"/>
        <v/>
      </c>
      <c r="L7387" s="11" t="str">
        <f t="shared" si="1479"/>
        <v/>
      </c>
      <c r="M7387" s="13"/>
      <c r="X7387" s="13"/>
    </row>
    <row r="7388" spans="1:24" x14ac:dyDescent="0.3">
      <c r="A7388" s="13"/>
      <c r="B7388" s="11">
        <v>8406</v>
      </c>
      <c r="C7388" s="14">
        <f t="shared" si="1480"/>
        <v>91.684200000000004</v>
      </c>
      <c r="D7388" s="13"/>
      <c r="E7388" s="14">
        <f t="shared" si="1473"/>
        <v>91.683099999999996</v>
      </c>
      <c r="F7388" s="21">
        <f t="shared" si="1482"/>
        <v>12</v>
      </c>
      <c r="G7388" s="13"/>
      <c r="H7388" s="21">
        <f t="shared" si="1481"/>
        <v>11</v>
      </c>
      <c r="I7388" s="13"/>
      <c r="J7388" s="11" t="str">
        <f t="shared" si="1477"/>
        <v/>
      </c>
      <c r="K7388" s="11" t="str">
        <f t="shared" si="1478"/>
        <v/>
      </c>
      <c r="L7388" s="11" t="str">
        <f t="shared" si="1479"/>
        <v>O</v>
      </c>
      <c r="M7388" s="13"/>
      <c r="X7388" s="13"/>
    </row>
    <row r="7389" spans="1:24" x14ac:dyDescent="0.3">
      <c r="A7389" s="13"/>
      <c r="B7389" s="11">
        <v>8407</v>
      </c>
      <c r="C7389" s="14">
        <f t="shared" si="1480"/>
        <v>91.689700000000002</v>
      </c>
      <c r="D7389" s="13"/>
      <c r="E7389" s="14">
        <f t="shared" si="1473"/>
        <v>91.688500000000005</v>
      </c>
      <c r="F7389" s="21">
        <f t="shared" si="1482"/>
        <v>12</v>
      </c>
      <c r="G7389" s="13"/>
      <c r="H7389" s="21">
        <f t="shared" si="1481"/>
        <v>11.999999999999998</v>
      </c>
      <c r="I7389" s="13"/>
      <c r="J7389" s="11" t="str">
        <f t="shared" si="1477"/>
        <v>X</v>
      </c>
      <c r="K7389" s="11" t="str">
        <f t="shared" si="1478"/>
        <v/>
      </c>
      <c r="L7389" s="11" t="str">
        <f t="shared" si="1479"/>
        <v/>
      </c>
      <c r="M7389" s="13"/>
      <c r="X7389" s="13"/>
    </row>
    <row r="7390" spans="1:24" x14ac:dyDescent="0.3">
      <c r="A7390" s="13"/>
      <c r="B7390" s="11">
        <v>8408</v>
      </c>
      <c r="C7390" s="14">
        <f t="shared" si="1480"/>
        <v>91.695099999999996</v>
      </c>
      <c r="D7390" s="13"/>
      <c r="E7390" s="14">
        <f t="shared" si="1473"/>
        <v>91.694000000000003</v>
      </c>
      <c r="F7390" s="21">
        <f t="shared" si="1482"/>
        <v>12</v>
      </c>
      <c r="G7390" s="13"/>
      <c r="H7390" s="21">
        <f t="shared" si="1481"/>
        <v>11</v>
      </c>
      <c r="I7390" s="13"/>
      <c r="J7390" s="11" t="str">
        <f t="shared" si="1477"/>
        <v/>
      </c>
      <c r="K7390" s="11" t="str">
        <f t="shared" si="1478"/>
        <v/>
      </c>
      <c r="L7390" s="11" t="str">
        <f t="shared" si="1479"/>
        <v>O</v>
      </c>
      <c r="M7390" s="13"/>
      <c r="X7390" s="13"/>
    </row>
    <row r="7391" spans="1:24" x14ac:dyDescent="0.3">
      <c r="A7391" s="13"/>
      <c r="B7391" s="11">
        <v>8409</v>
      </c>
      <c r="C7391" s="14">
        <f t="shared" si="1480"/>
        <v>91.700599999999994</v>
      </c>
      <c r="D7391" s="13"/>
      <c r="E7391" s="14">
        <f t="shared" si="1473"/>
        <v>91.6995</v>
      </c>
      <c r="F7391" s="21">
        <f t="shared" si="1482"/>
        <v>12</v>
      </c>
      <c r="G7391" s="13"/>
      <c r="H7391" s="21">
        <f t="shared" si="1481"/>
        <v>11</v>
      </c>
      <c r="I7391" s="13"/>
      <c r="J7391" s="11" t="str">
        <f t="shared" si="1477"/>
        <v/>
      </c>
      <c r="K7391" s="11" t="str">
        <f t="shared" si="1478"/>
        <v/>
      </c>
      <c r="L7391" s="11" t="str">
        <f t="shared" si="1479"/>
        <v>O</v>
      </c>
      <c r="M7391" s="13"/>
      <c r="X7391" s="13"/>
    </row>
    <row r="7392" spans="1:24" x14ac:dyDescent="0.3">
      <c r="A7392" s="13"/>
      <c r="B7392" s="11">
        <v>8410</v>
      </c>
      <c r="C7392" s="14">
        <f t="shared" si="1480"/>
        <v>91.706100000000006</v>
      </c>
      <c r="D7392" s="13"/>
      <c r="E7392" s="14">
        <f t="shared" ref="E7392:E7445" si="1483">ROUND(91+(B7392-8281)/183,4)</f>
        <v>91.704899999999995</v>
      </c>
      <c r="F7392" s="21">
        <f t="shared" si="1482"/>
        <v>12</v>
      </c>
      <c r="G7392" s="13"/>
      <c r="H7392" s="21">
        <f t="shared" si="1481"/>
        <v>11.999999999999998</v>
      </c>
      <c r="I7392" s="13"/>
      <c r="J7392" s="11" t="str">
        <f t="shared" ref="J7392:J7423" si="1484">IF(H7392=F7392,"X","")</f>
        <v>X</v>
      </c>
      <c r="K7392" s="11" t="str">
        <f t="shared" ref="K7392:K7423" si="1485">IF(H7392&gt;F7392,"U","")</f>
        <v/>
      </c>
      <c r="L7392" s="11" t="str">
        <f t="shared" ref="L7392:L7423" si="1486">IF(H7392&lt;F7392,"O","")</f>
        <v/>
      </c>
      <c r="M7392" s="13"/>
      <c r="X7392" s="13"/>
    </row>
    <row r="7393" spans="1:24" x14ac:dyDescent="0.3">
      <c r="A7393" s="13"/>
      <c r="B7393" s="11">
        <v>8411</v>
      </c>
      <c r="C7393" s="14">
        <f t="shared" si="1480"/>
        <v>91.711500000000001</v>
      </c>
      <c r="D7393" s="13"/>
      <c r="E7393" s="14">
        <f t="shared" si="1483"/>
        <v>91.710400000000007</v>
      </c>
      <c r="F7393" s="21">
        <f t="shared" si="1482"/>
        <v>12</v>
      </c>
      <c r="G7393" s="13"/>
      <c r="H7393" s="21">
        <f t="shared" si="1481"/>
        <v>11</v>
      </c>
      <c r="I7393" s="13"/>
      <c r="J7393" s="11" t="str">
        <f t="shared" si="1484"/>
        <v/>
      </c>
      <c r="K7393" s="11" t="str">
        <f t="shared" si="1485"/>
        <v/>
      </c>
      <c r="L7393" s="11" t="str">
        <f t="shared" si="1486"/>
        <v>O</v>
      </c>
      <c r="M7393" s="13"/>
      <c r="X7393" s="13"/>
    </row>
    <row r="7394" spans="1:24" x14ac:dyDescent="0.3">
      <c r="A7394" s="13"/>
      <c r="B7394" s="11">
        <v>8412</v>
      </c>
      <c r="C7394" s="14">
        <f t="shared" si="1480"/>
        <v>91.716999999999999</v>
      </c>
      <c r="D7394" s="13"/>
      <c r="E7394" s="14">
        <f t="shared" si="1483"/>
        <v>91.715800000000002</v>
      </c>
      <c r="F7394" s="21">
        <f t="shared" si="1482"/>
        <v>12</v>
      </c>
      <c r="G7394" s="13"/>
      <c r="H7394" s="21">
        <f t="shared" si="1481"/>
        <v>11.999999999999998</v>
      </c>
      <c r="I7394" s="13"/>
      <c r="J7394" s="11" t="str">
        <f t="shared" si="1484"/>
        <v>X</v>
      </c>
      <c r="K7394" s="11" t="str">
        <f t="shared" si="1485"/>
        <v/>
      </c>
      <c r="L7394" s="11" t="str">
        <f t="shared" si="1486"/>
        <v/>
      </c>
      <c r="M7394" s="13"/>
      <c r="X7394" s="13"/>
    </row>
    <row r="7395" spans="1:24" x14ac:dyDescent="0.3">
      <c r="A7395" s="13"/>
      <c r="B7395" s="11">
        <v>8413</v>
      </c>
      <c r="C7395" s="14">
        <f t="shared" si="1480"/>
        <v>91.722399999999993</v>
      </c>
      <c r="D7395" s="13"/>
      <c r="E7395" s="14">
        <f t="shared" si="1483"/>
        <v>91.721299999999999</v>
      </c>
      <c r="F7395" s="21">
        <f t="shared" ref="F7395:F7420" si="1487">ROUND((14/2)+((0.86-(E7395-91))/0.14)*(14/3),0)</f>
        <v>12</v>
      </c>
      <c r="G7395" s="13"/>
      <c r="H7395" s="21">
        <f t="shared" si="1481"/>
        <v>11</v>
      </c>
      <c r="I7395" s="13"/>
      <c r="J7395" s="11" t="str">
        <f t="shared" si="1484"/>
        <v/>
      </c>
      <c r="K7395" s="11" t="str">
        <f t="shared" si="1485"/>
        <v/>
      </c>
      <c r="L7395" s="11" t="str">
        <f t="shared" si="1486"/>
        <v>O</v>
      </c>
      <c r="M7395" s="13"/>
      <c r="X7395" s="13"/>
    </row>
    <row r="7396" spans="1:24" x14ac:dyDescent="0.3">
      <c r="A7396" s="13"/>
      <c r="B7396" s="11">
        <v>8414</v>
      </c>
      <c r="C7396" s="14">
        <f t="shared" si="1480"/>
        <v>91.727900000000005</v>
      </c>
      <c r="D7396" s="13"/>
      <c r="E7396" s="14">
        <f t="shared" si="1483"/>
        <v>91.726799999999997</v>
      </c>
      <c r="F7396" s="21">
        <f t="shared" si="1487"/>
        <v>11</v>
      </c>
      <c r="G7396" s="13"/>
      <c r="H7396" s="21">
        <f t="shared" si="1481"/>
        <v>11</v>
      </c>
      <c r="I7396" s="13"/>
      <c r="J7396" s="11" t="str">
        <f t="shared" si="1484"/>
        <v>X</v>
      </c>
      <c r="K7396" s="11" t="str">
        <f t="shared" si="1485"/>
        <v/>
      </c>
      <c r="L7396" s="11" t="str">
        <f t="shared" si="1486"/>
        <v/>
      </c>
      <c r="M7396" s="13"/>
      <c r="X7396" s="13"/>
    </row>
    <row r="7397" spans="1:24" x14ac:dyDescent="0.3">
      <c r="A7397" s="13"/>
      <c r="B7397" s="11">
        <v>8415</v>
      </c>
      <c r="C7397" s="14">
        <f t="shared" si="1480"/>
        <v>91.7333</v>
      </c>
      <c r="D7397" s="13"/>
      <c r="E7397" s="14">
        <f t="shared" si="1483"/>
        <v>91.732200000000006</v>
      </c>
      <c r="F7397" s="21">
        <f t="shared" si="1487"/>
        <v>11</v>
      </c>
      <c r="G7397" s="13"/>
      <c r="H7397" s="21">
        <f t="shared" si="1481"/>
        <v>11</v>
      </c>
      <c r="I7397" s="13"/>
      <c r="J7397" s="11" t="str">
        <f t="shared" si="1484"/>
        <v>X</v>
      </c>
      <c r="K7397" s="11" t="str">
        <f t="shared" si="1485"/>
        <v/>
      </c>
      <c r="L7397" s="11" t="str">
        <f t="shared" si="1486"/>
        <v/>
      </c>
      <c r="M7397" s="13"/>
      <c r="X7397" s="13"/>
    </row>
    <row r="7398" spans="1:24" x14ac:dyDescent="0.3">
      <c r="A7398" s="13"/>
      <c r="B7398" s="11">
        <v>8416</v>
      </c>
      <c r="C7398" s="14">
        <f t="shared" si="1480"/>
        <v>91.738799999999998</v>
      </c>
      <c r="D7398" s="13"/>
      <c r="E7398" s="14">
        <f t="shared" si="1483"/>
        <v>91.737700000000004</v>
      </c>
      <c r="F7398" s="21">
        <f t="shared" si="1487"/>
        <v>11</v>
      </c>
      <c r="G7398" s="13"/>
      <c r="H7398" s="21">
        <f t="shared" si="1481"/>
        <v>11</v>
      </c>
      <c r="I7398" s="13"/>
      <c r="J7398" s="11" t="str">
        <f t="shared" si="1484"/>
        <v>X</v>
      </c>
      <c r="K7398" s="11" t="str">
        <f t="shared" si="1485"/>
        <v/>
      </c>
      <c r="L7398" s="11" t="str">
        <f t="shared" si="1486"/>
        <v/>
      </c>
      <c r="M7398" s="13"/>
      <c r="X7398" s="13"/>
    </row>
    <row r="7399" spans="1:24" x14ac:dyDescent="0.3">
      <c r="A7399" s="13"/>
      <c r="B7399" s="11">
        <v>8417</v>
      </c>
      <c r="C7399" s="14">
        <f t="shared" si="1480"/>
        <v>91.744200000000006</v>
      </c>
      <c r="D7399" s="13"/>
      <c r="E7399" s="14">
        <f t="shared" si="1483"/>
        <v>91.743200000000002</v>
      </c>
      <c r="F7399" s="21">
        <f t="shared" si="1487"/>
        <v>11</v>
      </c>
      <c r="G7399" s="13"/>
      <c r="H7399" s="21">
        <f t="shared" si="1481"/>
        <v>10</v>
      </c>
      <c r="I7399" s="13"/>
      <c r="J7399" s="11" t="str">
        <f t="shared" si="1484"/>
        <v/>
      </c>
      <c r="K7399" s="11" t="str">
        <f t="shared" si="1485"/>
        <v/>
      </c>
      <c r="L7399" s="11" t="str">
        <f t="shared" si="1486"/>
        <v>O</v>
      </c>
      <c r="M7399" s="13"/>
      <c r="X7399" s="13"/>
    </row>
    <row r="7400" spans="1:24" x14ac:dyDescent="0.3">
      <c r="A7400" s="13"/>
      <c r="B7400" s="11">
        <v>8418</v>
      </c>
      <c r="C7400" s="14">
        <f t="shared" si="1480"/>
        <v>91.749700000000004</v>
      </c>
      <c r="D7400" s="13"/>
      <c r="E7400" s="14">
        <f t="shared" si="1483"/>
        <v>91.748599999999996</v>
      </c>
      <c r="F7400" s="21">
        <f t="shared" si="1487"/>
        <v>11</v>
      </c>
      <c r="G7400" s="13"/>
      <c r="H7400" s="21">
        <f t="shared" si="1481"/>
        <v>11</v>
      </c>
      <c r="I7400" s="13"/>
      <c r="J7400" s="11" t="str">
        <f t="shared" si="1484"/>
        <v>X</v>
      </c>
      <c r="K7400" s="11" t="str">
        <f t="shared" si="1485"/>
        <v/>
      </c>
      <c r="L7400" s="11" t="str">
        <f t="shared" si="1486"/>
        <v/>
      </c>
      <c r="M7400" s="13"/>
      <c r="X7400" s="13"/>
    </row>
    <row r="7401" spans="1:24" x14ac:dyDescent="0.3">
      <c r="A7401" s="13"/>
      <c r="B7401" s="11">
        <v>8419</v>
      </c>
      <c r="C7401" s="14">
        <f t="shared" si="1480"/>
        <v>91.755099999999999</v>
      </c>
      <c r="D7401" s="13"/>
      <c r="E7401" s="14">
        <f t="shared" si="1483"/>
        <v>91.754099999999994</v>
      </c>
      <c r="F7401" s="21">
        <f t="shared" si="1487"/>
        <v>11</v>
      </c>
      <c r="G7401" s="13"/>
      <c r="H7401" s="21">
        <f t="shared" si="1481"/>
        <v>10</v>
      </c>
      <c r="I7401" s="13"/>
      <c r="J7401" s="11" t="str">
        <f t="shared" si="1484"/>
        <v/>
      </c>
      <c r="K7401" s="11" t="str">
        <f t="shared" si="1485"/>
        <v/>
      </c>
      <c r="L7401" s="11" t="str">
        <f t="shared" si="1486"/>
        <v>O</v>
      </c>
      <c r="M7401" s="13"/>
      <c r="X7401" s="13"/>
    </row>
    <row r="7402" spans="1:24" x14ac:dyDescent="0.3">
      <c r="A7402" s="13"/>
      <c r="B7402" s="11">
        <v>8420</v>
      </c>
      <c r="C7402" s="14">
        <f t="shared" si="1480"/>
        <v>91.760599999999997</v>
      </c>
      <c r="D7402" s="13"/>
      <c r="E7402" s="14">
        <f t="shared" si="1483"/>
        <v>91.759600000000006</v>
      </c>
      <c r="F7402" s="21">
        <f t="shared" si="1487"/>
        <v>10</v>
      </c>
      <c r="G7402" s="13"/>
      <c r="H7402" s="21">
        <f t="shared" si="1481"/>
        <v>10</v>
      </c>
      <c r="I7402" s="13"/>
      <c r="J7402" s="11" t="str">
        <f t="shared" si="1484"/>
        <v>X</v>
      </c>
      <c r="K7402" s="11" t="str">
        <f t="shared" si="1485"/>
        <v/>
      </c>
      <c r="L7402" s="11" t="str">
        <f t="shared" si="1486"/>
        <v/>
      </c>
      <c r="M7402" s="13"/>
      <c r="X7402" s="13"/>
    </row>
    <row r="7403" spans="1:24" x14ac:dyDescent="0.3">
      <c r="A7403" s="13"/>
      <c r="B7403" s="11">
        <v>8421</v>
      </c>
      <c r="C7403" s="14">
        <f t="shared" si="1480"/>
        <v>91.766000000000005</v>
      </c>
      <c r="D7403" s="13"/>
      <c r="E7403" s="14">
        <f t="shared" si="1483"/>
        <v>91.765000000000001</v>
      </c>
      <c r="F7403" s="21">
        <f t="shared" si="1487"/>
        <v>10</v>
      </c>
      <c r="G7403" s="13"/>
      <c r="H7403" s="21">
        <f t="shared" si="1481"/>
        <v>10</v>
      </c>
      <c r="I7403" s="13"/>
      <c r="J7403" s="11" t="str">
        <f t="shared" si="1484"/>
        <v>X</v>
      </c>
      <c r="K7403" s="11" t="str">
        <f t="shared" si="1485"/>
        <v/>
      </c>
      <c r="L7403" s="11" t="str">
        <f t="shared" si="1486"/>
        <v/>
      </c>
      <c r="M7403" s="13"/>
      <c r="X7403" s="13"/>
    </row>
    <row r="7404" spans="1:24" x14ac:dyDescent="0.3">
      <c r="A7404" s="13"/>
      <c r="B7404" s="11">
        <v>8422</v>
      </c>
      <c r="C7404" s="14">
        <f t="shared" si="1480"/>
        <v>91.771500000000003</v>
      </c>
      <c r="D7404" s="13"/>
      <c r="E7404" s="14">
        <f t="shared" si="1483"/>
        <v>91.770499999999998</v>
      </c>
      <c r="F7404" s="21">
        <f t="shared" si="1487"/>
        <v>10</v>
      </c>
      <c r="G7404" s="13"/>
      <c r="H7404" s="21">
        <f t="shared" si="1481"/>
        <v>10</v>
      </c>
      <c r="I7404" s="13"/>
      <c r="J7404" s="11" t="str">
        <f t="shared" si="1484"/>
        <v>X</v>
      </c>
      <c r="K7404" s="11" t="str">
        <f t="shared" si="1485"/>
        <v/>
      </c>
      <c r="L7404" s="11" t="str">
        <f t="shared" si="1486"/>
        <v/>
      </c>
      <c r="M7404" s="13"/>
      <c r="X7404" s="13"/>
    </row>
    <row r="7405" spans="1:24" x14ac:dyDescent="0.3">
      <c r="A7405" s="13"/>
      <c r="B7405" s="11">
        <v>8423</v>
      </c>
      <c r="C7405" s="14">
        <f t="shared" si="1480"/>
        <v>91.776899999999998</v>
      </c>
      <c r="D7405" s="13"/>
      <c r="E7405" s="14">
        <f t="shared" si="1483"/>
        <v>91.775999999999996</v>
      </c>
      <c r="F7405" s="21">
        <f t="shared" si="1487"/>
        <v>10</v>
      </c>
      <c r="G7405" s="13"/>
      <c r="H7405" s="21">
        <f t="shared" si="1481"/>
        <v>9</v>
      </c>
      <c r="I7405" s="13"/>
      <c r="J7405" s="11" t="str">
        <f t="shared" si="1484"/>
        <v/>
      </c>
      <c r="K7405" s="11" t="str">
        <f t="shared" si="1485"/>
        <v/>
      </c>
      <c r="L7405" s="11" t="str">
        <f t="shared" si="1486"/>
        <v>O</v>
      </c>
      <c r="M7405" s="13"/>
      <c r="X7405" s="13"/>
    </row>
    <row r="7406" spans="1:24" x14ac:dyDescent="0.3">
      <c r="A7406" s="13"/>
      <c r="B7406" s="11">
        <v>8424</v>
      </c>
      <c r="C7406" s="14">
        <f t="shared" si="1480"/>
        <v>91.782399999999996</v>
      </c>
      <c r="D7406" s="13"/>
      <c r="E7406" s="14">
        <f t="shared" si="1483"/>
        <v>91.781400000000005</v>
      </c>
      <c r="F7406" s="21">
        <f t="shared" si="1487"/>
        <v>10</v>
      </c>
      <c r="G7406" s="13"/>
      <c r="H7406" s="21">
        <f t="shared" si="1481"/>
        <v>10</v>
      </c>
      <c r="I7406" s="13"/>
      <c r="J7406" s="11" t="str">
        <f t="shared" si="1484"/>
        <v>X</v>
      </c>
      <c r="K7406" s="11" t="str">
        <f t="shared" si="1485"/>
        <v/>
      </c>
      <c r="L7406" s="11" t="str">
        <f t="shared" si="1486"/>
        <v/>
      </c>
      <c r="M7406" s="13"/>
      <c r="X7406" s="13"/>
    </row>
    <row r="7407" spans="1:24" x14ac:dyDescent="0.3">
      <c r="A7407" s="13"/>
      <c r="B7407" s="11">
        <v>8425</v>
      </c>
      <c r="C7407" s="14">
        <f t="shared" si="1480"/>
        <v>91.787800000000004</v>
      </c>
      <c r="D7407" s="13"/>
      <c r="E7407" s="14">
        <f t="shared" si="1483"/>
        <v>91.786900000000003</v>
      </c>
      <c r="F7407" s="21">
        <f t="shared" si="1487"/>
        <v>9</v>
      </c>
      <c r="G7407" s="13"/>
      <c r="H7407" s="21">
        <f t="shared" si="1481"/>
        <v>9</v>
      </c>
      <c r="I7407" s="13"/>
      <c r="J7407" s="11" t="str">
        <f t="shared" si="1484"/>
        <v>X</v>
      </c>
      <c r="K7407" s="11" t="str">
        <f t="shared" si="1485"/>
        <v/>
      </c>
      <c r="L7407" s="11" t="str">
        <f t="shared" si="1486"/>
        <v/>
      </c>
      <c r="M7407" s="13"/>
      <c r="X7407" s="13"/>
    </row>
    <row r="7408" spans="1:24" x14ac:dyDescent="0.3">
      <c r="A7408" s="13"/>
      <c r="B7408" s="11">
        <v>8426</v>
      </c>
      <c r="C7408" s="14">
        <f t="shared" si="1480"/>
        <v>91.793199999999999</v>
      </c>
      <c r="D7408" s="13"/>
      <c r="E7408" s="14">
        <f t="shared" si="1483"/>
        <v>91.792299999999997</v>
      </c>
      <c r="F7408" s="21">
        <f t="shared" si="1487"/>
        <v>9</v>
      </c>
      <c r="G7408" s="13"/>
      <c r="H7408" s="21">
        <f t="shared" si="1481"/>
        <v>9</v>
      </c>
      <c r="I7408" s="13"/>
      <c r="J7408" s="11" t="str">
        <f t="shared" si="1484"/>
        <v>X</v>
      </c>
      <c r="K7408" s="11" t="str">
        <f t="shared" si="1485"/>
        <v/>
      </c>
      <c r="L7408" s="11" t="str">
        <f t="shared" si="1486"/>
        <v/>
      </c>
      <c r="M7408" s="13"/>
      <c r="X7408" s="13"/>
    </row>
    <row r="7409" spans="1:24" x14ac:dyDescent="0.3">
      <c r="A7409" s="13"/>
      <c r="B7409" s="11">
        <v>8427</v>
      </c>
      <c r="C7409" s="14">
        <f t="shared" si="1480"/>
        <v>91.798699999999997</v>
      </c>
      <c r="D7409" s="13"/>
      <c r="E7409" s="14">
        <f t="shared" si="1483"/>
        <v>91.797799999999995</v>
      </c>
      <c r="F7409" s="21">
        <f t="shared" si="1487"/>
        <v>9</v>
      </c>
      <c r="G7409" s="13"/>
      <c r="H7409" s="21">
        <f t="shared" si="1481"/>
        <v>9</v>
      </c>
      <c r="I7409" s="13"/>
      <c r="J7409" s="11" t="str">
        <f t="shared" si="1484"/>
        <v>X</v>
      </c>
      <c r="K7409" s="11" t="str">
        <f t="shared" si="1485"/>
        <v/>
      </c>
      <c r="L7409" s="11" t="str">
        <f t="shared" si="1486"/>
        <v/>
      </c>
      <c r="M7409" s="13"/>
      <c r="X7409" s="13"/>
    </row>
    <row r="7410" spans="1:24" x14ac:dyDescent="0.3">
      <c r="A7410" s="13"/>
      <c r="B7410" s="11">
        <v>8428</v>
      </c>
      <c r="C7410" s="14">
        <f t="shared" si="1480"/>
        <v>91.804100000000005</v>
      </c>
      <c r="D7410" s="13"/>
      <c r="E7410" s="14">
        <f t="shared" si="1483"/>
        <v>91.803299999999993</v>
      </c>
      <c r="F7410" s="21">
        <f t="shared" si="1487"/>
        <v>9</v>
      </c>
      <c r="G7410" s="13"/>
      <c r="H7410" s="21">
        <f t="shared" si="1481"/>
        <v>8</v>
      </c>
      <c r="I7410" s="13"/>
      <c r="J7410" s="11" t="str">
        <f t="shared" si="1484"/>
        <v/>
      </c>
      <c r="K7410" s="11" t="str">
        <f t="shared" si="1485"/>
        <v/>
      </c>
      <c r="L7410" s="11" t="str">
        <f t="shared" si="1486"/>
        <v>O</v>
      </c>
      <c r="M7410" s="13"/>
      <c r="X7410" s="13"/>
    </row>
    <row r="7411" spans="1:24" x14ac:dyDescent="0.3">
      <c r="A7411" s="13"/>
      <c r="B7411" s="11">
        <v>8429</v>
      </c>
      <c r="C7411" s="14">
        <f t="shared" si="1480"/>
        <v>91.809600000000003</v>
      </c>
      <c r="D7411" s="13"/>
      <c r="E7411" s="14">
        <f t="shared" si="1483"/>
        <v>91.808700000000002</v>
      </c>
      <c r="F7411" s="21">
        <f t="shared" si="1487"/>
        <v>9</v>
      </c>
      <c r="G7411" s="13"/>
      <c r="H7411" s="21">
        <f t="shared" si="1481"/>
        <v>9</v>
      </c>
      <c r="I7411" s="13"/>
      <c r="J7411" s="11" t="str">
        <f t="shared" si="1484"/>
        <v>X</v>
      </c>
      <c r="K7411" s="11" t="str">
        <f t="shared" si="1485"/>
        <v/>
      </c>
      <c r="L7411" s="11" t="str">
        <f t="shared" si="1486"/>
        <v/>
      </c>
      <c r="M7411" s="13"/>
      <c r="X7411" s="13"/>
    </row>
    <row r="7412" spans="1:24" x14ac:dyDescent="0.3">
      <c r="A7412" s="13"/>
      <c r="B7412" s="11">
        <v>8430</v>
      </c>
      <c r="C7412" s="14">
        <f t="shared" si="1480"/>
        <v>91.814999999999998</v>
      </c>
      <c r="D7412" s="13"/>
      <c r="E7412" s="14">
        <f t="shared" si="1483"/>
        <v>91.8142</v>
      </c>
      <c r="F7412" s="21">
        <f t="shared" si="1487"/>
        <v>9</v>
      </c>
      <c r="G7412" s="13"/>
      <c r="H7412" s="21">
        <f t="shared" si="1481"/>
        <v>8</v>
      </c>
      <c r="I7412" s="13"/>
      <c r="J7412" s="11" t="str">
        <f t="shared" si="1484"/>
        <v/>
      </c>
      <c r="K7412" s="11" t="str">
        <f t="shared" si="1485"/>
        <v/>
      </c>
      <c r="L7412" s="11" t="str">
        <f t="shared" si="1486"/>
        <v>O</v>
      </c>
      <c r="M7412" s="13"/>
      <c r="X7412" s="13"/>
    </row>
    <row r="7413" spans="1:24" x14ac:dyDescent="0.3">
      <c r="A7413" s="13"/>
      <c r="B7413" s="11">
        <v>8431</v>
      </c>
      <c r="C7413" s="14">
        <f t="shared" si="1480"/>
        <v>91.820499999999996</v>
      </c>
      <c r="D7413" s="13"/>
      <c r="E7413" s="14">
        <f t="shared" si="1483"/>
        <v>91.819699999999997</v>
      </c>
      <c r="F7413" s="21">
        <f t="shared" si="1487"/>
        <v>8</v>
      </c>
      <c r="G7413" s="13"/>
      <c r="H7413" s="21">
        <f t="shared" si="1481"/>
        <v>8</v>
      </c>
      <c r="I7413" s="13"/>
      <c r="J7413" s="11" t="str">
        <f t="shared" si="1484"/>
        <v>X</v>
      </c>
      <c r="K7413" s="11" t="str">
        <f t="shared" si="1485"/>
        <v/>
      </c>
      <c r="L7413" s="11" t="str">
        <f t="shared" si="1486"/>
        <v/>
      </c>
      <c r="M7413" s="13"/>
      <c r="X7413" s="13"/>
    </row>
    <row r="7414" spans="1:24" x14ac:dyDescent="0.3">
      <c r="A7414" s="13"/>
      <c r="B7414" s="11">
        <v>8432</v>
      </c>
      <c r="C7414" s="14">
        <f t="shared" si="1480"/>
        <v>91.825900000000004</v>
      </c>
      <c r="D7414" s="13"/>
      <c r="E7414" s="14">
        <f t="shared" si="1483"/>
        <v>91.825100000000006</v>
      </c>
      <c r="F7414" s="21">
        <f t="shared" si="1487"/>
        <v>8</v>
      </c>
      <c r="G7414" s="13"/>
      <c r="H7414" s="21">
        <f t="shared" si="1481"/>
        <v>8</v>
      </c>
      <c r="I7414" s="13"/>
      <c r="J7414" s="11" t="str">
        <f t="shared" si="1484"/>
        <v>X</v>
      </c>
      <c r="K7414" s="11" t="str">
        <f t="shared" si="1485"/>
        <v/>
      </c>
      <c r="L7414" s="11" t="str">
        <f t="shared" si="1486"/>
        <v/>
      </c>
      <c r="M7414" s="13"/>
      <c r="X7414" s="13"/>
    </row>
    <row r="7415" spans="1:24" x14ac:dyDescent="0.3">
      <c r="A7415" s="13"/>
      <c r="B7415" s="11">
        <v>8433</v>
      </c>
      <c r="C7415" s="14">
        <f t="shared" si="1480"/>
        <v>91.831400000000002</v>
      </c>
      <c r="D7415" s="13"/>
      <c r="E7415" s="14">
        <f t="shared" si="1483"/>
        <v>91.830600000000004</v>
      </c>
      <c r="F7415" s="21">
        <f t="shared" si="1487"/>
        <v>8</v>
      </c>
      <c r="G7415" s="13"/>
      <c r="H7415" s="21">
        <f t="shared" si="1481"/>
        <v>8</v>
      </c>
      <c r="I7415" s="13"/>
      <c r="J7415" s="11" t="str">
        <f t="shared" si="1484"/>
        <v>X</v>
      </c>
      <c r="K7415" s="11" t="str">
        <f t="shared" si="1485"/>
        <v/>
      </c>
      <c r="L7415" s="11" t="str">
        <f t="shared" si="1486"/>
        <v/>
      </c>
      <c r="M7415" s="13"/>
      <c r="X7415" s="13"/>
    </row>
    <row r="7416" spans="1:24" x14ac:dyDescent="0.3">
      <c r="A7416" s="13"/>
      <c r="B7416" s="11">
        <v>8434</v>
      </c>
      <c r="C7416" s="14">
        <f t="shared" si="1480"/>
        <v>91.836799999999997</v>
      </c>
      <c r="D7416" s="13"/>
      <c r="E7416" s="14">
        <f t="shared" si="1483"/>
        <v>91.836100000000002</v>
      </c>
      <c r="F7416" s="21">
        <f t="shared" si="1487"/>
        <v>8</v>
      </c>
      <c r="G7416" s="13"/>
      <c r="H7416" s="21">
        <f t="shared" si="1481"/>
        <v>7</v>
      </c>
      <c r="I7416" s="13"/>
      <c r="J7416" s="11" t="str">
        <f t="shared" si="1484"/>
        <v/>
      </c>
      <c r="K7416" s="11" t="str">
        <f t="shared" si="1485"/>
        <v/>
      </c>
      <c r="L7416" s="11" t="str">
        <f t="shared" si="1486"/>
        <v>O</v>
      </c>
      <c r="M7416" s="13"/>
      <c r="X7416" s="13"/>
    </row>
    <row r="7417" spans="1:24" x14ac:dyDescent="0.3">
      <c r="A7417" s="13"/>
      <c r="B7417" s="11">
        <v>8435</v>
      </c>
      <c r="C7417" s="14">
        <f t="shared" si="1480"/>
        <v>91.842299999999994</v>
      </c>
      <c r="D7417" s="13"/>
      <c r="E7417" s="14">
        <f t="shared" si="1483"/>
        <v>91.841499999999996</v>
      </c>
      <c r="F7417" s="21">
        <f t="shared" si="1487"/>
        <v>8</v>
      </c>
      <c r="G7417" s="13"/>
      <c r="H7417" s="21">
        <f t="shared" si="1481"/>
        <v>8</v>
      </c>
      <c r="I7417" s="13"/>
      <c r="J7417" s="11" t="str">
        <f t="shared" si="1484"/>
        <v>X</v>
      </c>
      <c r="K7417" s="11" t="str">
        <f t="shared" si="1485"/>
        <v/>
      </c>
      <c r="L7417" s="11" t="str">
        <f t="shared" si="1486"/>
        <v/>
      </c>
      <c r="M7417" s="13"/>
      <c r="X7417" s="13"/>
    </row>
    <row r="7418" spans="1:24" x14ac:dyDescent="0.3">
      <c r="A7418" s="13"/>
      <c r="B7418" s="11">
        <v>8436</v>
      </c>
      <c r="C7418" s="14">
        <f t="shared" si="1480"/>
        <v>91.847700000000003</v>
      </c>
      <c r="D7418" s="13"/>
      <c r="E7418" s="14">
        <f t="shared" si="1483"/>
        <v>91.846999999999994</v>
      </c>
      <c r="F7418" s="21">
        <f t="shared" si="1487"/>
        <v>7</v>
      </c>
      <c r="G7418" s="13"/>
      <c r="H7418" s="21">
        <f t="shared" si="1481"/>
        <v>7</v>
      </c>
      <c r="I7418" s="13"/>
      <c r="J7418" s="11" t="str">
        <f t="shared" si="1484"/>
        <v>X</v>
      </c>
      <c r="K7418" s="11" t="str">
        <f t="shared" si="1485"/>
        <v/>
      </c>
      <c r="L7418" s="11" t="str">
        <f t="shared" si="1486"/>
        <v/>
      </c>
      <c r="M7418" s="13"/>
      <c r="X7418" s="13"/>
    </row>
    <row r="7419" spans="1:24" x14ac:dyDescent="0.3">
      <c r="A7419" s="13"/>
      <c r="B7419" s="11">
        <v>8437</v>
      </c>
      <c r="C7419" s="14">
        <f t="shared" si="1480"/>
        <v>91.853099999999998</v>
      </c>
      <c r="D7419" s="13"/>
      <c r="E7419" s="14">
        <f t="shared" si="1483"/>
        <v>91.852500000000006</v>
      </c>
      <c r="F7419" s="21">
        <f t="shared" si="1487"/>
        <v>7</v>
      </c>
      <c r="G7419" s="13"/>
      <c r="H7419" s="21">
        <f t="shared" si="1481"/>
        <v>5.9999999999999991</v>
      </c>
      <c r="I7419" s="13"/>
      <c r="J7419" s="11" t="str">
        <f t="shared" si="1484"/>
        <v/>
      </c>
      <c r="K7419" s="11" t="str">
        <f t="shared" si="1485"/>
        <v/>
      </c>
      <c r="L7419" s="11" t="str">
        <f t="shared" si="1486"/>
        <v>O</v>
      </c>
      <c r="M7419" s="13"/>
      <c r="X7419" s="13"/>
    </row>
    <row r="7420" spans="1:24" x14ac:dyDescent="0.3">
      <c r="A7420" s="13"/>
      <c r="B7420" s="11">
        <v>8438</v>
      </c>
      <c r="C7420" s="14">
        <f t="shared" si="1480"/>
        <v>91.858599999999996</v>
      </c>
      <c r="D7420" s="13"/>
      <c r="E7420" s="14">
        <f t="shared" si="1483"/>
        <v>91.857900000000001</v>
      </c>
      <c r="F7420" s="21">
        <f t="shared" si="1487"/>
        <v>7</v>
      </c>
      <c r="G7420" s="13"/>
      <c r="H7420" s="21">
        <f t="shared" si="1481"/>
        <v>7</v>
      </c>
      <c r="I7420" s="13"/>
      <c r="J7420" s="11" t="str">
        <f t="shared" si="1484"/>
        <v>X</v>
      </c>
      <c r="K7420" s="11" t="str">
        <f t="shared" si="1485"/>
        <v/>
      </c>
      <c r="L7420" s="11" t="str">
        <f t="shared" si="1486"/>
        <v/>
      </c>
      <c r="M7420" s="13"/>
      <c r="X7420" s="13"/>
    </row>
    <row r="7421" spans="1:24" x14ac:dyDescent="0.3">
      <c r="A7421" s="13"/>
      <c r="B7421" s="11">
        <v>8439</v>
      </c>
      <c r="C7421" s="14">
        <f t="shared" si="1480"/>
        <v>91.864000000000004</v>
      </c>
      <c r="D7421" s="13"/>
      <c r="E7421" s="14">
        <f t="shared" si="1483"/>
        <v>91.863399999999999</v>
      </c>
      <c r="F7421" s="21">
        <f t="shared" ref="F7421:F7445" si="1488">ROUND(((1-(E7421-91))/0.14)*(14/2),0)</f>
        <v>7</v>
      </c>
      <c r="G7421" s="13"/>
      <c r="H7421" s="21">
        <f t="shared" si="1481"/>
        <v>5.9999999999999991</v>
      </c>
      <c r="I7421" s="13"/>
      <c r="J7421" s="11" t="str">
        <f t="shared" si="1484"/>
        <v/>
      </c>
      <c r="K7421" s="11" t="str">
        <f t="shared" si="1485"/>
        <v/>
      </c>
      <c r="L7421" s="11" t="str">
        <f t="shared" si="1486"/>
        <v>O</v>
      </c>
      <c r="M7421" s="13"/>
      <c r="X7421" s="13"/>
    </row>
    <row r="7422" spans="1:24" x14ac:dyDescent="0.3">
      <c r="A7422" s="13"/>
      <c r="B7422" s="11">
        <v>8440</v>
      </c>
      <c r="C7422" s="14">
        <f t="shared" si="1480"/>
        <v>91.869500000000002</v>
      </c>
      <c r="D7422" s="13"/>
      <c r="E7422" s="14">
        <f t="shared" si="1483"/>
        <v>91.868899999999996</v>
      </c>
      <c r="F7422" s="21">
        <f t="shared" si="1488"/>
        <v>7</v>
      </c>
      <c r="G7422" s="13"/>
      <c r="H7422" s="21">
        <f t="shared" si="1481"/>
        <v>5.9999999999999991</v>
      </c>
      <c r="I7422" s="13"/>
      <c r="J7422" s="11" t="str">
        <f t="shared" si="1484"/>
        <v/>
      </c>
      <c r="K7422" s="11" t="str">
        <f t="shared" si="1485"/>
        <v/>
      </c>
      <c r="L7422" s="11" t="str">
        <f t="shared" si="1486"/>
        <v>O</v>
      </c>
      <c r="M7422" s="13"/>
      <c r="X7422" s="13"/>
    </row>
    <row r="7423" spans="1:24" x14ac:dyDescent="0.3">
      <c r="A7423" s="13"/>
      <c r="B7423" s="11">
        <v>8441</v>
      </c>
      <c r="C7423" s="14">
        <f t="shared" si="1480"/>
        <v>91.874899999999997</v>
      </c>
      <c r="D7423" s="13"/>
      <c r="E7423" s="14">
        <f t="shared" si="1483"/>
        <v>91.874300000000005</v>
      </c>
      <c r="F7423" s="21">
        <f t="shared" si="1488"/>
        <v>6</v>
      </c>
      <c r="G7423" s="13"/>
      <c r="H7423" s="21">
        <f t="shared" si="1481"/>
        <v>5.9999999999999991</v>
      </c>
      <c r="I7423" s="13"/>
      <c r="J7423" s="11" t="str">
        <f t="shared" si="1484"/>
        <v>X</v>
      </c>
      <c r="K7423" s="11" t="str">
        <f t="shared" si="1485"/>
        <v/>
      </c>
      <c r="L7423" s="11" t="str">
        <f t="shared" si="1486"/>
        <v/>
      </c>
      <c r="M7423" s="13"/>
      <c r="X7423" s="13"/>
    </row>
    <row r="7424" spans="1:24" x14ac:dyDescent="0.3">
      <c r="A7424" s="13"/>
      <c r="B7424" s="11">
        <v>8442</v>
      </c>
      <c r="C7424" s="14">
        <f t="shared" si="1480"/>
        <v>91.880399999999995</v>
      </c>
      <c r="D7424" s="13"/>
      <c r="E7424" s="14">
        <f t="shared" si="1483"/>
        <v>91.879800000000003</v>
      </c>
      <c r="F7424" s="21">
        <f t="shared" si="1488"/>
        <v>6</v>
      </c>
      <c r="G7424" s="13"/>
      <c r="H7424" s="21">
        <f t="shared" si="1481"/>
        <v>5.9999999999999991</v>
      </c>
      <c r="I7424" s="13"/>
      <c r="J7424" s="11" t="str">
        <f t="shared" ref="J7424:J7445" si="1489">IF(H7424=F7424,"X","")</f>
        <v>X</v>
      </c>
      <c r="K7424" s="11" t="str">
        <f t="shared" ref="K7424:K7445" si="1490">IF(H7424&gt;F7424,"U","")</f>
        <v/>
      </c>
      <c r="L7424" s="11" t="str">
        <f t="shared" ref="L7424:L7445" si="1491">IF(H7424&lt;F7424,"O","")</f>
        <v/>
      </c>
      <c r="M7424" s="13"/>
      <c r="X7424" s="13"/>
    </row>
    <row r="7425" spans="1:24" x14ac:dyDescent="0.3">
      <c r="A7425" s="13"/>
      <c r="B7425" s="11">
        <v>8443</v>
      </c>
      <c r="C7425" s="14">
        <f t="shared" si="1480"/>
        <v>91.885800000000003</v>
      </c>
      <c r="D7425" s="13"/>
      <c r="E7425" s="14">
        <f t="shared" si="1483"/>
        <v>91.885199999999998</v>
      </c>
      <c r="F7425" s="21">
        <f t="shared" si="1488"/>
        <v>6</v>
      </c>
      <c r="G7425" s="13"/>
      <c r="H7425" s="21">
        <f t="shared" si="1481"/>
        <v>5.9999999999999991</v>
      </c>
      <c r="I7425" s="13"/>
      <c r="J7425" s="11" t="str">
        <f t="shared" si="1489"/>
        <v>X</v>
      </c>
      <c r="K7425" s="11" t="str">
        <f t="shared" si="1490"/>
        <v/>
      </c>
      <c r="L7425" s="11" t="str">
        <f t="shared" si="1491"/>
        <v/>
      </c>
      <c r="M7425" s="13"/>
      <c r="X7425" s="13"/>
    </row>
    <row r="7426" spans="1:24" x14ac:dyDescent="0.3">
      <c r="A7426" s="13"/>
      <c r="B7426" s="11">
        <v>8444</v>
      </c>
      <c r="C7426" s="14">
        <f t="shared" si="1480"/>
        <v>91.891199999999998</v>
      </c>
      <c r="D7426" s="13"/>
      <c r="E7426" s="14">
        <f t="shared" si="1483"/>
        <v>91.890699999999995</v>
      </c>
      <c r="F7426" s="21">
        <f t="shared" si="1488"/>
        <v>5</v>
      </c>
      <c r="G7426" s="13"/>
      <c r="H7426" s="21">
        <f t="shared" si="1481"/>
        <v>5</v>
      </c>
      <c r="I7426" s="13"/>
      <c r="J7426" s="11" t="str">
        <f t="shared" si="1489"/>
        <v>X</v>
      </c>
      <c r="K7426" s="11" t="str">
        <f t="shared" si="1490"/>
        <v/>
      </c>
      <c r="L7426" s="11" t="str">
        <f t="shared" si="1491"/>
        <v/>
      </c>
      <c r="M7426" s="13"/>
      <c r="X7426" s="13"/>
    </row>
    <row r="7427" spans="1:24" x14ac:dyDescent="0.3">
      <c r="A7427" s="13"/>
      <c r="B7427" s="11">
        <v>8445</v>
      </c>
      <c r="C7427" s="14">
        <f t="shared" si="1480"/>
        <v>91.896699999999996</v>
      </c>
      <c r="D7427" s="13"/>
      <c r="E7427" s="14">
        <f t="shared" si="1483"/>
        <v>91.896199999999993</v>
      </c>
      <c r="F7427" s="21">
        <f t="shared" si="1488"/>
        <v>5</v>
      </c>
      <c r="G7427" s="13"/>
      <c r="H7427" s="21">
        <f t="shared" si="1481"/>
        <v>5</v>
      </c>
      <c r="I7427" s="13"/>
      <c r="J7427" s="11" t="str">
        <f t="shared" si="1489"/>
        <v>X</v>
      </c>
      <c r="K7427" s="11" t="str">
        <f t="shared" si="1490"/>
        <v/>
      </c>
      <c r="L7427" s="11" t="str">
        <f t="shared" si="1491"/>
        <v/>
      </c>
      <c r="M7427" s="13"/>
      <c r="X7427" s="13"/>
    </row>
    <row r="7428" spans="1:24" x14ac:dyDescent="0.3">
      <c r="A7428" s="13"/>
      <c r="B7428" s="11">
        <v>8446</v>
      </c>
      <c r="C7428" s="14">
        <f t="shared" si="1480"/>
        <v>91.902100000000004</v>
      </c>
      <c r="D7428" s="13"/>
      <c r="E7428" s="14">
        <f t="shared" si="1483"/>
        <v>91.901600000000002</v>
      </c>
      <c r="F7428" s="21">
        <f t="shared" si="1488"/>
        <v>5</v>
      </c>
      <c r="G7428" s="13"/>
      <c r="H7428" s="21">
        <f t="shared" si="1481"/>
        <v>5</v>
      </c>
      <c r="I7428" s="13"/>
      <c r="J7428" s="11" t="str">
        <f t="shared" si="1489"/>
        <v>X</v>
      </c>
      <c r="K7428" s="11" t="str">
        <f t="shared" si="1490"/>
        <v/>
      </c>
      <c r="L7428" s="11" t="str">
        <f t="shared" si="1491"/>
        <v/>
      </c>
      <c r="M7428" s="13"/>
      <c r="X7428" s="13"/>
    </row>
    <row r="7429" spans="1:24" x14ac:dyDescent="0.3">
      <c r="A7429" s="13"/>
      <c r="B7429" s="11">
        <v>8447</v>
      </c>
      <c r="C7429" s="14">
        <f t="shared" si="1480"/>
        <v>91.907600000000002</v>
      </c>
      <c r="D7429" s="13"/>
      <c r="E7429" s="14">
        <f t="shared" si="1483"/>
        <v>91.9071</v>
      </c>
      <c r="F7429" s="21">
        <f t="shared" si="1488"/>
        <v>5</v>
      </c>
      <c r="G7429" s="13"/>
      <c r="H7429" s="21">
        <f t="shared" si="1481"/>
        <v>5</v>
      </c>
      <c r="I7429" s="13"/>
      <c r="J7429" s="11" t="str">
        <f t="shared" si="1489"/>
        <v>X</v>
      </c>
      <c r="K7429" s="11" t="str">
        <f t="shared" si="1490"/>
        <v/>
      </c>
      <c r="L7429" s="11" t="str">
        <f t="shared" si="1491"/>
        <v/>
      </c>
      <c r="M7429" s="13"/>
      <c r="X7429" s="13"/>
    </row>
    <row r="7430" spans="1:24" x14ac:dyDescent="0.3">
      <c r="A7430" s="13"/>
      <c r="B7430" s="11">
        <v>8448</v>
      </c>
      <c r="C7430" s="14">
        <f t="shared" ref="C7430:C7493" si="1492">ROUND(SQRT(B7430),4)</f>
        <v>91.912999999999997</v>
      </c>
      <c r="D7430" s="13"/>
      <c r="E7430" s="14">
        <f t="shared" si="1483"/>
        <v>91.912599999999998</v>
      </c>
      <c r="F7430" s="21">
        <f t="shared" si="1488"/>
        <v>4</v>
      </c>
      <c r="G7430" s="13"/>
      <c r="H7430" s="21">
        <f t="shared" si="1481"/>
        <v>4</v>
      </c>
      <c r="I7430" s="13"/>
      <c r="J7430" s="11" t="str">
        <f t="shared" si="1489"/>
        <v>X</v>
      </c>
      <c r="K7430" s="11" t="str">
        <f t="shared" si="1490"/>
        <v/>
      </c>
      <c r="L7430" s="11" t="str">
        <f t="shared" si="1491"/>
        <v/>
      </c>
      <c r="M7430" s="13"/>
      <c r="X7430" s="13"/>
    </row>
    <row r="7431" spans="1:24" x14ac:dyDescent="0.3">
      <c r="A7431" s="13"/>
      <c r="B7431" s="11">
        <v>8449</v>
      </c>
      <c r="C7431" s="14">
        <f t="shared" si="1492"/>
        <v>91.918400000000005</v>
      </c>
      <c r="D7431" s="13"/>
      <c r="E7431" s="14">
        <f t="shared" si="1483"/>
        <v>91.918000000000006</v>
      </c>
      <c r="F7431" s="21">
        <f t="shared" si="1488"/>
        <v>4</v>
      </c>
      <c r="G7431" s="13"/>
      <c r="H7431" s="21">
        <f t="shared" ref="H7431:H7494" si="1493">ROUND(C7431-E7431,4)*10000</f>
        <v>4</v>
      </c>
      <c r="I7431" s="13"/>
      <c r="J7431" s="11" t="str">
        <f t="shared" si="1489"/>
        <v>X</v>
      </c>
      <c r="K7431" s="11" t="str">
        <f t="shared" si="1490"/>
        <v/>
      </c>
      <c r="L7431" s="11" t="str">
        <f t="shared" si="1491"/>
        <v/>
      </c>
      <c r="M7431" s="13"/>
      <c r="X7431" s="13"/>
    </row>
    <row r="7432" spans="1:24" x14ac:dyDescent="0.3">
      <c r="A7432" s="13"/>
      <c r="B7432" s="11">
        <v>8450</v>
      </c>
      <c r="C7432" s="14">
        <f t="shared" si="1492"/>
        <v>91.923900000000003</v>
      </c>
      <c r="D7432" s="13"/>
      <c r="E7432" s="14">
        <f t="shared" si="1483"/>
        <v>91.923500000000004</v>
      </c>
      <c r="F7432" s="21">
        <f t="shared" si="1488"/>
        <v>4</v>
      </c>
      <c r="G7432" s="13"/>
      <c r="H7432" s="21">
        <f t="shared" si="1493"/>
        <v>4</v>
      </c>
      <c r="I7432" s="13"/>
      <c r="J7432" s="11" t="str">
        <f t="shared" si="1489"/>
        <v>X</v>
      </c>
      <c r="K7432" s="11" t="str">
        <f t="shared" si="1490"/>
        <v/>
      </c>
      <c r="L7432" s="11" t="str">
        <f t="shared" si="1491"/>
        <v/>
      </c>
      <c r="M7432" s="13"/>
      <c r="X7432" s="13"/>
    </row>
    <row r="7433" spans="1:24" x14ac:dyDescent="0.3">
      <c r="A7433" s="13"/>
      <c r="B7433" s="11">
        <v>8451</v>
      </c>
      <c r="C7433" s="14">
        <f t="shared" si="1492"/>
        <v>91.929299999999998</v>
      </c>
      <c r="D7433" s="13"/>
      <c r="E7433" s="14">
        <f t="shared" si="1483"/>
        <v>91.929000000000002</v>
      </c>
      <c r="F7433" s="21">
        <f t="shared" si="1488"/>
        <v>4</v>
      </c>
      <c r="G7433" s="13"/>
      <c r="H7433" s="21">
        <f t="shared" si="1493"/>
        <v>2.9999999999999996</v>
      </c>
      <c r="I7433" s="13"/>
      <c r="J7433" s="11" t="str">
        <f t="shared" si="1489"/>
        <v/>
      </c>
      <c r="K7433" s="11" t="str">
        <f t="shared" si="1490"/>
        <v/>
      </c>
      <c r="L7433" s="11" t="str">
        <f t="shared" si="1491"/>
        <v>O</v>
      </c>
      <c r="M7433" s="13"/>
      <c r="X7433" s="13"/>
    </row>
    <row r="7434" spans="1:24" x14ac:dyDescent="0.3">
      <c r="A7434" s="13"/>
      <c r="B7434" s="11">
        <v>8452</v>
      </c>
      <c r="C7434" s="14">
        <f t="shared" si="1492"/>
        <v>91.934799999999996</v>
      </c>
      <c r="D7434" s="13"/>
      <c r="E7434" s="14">
        <f t="shared" si="1483"/>
        <v>91.934399999999997</v>
      </c>
      <c r="F7434" s="21">
        <f t="shared" si="1488"/>
        <v>3</v>
      </c>
      <c r="G7434" s="13"/>
      <c r="H7434" s="21">
        <f t="shared" si="1493"/>
        <v>4</v>
      </c>
      <c r="I7434" s="13"/>
      <c r="J7434" s="11" t="str">
        <f t="shared" si="1489"/>
        <v/>
      </c>
      <c r="K7434" s="11" t="str">
        <f t="shared" si="1490"/>
        <v>U</v>
      </c>
      <c r="L7434" s="11" t="str">
        <f t="shared" si="1491"/>
        <v/>
      </c>
      <c r="M7434" s="13"/>
      <c r="X7434" s="13"/>
    </row>
    <row r="7435" spans="1:24" x14ac:dyDescent="0.3">
      <c r="A7435" s="13"/>
      <c r="B7435" s="11">
        <v>8453</v>
      </c>
      <c r="C7435" s="14">
        <f t="shared" si="1492"/>
        <v>91.940200000000004</v>
      </c>
      <c r="D7435" s="13"/>
      <c r="E7435" s="14">
        <f t="shared" si="1483"/>
        <v>91.939899999999994</v>
      </c>
      <c r="F7435" s="21">
        <f t="shared" si="1488"/>
        <v>3</v>
      </c>
      <c r="G7435" s="13"/>
      <c r="H7435" s="21">
        <f t="shared" si="1493"/>
        <v>2.9999999999999996</v>
      </c>
      <c r="I7435" s="13"/>
      <c r="J7435" s="11" t="str">
        <f t="shared" si="1489"/>
        <v>X</v>
      </c>
      <c r="K7435" s="11" t="str">
        <f t="shared" si="1490"/>
        <v/>
      </c>
      <c r="L7435" s="11" t="str">
        <f t="shared" si="1491"/>
        <v/>
      </c>
      <c r="M7435" s="13"/>
      <c r="X7435" s="13"/>
    </row>
    <row r="7436" spans="1:24" x14ac:dyDescent="0.3">
      <c r="A7436" s="13"/>
      <c r="B7436" s="11">
        <v>8454</v>
      </c>
      <c r="C7436" s="14">
        <f t="shared" si="1492"/>
        <v>91.945599999999999</v>
      </c>
      <c r="D7436" s="13"/>
      <c r="E7436" s="14">
        <f t="shared" si="1483"/>
        <v>91.945400000000006</v>
      </c>
      <c r="F7436" s="21">
        <f t="shared" si="1488"/>
        <v>3</v>
      </c>
      <c r="G7436" s="13"/>
      <c r="H7436" s="21">
        <f t="shared" si="1493"/>
        <v>2</v>
      </c>
      <c r="I7436" s="13"/>
      <c r="J7436" s="11" t="str">
        <f t="shared" si="1489"/>
        <v/>
      </c>
      <c r="K7436" s="11" t="str">
        <f t="shared" si="1490"/>
        <v/>
      </c>
      <c r="L7436" s="11" t="str">
        <f t="shared" si="1491"/>
        <v>O</v>
      </c>
      <c r="M7436" s="13"/>
      <c r="X7436" s="13"/>
    </row>
    <row r="7437" spans="1:24" x14ac:dyDescent="0.3">
      <c r="A7437" s="13"/>
      <c r="B7437" s="11">
        <v>8455</v>
      </c>
      <c r="C7437" s="14">
        <f t="shared" si="1492"/>
        <v>91.951099999999997</v>
      </c>
      <c r="D7437" s="13"/>
      <c r="E7437" s="14">
        <f t="shared" si="1483"/>
        <v>91.950800000000001</v>
      </c>
      <c r="F7437" s="21">
        <f t="shared" si="1488"/>
        <v>2</v>
      </c>
      <c r="G7437" s="13"/>
      <c r="H7437" s="21">
        <f t="shared" si="1493"/>
        <v>2.9999999999999996</v>
      </c>
      <c r="I7437" s="13"/>
      <c r="J7437" s="11" t="str">
        <f t="shared" si="1489"/>
        <v/>
      </c>
      <c r="K7437" s="11" t="str">
        <f t="shared" si="1490"/>
        <v>U</v>
      </c>
      <c r="L7437" s="11" t="str">
        <f t="shared" si="1491"/>
        <v/>
      </c>
      <c r="M7437" s="13"/>
      <c r="X7437" s="13"/>
    </row>
    <row r="7438" spans="1:24" x14ac:dyDescent="0.3">
      <c r="A7438" s="13"/>
      <c r="B7438" s="11">
        <v>8456</v>
      </c>
      <c r="C7438" s="14">
        <f t="shared" si="1492"/>
        <v>91.956500000000005</v>
      </c>
      <c r="D7438" s="13"/>
      <c r="E7438" s="14">
        <f t="shared" si="1483"/>
        <v>91.956299999999999</v>
      </c>
      <c r="F7438" s="21">
        <f t="shared" si="1488"/>
        <v>2</v>
      </c>
      <c r="G7438" s="13"/>
      <c r="H7438" s="21">
        <f t="shared" si="1493"/>
        <v>2</v>
      </c>
      <c r="I7438" s="13"/>
      <c r="J7438" s="11" t="str">
        <f t="shared" si="1489"/>
        <v>X</v>
      </c>
      <c r="K7438" s="11" t="str">
        <f t="shared" si="1490"/>
        <v/>
      </c>
      <c r="L7438" s="11" t="str">
        <f t="shared" si="1491"/>
        <v/>
      </c>
      <c r="M7438" s="13"/>
      <c r="X7438" s="13"/>
    </row>
    <row r="7439" spans="1:24" x14ac:dyDescent="0.3">
      <c r="A7439" s="13"/>
      <c r="B7439" s="11">
        <v>8457</v>
      </c>
      <c r="C7439" s="14">
        <f t="shared" si="1492"/>
        <v>91.9619</v>
      </c>
      <c r="D7439" s="13"/>
      <c r="E7439" s="14">
        <f t="shared" si="1483"/>
        <v>91.961699999999993</v>
      </c>
      <c r="F7439" s="21">
        <f t="shared" si="1488"/>
        <v>2</v>
      </c>
      <c r="G7439" s="13"/>
      <c r="H7439" s="21">
        <f t="shared" si="1493"/>
        <v>2</v>
      </c>
      <c r="I7439" s="13"/>
      <c r="J7439" s="11" t="str">
        <f t="shared" si="1489"/>
        <v>X</v>
      </c>
      <c r="K7439" s="11" t="str">
        <f t="shared" si="1490"/>
        <v/>
      </c>
      <c r="L7439" s="11" t="str">
        <f t="shared" si="1491"/>
        <v/>
      </c>
      <c r="M7439" s="13"/>
      <c r="X7439" s="13"/>
    </row>
    <row r="7440" spans="1:24" x14ac:dyDescent="0.3">
      <c r="A7440" s="13"/>
      <c r="B7440" s="11">
        <v>8458</v>
      </c>
      <c r="C7440" s="14">
        <f t="shared" si="1492"/>
        <v>91.967399999999998</v>
      </c>
      <c r="D7440" s="13"/>
      <c r="E7440" s="14">
        <f t="shared" si="1483"/>
        <v>91.967200000000005</v>
      </c>
      <c r="F7440" s="21">
        <f t="shared" si="1488"/>
        <v>2</v>
      </c>
      <c r="G7440" s="13"/>
      <c r="H7440" s="21">
        <f t="shared" si="1493"/>
        <v>2</v>
      </c>
      <c r="I7440" s="13"/>
      <c r="J7440" s="11" t="str">
        <f t="shared" si="1489"/>
        <v>X</v>
      </c>
      <c r="K7440" s="11" t="str">
        <f t="shared" si="1490"/>
        <v/>
      </c>
      <c r="L7440" s="11" t="str">
        <f t="shared" si="1491"/>
        <v/>
      </c>
      <c r="M7440" s="13"/>
      <c r="X7440" s="13"/>
    </row>
    <row r="7441" spans="1:24" x14ac:dyDescent="0.3">
      <c r="A7441" s="13"/>
      <c r="B7441" s="11">
        <v>8459</v>
      </c>
      <c r="C7441" s="14">
        <f t="shared" si="1492"/>
        <v>91.972800000000007</v>
      </c>
      <c r="D7441" s="13"/>
      <c r="E7441" s="14">
        <f t="shared" si="1483"/>
        <v>91.972700000000003</v>
      </c>
      <c r="F7441" s="21">
        <f t="shared" si="1488"/>
        <v>1</v>
      </c>
      <c r="G7441" s="13"/>
      <c r="H7441" s="21">
        <f t="shared" si="1493"/>
        <v>1</v>
      </c>
      <c r="I7441" s="13"/>
      <c r="J7441" s="11" t="str">
        <f t="shared" si="1489"/>
        <v>X</v>
      </c>
      <c r="K7441" s="11" t="str">
        <f t="shared" si="1490"/>
        <v/>
      </c>
      <c r="L7441" s="11" t="str">
        <f t="shared" si="1491"/>
        <v/>
      </c>
      <c r="M7441" s="13"/>
      <c r="X7441" s="13"/>
    </row>
    <row r="7442" spans="1:24" x14ac:dyDescent="0.3">
      <c r="A7442" s="13"/>
      <c r="B7442" s="11">
        <v>8460</v>
      </c>
      <c r="C7442" s="14">
        <f t="shared" si="1492"/>
        <v>91.978300000000004</v>
      </c>
      <c r="D7442" s="13"/>
      <c r="E7442" s="14">
        <f t="shared" si="1483"/>
        <v>91.978099999999998</v>
      </c>
      <c r="F7442" s="21">
        <f t="shared" si="1488"/>
        <v>1</v>
      </c>
      <c r="G7442" s="13"/>
      <c r="H7442" s="21">
        <f t="shared" si="1493"/>
        <v>2</v>
      </c>
      <c r="I7442" s="13"/>
      <c r="J7442" s="11" t="str">
        <f t="shared" si="1489"/>
        <v/>
      </c>
      <c r="K7442" s="11" t="str">
        <f t="shared" si="1490"/>
        <v>U</v>
      </c>
      <c r="L7442" s="11" t="str">
        <f t="shared" si="1491"/>
        <v/>
      </c>
      <c r="M7442" s="13"/>
      <c r="X7442" s="13"/>
    </row>
    <row r="7443" spans="1:24" x14ac:dyDescent="0.3">
      <c r="A7443" s="13"/>
      <c r="B7443" s="11">
        <v>8461</v>
      </c>
      <c r="C7443" s="14">
        <f t="shared" si="1492"/>
        <v>91.983699999999999</v>
      </c>
      <c r="D7443" s="13"/>
      <c r="E7443" s="14">
        <f t="shared" si="1483"/>
        <v>91.983599999999996</v>
      </c>
      <c r="F7443" s="21">
        <f t="shared" si="1488"/>
        <v>1</v>
      </c>
      <c r="G7443" s="13"/>
      <c r="H7443" s="21">
        <f t="shared" si="1493"/>
        <v>1</v>
      </c>
      <c r="I7443" s="13"/>
      <c r="J7443" s="11" t="str">
        <f t="shared" si="1489"/>
        <v>X</v>
      </c>
      <c r="K7443" s="11" t="str">
        <f t="shared" si="1490"/>
        <v/>
      </c>
      <c r="L7443" s="11" t="str">
        <f t="shared" si="1491"/>
        <v/>
      </c>
      <c r="M7443" s="13"/>
      <c r="X7443" s="13"/>
    </row>
    <row r="7444" spans="1:24" x14ac:dyDescent="0.3">
      <c r="A7444" s="13"/>
      <c r="B7444" s="11">
        <v>8462</v>
      </c>
      <c r="C7444" s="14">
        <f t="shared" si="1492"/>
        <v>91.989099999999993</v>
      </c>
      <c r="D7444" s="13"/>
      <c r="E7444" s="14">
        <f t="shared" si="1483"/>
        <v>91.989099999999993</v>
      </c>
      <c r="F7444" s="21">
        <f t="shared" si="1488"/>
        <v>1</v>
      </c>
      <c r="G7444" s="13"/>
      <c r="H7444" s="21">
        <f t="shared" si="1493"/>
        <v>0</v>
      </c>
      <c r="I7444" s="13"/>
      <c r="J7444" s="11" t="str">
        <f t="shared" si="1489"/>
        <v/>
      </c>
      <c r="K7444" s="11" t="str">
        <f t="shared" si="1490"/>
        <v/>
      </c>
      <c r="L7444" s="11" t="str">
        <f t="shared" si="1491"/>
        <v>O</v>
      </c>
      <c r="M7444" s="13"/>
      <c r="X7444" s="13"/>
    </row>
    <row r="7445" spans="1:24" x14ac:dyDescent="0.3">
      <c r="A7445" s="13"/>
      <c r="B7445" s="11">
        <v>8463</v>
      </c>
      <c r="C7445" s="14">
        <f t="shared" si="1492"/>
        <v>91.994600000000005</v>
      </c>
      <c r="D7445" s="13"/>
      <c r="E7445" s="14">
        <f t="shared" si="1483"/>
        <v>91.994500000000002</v>
      </c>
      <c r="F7445" s="21">
        <f t="shared" si="1488"/>
        <v>0</v>
      </c>
      <c r="G7445" s="13"/>
      <c r="H7445" s="21">
        <f t="shared" si="1493"/>
        <v>1</v>
      </c>
      <c r="I7445" s="13"/>
      <c r="J7445" s="11" t="str">
        <f t="shared" si="1489"/>
        <v/>
      </c>
      <c r="K7445" s="11" t="str">
        <f t="shared" si="1490"/>
        <v>U</v>
      </c>
      <c r="L7445" s="11" t="str">
        <f t="shared" si="1491"/>
        <v/>
      </c>
      <c r="M7445" s="13"/>
      <c r="X7445" s="13"/>
    </row>
    <row r="7446" spans="1:24" x14ac:dyDescent="0.3">
      <c r="A7446" s="13"/>
      <c r="B7446" s="11">
        <v>8464</v>
      </c>
      <c r="C7446" s="14">
        <f t="shared" si="1492"/>
        <v>92</v>
      </c>
      <c r="D7446" s="13"/>
      <c r="E7446" s="14">
        <f>91+(B7446-8281)/183</f>
        <v>92</v>
      </c>
      <c r="F7446" s="20"/>
      <c r="G7446" s="13"/>
      <c r="H7446" s="21">
        <f t="shared" si="1493"/>
        <v>0</v>
      </c>
      <c r="I7446" s="13"/>
      <c r="J7446" s="10">
        <f>COUNTIF(J7264:J7445,"X")</f>
        <v>111</v>
      </c>
      <c r="K7446" s="10">
        <f>COUNTIF(K7264:K7445,"U")</f>
        <v>6</v>
      </c>
      <c r="L7446" s="10">
        <f>COUNTIF(L7264:L7445,"O")</f>
        <v>65</v>
      </c>
      <c r="M7446" s="13"/>
      <c r="X7446" s="13"/>
    </row>
    <row r="7447" spans="1:24" x14ac:dyDescent="0.3">
      <c r="A7447" s="13"/>
      <c r="B7447" s="11">
        <v>8465</v>
      </c>
      <c r="C7447" s="14">
        <f t="shared" si="1492"/>
        <v>92.005399999999995</v>
      </c>
      <c r="D7447" s="13"/>
      <c r="E7447" s="14">
        <f t="shared" ref="E7447:E7510" si="1494">ROUND(92+(B7447-8464)/185,4)</f>
        <v>92.005399999999995</v>
      </c>
      <c r="F7447" s="21">
        <f t="shared" ref="F7447:F7471" si="1495">ROUND(((E7447-92)/0.14)*(13/2),0)</f>
        <v>0</v>
      </c>
      <c r="G7447" s="13"/>
      <c r="H7447" s="21">
        <f t="shared" si="1493"/>
        <v>0</v>
      </c>
      <c r="I7447" s="13"/>
      <c r="J7447" s="11" t="str">
        <f t="shared" ref="J7447:J7478" si="1496">IF(H7447=F7447,"X","")</f>
        <v>X</v>
      </c>
      <c r="K7447" s="11" t="str">
        <f t="shared" ref="K7447:K7478" si="1497">IF(H7447&gt;F7447,"U","")</f>
        <v/>
      </c>
      <c r="L7447" s="11" t="str">
        <f t="shared" ref="L7447:L7478" si="1498">IF(H7447&lt;F7447,"O","")</f>
        <v/>
      </c>
      <c r="M7447" s="13"/>
      <c r="X7447" s="13"/>
    </row>
    <row r="7448" spans="1:24" x14ac:dyDescent="0.3">
      <c r="A7448" s="13"/>
      <c r="B7448" s="11">
        <v>8466</v>
      </c>
      <c r="C7448" s="14">
        <f t="shared" si="1492"/>
        <v>92.010900000000007</v>
      </c>
      <c r="D7448" s="13"/>
      <c r="E7448" s="14">
        <f t="shared" si="1494"/>
        <v>92.010800000000003</v>
      </c>
      <c r="F7448" s="21">
        <f t="shared" si="1495"/>
        <v>1</v>
      </c>
      <c r="G7448" s="13"/>
      <c r="H7448" s="21">
        <f t="shared" si="1493"/>
        <v>1</v>
      </c>
      <c r="I7448" s="13"/>
      <c r="J7448" s="11" t="str">
        <f t="shared" si="1496"/>
        <v>X</v>
      </c>
      <c r="K7448" s="11" t="str">
        <f t="shared" si="1497"/>
        <v/>
      </c>
      <c r="L7448" s="11" t="str">
        <f t="shared" si="1498"/>
        <v/>
      </c>
      <c r="M7448" s="13"/>
      <c r="X7448" s="13"/>
    </row>
    <row r="7449" spans="1:24" x14ac:dyDescent="0.3">
      <c r="A7449" s="13"/>
      <c r="B7449" s="11">
        <v>8467</v>
      </c>
      <c r="C7449" s="14">
        <f t="shared" si="1492"/>
        <v>92.016300000000001</v>
      </c>
      <c r="D7449" s="13"/>
      <c r="E7449" s="14">
        <f t="shared" si="1494"/>
        <v>92.016199999999998</v>
      </c>
      <c r="F7449" s="21">
        <f t="shared" si="1495"/>
        <v>1</v>
      </c>
      <c r="G7449" s="13"/>
      <c r="H7449" s="21">
        <f t="shared" si="1493"/>
        <v>1</v>
      </c>
      <c r="I7449" s="13"/>
      <c r="J7449" s="11" t="str">
        <f t="shared" si="1496"/>
        <v>X</v>
      </c>
      <c r="K7449" s="11" t="str">
        <f t="shared" si="1497"/>
        <v/>
      </c>
      <c r="L7449" s="11" t="str">
        <f t="shared" si="1498"/>
        <v/>
      </c>
      <c r="M7449" s="13"/>
      <c r="X7449" s="13"/>
    </row>
    <row r="7450" spans="1:24" x14ac:dyDescent="0.3">
      <c r="A7450" s="13"/>
      <c r="B7450" s="11">
        <v>8468</v>
      </c>
      <c r="C7450" s="14">
        <f t="shared" si="1492"/>
        <v>92.021699999999996</v>
      </c>
      <c r="D7450" s="13"/>
      <c r="E7450" s="14">
        <f t="shared" si="1494"/>
        <v>92.021600000000007</v>
      </c>
      <c r="F7450" s="21">
        <f t="shared" si="1495"/>
        <v>1</v>
      </c>
      <c r="G7450" s="13"/>
      <c r="H7450" s="21">
        <f t="shared" si="1493"/>
        <v>1</v>
      </c>
      <c r="I7450" s="13"/>
      <c r="J7450" s="11" t="str">
        <f t="shared" si="1496"/>
        <v>X</v>
      </c>
      <c r="K7450" s="11" t="str">
        <f t="shared" si="1497"/>
        <v/>
      </c>
      <c r="L7450" s="11" t="str">
        <f t="shared" si="1498"/>
        <v/>
      </c>
      <c r="M7450" s="13"/>
      <c r="X7450" s="13"/>
    </row>
    <row r="7451" spans="1:24" x14ac:dyDescent="0.3">
      <c r="A7451" s="13"/>
      <c r="B7451" s="11">
        <v>8469</v>
      </c>
      <c r="C7451" s="14">
        <f t="shared" si="1492"/>
        <v>92.027199999999993</v>
      </c>
      <c r="D7451" s="13"/>
      <c r="E7451" s="14">
        <f t="shared" si="1494"/>
        <v>92.027000000000001</v>
      </c>
      <c r="F7451" s="21">
        <f t="shared" si="1495"/>
        <v>1</v>
      </c>
      <c r="G7451" s="13"/>
      <c r="H7451" s="21">
        <f t="shared" si="1493"/>
        <v>2</v>
      </c>
      <c r="I7451" s="13"/>
      <c r="J7451" s="11" t="str">
        <f t="shared" si="1496"/>
        <v/>
      </c>
      <c r="K7451" s="11" t="str">
        <f t="shared" si="1497"/>
        <v>U</v>
      </c>
      <c r="L7451" s="11" t="str">
        <f t="shared" si="1498"/>
        <v/>
      </c>
      <c r="M7451" s="13"/>
      <c r="X7451" s="13"/>
    </row>
    <row r="7452" spans="1:24" x14ac:dyDescent="0.3">
      <c r="A7452" s="13"/>
      <c r="B7452" s="11">
        <v>8470</v>
      </c>
      <c r="C7452" s="14">
        <f t="shared" si="1492"/>
        <v>92.032600000000002</v>
      </c>
      <c r="D7452" s="13"/>
      <c r="E7452" s="14">
        <f t="shared" si="1494"/>
        <v>92.032399999999996</v>
      </c>
      <c r="F7452" s="21">
        <f t="shared" si="1495"/>
        <v>2</v>
      </c>
      <c r="G7452" s="13"/>
      <c r="H7452" s="21">
        <f t="shared" si="1493"/>
        <v>2</v>
      </c>
      <c r="I7452" s="13"/>
      <c r="J7452" s="11" t="str">
        <f t="shared" si="1496"/>
        <v>X</v>
      </c>
      <c r="K7452" s="11" t="str">
        <f t="shared" si="1497"/>
        <v/>
      </c>
      <c r="L7452" s="11" t="str">
        <f t="shared" si="1498"/>
        <v/>
      </c>
      <c r="M7452" s="13"/>
      <c r="X7452" s="13"/>
    </row>
    <row r="7453" spans="1:24" x14ac:dyDescent="0.3">
      <c r="A7453" s="13"/>
      <c r="B7453" s="11">
        <v>8471</v>
      </c>
      <c r="C7453" s="14">
        <f t="shared" si="1492"/>
        <v>92.037999999999997</v>
      </c>
      <c r="D7453" s="13"/>
      <c r="E7453" s="14">
        <f t="shared" si="1494"/>
        <v>92.037800000000004</v>
      </c>
      <c r="F7453" s="21">
        <f t="shared" si="1495"/>
        <v>2</v>
      </c>
      <c r="G7453" s="13"/>
      <c r="H7453" s="21">
        <f t="shared" si="1493"/>
        <v>2</v>
      </c>
      <c r="I7453" s="13"/>
      <c r="J7453" s="11" t="str">
        <f t="shared" si="1496"/>
        <v>X</v>
      </c>
      <c r="K7453" s="11" t="str">
        <f t="shared" si="1497"/>
        <v/>
      </c>
      <c r="L7453" s="11" t="str">
        <f t="shared" si="1498"/>
        <v/>
      </c>
      <c r="M7453" s="13"/>
      <c r="X7453" s="13"/>
    </row>
    <row r="7454" spans="1:24" x14ac:dyDescent="0.3">
      <c r="A7454" s="13"/>
      <c r="B7454" s="11">
        <v>8472</v>
      </c>
      <c r="C7454" s="14">
        <f t="shared" si="1492"/>
        <v>92.043499999999995</v>
      </c>
      <c r="D7454" s="13"/>
      <c r="E7454" s="14">
        <f t="shared" si="1494"/>
        <v>92.043199999999999</v>
      </c>
      <c r="F7454" s="21">
        <f t="shared" si="1495"/>
        <v>2</v>
      </c>
      <c r="G7454" s="13"/>
      <c r="H7454" s="21">
        <f t="shared" si="1493"/>
        <v>2.9999999999999996</v>
      </c>
      <c r="I7454" s="13"/>
      <c r="J7454" s="11" t="str">
        <f t="shared" si="1496"/>
        <v/>
      </c>
      <c r="K7454" s="11" t="str">
        <f t="shared" si="1497"/>
        <v>U</v>
      </c>
      <c r="L7454" s="11" t="str">
        <f t="shared" si="1498"/>
        <v/>
      </c>
      <c r="M7454" s="13"/>
      <c r="X7454" s="13"/>
    </row>
    <row r="7455" spans="1:24" x14ac:dyDescent="0.3">
      <c r="A7455" s="13"/>
      <c r="B7455" s="11">
        <v>8473</v>
      </c>
      <c r="C7455" s="14">
        <f t="shared" si="1492"/>
        <v>92.048900000000003</v>
      </c>
      <c r="D7455" s="13"/>
      <c r="E7455" s="14">
        <f t="shared" si="1494"/>
        <v>92.048599999999993</v>
      </c>
      <c r="F7455" s="21">
        <f t="shared" si="1495"/>
        <v>2</v>
      </c>
      <c r="G7455" s="13"/>
      <c r="H7455" s="21">
        <f t="shared" si="1493"/>
        <v>2.9999999999999996</v>
      </c>
      <c r="I7455" s="13"/>
      <c r="J7455" s="11" t="str">
        <f t="shared" si="1496"/>
        <v/>
      </c>
      <c r="K7455" s="11" t="str">
        <f t="shared" si="1497"/>
        <v>U</v>
      </c>
      <c r="L7455" s="11" t="str">
        <f t="shared" si="1498"/>
        <v/>
      </c>
      <c r="M7455" s="13"/>
      <c r="X7455" s="13"/>
    </row>
    <row r="7456" spans="1:24" x14ac:dyDescent="0.3">
      <c r="A7456" s="13"/>
      <c r="B7456" s="11">
        <v>8474</v>
      </c>
      <c r="C7456" s="14">
        <f t="shared" si="1492"/>
        <v>92.054299999999998</v>
      </c>
      <c r="D7456" s="13"/>
      <c r="E7456" s="14">
        <f t="shared" si="1494"/>
        <v>92.054100000000005</v>
      </c>
      <c r="F7456" s="21">
        <f t="shared" si="1495"/>
        <v>3</v>
      </c>
      <c r="G7456" s="13"/>
      <c r="H7456" s="21">
        <f t="shared" si="1493"/>
        <v>2</v>
      </c>
      <c r="I7456" s="13"/>
      <c r="J7456" s="11" t="str">
        <f t="shared" si="1496"/>
        <v/>
      </c>
      <c r="K7456" s="11" t="str">
        <f t="shared" si="1497"/>
        <v/>
      </c>
      <c r="L7456" s="11" t="str">
        <f t="shared" si="1498"/>
        <v>O</v>
      </c>
      <c r="M7456" s="13"/>
      <c r="X7456" s="13"/>
    </row>
    <row r="7457" spans="1:24" x14ac:dyDescent="0.3">
      <c r="A7457" s="13"/>
      <c r="B7457" s="11">
        <v>8475</v>
      </c>
      <c r="C7457" s="14">
        <f t="shared" si="1492"/>
        <v>92.059799999999996</v>
      </c>
      <c r="D7457" s="13"/>
      <c r="E7457" s="14">
        <f t="shared" si="1494"/>
        <v>92.0595</v>
      </c>
      <c r="F7457" s="21">
        <f t="shared" si="1495"/>
        <v>3</v>
      </c>
      <c r="G7457" s="13"/>
      <c r="H7457" s="21">
        <f t="shared" si="1493"/>
        <v>2.9999999999999996</v>
      </c>
      <c r="I7457" s="13"/>
      <c r="J7457" s="11" t="str">
        <f t="shared" si="1496"/>
        <v>X</v>
      </c>
      <c r="K7457" s="11" t="str">
        <f t="shared" si="1497"/>
        <v/>
      </c>
      <c r="L7457" s="11" t="str">
        <f t="shared" si="1498"/>
        <v/>
      </c>
      <c r="M7457" s="13"/>
      <c r="X7457" s="13"/>
    </row>
    <row r="7458" spans="1:24" x14ac:dyDescent="0.3">
      <c r="A7458" s="13"/>
      <c r="B7458" s="11">
        <v>8476</v>
      </c>
      <c r="C7458" s="14">
        <f t="shared" si="1492"/>
        <v>92.065200000000004</v>
      </c>
      <c r="D7458" s="13"/>
      <c r="E7458" s="14">
        <f t="shared" si="1494"/>
        <v>92.064899999999994</v>
      </c>
      <c r="F7458" s="21">
        <f t="shared" si="1495"/>
        <v>3</v>
      </c>
      <c r="G7458" s="13"/>
      <c r="H7458" s="21">
        <f t="shared" si="1493"/>
        <v>2.9999999999999996</v>
      </c>
      <c r="I7458" s="13"/>
      <c r="J7458" s="11" t="str">
        <f t="shared" si="1496"/>
        <v>X</v>
      </c>
      <c r="K7458" s="11" t="str">
        <f t="shared" si="1497"/>
        <v/>
      </c>
      <c r="L7458" s="11" t="str">
        <f t="shared" si="1498"/>
        <v/>
      </c>
      <c r="M7458" s="13"/>
      <c r="X7458" s="13"/>
    </row>
    <row r="7459" spans="1:24" x14ac:dyDescent="0.3">
      <c r="A7459" s="13"/>
      <c r="B7459" s="11">
        <v>8477</v>
      </c>
      <c r="C7459" s="14">
        <f t="shared" si="1492"/>
        <v>92.070599999999999</v>
      </c>
      <c r="D7459" s="13"/>
      <c r="E7459" s="14">
        <f t="shared" si="1494"/>
        <v>92.070300000000003</v>
      </c>
      <c r="F7459" s="21">
        <f t="shared" si="1495"/>
        <v>3</v>
      </c>
      <c r="G7459" s="13"/>
      <c r="H7459" s="21">
        <f t="shared" si="1493"/>
        <v>2.9999999999999996</v>
      </c>
      <c r="I7459" s="13"/>
      <c r="J7459" s="11" t="str">
        <f t="shared" si="1496"/>
        <v>X</v>
      </c>
      <c r="K7459" s="11" t="str">
        <f t="shared" si="1497"/>
        <v/>
      </c>
      <c r="L7459" s="11" t="str">
        <f t="shared" si="1498"/>
        <v/>
      </c>
      <c r="M7459" s="13"/>
      <c r="X7459" s="13"/>
    </row>
    <row r="7460" spans="1:24" x14ac:dyDescent="0.3">
      <c r="A7460" s="13"/>
      <c r="B7460" s="11">
        <v>8478</v>
      </c>
      <c r="C7460" s="14">
        <f t="shared" si="1492"/>
        <v>92.076099999999997</v>
      </c>
      <c r="D7460" s="13"/>
      <c r="E7460" s="14">
        <f t="shared" si="1494"/>
        <v>92.075699999999998</v>
      </c>
      <c r="F7460" s="21">
        <f t="shared" si="1495"/>
        <v>4</v>
      </c>
      <c r="G7460" s="13"/>
      <c r="H7460" s="21">
        <f t="shared" si="1493"/>
        <v>4</v>
      </c>
      <c r="I7460" s="13"/>
      <c r="J7460" s="11" t="str">
        <f t="shared" si="1496"/>
        <v>X</v>
      </c>
      <c r="K7460" s="11" t="str">
        <f t="shared" si="1497"/>
        <v/>
      </c>
      <c r="L7460" s="11" t="str">
        <f t="shared" si="1498"/>
        <v/>
      </c>
      <c r="M7460" s="13"/>
      <c r="X7460" s="13"/>
    </row>
    <row r="7461" spans="1:24" x14ac:dyDescent="0.3">
      <c r="A7461" s="13"/>
      <c r="B7461" s="11">
        <v>8479</v>
      </c>
      <c r="C7461" s="14">
        <f t="shared" si="1492"/>
        <v>92.081500000000005</v>
      </c>
      <c r="D7461" s="13"/>
      <c r="E7461" s="14">
        <f t="shared" si="1494"/>
        <v>92.081100000000006</v>
      </c>
      <c r="F7461" s="21">
        <f t="shared" si="1495"/>
        <v>4</v>
      </c>
      <c r="G7461" s="13"/>
      <c r="H7461" s="21">
        <f t="shared" si="1493"/>
        <v>4</v>
      </c>
      <c r="I7461" s="13"/>
      <c r="J7461" s="11" t="str">
        <f t="shared" si="1496"/>
        <v>X</v>
      </c>
      <c r="K7461" s="11" t="str">
        <f t="shared" si="1497"/>
        <v/>
      </c>
      <c r="L7461" s="11" t="str">
        <f t="shared" si="1498"/>
        <v/>
      </c>
      <c r="M7461" s="13"/>
      <c r="X7461" s="13"/>
    </row>
    <row r="7462" spans="1:24" x14ac:dyDescent="0.3">
      <c r="A7462" s="13"/>
      <c r="B7462" s="11">
        <v>8480</v>
      </c>
      <c r="C7462" s="14">
        <f t="shared" si="1492"/>
        <v>92.0869</v>
      </c>
      <c r="D7462" s="13"/>
      <c r="E7462" s="14">
        <f t="shared" si="1494"/>
        <v>92.086500000000001</v>
      </c>
      <c r="F7462" s="21">
        <f t="shared" si="1495"/>
        <v>4</v>
      </c>
      <c r="G7462" s="13"/>
      <c r="H7462" s="21">
        <f t="shared" si="1493"/>
        <v>4</v>
      </c>
      <c r="I7462" s="13"/>
      <c r="J7462" s="11" t="str">
        <f t="shared" si="1496"/>
        <v>X</v>
      </c>
      <c r="K7462" s="11" t="str">
        <f t="shared" si="1497"/>
        <v/>
      </c>
      <c r="L7462" s="11" t="str">
        <f t="shared" si="1498"/>
        <v/>
      </c>
      <c r="M7462" s="13"/>
      <c r="X7462" s="13"/>
    </row>
    <row r="7463" spans="1:24" x14ac:dyDescent="0.3">
      <c r="A7463" s="13"/>
      <c r="B7463" s="11">
        <v>8481</v>
      </c>
      <c r="C7463" s="14">
        <f t="shared" si="1492"/>
        <v>92.092299999999994</v>
      </c>
      <c r="D7463" s="13"/>
      <c r="E7463" s="14">
        <f t="shared" si="1494"/>
        <v>92.091899999999995</v>
      </c>
      <c r="F7463" s="21">
        <f t="shared" si="1495"/>
        <v>4</v>
      </c>
      <c r="G7463" s="13"/>
      <c r="H7463" s="21">
        <f t="shared" si="1493"/>
        <v>4</v>
      </c>
      <c r="I7463" s="13"/>
      <c r="J7463" s="11" t="str">
        <f t="shared" si="1496"/>
        <v>X</v>
      </c>
      <c r="K7463" s="11" t="str">
        <f t="shared" si="1497"/>
        <v/>
      </c>
      <c r="L7463" s="11" t="str">
        <f t="shared" si="1498"/>
        <v/>
      </c>
      <c r="M7463" s="13"/>
      <c r="X7463" s="13"/>
    </row>
    <row r="7464" spans="1:24" x14ac:dyDescent="0.3">
      <c r="A7464" s="13"/>
      <c r="B7464" s="11">
        <v>8482</v>
      </c>
      <c r="C7464" s="14">
        <f t="shared" si="1492"/>
        <v>92.097800000000007</v>
      </c>
      <c r="D7464" s="13"/>
      <c r="E7464" s="14">
        <f t="shared" si="1494"/>
        <v>92.097300000000004</v>
      </c>
      <c r="F7464" s="21">
        <f t="shared" si="1495"/>
        <v>5</v>
      </c>
      <c r="G7464" s="13"/>
      <c r="H7464" s="21">
        <f t="shared" si="1493"/>
        <v>5</v>
      </c>
      <c r="I7464" s="13"/>
      <c r="J7464" s="11" t="str">
        <f t="shared" si="1496"/>
        <v>X</v>
      </c>
      <c r="K7464" s="11" t="str">
        <f t="shared" si="1497"/>
        <v/>
      </c>
      <c r="L7464" s="11" t="str">
        <f t="shared" si="1498"/>
        <v/>
      </c>
      <c r="M7464" s="13"/>
      <c r="X7464" s="13"/>
    </row>
    <row r="7465" spans="1:24" x14ac:dyDescent="0.3">
      <c r="A7465" s="13"/>
      <c r="B7465" s="11">
        <v>8483</v>
      </c>
      <c r="C7465" s="14">
        <f t="shared" si="1492"/>
        <v>92.103200000000001</v>
      </c>
      <c r="D7465" s="13"/>
      <c r="E7465" s="14">
        <f t="shared" si="1494"/>
        <v>92.102699999999999</v>
      </c>
      <c r="F7465" s="21">
        <f t="shared" si="1495"/>
        <v>5</v>
      </c>
      <c r="G7465" s="13"/>
      <c r="H7465" s="21">
        <f t="shared" si="1493"/>
        <v>5</v>
      </c>
      <c r="I7465" s="13"/>
      <c r="J7465" s="11" t="str">
        <f t="shared" si="1496"/>
        <v>X</v>
      </c>
      <c r="K7465" s="11" t="str">
        <f t="shared" si="1497"/>
        <v/>
      </c>
      <c r="L7465" s="11" t="str">
        <f t="shared" si="1498"/>
        <v/>
      </c>
      <c r="M7465" s="13"/>
      <c r="X7465" s="13"/>
    </row>
    <row r="7466" spans="1:24" x14ac:dyDescent="0.3">
      <c r="A7466" s="13"/>
      <c r="B7466" s="11">
        <v>8484</v>
      </c>
      <c r="C7466" s="14">
        <f t="shared" si="1492"/>
        <v>92.108599999999996</v>
      </c>
      <c r="D7466" s="13"/>
      <c r="E7466" s="14">
        <f t="shared" si="1494"/>
        <v>92.108099999999993</v>
      </c>
      <c r="F7466" s="21">
        <f t="shared" si="1495"/>
        <v>5</v>
      </c>
      <c r="G7466" s="13"/>
      <c r="H7466" s="21">
        <f t="shared" si="1493"/>
        <v>5</v>
      </c>
      <c r="I7466" s="13"/>
      <c r="J7466" s="11" t="str">
        <f t="shared" si="1496"/>
        <v>X</v>
      </c>
      <c r="K7466" s="11" t="str">
        <f t="shared" si="1497"/>
        <v/>
      </c>
      <c r="L7466" s="11" t="str">
        <f t="shared" si="1498"/>
        <v/>
      </c>
      <c r="M7466" s="13"/>
      <c r="X7466" s="13"/>
    </row>
    <row r="7467" spans="1:24" x14ac:dyDescent="0.3">
      <c r="A7467" s="13"/>
      <c r="B7467" s="11">
        <v>8485</v>
      </c>
      <c r="C7467" s="14">
        <f t="shared" si="1492"/>
        <v>92.114099999999993</v>
      </c>
      <c r="D7467" s="13"/>
      <c r="E7467" s="14">
        <f t="shared" si="1494"/>
        <v>92.113500000000002</v>
      </c>
      <c r="F7467" s="21">
        <f t="shared" si="1495"/>
        <v>5</v>
      </c>
      <c r="G7467" s="13"/>
      <c r="H7467" s="21">
        <f t="shared" si="1493"/>
        <v>5.9999999999999991</v>
      </c>
      <c r="I7467" s="13"/>
      <c r="J7467" s="11" t="str">
        <f t="shared" si="1496"/>
        <v/>
      </c>
      <c r="K7467" s="11" t="str">
        <f t="shared" si="1497"/>
        <v>U</v>
      </c>
      <c r="L7467" s="11" t="str">
        <f t="shared" si="1498"/>
        <v/>
      </c>
      <c r="M7467" s="13"/>
      <c r="X7467" s="13"/>
    </row>
    <row r="7468" spans="1:24" x14ac:dyDescent="0.3">
      <c r="A7468" s="13"/>
      <c r="B7468" s="11">
        <v>8486</v>
      </c>
      <c r="C7468" s="14">
        <f t="shared" si="1492"/>
        <v>92.119500000000002</v>
      </c>
      <c r="D7468" s="13"/>
      <c r="E7468" s="14">
        <f t="shared" si="1494"/>
        <v>92.118899999999996</v>
      </c>
      <c r="F7468" s="21">
        <f t="shared" si="1495"/>
        <v>6</v>
      </c>
      <c r="G7468" s="13"/>
      <c r="H7468" s="21">
        <f t="shared" si="1493"/>
        <v>5.9999999999999991</v>
      </c>
      <c r="I7468" s="13"/>
      <c r="J7468" s="11" t="str">
        <f t="shared" si="1496"/>
        <v>X</v>
      </c>
      <c r="K7468" s="11" t="str">
        <f t="shared" si="1497"/>
        <v/>
      </c>
      <c r="L7468" s="11" t="str">
        <f t="shared" si="1498"/>
        <v/>
      </c>
      <c r="M7468" s="13"/>
      <c r="X7468" s="13"/>
    </row>
    <row r="7469" spans="1:24" x14ac:dyDescent="0.3">
      <c r="A7469" s="13"/>
      <c r="B7469" s="11">
        <v>8487</v>
      </c>
      <c r="C7469" s="14">
        <f t="shared" si="1492"/>
        <v>92.124899999999997</v>
      </c>
      <c r="D7469" s="13"/>
      <c r="E7469" s="14">
        <f t="shared" si="1494"/>
        <v>92.124300000000005</v>
      </c>
      <c r="F7469" s="21">
        <f t="shared" si="1495"/>
        <v>6</v>
      </c>
      <c r="G7469" s="13"/>
      <c r="H7469" s="21">
        <f t="shared" si="1493"/>
        <v>5.9999999999999991</v>
      </c>
      <c r="I7469" s="13"/>
      <c r="J7469" s="11" t="str">
        <f t="shared" si="1496"/>
        <v>X</v>
      </c>
      <c r="K7469" s="11" t="str">
        <f t="shared" si="1497"/>
        <v/>
      </c>
      <c r="L7469" s="11" t="str">
        <f t="shared" si="1498"/>
        <v/>
      </c>
      <c r="M7469" s="13"/>
      <c r="X7469" s="13"/>
    </row>
    <row r="7470" spans="1:24" x14ac:dyDescent="0.3">
      <c r="A7470" s="13"/>
      <c r="B7470" s="11">
        <v>8488</v>
      </c>
      <c r="C7470" s="14">
        <f t="shared" si="1492"/>
        <v>92.130300000000005</v>
      </c>
      <c r="D7470" s="13"/>
      <c r="E7470" s="14">
        <f t="shared" si="1494"/>
        <v>92.1297</v>
      </c>
      <c r="F7470" s="21">
        <f t="shared" si="1495"/>
        <v>6</v>
      </c>
      <c r="G7470" s="13"/>
      <c r="H7470" s="21">
        <f t="shared" si="1493"/>
        <v>5.9999999999999991</v>
      </c>
      <c r="I7470" s="13"/>
      <c r="J7470" s="11" t="str">
        <f t="shared" si="1496"/>
        <v>X</v>
      </c>
      <c r="K7470" s="11" t="str">
        <f t="shared" si="1497"/>
        <v/>
      </c>
      <c r="L7470" s="11" t="str">
        <f t="shared" si="1498"/>
        <v/>
      </c>
      <c r="M7470" s="13"/>
      <c r="X7470" s="13"/>
    </row>
    <row r="7471" spans="1:24" x14ac:dyDescent="0.3">
      <c r="A7471" s="13"/>
      <c r="B7471" s="11">
        <v>8489</v>
      </c>
      <c r="C7471" s="14">
        <f t="shared" si="1492"/>
        <v>92.135800000000003</v>
      </c>
      <c r="D7471" s="13"/>
      <c r="E7471" s="14">
        <f t="shared" si="1494"/>
        <v>92.135099999999994</v>
      </c>
      <c r="F7471" s="21">
        <f t="shared" si="1495"/>
        <v>6</v>
      </c>
      <c r="G7471" s="13"/>
      <c r="H7471" s="21">
        <f t="shared" si="1493"/>
        <v>7</v>
      </c>
      <c r="I7471" s="13"/>
      <c r="J7471" s="11" t="str">
        <f t="shared" si="1496"/>
        <v/>
      </c>
      <c r="K7471" s="11" t="str">
        <f t="shared" si="1497"/>
        <v>U</v>
      </c>
      <c r="L7471" s="11" t="str">
        <f t="shared" si="1498"/>
        <v/>
      </c>
      <c r="M7471" s="13"/>
      <c r="X7471" s="13"/>
    </row>
    <row r="7472" spans="1:24" x14ac:dyDescent="0.3">
      <c r="A7472" s="13"/>
      <c r="B7472" s="11">
        <v>8490</v>
      </c>
      <c r="C7472" s="14">
        <f t="shared" si="1492"/>
        <v>92.141199999999998</v>
      </c>
      <c r="D7472" s="13"/>
      <c r="E7472" s="14">
        <f t="shared" si="1494"/>
        <v>92.140500000000003</v>
      </c>
      <c r="F7472" s="21">
        <f t="shared" ref="F7472:F7497" si="1499">ROUND((13/2)+(((E7472-92)-0.14)/0.14)*(13/3),0)</f>
        <v>7</v>
      </c>
      <c r="G7472" s="13"/>
      <c r="H7472" s="21">
        <f t="shared" si="1493"/>
        <v>7</v>
      </c>
      <c r="I7472" s="13"/>
      <c r="J7472" s="11" t="str">
        <f t="shared" si="1496"/>
        <v>X</v>
      </c>
      <c r="K7472" s="11" t="str">
        <f t="shared" si="1497"/>
        <v/>
      </c>
      <c r="L7472" s="11" t="str">
        <f t="shared" si="1498"/>
        <v/>
      </c>
      <c r="M7472" s="13"/>
      <c r="X7472" s="13"/>
    </row>
    <row r="7473" spans="1:24" x14ac:dyDescent="0.3">
      <c r="A7473" s="13"/>
      <c r="B7473" s="11">
        <v>8491</v>
      </c>
      <c r="C7473" s="14">
        <f t="shared" si="1492"/>
        <v>92.146600000000007</v>
      </c>
      <c r="D7473" s="13"/>
      <c r="E7473" s="14">
        <f t="shared" si="1494"/>
        <v>92.145899999999997</v>
      </c>
      <c r="F7473" s="21">
        <f t="shared" si="1499"/>
        <v>7</v>
      </c>
      <c r="G7473" s="13"/>
      <c r="H7473" s="21">
        <f t="shared" si="1493"/>
        <v>7</v>
      </c>
      <c r="I7473" s="13"/>
      <c r="J7473" s="11" t="str">
        <f t="shared" si="1496"/>
        <v>X</v>
      </c>
      <c r="K7473" s="11" t="str">
        <f t="shared" si="1497"/>
        <v/>
      </c>
      <c r="L7473" s="11" t="str">
        <f t="shared" si="1498"/>
        <v/>
      </c>
      <c r="M7473" s="13"/>
      <c r="X7473" s="13"/>
    </row>
    <row r="7474" spans="1:24" x14ac:dyDescent="0.3">
      <c r="A7474" s="13"/>
      <c r="B7474" s="11">
        <v>8492</v>
      </c>
      <c r="C7474" s="14">
        <f t="shared" si="1492"/>
        <v>92.152000000000001</v>
      </c>
      <c r="D7474" s="13"/>
      <c r="E7474" s="14">
        <f t="shared" si="1494"/>
        <v>92.151399999999995</v>
      </c>
      <c r="F7474" s="21">
        <f t="shared" si="1499"/>
        <v>7</v>
      </c>
      <c r="G7474" s="13"/>
      <c r="H7474" s="21">
        <f t="shared" si="1493"/>
        <v>5.9999999999999991</v>
      </c>
      <c r="I7474" s="13"/>
      <c r="J7474" s="11" t="str">
        <f t="shared" si="1496"/>
        <v/>
      </c>
      <c r="K7474" s="11" t="str">
        <f t="shared" si="1497"/>
        <v/>
      </c>
      <c r="L7474" s="11" t="str">
        <f t="shared" si="1498"/>
        <v>O</v>
      </c>
      <c r="M7474" s="13"/>
      <c r="X7474" s="13"/>
    </row>
    <row r="7475" spans="1:24" x14ac:dyDescent="0.3">
      <c r="A7475" s="13"/>
      <c r="B7475" s="11">
        <v>8493</v>
      </c>
      <c r="C7475" s="14">
        <f t="shared" si="1492"/>
        <v>92.157499999999999</v>
      </c>
      <c r="D7475" s="13"/>
      <c r="E7475" s="14">
        <f t="shared" si="1494"/>
        <v>92.156800000000004</v>
      </c>
      <c r="F7475" s="21">
        <f t="shared" si="1499"/>
        <v>7</v>
      </c>
      <c r="G7475" s="13"/>
      <c r="H7475" s="21">
        <f t="shared" si="1493"/>
        <v>7</v>
      </c>
      <c r="I7475" s="13"/>
      <c r="J7475" s="11" t="str">
        <f t="shared" si="1496"/>
        <v>X</v>
      </c>
      <c r="K7475" s="11" t="str">
        <f t="shared" si="1497"/>
        <v/>
      </c>
      <c r="L7475" s="11" t="str">
        <f t="shared" si="1498"/>
        <v/>
      </c>
      <c r="M7475" s="13"/>
      <c r="X7475" s="13"/>
    </row>
    <row r="7476" spans="1:24" x14ac:dyDescent="0.3">
      <c r="A7476" s="13"/>
      <c r="B7476" s="11">
        <v>8494</v>
      </c>
      <c r="C7476" s="14">
        <f t="shared" si="1492"/>
        <v>92.162899999999993</v>
      </c>
      <c r="D7476" s="13"/>
      <c r="E7476" s="14">
        <f t="shared" si="1494"/>
        <v>92.162199999999999</v>
      </c>
      <c r="F7476" s="21">
        <f t="shared" si="1499"/>
        <v>7</v>
      </c>
      <c r="G7476" s="13"/>
      <c r="H7476" s="21">
        <f t="shared" si="1493"/>
        <v>7</v>
      </c>
      <c r="I7476" s="13"/>
      <c r="J7476" s="11" t="str">
        <f t="shared" si="1496"/>
        <v>X</v>
      </c>
      <c r="K7476" s="11" t="str">
        <f t="shared" si="1497"/>
        <v/>
      </c>
      <c r="L7476" s="11" t="str">
        <f t="shared" si="1498"/>
        <v/>
      </c>
      <c r="M7476" s="13"/>
      <c r="X7476" s="13"/>
    </row>
    <row r="7477" spans="1:24" x14ac:dyDescent="0.3">
      <c r="A7477" s="13"/>
      <c r="B7477" s="11">
        <v>8495</v>
      </c>
      <c r="C7477" s="14">
        <f t="shared" si="1492"/>
        <v>92.168300000000002</v>
      </c>
      <c r="D7477" s="13"/>
      <c r="E7477" s="14">
        <f t="shared" si="1494"/>
        <v>92.167599999999993</v>
      </c>
      <c r="F7477" s="21">
        <f t="shared" si="1499"/>
        <v>7</v>
      </c>
      <c r="G7477" s="13"/>
      <c r="H7477" s="21">
        <f t="shared" si="1493"/>
        <v>7</v>
      </c>
      <c r="I7477" s="13"/>
      <c r="J7477" s="11" t="str">
        <f t="shared" si="1496"/>
        <v>X</v>
      </c>
      <c r="K7477" s="11" t="str">
        <f t="shared" si="1497"/>
        <v/>
      </c>
      <c r="L7477" s="11" t="str">
        <f t="shared" si="1498"/>
        <v/>
      </c>
      <c r="M7477" s="13"/>
      <c r="X7477" s="13"/>
    </row>
    <row r="7478" spans="1:24" x14ac:dyDescent="0.3">
      <c r="A7478" s="13"/>
      <c r="B7478" s="11">
        <v>8496</v>
      </c>
      <c r="C7478" s="14">
        <f t="shared" si="1492"/>
        <v>92.173699999999997</v>
      </c>
      <c r="D7478" s="13"/>
      <c r="E7478" s="14">
        <f t="shared" si="1494"/>
        <v>92.173000000000002</v>
      </c>
      <c r="F7478" s="21">
        <f t="shared" si="1499"/>
        <v>8</v>
      </c>
      <c r="G7478" s="13"/>
      <c r="H7478" s="21">
        <f t="shared" si="1493"/>
        <v>7</v>
      </c>
      <c r="I7478" s="13"/>
      <c r="J7478" s="11" t="str">
        <f t="shared" si="1496"/>
        <v/>
      </c>
      <c r="K7478" s="11" t="str">
        <f t="shared" si="1497"/>
        <v/>
      </c>
      <c r="L7478" s="11" t="str">
        <f t="shared" si="1498"/>
        <v>O</v>
      </c>
      <c r="M7478" s="13"/>
      <c r="X7478" s="13"/>
    </row>
    <row r="7479" spans="1:24" x14ac:dyDescent="0.3">
      <c r="A7479" s="13"/>
      <c r="B7479" s="11">
        <v>8497</v>
      </c>
      <c r="C7479" s="14">
        <f t="shared" si="1492"/>
        <v>92.179199999999994</v>
      </c>
      <c r="D7479" s="13"/>
      <c r="E7479" s="14">
        <f t="shared" si="1494"/>
        <v>92.178399999999996</v>
      </c>
      <c r="F7479" s="21">
        <f t="shared" si="1499"/>
        <v>8</v>
      </c>
      <c r="G7479" s="13"/>
      <c r="H7479" s="21">
        <f t="shared" si="1493"/>
        <v>8</v>
      </c>
      <c r="I7479" s="13"/>
      <c r="J7479" s="11" t="str">
        <f t="shared" ref="J7479:J7510" si="1500">IF(H7479=F7479,"X","")</f>
        <v>X</v>
      </c>
      <c r="K7479" s="11" t="str">
        <f t="shared" ref="K7479:K7510" si="1501">IF(H7479&gt;F7479,"U","")</f>
        <v/>
      </c>
      <c r="L7479" s="11" t="str">
        <f t="shared" ref="L7479:L7510" si="1502">IF(H7479&lt;F7479,"O","")</f>
        <v/>
      </c>
      <c r="M7479" s="13"/>
      <c r="X7479" s="13"/>
    </row>
    <row r="7480" spans="1:24" x14ac:dyDescent="0.3">
      <c r="A7480" s="13"/>
      <c r="B7480" s="11">
        <v>8498</v>
      </c>
      <c r="C7480" s="14">
        <f t="shared" si="1492"/>
        <v>92.184600000000003</v>
      </c>
      <c r="D7480" s="13"/>
      <c r="E7480" s="14">
        <f t="shared" si="1494"/>
        <v>92.183800000000005</v>
      </c>
      <c r="F7480" s="21">
        <f t="shared" si="1499"/>
        <v>8</v>
      </c>
      <c r="G7480" s="13"/>
      <c r="H7480" s="21">
        <f t="shared" si="1493"/>
        <v>8</v>
      </c>
      <c r="I7480" s="13"/>
      <c r="J7480" s="11" t="str">
        <f t="shared" si="1500"/>
        <v>X</v>
      </c>
      <c r="K7480" s="11" t="str">
        <f t="shared" si="1501"/>
        <v/>
      </c>
      <c r="L7480" s="11" t="str">
        <f t="shared" si="1502"/>
        <v/>
      </c>
      <c r="M7480" s="13"/>
      <c r="X7480" s="13"/>
    </row>
    <row r="7481" spans="1:24" x14ac:dyDescent="0.3">
      <c r="A7481" s="13"/>
      <c r="B7481" s="11">
        <v>8499</v>
      </c>
      <c r="C7481" s="14">
        <f t="shared" si="1492"/>
        <v>92.19</v>
      </c>
      <c r="D7481" s="13"/>
      <c r="E7481" s="14">
        <f t="shared" si="1494"/>
        <v>92.1892</v>
      </c>
      <c r="F7481" s="21">
        <f t="shared" si="1499"/>
        <v>8</v>
      </c>
      <c r="G7481" s="13"/>
      <c r="H7481" s="21">
        <f t="shared" si="1493"/>
        <v>8</v>
      </c>
      <c r="I7481" s="13"/>
      <c r="J7481" s="11" t="str">
        <f t="shared" si="1500"/>
        <v>X</v>
      </c>
      <c r="K7481" s="11" t="str">
        <f t="shared" si="1501"/>
        <v/>
      </c>
      <c r="L7481" s="11" t="str">
        <f t="shared" si="1502"/>
        <v/>
      </c>
      <c r="M7481" s="13"/>
      <c r="X7481" s="13"/>
    </row>
    <row r="7482" spans="1:24" x14ac:dyDescent="0.3">
      <c r="A7482" s="13"/>
      <c r="B7482" s="11">
        <v>8500</v>
      </c>
      <c r="C7482" s="14">
        <f t="shared" si="1492"/>
        <v>92.195400000000006</v>
      </c>
      <c r="D7482" s="13"/>
      <c r="E7482" s="14">
        <f t="shared" si="1494"/>
        <v>92.194599999999994</v>
      </c>
      <c r="F7482" s="21">
        <f t="shared" si="1499"/>
        <v>8</v>
      </c>
      <c r="G7482" s="13"/>
      <c r="H7482" s="21">
        <f t="shared" si="1493"/>
        <v>8</v>
      </c>
      <c r="I7482" s="13"/>
      <c r="J7482" s="11" t="str">
        <f t="shared" si="1500"/>
        <v>X</v>
      </c>
      <c r="K7482" s="11" t="str">
        <f t="shared" si="1501"/>
        <v/>
      </c>
      <c r="L7482" s="11" t="str">
        <f t="shared" si="1502"/>
        <v/>
      </c>
      <c r="M7482" s="13"/>
      <c r="X7482" s="13"/>
    </row>
    <row r="7483" spans="1:24" x14ac:dyDescent="0.3">
      <c r="A7483" s="13"/>
      <c r="B7483" s="11">
        <v>8501</v>
      </c>
      <c r="C7483" s="14">
        <f t="shared" si="1492"/>
        <v>92.200900000000004</v>
      </c>
      <c r="D7483" s="13"/>
      <c r="E7483" s="14">
        <f t="shared" si="1494"/>
        <v>92.2</v>
      </c>
      <c r="F7483" s="21">
        <f t="shared" si="1499"/>
        <v>8</v>
      </c>
      <c r="G7483" s="13"/>
      <c r="H7483" s="21">
        <f t="shared" si="1493"/>
        <v>9</v>
      </c>
      <c r="I7483" s="13"/>
      <c r="J7483" s="11" t="str">
        <f t="shared" si="1500"/>
        <v/>
      </c>
      <c r="K7483" s="11" t="str">
        <f t="shared" si="1501"/>
        <v>U</v>
      </c>
      <c r="L7483" s="11" t="str">
        <f t="shared" si="1502"/>
        <v/>
      </c>
      <c r="M7483" s="13"/>
      <c r="X7483" s="13"/>
    </row>
    <row r="7484" spans="1:24" x14ac:dyDescent="0.3">
      <c r="A7484" s="13"/>
      <c r="B7484" s="11">
        <v>8502</v>
      </c>
      <c r="C7484" s="14">
        <f t="shared" si="1492"/>
        <v>92.206299999999999</v>
      </c>
      <c r="D7484" s="13"/>
      <c r="E7484" s="14">
        <f t="shared" si="1494"/>
        <v>92.205399999999997</v>
      </c>
      <c r="F7484" s="21">
        <f t="shared" si="1499"/>
        <v>9</v>
      </c>
      <c r="G7484" s="13"/>
      <c r="H7484" s="21">
        <f t="shared" si="1493"/>
        <v>9</v>
      </c>
      <c r="I7484" s="13"/>
      <c r="J7484" s="11" t="str">
        <f t="shared" si="1500"/>
        <v>X</v>
      </c>
      <c r="K7484" s="11" t="str">
        <f t="shared" si="1501"/>
        <v/>
      </c>
      <c r="L7484" s="11" t="str">
        <f t="shared" si="1502"/>
        <v/>
      </c>
      <c r="M7484" s="13"/>
      <c r="X7484" s="13"/>
    </row>
    <row r="7485" spans="1:24" x14ac:dyDescent="0.3">
      <c r="A7485" s="13"/>
      <c r="B7485" s="11">
        <v>8503</v>
      </c>
      <c r="C7485" s="14">
        <f t="shared" si="1492"/>
        <v>92.211699999999993</v>
      </c>
      <c r="D7485" s="13"/>
      <c r="E7485" s="14">
        <f t="shared" si="1494"/>
        <v>92.210800000000006</v>
      </c>
      <c r="F7485" s="21">
        <f t="shared" si="1499"/>
        <v>9</v>
      </c>
      <c r="G7485" s="13"/>
      <c r="H7485" s="21">
        <f t="shared" si="1493"/>
        <v>9</v>
      </c>
      <c r="I7485" s="13"/>
      <c r="J7485" s="11" t="str">
        <f t="shared" si="1500"/>
        <v>X</v>
      </c>
      <c r="K7485" s="11" t="str">
        <f t="shared" si="1501"/>
        <v/>
      </c>
      <c r="L7485" s="11" t="str">
        <f t="shared" si="1502"/>
        <v/>
      </c>
      <c r="M7485" s="13"/>
      <c r="X7485" s="13"/>
    </row>
    <row r="7486" spans="1:24" x14ac:dyDescent="0.3">
      <c r="A7486" s="13"/>
      <c r="B7486" s="11">
        <v>8504</v>
      </c>
      <c r="C7486" s="14">
        <f t="shared" si="1492"/>
        <v>92.217100000000002</v>
      </c>
      <c r="D7486" s="13"/>
      <c r="E7486" s="14">
        <f t="shared" si="1494"/>
        <v>92.216200000000001</v>
      </c>
      <c r="F7486" s="21">
        <f t="shared" si="1499"/>
        <v>9</v>
      </c>
      <c r="G7486" s="13"/>
      <c r="H7486" s="21">
        <f t="shared" si="1493"/>
        <v>9</v>
      </c>
      <c r="I7486" s="13"/>
      <c r="J7486" s="11" t="str">
        <f t="shared" si="1500"/>
        <v>X</v>
      </c>
      <c r="K7486" s="11" t="str">
        <f t="shared" si="1501"/>
        <v/>
      </c>
      <c r="L7486" s="11" t="str">
        <f t="shared" si="1502"/>
        <v/>
      </c>
      <c r="M7486" s="13"/>
      <c r="X7486" s="13"/>
    </row>
    <row r="7487" spans="1:24" x14ac:dyDescent="0.3">
      <c r="A7487" s="13"/>
      <c r="B7487" s="11">
        <v>8505</v>
      </c>
      <c r="C7487" s="14">
        <f t="shared" si="1492"/>
        <v>92.2226</v>
      </c>
      <c r="D7487" s="13"/>
      <c r="E7487" s="14">
        <f t="shared" si="1494"/>
        <v>92.221599999999995</v>
      </c>
      <c r="F7487" s="21">
        <f t="shared" si="1499"/>
        <v>9</v>
      </c>
      <c r="G7487" s="13"/>
      <c r="H7487" s="21">
        <f t="shared" si="1493"/>
        <v>10</v>
      </c>
      <c r="I7487" s="13"/>
      <c r="J7487" s="11" t="str">
        <f t="shared" si="1500"/>
        <v/>
      </c>
      <c r="K7487" s="11" t="str">
        <f t="shared" si="1501"/>
        <v>U</v>
      </c>
      <c r="L7487" s="11" t="str">
        <f t="shared" si="1502"/>
        <v/>
      </c>
      <c r="M7487" s="13"/>
      <c r="X7487" s="13"/>
    </row>
    <row r="7488" spans="1:24" x14ac:dyDescent="0.3">
      <c r="A7488" s="13"/>
      <c r="B7488" s="11">
        <v>8506</v>
      </c>
      <c r="C7488" s="14">
        <f t="shared" si="1492"/>
        <v>92.227999999999994</v>
      </c>
      <c r="D7488" s="13"/>
      <c r="E7488" s="14">
        <f t="shared" si="1494"/>
        <v>92.227000000000004</v>
      </c>
      <c r="F7488" s="21">
        <f t="shared" si="1499"/>
        <v>9</v>
      </c>
      <c r="G7488" s="13"/>
      <c r="H7488" s="21">
        <f t="shared" si="1493"/>
        <v>10</v>
      </c>
      <c r="I7488" s="13"/>
      <c r="J7488" s="11" t="str">
        <f t="shared" si="1500"/>
        <v/>
      </c>
      <c r="K7488" s="11" t="str">
        <f t="shared" si="1501"/>
        <v>U</v>
      </c>
      <c r="L7488" s="11" t="str">
        <f t="shared" si="1502"/>
        <v/>
      </c>
      <c r="M7488" s="13"/>
      <c r="X7488" s="13"/>
    </row>
    <row r="7489" spans="1:24" x14ac:dyDescent="0.3">
      <c r="A7489" s="13"/>
      <c r="B7489" s="11">
        <v>8507</v>
      </c>
      <c r="C7489" s="14">
        <f t="shared" si="1492"/>
        <v>92.233400000000003</v>
      </c>
      <c r="D7489" s="13"/>
      <c r="E7489" s="14">
        <f t="shared" si="1494"/>
        <v>92.232399999999998</v>
      </c>
      <c r="F7489" s="21">
        <f t="shared" si="1499"/>
        <v>9</v>
      </c>
      <c r="G7489" s="13"/>
      <c r="H7489" s="21">
        <f t="shared" si="1493"/>
        <v>10</v>
      </c>
      <c r="I7489" s="13"/>
      <c r="J7489" s="11" t="str">
        <f t="shared" si="1500"/>
        <v/>
      </c>
      <c r="K7489" s="11" t="str">
        <f t="shared" si="1501"/>
        <v>U</v>
      </c>
      <c r="L7489" s="11" t="str">
        <f t="shared" si="1502"/>
        <v/>
      </c>
      <c r="M7489" s="13"/>
      <c r="X7489" s="13"/>
    </row>
    <row r="7490" spans="1:24" x14ac:dyDescent="0.3">
      <c r="A7490" s="13"/>
      <c r="B7490" s="11">
        <v>8508</v>
      </c>
      <c r="C7490" s="14">
        <f t="shared" si="1492"/>
        <v>92.238799999999998</v>
      </c>
      <c r="D7490" s="13"/>
      <c r="E7490" s="14">
        <f t="shared" si="1494"/>
        <v>92.237799999999993</v>
      </c>
      <c r="F7490" s="21">
        <f t="shared" si="1499"/>
        <v>10</v>
      </c>
      <c r="G7490" s="13"/>
      <c r="H7490" s="21">
        <f t="shared" si="1493"/>
        <v>10</v>
      </c>
      <c r="I7490" s="13"/>
      <c r="J7490" s="11" t="str">
        <f t="shared" si="1500"/>
        <v>X</v>
      </c>
      <c r="K7490" s="11" t="str">
        <f t="shared" si="1501"/>
        <v/>
      </c>
      <c r="L7490" s="11" t="str">
        <f t="shared" si="1502"/>
        <v/>
      </c>
      <c r="M7490" s="13"/>
      <c r="X7490" s="13"/>
    </row>
    <row r="7491" spans="1:24" x14ac:dyDescent="0.3">
      <c r="A7491" s="13"/>
      <c r="B7491" s="11">
        <v>8509</v>
      </c>
      <c r="C7491" s="14">
        <f t="shared" si="1492"/>
        <v>92.244200000000006</v>
      </c>
      <c r="D7491" s="13"/>
      <c r="E7491" s="14">
        <f t="shared" si="1494"/>
        <v>92.243200000000002</v>
      </c>
      <c r="F7491" s="21">
        <f t="shared" si="1499"/>
        <v>10</v>
      </c>
      <c r="G7491" s="13"/>
      <c r="H7491" s="21">
        <f t="shared" si="1493"/>
        <v>10</v>
      </c>
      <c r="I7491" s="13"/>
      <c r="J7491" s="11" t="str">
        <f t="shared" si="1500"/>
        <v>X</v>
      </c>
      <c r="K7491" s="11" t="str">
        <f t="shared" si="1501"/>
        <v/>
      </c>
      <c r="L7491" s="11" t="str">
        <f t="shared" si="1502"/>
        <v/>
      </c>
      <c r="M7491" s="13"/>
      <c r="X7491" s="13"/>
    </row>
    <row r="7492" spans="1:24" x14ac:dyDescent="0.3">
      <c r="A7492" s="13"/>
      <c r="B7492" s="11">
        <v>8510</v>
      </c>
      <c r="C7492" s="14">
        <f t="shared" si="1492"/>
        <v>92.249700000000004</v>
      </c>
      <c r="D7492" s="13"/>
      <c r="E7492" s="14">
        <f t="shared" si="1494"/>
        <v>92.248599999999996</v>
      </c>
      <c r="F7492" s="21">
        <f t="shared" si="1499"/>
        <v>10</v>
      </c>
      <c r="G7492" s="13"/>
      <c r="H7492" s="21">
        <f t="shared" si="1493"/>
        <v>11</v>
      </c>
      <c r="I7492" s="13"/>
      <c r="J7492" s="11" t="str">
        <f t="shared" si="1500"/>
        <v/>
      </c>
      <c r="K7492" s="11" t="str">
        <f t="shared" si="1501"/>
        <v>U</v>
      </c>
      <c r="L7492" s="11" t="str">
        <f t="shared" si="1502"/>
        <v/>
      </c>
      <c r="M7492" s="13"/>
      <c r="X7492" s="13"/>
    </row>
    <row r="7493" spans="1:24" x14ac:dyDescent="0.3">
      <c r="A7493" s="13"/>
      <c r="B7493" s="11">
        <v>8511</v>
      </c>
      <c r="C7493" s="14">
        <f t="shared" si="1492"/>
        <v>92.255099999999999</v>
      </c>
      <c r="D7493" s="13"/>
      <c r="E7493" s="14">
        <f t="shared" si="1494"/>
        <v>92.254099999999994</v>
      </c>
      <c r="F7493" s="21">
        <f t="shared" si="1499"/>
        <v>10</v>
      </c>
      <c r="G7493" s="13"/>
      <c r="H7493" s="21">
        <f t="shared" si="1493"/>
        <v>10</v>
      </c>
      <c r="I7493" s="13"/>
      <c r="J7493" s="11" t="str">
        <f t="shared" si="1500"/>
        <v>X</v>
      </c>
      <c r="K7493" s="11" t="str">
        <f t="shared" si="1501"/>
        <v/>
      </c>
      <c r="L7493" s="11" t="str">
        <f t="shared" si="1502"/>
        <v/>
      </c>
      <c r="M7493" s="13"/>
      <c r="X7493" s="13"/>
    </row>
    <row r="7494" spans="1:24" x14ac:dyDescent="0.3">
      <c r="A7494" s="13"/>
      <c r="B7494" s="11">
        <v>8512</v>
      </c>
      <c r="C7494" s="14">
        <f t="shared" ref="C7494:C7557" si="1503">ROUND(SQRT(B7494),4)</f>
        <v>92.260499999999993</v>
      </c>
      <c r="D7494" s="13"/>
      <c r="E7494" s="14">
        <f t="shared" si="1494"/>
        <v>92.259500000000003</v>
      </c>
      <c r="F7494" s="21">
        <f t="shared" si="1499"/>
        <v>10</v>
      </c>
      <c r="G7494" s="13"/>
      <c r="H7494" s="21">
        <f t="shared" si="1493"/>
        <v>10</v>
      </c>
      <c r="I7494" s="13"/>
      <c r="J7494" s="11" t="str">
        <f t="shared" si="1500"/>
        <v>X</v>
      </c>
      <c r="K7494" s="11" t="str">
        <f t="shared" si="1501"/>
        <v/>
      </c>
      <c r="L7494" s="11" t="str">
        <f t="shared" si="1502"/>
        <v/>
      </c>
      <c r="M7494" s="13"/>
      <c r="X7494" s="13"/>
    </row>
    <row r="7495" spans="1:24" x14ac:dyDescent="0.3">
      <c r="A7495" s="13"/>
      <c r="B7495" s="11">
        <v>8513</v>
      </c>
      <c r="C7495" s="14">
        <f t="shared" si="1503"/>
        <v>92.265900000000002</v>
      </c>
      <c r="D7495" s="13"/>
      <c r="E7495" s="14">
        <f t="shared" si="1494"/>
        <v>92.264899999999997</v>
      </c>
      <c r="F7495" s="21">
        <f t="shared" si="1499"/>
        <v>10</v>
      </c>
      <c r="G7495" s="13"/>
      <c r="H7495" s="21">
        <f t="shared" ref="H7495:H7558" si="1504">ROUND(C7495-E7495,4)*10000</f>
        <v>10</v>
      </c>
      <c r="I7495" s="13"/>
      <c r="J7495" s="11" t="str">
        <f t="shared" si="1500"/>
        <v>X</v>
      </c>
      <c r="K7495" s="11" t="str">
        <f t="shared" si="1501"/>
        <v/>
      </c>
      <c r="L7495" s="11" t="str">
        <f t="shared" si="1502"/>
        <v/>
      </c>
      <c r="M7495" s="13"/>
      <c r="X7495" s="13"/>
    </row>
    <row r="7496" spans="1:24" x14ac:dyDescent="0.3">
      <c r="A7496" s="13"/>
      <c r="B7496" s="11">
        <v>8514</v>
      </c>
      <c r="C7496" s="14">
        <f t="shared" si="1503"/>
        <v>92.271299999999997</v>
      </c>
      <c r="D7496" s="13"/>
      <c r="E7496" s="14">
        <f t="shared" si="1494"/>
        <v>92.270300000000006</v>
      </c>
      <c r="F7496" s="21">
        <f t="shared" si="1499"/>
        <v>11</v>
      </c>
      <c r="G7496" s="13"/>
      <c r="H7496" s="21">
        <f t="shared" si="1504"/>
        <v>10</v>
      </c>
      <c r="I7496" s="13"/>
      <c r="J7496" s="11" t="str">
        <f t="shared" si="1500"/>
        <v/>
      </c>
      <c r="K7496" s="11" t="str">
        <f t="shared" si="1501"/>
        <v/>
      </c>
      <c r="L7496" s="11" t="str">
        <f t="shared" si="1502"/>
        <v>O</v>
      </c>
      <c r="M7496" s="13"/>
      <c r="X7496" s="13"/>
    </row>
    <row r="7497" spans="1:24" x14ac:dyDescent="0.3">
      <c r="A7497" s="13"/>
      <c r="B7497" s="11">
        <v>8515</v>
      </c>
      <c r="C7497" s="14">
        <f t="shared" si="1503"/>
        <v>92.276799999999994</v>
      </c>
      <c r="D7497" s="13"/>
      <c r="E7497" s="14">
        <f t="shared" si="1494"/>
        <v>92.275700000000001</v>
      </c>
      <c r="F7497" s="21">
        <f t="shared" si="1499"/>
        <v>11</v>
      </c>
      <c r="G7497" s="13"/>
      <c r="H7497" s="21">
        <f t="shared" si="1504"/>
        <v>11</v>
      </c>
      <c r="I7497" s="13"/>
      <c r="J7497" s="11" t="str">
        <f t="shared" si="1500"/>
        <v>X</v>
      </c>
      <c r="K7497" s="11" t="str">
        <f t="shared" si="1501"/>
        <v/>
      </c>
      <c r="L7497" s="11" t="str">
        <f t="shared" si="1502"/>
        <v/>
      </c>
      <c r="M7497" s="13"/>
      <c r="X7497" s="13"/>
    </row>
    <row r="7498" spans="1:24" x14ac:dyDescent="0.3">
      <c r="A7498" s="13"/>
      <c r="B7498" s="11">
        <v>8516</v>
      </c>
      <c r="C7498" s="14">
        <f t="shared" si="1503"/>
        <v>92.282200000000003</v>
      </c>
      <c r="D7498" s="13"/>
      <c r="E7498" s="14">
        <f t="shared" si="1494"/>
        <v>92.281099999999995</v>
      </c>
      <c r="F7498" s="21">
        <f t="shared" ref="F7498:F7523" si="1505">ROUND(13-((0.42-(E7498-92))/0.14)*(13/6),0)</f>
        <v>11</v>
      </c>
      <c r="G7498" s="13"/>
      <c r="H7498" s="21">
        <f t="shared" si="1504"/>
        <v>11</v>
      </c>
      <c r="I7498" s="13"/>
      <c r="J7498" s="11" t="str">
        <f t="shared" si="1500"/>
        <v>X</v>
      </c>
      <c r="K7498" s="11" t="str">
        <f t="shared" si="1501"/>
        <v/>
      </c>
      <c r="L7498" s="11" t="str">
        <f t="shared" si="1502"/>
        <v/>
      </c>
      <c r="M7498" s="13"/>
      <c r="X7498" s="13"/>
    </row>
    <row r="7499" spans="1:24" x14ac:dyDescent="0.3">
      <c r="A7499" s="13"/>
      <c r="B7499" s="11">
        <v>8517</v>
      </c>
      <c r="C7499" s="14">
        <f t="shared" si="1503"/>
        <v>92.287599999999998</v>
      </c>
      <c r="D7499" s="13"/>
      <c r="E7499" s="14">
        <f t="shared" si="1494"/>
        <v>92.286500000000004</v>
      </c>
      <c r="F7499" s="21">
        <f t="shared" si="1505"/>
        <v>11</v>
      </c>
      <c r="G7499" s="13"/>
      <c r="H7499" s="21">
        <f t="shared" si="1504"/>
        <v>11</v>
      </c>
      <c r="I7499" s="13"/>
      <c r="J7499" s="11" t="str">
        <f t="shared" si="1500"/>
        <v>X</v>
      </c>
      <c r="K7499" s="11" t="str">
        <f t="shared" si="1501"/>
        <v/>
      </c>
      <c r="L7499" s="11" t="str">
        <f t="shared" si="1502"/>
        <v/>
      </c>
      <c r="M7499" s="13"/>
      <c r="X7499" s="13"/>
    </row>
    <row r="7500" spans="1:24" x14ac:dyDescent="0.3">
      <c r="A7500" s="13"/>
      <c r="B7500" s="11">
        <v>8518</v>
      </c>
      <c r="C7500" s="14">
        <f t="shared" si="1503"/>
        <v>92.293000000000006</v>
      </c>
      <c r="D7500" s="13"/>
      <c r="E7500" s="14">
        <f t="shared" si="1494"/>
        <v>92.291899999999998</v>
      </c>
      <c r="F7500" s="21">
        <f t="shared" si="1505"/>
        <v>11</v>
      </c>
      <c r="G7500" s="13"/>
      <c r="H7500" s="21">
        <f t="shared" si="1504"/>
        <v>11</v>
      </c>
      <c r="I7500" s="13"/>
      <c r="J7500" s="11" t="str">
        <f t="shared" si="1500"/>
        <v>X</v>
      </c>
      <c r="K7500" s="11" t="str">
        <f t="shared" si="1501"/>
        <v/>
      </c>
      <c r="L7500" s="11" t="str">
        <f t="shared" si="1502"/>
        <v/>
      </c>
      <c r="M7500" s="13"/>
      <c r="X7500" s="13"/>
    </row>
    <row r="7501" spans="1:24" x14ac:dyDescent="0.3">
      <c r="A7501" s="13"/>
      <c r="B7501" s="11">
        <v>8519</v>
      </c>
      <c r="C7501" s="14">
        <f t="shared" si="1503"/>
        <v>92.298400000000001</v>
      </c>
      <c r="D7501" s="13"/>
      <c r="E7501" s="14">
        <f t="shared" si="1494"/>
        <v>92.297300000000007</v>
      </c>
      <c r="F7501" s="21">
        <f t="shared" si="1505"/>
        <v>11</v>
      </c>
      <c r="G7501" s="13"/>
      <c r="H7501" s="21">
        <f t="shared" si="1504"/>
        <v>11</v>
      </c>
      <c r="I7501" s="13"/>
      <c r="J7501" s="11" t="str">
        <f t="shared" si="1500"/>
        <v>X</v>
      </c>
      <c r="K7501" s="11" t="str">
        <f t="shared" si="1501"/>
        <v/>
      </c>
      <c r="L7501" s="11" t="str">
        <f t="shared" si="1502"/>
        <v/>
      </c>
      <c r="M7501" s="13"/>
      <c r="X7501" s="13"/>
    </row>
    <row r="7502" spans="1:24" x14ac:dyDescent="0.3">
      <c r="A7502" s="13"/>
      <c r="B7502" s="11">
        <v>8520</v>
      </c>
      <c r="C7502" s="14">
        <f t="shared" si="1503"/>
        <v>92.303799999999995</v>
      </c>
      <c r="D7502" s="13"/>
      <c r="E7502" s="14">
        <f t="shared" si="1494"/>
        <v>92.302700000000002</v>
      </c>
      <c r="F7502" s="21">
        <f t="shared" si="1505"/>
        <v>11</v>
      </c>
      <c r="G7502" s="13"/>
      <c r="H7502" s="21">
        <f t="shared" si="1504"/>
        <v>11</v>
      </c>
      <c r="I7502" s="13"/>
      <c r="J7502" s="11" t="str">
        <f t="shared" si="1500"/>
        <v>X</v>
      </c>
      <c r="K7502" s="11" t="str">
        <f t="shared" si="1501"/>
        <v/>
      </c>
      <c r="L7502" s="11" t="str">
        <f t="shared" si="1502"/>
        <v/>
      </c>
      <c r="M7502" s="13"/>
      <c r="X7502" s="13"/>
    </row>
    <row r="7503" spans="1:24" x14ac:dyDescent="0.3">
      <c r="A7503" s="13"/>
      <c r="B7503" s="11">
        <v>8521</v>
      </c>
      <c r="C7503" s="14">
        <f t="shared" si="1503"/>
        <v>92.309299999999993</v>
      </c>
      <c r="D7503" s="13"/>
      <c r="E7503" s="14">
        <f t="shared" si="1494"/>
        <v>92.308099999999996</v>
      </c>
      <c r="F7503" s="21">
        <f t="shared" si="1505"/>
        <v>11</v>
      </c>
      <c r="G7503" s="13"/>
      <c r="H7503" s="21">
        <f t="shared" si="1504"/>
        <v>11.999999999999998</v>
      </c>
      <c r="I7503" s="13"/>
      <c r="J7503" s="11" t="str">
        <f t="shared" si="1500"/>
        <v/>
      </c>
      <c r="K7503" s="11" t="str">
        <f t="shared" si="1501"/>
        <v>U</v>
      </c>
      <c r="L7503" s="11" t="str">
        <f t="shared" si="1502"/>
        <v/>
      </c>
      <c r="M7503" s="13"/>
      <c r="X7503" s="13"/>
    </row>
    <row r="7504" spans="1:24" x14ac:dyDescent="0.3">
      <c r="A7504" s="13"/>
      <c r="B7504" s="11">
        <v>8522</v>
      </c>
      <c r="C7504" s="14">
        <f t="shared" si="1503"/>
        <v>92.314700000000002</v>
      </c>
      <c r="D7504" s="13"/>
      <c r="E7504" s="14">
        <f t="shared" si="1494"/>
        <v>92.313500000000005</v>
      </c>
      <c r="F7504" s="21">
        <f t="shared" si="1505"/>
        <v>11</v>
      </c>
      <c r="G7504" s="13"/>
      <c r="H7504" s="21">
        <f t="shared" si="1504"/>
        <v>11.999999999999998</v>
      </c>
      <c r="I7504" s="13"/>
      <c r="J7504" s="11" t="str">
        <f t="shared" si="1500"/>
        <v/>
      </c>
      <c r="K7504" s="11" t="str">
        <f t="shared" si="1501"/>
        <v>U</v>
      </c>
      <c r="L7504" s="11" t="str">
        <f t="shared" si="1502"/>
        <v/>
      </c>
      <c r="M7504" s="13"/>
      <c r="X7504" s="13"/>
    </row>
    <row r="7505" spans="1:24" x14ac:dyDescent="0.3">
      <c r="A7505" s="13"/>
      <c r="B7505" s="11">
        <v>8523</v>
      </c>
      <c r="C7505" s="14">
        <f t="shared" si="1503"/>
        <v>92.320099999999996</v>
      </c>
      <c r="D7505" s="13"/>
      <c r="E7505" s="14">
        <f t="shared" si="1494"/>
        <v>92.318899999999999</v>
      </c>
      <c r="F7505" s="21">
        <f t="shared" si="1505"/>
        <v>11</v>
      </c>
      <c r="G7505" s="13"/>
      <c r="H7505" s="21">
        <f t="shared" si="1504"/>
        <v>11.999999999999998</v>
      </c>
      <c r="I7505" s="13"/>
      <c r="J7505" s="11" t="str">
        <f t="shared" si="1500"/>
        <v/>
      </c>
      <c r="K7505" s="11" t="str">
        <f t="shared" si="1501"/>
        <v>U</v>
      </c>
      <c r="L7505" s="11" t="str">
        <f t="shared" si="1502"/>
        <v/>
      </c>
      <c r="M7505" s="13"/>
      <c r="X7505" s="13"/>
    </row>
    <row r="7506" spans="1:24" x14ac:dyDescent="0.3">
      <c r="A7506" s="13"/>
      <c r="B7506" s="11">
        <v>8524</v>
      </c>
      <c r="C7506" s="14">
        <f t="shared" si="1503"/>
        <v>92.325500000000005</v>
      </c>
      <c r="D7506" s="13"/>
      <c r="E7506" s="14">
        <f t="shared" si="1494"/>
        <v>92.324299999999994</v>
      </c>
      <c r="F7506" s="21">
        <f t="shared" si="1505"/>
        <v>12</v>
      </c>
      <c r="G7506" s="13"/>
      <c r="H7506" s="21">
        <f t="shared" si="1504"/>
        <v>11.999999999999998</v>
      </c>
      <c r="I7506" s="13"/>
      <c r="J7506" s="11" t="str">
        <f t="shared" si="1500"/>
        <v>X</v>
      </c>
      <c r="K7506" s="11" t="str">
        <f t="shared" si="1501"/>
        <v/>
      </c>
      <c r="L7506" s="11" t="str">
        <f t="shared" si="1502"/>
        <v/>
      </c>
      <c r="M7506" s="13"/>
      <c r="X7506" s="13"/>
    </row>
    <row r="7507" spans="1:24" x14ac:dyDescent="0.3">
      <c r="A7507" s="13"/>
      <c r="B7507" s="11">
        <v>8525</v>
      </c>
      <c r="C7507" s="14">
        <f t="shared" si="1503"/>
        <v>92.3309</v>
      </c>
      <c r="D7507" s="13"/>
      <c r="E7507" s="14">
        <f t="shared" si="1494"/>
        <v>92.329700000000003</v>
      </c>
      <c r="F7507" s="21">
        <f t="shared" si="1505"/>
        <v>12</v>
      </c>
      <c r="G7507" s="13"/>
      <c r="H7507" s="21">
        <f t="shared" si="1504"/>
        <v>11.999999999999998</v>
      </c>
      <c r="I7507" s="13"/>
      <c r="J7507" s="11" t="str">
        <f t="shared" si="1500"/>
        <v>X</v>
      </c>
      <c r="K7507" s="11" t="str">
        <f t="shared" si="1501"/>
        <v/>
      </c>
      <c r="L7507" s="11" t="str">
        <f t="shared" si="1502"/>
        <v/>
      </c>
      <c r="M7507" s="13"/>
      <c r="X7507" s="13"/>
    </row>
    <row r="7508" spans="1:24" x14ac:dyDescent="0.3">
      <c r="A7508" s="13"/>
      <c r="B7508" s="11">
        <v>8526</v>
      </c>
      <c r="C7508" s="14">
        <f t="shared" si="1503"/>
        <v>92.336299999999994</v>
      </c>
      <c r="D7508" s="13"/>
      <c r="E7508" s="14">
        <f t="shared" si="1494"/>
        <v>92.335099999999997</v>
      </c>
      <c r="F7508" s="21">
        <f t="shared" si="1505"/>
        <v>12</v>
      </c>
      <c r="G7508" s="13"/>
      <c r="H7508" s="21">
        <f t="shared" si="1504"/>
        <v>11.999999999999998</v>
      </c>
      <c r="I7508" s="13"/>
      <c r="J7508" s="11" t="str">
        <f t="shared" si="1500"/>
        <v>X</v>
      </c>
      <c r="K7508" s="11" t="str">
        <f t="shared" si="1501"/>
        <v/>
      </c>
      <c r="L7508" s="11" t="str">
        <f t="shared" si="1502"/>
        <v/>
      </c>
      <c r="M7508" s="13"/>
      <c r="X7508" s="13"/>
    </row>
    <row r="7509" spans="1:24" x14ac:dyDescent="0.3">
      <c r="A7509" s="13"/>
      <c r="B7509" s="11">
        <v>8527</v>
      </c>
      <c r="C7509" s="14">
        <f t="shared" si="1503"/>
        <v>92.341800000000006</v>
      </c>
      <c r="D7509" s="13"/>
      <c r="E7509" s="14">
        <f t="shared" si="1494"/>
        <v>92.340500000000006</v>
      </c>
      <c r="F7509" s="21">
        <f t="shared" si="1505"/>
        <v>12</v>
      </c>
      <c r="G7509" s="13"/>
      <c r="H7509" s="21">
        <f t="shared" si="1504"/>
        <v>13</v>
      </c>
      <c r="I7509" s="13"/>
      <c r="J7509" s="11" t="str">
        <f t="shared" si="1500"/>
        <v/>
      </c>
      <c r="K7509" s="11" t="str">
        <f t="shared" si="1501"/>
        <v>U</v>
      </c>
      <c r="L7509" s="11" t="str">
        <f t="shared" si="1502"/>
        <v/>
      </c>
      <c r="M7509" s="13"/>
      <c r="X7509" s="13"/>
    </row>
    <row r="7510" spans="1:24" x14ac:dyDescent="0.3">
      <c r="A7510" s="13"/>
      <c r="B7510" s="11">
        <v>8528</v>
      </c>
      <c r="C7510" s="14">
        <f t="shared" si="1503"/>
        <v>92.347200000000001</v>
      </c>
      <c r="D7510" s="13"/>
      <c r="E7510" s="14">
        <f t="shared" si="1494"/>
        <v>92.3459</v>
      </c>
      <c r="F7510" s="21">
        <f t="shared" si="1505"/>
        <v>12</v>
      </c>
      <c r="G7510" s="13"/>
      <c r="H7510" s="21">
        <f t="shared" si="1504"/>
        <v>13</v>
      </c>
      <c r="I7510" s="13"/>
      <c r="J7510" s="11" t="str">
        <f t="shared" si="1500"/>
        <v/>
      </c>
      <c r="K7510" s="11" t="str">
        <f t="shared" si="1501"/>
        <v>U</v>
      </c>
      <c r="L7510" s="11" t="str">
        <f t="shared" si="1502"/>
        <v/>
      </c>
      <c r="M7510" s="13"/>
      <c r="X7510" s="13"/>
    </row>
    <row r="7511" spans="1:24" x14ac:dyDescent="0.3">
      <c r="A7511" s="13"/>
      <c r="B7511" s="11">
        <v>8529</v>
      </c>
      <c r="C7511" s="14">
        <f t="shared" si="1503"/>
        <v>92.352599999999995</v>
      </c>
      <c r="D7511" s="13"/>
      <c r="E7511" s="14">
        <f t="shared" ref="E7511:E7574" si="1506">ROUND(92+(B7511-8464)/185,4)</f>
        <v>92.351399999999998</v>
      </c>
      <c r="F7511" s="21">
        <f t="shared" si="1505"/>
        <v>12</v>
      </c>
      <c r="G7511" s="13"/>
      <c r="H7511" s="21">
        <f t="shared" si="1504"/>
        <v>11.999999999999998</v>
      </c>
      <c r="I7511" s="13"/>
      <c r="J7511" s="11" t="str">
        <f t="shared" ref="J7511:J7542" si="1507">IF(H7511=F7511,"X","")</f>
        <v>X</v>
      </c>
      <c r="K7511" s="11" t="str">
        <f t="shared" ref="K7511:K7542" si="1508">IF(H7511&gt;F7511,"U","")</f>
        <v/>
      </c>
      <c r="L7511" s="11" t="str">
        <f t="shared" ref="L7511:L7542" si="1509">IF(H7511&lt;F7511,"O","")</f>
        <v/>
      </c>
      <c r="M7511" s="13"/>
      <c r="X7511" s="13"/>
    </row>
    <row r="7512" spans="1:24" x14ac:dyDescent="0.3">
      <c r="A7512" s="13"/>
      <c r="B7512" s="11">
        <v>8530</v>
      </c>
      <c r="C7512" s="14">
        <f t="shared" si="1503"/>
        <v>92.358000000000004</v>
      </c>
      <c r="D7512" s="13"/>
      <c r="E7512" s="14">
        <f t="shared" si="1506"/>
        <v>92.356800000000007</v>
      </c>
      <c r="F7512" s="21">
        <f t="shared" si="1505"/>
        <v>12</v>
      </c>
      <c r="G7512" s="13"/>
      <c r="H7512" s="21">
        <f t="shared" si="1504"/>
        <v>11.999999999999998</v>
      </c>
      <c r="I7512" s="13"/>
      <c r="J7512" s="11" t="str">
        <f t="shared" si="1507"/>
        <v>X</v>
      </c>
      <c r="K7512" s="11" t="str">
        <f t="shared" si="1508"/>
        <v/>
      </c>
      <c r="L7512" s="11" t="str">
        <f t="shared" si="1509"/>
        <v/>
      </c>
      <c r="M7512" s="13"/>
      <c r="X7512" s="13"/>
    </row>
    <row r="7513" spans="1:24" x14ac:dyDescent="0.3">
      <c r="A7513" s="13"/>
      <c r="B7513" s="11">
        <v>8531</v>
      </c>
      <c r="C7513" s="14">
        <f t="shared" si="1503"/>
        <v>92.363399999999999</v>
      </c>
      <c r="D7513" s="13"/>
      <c r="E7513" s="14">
        <f t="shared" si="1506"/>
        <v>92.362200000000001</v>
      </c>
      <c r="F7513" s="21">
        <f t="shared" si="1505"/>
        <v>12</v>
      </c>
      <c r="G7513" s="13"/>
      <c r="H7513" s="21">
        <f t="shared" si="1504"/>
        <v>11.999999999999998</v>
      </c>
      <c r="I7513" s="13"/>
      <c r="J7513" s="11" t="str">
        <f t="shared" si="1507"/>
        <v>X</v>
      </c>
      <c r="K7513" s="11" t="str">
        <f t="shared" si="1508"/>
        <v/>
      </c>
      <c r="L7513" s="11" t="str">
        <f t="shared" si="1509"/>
        <v/>
      </c>
      <c r="M7513" s="13"/>
      <c r="X7513" s="13"/>
    </row>
    <row r="7514" spans="1:24" x14ac:dyDescent="0.3">
      <c r="A7514" s="13"/>
      <c r="B7514" s="11">
        <v>8532</v>
      </c>
      <c r="C7514" s="14">
        <f t="shared" si="1503"/>
        <v>92.368799999999993</v>
      </c>
      <c r="D7514" s="13"/>
      <c r="E7514" s="14">
        <f t="shared" si="1506"/>
        <v>92.367599999999996</v>
      </c>
      <c r="F7514" s="21">
        <f t="shared" si="1505"/>
        <v>12</v>
      </c>
      <c r="G7514" s="13"/>
      <c r="H7514" s="21">
        <f t="shared" si="1504"/>
        <v>11.999999999999998</v>
      </c>
      <c r="I7514" s="13"/>
      <c r="J7514" s="11" t="str">
        <f t="shared" si="1507"/>
        <v>X</v>
      </c>
      <c r="K7514" s="11" t="str">
        <f t="shared" si="1508"/>
        <v/>
      </c>
      <c r="L7514" s="11" t="str">
        <f t="shared" si="1509"/>
        <v/>
      </c>
      <c r="M7514" s="13"/>
      <c r="X7514" s="13"/>
    </row>
    <row r="7515" spans="1:24" x14ac:dyDescent="0.3">
      <c r="A7515" s="13"/>
      <c r="B7515" s="11">
        <v>8533</v>
      </c>
      <c r="C7515" s="14">
        <f t="shared" si="1503"/>
        <v>92.374200000000002</v>
      </c>
      <c r="D7515" s="13"/>
      <c r="E7515" s="14">
        <f t="shared" si="1506"/>
        <v>92.373000000000005</v>
      </c>
      <c r="F7515" s="21">
        <f t="shared" si="1505"/>
        <v>12</v>
      </c>
      <c r="G7515" s="13"/>
      <c r="H7515" s="21">
        <f t="shared" si="1504"/>
        <v>11.999999999999998</v>
      </c>
      <c r="I7515" s="13"/>
      <c r="J7515" s="11" t="str">
        <f t="shared" si="1507"/>
        <v>X</v>
      </c>
      <c r="K7515" s="11" t="str">
        <f t="shared" si="1508"/>
        <v/>
      </c>
      <c r="L7515" s="11" t="str">
        <f t="shared" si="1509"/>
        <v/>
      </c>
      <c r="M7515" s="13"/>
      <c r="X7515" s="13"/>
    </row>
    <row r="7516" spans="1:24" x14ac:dyDescent="0.3">
      <c r="A7516" s="13"/>
      <c r="B7516" s="11">
        <v>8534</v>
      </c>
      <c r="C7516" s="14">
        <f t="shared" si="1503"/>
        <v>92.3797</v>
      </c>
      <c r="D7516" s="13"/>
      <c r="E7516" s="14">
        <f t="shared" si="1506"/>
        <v>92.378399999999999</v>
      </c>
      <c r="F7516" s="21">
        <f t="shared" si="1505"/>
        <v>12</v>
      </c>
      <c r="G7516" s="13"/>
      <c r="H7516" s="21">
        <f t="shared" si="1504"/>
        <v>13</v>
      </c>
      <c r="I7516" s="13"/>
      <c r="J7516" s="11" t="str">
        <f t="shared" si="1507"/>
        <v/>
      </c>
      <c r="K7516" s="11" t="str">
        <f t="shared" si="1508"/>
        <v>U</v>
      </c>
      <c r="L7516" s="11" t="str">
        <f t="shared" si="1509"/>
        <v/>
      </c>
      <c r="M7516" s="13"/>
      <c r="X7516" s="13"/>
    </row>
    <row r="7517" spans="1:24" x14ac:dyDescent="0.3">
      <c r="A7517" s="13"/>
      <c r="B7517" s="11">
        <v>8535</v>
      </c>
      <c r="C7517" s="14">
        <f t="shared" si="1503"/>
        <v>92.385099999999994</v>
      </c>
      <c r="D7517" s="13"/>
      <c r="E7517" s="14">
        <f t="shared" si="1506"/>
        <v>92.383799999999994</v>
      </c>
      <c r="F7517" s="21">
        <f t="shared" si="1505"/>
        <v>12</v>
      </c>
      <c r="G7517" s="13"/>
      <c r="H7517" s="21">
        <f t="shared" si="1504"/>
        <v>13</v>
      </c>
      <c r="I7517" s="13"/>
      <c r="J7517" s="11" t="str">
        <f t="shared" si="1507"/>
        <v/>
      </c>
      <c r="K7517" s="11" t="str">
        <f t="shared" si="1508"/>
        <v>U</v>
      </c>
      <c r="L7517" s="11" t="str">
        <f t="shared" si="1509"/>
        <v/>
      </c>
      <c r="M7517" s="13"/>
      <c r="X7517" s="13"/>
    </row>
    <row r="7518" spans="1:24" x14ac:dyDescent="0.3">
      <c r="A7518" s="13"/>
      <c r="B7518" s="11">
        <v>8536</v>
      </c>
      <c r="C7518" s="14">
        <f t="shared" si="1503"/>
        <v>92.390500000000003</v>
      </c>
      <c r="D7518" s="13"/>
      <c r="E7518" s="14">
        <f t="shared" si="1506"/>
        <v>92.389200000000002</v>
      </c>
      <c r="F7518" s="21">
        <f t="shared" si="1505"/>
        <v>13</v>
      </c>
      <c r="G7518" s="13"/>
      <c r="H7518" s="21">
        <f t="shared" si="1504"/>
        <v>13</v>
      </c>
      <c r="I7518" s="13"/>
      <c r="J7518" s="11" t="str">
        <f t="shared" si="1507"/>
        <v>X</v>
      </c>
      <c r="K7518" s="11" t="str">
        <f t="shared" si="1508"/>
        <v/>
      </c>
      <c r="L7518" s="11" t="str">
        <f t="shared" si="1509"/>
        <v/>
      </c>
      <c r="M7518" s="13"/>
      <c r="X7518" s="13"/>
    </row>
    <row r="7519" spans="1:24" x14ac:dyDescent="0.3">
      <c r="A7519" s="13"/>
      <c r="B7519" s="11">
        <v>8537</v>
      </c>
      <c r="C7519" s="14">
        <f t="shared" si="1503"/>
        <v>92.395899999999997</v>
      </c>
      <c r="D7519" s="13"/>
      <c r="E7519" s="14">
        <f t="shared" si="1506"/>
        <v>92.394599999999997</v>
      </c>
      <c r="F7519" s="21">
        <f t="shared" si="1505"/>
        <v>13</v>
      </c>
      <c r="G7519" s="13"/>
      <c r="H7519" s="21">
        <f t="shared" si="1504"/>
        <v>13</v>
      </c>
      <c r="I7519" s="13"/>
      <c r="J7519" s="11" t="str">
        <f t="shared" si="1507"/>
        <v>X</v>
      </c>
      <c r="K7519" s="11" t="str">
        <f t="shared" si="1508"/>
        <v/>
      </c>
      <c r="L7519" s="11" t="str">
        <f t="shared" si="1509"/>
        <v/>
      </c>
      <c r="M7519" s="13"/>
      <c r="X7519" s="13"/>
    </row>
    <row r="7520" spans="1:24" x14ac:dyDescent="0.3">
      <c r="A7520" s="13"/>
      <c r="B7520" s="11">
        <v>8538</v>
      </c>
      <c r="C7520" s="14">
        <f t="shared" si="1503"/>
        <v>92.401300000000006</v>
      </c>
      <c r="D7520" s="13"/>
      <c r="E7520" s="14">
        <f t="shared" si="1506"/>
        <v>92.4</v>
      </c>
      <c r="F7520" s="21">
        <f t="shared" si="1505"/>
        <v>13</v>
      </c>
      <c r="G7520" s="13"/>
      <c r="H7520" s="21">
        <f t="shared" si="1504"/>
        <v>13</v>
      </c>
      <c r="I7520" s="13"/>
      <c r="J7520" s="11" t="str">
        <f t="shared" si="1507"/>
        <v>X</v>
      </c>
      <c r="K7520" s="11" t="str">
        <f t="shared" si="1508"/>
        <v/>
      </c>
      <c r="L7520" s="11" t="str">
        <f t="shared" si="1509"/>
        <v/>
      </c>
      <c r="M7520" s="13"/>
      <c r="X7520" s="13"/>
    </row>
    <row r="7521" spans="1:24" x14ac:dyDescent="0.3">
      <c r="A7521" s="13"/>
      <c r="B7521" s="11">
        <v>8539</v>
      </c>
      <c r="C7521" s="14">
        <f t="shared" si="1503"/>
        <v>92.406700000000001</v>
      </c>
      <c r="D7521" s="13"/>
      <c r="E7521" s="14">
        <f t="shared" si="1506"/>
        <v>92.4054</v>
      </c>
      <c r="F7521" s="21">
        <f t="shared" si="1505"/>
        <v>13</v>
      </c>
      <c r="G7521" s="13"/>
      <c r="H7521" s="21">
        <f t="shared" si="1504"/>
        <v>13</v>
      </c>
      <c r="I7521" s="13"/>
      <c r="J7521" s="11" t="str">
        <f t="shared" si="1507"/>
        <v>X</v>
      </c>
      <c r="K7521" s="11" t="str">
        <f t="shared" si="1508"/>
        <v/>
      </c>
      <c r="L7521" s="11" t="str">
        <f t="shared" si="1509"/>
        <v/>
      </c>
      <c r="M7521" s="13"/>
      <c r="X7521" s="13"/>
    </row>
    <row r="7522" spans="1:24" x14ac:dyDescent="0.3">
      <c r="A7522" s="13"/>
      <c r="B7522" s="11">
        <v>8540</v>
      </c>
      <c r="C7522" s="14">
        <f t="shared" si="1503"/>
        <v>92.412099999999995</v>
      </c>
      <c r="D7522" s="13"/>
      <c r="E7522" s="14">
        <f t="shared" si="1506"/>
        <v>92.410799999999995</v>
      </c>
      <c r="F7522" s="21">
        <f t="shared" si="1505"/>
        <v>13</v>
      </c>
      <c r="G7522" s="13"/>
      <c r="H7522" s="21">
        <f t="shared" si="1504"/>
        <v>13</v>
      </c>
      <c r="I7522" s="13"/>
      <c r="J7522" s="11" t="str">
        <f t="shared" si="1507"/>
        <v>X</v>
      </c>
      <c r="K7522" s="11" t="str">
        <f t="shared" si="1508"/>
        <v/>
      </c>
      <c r="L7522" s="11" t="str">
        <f t="shared" si="1509"/>
        <v/>
      </c>
      <c r="M7522" s="13"/>
      <c r="X7522" s="13"/>
    </row>
    <row r="7523" spans="1:24" x14ac:dyDescent="0.3">
      <c r="A7523" s="13"/>
      <c r="B7523" s="11">
        <v>8541</v>
      </c>
      <c r="C7523" s="14">
        <f t="shared" si="1503"/>
        <v>92.417500000000004</v>
      </c>
      <c r="D7523" s="13"/>
      <c r="E7523" s="14">
        <f t="shared" si="1506"/>
        <v>92.416200000000003</v>
      </c>
      <c r="F7523" s="21">
        <f t="shared" si="1505"/>
        <v>13</v>
      </c>
      <c r="G7523" s="13"/>
      <c r="H7523" s="21">
        <f t="shared" si="1504"/>
        <v>13</v>
      </c>
      <c r="I7523" s="13"/>
      <c r="J7523" s="11" t="str">
        <f t="shared" si="1507"/>
        <v>X</v>
      </c>
      <c r="K7523" s="11" t="str">
        <f t="shared" si="1508"/>
        <v/>
      </c>
      <c r="L7523" s="11" t="str">
        <f t="shared" si="1509"/>
        <v/>
      </c>
      <c r="M7523" s="13"/>
      <c r="X7523" s="13"/>
    </row>
    <row r="7524" spans="1:24" x14ac:dyDescent="0.3">
      <c r="A7524" s="13"/>
      <c r="B7524" s="11">
        <v>8542</v>
      </c>
      <c r="C7524" s="14">
        <f t="shared" si="1503"/>
        <v>92.422899999999998</v>
      </c>
      <c r="D7524" s="13"/>
      <c r="E7524" s="14">
        <f t="shared" si="1506"/>
        <v>92.421599999999998</v>
      </c>
      <c r="F7524" s="21">
        <v>13</v>
      </c>
      <c r="G7524" s="13"/>
      <c r="H7524" s="21">
        <f t="shared" si="1504"/>
        <v>13</v>
      </c>
      <c r="I7524" s="13"/>
      <c r="J7524" s="11" t="str">
        <f t="shared" si="1507"/>
        <v>X</v>
      </c>
      <c r="K7524" s="11" t="str">
        <f t="shared" si="1508"/>
        <v/>
      </c>
      <c r="L7524" s="11" t="str">
        <f t="shared" si="1509"/>
        <v/>
      </c>
      <c r="M7524" s="13"/>
      <c r="X7524" s="13"/>
    </row>
    <row r="7525" spans="1:24" x14ac:dyDescent="0.3">
      <c r="A7525" s="13"/>
      <c r="B7525" s="11">
        <v>8543</v>
      </c>
      <c r="C7525" s="14">
        <f t="shared" si="1503"/>
        <v>92.428399999999996</v>
      </c>
      <c r="D7525" s="13"/>
      <c r="E7525" s="14">
        <f t="shared" si="1506"/>
        <v>92.427000000000007</v>
      </c>
      <c r="F7525" s="21">
        <v>13</v>
      </c>
      <c r="G7525" s="13"/>
      <c r="H7525" s="21">
        <f t="shared" si="1504"/>
        <v>14</v>
      </c>
      <c r="I7525" s="13"/>
      <c r="J7525" s="11" t="str">
        <f t="shared" si="1507"/>
        <v/>
      </c>
      <c r="K7525" s="11" t="str">
        <f t="shared" si="1508"/>
        <v>U</v>
      </c>
      <c r="L7525" s="11" t="str">
        <f t="shared" si="1509"/>
        <v/>
      </c>
      <c r="M7525" s="13"/>
      <c r="X7525" s="13"/>
    </row>
    <row r="7526" spans="1:24" x14ac:dyDescent="0.3">
      <c r="A7526" s="13"/>
      <c r="B7526" s="11">
        <v>8544</v>
      </c>
      <c r="C7526" s="14">
        <f t="shared" si="1503"/>
        <v>92.433800000000005</v>
      </c>
      <c r="D7526" s="13"/>
      <c r="E7526" s="14">
        <f t="shared" si="1506"/>
        <v>92.432400000000001</v>
      </c>
      <c r="F7526" s="21">
        <v>13</v>
      </c>
      <c r="G7526" s="13"/>
      <c r="H7526" s="21">
        <f t="shared" si="1504"/>
        <v>14</v>
      </c>
      <c r="I7526" s="13"/>
      <c r="J7526" s="11" t="str">
        <f t="shared" si="1507"/>
        <v/>
      </c>
      <c r="K7526" s="11" t="str">
        <f t="shared" si="1508"/>
        <v>U</v>
      </c>
      <c r="L7526" s="11" t="str">
        <f t="shared" si="1509"/>
        <v/>
      </c>
      <c r="M7526" s="13"/>
      <c r="X7526" s="13"/>
    </row>
    <row r="7527" spans="1:24" x14ac:dyDescent="0.3">
      <c r="A7527" s="13"/>
      <c r="B7527" s="11">
        <v>8545</v>
      </c>
      <c r="C7527" s="14">
        <f t="shared" si="1503"/>
        <v>92.4392</v>
      </c>
      <c r="D7527" s="13"/>
      <c r="E7527" s="14">
        <f t="shared" si="1506"/>
        <v>92.437799999999996</v>
      </c>
      <c r="F7527" s="21">
        <v>13</v>
      </c>
      <c r="G7527" s="13"/>
      <c r="H7527" s="21">
        <f t="shared" si="1504"/>
        <v>14</v>
      </c>
      <c r="I7527" s="13"/>
      <c r="J7527" s="11" t="str">
        <f t="shared" si="1507"/>
        <v/>
      </c>
      <c r="K7527" s="11" t="str">
        <f t="shared" si="1508"/>
        <v>U</v>
      </c>
      <c r="L7527" s="11" t="str">
        <f t="shared" si="1509"/>
        <v/>
      </c>
      <c r="M7527" s="13"/>
      <c r="X7527" s="13"/>
    </row>
    <row r="7528" spans="1:24" x14ac:dyDescent="0.3">
      <c r="A7528" s="13"/>
      <c r="B7528" s="11">
        <v>8546</v>
      </c>
      <c r="C7528" s="14">
        <f t="shared" si="1503"/>
        <v>92.444599999999994</v>
      </c>
      <c r="D7528" s="13"/>
      <c r="E7528" s="14">
        <f t="shared" si="1506"/>
        <v>92.443200000000004</v>
      </c>
      <c r="F7528" s="21">
        <v>13</v>
      </c>
      <c r="G7528" s="13"/>
      <c r="H7528" s="21">
        <f t="shared" si="1504"/>
        <v>14</v>
      </c>
      <c r="I7528" s="13"/>
      <c r="J7528" s="11" t="str">
        <f t="shared" si="1507"/>
        <v/>
      </c>
      <c r="K7528" s="11" t="str">
        <f t="shared" si="1508"/>
        <v>U</v>
      </c>
      <c r="L7528" s="11" t="str">
        <f t="shared" si="1509"/>
        <v/>
      </c>
      <c r="M7528" s="13"/>
      <c r="X7528" s="13"/>
    </row>
    <row r="7529" spans="1:24" x14ac:dyDescent="0.3">
      <c r="A7529" s="13"/>
      <c r="B7529" s="11">
        <v>8547</v>
      </c>
      <c r="C7529" s="14">
        <f t="shared" si="1503"/>
        <v>92.45</v>
      </c>
      <c r="D7529" s="13"/>
      <c r="E7529" s="14">
        <f t="shared" si="1506"/>
        <v>92.448599999999999</v>
      </c>
      <c r="F7529" s="21">
        <v>13</v>
      </c>
      <c r="G7529" s="13"/>
      <c r="H7529" s="21">
        <f t="shared" si="1504"/>
        <v>14</v>
      </c>
      <c r="I7529" s="13"/>
      <c r="J7529" s="11" t="str">
        <f t="shared" si="1507"/>
        <v/>
      </c>
      <c r="K7529" s="11" t="str">
        <f t="shared" si="1508"/>
        <v>U</v>
      </c>
      <c r="L7529" s="11" t="str">
        <f t="shared" si="1509"/>
        <v/>
      </c>
      <c r="M7529" s="13"/>
      <c r="X7529" s="13"/>
    </row>
    <row r="7530" spans="1:24" x14ac:dyDescent="0.3">
      <c r="A7530" s="13"/>
      <c r="B7530" s="11">
        <v>8548</v>
      </c>
      <c r="C7530" s="14">
        <f t="shared" si="1503"/>
        <v>92.455399999999997</v>
      </c>
      <c r="D7530" s="13"/>
      <c r="E7530" s="14">
        <f t="shared" si="1506"/>
        <v>92.454099999999997</v>
      </c>
      <c r="F7530" s="21">
        <v>13</v>
      </c>
      <c r="G7530" s="13"/>
      <c r="H7530" s="21">
        <f t="shared" si="1504"/>
        <v>13</v>
      </c>
      <c r="I7530" s="13"/>
      <c r="J7530" s="11" t="str">
        <f t="shared" si="1507"/>
        <v>X</v>
      </c>
      <c r="K7530" s="11" t="str">
        <f t="shared" si="1508"/>
        <v/>
      </c>
      <c r="L7530" s="11" t="str">
        <f t="shared" si="1509"/>
        <v/>
      </c>
      <c r="M7530" s="13"/>
      <c r="X7530" s="13"/>
    </row>
    <row r="7531" spans="1:24" x14ac:dyDescent="0.3">
      <c r="A7531" s="13"/>
      <c r="B7531" s="11">
        <v>8549</v>
      </c>
      <c r="C7531" s="14">
        <f t="shared" si="1503"/>
        <v>92.460800000000006</v>
      </c>
      <c r="D7531" s="13"/>
      <c r="E7531" s="14">
        <f t="shared" si="1506"/>
        <v>92.459500000000006</v>
      </c>
      <c r="F7531" s="21">
        <v>13</v>
      </c>
      <c r="G7531" s="13"/>
      <c r="H7531" s="21">
        <f t="shared" si="1504"/>
        <v>13</v>
      </c>
      <c r="I7531" s="13"/>
      <c r="J7531" s="11" t="str">
        <f t="shared" si="1507"/>
        <v>X</v>
      </c>
      <c r="K7531" s="11" t="str">
        <f t="shared" si="1508"/>
        <v/>
      </c>
      <c r="L7531" s="11" t="str">
        <f t="shared" si="1509"/>
        <v/>
      </c>
      <c r="M7531" s="13"/>
      <c r="X7531" s="13"/>
    </row>
    <row r="7532" spans="1:24" x14ac:dyDescent="0.3">
      <c r="A7532" s="13"/>
      <c r="B7532" s="11">
        <v>8550</v>
      </c>
      <c r="C7532" s="14">
        <f t="shared" si="1503"/>
        <v>92.466200000000001</v>
      </c>
      <c r="D7532" s="13"/>
      <c r="E7532" s="14">
        <f t="shared" si="1506"/>
        <v>92.4649</v>
      </c>
      <c r="F7532" s="21">
        <v>13</v>
      </c>
      <c r="G7532" s="13"/>
      <c r="H7532" s="21">
        <f t="shared" si="1504"/>
        <v>13</v>
      </c>
      <c r="I7532" s="13"/>
      <c r="J7532" s="11" t="str">
        <f t="shared" si="1507"/>
        <v>X</v>
      </c>
      <c r="K7532" s="11" t="str">
        <f t="shared" si="1508"/>
        <v/>
      </c>
      <c r="L7532" s="11" t="str">
        <f t="shared" si="1509"/>
        <v/>
      </c>
      <c r="M7532" s="13"/>
      <c r="X7532" s="13"/>
    </row>
    <row r="7533" spans="1:24" x14ac:dyDescent="0.3">
      <c r="A7533" s="13"/>
      <c r="B7533" s="11">
        <v>8551</v>
      </c>
      <c r="C7533" s="14">
        <f t="shared" si="1503"/>
        <v>92.471599999999995</v>
      </c>
      <c r="D7533" s="13"/>
      <c r="E7533" s="14">
        <f t="shared" si="1506"/>
        <v>92.470299999999995</v>
      </c>
      <c r="F7533" s="21">
        <v>13</v>
      </c>
      <c r="G7533" s="13"/>
      <c r="H7533" s="21">
        <f t="shared" si="1504"/>
        <v>13</v>
      </c>
      <c r="I7533" s="13"/>
      <c r="J7533" s="11" t="str">
        <f t="shared" si="1507"/>
        <v>X</v>
      </c>
      <c r="K7533" s="11" t="str">
        <f t="shared" si="1508"/>
        <v/>
      </c>
      <c r="L7533" s="11" t="str">
        <f t="shared" si="1509"/>
        <v/>
      </c>
      <c r="M7533" s="13"/>
      <c r="X7533" s="13"/>
    </row>
    <row r="7534" spans="1:24" x14ac:dyDescent="0.3">
      <c r="A7534" s="13"/>
      <c r="B7534" s="11">
        <v>8552</v>
      </c>
      <c r="C7534" s="14">
        <f t="shared" si="1503"/>
        <v>92.477000000000004</v>
      </c>
      <c r="D7534" s="13"/>
      <c r="E7534" s="14">
        <f t="shared" si="1506"/>
        <v>92.475700000000003</v>
      </c>
      <c r="F7534" s="21">
        <v>13</v>
      </c>
      <c r="G7534" s="13"/>
      <c r="H7534" s="21">
        <f t="shared" si="1504"/>
        <v>13</v>
      </c>
      <c r="I7534" s="13"/>
      <c r="J7534" s="11" t="str">
        <f t="shared" si="1507"/>
        <v>X</v>
      </c>
      <c r="K7534" s="11" t="str">
        <f t="shared" si="1508"/>
        <v/>
      </c>
      <c r="L7534" s="11" t="str">
        <f t="shared" si="1509"/>
        <v/>
      </c>
      <c r="M7534" s="13"/>
      <c r="X7534" s="13"/>
    </row>
    <row r="7535" spans="1:24" x14ac:dyDescent="0.3">
      <c r="A7535" s="13"/>
      <c r="B7535" s="11">
        <v>8553</v>
      </c>
      <c r="C7535" s="14">
        <f t="shared" si="1503"/>
        <v>92.482399999999998</v>
      </c>
      <c r="D7535" s="13"/>
      <c r="E7535" s="14">
        <f t="shared" si="1506"/>
        <v>92.481099999999998</v>
      </c>
      <c r="F7535" s="21">
        <v>13</v>
      </c>
      <c r="G7535" s="13"/>
      <c r="H7535" s="21">
        <f t="shared" si="1504"/>
        <v>13</v>
      </c>
      <c r="I7535" s="13"/>
      <c r="J7535" s="11" t="str">
        <f t="shared" si="1507"/>
        <v>X</v>
      </c>
      <c r="K7535" s="11" t="str">
        <f t="shared" si="1508"/>
        <v/>
      </c>
      <c r="L7535" s="11" t="str">
        <f t="shared" si="1509"/>
        <v/>
      </c>
      <c r="M7535" s="13"/>
      <c r="X7535" s="13"/>
    </row>
    <row r="7536" spans="1:24" x14ac:dyDescent="0.3">
      <c r="A7536" s="13"/>
      <c r="B7536" s="11">
        <v>8554</v>
      </c>
      <c r="C7536" s="14">
        <f t="shared" si="1503"/>
        <v>92.487799999999993</v>
      </c>
      <c r="D7536" s="13"/>
      <c r="E7536" s="14">
        <f t="shared" si="1506"/>
        <v>92.486500000000007</v>
      </c>
      <c r="F7536" s="21">
        <v>13</v>
      </c>
      <c r="G7536" s="13"/>
      <c r="H7536" s="21">
        <f t="shared" si="1504"/>
        <v>13</v>
      </c>
      <c r="I7536" s="13"/>
      <c r="J7536" s="11" t="str">
        <f t="shared" si="1507"/>
        <v>X</v>
      </c>
      <c r="K7536" s="11" t="str">
        <f t="shared" si="1508"/>
        <v/>
      </c>
      <c r="L7536" s="11" t="str">
        <f t="shared" si="1509"/>
        <v/>
      </c>
      <c r="M7536" s="13"/>
      <c r="X7536" s="13"/>
    </row>
    <row r="7537" spans="1:24" x14ac:dyDescent="0.3">
      <c r="A7537" s="13"/>
      <c r="B7537" s="11">
        <v>8555</v>
      </c>
      <c r="C7537" s="14">
        <f t="shared" si="1503"/>
        <v>92.493200000000002</v>
      </c>
      <c r="D7537" s="13"/>
      <c r="E7537" s="14">
        <f t="shared" si="1506"/>
        <v>92.491900000000001</v>
      </c>
      <c r="F7537" s="21">
        <v>13</v>
      </c>
      <c r="G7537" s="13"/>
      <c r="H7537" s="21">
        <f t="shared" si="1504"/>
        <v>13</v>
      </c>
      <c r="I7537" s="13"/>
      <c r="J7537" s="11" t="str">
        <f t="shared" si="1507"/>
        <v>X</v>
      </c>
      <c r="K7537" s="11" t="str">
        <f t="shared" si="1508"/>
        <v/>
      </c>
      <c r="L7537" s="11" t="str">
        <f t="shared" si="1509"/>
        <v/>
      </c>
      <c r="M7537" s="13"/>
      <c r="X7537" s="13"/>
    </row>
    <row r="7538" spans="1:24" x14ac:dyDescent="0.3">
      <c r="A7538" s="13"/>
      <c r="B7538" s="11">
        <v>8556</v>
      </c>
      <c r="C7538" s="14">
        <f t="shared" si="1503"/>
        <v>92.498599999999996</v>
      </c>
      <c r="D7538" s="13"/>
      <c r="E7538" s="14">
        <f t="shared" si="1506"/>
        <v>92.497299999999996</v>
      </c>
      <c r="F7538" s="21">
        <v>13</v>
      </c>
      <c r="G7538" s="13"/>
      <c r="H7538" s="21">
        <f t="shared" si="1504"/>
        <v>13</v>
      </c>
      <c r="I7538" s="13"/>
      <c r="J7538" s="11" t="str">
        <f t="shared" si="1507"/>
        <v>X</v>
      </c>
      <c r="K7538" s="11" t="str">
        <f t="shared" si="1508"/>
        <v/>
      </c>
      <c r="L7538" s="11" t="str">
        <f t="shared" si="1509"/>
        <v/>
      </c>
      <c r="M7538" s="13"/>
      <c r="X7538" s="13"/>
    </row>
    <row r="7539" spans="1:24" x14ac:dyDescent="0.3">
      <c r="A7539" s="13"/>
      <c r="B7539" s="11">
        <v>8557</v>
      </c>
      <c r="C7539" s="14">
        <f t="shared" si="1503"/>
        <v>92.504099999999994</v>
      </c>
      <c r="D7539" s="13"/>
      <c r="E7539" s="14">
        <f t="shared" si="1506"/>
        <v>92.502700000000004</v>
      </c>
      <c r="F7539" s="21">
        <v>13</v>
      </c>
      <c r="G7539" s="13"/>
      <c r="H7539" s="21">
        <f t="shared" si="1504"/>
        <v>14</v>
      </c>
      <c r="I7539" s="13"/>
      <c r="J7539" s="11" t="str">
        <f t="shared" si="1507"/>
        <v/>
      </c>
      <c r="K7539" s="11" t="str">
        <f t="shared" si="1508"/>
        <v>U</v>
      </c>
      <c r="L7539" s="11" t="str">
        <f t="shared" si="1509"/>
        <v/>
      </c>
      <c r="M7539" s="13"/>
      <c r="X7539" s="13"/>
    </row>
    <row r="7540" spans="1:24" x14ac:dyDescent="0.3">
      <c r="A7540" s="13"/>
      <c r="B7540" s="11">
        <v>8558</v>
      </c>
      <c r="C7540" s="14">
        <f t="shared" si="1503"/>
        <v>92.509500000000003</v>
      </c>
      <c r="D7540" s="13"/>
      <c r="E7540" s="14">
        <f t="shared" si="1506"/>
        <v>92.508099999999999</v>
      </c>
      <c r="F7540" s="21">
        <v>13</v>
      </c>
      <c r="G7540" s="13"/>
      <c r="H7540" s="21">
        <f t="shared" si="1504"/>
        <v>14</v>
      </c>
      <c r="I7540" s="13"/>
      <c r="J7540" s="11" t="str">
        <f t="shared" si="1507"/>
        <v/>
      </c>
      <c r="K7540" s="11" t="str">
        <f t="shared" si="1508"/>
        <v>U</v>
      </c>
      <c r="L7540" s="11" t="str">
        <f t="shared" si="1509"/>
        <v/>
      </c>
      <c r="M7540" s="13"/>
      <c r="X7540" s="13"/>
    </row>
    <row r="7541" spans="1:24" x14ac:dyDescent="0.3">
      <c r="A7541" s="13"/>
      <c r="B7541" s="11">
        <v>8559</v>
      </c>
      <c r="C7541" s="14">
        <f t="shared" si="1503"/>
        <v>92.514899999999997</v>
      </c>
      <c r="D7541" s="13"/>
      <c r="E7541" s="14">
        <f t="shared" si="1506"/>
        <v>92.513499999999993</v>
      </c>
      <c r="F7541" s="21">
        <v>13</v>
      </c>
      <c r="G7541" s="13"/>
      <c r="H7541" s="21">
        <f t="shared" si="1504"/>
        <v>14</v>
      </c>
      <c r="I7541" s="13"/>
      <c r="J7541" s="11" t="str">
        <f t="shared" si="1507"/>
        <v/>
      </c>
      <c r="K7541" s="11" t="str">
        <f t="shared" si="1508"/>
        <v>U</v>
      </c>
      <c r="L7541" s="11" t="str">
        <f t="shared" si="1509"/>
        <v/>
      </c>
      <c r="M7541" s="13"/>
      <c r="X7541" s="13"/>
    </row>
    <row r="7542" spans="1:24" x14ac:dyDescent="0.3">
      <c r="A7542" s="13"/>
      <c r="B7542" s="11">
        <v>8560</v>
      </c>
      <c r="C7542" s="14">
        <f t="shared" si="1503"/>
        <v>92.520300000000006</v>
      </c>
      <c r="D7542" s="13"/>
      <c r="E7542" s="14">
        <f t="shared" si="1506"/>
        <v>92.518900000000002</v>
      </c>
      <c r="F7542" s="21">
        <v>13</v>
      </c>
      <c r="G7542" s="13"/>
      <c r="H7542" s="21">
        <f t="shared" si="1504"/>
        <v>14</v>
      </c>
      <c r="I7542" s="13"/>
      <c r="J7542" s="11" t="str">
        <f t="shared" si="1507"/>
        <v/>
      </c>
      <c r="K7542" s="11" t="str">
        <f t="shared" si="1508"/>
        <v>U</v>
      </c>
      <c r="L7542" s="11" t="str">
        <f t="shared" si="1509"/>
        <v/>
      </c>
      <c r="M7542" s="13"/>
      <c r="X7542" s="13"/>
    </row>
    <row r="7543" spans="1:24" x14ac:dyDescent="0.3">
      <c r="A7543" s="13"/>
      <c r="B7543" s="11">
        <v>8561</v>
      </c>
      <c r="C7543" s="14">
        <f t="shared" si="1503"/>
        <v>92.525700000000001</v>
      </c>
      <c r="D7543" s="13"/>
      <c r="E7543" s="14">
        <f t="shared" si="1506"/>
        <v>92.524299999999997</v>
      </c>
      <c r="F7543" s="21">
        <v>13</v>
      </c>
      <c r="G7543" s="13"/>
      <c r="H7543" s="21">
        <f t="shared" si="1504"/>
        <v>14</v>
      </c>
      <c r="I7543" s="13"/>
      <c r="J7543" s="11" t="str">
        <f t="shared" ref="J7543:J7574" si="1510">IF(H7543=F7543,"X","")</f>
        <v/>
      </c>
      <c r="K7543" s="11" t="str">
        <f t="shared" ref="K7543:K7574" si="1511">IF(H7543&gt;F7543,"U","")</f>
        <v>U</v>
      </c>
      <c r="L7543" s="11" t="str">
        <f t="shared" ref="L7543:L7574" si="1512">IF(H7543&lt;F7543,"O","")</f>
        <v/>
      </c>
      <c r="M7543" s="13"/>
      <c r="X7543" s="13"/>
    </row>
    <row r="7544" spans="1:24" x14ac:dyDescent="0.3">
      <c r="A7544" s="13"/>
      <c r="B7544" s="11">
        <v>8562</v>
      </c>
      <c r="C7544" s="14">
        <f t="shared" si="1503"/>
        <v>92.531099999999995</v>
      </c>
      <c r="D7544" s="13"/>
      <c r="E7544" s="14">
        <f t="shared" si="1506"/>
        <v>92.529700000000005</v>
      </c>
      <c r="F7544" s="21">
        <v>13</v>
      </c>
      <c r="G7544" s="13"/>
      <c r="H7544" s="21">
        <f t="shared" si="1504"/>
        <v>14</v>
      </c>
      <c r="I7544" s="13"/>
      <c r="J7544" s="11" t="str">
        <f t="shared" si="1510"/>
        <v/>
      </c>
      <c r="K7544" s="11" t="str">
        <f t="shared" si="1511"/>
        <v>U</v>
      </c>
      <c r="L7544" s="11" t="str">
        <f t="shared" si="1512"/>
        <v/>
      </c>
      <c r="M7544" s="13"/>
      <c r="X7544" s="13"/>
    </row>
    <row r="7545" spans="1:24" x14ac:dyDescent="0.3">
      <c r="A7545" s="13"/>
      <c r="B7545" s="11">
        <v>8563</v>
      </c>
      <c r="C7545" s="14">
        <f t="shared" si="1503"/>
        <v>92.536500000000004</v>
      </c>
      <c r="D7545" s="13"/>
      <c r="E7545" s="14">
        <f t="shared" si="1506"/>
        <v>92.5351</v>
      </c>
      <c r="F7545" s="21">
        <v>13</v>
      </c>
      <c r="G7545" s="13"/>
      <c r="H7545" s="21">
        <f t="shared" si="1504"/>
        <v>14</v>
      </c>
      <c r="I7545" s="13"/>
      <c r="J7545" s="11" t="str">
        <f t="shared" si="1510"/>
        <v/>
      </c>
      <c r="K7545" s="11" t="str">
        <f t="shared" si="1511"/>
        <v>U</v>
      </c>
      <c r="L7545" s="11" t="str">
        <f t="shared" si="1512"/>
        <v/>
      </c>
      <c r="M7545" s="13"/>
      <c r="X7545" s="13"/>
    </row>
    <row r="7546" spans="1:24" x14ac:dyDescent="0.3">
      <c r="A7546" s="13"/>
      <c r="B7546" s="11">
        <v>8564</v>
      </c>
      <c r="C7546" s="14">
        <f t="shared" si="1503"/>
        <v>92.541899999999998</v>
      </c>
      <c r="D7546" s="13"/>
      <c r="E7546" s="14">
        <f t="shared" si="1506"/>
        <v>92.540499999999994</v>
      </c>
      <c r="F7546" s="21">
        <v>13</v>
      </c>
      <c r="G7546" s="13"/>
      <c r="H7546" s="21">
        <f t="shared" si="1504"/>
        <v>14</v>
      </c>
      <c r="I7546" s="13"/>
      <c r="J7546" s="11" t="str">
        <f t="shared" si="1510"/>
        <v/>
      </c>
      <c r="K7546" s="11" t="str">
        <f t="shared" si="1511"/>
        <v>U</v>
      </c>
      <c r="L7546" s="11" t="str">
        <f t="shared" si="1512"/>
        <v/>
      </c>
      <c r="M7546" s="13"/>
      <c r="X7546" s="13"/>
    </row>
    <row r="7547" spans="1:24" x14ac:dyDescent="0.3">
      <c r="A7547" s="13"/>
      <c r="B7547" s="11">
        <v>8565</v>
      </c>
      <c r="C7547" s="14">
        <f t="shared" si="1503"/>
        <v>92.547300000000007</v>
      </c>
      <c r="D7547" s="13"/>
      <c r="E7547" s="14">
        <f t="shared" si="1506"/>
        <v>92.545900000000003</v>
      </c>
      <c r="F7547" s="21">
        <v>13</v>
      </c>
      <c r="G7547" s="13"/>
      <c r="H7547" s="21">
        <f t="shared" si="1504"/>
        <v>14</v>
      </c>
      <c r="I7547" s="13"/>
      <c r="J7547" s="11" t="str">
        <f t="shared" si="1510"/>
        <v/>
      </c>
      <c r="K7547" s="11" t="str">
        <f t="shared" si="1511"/>
        <v>U</v>
      </c>
      <c r="L7547" s="11" t="str">
        <f t="shared" si="1512"/>
        <v/>
      </c>
      <c r="M7547" s="13"/>
      <c r="X7547" s="13"/>
    </row>
    <row r="7548" spans="1:24" x14ac:dyDescent="0.3">
      <c r="A7548" s="13"/>
      <c r="B7548" s="11">
        <v>8566</v>
      </c>
      <c r="C7548" s="14">
        <f t="shared" si="1503"/>
        <v>92.552700000000002</v>
      </c>
      <c r="D7548" s="13"/>
      <c r="E7548" s="14">
        <f t="shared" si="1506"/>
        <v>92.551400000000001</v>
      </c>
      <c r="F7548" s="21">
        <v>13</v>
      </c>
      <c r="G7548" s="13"/>
      <c r="H7548" s="21">
        <f t="shared" si="1504"/>
        <v>13</v>
      </c>
      <c r="I7548" s="13"/>
      <c r="J7548" s="11" t="str">
        <f t="shared" si="1510"/>
        <v>X</v>
      </c>
      <c r="K7548" s="11" t="str">
        <f t="shared" si="1511"/>
        <v/>
      </c>
      <c r="L7548" s="11" t="str">
        <f t="shared" si="1512"/>
        <v/>
      </c>
      <c r="M7548" s="13"/>
      <c r="X7548" s="13"/>
    </row>
    <row r="7549" spans="1:24" x14ac:dyDescent="0.3">
      <c r="A7549" s="13"/>
      <c r="B7549" s="11">
        <v>8567</v>
      </c>
      <c r="C7549" s="14">
        <f t="shared" si="1503"/>
        <v>92.558099999999996</v>
      </c>
      <c r="D7549" s="13"/>
      <c r="E7549" s="14">
        <f t="shared" si="1506"/>
        <v>92.556799999999996</v>
      </c>
      <c r="F7549" s="21">
        <v>13</v>
      </c>
      <c r="G7549" s="13"/>
      <c r="H7549" s="21">
        <f t="shared" si="1504"/>
        <v>13</v>
      </c>
      <c r="I7549" s="13"/>
      <c r="J7549" s="11" t="str">
        <f t="shared" si="1510"/>
        <v>X</v>
      </c>
      <c r="K7549" s="11" t="str">
        <f t="shared" si="1511"/>
        <v/>
      </c>
      <c r="L7549" s="11" t="str">
        <f t="shared" si="1512"/>
        <v/>
      </c>
      <c r="M7549" s="13"/>
      <c r="X7549" s="13"/>
    </row>
    <row r="7550" spans="1:24" x14ac:dyDescent="0.3">
      <c r="A7550" s="13"/>
      <c r="B7550" s="11">
        <v>8568</v>
      </c>
      <c r="C7550" s="14">
        <f t="shared" si="1503"/>
        <v>92.563500000000005</v>
      </c>
      <c r="D7550" s="13"/>
      <c r="E7550" s="14">
        <f t="shared" si="1506"/>
        <v>92.562200000000004</v>
      </c>
      <c r="F7550" s="21">
        <v>13</v>
      </c>
      <c r="G7550" s="13"/>
      <c r="H7550" s="21">
        <f t="shared" si="1504"/>
        <v>13</v>
      </c>
      <c r="I7550" s="13"/>
      <c r="J7550" s="11" t="str">
        <f t="shared" si="1510"/>
        <v>X</v>
      </c>
      <c r="K7550" s="11" t="str">
        <f t="shared" si="1511"/>
        <v/>
      </c>
      <c r="L7550" s="11" t="str">
        <f t="shared" si="1512"/>
        <v/>
      </c>
      <c r="M7550" s="13"/>
      <c r="X7550" s="13"/>
    </row>
    <row r="7551" spans="1:24" x14ac:dyDescent="0.3">
      <c r="A7551" s="13"/>
      <c r="B7551" s="11">
        <v>8569</v>
      </c>
      <c r="C7551" s="14">
        <f t="shared" si="1503"/>
        <v>92.568899999999999</v>
      </c>
      <c r="D7551" s="13"/>
      <c r="E7551" s="14">
        <f t="shared" si="1506"/>
        <v>92.567599999999999</v>
      </c>
      <c r="F7551" s="21">
        <v>13</v>
      </c>
      <c r="G7551" s="13"/>
      <c r="H7551" s="21">
        <f t="shared" si="1504"/>
        <v>13</v>
      </c>
      <c r="I7551" s="13"/>
      <c r="J7551" s="11" t="str">
        <f t="shared" si="1510"/>
        <v>X</v>
      </c>
      <c r="K7551" s="11" t="str">
        <f t="shared" si="1511"/>
        <v/>
      </c>
      <c r="L7551" s="11" t="str">
        <f t="shared" si="1512"/>
        <v/>
      </c>
      <c r="M7551" s="13"/>
      <c r="X7551" s="13"/>
    </row>
    <row r="7552" spans="1:24" x14ac:dyDescent="0.3">
      <c r="A7552" s="13"/>
      <c r="B7552" s="11">
        <v>8570</v>
      </c>
      <c r="C7552" s="14">
        <f t="shared" si="1503"/>
        <v>92.574299999999994</v>
      </c>
      <c r="D7552" s="13"/>
      <c r="E7552" s="14">
        <f t="shared" si="1506"/>
        <v>92.572999999999993</v>
      </c>
      <c r="F7552" s="21">
        <v>13</v>
      </c>
      <c r="G7552" s="13"/>
      <c r="H7552" s="21">
        <f t="shared" si="1504"/>
        <v>13</v>
      </c>
      <c r="I7552" s="13"/>
      <c r="J7552" s="11" t="str">
        <f t="shared" si="1510"/>
        <v>X</v>
      </c>
      <c r="K7552" s="11" t="str">
        <f t="shared" si="1511"/>
        <v/>
      </c>
      <c r="L7552" s="11" t="str">
        <f t="shared" si="1512"/>
        <v/>
      </c>
      <c r="M7552" s="13"/>
      <c r="X7552" s="13"/>
    </row>
    <row r="7553" spans="1:24" x14ac:dyDescent="0.3">
      <c r="A7553" s="13"/>
      <c r="B7553" s="11">
        <v>8571</v>
      </c>
      <c r="C7553" s="14">
        <f t="shared" si="1503"/>
        <v>92.579700000000003</v>
      </c>
      <c r="D7553" s="13"/>
      <c r="E7553" s="14">
        <f t="shared" si="1506"/>
        <v>92.578400000000002</v>
      </c>
      <c r="F7553" s="21">
        <v>13</v>
      </c>
      <c r="G7553" s="13"/>
      <c r="H7553" s="21">
        <f t="shared" si="1504"/>
        <v>13</v>
      </c>
      <c r="I7553" s="13"/>
      <c r="J7553" s="11" t="str">
        <f t="shared" si="1510"/>
        <v>X</v>
      </c>
      <c r="K7553" s="11" t="str">
        <f t="shared" si="1511"/>
        <v/>
      </c>
      <c r="L7553" s="11" t="str">
        <f t="shared" si="1512"/>
        <v/>
      </c>
      <c r="M7553" s="13"/>
      <c r="X7553" s="13"/>
    </row>
    <row r="7554" spans="1:24" x14ac:dyDescent="0.3">
      <c r="A7554" s="13"/>
      <c r="B7554" s="11">
        <v>8572</v>
      </c>
      <c r="C7554" s="14">
        <f t="shared" si="1503"/>
        <v>92.585099999999997</v>
      </c>
      <c r="D7554" s="13"/>
      <c r="E7554" s="14">
        <f t="shared" si="1506"/>
        <v>92.583799999999997</v>
      </c>
      <c r="F7554" s="21">
        <f t="shared" ref="F7554:F7579" si="1513">ROUND(13-(((E7554-92)-0.58)/0.14)*(13/6),0)</f>
        <v>13</v>
      </c>
      <c r="G7554" s="13"/>
      <c r="H7554" s="21">
        <f t="shared" si="1504"/>
        <v>13</v>
      </c>
      <c r="I7554" s="13"/>
      <c r="J7554" s="11" t="str">
        <f t="shared" si="1510"/>
        <v>X</v>
      </c>
      <c r="K7554" s="11" t="str">
        <f t="shared" si="1511"/>
        <v/>
      </c>
      <c r="L7554" s="11" t="str">
        <f t="shared" si="1512"/>
        <v/>
      </c>
      <c r="M7554" s="13"/>
      <c r="X7554" s="13"/>
    </row>
    <row r="7555" spans="1:24" x14ac:dyDescent="0.3">
      <c r="A7555" s="13"/>
      <c r="B7555" s="11">
        <v>8573</v>
      </c>
      <c r="C7555" s="14">
        <f t="shared" si="1503"/>
        <v>92.590500000000006</v>
      </c>
      <c r="D7555" s="13"/>
      <c r="E7555" s="14">
        <f t="shared" si="1506"/>
        <v>92.589200000000005</v>
      </c>
      <c r="F7555" s="21">
        <f t="shared" si="1513"/>
        <v>13</v>
      </c>
      <c r="G7555" s="13"/>
      <c r="H7555" s="21">
        <f t="shared" si="1504"/>
        <v>13</v>
      </c>
      <c r="I7555" s="13"/>
      <c r="J7555" s="11" t="str">
        <f t="shared" si="1510"/>
        <v>X</v>
      </c>
      <c r="K7555" s="11" t="str">
        <f t="shared" si="1511"/>
        <v/>
      </c>
      <c r="L7555" s="11" t="str">
        <f t="shared" si="1512"/>
        <v/>
      </c>
      <c r="M7555" s="13"/>
      <c r="X7555" s="13"/>
    </row>
    <row r="7556" spans="1:24" x14ac:dyDescent="0.3">
      <c r="A7556" s="13"/>
      <c r="B7556" s="11">
        <v>8574</v>
      </c>
      <c r="C7556" s="14">
        <f t="shared" si="1503"/>
        <v>92.5959</v>
      </c>
      <c r="D7556" s="13"/>
      <c r="E7556" s="14">
        <f t="shared" si="1506"/>
        <v>92.5946</v>
      </c>
      <c r="F7556" s="21">
        <f t="shared" si="1513"/>
        <v>13</v>
      </c>
      <c r="G7556" s="13"/>
      <c r="H7556" s="21">
        <f t="shared" si="1504"/>
        <v>13</v>
      </c>
      <c r="I7556" s="13"/>
      <c r="J7556" s="11" t="str">
        <f t="shared" si="1510"/>
        <v>X</v>
      </c>
      <c r="K7556" s="11" t="str">
        <f t="shared" si="1511"/>
        <v/>
      </c>
      <c r="L7556" s="11" t="str">
        <f t="shared" si="1512"/>
        <v/>
      </c>
      <c r="M7556" s="13"/>
      <c r="X7556" s="13"/>
    </row>
    <row r="7557" spans="1:24" x14ac:dyDescent="0.3">
      <c r="A7557" s="13"/>
      <c r="B7557" s="11">
        <v>8575</v>
      </c>
      <c r="C7557" s="14">
        <f t="shared" si="1503"/>
        <v>92.601299999999995</v>
      </c>
      <c r="D7557" s="13"/>
      <c r="E7557" s="14">
        <f t="shared" si="1506"/>
        <v>92.6</v>
      </c>
      <c r="F7557" s="21">
        <f t="shared" si="1513"/>
        <v>13</v>
      </c>
      <c r="G7557" s="13"/>
      <c r="H7557" s="21">
        <f t="shared" si="1504"/>
        <v>13</v>
      </c>
      <c r="I7557" s="13"/>
      <c r="J7557" s="11" t="str">
        <f t="shared" si="1510"/>
        <v>X</v>
      </c>
      <c r="K7557" s="11" t="str">
        <f t="shared" si="1511"/>
        <v/>
      </c>
      <c r="L7557" s="11" t="str">
        <f t="shared" si="1512"/>
        <v/>
      </c>
      <c r="M7557" s="13"/>
      <c r="X7557" s="13"/>
    </row>
    <row r="7558" spans="1:24" x14ac:dyDescent="0.3">
      <c r="A7558" s="13"/>
      <c r="B7558" s="11">
        <v>8576</v>
      </c>
      <c r="C7558" s="14">
        <f t="shared" ref="C7558:C7621" si="1514">ROUND(SQRT(B7558),4)</f>
        <v>92.606700000000004</v>
      </c>
      <c r="D7558" s="13"/>
      <c r="E7558" s="14">
        <f t="shared" si="1506"/>
        <v>92.605400000000003</v>
      </c>
      <c r="F7558" s="21">
        <f t="shared" si="1513"/>
        <v>13</v>
      </c>
      <c r="G7558" s="13"/>
      <c r="H7558" s="21">
        <f t="shared" si="1504"/>
        <v>13</v>
      </c>
      <c r="I7558" s="13"/>
      <c r="J7558" s="11" t="str">
        <f t="shared" si="1510"/>
        <v>X</v>
      </c>
      <c r="K7558" s="11" t="str">
        <f t="shared" si="1511"/>
        <v/>
      </c>
      <c r="L7558" s="11" t="str">
        <f t="shared" si="1512"/>
        <v/>
      </c>
      <c r="M7558" s="13"/>
      <c r="X7558" s="13"/>
    </row>
    <row r="7559" spans="1:24" x14ac:dyDescent="0.3">
      <c r="A7559" s="13"/>
      <c r="B7559" s="11">
        <v>8577</v>
      </c>
      <c r="C7559" s="14">
        <f t="shared" si="1514"/>
        <v>92.612099999999998</v>
      </c>
      <c r="D7559" s="13"/>
      <c r="E7559" s="14">
        <f t="shared" si="1506"/>
        <v>92.610799999999998</v>
      </c>
      <c r="F7559" s="21">
        <f t="shared" si="1513"/>
        <v>13</v>
      </c>
      <c r="G7559" s="13"/>
      <c r="H7559" s="21">
        <f t="shared" ref="H7559:H7622" si="1515">ROUND(C7559-E7559,4)*10000</f>
        <v>13</v>
      </c>
      <c r="I7559" s="13"/>
      <c r="J7559" s="11" t="str">
        <f t="shared" si="1510"/>
        <v>X</v>
      </c>
      <c r="K7559" s="11" t="str">
        <f t="shared" si="1511"/>
        <v/>
      </c>
      <c r="L7559" s="11" t="str">
        <f t="shared" si="1512"/>
        <v/>
      </c>
      <c r="M7559" s="13"/>
      <c r="X7559" s="13"/>
    </row>
    <row r="7560" spans="1:24" x14ac:dyDescent="0.3">
      <c r="A7560" s="13"/>
      <c r="B7560" s="11">
        <v>8578</v>
      </c>
      <c r="C7560" s="14">
        <f t="shared" si="1514"/>
        <v>92.617500000000007</v>
      </c>
      <c r="D7560" s="13"/>
      <c r="E7560" s="14">
        <f t="shared" si="1506"/>
        <v>92.616200000000006</v>
      </c>
      <c r="F7560" s="21">
        <f t="shared" si="1513"/>
        <v>12</v>
      </c>
      <c r="G7560" s="13"/>
      <c r="H7560" s="21">
        <f t="shared" si="1515"/>
        <v>13</v>
      </c>
      <c r="I7560" s="13"/>
      <c r="J7560" s="11" t="str">
        <f t="shared" si="1510"/>
        <v/>
      </c>
      <c r="K7560" s="11" t="str">
        <f t="shared" si="1511"/>
        <v>U</v>
      </c>
      <c r="L7560" s="11" t="str">
        <f t="shared" si="1512"/>
        <v/>
      </c>
      <c r="M7560" s="13"/>
      <c r="X7560" s="13"/>
    </row>
    <row r="7561" spans="1:24" x14ac:dyDescent="0.3">
      <c r="A7561" s="13"/>
      <c r="B7561" s="11">
        <v>8579</v>
      </c>
      <c r="C7561" s="14">
        <f t="shared" si="1514"/>
        <v>92.622900000000001</v>
      </c>
      <c r="D7561" s="13"/>
      <c r="E7561" s="14">
        <f t="shared" si="1506"/>
        <v>92.621600000000001</v>
      </c>
      <c r="F7561" s="21">
        <f t="shared" si="1513"/>
        <v>12</v>
      </c>
      <c r="G7561" s="13"/>
      <c r="H7561" s="21">
        <f t="shared" si="1515"/>
        <v>13</v>
      </c>
      <c r="I7561" s="13"/>
      <c r="J7561" s="11" t="str">
        <f t="shared" si="1510"/>
        <v/>
      </c>
      <c r="K7561" s="11" t="str">
        <f t="shared" si="1511"/>
        <v>U</v>
      </c>
      <c r="L7561" s="11" t="str">
        <f t="shared" si="1512"/>
        <v/>
      </c>
      <c r="M7561" s="13"/>
      <c r="X7561" s="13"/>
    </row>
    <row r="7562" spans="1:24" x14ac:dyDescent="0.3">
      <c r="A7562" s="13"/>
      <c r="B7562" s="11">
        <v>8580</v>
      </c>
      <c r="C7562" s="14">
        <f t="shared" si="1514"/>
        <v>92.628299999999996</v>
      </c>
      <c r="D7562" s="13"/>
      <c r="E7562" s="14">
        <f t="shared" si="1506"/>
        <v>92.626999999999995</v>
      </c>
      <c r="F7562" s="21">
        <f t="shared" si="1513"/>
        <v>12</v>
      </c>
      <c r="G7562" s="13"/>
      <c r="H7562" s="21">
        <f t="shared" si="1515"/>
        <v>13</v>
      </c>
      <c r="I7562" s="13"/>
      <c r="J7562" s="11" t="str">
        <f t="shared" si="1510"/>
        <v/>
      </c>
      <c r="K7562" s="11" t="str">
        <f t="shared" si="1511"/>
        <v>U</v>
      </c>
      <c r="L7562" s="11" t="str">
        <f t="shared" si="1512"/>
        <v/>
      </c>
      <c r="M7562" s="13"/>
      <c r="X7562" s="13"/>
    </row>
    <row r="7563" spans="1:24" x14ac:dyDescent="0.3">
      <c r="A7563" s="13"/>
      <c r="B7563" s="11">
        <v>8581</v>
      </c>
      <c r="C7563" s="14">
        <f t="shared" si="1514"/>
        <v>92.633700000000005</v>
      </c>
      <c r="D7563" s="13"/>
      <c r="E7563" s="14">
        <f t="shared" si="1506"/>
        <v>92.632400000000004</v>
      </c>
      <c r="F7563" s="21">
        <f t="shared" si="1513"/>
        <v>12</v>
      </c>
      <c r="G7563" s="13"/>
      <c r="H7563" s="21">
        <f t="shared" si="1515"/>
        <v>13</v>
      </c>
      <c r="I7563" s="13"/>
      <c r="J7563" s="11" t="str">
        <f t="shared" si="1510"/>
        <v/>
      </c>
      <c r="K7563" s="11" t="str">
        <f t="shared" si="1511"/>
        <v>U</v>
      </c>
      <c r="L7563" s="11" t="str">
        <f t="shared" si="1512"/>
        <v/>
      </c>
      <c r="M7563" s="13"/>
      <c r="X7563" s="13"/>
    </row>
    <row r="7564" spans="1:24" x14ac:dyDescent="0.3">
      <c r="A7564" s="13"/>
      <c r="B7564" s="11">
        <v>8582</v>
      </c>
      <c r="C7564" s="14">
        <f t="shared" si="1514"/>
        <v>92.639099999999999</v>
      </c>
      <c r="D7564" s="13"/>
      <c r="E7564" s="14">
        <f t="shared" si="1506"/>
        <v>92.637799999999999</v>
      </c>
      <c r="F7564" s="21">
        <f t="shared" si="1513"/>
        <v>12</v>
      </c>
      <c r="G7564" s="13"/>
      <c r="H7564" s="21">
        <f t="shared" si="1515"/>
        <v>13</v>
      </c>
      <c r="I7564" s="13"/>
      <c r="J7564" s="11" t="str">
        <f t="shared" si="1510"/>
        <v/>
      </c>
      <c r="K7564" s="11" t="str">
        <f t="shared" si="1511"/>
        <v>U</v>
      </c>
      <c r="L7564" s="11" t="str">
        <f t="shared" si="1512"/>
        <v/>
      </c>
      <c r="M7564" s="13"/>
      <c r="X7564" s="13"/>
    </row>
    <row r="7565" spans="1:24" x14ac:dyDescent="0.3">
      <c r="A7565" s="13"/>
      <c r="B7565" s="11">
        <v>8583</v>
      </c>
      <c r="C7565" s="14">
        <f t="shared" si="1514"/>
        <v>92.644499999999994</v>
      </c>
      <c r="D7565" s="13"/>
      <c r="E7565" s="14">
        <f t="shared" si="1506"/>
        <v>92.643199999999993</v>
      </c>
      <c r="F7565" s="21">
        <f t="shared" si="1513"/>
        <v>12</v>
      </c>
      <c r="G7565" s="13"/>
      <c r="H7565" s="21">
        <f t="shared" si="1515"/>
        <v>13</v>
      </c>
      <c r="I7565" s="13"/>
      <c r="J7565" s="11" t="str">
        <f t="shared" si="1510"/>
        <v/>
      </c>
      <c r="K7565" s="11" t="str">
        <f t="shared" si="1511"/>
        <v>U</v>
      </c>
      <c r="L7565" s="11" t="str">
        <f t="shared" si="1512"/>
        <v/>
      </c>
      <c r="M7565" s="13"/>
      <c r="X7565" s="13"/>
    </row>
    <row r="7566" spans="1:24" x14ac:dyDescent="0.3">
      <c r="A7566" s="13"/>
      <c r="B7566" s="11">
        <v>8584</v>
      </c>
      <c r="C7566" s="14">
        <f t="shared" si="1514"/>
        <v>92.649900000000002</v>
      </c>
      <c r="D7566" s="13"/>
      <c r="E7566" s="14">
        <f t="shared" si="1506"/>
        <v>92.648600000000002</v>
      </c>
      <c r="F7566" s="21">
        <f t="shared" si="1513"/>
        <v>12</v>
      </c>
      <c r="G7566" s="13"/>
      <c r="H7566" s="21">
        <f t="shared" si="1515"/>
        <v>13</v>
      </c>
      <c r="I7566" s="13"/>
      <c r="J7566" s="11" t="str">
        <f t="shared" si="1510"/>
        <v/>
      </c>
      <c r="K7566" s="11" t="str">
        <f t="shared" si="1511"/>
        <v>U</v>
      </c>
      <c r="L7566" s="11" t="str">
        <f t="shared" si="1512"/>
        <v/>
      </c>
      <c r="M7566" s="13"/>
      <c r="X7566" s="13"/>
    </row>
    <row r="7567" spans="1:24" x14ac:dyDescent="0.3">
      <c r="A7567" s="13"/>
      <c r="B7567" s="11">
        <v>8585</v>
      </c>
      <c r="C7567" s="14">
        <f t="shared" si="1514"/>
        <v>92.655299999999997</v>
      </c>
      <c r="D7567" s="13"/>
      <c r="E7567" s="14">
        <f t="shared" si="1506"/>
        <v>92.6541</v>
      </c>
      <c r="F7567" s="21">
        <f t="shared" si="1513"/>
        <v>12</v>
      </c>
      <c r="G7567" s="13"/>
      <c r="H7567" s="21">
        <f t="shared" si="1515"/>
        <v>11.999999999999998</v>
      </c>
      <c r="I7567" s="13"/>
      <c r="J7567" s="11" t="str">
        <f t="shared" si="1510"/>
        <v>X</v>
      </c>
      <c r="K7567" s="11" t="str">
        <f t="shared" si="1511"/>
        <v/>
      </c>
      <c r="L7567" s="11" t="str">
        <f t="shared" si="1512"/>
        <v/>
      </c>
      <c r="M7567" s="13"/>
      <c r="X7567" s="13"/>
    </row>
    <row r="7568" spans="1:24" x14ac:dyDescent="0.3">
      <c r="A7568" s="13"/>
      <c r="B7568" s="11">
        <v>8586</v>
      </c>
      <c r="C7568" s="14">
        <f t="shared" si="1514"/>
        <v>92.660700000000006</v>
      </c>
      <c r="D7568" s="13"/>
      <c r="E7568" s="14">
        <f t="shared" si="1506"/>
        <v>92.659499999999994</v>
      </c>
      <c r="F7568" s="21">
        <f t="shared" si="1513"/>
        <v>12</v>
      </c>
      <c r="G7568" s="13"/>
      <c r="H7568" s="21">
        <f t="shared" si="1515"/>
        <v>11.999999999999998</v>
      </c>
      <c r="I7568" s="13"/>
      <c r="J7568" s="11" t="str">
        <f t="shared" si="1510"/>
        <v>X</v>
      </c>
      <c r="K7568" s="11" t="str">
        <f t="shared" si="1511"/>
        <v/>
      </c>
      <c r="L7568" s="11" t="str">
        <f t="shared" si="1512"/>
        <v/>
      </c>
      <c r="M7568" s="13"/>
      <c r="X7568" s="13"/>
    </row>
    <row r="7569" spans="1:24" x14ac:dyDescent="0.3">
      <c r="A7569" s="13"/>
      <c r="B7569" s="11">
        <v>8587</v>
      </c>
      <c r="C7569" s="14">
        <f t="shared" si="1514"/>
        <v>92.6661</v>
      </c>
      <c r="D7569" s="13"/>
      <c r="E7569" s="14">
        <f t="shared" si="1506"/>
        <v>92.664900000000003</v>
      </c>
      <c r="F7569" s="21">
        <f t="shared" si="1513"/>
        <v>12</v>
      </c>
      <c r="G7569" s="13"/>
      <c r="H7569" s="21">
        <f t="shared" si="1515"/>
        <v>11.999999999999998</v>
      </c>
      <c r="I7569" s="13"/>
      <c r="J7569" s="11" t="str">
        <f t="shared" si="1510"/>
        <v>X</v>
      </c>
      <c r="K7569" s="11" t="str">
        <f t="shared" si="1511"/>
        <v/>
      </c>
      <c r="L7569" s="11" t="str">
        <f t="shared" si="1512"/>
        <v/>
      </c>
      <c r="M7569" s="13"/>
      <c r="X7569" s="13"/>
    </row>
    <row r="7570" spans="1:24" x14ac:dyDescent="0.3">
      <c r="A7570" s="13"/>
      <c r="B7570" s="11">
        <v>8588</v>
      </c>
      <c r="C7570" s="14">
        <f t="shared" si="1514"/>
        <v>92.671499999999995</v>
      </c>
      <c r="D7570" s="13"/>
      <c r="E7570" s="14">
        <f t="shared" si="1506"/>
        <v>92.670299999999997</v>
      </c>
      <c r="F7570" s="21">
        <f t="shared" si="1513"/>
        <v>12</v>
      </c>
      <c r="G7570" s="13"/>
      <c r="H7570" s="21">
        <f t="shared" si="1515"/>
        <v>11.999999999999998</v>
      </c>
      <c r="I7570" s="13"/>
      <c r="J7570" s="11" t="str">
        <f t="shared" si="1510"/>
        <v>X</v>
      </c>
      <c r="K7570" s="11" t="str">
        <f t="shared" si="1511"/>
        <v/>
      </c>
      <c r="L7570" s="11" t="str">
        <f t="shared" si="1512"/>
        <v/>
      </c>
      <c r="M7570" s="13"/>
      <c r="X7570" s="13"/>
    </row>
    <row r="7571" spans="1:24" x14ac:dyDescent="0.3">
      <c r="A7571" s="13"/>
      <c r="B7571" s="11">
        <v>8589</v>
      </c>
      <c r="C7571" s="14">
        <f t="shared" si="1514"/>
        <v>92.676900000000003</v>
      </c>
      <c r="D7571" s="13"/>
      <c r="E7571" s="14">
        <f t="shared" si="1506"/>
        <v>92.675700000000006</v>
      </c>
      <c r="F7571" s="21">
        <f t="shared" si="1513"/>
        <v>12</v>
      </c>
      <c r="G7571" s="13"/>
      <c r="H7571" s="21">
        <f t="shared" si="1515"/>
        <v>11.999999999999998</v>
      </c>
      <c r="I7571" s="13"/>
      <c r="J7571" s="11" t="str">
        <f t="shared" si="1510"/>
        <v>X</v>
      </c>
      <c r="K7571" s="11" t="str">
        <f t="shared" si="1511"/>
        <v/>
      </c>
      <c r="L7571" s="11" t="str">
        <f t="shared" si="1512"/>
        <v/>
      </c>
      <c r="M7571" s="13"/>
      <c r="X7571" s="13"/>
    </row>
    <row r="7572" spans="1:24" x14ac:dyDescent="0.3">
      <c r="A7572" s="13"/>
      <c r="B7572" s="11">
        <v>8590</v>
      </c>
      <c r="C7572" s="14">
        <f t="shared" si="1514"/>
        <v>92.682299999999998</v>
      </c>
      <c r="D7572" s="13"/>
      <c r="E7572" s="14">
        <f t="shared" si="1506"/>
        <v>92.681100000000001</v>
      </c>
      <c r="F7572" s="21">
        <f t="shared" si="1513"/>
        <v>11</v>
      </c>
      <c r="G7572" s="13"/>
      <c r="H7572" s="21">
        <f t="shared" si="1515"/>
        <v>11.999999999999998</v>
      </c>
      <c r="I7572" s="13"/>
      <c r="J7572" s="11" t="str">
        <f t="shared" si="1510"/>
        <v/>
      </c>
      <c r="K7572" s="11" t="str">
        <f t="shared" si="1511"/>
        <v>U</v>
      </c>
      <c r="L7572" s="11" t="str">
        <f t="shared" si="1512"/>
        <v/>
      </c>
      <c r="M7572" s="13"/>
      <c r="X7572" s="13"/>
    </row>
    <row r="7573" spans="1:24" x14ac:dyDescent="0.3">
      <c r="A7573" s="13"/>
      <c r="B7573" s="11">
        <v>8591</v>
      </c>
      <c r="C7573" s="14">
        <f t="shared" si="1514"/>
        <v>92.687600000000003</v>
      </c>
      <c r="D7573" s="13"/>
      <c r="E7573" s="14">
        <f t="shared" si="1506"/>
        <v>92.686499999999995</v>
      </c>
      <c r="F7573" s="21">
        <f t="shared" si="1513"/>
        <v>11</v>
      </c>
      <c r="G7573" s="13"/>
      <c r="H7573" s="21">
        <f t="shared" si="1515"/>
        <v>11</v>
      </c>
      <c r="I7573" s="13"/>
      <c r="J7573" s="11" t="str">
        <f t="shared" si="1510"/>
        <v>X</v>
      </c>
      <c r="K7573" s="11" t="str">
        <f t="shared" si="1511"/>
        <v/>
      </c>
      <c r="L7573" s="11" t="str">
        <f t="shared" si="1512"/>
        <v/>
      </c>
      <c r="M7573" s="13"/>
      <c r="X7573" s="13"/>
    </row>
    <row r="7574" spans="1:24" x14ac:dyDescent="0.3">
      <c r="A7574" s="13"/>
      <c r="B7574" s="11">
        <v>8592</v>
      </c>
      <c r="C7574" s="14">
        <f t="shared" si="1514"/>
        <v>92.692999999999998</v>
      </c>
      <c r="D7574" s="13"/>
      <c r="E7574" s="14">
        <f t="shared" si="1506"/>
        <v>92.691900000000004</v>
      </c>
      <c r="F7574" s="21">
        <f t="shared" si="1513"/>
        <v>11</v>
      </c>
      <c r="G7574" s="13"/>
      <c r="H7574" s="21">
        <f t="shared" si="1515"/>
        <v>11</v>
      </c>
      <c r="I7574" s="13"/>
      <c r="J7574" s="11" t="str">
        <f t="shared" si="1510"/>
        <v>X</v>
      </c>
      <c r="K7574" s="11" t="str">
        <f t="shared" si="1511"/>
        <v/>
      </c>
      <c r="L7574" s="11" t="str">
        <f t="shared" si="1512"/>
        <v/>
      </c>
      <c r="M7574" s="13"/>
      <c r="X7574" s="13"/>
    </row>
    <row r="7575" spans="1:24" x14ac:dyDescent="0.3">
      <c r="A7575" s="13"/>
      <c r="B7575" s="11">
        <v>8593</v>
      </c>
      <c r="C7575" s="14">
        <f t="shared" si="1514"/>
        <v>92.698400000000007</v>
      </c>
      <c r="D7575" s="13"/>
      <c r="E7575" s="14">
        <f t="shared" ref="E7575:E7630" si="1516">ROUND(92+(B7575-8464)/185,4)</f>
        <v>92.697299999999998</v>
      </c>
      <c r="F7575" s="21">
        <f t="shared" si="1513"/>
        <v>11</v>
      </c>
      <c r="G7575" s="13"/>
      <c r="H7575" s="21">
        <f t="shared" si="1515"/>
        <v>11</v>
      </c>
      <c r="I7575" s="13"/>
      <c r="J7575" s="11" t="str">
        <f t="shared" ref="J7575:J7606" si="1517">IF(H7575=F7575,"X","")</f>
        <v>X</v>
      </c>
      <c r="K7575" s="11" t="str">
        <f t="shared" ref="K7575:K7606" si="1518">IF(H7575&gt;F7575,"U","")</f>
        <v/>
      </c>
      <c r="L7575" s="11" t="str">
        <f t="shared" ref="L7575:L7606" si="1519">IF(H7575&lt;F7575,"O","")</f>
        <v/>
      </c>
      <c r="M7575" s="13"/>
      <c r="X7575" s="13"/>
    </row>
    <row r="7576" spans="1:24" x14ac:dyDescent="0.3">
      <c r="A7576" s="13"/>
      <c r="B7576" s="11">
        <v>8594</v>
      </c>
      <c r="C7576" s="14">
        <f t="shared" si="1514"/>
        <v>92.703800000000001</v>
      </c>
      <c r="D7576" s="13"/>
      <c r="E7576" s="14">
        <f t="shared" si="1516"/>
        <v>92.702699999999993</v>
      </c>
      <c r="F7576" s="21">
        <f t="shared" si="1513"/>
        <v>11</v>
      </c>
      <c r="G7576" s="13"/>
      <c r="H7576" s="21">
        <f t="shared" si="1515"/>
        <v>11</v>
      </c>
      <c r="I7576" s="13"/>
      <c r="J7576" s="11" t="str">
        <f t="shared" si="1517"/>
        <v>X</v>
      </c>
      <c r="K7576" s="11" t="str">
        <f t="shared" si="1518"/>
        <v/>
      </c>
      <c r="L7576" s="11" t="str">
        <f t="shared" si="1519"/>
        <v/>
      </c>
      <c r="M7576" s="13"/>
      <c r="X7576" s="13"/>
    </row>
    <row r="7577" spans="1:24" x14ac:dyDescent="0.3">
      <c r="A7577" s="13"/>
      <c r="B7577" s="11">
        <v>8595</v>
      </c>
      <c r="C7577" s="14">
        <f t="shared" si="1514"/>
        <v>92.709199999999996</v>
      </c>
      <c r="D7577" s="13"/>
      <c r="E7577" s="14">
        <f t="shared" si="1516"/>
        <v>92.708100000000002</v>
      </c>
      <c r="F7577" s="21">
        <f t="shared" si="1513"/>
        <v>11</v>
      </c>
      <c r="G7577" s="13"/>
      <c r="H7577" s="21">
        <f t="shared" si="1515"/>
        <v>11</v>
      </c>
      <c r="I7577" s="13"/>
      <c r="J7577" s="11" t="str">
        <f t="shared" si="1517"/>
        <v>X</v>
      </c>
      <c r="K7577" s="11" t="str">
        <f t="shared" si="1518"/>
        <v/>
      </c>
      <c r="L7577" s="11" t="str">
        <f t="shared" si="1519"/>
        <v/>
      </c>
      <c r="M7577" s="13"/>
      <c r="X7577" s="13"/>
    </row>
    <row r="7578" spans="1:24" x14ac:dyDescent="0.3">
      <c r="A7578" s="13"/>
      <c r="B7578" s="11">
        <v>8596</v>
      </c>
      <c r="C7578" s="14">
        <f t="shared" si="1514"/>
        <v>92.714600000000004</v>
      </c>
      <c r="D7578" s="13"/>
      <c r="E7578" s="14">
        <f t="shared" si="1516"/>
        <v>92.713499999999996</v>
      </c>
      <c r="F7578" s="21">
        <f t="shared" si="1513"/>
        <v>11</v>
      </c>
      <c r="G7578" s="13"/>
      <c r="H7578" s="21">
        <f t="shared" si="1515"/>
        <v>11</v>
      </c>
      <c r="I7578" s="13"/>
      <c r="J7578" s="11" t="str">
        <f t="shared" si="1517"/>
        <v>X</v>
      </c>
      <c r="K7578" s="11" t="str">
        <f t="shared" si="1518"/>
        <v/>
      </c>
      <c r="L7578" s="11" t="str">
        <f t="shared" si="1519"/>
        <v/>
      </c>
      <c r="M7578" s="13"/>
      <c r="X7578" s="13"/>
    </row>
    <row r="7579" spans="1:24" x14ac:dyDescent="0.3">
      <c r="A7579" s="13"/>
      <c r="B7579" s="11">
        <v>8597</v>
      </c>
      <c r="C7579" s="14">
        <f t="shared" si="1514"/>
        <v>92.72</v>
      </c>
      <c r="D7579" s="13"/>
      <c r="E7579" s="14">
        <f t="shared" si="1516"/>
        <v>92.718900000000005</v>
      </c>
      <c r="F7579" s="21">
        <f t="shared" si="1513"/>
        <v>11</v>
      </c>
      <c r="G7579" s="13"/>
      <c r="H7579" s="21">
        <f t="shared" si="1515"/>
        <v>11</v>
      </c>
      <c r="I7579" s="13"/>
      <c r="J7579" s="11" t="str">
        <f t="shared" si="1517"/>
        <v>X</v>
      </c>
      <c r="K7579" s="11" t="str">
        <f t="shared" si="1518"/>
        <v/>
      </c>
      <c r="L7579" s="11" t="str">
        <f t="shared" si="1519"/>
        <v/>
      </c>
      <c r="M7579" s="13"/>
      <c r="X7579" s="13"/>
    </row>
    <row r="7580" spans="1:24" x14ac:dyDescent="0.3">
      <c r="A7580" s="13"/>
      <c r="B7580" s="11">
        <v>8598</v>
      </c>
      <c r="C7580" s="14">
        <f t="shared" si="1514"/>
        <v>92.725399999999993</v>
      </c>
      <c r="D7580" s="13"/>
      <c r="E7580" s="14">
        <f t="shared" si="1516"/>
        <v>92.724299999999999</v>
      </c>
      <c r="F7580" s="21">
        <f t="shared" ref="F7580:F7605" si="1520">ROUND((13/2)+((0.86-(E7580-92))/0.14)*(13/3),0)</f>
        <v>11</v>
      </c>
      <c r="G7580" s="13"/>
      <c r="H7580" s="21">
        <f t="shared" si="1515"/>
        <v>11</v>
      </c>
      <c r="I7580" s="13"/>
      <c r="J7580" s="11" t="str">
        <f t="shared" si="1517"/>
        <v>X</v>
      </c>
      <c r="K7580" s="11" t="str">
        <f t="shared" si="1518"/>
        <v/>
      </c>
      <c r="L7580" s="11" t="str">
        <f t="shared" si="1519"/>
        <v/>
      </c>
      <c r="M7580" s="13"/>
      <c r="X7580" s="13"/>
    </row>
    <row r="7581" spans="1:24" x14ac:dyDescent="0.3">
      <c r="A7581" s="13"/>
      <c r="B7581" s="11">
        <v>8599</v>
      </c>
      <c r="C7581" s="14">
        <f t="shared" si="1514"/>
        <v>92.730800000000002</v>
      </c>
      <c r="D7581" s="13"/>
      <c r="E7581" s="14">
        <f t="shared" si="1516"/>
        <v>92.729699999999994</v>
      </c>
      <c r="F7581" s="21">
        <f t="shared" si="1520"/>
        <v>11</v>
      </c>
      <c r="G7581" s="13"/>
      <c r="H7581" s="21">
        <f t="shared" si="1515"/>
        <v>11</v>
      </c>
      <c r="I7581" s="13"/>
      <c r="J7581" s="11" t="str">
        <f t="shared" si="1517"/>
        <v>X</v>
      </c>
      <c r="K7581" s="11" t="str">
        <f t="shared" si="1518"/>
        <v/>
      </c>
      <c r="L7581" s="11" t="str">
        <f t="shared" si="1519"/>
        <v/>
      </c>
      <c r="M7581" s="13"/>
      <c r="X7581" s="13"/>
    </row>
    <row r="7582" spans="1:24" x14ac:dyDescent="0.3">
      <c r="A7582" s="13"/>
      <c r="B7582" s="11">
        <v>8600</v>
      </c>
      <c r="C7582" s="14">
        <f t="shared" si="1514"/>
        <v>92.736199999999997</v>
      </c>
      <c r="D7582" s="13"/>
      <c r="E7582" s="14">
        <f t="shared" si="1516"/>
        <v>92.735100000000003</v>
      </c>
      <c r="F7582" s="21">
        <f t="shared" si="1520"/>
        <v>10</v>
      </c>
      <c r="G7582" s="13"/>
      <c r="H7582" s="21">
        <f t="shared" si="1515"/>
        <v>11</v>
      </c>
      <c r="I7582" s="13"/>
      <c r="J7582" s="11" t="str">
        <f t="shared" si="1517"/>
        <v/>
      </c>
      <c r="K7582" s="11" t="str">
        <f t="shared" si="1518"/>
        <v>U</v>
      </c>
      <c r="L7582" s="11" t="str">
        <f t="shared" si="1519"/>
        <v/>
      </c>
      <c r="M7582" s="13"/>
      <c r="X7582" s="13"/>
    </row>
    <row r="7583" spans="1:24" x14ac:dyDescent="0.3">
      <c r="A7583" s="13"/>
      <c r="B7583" s="11">
        <v>8601</v>
      </c>
      <c r="C7583" s="14">
        <f t="shared" si="1514"/>
        <v>92.741600000000005</v>
      </c>
      <c r="D7583" s="13"/>
      <c r="E7583" s="14">
        <f t="shared" si="1516"/>
        <v>92.740499999999997</v>
      </c>
      <c r="F7583" s="21">
        <f t="shared" si="1520"/>
        <v>10</v>
      </c>
      <c r="G7583" s="13"/>
      <c r="H7583" s="21">
        <f t="shared" si="1515"/>
        <v>11</v>
      </c>
      <c r="I7583" s="13"/>
      <c r="J7583" s="11" t="str">
        <f t="shared" si="1517"/>
        <v/>
      </c>
      <c r="K7583" s="11" t="str">
        <f t="shared" si="1518"/>
        <v>U</v>
      </c>
      <c r="L7583" s="11" t="str">
        <f t="shared" si="1519"/>
        <v/>
      </c>
      <c r="M7583" s="13"/>
      <c r="X7583" s="13"/>
    </row>
    <row r="7584" spans="1:24" x14ac:dyDescent="0.3">
      <c r="A7584" s="13"/>
      <c r="B7584" s="11">
        <v>8602</v>
      </c>
      <c r="C7584" s="14">
        <f t="shared" si="1514"/>
        <v>92.747</v>
      </c>
      <c r="D7584" s="13"/>
      <c r="E7584" s="14">
        <f t="shared" si="1516"/>
        <v>92.745900000000006</v>
      </c>
      <c r="F7584" s="21">
        <f t="shared" si="1520"/>
        <v>10</v>
      </c>
      <c r="G7584" s="13"/>
      <c r="H7584" s="21">
        <f t="shared" si="1515"/>
        <v>11</v>
      </c>
      <c r="I7584" s="13"/>
      <c r="J7584" s="11" t="str">
        <f t="shared" si="1517"/>
        <v/>
      </c>
      <c r="K7584" s="11" t="str">
        <f t="shared" si="1518"/>
        <v>U</v>
      </c>
      <c r="L7584" s="11" t="str">
        <f t="shared" si="1519"/>
        <v/>
      </c>
      <c r="M7584" s="13"/>
      <c r="X7584" s="13"/>
    </row>
    <row r="7585" spans="1:24" x14ac:dyDescent="0.3">
      <c r="A7585" s="13"/>
      <c r="B7585" s="11">
        <v>8603</v>
      </c>
      <c r="C7585" s="14">
        <f t="shared" si="1514"/>
        <v>92.752399999999994</v>
      </c>
      <c r="D7585" s="13"/>
      <c r="E7585" s="14">
        <f t="shared" si="1516"/>
        <v>92.751400000000004</v>
      </c>
      <c r="F7585" s="21">
        <f t="shared" si="1520"/>
        <v>10</v>
      </c>
      <c r="G7585" s="13"/>
      <c r="H7585" s="21">
        <f t="shared" si="1515"/>
        <v>10</v>
      </c>
      <c r="I7585" s="13"/>
      <c r="J7585" s="11" t="str">
        <f t="shared" si="1517"/>
        <v>X</v>
      </c>
      <c r="K7585" s="11" t="str">
        <f t="shared" si="1518"/>
        <v/>
      </c>
      <c r="L7585" s="11" t="str">
        <f t="shared" si="1519"/>
        <v/>
      </c>
      <c r="M7585" s="13"/>
      <c r="X7585" s="13"/>
    </row>
    <row r="7586" spans="1:24" x14ac:dyDescent="0.3">
      <c r="A7586" s="13"/>
      <c r="B7586" s="11">
        <v>8604</v>
      </c>
      <c r="C7586" s="14">
        <f t="shared" si="1514"/>
        <v>92.7577</v>
      </c>
      <c r="D7586" s="13"/>
      <c r="E7586" s="14">
        <f t="shared" si="1516"/>
        <v>92.756799999999998</v>
      </c>
      <c r="F7586" s="21">
        <f t="shared" si="1520"/>
        <v>10</v>
      </c>
      <c r="G7586" s="13"/>
      <c r="H7586" s="21">
        <f t="shared" si="1515"/>
        <v>9</v>
      </c>
      <c r="I7586" s="13"/>
      <c r="J7586" s="11" t="str">
        <f t="shared" si="1517"/>
        <v/>
      </c>
      <c r="K7586" s="11" t="str">
        <f t="shared" si="1518"/>
        <v/>
      </c>
      <c r="L7586" s="11" t="str">
        <f t="shared" si="1519"/>
        <v>O</v>
      </c>
      <c r="M7586" s="13"/>
      <c r="X7586" s="13"/>
    </row>
    <row r="7587" spans="1:24" x14ac:dyDescent="0.3">
      <c r="A7587" s="13"/>
      <c r="B7587" s="11">
        <v>8605</v>
      </c>
      <c r="C7587" s="14">
        <f t="shared" si="1514"/>
        <v>92.763099999999994</v>
      </c>
      <c r="D7587" s="13"/>
      <c r="E7587" s="14">
        <f t="shared" si="1516"/>
        <v>92.762200000000007</v>
      </c>
      <c r="F7587" s="21">
        <f t="shared" si="1520"/>
        <v>10</v>
      </c>
      <c r="G7587" s="13"/>
      <c r="H7587" s="21">
        <f t="shared" si="1515"/>
        <v>9</v>
      </c>
      <c r="I7587" s="13"/>
      <c r="J7587" s="11" t="str">
        <f t="shared" si="1517"/>
        <v/>
      </c>
      <c r="K7587" s="11" t="str">
        <f t="shared" si="1518"/>
        <v/>
      </c>
      <c r="L7587" s="11" t="str">
        <f t="shared" si="1519"/>
        <v>O</v>
      </c>
      <c r="M7587" s="13"/>
      <c r="X7587" s="13"/>
    </row>
    <row r="7588" spans="1:24" x14ac:dyDescent="0.3">
      <c r="A7588" s="13"/>
      <c r="B7588" s="11">
        <v>8606</v>
      </c>
      <c r="C7588" s="14">
        <f t="shared" si="1514"/>
        <v>92.768500000000003</v>
      </c>
      <c r="D7588" s="13"/>
      <c r="E7588" s="14">
        <f t="shared" si="1516"/>
        <v>92.767600000000002</v>
      </c>
      <c r="F7588" s="21">
        <f t="shared" si="1520"/>
        <v>9</v>
      </c>
      <c r="G7588" s="13"/>
      <c r="H7588" s="21">
        <f t="shared" si="1515"/>
        <v>9</v>
      </c>
      <c r="I7588" s="13"/>
      <c r="J7588" s="11" t="str">
        <f t="shared" si="1517"/>
        <v>X</v>
      </c>
      <c r="K7588" s="11" t="str">
        <f t="shared" si="1518"/>
        <v/>
      </c>
      <c r="L7588" s="11" t="str">
        <f t="shared" si="1519"/>
        <v/>
      </c>
      <c r="M7588" s="13"/>
      <c r="X7588" s="13"/>
    </row>
    <row r="7589" spans="1:24" x14ac:dyDescent="0.3">
      <c r="A7589" s="13"/>
      <c r="B7589" s="11">
        <v>8607</v>
      </c>
      <c r="C7589" s="14">
        <f t="shared" si="1514"/>
        <v>92.773899999999998</v>
      </c>
      <c r="D7589" s="13"/>
      <c r="E7589" s="14">
        <f t="shared" si="1516"/>
        <v>92.772999999999996</v>
      </c>
      <c r="F7589" s="21">
        <f t="shared" si="1520"/>
        <v>9</v>
      </c>
      <c r="G7589" s="13"/>
      <c r="H7589" s="21">
        <f t="shared" si="1515"/>
        <v>9</v>
      </c>
      <c r="I7589" s="13"/>
      <c r="J7589" s="11" t="str">
        <f t="shared" si="1517"/>
        <v>X</v>
      </c>
      <c r="K7589" s="11" t="str">
        <f t="shared" si="1518"/>
        <v/>
      </c>
      <c r="L7589" s="11" t="str">
        <f t="shared" si="1519"/>
        <v/>
      </c>
      <c r="M7589" s="13"/>
      <c r="X7589" s="13"/>
    </row>
    <row r="7590" spans="1:24" x14ac:dyDescent="0.3">
      <c r="A7590" s="13"/>
      <c r="B7590" s="11">
        <v>8608</v>
      </c>
      <c r="C7590" s="14">
        <f t="shared" si="1514"/>
        <v>92.779300000000006</v>
      </c>
      <c r="D7590" s="13"/>
      <c r="E7590" s="14">
        <f t="shared" si="1516"/>
        <v>92.778400000000005</v>
      </c>
      <c r="F7590" s="21">
        <f t="shared" si="1520"/>
        <v>9</v>
      </c>
      <c r="G7590" s="13"/>
      <c r="H7590" s="21">
        <f t="shared" si="1515"/>
        <v>9</v>
      </c>
      <c r="I7590" s="13"/>
      <c r="J7590" s="11" t="str">
        <f t="shared" si="1517"/>
        <v>X</v>
      </c>
      <c r="K7590" s="11" t="str">
        <f t="shared" si="1518"/>
        <v/>
      </c>
      <c r="L7590" s="11" t="str">
        <f t="shared" si="1519"/>
        <v/>
      </c>
      <c r="M7590" s="13"/>
      <c r="X7590" s="13"/>
    </row>
    <row r="7591" spans="1:24" x14ac:dyDescent="0.3">
      <c r="A7591" s="13"/>
      <c r="B7591" s="11">
        <v>8609</v>
      </c>
      <c r="C7591" s="14">
        <f t="shared" si="1514"/>
        <v>92.784700000000001</v>
      </c>
      <c r="D7591" s="13"/>
      <c r="E7591" s="14">
        <f t="shared" si="1516"/>
        <v>92.783799999999999</v>
      </c>
      <c r="F7591" s="21">
        <f t="shared" si="1520"/>
        <v>9</v>
      </c>
      <c r="G7591" s="13"/>
      <c r="H7591" s="21">
        <f t="shared" si="1515"/>
        <v>9</v>
      </c>
      <c r="I7591" s="13"/>
      <c r="J7591" s="11" t="str">
        <f t="shared" si="1517"/>
        <v>X</v>
      </c>
      <c r="K7591" s="11" t="str">
        <f t="shared" si="1518"/>
        <v/>
      </c>
      <c r="L7591" s="11" t="str">
        <f t="shared" si="1519"/>
        <v/>
      </c>
      <c r="M7591" s="13"/>
      <c r="X7591" s="13"/>
    </row>
    <row r="7592" spans="1:24" x14ac:dyDescent="0.3">
      <c r="A7592" s="13"/>
      <c r="B7592" s="11">
        <v>8610</v>
      </c>
      <c r="C7592" s="14">
        <f t="shared" si="1514"/>
        <v>92.790099999999995</v>
      </c>
      <c r="D7592" s="13"/>
      <c r="E7592" s="14">
        <f t="shared" si="1516"/>
        <v>92.789199999999994</v>
      </c>
      <c r="F7592" s="21">
        <f t="shared" si="1520"/>
        <v>9</v>
      </c>
      <c r="G7592" s="13"/>
      <c r="H7592" s="21">
        <f t="shared" si="1515"/>
        <v>9</v>
      </c>
      <c r="I7592" s="13"/>
      <c r="J7592" s="11" t="str">
        <f t="shared" si="1517"/>
        <v>X</v>
      </c>
      <c r="K7592" s="11" t="str">
        <f t="shared" si="1518"/>
        <v/>
      </c>
      <c r="L7592" s="11" t="str">
        <f t="shared" si="1519"/>
        <v/>
      </c>
      <c r="M7592" s="13"/>
      <c r="X7592" s="13"/>
    </row>
    <row r="7593" spans="1:24" x14ac:dyDescent="0.3">
      <c r="A7593" s="13"/>
      <c r="B7593" s="11">
        <v>8611</v>
      </c>
      <c r="C7593" s="14">
        <f t="shared" si="1514"/>
        <v>92.795500000000004</v>
      </c>
      <c r="D7593" s="13"/>
      <c r="E7593" s="14">
        <f t="shared" si="1516"/>
        <v>92.794600000000003</v>
      </c>
      <c r="F7593" s="21">
        <f t="shared" si="1520"/>
        <v>9</v>
      </c>
      <c r="G7593" s="13"/>
      <c r="H7593" s="21">
        <f t="shared" si="1515"/>
        <v>9</v>
      </c>
      <c r="I7593" s="13"/>
      <c r="J7593" s="11" t="str">
        <f t="shared" si="1517"/>
        <v>X</v>
      </c>
      <c r="K7593" s="11" t="str">
        <f t="shared" si="1518"/>
        <v/>
      </c>
      <c r="L7593" s="11" t="str">
        <f t="shared" si="1519"/>
        <v/>
      </c>
      <c r="M7593" s="13"/>
      <c r="X7593" s="13"/>
    </row>
    <row r="7594" spans="1:24" x14ac:dyDescent="0.3">
      <c r="A7594" s="13"/>
      <c r="B7594" s="11">
        <v>8612</v>
      </c>
      <c r="C7594" s="14">
        <f t="shared" si="1514"/>
        <v>92.800899999999999</v>
      </c>
      <c r="D7594" s="13"/>
      <c r="E7594" s="14">
        <f t="shared" si="1516"/>
        <v>92.8</v>
      </c>
      <c r="F7594" s="21">
        <f t="shared" si="1520"/>
        <v>8</v>
      </c>
      <c r="G7594" s="13"/>
      <c r="H7594" s="21">
        <f t="shared" si="1515"/>
        <v>9</v>
      </c>
      <c r="I7594" s="13"/>
      <c r="J7594" s="11" t="str">
        <f t="shared" si="1517"/>
        <v/>
      </c>
      <c r="K7594" s="11" t="str">
        <f t="shared" si="1518"/>
        <v>U</v>
      </c>
      <c r="L7594" s="11" t="str">
        <f t="shared" si="1519"/>
        <v/>
      </c>
      <c r="M7594" s="13"/>
      <c r="X7594" s="13"/>
    </row>
    <row r="7595" spans="1:24" x14ac:dyDescent="0.3">
      <c r="A7595" s="13"/>
      <c r="B7595" s="11">
        <v>8613</v>
      </c>
      <c r="C7595" s="14">
        <f t="shared" si="1514"/>
        <v>92.806200000000004</v>
      </c>
      <c r="D7595" s="13"/>
      <c r="E7595" s="14">
        <f t="shared" si="1516"/>
        <v>92.805400000000006</v>
      </c>
      <c r="F7595" s="21">
        <f t="shared" si="1520"/>
        <v>8</v>
      </c>
      <c r="G7595" s="13"/>
      <c r="H7595" s="21">
        <f t="shared" si="1515"/>
        <v>8</v>
      </c>
      <c r="I7595" s="13"/>
      <c r="J7595" s="11" t="str">
        <f t="shared" si="1517"/>
        <v>X</v>
      </c>
      <c r="K7595" s="11" t="str">
        <f t="shared" si="1518"/>
        <v/>
      </c>
      <c r="L7595" s="11" t="str">
        <f t="shared" si="1519"/>
        <v/>
      </c>
      <c r="M7595" s="13"/>
      <c r="X7595" s="13"/>
    </row>
    <row r="7596" spans="1:24" x14ac:dyDescent="0.3">
      <c r="A7596" s="13"/>
      <c r="B7596" s="11">
        <v>8614</v>
      </c>
      <c r="C7596" s="14">
        <f t="shared" si="1514"/>
        <v>92.811599999999999</v>
      </c>
      <c r="D7596" s="13"/>
      <c r="E7596" s="14">
        <f t="shared" si="1516"/>
        <v>92.8108</v>
      </c>
      <c r="F7596" s="21">
        <f t="shared" si="1520"/>
        <v>8</v>
      </c>
      <c r="G7596" s="13"/>
      <c r="H7596" s="21">
        <f t="shared" si="1515"/>
        <v>8</v>
      </c>
      <c r="I7596" s="13"/>
      <c r="J7596" s="11" t="str">
        <f t="shared" si="1517"/>
        <v>X</v>
      </c>
      <c r="K7596" s="11" t="str">
        <f t="shared" si="1518"/>
        <v/>
      </c>
      <c r="L7596" s="11" t="str">
        <f t="shared" si="1519"/>
        <v/>
      </c>
      <c r="M7596" s="13"/>
      <c r="X7596" s="13"/>
    </row>
    <row r="7597" spans="1:24" x14ac:dyDescent="0.3">
      <c r="A7597" s="13"/>
      <c r="B7597" s="11">
        <v>8615</v>
      </c>
      <c r="C7597" s="14">
        <f t="shared" si="1514"/>
        <v>92.816999999999993</v>
      </c>
      <c r="D7597" s="13"/>
      <c r="E7597" s="14">
        <f t="shared" si="1516"/>
        <v>92.816199999999995</v>
      </c>
      <c r="F7597" s="21">
        <f t="shared" si="1520"/>
        <v>8</v>
      </c>
      <c r="G7597" s="13"/>
      <c r="H7597" s="21">
        <f t="shared" si="1515"/>
        <v>8</v>
      </c>
      <c r="I7597" s="13"/>
      <c r="J7597" s="11" t="str">
        <f t="shared" si="1517"/>
        <v>X</v>
      </c>
      <c r="K7597" s="11" t="str">
        <f t="shared" si="1518"/>
        <v/>
      </c>
      <c r="L7597" s="11" t="str">
        <f t="shared" si="1519"/>
        <v/>
      </c>
      <c r="M7597" s="13"/>
      <c r="X7597" s="13"/>
    </row>
    <row r="7598" spans="1:24" x14ac:dyDescent="0.3">
      <c r="A7598" s="13"/>
      <c r="B7598" s="11">
        <v>8616</v>
      </c>
      <c r="C7598" s="14">
        <f t="shared" si="1514"/>
        <v>92.822400000000002</v>
      </c>
      <c r="D7598" s="13"/>
      <c r="E7598" s="14">
        <f t="shared" si="1516"/>
        <v>92.821600000000004</v>
      </c>
      <c r="F7598" s="21">
        <f t="shared" si="1520"/>
        <v>8</v>
      </c>
      <c r="G7598" s="13"/>
      <c r="H7598" s="21">
        <f t="shared" si="1515"/>
        <v>8</v>
      </c>
      <c r="I7598" s="13"/>
      <c r="J7598" s="11" t="str">
        <f t="shared" si="1517"/>
        <v>X</v>
      </c>
      <c r="K7598" s="11" t="str">
        <f t="shared" si="1518"/>
        <v/>
      </c>
      <c r="L7598" s="11" t="str">
        <f t="shared" si="1519"/>
        <v/>
      </c>
      <c r="M7598" s="13"/>
      <c r="X7598" s="13"/>
    </row>
    <row r="7599" spans="1:24" x14ac:dyDescent="0.3">
      <c r="A7599" s="13"/>
      <c r="B7599" s="11">
        <v>8617</v>
      </c>
      <c r="C7599" s="14">
        <f t="shared" si="1514"/>
        <v>92.827799999999996</v>
      </c>
      <c r="D7599" s="13"/>
      <c r="E7599" s="14">
        <f t="shared" si="1516"/>
        <v>92.826999999999998</v>
      </c>
      <c r="F7599" s="21">
        <f t="shared" si="1520"/>
        <v>8</v>
      </c>
      <c r="G7599" s="13"/>
      <c r="H7599" s="21">
        <f t="shared" si="1515"/>
        <v>8</v>
      </c>
      <c r="I7599" s="13"/>
      <c r="J7599" s="11" t="str">
        <f t="shared" si="1517"/>
        <v>X</v>
      </c>
      <c r="K7599" s="11" t="str">
        <f t="shared" si="1518"/>
        <v/>
      </c>
      <c r="L7599" s="11" t="str">
        <f t="shared" si="1519"/>
        <v/>
      </c>
      <c r="M7599" s="13"/>
      <c r="X7599" s="13"/>
    </row>
    <row r="7600" spans="1:24" x14ac:dyDescent="0.3">
      <c r="A7600" s="13"/>
      <c r="B7600" s="11">
        <v>8618</v>
      </c>
      <c r="C7600" s="14">
        <f t="shared" si="1514"/>
        <v>92.833200000000005</v>
      </c>
      <c r="D7600" s="13"/>
      <c r="E7600" s="14">
        <f t="shared" si="1516"/>
        <v>92.832400000000007</v>
      </c>
      <c r="F7600" s="21">
        <f t="shared" si="1520"/>
        <v>7</v>
      </c>
      <c r="G7600" s="13"/>
      <c r="H7600" s="21">
        <f t="shared" si="1515"/>
        <v>8</v>
      </c>
      <c r="I7600" s="13"/>
      <c r="J7600" s="11" t="str">
        <f t="shared" si="1517"/>
        <v/>
      </c>
      <c r="K7600" s="11" t="str">
        <f t="shared" si="1518"/>
        <v>U</v>
      </c>
      <c r="L7600" s="11" t="str">
        <f t="shared" si="1519"/>
        <v/>
      </c>
      <c r="M7600" s="13"/>
      <c r="X7600" s="13"/>
    </row>
    <row r="7601" spans="1:24" x14ac:dyDescent="0.3">
      <c r="A7601" s="13"/>
      <c r="B7601" s="11">
        <v>8619</v>
      </c>
      <c r="C7601" s="14">
        <f t="shared" si="1514"/>
        <v>92.8386</v>
      </c>
      <c r="D7601" s="13"/>
      <c r="E7601" s="14">
        <f t="shared" si="1516"/>
        <v>92.837800000000001</v>
      </c>
      <c r="F7601" s="21">
        <f t="shared" si="1520"/>
        <v>7</v>
      </c>
      <c r="G7601" s="13"/>
      <c r="H7601" s="21">
        <f t="shared" si="1515"/>
        <v>8</v>
      </c>
      <c r="I7601" s="13"/>
      <c r="J7601" s="11" t="str">
        <f t="shared" si="1517"/>
        <v/>
      </c>
      <c r="K7601" s="11" t="str">
        <f t="shared" si="1518"/>
        <v>U</v>
      </c>
      <c r="L7601" s="11" t="str">
        <f t="shared" si="1519"/>
        <v/>
      </c>
      <c r="M7601" s="13"/>
      <c r="X7601" s="13"/>
    </row>
    <row r="7602" spans="1:24" x14ac:dyDescent="0.3">
      <c r="A7602" s="13"/>
      <c r="B7602" s="11">
        <v>8620</v>
      </c>
      <c r="C7602" s="14">
        <f t="shared" si="1514"/>
        <v>92.843999999999994</v>
      </c>
      <c r="D7602" s="13"/>
      <c r="E7602" s="14">
        <f t="shared" si="1516"/>
        <v>92.843199999999996</v>
      </c>
      <c r="F7602" s="21">
        <f t="shared" si="1520"/>
        <v>7</v>
      </c>
      <c r="G7602" s="13"/>
      <c r="H7602" s="21">
        <f t="shared" si="1515"/>
        <v>8</v>
      </c>
      <c r="I7602" s="13"/>
      <c r="J7602" s="11" t="str">
        <f t="shared" si="1517"/>
        <v/>
      </c>
      <c r="K7602" s="11" t="str">
        <f t="shared" si="1518"/>
        <v>U</v>
      </c>
      <c r="L7602" s="11" t="str">
        <f t="shared" si="1519"/>
        <v/>
      </c>
      <c r="M7602" s="13"/>
      <c r="X7602" s="13"/>
    </row>
    <row r="7603" spans="1:24" x14ac:dyDescent="0.3">
      <c r="A7603" s="13"/>
      <c r="B7603" s="11">
        <v>8621</v>
      </c>
      <c r="C7603" s="14">
        <f t="shared" si="1514"/>
        <v>92.849299999999999</v>
      </c>
      <c r="D7603" s="13"/>
      <c r="E7603" s="14">
        <f t="shared" si="1516"/>
        <v>92.848600000000005</v>
      </c>
      <c r="F7603" s="21">
        <f t="shared" si="1520"/>
        <v>7</v>
      </c>
      <c r="G7603" s="13"/>
      <c r="H7603" s="21">
        <f t="shared" si="1515"/>
        <v>7</v>
      </c>
      <c r="I7603" s="13"/>
      <c r="J7603" s="11" t="str">
        <f t="shared" si="1517"/>
        <v>X</v>
      </c>
      <c r="K7603" s="11" t="str">
        <f t="shared" si="1518"/>
        <v/>
      </c>
      <c r="L7603" s="11" t="str">
        <f t="shared" si="1519"/>
        <v/>
      </c>
      <c r="M7603" s="13"/>
      <c r="X7603" s="13"/>
    </row>
    <row r="7604" spans="1:24" x14ac:dyDescent="0.3">
      <c r="A7604" s="13"/>
      <c r="B7604" s="11">
        <v>8622</v>
      </c>
      <c r="C7604" s="14">
        <f t="shared" si="1514"/>
        <v>92.854699999999994</v>
      </c>
      <c r="D7604" s="13"/>
      <c r="E7604" s="14">
        <f t="shared" si="1516"/>
        <v>92.854100000000003</v>
      </c>
      <c r="F7604" s="21">
        <f t="shared" si="1520"/>
        <v>7</v>
      </c>
      <c r="G7604" s="13"/>
      <c r="H7604" s="21">
        <f t="shared" si="1515"/>
        <v>5.9999999999999991</v>
      </c>
      <c r="I7604" s="13"/>
      <c r="J7604" s="11" t="str">
        <f t="shared" si="1517"/>
        <v/>
      </c>
      <c r="K7604" s="11" t="str">
        <f t="shared" si="1518"/>
        <v/>
      </c>
      <c r="L7604" s="11" t="str">
        <f t="shared" si="1519"/>
        <v>O</v>
      </c>
      <c r="M7604" s="13"/>
      <c r="X7604" s="13"/>
    </row>
    <row r="7605" spans="1:24" x14ac:dyDescent="0.3">
      <c r="A7605" s="13"/>
      <c r="B7605" s="11">
        <v>8623</v>
      </c>
      <c r="C7605" s="14">
        <f t="shared" si="1514"/>
        <v>92.860100000000003</v>
      </c>
      <c r="D7605" s="13"/>
      <c r="E7605" s="14">
        <f t="shared" si="1516"/>
        <v>92.859499999999997</v>
      </c>
      <c r="F7605" s="21">
        <f t="shared" si="1520"/>
        <v>7</v>
      </c>
      <c r="G7605" s="13"/>
      <c r="H7605" s="21">
        <f t="shared" si="1515"/>
        <v>5.9999999999999991</v>
      </c>
      <c r="I7605" s="13"/>
      <c r="J7605" s="11" t="str">
        <f t="shared" si="1517"/>
        <v/>
      </c>
      <c r="K7605" s="11" t="str">
        <f t="shared" si="1518"/>
        <v/>
      </c>
      <c r="L7605" s="11" t="str">
        <f t="shared" si="1519"/>
        <v>O</v>
      </c>
      <c r="M7605" s="13"/>
      <c r="X7605" s="13"/>
    </row>
    <row r="7606" spans="1:24" x14ac:dyDescent="0.3">
      <c r="A7606" s="13"/>
      <c r="B7606" s="11">
        <v>8624</v>
      </c>
      <c r="C7606" s="14">
        <f t="shared" si="1514"/>
        <v>92.865499999999997</v>
      </c>
      <c r="D7606" s="13"/>
      <c r="E7606" s="14">
        <f t="shared" si="1516"/>
        <v>92.864900000000006</v>
      </c>
      <c r="F7606" s="21">
        <f t="shared" ref="F7606:F7630" si="1521">ROUND(((1-(E7606-92))/0.14)*(13/2),0)</f>
        <v>6</v>
      </c>
      <c r="G7606" s="13"/>
      <c r="H7606" s="21">
        <f t="shared" si="1515"/>
        <v>5.9999999999999991</v>
      </c>
      <c r="I7606" s="13"/>
      <c r="J7606" s="11" t="str">
        <f t="shared" si="1517"/>
        <v>X</v>
      </c>
      <c r="K7606" s="11" t="str">
        <f t="shared" si="1518"/>
        <v/>
      </c>
      <c r="L7606" s="11" t="str">
        <f t="shared" si="1519"/>
        <v/>
      </c>
      <c r="M7606" s="13"/>
      <c r="X7606" s="13"/>
    </row>
    <row r="7607" spans="1:24" x14ac:dyDescent="0.3">
      <c r="A7607" s="13"/>
      <c r="B7607" s="11">
        <v>8625</v>
      </c>
      <c r="C7607" s="14">
        <f t="shared" si="1514"/>
        <v>92.870900000000006</v>
      </c>
      <c r="D7607" s="13"/>
      <c r="E7607" s="14">
        <f t="shared" si="1516"/>
        <v>92.8703</v>
      </c>
      <c r="F7607" s="21">
        <f t="shared" si="1521"/>
        <v>6</v>
      </c>
      <c r="G7607" s="13"/>
      <c r="H7607" s="21">
        <f t="shared" si="1515"/>
        <v>5.9999999999999991</v>
      </c>
      <c r="I7607" s="13"/>
      <c r="J7607" s="11" t="str">
        <f t="shared" ref="J7607:J7630" si="1522">IF(H7607=F7607,"X","")</f>
        <v>X</v>
      </c>
      <c r="K7607" s="11" t="str">
        <f t="shared" ref="K7607:K7630" si="1523">IF(H7607&gt;F7607,"U","")</f>
        <v/>
      </c>
      <c r="L7607" s="11" t="str">
        <f t="shared" ref="L7607:L7630" si="1524">IF(H7607&lt;F7607,"O","")</f>
        <v/>
      </c>
      <c r="M7607" s="13"/>
      <c r="X7607" s="13"/>
    </row>
    <row r="7608" spans="1:24" x14ac:dyDescent="0.3">
      <c r="A7608" s="13"/>
      <c r="B7608" s="11">
        <v>8626</v>
      </c>
      <c r="C7608" s="14">
        <f t="shared" si="1514"/>
        <v>92.876300000000001</v>
      </c>
      <c r="D7608" s="13"/>
      <c r="E7608" s="14">
        <f t="shared" si="1516"/>
        <v>92.875699999999995</v>
      </c>
      <c r="F7608" s="21">
        <f t="shared" si="1521"/>
        <v>6</v>
      </c>
      <c r="G7608" s="13"/>
      <c r="H7608" s="21">
        <f t="shared" si="1515"/>
        <v>5.9999999999999991</v>
      </c>
      <c r="I7608" s="13"/>
      <c r="J7608" s="11" t="str">
        <f t="shared" si="1522"/>
        <v>X</v>
      </c>
      <c r="K7608" s="11" t="str">
        <f t="shared" si="1523"/>
        <v/>
      </c>
      <c r="L7608" s="11" t="str">
        <f t="shared" si="1524"/>
        <v/>
      </c>
      <c r="M7608" s="13"/>
      <c r="X7608" s="13"/>
    </row>
    <row r="7609" spans="1:24" x14ac:dyDescent="0.3">
      <c r="A7609" s="13"/>
      <c r="B7609" s="11">
        <v>8627</v>
      </c>
      <c r="C7609" s="14">
        <f t="shared" si="1514"/>
        <v>92.881600000000006</v>
      </c>
      <c r="D7609" s="13"/>
      <c r="E7609" s="14">
        <f t="shared" si="1516"/>
        <v>92.881100000000004</v>
      </c>
      <c r="F7609" s="21">
        <f t="shared" si="1521"/>
        <v>6</v>
      </c>
      <c r="G7609" s="13"/>
      <c r="H7609" s="21">
        <f t="shared" si="1515"/>
        <v>5</v>
      </c>
      <c r="I7609" s="13"/>
      <c r="J7609" s="11" t="str">
        <f t="shared" si="1522"/>
        <v/>
      </c>
      <c r="K7609" s="11" t="str">
        <f t="shared" si="1523"/>
        <v/>
      </c>
      <c r="L7609" s="11" t="str">
        <f t="shared" si="1524"/>
        <v>O</v>
      </c>
      <c r="M7609" s="13"/>
      <c r="X7609" s="13"/>
    </row>
    <row r="7610" spans="1:24" x14ac:dyDescent="0.3">
      <c r="A7610" s="13"/>
      <c r="B7610" s="11">
        <v>8628</v>
      </c>
      <c r="C7610" s="14">
        <f t="shared" si="1514"/>
        <v>92.887</v>
      </c>
      <c r="D7610" s="13"/>
      <c r="E7610" s="14">
        <f t="shared" si="1516"/>
        <v>92.886499999999998</v>
      </c>
      <c r="F7610" s="21">
        <f t="shared" si="1521"/>
        <v>5</v>
      </c>
      <c r="G7610" s="13"/>
      <c r="H7610" s="21">
        <f t="shared" si="1515"/>
        <v>5</v>
      </c>
      <c r="I7610" s="13"/>
      <c r="J7610" s="11" t="str">
        <f t="shared" si="1522"/>
        <v>X</v>
      </c>
      <c r="K7610" s="11" t="str">
        <f t="shared" si="1523"/>
        <v/>
      </c>
      <c r="L7610" s="11" t="str">
        <f t="shared" si="1524"/>
        <v/>
      </c>
      <c r="M7610" s="13"/>
      <c r="X7610" s="13"/>
    </row>
    <row r="7611" spans="1:24" x14ac:dyDescent="0.3">
      <c r="A7611" s="13"/>
      <c r="B7611" s="11">
        <v>8629</v>
      </c>
      <c r="C7611" s="14">
        <f t="shared" si="1514"/>
        <v>92.892399999999995</v>
      </c>
      <c r="D7611" s="13"/>
      <c r="E7611" s="14">
        <f t="shared" si="1516"/>
        <v>92.891900000000007</v>
      </c>
      <c r="F7611" s="21">
        <f t="shared" si="1521"/>
        <v>5</v>
      </c>
      <c r="G7611" s="13"/>
      <c r="H7611" s="21">
        <f t="shared" si="1515"/>
        <v>5</v>
      </c>
      <c r="I7611" s="13"/>
      <c r="J7611" s="11" t="str">
        <f t="shared" si="1522"/>
        <v>X</v>
      </c>
      <c r="K7611" s="11" t="str">
        <f t="shared" si="1523"/>
        <v/>
      </c>
      <c r="L7611" s="11" t="str">
        <f t="shared" si="1524"/>
        <v/>
      </c>
      <c r="M7611" s="13"/>
      <c r="X7611" s="13"/>
    </row>
    <row r="7612" spans="1:24" x14ac:dyDescent="0.3">
      <c r="A7612" s="13"/>
      <c r="B7612" s="11">
        <v>8630</v>
      </c>
      <c r="C7612" s="14">
        <f t="shared" si="1514"/>
        <v>92.897800000000004</v>
      </c>
      <c r="D7612" s="13"/>
      <c r="E7612" s="14">
        <f t="shared" si="1516"/>
        <v>92.897300000000001</v>
      </c>
      <c r="F7612" s="21">
        <f t="shared" si="1521"/>
        <v>5</v>
      </c>
      <c r="G7612" s="13"/>
      <c r="H7612" s="21">
        <f t="shared" si="1515"/>
        <v>5</v>
      </c>
      <c r="I7612" s="13"/>
      <c r="J7612" s="11" t="str">
        <f t="shared" si="1522"/>
        <v>X</v>
      </c>
      <c r="K7612" s="11" t="str">
        <f t="shared" si="1523"/>
        <v/>
      </c>
      <c r="L7612" s="11" t="str">
        <f t="shared" si="1524"/>
        <v/>
      </c>
      <c r="M7612" s="13"/>
      <c r="X7612" s="13"/>
    </row>
    <row r="7613" spans="1:24" x14ac:dyDescent="0.3">
      <c r="A7613" s="13"/>
      <c r="B7613" s="11">
        <v>8631</v>
      </c>
      <c r="C7613" s="14">
        <f t="shared" si="1514"/>
        <v>92.903199999999998</v>
      </c>
      <c r="D7613" s="13"/>
      <c r="E7613" s="14">
        <f t="shared" si="1516"/>
        <v>92.902699999999996</v>
      </c>
      <c r="F7613" s="21">
        <f t="shared" si="1521"/>
        <v>5</v>
      </c>
      <c r="G7613" s="13"/>
      <c r="H7613" s="21">
        <f t="shared" si="1515"/>
        <v>5</v>
      </c>
      <c r="I7613" s="13"/>
      <c r="J7613" s="11" t="str">
        <f t="shared" si="1522"/>
        <v>X</v>
      </c>
      <c r="K7613" s="11" t="str">
        <f t="shared" si="1523"/>
        <v/>
      </c>
      <c r="L7613" s="11" t="str">
        <f t="shared" si="1524"/>
        <v/>
      </c>
      <c r="M7613" s="13"/>
      <c r="X7613" s="13"/>
    </row>
    <row r="7614" spans="1:24" x14ac:dyDescent="0.3">
      <c r="A7614" s="13"/>
      <c r="B7614" s="11">
        <v>8632</v>
      </c>
      <c r="C7614" s="14">
        <f t="shared" si="1514"/>
        <v>92.908600000000007</v>
      </c>
      <c r="D7614" s="13"/>
      <c r="E7614" s="14">
        <f t="shared" si="1516"/>
        <v>92.908100000000005</v>
      </c>
      <c r="F7614" s="21">
        <f t="shared" si="1521"/>
        <v>4</v>
      </c>
      <c r="G7614" s="13"/>
      <c r="H7614" s="21">
        <f t="shared" si="1515"/>
        <v>5</v>
      </c>
      <c r="I7614" s="13"/>
      <c r="J7614" s="11" t="str">
        <f t="shared" si="1522"/>
        <v/>
      </c>
      <c r="K7614" s="11" t="str">
        <f t="shared" si="1523"/>
        <v>U</v>
      </c>
      <c r="L7614" s="11" t="str">
        <f t="shared" si="1524"/>
        <v/>
      </c>
      <c r="M7614" s="13"/>
      <c r="X7614" s="13"/>
    </row>
    <row r="7615" spans="1:24" x14ac:dyDescent="0.3">
      <c r="A7615" s="13"/>
      <c r="B7615" s="11">
        <v>8633</v>
      </c>
      <c r="C7615" s="14">
        <f t="shared" si="1514"/>
        <v>92.913899999999998</v>
      </c>
      <c r="D7615" s="13"/>
      <c r="E7615" s="14">
        <f t="shared" si="1516"/>
        <v>92.913499999999999</v>
      </c>
      <c r="F7615" s="21">
        <f t="shared" si="1521"/>
        <v>4</v>
      </c>
      <c r="G7615" s="13"/>
      <c r="H7615" s="21">
        <f t="shared" si="1515"/>
        <v>4</v>
      </c>
      <c r="I7615" s="13"/>
      <c r="J7615" s="11" t="str">
        <f t="shared" si="1522"/>
        <v>X</v>
      </c>
      <c r="K7615" s="11" t="str">
        <f t="shared" si="1523"/>
        <v/>
      </c>
      <c r="L7615" s="11" t="str">
        <f t="shared" si="1524"/>
        <v/>
      </c>
      <c r="M7615" s="13"/>
      <c r="X7615" s="13"/>
    </row>
    <row r="7616" spans="1:24" x14ac:dyDescent="0.3">
      <c r="A7616" s="13"/>
      <c r="B7616" s="11">
        <v>8634</v>
      </c>
      <c r="C7616" s="14">
        <f t="shared" si="1514"/>
        <v>92.919300000000007</v>
      </c>
      <c r="D7616" s="13"/>
      <c r="E7616" s="14">
        <f t="shared" si="1516"/>
        <v>92.918899999999994</v>
      </c>
      <c r="F7616" s="21">
        <f t="shared" si="1521"/>
        <v>4</v>
      </c>
      <c r="G7616" s="13"/>
      <c r="H7616" s="21">
        <f t="shared" si="1515"/>
        <v>4</v>
      </c>
      <c r="I7616" s="13"/>
      <c r="J7616" s="11" t="str">
        <f t="shared" si="1522"/>
        <v>X</v>
      </c>
      <c r="K7616" s="11" t="str">
        <f t="shared" si="1523"/>
        <v/>
      </c>
      <c r="L7616" s="11" t="str">
        <f t="shared" si="1524"/>
        <v/>
      </c>
      <c r="M7616" s="13"/>
      <c r="X7616" s="13"/>
    </row>
    <row r="7617" spans="1:24" x14ac:dyDescent="0.3">
      <c r="A7617" s="13"/>
      <c r="B7617" s="11">
        <v>8635</v>
      </c>
      <c r="C7617" s="14">
        <f t="shared" si="1514"/>
        <v>92.924700000000001</v>
      </c>
      <c r="D7617" s="13"/>
      <c r="E7617" s="14">
        <f t="shared" si="1516"/>
        <v>92.924300000000002</v>
      </c>
      <c r="F7617" s="21">
        <f t="shared" si="1521"/>
        <v>4</v>
      </c>
      <c r="G7617" s="13"/>
      <c r="H7617" s="21">
        <f t="shared" si="1515"/>
        <v>4</v>
      </c>
      <c r="I7617" s="13"/>
      <c r="J7617" s="11" t="str">
        <f t="shared" si="1522"/>
        <v>X</v>
      </c>
      <c r="K7617" s="11" t="str">
        <f t="shared" si="1523"/>
        <v/>
      </c>
      <c r="L7617" s="11" t="str">
        <f t="shared" si="1524"/>
        <v/>
      </c>
      <c r="M7617" s="13"/>
      <c r="X7617" s="13"/>
    </row>
    <row r="7618" spans="1:24" x14ac:dyDescent="0.3">
      <c r="A7618" s="13"/>
      <c r="B7618" s="11">
        <v>8636</v>
      </c>
      <c r="C7618" s="14">
        <f t="shared" si="1514"/>
        <v>92.930099999999996</v>
      </c>
      <c r="D7618" s="13"/>
      <c r="E7618" s="14">
        <f t="shared" si="1516"/>
        <v>92.929699999999997</v>
      </c>
      <c r="F7618" s="21">
        <f t="shared" si="1521"/>
        <v>3</v>
      </c>
      <c r="G7618" s="13"/>
      <c r="H7618" s="21">
        <f t="shared" si="1515"/>
        <v>4</v>
      </c>
      <c r="I7618" s="13"/>
      <c r="J7618" s="11" t="str">
        <f t="shared" si="1522"/>
        <v/>
      </c>
      <c r="K7618" s="11" t="str">
        <f t="shared" si="1523"/>
        <v>U</v>
      </c>
      <c r="L7618" s="11" t="str">
        <f t="shared" si="1524"/>
        <v/>
      </c>
      <c r="M7618" s="13"/>
      <c r="X7618" s="13"/>
    </row>
    <row r="7619" spans="1:24" x14ac:dyDescent="0.3">
      <c r="A7619" s="13"/>
      <c r="B7619" s="11">
        <v>8637</v>
      </c>
      <c r="C7619" s="14">
        <f t="shared" si="1514"/>
        <v>92.935500000000005</v>
      </c>
      <c r="D7619" s="13"/>
      <c r="E7619" s="14">
        <f t="shared" si="1516"/>
        <v>92.935100000000006</v>
      </c>
      <c r="F7619" s="21">
        <f t="shared" si="1521"/>
        <v>3</v>
      </c>
      <c r="G7619" s="13"/>
      <c r="H7619" s="21">
        <f t="shared" si="1515"/>
        <v>4</v>
      </c>
      <c r="I7619" s="13"/>
      <c r="J7619" s="11" t="str">
        <f t="shared" si="1522"/>
        <v/>
      </c>
      <c r="K7619" s="11" t="str">
        <f t="shared" si="1523"/>
        <v>U</v>
      </c>
      <c r="L7619" s="11" t="str">
        <f t="shared" si="1524"/>
        <v/>
      </c>
      <c r="M7619" s="13"/>
      <c r="X7619" s="13"/>
    </row>
    <row r="7620" spans="1:24" x14ac:dyDescent="0.3">
      <c r="A7620" s="13"/>
      <c r="B7620" s="11">
        <v>8638</v>
      </c>
      <c r="C7620" s="14">
        <f t="shared" si="1514"/>
        <v>92.940799999999996</v>
      </c>
      <c r="D7620" s="13"/>
      <c r="E7620" s="14">
        <f t="shared" si="1516"/>
        <v>92.9405</v>
      </c>
      <c r="F7620" s="21">
        <f t="shared" si="1521"/>
        <v>3</v>
      </c>
      <c r="G7620" s="13"/>
      <c r="H7620" s="21">
        <f t="shared" si="1515"/>
        <v>2.9999999999999996</v>
      </c>
      <c r="I7620" s="13"/>
      <c r="J7620" s="11" t="str">
        <f t="shared" si="1522"/>
        <v>X</v>
      </c>
      <c r="K7620" s="11" t="str">
        <f t="shared" si="1523"/>
        <v/>
      </c>
      <c r="L7620" s="11" t="str">
        <f t="shared" si="1524"/>
        <v/>
      </c>
      <c r="M7620" s="13"/>
      <c r="X7620" s="13"/>
    </row>
    <row r="7621" spans="1:24" x14ac:dyDescent="0.3">
      <c r="A7621" s="13"/>
      <c r="B7621" s="11">
        <v>8639</v>
      </c>
      <c r="C7621" s="14">
        <f t="shared" si="1514"/>
        <v>92.946200000000005</v>
      </c>
      <c r="D7621" s="13"/>
      <c r="E7621" s="14">
        <f t="shared" si="1516"/>
        <v>92.945899999999995</v>
      </c>
      <c r="F7621" s="21">
        <f t="shared" si="1521"/>
        <v>3</v>
      </c>
      <c r="G7621" s="13"/>
      <c r="H7621" s="21">
        <f t="shared" si="1515"/>
        <v>2.9999999999999996</v>
      </c>
      <c r="I7621" s="13"/>
      <c r="J7621" s="11" t="str">
        <f t="shared" si="1522"/>
        <v>X</v>
      </c>
      <c r="K7621" s="11" t="str">
        <f t="shared" si="1523"/>
        <v/>
      </c>
      <c r="L7621" s="11" t="str">
        <f t="shared" si="1524"/>
        <v/>
      </c>
      <c r="M7621" s="13"/>
      <c r="X7621" s="13"/>
    </row>
    <row r="7622" spans="1:24" x14ac:dyDescent="0.3">
      <c r="A7622" s="13"/>
      <c r="B7622" s="11">
        <v>8640</v>
      </c>
      <c r="C7622" s="14">
        <f t="shared" ref="C7622:C7685" si="1525">ROUND(SQRT(B7622),4)</f>
        <v>92.951599999999999</v>
      </c>
      <c r="D7622" s="13"/>
      <c r="E7622" s="14">
        <f t="shared" si="1516"/>
        <v>92.951400000000007</v>
      </c>
      <c r="F7622" s="21">
        <f t="shared" si="1521"/>
        <v>2</v>
      </c>
      <c r="G7622" s="13"/>
      <c r="H7622" s="21">
        <f t="shared" si="1515"/>
        <v>2</v>
      </c>
      <c r="I7622" s="13"/>
      <c r="J7622" s="11" t="str">
        <f t="shared" si="1522"/>
        <v>X</v>
      </c>
      <c r="K7622" s="11" t="str">
        <f t="shared" si="1523"/>
        <v/>
      </c>
      <c r="L7622" s="11" t="str">
        <f t="shared" si="1524"/>
        <v/>
      </c>
      <c r="M7622" s="13"/>
      <c r="X7622" s="13"/>
    </row>
    <row r="7623" spans="1:24" x14ac:dyDescent="0.3">
      <c r="A7623" s="13"/>
      <c r="B7623" s="11">
        <v>8641</v>
      </c>
      <c r="C7623" s="14">
        <f t="shared" si="1525"/>
        <v>92.956999999999994</v>
      </c>
      <c r="D7623" s="13"/>
      <c r="E7623" s="14">
        <f t="shared" si="1516"/>
        <v>92.956800000000001</v>
      </c>
      <c r="F7623" s="21">
        <f t="shared" si="1521"/>
        <v>2</v>
      </c>
      <c r="G7623" s="13"/>
      <c r="H7623" s="21">
        <f t="shared" ref="H7623:H7686" si="1526">ROUND(C7623-E7623,4)*10000</f>
        <v>2</v>
      </c>
      <c r="I7623" s="13"/>
      <c r="J7623" s="11" t="str">
        <f t="shared" si="1522"/>
        <v>X</v>
      </c>
      <c r="K7623" s="11" t="str">
        <f t="shared" si="1523"/>
        <v/>
      </c>
      <c r="L7623" s="11" t="str">
        <f t="shared" si="1524"/>
        <v/>
      </c>
      <c r="M7623" s="13"/>
      <c r="X7623" s="13"/>
    </row>
    <row r="7624" spans="1:24" x14ac:dyDescent="0.3">
      <c r="A7624" s="13"/>
      <c r="B7624" s="11">
        <v>8642</v>
      </c>
      <c r="C7624" s="14">
        <f t="shared" si="1525"/>
        <v>92.962400000000002</v>
      </c>
      <c r="D7624" s="13"/>
      <c r="E7624" s="14">
        <f t="shared" si="1516"/>
        <v>92.962199999999996</v>
      </c>
      <c r="F7624" s="21">
        <f t="shared" si="1521"/>
        <v>2</v>
      </c>
      <c r="G7624" s="13"/>
      <c r="H7624" s="21">
        <f t="shared" si="1526"/>
        <v>2</v>
      </c>
      <c r="I7624" s="13"/>
      <c r="J7624" s="11" t="str">
        <f t="shared" si="1522"/>
        <v>X</v>
      </c>
      <c r="K7624" s="11" t="str">
        <f t="shared" si="1523"/>
        <v/>
      </c>
      <c r="L7624" s="11" t="str">
        <f t="shared" si="1524"/>
        <v/>
      </c>
      <c r="M7624" s="13"/>
      <c r="X7624" s="13"/>
    </row>
    <row r="7625" spans="1:24" x14ac:dyDescent="0.3">
      <c r="A7625" s="13"/>
      <c r="B7625" s="11">
        <v>8643</v>
      </c>
      <c r="C7625" s="14">
        <f t="shared" si="1525"/>
        <v>92.967699999999994</v>
      </c>
      <c r="D7625" s="13"/>
      <c r="E7625" s="14">
        <f t="shared" si="1516"/>
        <v>92.967600000000004</v>
      </c>
      <c r="F7625" s="21">
        <f t="shared" si="1521"/>
        <v>2</v>
      </c>
      <c r="G7625" s="13"/>
      <c r="H7625" s="21">
        <f t="shared" si="1526"/>
        <v>1</v>
      </c>
      <c r="I7625" s="13"/>
      <c r="J7625" s="11" t="str">
        <f t="shared" si="1522"/>
        <v/>
      </c>
      <c r="K7625" s="11" t="str">
        <f t="shared" si="1523"/>
        <v/>
      </c>
      <c r="L7625" s="11" t="str">
        <f t="shared" si="1524"/>
        <v>O</v>
      </c>
      <c r="M7625" s="13"/>
      <c r="X7625" s="13"/>
    </row>
    <row r="7626" spans="1:24" x14ac:dyDescent="0.3">
      <c r="A7626" s="13"/>
      <c r="B7626" s="11">
        <v>8644</v>
      </c>
      <c r="C7626" s="14">
        <f t="shared" si="1525"/>
        <v>92.973100000000002</v>
      </c>
      <c r="D7626" s="13"/>
      <c r="E7626" s="14">
        <f t="shared" si="1516"/>
        <v>92.972999999999999</v>
      </c>
      <c r="F7626" s="21">
        <f t="shared" si="1521"/>
        <v>1</v>
      </c>
      <c r="G7626" s="13"/>
      <c r="H7626" s="21">
        <f t="shared" si="1526"/>
        <v>1</v>
      </c>
      <c r="I7626" s="13"/>
      <c r="J7626" s="11" t="str">
        <f t="shared" si="1522"/>
        <v>X</v>
      </c>
      <c r="K7626" s="11" t="str">
        <f t="shared" si="1523"/>
        <v/>
      </c>
      <c r="L7626" s="11" t="str">
        <f t="shared" si="1524"/>
        <v/>
      </c>
      <c r="M7626" s="13"/>
      <c r="X7626" s="13"/>
    </row>
    <row r="7627" spans="1:24" x14ac:dyDescent="0.3">
      <c r="A7627" s="13"/>
      <c r="B7627" s="11">
        <v>8645</v>
      </c>
      <c r="C7627" s="14">
        <f t="shared" si="1525"/>
        <v>92.978499999999997</v>
      </c>
      <c r="D7627" s="13"/>
      <c r="E7627" s="14">
        <f t="shared" si="1516"/>
        <v>92.978399999999993</v>
      </c>
      <c r="F7627" s="21">
        <f t="shared" si="1521"/>
        <v>1</v>
      </c>
      <c r="G7627" s="13"/>
      <c r="H7627" s="21">
        <f t="shared" si="1526"/>
        <v>1</v>
      </c>
      <c r="I7627" s="13"/>
      <c r="J7627" s="11" t="str">
        <f t="shared" si="1522"/>
        <v>X</v>
      </c>
      <c r="K7627" s="11" t="str">
        <f t="shared" si="1523"/>
        <v/>
      </c>
      <c r="L7627" s="11" t="str">
        <f t="shared" si="1524"/>
        <v/>
      </c>
      <c r="M7627" s="13"/>
      <c r="X7627" s="13"/>
    </row>
    <row r="7628" spans="1:24" x14ac:dyDescent="0.3">
      <c r="A7628" s="13"/>
      <c r="B7628" s="11">
        <v>8646</v>
      </c>
      <c r="C7628" s="14">
        <f t="shared" si="1525"/>
        <v>92.983900000000006</v>
      </c>
      <c r="D7628" s="13"/>
      <c r="E7628" s="14">
        <f t="shared" si="1516"/>
        <v>92.983800000000002</v>
      </c>
      <c r="F7628" s="21">
        <f t="shared" si="1521"/>
        <v>1</v>
      </c>
      <c r="G7628" s="13"/>
      <c r="H7628" s="21">
        <f t="shared" si="1526"/>
        <v>1</v>
      </c>
      <c r="I7628" s="13"/>
      <c r="J7628" s="11" t="str">
        <f t="shared" si="1522"/>
        <v>X</v>
      </c>
      <c r="K7628" s="11" t="str">
        <f t="shared" si="1523"/>
        <v/>
      </c>
      <c r="L7628" s="11" t="str">
        <f t="shared" si="1524"/>
        <v/>
      </c>
      <c r="M7628" s="13"/>
      <c r="X7628" s="13"/>
    </row>
    <row r="7629" spans="1:24" x14ac:dyDescent="0.3">
      <c r="A7629" s="13"/>
      <c r="B7629" s="11">
        <v>8647</v>
      </c>
      <c r="C7629" s="14">
        <f t="shared" si="1525"/>
        <v>92.989199999999997</v>
      </c>
      <c r="D7629" s="13"/>
      <c r="E7629" s="14">
        <f t="shared" si="1516"/>
        <v>92.989199999999997</v>
      </c>
      <c r="F7629" s="21">
        <f t="shared" si="1521"/>
        <v>1</v>
      </c>
      <c r="G7629" s="13"/>
      <c r="H7629" s="21">
        <f t="shared" si="1526"/>
        <v>0</v>
      </c>
      <c r="I7629" s="13"/>
      <c r="J7629" s="11" t="str">
        <f t="shared" si="1522"/>
        <v/>
      </c>
      <c r="K7629" s="11" t="str">
        <f t="shared" si="1523"/>
        <v/>
      </c>
      <c r="L7629" s="11" t="str">
        <f t="shared" si="1524"/>
        <v>O</v>
      </c>
      <c r="M7629" s="13"/>
      <c r="X7629" s="13"/>
    </row>
    <row r="7630" spans="1:24" x14ac:dyDescent="0.3">
      <c r="A7630" s="13"/>
      <c r="B7630" s="11">
        <v>8648</v>
      </c>
      <c r="C7630" s="14">
        <f t="shared" si="1525"/>
        <v>92.994600000000005</v>
      </c>
      <c r="D7630" s="13"/>
      <c r="E7630" s="14">
        <f t="shared" si="1516"/>
        <v>92.994600000000005</v>
      </c>
      <c r="F7630" s="21">
        <f t="shared" si="1521"/>
        <v>0</v>
      </c>
      <c r="G7630" s="13"/>
      <c r="H7630" s="21">
        <f t="shared" si="1526"/>
        <v>0</v>
      </c>
      <c r="I7630" s="13"/>
      <c r="J7630" s="11" t="str">
        <f t="shared" si="1522"/>
        <v>X</v>
      </c>
      <c r="K7630" s="11" t="str">
        <f t="shared" si="1523"/>
        <v/>
      </c>
      <c r="L7630" s="11" t="str">
        <f t="shared" si="1524"/>
        <v/>
      </c>
      <c r="M7630" s="13"/>
      <c r="X7630" s="13"/>
    </row>
    <row r="7631" spans="1:24" x14ac:dyDescent="0.3">
      <c r="A7631" s="13"/>
      <c r="B7631" s="11">
        <v>8649</v>
      </c>
      <c r="C7631" s="14">
        <f t="shared" si="1525"/>
        <v>93</v>
      </c>
      <c r="D7631" s="13"/>
      <c r="E7631" s="14">
        <f>92+(B7631-8464)/185</f>
        <v>93</v>
      </c>
      <c r="F7631" s="20"/>
      <c r="G7631" s="13"/>
      <c r="H7631" s="21">
        <f t="shared" si="1526"/>
        <v>0</v>
      </c>
      <c r="I7631" s="13"/>
      <c r="J7631" s="10">
        <f>COUNTIF(J7447:J7630,"X")</f>
        <v>124</v>
      </c>
      <c r="K7631" s="10">
        <f>COUNTIF(K7447:K7630,"U")</f>
        <v>49</v>
      </c>
      <c r="L7631" s="10">
        <f>COUNTIF(L7447:L7630,"O")</f>
        <v>11</v>
      </c>
      <c r="M7631" s="13"/>
      <c r="X7631" s="13"/>
    </row>
    <row r="7632" spans="1:24" x14ac:dyDescent="0.3">
      <c r="A7632" s="13"/>
      <c r="B7632" s="11">
        <v>8650</v>
      </c>
      <c r="C7632" s="14">
        <f t="shared" si="1525"/>
        <v>93.005399999999995</v>
      </c>
      <c r="D7632" s="13"/>
      <c r="E7632" s="14">
        <f t="shared" ref="E7632:E7695" si="1527">ROUND(93+(B7632-8649)/187,4)</f>
        <v>93.005300000000005</v>
      </c>
      <c r="F7632" s="21">
        <f t="shared" ref="F7632:F7657" si="1528">ROUND(((E7632-93)/0.14)*(13/2),0)</f>
        <v>0</v>
      </c>
      <c r="G7632" s="13"/>
      <c r="H7632" s="21">
        <f t="shared" si="1526"/>
        <v>1</v>
      </c>
      <c r="I7632" s="13"/>
      <c r="J7632" s="11" t="str">
        <f t="shared" ref="J7632:J7663" si="1529">IF(H7632=F7632,"X","")</f>
        <v/>
      </c>
      <c r="K7632" s="11" t="str">
        <f t="shared" ref="K7632:K7663" si="1530">IF(H7632&gt;F7632,"U","")</f>
        <v>U</v>
      </c>
      <c r="L7632" s="11" t="str">
        <f t="shared" ref="L7632:L7663" si="1531">IF(H7632&lt;F7632,"O","")</f>
        <v/>
      </c>
      <c r="M7632" s="13"/>
      <c r="X7632" s="13"/>
    </row>
    <row r="7633" spans="1:24" x14ac:dyDescent="0.3">
      <c r="A7633" s="13"/>
      <c r="B7633" s="11">
        <v>8651</v>
      </c>
      <c r="C7633" s="14">
        <f t="shared" si="1525"/>
        <v>93.010800000000003</v>
      </c>
      <c r="D7633" s="13"/>
      <c r="E7633" s="14">
        <f t="shared" si="1527"/>
        <v>93.0107</v>
      </c>
      <c r="F7633" s="21">
        <f t="shared" si="1528"/>
        <v>0</v>
      </c>
      <c r="G7633" s="13"/>
      <c r="H7633" s="21">
        <f t="shared" si="1526"/>
        <v>1</v>
      </c>
      <c r="I7633" s="13"/>
      <c r="J7633" s="11" t="str">
        <f t="shared" si="1529"/>
        <v/>
      </c>
      <c r="K7633" s="11" t="str">
        <f t="shared" si="1530"/>
        <v>U</v>
      </c>
      <c r="L7633" s="11" t="str">
        <f t="shared" si="1531"/>
        <v/>
      </c>
      <c r="M7633" s="13"/>
      <c r="X7633" s="13"/>
    </row>
    <row r="7634" spans="1:24" x14ac:dyDescent="0.3">
      <c r="A7634" s="13"/>
      <c r="B7634" s="11">
        <v>8652</v>
      </c>
      <c r="C7634" s="14">
        <f t="shared" si="1525"/>
        <v>93.016099999999994</v>
      </c>
      <c r="D7634" s="13"/>
      <c r="E7634" s="14">
        <f t="shared" si="1527"/>
        <v>93.016000000000005</v>
      </c>
      <c r="F7634" s="21">
        <f t="shared" si="1528"/>
        <v>1</v>
      </c>
      <c r="G7634" s="13"/>
      <c r="H7634" s="21">
        <f t="shared" si="1526"/>
        <v>1</v>
      </c>
      <c r="I7634" s="13"/>
      <c r="J7634" s="11" t="str">
        <f t="shared" si="1529"/>
        <v>X</v>
      </c>
      <c r="K7634" s="11" t="str">
        <f t="shared" si="1530"/>
        <v/>
      </c>
      <c r="L7634" s="11" t="str">
        <f t="shared" si="1531"/>
        <v/>
      </c>
      <c r="M7634" s="13"/>
      <c r="X7634" s="13"/>
    </row>
    <row r="7635" spans="1:24" x14ac:dyDescent="0.3">
      <c r="A7635" s="13"/>
      <c r="B7635" s="11">
        <v>8653</v>
      </c>
      <c r="C7635" s="14">
        <f t="shared" si="1525"/>
        <v>93.021500000000003</v>
      </c>
      <c r="D7635" s="13"/>
      <c r="E7635" s="14">
        <f t="shared" si="1527"/>
        <v>93.0214</v>
      </c>
      <c r="F7635" s="21">
        <f t="shared" si="1528"/>
        <v>1</v>
      </c>
      <c r="G7635" s="13"/>
      <c r="H7635" s="21">
        <f t="shared" si="1526"/>
        <v>1</v>
      </c>
      <c r="I7635" s="13"/>
      <c r="J7635" s="11" t="str">
        <f t="shared" si="1529"/>
        <v>X</v>
      </c>
      <c r="K7635" s="11" t="str">
        <f t="shared" si="1530"/>
        <v/>
      </c>
      <c r="L7635" s="11" t="str">
        <f t="shared" si="1531"/>
        <v/>
      </c>
      <c r="M7635" s="13"/>
      <c r="X7635" s="13"/>
    </row>
    <row r="7636" spans="1:24" x14ac:dyDescent="0.3">
      <c r="A7636" s="13"/>
      <c r="B7636" s="11">
        <v>8654</v>
      </c>
      <c r="C7636" s="14">
        <f t="shared" si="1525"/>
        <v>93.026899999999998</v>
      </c>
      <c r="D7636" s="13"/>
      <c r="E7636" s="14">
        <f t="shared" si="1527"/>
        <v>93.026700000000005</v>
      </c>
      <c r="F7636" s="21">
        <f t="shared" si="1528"/>
        <v>1</v>
      </c>
      <c r="G7636" s="13"/>
      <c r="H7636" s="21">
        <f t="shared" si="1526"/>
        <v>2</v>
      </c>
      <c r="I7636" s="13"/>
      <c r="J7636" s="11" t="str">
        <f t="shared" si="1529"/>
        <v/>
      </c>
      <c r="K7636" s="11" t="str">
        <f t="shared" si="1530"/>
        <v>U</v>
      </c>
      <c r="L7636" s="11" t="str">
        <f t="shared" si="1531"/>
        <v/>
      </c>
      <c r="M7636" s="13"/>
      <c r="X7636" s="13"/>
    </row>
    <row r="7637" spans="1:24" x14ac:dyDescent="0.3">
      <c r="A7637" s="13"/>
      <c r="B7637" s="11">
        <v>8655</v>
      </c>
      <c r="C7637" s="14">
        <f t="shared" si="1525"/>
        <v>93.032300000000006</v>
      </c>
      <c r="D7637" s="13"/>
      <c r="E7637" s="14">
        <f t="shared" si="1527"/>
        <v>93.0321</v>
      </c>
      <c r="F7637" s="21">
        <f t="shared" si="1528"/>
        <v>1</v>
      </c>
      <c r="G7637" s="13"/>
      <c r="H7637" s="21">
        <f t="shared" si="1526"/>
        <v>2</v>
      </c>
      <c r="I7637" s="13"/>
      <c r="J7637" s="11" t="str">
        <f t="shared" si="1529"/>
        <v/>
      </c>
      <c r="K7637" s="11" t="str">
        <f t="shared" si="1530"/>
        <v>U</v>
      </c>
      <c r="L7637" s="11" t="str">
        <f t="shared" si="1531"/>
        <v/>
      </c>
      <c r="M7637" s="13"/>
      <c r="X7637" s="13"/>
    </row>
    <row r="7638" spans="1:24" x14ac:dyDescent="0.3">
      <c r="A7638" s="13"/>
      <c r="B7638" s="11">
        <v>8656</v>
      </c>
      <c r="C7638" s="14">
        <f t="shared" si="1525"/>
        <v>93.037599999999998</v>
      </c>
      <c r="D7638" s="13"/>
      <c r="E7638" s="14">
        <f t="shared" si="1527"/>
        <v>93.037400000000005</v>
      </c>
      <c r="F7638" s="21">
        <f t="shared" si="1528"/>
        <v>2</v>
      </c>
      <c r="G7638" s="13"/>
      <c r="H7638" s="21">
        <f t="shared" si="1526"/>
        <v>2</v>
      </c>
      <c r="I7638" s="13"/>
      <c r="J7638" s="11" t="str">
        <f t="shared" si="1529"/>
        <v>X</v>
      </c>
      <c r="K7638" s="11" t="str">
        <f t="shared" si="1530"/>
        <v/>
      </c>
      <c r="L7638" s="11" t="str">
        <f t="shared" si="1531"/>
        <v/>
      </c>
      <c r="M7638" s="13"/>
      <c r="X7638" s="13"/>
    </row>
    <row r="7639" spans="1:24" x14ac:dyDescent="0.3">
      <c r="A7639" s="13"/>
      <c r="B7639" s="11">
        <v>8657</v>
      </c>
      <c r="C7639" s="14">
        <f t="shared" si="1525"/>
        <v>93.043000000000006</v>
      </c>
      <c r="D7639" s="13"/>
      <c r="E7639" s="14">
        <f t="shared" si="1527"/>
        <v>93.0428</v>
      </c>
      <c r="F7639" s="21">
        <f t="shared" si="1528"/>
        <v>2</v>
      </c>
      <c r="G7639" s="13"/>
      <c r="H7639" s="21">
        <f t="shared" si="1526"/>
        <v>2</v>
      </c>
      <c r="I7639" s="13"/>
      <c r="J7639" s="11" t="str">
        <f t="shared" si="1529"/>
        <v>X</v>
      </c>
      <c r="K7639" s="11" t="str">
        <f t="shared" si="1530"/>
        <v/>
      </c>
      <c r="L7639" s="11" t="str">
        <f t="shared" si="1531"/>
        <v/>
      </c>
      <c r="M7639" s="13"/>
      <c r="X7639" s="13"/>
    </row>
    <row r="7640" spans="1:24" x14ac:dyDescent="0.3">
      <c r="A7640" s="13"/>
      <c r="B7640" s="11">
        <v>8658</v>
      </c>
      <c r="C7640" s="14">
        <f t="shared" si="1525"/>
        <v>93.048400000000001</v>
      </c>
      <c r="D7640" s="13"/>
      <c r="E7640" s="14">
        <f t="shared" si="1527"/>
        <v>93.048100000000005</v>
      </c>
      <c r="F7640" s="21">
        <f t="shared" si="1528"/>
        <v>2</v>
      </c>
      <c r="G7640" s="13"/>
      <c r="H7640" s="21">
        <f t="shared" si="1526"/>
        <v>2.9999999999999996</v>
      </c>
      <c r="I7640" s="13"/>
      <c r="J7640" s="11" t="str">
        <f t="shared" si="1529"/>
        <v/>
      </c>
      <c r="K7640" s="11" t="str">
        <f t="shared" si="1530"/>
        <v>U</v>
      </c>
      <c r="L7640" s="11" t="str">
        <f t="shared" si="1531"/>
        <v/>
      </c>
      <c r="M7640" s="13"/>
      <c r="X7640" s="13"/>
    </row>
    <row r="7641" spans="1:24" x14ac:dyDescent="0.3">
      <c r="A7641" s="13"/>
      <c r="B7641" s="11">
        <v>8659</v>
      </c>
      <c r="C7641" s="14">
        <f t="shared" si="1525"/>
        <v>93.053700000000006</v>
      </c>
      <c r="D7641" s="13"/>
      <c r="E7641" s="14">
        <f t="shared" si="1527"/>
        <v>93.0535</v>
      </c>
      <c r="F7641" s="21">
        <f t="shared" si="1528"/>
        <v>2</v>
      </c>
      <c r="G7641" s="13"/>
      <c r="H7641" s="21">
        <f t="shared" si="1526"/>
        <v>2</v>
      </c>
      <c r="I7641" s="13"/>
      <c r="J7641" s="11" t="str">
        <f t="shared" si="1529"/>
        <v>X</v>
      </c>
      <c r="K7641" s="11" t="str">
        <f t="shared" si="1530"/>
        <v/>
      </c>
      <c r="L7641" s="11" t="str">
        <f t="shared" si="1531"/>
        <v/>
      </c>
      <c r="M7641" s="13"/>
      <c r="X7641" s="13"/>
    </row>
    <row r="7642" spans="1:24" x14ac:dyDescent="0.3">
      <c r="A7642" s="13"/>
      <c r="B7642" s="11">
        <v>8660</v>
      </c>
      <c r="C7642" s="14">
        <f t="shared" si="1525"/>
        <v>93.059100000000001</v>
      </c>
      <c r="D7642" s="13"/>
      <c r="E7642" s="14">
        <f t="shared" si="1527"/>
        <v>93.058800000000005</v>
      </c>
      <c r="F7642" s="21">
        <f t="shared" si="1528"/>
        <v>3</v>
      </c>
      <c r="G7642" s="13"/>
      <c r="H7642" s="21">
        <f t="shared" si="1526"/>
        <v>2.9999999999999996</v>
      </c>
      <c r="I7642" s="13"/>
      <c r="J7642" s="11" t="str">
        <f t="shared" si="1529"/>
        <v>X</v>
      </c>
      <c r="K7642" s="11" t="str">
        <f t="shared" si="1530"/>
        <v/>
      </c>
      <c r="L7642" s="11" t="str">
        <f t="shared" si="1531"/>
        <v/>
      </c>
      <c r="M7642" s="13"/>
      <c r="X7642" s="13"/>
    </row>
    <row r="7643" spans="1:24" x14ac:dyDescent="0.3">
      <c r="A7643" s="13"/>
      <c r="B7643" s="11">
        <v>8661</v>
      </c>
      <c r="C7643" s="14">
        <f t="shared" si="1525"/>
        <v>93.064499999999995</v>
      </c>
      <c r="D7643" s="13"/>
      <c r="E7643" s="14">
        <f t="shared" si="1527"/>
        <v>93.0642</v>
      </c>
      <c r="F7643" s="21">
        <f t="shared" si="1528"/>
        <v>3</v>
      </c>
      <c r="G7643" s="13"/>
      <c r="H7643" s="21">
        <f t="shared" si="1526"/>
        <v>2.9999999999999996</v>
      </c>
      <c r="I7643" s="13"/>
      <c r="J7643" s="11" t="str">
        <f t="shared" si="1529"/>
        <v>X</v>
      </c>
      <c r="K7643" s="11" t="str">
        <f t="shared" si="1530"/>
        <v/>
      </c>
      <c r="L7643" s="11" t="str">
        <f t="shared" si="1531"/>
        <v/>
      </c>
      <c r="M7643" s="13"/>
      <c r="X7643" s="13"/>
    </row>
    <row r="7644" spans="1:24" x14ac:dyDescent="0.3">
      <c r="A7644" s="13"/>
      <c r="B7644" s="11">
        <v>8662</v>
      </c>
      <c r="C7644" s="14">
        <f t="shared" si="1525"/>
        <v>93.069900000000004</v>
      </c>
      <c r="D7644" s="13"/>
      <c r="E7644" s="14">
        <f t="shared" si="1527"/>
        <v>93.069500000000005</v>
      </c>
      <c r="F7644" s="21">
        <f t="shared" si="1528"/>
        <v>3</v>
      </c>
      <c r="G7644" s="13"/>
      <c r="H7644" s="21">
        <f t="shared" si="1526"/>
        <v>4</v>
      </c>
      <c r="I7644" s="13"/>
      <c r="J7644" s="11" t="str">
        <f t="shared" si="1529"/>
        <v/>
      </c>
      <c r="K7644" s="11" t="str">
        <f t="shared" si="1530"/>
        <v>U</v>
      </c>
      <c r="L7644" s="11" t="str">
        <f t="shared" si="1531"/>
        <v/>
      </c>
      <c r="M7644" s="13"/>
      <c r="X7644" s="13"/>
    </row>
    <row r="7645" spans="1:24" x14ac:dyDescent="0.3">
      <c r="A7645" s="13"/>
      <c r="B7645" s="11">
        <v>8663</v>
      </c>
      <c r="C7645" s="14">
        <f t="shared" si="1525"/>
        <v>93.075199999999995</v>
      </c>
      <c r="D7645" s="13"/>
      <c r="E7645" s="14">
        <f t="shared" si="1527"/>
        <v>93.0749</v>
      </c>
      <c r="F7645" s="21">
        <f t="shared" si="1528"/>
        <v>3</v>
      </c>
      <c r="G7645" s="13"/>
      <c r="H7645" s="21">
        <f t="shared" si="1526"/>
        <v>2.9999999999999996</v>
      </c>
      <c r="I7645" s="13"/>
      <c r="J7645" s="11" t="str">
        <f t="shared" si="1529"/>
        <v>X</v>
      </c>
      <c r="K7645" s="11" t="str">
        <f t="shared" si="1530"/>
        <v/>
      </c>
      <c r="L7645" s="11" t="str">
        <f t="shared" si="1531"/>
        <v/>
      </c>
      <c r="M7645" s="13"/>
      <c r="X7645" s="13"/>
    </row>
    <row r="7646" spans="1:24" x14ac:dyDescent="0.3">
      <c r="A7646" s="13"/>
      <c r="B7646" s="11">
        <v>8664</v>
      </c>
      <c r="C7646" s="14">
        <f t="shared" si="1525"/>
        <v>93.080600000000004</v>
      </c>
      <c r="D7646" s="13"/>
      <c r="E7646" s="14">
        <f t="shared" si="1527"/>
        <v>93.080200000000005</v>
      </c>
      <c r="F7646" s="21">
        <f t="shared" si="1528"/>
        <v>4</v>
      </c>
      <c r="G7646" s="13"/>
      <c r="H7646" s="21">
        <f t="shared" si="1526"/>
        <v>4</v>
      </c>
      <c r="I7646" s="13"/>
      <c r="J7646" s="11" t="str">
        <f t="shared" si="1529"/>
        <v>X</v>
      </c>
      <c r="K7646" s="11" t="str">
        <f t="shared" si="1530"/>
        <v/>
      </c>
      <c r="L7646" s="11" t="str">
        <f t="shared" si="1531"/>
        <v/>
      </c>
      <c r="M7646" s="13"/>
      <c r="X7646" s="13"/>
    </row>
    <row r="7647" spans="1:24" x14ac:dyDescent="0.3">
      <c r="A7647" s="13"/>
      <c r="B7647" s="11">
        <v>8665</v>
      </c>
      <c r="C7647" s="14">
        <f t="shared" si="1525"/>
        <v>93.085999999999999</v>
      </c>
      <c r="D7647" s="13"/>
      <c r="E7647" s="14">
        <f t="shared" si="1527"/>
        <v>93.085599999999999</v>
      </c>
      <c r="F7647" s="21">
        <f t="shared" si="1528"/>
        <v>4</v>
      </c>
      <c r="G7647" s="13"/>
      <c r="H7647" s="21">
        <f t="shared" si="1526"/>
        <v>4</v>
      </c>
      <c r="I7647" s="13"/>
      <c r="J7647" s="11" t="str">
        <f t="shared" si="1529"/>
        <v>X</v>
      </c>
      <c r="K7647" s="11" t="str">
        <f t="shared" si="1530"/>
        <v/>
      </c>
      <c r="L7647" s="11" t="str">
        <f t="shared" si="1531"/>
        <v/>
      </c>
      <c r="M7647" s="13"/>
      <c r="X7647" s="13"/>
    </row>
    <row r="7648" spans="1:24" x14ac:dyDescent="0.3">
      <c r="A7648" s="13"/>
      <c r="B7648" s="11">
        <v>8666</v>
      </c>
      <c r="C7648" s="14">
        <f t="shared" si="1525"/>
        <v>93.091399999999993</v>
      </c>
      <c r="D7648" s="13"/>
      <c r="E7648" s="14">
        <f t="shared" si="1527"/>
        <v>93.090900000000005</v>
      </c>
      <c r="F7648" s="21">
        <f t="shared" si="1528"/>
        <v>4</v>
      </c>
      <c r="G7648" s="13"/>
      <c r="H7648" s="21">
        <f t="shared" si="1526"/>
        <v>5</v>
      </c>
      <c r="I7648" s="13"/>
      <c r="J7648" s="11" t="str">
        <f t="shared" si="1529"/>
        <v/>
      </c>
      <c r="K7648" s="11" t="str">
        <f t="shared" si="1530"/>
        <v>U</v>
      </c>
      <c r="L7648" s="11" t="str">
        <f t="shared" si="1531"/>
        <v/>
      </c>
      <c r="M7648" s="13"/>
      <c r="X7648" s="13"/>
    </row>
    <row r="7649" spans="1:24" x14ac:dyDescent="0.3">
      <c r="A7649" s="13"/>
      <c r="B7649" s="11">
        <v>8667</v>
      </c>
      <c r="C7649" s="14">
        <f t="shared" si="1525"/>
        <v>93.096699999999998</v>
      </c>
      <c r="D7649" s="13"/>
      <c r="E7649" s="14">
        <f t="shared" si="1527"/>
        <v>93.096299999999999</v>
      </c>
      <c r="F7649" s="21">
        <f t="shared" si="1528"/>
        <v>4</v>
      </c>
      <c r="G7649" s="13"/>
      <c r="H7649" s="21">
        <f t="shared" si="1526"/>
        <v>4</v>
      </c>
      <c r="I7649" s="13"/>
      <c r="J7649" s="11" t="str">
        <f t="shared" si="1529"/>
        <v>X</v>
      </c>
      <c r="K7649" s="11" t="str">
        <f t="shared" si="1530"/>
        <v/>
      </c>
      <c r="L7649" s="11" t="str">
        <f t="shared" si="1531"/>
        <v/>
      </c>
      <c r="M7649" s="13"/>
      <c r="X7649" s="13"/>
    </row>
    <row r="7650" spans="1:24" x14ac:dyDescent="0.3">
      <c r="A7650" s="13"/>
      <c r="B7650" s="11">
        <v>8668</v>
      </c>
      <c r="C7650" s="14">
        <f t="shared" si="1525"/>
        <v>93.102099999999993</v>
      </c>
      <c r="D7650" s="13"/>
      <c r="E7650" s="14">
        <f t="shared" si="1527"/>
        <v>93.101600000000005</v>
      </c>
      <c r="F7650" s="21">
        <f t="shared" si="1528"/>
        <v>5</v>
      </c>
      <c r="G7650" s="13"/>
      <c r="H7650" s="21">
        <f t="shared" si="1526"/>
        <v>5</v>
      </c>
      <c r="I7650" s="13"/>
      <c r="J7650" s="11" t="str">
        <f t="shared" si="1529"/>
        <v>X</v>
      </c>
      <c r="K7650" s="11" t="str">
        <f t="shared" si="1530"/>
        <v/>
      </c>
      <c r="L7650" s="11" t="str">
        <f t="shared" si="1531"/>
        <v/>
      </c>
      <c r="M7650" s="13"/>
      <c r="X7650" s="13"/>
    </row>
    <row r="7651" spans="1:24" x14ac:dyDescent="0.3">
      <c r="A7651" s="13"/>
      <c r="B7651" s="11">
        <v>8669</v>
      </c>
      <c r="C7651" s="14">
        <f t="shared" si="1525"/>
        <v>93.107500000000002</v>
      </c>
      <c r="D7651" s="13"/>
      <c r="E7651" s="14">
        <f t="shared" si="1527"/>
        <v>93.106999999999999</v>
      </c>
      <c r="F7651" s="21">
        <f t="shared" si="1528"/>
        <v>5</v>
      </c>
      <c r="G7651" s="13"/>
      <c r="H7651" s="21">
        <f t="shared" si="1526"/>
        <v>5</v>
      </c>
      <c r="I7651" s="13"/>
      <c r="J7651" s="11" t="str">
        <f t="shared" si="1529"/>
        <v>X</v>
      </c>
      <c r="K7651" s="11" t="str">
        <f t="shared" si="1530"/>
        <v/>
      </c>
      <c r="L7651" s="11" t="str">
        <f t="shared" si="1531"/>
        <v/>
      </c>
      <c r="M7651" s="13"/>
      <c r="X7651" s="13"/>
    </row>
    <row r="7652" spans="1:24" x14ac:dyDescent="0.3">
      <c r="A7652" s="13"/>
      <c r="B7652" s="11">
        <v>8670</v>
      </c>
      <c r="C7652" s="14">
        <f t="shared" si="1525"/>
        <v>93.112799999999993</v>
      </c>
      <c r="D7652" s="13"/>
      <c r="E7652" s="14">
        <f t="shared" si="1527"/>
        <v>93.112300000000005</v>
      </c>
      <c r="F7652" s="21">
        <f t="shared" si="1528"/>
        <v>5</v>
      </c>
      <c r="G7652" s="13"/>
      <c r="H7652" s="21">
        <f t="shared" si="1526"/>
        <v>5</v>
      </c>
      <c r="I7652" s="13"/>
      <c r="J7652" s="11" t="str">
        <f t="shared" si="1529"/>
        <v>X</v>
      </c>
      <c r="K7652" s="11" t="str">
        <f t="shared" si="1530"/>
        <v/>
      </c>
      <c r="L7652" s="11" t="str">
        <f t="shared" si="1531"/>
        <v/>
      </c>
      <c r="M7652" s="13"/>
      <c r="X7652" s="13"/>
    </row>
    <row r="7653" spans="1:24" x14ac:dyDescent="0.3">
      <c r="A7653" s="13"/>
      <c r="B7653" s="11">
        <v>8671</v>
      </c>
      <c r="C7653" s="14">
        <f t="shared" si="1525"/>
        <v>93.118200000000002</v>
      </c>
      <c r="D7653" s="13"/>
      <c r="E7653" s="14">
        <f t="shared" si="1527"/>
        <v>93.117599999999996</v>
      </c>
      <c r="F7653" s="21">
        <f t="shared" si="1528"/>
        <v>5</v>
      </c>
      <c r="G7653" s="13"/>
      <c r="H7653" s="21">
        <f t="shared" si="1526"/>
        <v>5.9999999999999991</v>
      </c>
      <c r="I7653" s="13"/>
      <c r="J7653" s="11" t="str">
        <f t="shared" si="1529"/>
        <v/>
      </c>
      <c r="K7653" s="11" t="str">
        <f t="shared" si="1530"/>
        <v>U</v>
      </c>
      <c r="L7653" s="11" t="str">
        <f t="shared" si="1531"/>
        <v/>
      </c>
      <c r="M7653" s="13"/>
      <c r="X7653" s="13"/>
    </row>
    <row r="7654" spans="1:24" x14ac:dyDescent="0.3">
      <c r="A7654" s="13"/>
      <c r="B7654" s="11">
        <v>8672</v>
      </c>
      <c r="C7654" s="14">
        <f t="shared" si="1525"/>
        <v>93.123599999999996</v>
      </c>
      <c r="D7654" s="13"/>
      <c r="E7654" s="14">
        <f t="shared" si="1527"/>
        <v>93.123000000000005</v>
      </c>
      <c r="F7654" s="21">
        <f t="shared" si="1528"/>
        <v>6</v>
      </c>
      <c r="G7654" s="13"/>
      <c r="H7654" s="21">
        <f t="shared" si="1526"/>
        <v>5.9999999999999991</v>
      </c>
      <c r="I7654" s="13"/>
      <c r="J7654" s="11" t="str">
        <f t="shared" si="1529"/>
        <v>X</v>
      </c>
      <c r="K7654" s="11" t="str">
        <f t="shared" si="1530"/>
        <v/>
      </c>
      <c r="L7654" s="11" t="str">
        <f t="shared" si="1531"/>
        <v/>
      </c>
      <c r="M7654" s="13"/>
      <c r="X7654" s="13"/>
    </row>
    <row r="7655" spans="1:24" x14ac:dyDescent="0.3">
      <c r="A7655" s="13"/>
      <c r="B7655" s="11">
        <v>8673</v>
      </c>
      <c r="C7655" s="14">
        <f t="shared" si="1525"/>
        <v>93.128900000000002</v>
      </c>
      <c r="D7655" s="13"/>
      <c r="E7655" s="14">
        <f t="shared" si="1527"/>
        <v>93.128299999999996</v>
      </c>
      <c r="F7655" s="21">
        <f t="shared" si="1528"/>
        <v>6</v>
      </c>
      <c r="G7655" s="13"/>
      <c r="H7655" s="21">
        <f t="shared" si="1526"/>
        <v>5.9999999999999991</v>
      </c>
      <c r="I7655" s="13"/>
      <c r="J7655" s="11" t="str">
        <f t="shared" si="1529"/>
        <v>X</v>
      </c>
      <c r="K7655" s="11" t="str">
        <f t="shared" si="1530"/>
        <v/>
      </c>
      <c r="L7655" s="11" t="str">
        <f t="shared" si="1531"/>
        <v/>
      </c>
      <c r="M7655" s="13"/>
      <c r="X7655" s="13"/>
    </row>
    <row r="7656" spans="1:24" x14ac:dyDescent="0.3">
      <c r="A7656" s="13"/>
      <c r="B7656" s="11">
        <v>8674</v>
      </c>
      <c r="C7656" s="14">
        <f t="shared" si="1525"/>
        <v>93.134299999999996</v>
      </c>
      <c r="D7656" s="13"/>
      <c r="E7656" s="14">
        <f t="shared" si="1527"/>
        <v>93.133700000000005</v>
      </c>
      <c r="F7656" s="21">
        <f t="shared" si="1528"/>
        <v>6</v>
      </c>
      <c r="G7656" s="13"/>
      <c r="H7656" s="21">
        <f t="shared" si="1526"/>
        <v>5.9999999999999991</v>
      </c>
      <c r="I7656" s="13"/>
      <c r="J7656" s="11" t="str">
        <f t="shared" si="1529"/>
        <v>X</v>
      </c>
      <c r="K7656" s="11" t="str">
        <f t="shared" si="1530"/>
        <v/>
      </c>
      <c r="L7656" s="11" t="str">
        <f t="shared" si="1531"/>
        <v/>
      </c>
      <c r="M7656" s="13"/>
      <c r="X7656" s="13"/>
    </row>
    <row r="7657" spans="1:24" x14ac:dyDescent="0.3">
      <c r="A7657" s="13"/>
      <c r="B7657" s="11">
        <v>8675</v>
      </c>
      <c r="C7657" s="14">
        <f t="shared" si="1525"/>
        <v>93.139700000000005</v>
      </c>
      <c r="D7657" s="13"/>
      <c r="E7657" s="14">
        <f t="shared" si="1527"/>
        <v>93.138999999999996</v>
      </c>
      <c r="F7657" s="21">
        <f t="shared" si="1528"/>
        <v>6</v>
      </c>
      <c r="G7657" s="13"/>
      <c r="H7657" s="21">
        <f t="shared" si="1526"/>
        <v>7</v>
      </c>
      <c r="I7657" s="13"/>
      <c r="J7657" s="11" t="str">
        <f t="shared" si="1529"/>
        <v/>
      </c>
      <c r="K7657" s="11" t="str">
        <f t="shared" si="1530"/>
        <v>U</v>
      </c>
      <c r="L7657" s="11" t="str">
        <f t="shared" si="1531"/>
        <v/>
      </c>
      <c r="M7657" s="13"/>
      <c r="X7657" s="13"/>
    </row>
    <row r="7658" spans="1:24" x14ac:dyDescent="0.3">
      <c r="A7658" s="13"/>
      <c r="B7658" s="11">
        <v>8676</v>
      </c>
      <c r="C7658" s="14">
        <f t="shared" si="1525"/>
        <v>93.144999999999996</v>
      </c>
      <c r="D7658" s="13"/>
      <c r="E7658" s="14">
        <f t="shared" si="1527"/>
        <v>93.144400000000005</v>
      </c>
      <c r="F7658" s="21">
        <f t="shared" ref="F7658:F7683" si="1532">ROUND((13/2)+(((E7658-93)-0.14)/0.14)*(13/3),0)</f>
        <v>7</v>
      </c>
      <c r="G7658" s="13"/>
      <c r="H7658" s="21">
        <f t="shared" si="1526"/>
        <v>5.9999999999999991</v>
      </c>
      <c r="I7658" s="13"/>
      <c r="J7658" s="11" t="str">
        <f t="shared" si="1529"/>
        <v/>
      </c>
      <c r="K7658" s="11" t="str">
        <f t="shared" si="1530"/>
        <v/>
      </c>
      <c r="L7658" s="11" t="str">
        <f t="shared" si="1531"/>
        <v>O</v>
      </c>
      <c r="M7658" s="13"/>
      <c r="X7658" s="13"/>
    </row>
    <row r="7659" spans="1:24" x14ac:dyDescent="0.3">
      <c r="A7659" s="13"/>
      <c r="B7659" s="11">
        <v>8677</v>
      </c>
      <c r="C7659" s="14">
        <f t="shared" si="1525"/>
        <v>93.150400000000005</v>
      </c>
      <c r="D7659" s="13"/>
      <c r="E7659" s="14">
        <f t="shared" si="1527"/>
        <v>93.149699999999996</v>
      </c>
      <c r="F7659" s="21">
        <f t="shared" si="1532"/>
        <v>7</v>
      </c>
      <c r="G7659" s="13"/>
      <c r="H7659" s="21">
        <f t="shared" si="1526"/>
        <v>7</v>
      </c>
      <c r="I7659" s="13"/>
      <c r="J7659" s="11" t="str">
        <f t="shared" si="1529"/>
        <v>X</v>
      </c>
      <c r="K7659" s="11" t="str">
        <f t="shared" si="1530"/>
        <v/>
      </c>
      <c r="L7659" s="11" t="str">
        <f t="shared" si="1531"/>
        <v/>
      </c>
      <c r="M7659" s="13"/>
      <c r="X7659" s="13"/>
    </row>
    <row r="7660" spans="1:24" x14ac:dyDescent="0.3">
      <c r="A7660" s="13"/>
      <c r="B7660" s="11">
        <v>8678</v>
      </c>
      <c r="C7660" s="14">
        <f t="shared" si="1525"/>
        <v>93.155799999999999</v>
      </c>
      <c r="D7660" s="13"/>
      <c r="E7660" s="14">
        <f t="shared" si="1527"/>
        <v>93.155100000000004</v>
      </c>
      <c r="F7660" s="21">
        <f t="shared" si="1532"/>
        <v>7</v>
      </c>
      <c r="G7660" s="13"/>
      <c r="H7660" s="21">
        <f t="shared" si="1526"/>
        <v>7</v>
      </c>
      <c r="I7660" s="13"/>
      <c r="J7660" s="11" t="str">
        <f t="shared" si="1529"/>
        <v>X</v>
      </c>
      <c r="K7660" s="11" t="str">
        <f t="shared" si="1530"/>
        <v/>
      </c>
      <c r="L7660" s="11" t="str">
        <f t="shared" si="1531"/>
        <v/>
      </c>
      <c r="M7660" s="13"/>
      <c r="X7660" s="13"/>
    </row>
    <row r="7661" spans="1:24" x14ac:dyDescent="0.3">
      <c r="A7661" s="13"/>
      <c r="B7661" s="11">
        <v>8679</v>
      </c>
      <c r="C7661" s="14">
        <f t="shared" si="1525"/>
        <v>93.161199999999994</v>
      </c>
      <c r="D7661" s="13"/>
      <c r="E7661" s="14">
        <f t="shared" si="1527"/>
        <v>93.160399999999996</v>
      </c>
      <c r="F7661" s="21">
        <f t="shared" si="1532"/>
        <v>7</v>
      </c>
      <c r="G7661" s="13"/>
      <c r="H7661" s="21">
        <f t="shared" si="1526"/>
        <v>8</v>
      </c>
      <c r="I7661" s="13"/>
      <c r="J7661" s="11" t="str">
        <f t="shared" si="1529"/>
        <v/>
      </c>
      <c r="K7661" s="11" t="str">
        <f t="shared" si="1530"/>
        <v>U</v>
      </c>
      <c r="L7661" s="11" t="str">
        <f t="shared" si="1531"/>
        <v/>
      </c>
      <c r="M7661" s="13"/>
      <c r="X7661" s="13"/>
    </row>
    <row r="7662" spans="1:24" x14ac:dyDescent="0.3">
      <c r="A7662" s="13"/>
      <c r="B7662" s="11">
        <v>8680</v>
      </c>
      <c r="C7662" s="14">
        <f t="shared" si="1525"/>
        <v>93.166499999999999</v>
      </c>
      <c r="D7662" s="13"/>
      <c r="E7662" s="14">
        <f t="shared" si="1527"/>
        <v>93.165800000000004</v>
      </c>
      <c r="F7662" s="21">
        <f t="shared" si="1532"/>
        <v>7</v>
      </c>
      <c r="G7662" s="13"/>
      <c r="H7662" s="21">
        <f t="shared" si="1526"/>
        <v>7</v>
      </c>
      <c r="I7662" s="13"/>
      <c r="J7662" s="11" t="str">
        <f t="shared" si="1529"/>
        <v>X</v>
      </c>
      <c r="K7662" s="11" t="str">
        <f t="shared" si="1530"/>
        <v/>
      </c>
      <c r="L7662" s="11" t="str">
        <f t="shared" si="1531"/>
        <v/>
      </c>
      <c r="M7662" s="13"/>
      <c r="X7662" s="13"/>
    </row>
    <row r="7663" spans="1:24" x14ac:dyDescent="0.3">
      <c r="A7663" s="13"/>
      <c r="B7663" s="11">
        <v>8681</v>
      </c>
      <c r="C7663" s="14">
        <f t="shared" si="1525"/>
        <v>93.171899999999994</v>
      </c>
      <c r="D7663" s="13"/>
      <c r="E7663" s="14">
        <f t="shared" si="1527"/>
        <v>93.171099999999996</v>
      </c>
      <c r="F7663" s="21">
        <f t="shared" si="1532"/>
        <v>7</v>
      </c>
      <c r="G7663" s="13"/>
      <c r="H7663" s="21">
        <f t="shared" si="1526"/>
        <v>8</v>
      </c>
      <c r="I7663" s="13"/>
      <c r="J7663" s="11" t="str">
        <f t="shared" si="1529"/>
        <v/>
      </c>
      <c r="K7663" s="11" t="str">
        <f t="shared" si="1530"/>
        <v>U</v>
      </c>
      <c r="L7663" s="11" t="str">
        <f t="shared" si="1531"/>
        <v/>
      </c>
      <c r="M7663" s="13"/>
      <c r="X7663" s="13"/>
    </row>
    <row r="7664" spans="1:24" x14ac:dyDescent="0.3">
      <c r="A7664" s="13"/>
      <c r="B7664" s="11">
        <v>8682</v>
      </c>
      <c r="C7664" s="14">
        <f t="shared" si="1525"/>
        <v>93.177300000000002</v>
      </c>
      <c r="D7664" s="13"/>
      <c r="E7664" s="14">
        <f t="shared" si="1527"/>
        <v>93.176500000000004</v>
      </c>
      <c r="F7664" s="21">
        <f t="shared" si="1532"/>
        <v>8</v>
      </c>
      <c r="G7664" s="13"/>
      <c r="H7664" s="21">
        <f t="shared" si="1526"/>
        <v>8</v>
      </c>
      <c r="I7664" s="13"/>
      <c r="J7664" s="11" t="str">
        <f t="shared" ref="J7664:J7695" si="1533">IF(H7664=F7664,"X","")</f>
        <v>X</v>
      </c>
      <c r="K7664" s="11" t="str">
        <f t="shared" ref="K7664:K7695" si="1534">IF(H7664&gt;F7664,"U","")</f>
        <v/>
      </c>
      <c r="L7664" s="11" t="str">
        <f t="shared" ref="L7664:L7695" si="1535">IF(H7664&lt;F7664,"O","")</f>
        <v/>
      </c>
      <c r="M7664" s="13"/>
      <c r="X7664" s="13"/>
    </row>
    <row r="7665" spans="1:24" x14ac:dyDescent="0.3">
      <c r="A7665" s="13"/>
      <c r="B7665" s="11">
        <v>8683</v>
      </c>
      <c r="C7665" s="14">
        <f t="shared" si="1525"/>
        <v>93.182599999999994</v>
      </c>
      <c r="D7665" s="13"/>
      <c r="E7665" s="14">
        <f t="shared" si="1527"/>
        <v>93.181799999999996</v>
      </c>
      <c r="F7665" s="21">
        <f t="shared" si="1532"/>
        <v>8</v>
      </c>
      <c r="G7665" s="13"/>
      <c r="H7665" s="21">
        <f t="shared" si="1526"/>
        <v>8</v>
      </c>
      <c r="I7665" s="13"/>
      <c r="J7665" s="11" t="str">
        <f t="shared" si="1533"/>
        <v>X</v>
      </c>
      <c r="K7665" s="11" t="str">
        <f t="shared" si="1534"/>
        <v/>
      </c>
      <c r="L7665" s="11" t="str">
        <f t="shared" si="1535"/>
        <v/>
      </c>
      <c r="M7665" s="13"/>
      <c r="X7665" s="13"/>
    </row>
    <row r="7666" spans="1:24" x14ac:dyDescent="0.3">
      <c r="A7666" s="13"/>
      <c r="B7666" s="11">
        <v>8684</v>
      </c>
      <c r="C7666" s="14">
        <f t="shared" si="1525"/>
        <v>93.188000000000002</v>
      </c>
      <c r="D7666" s="13"/>
      <c r="E7666" s="14">
        <f t="shared" si="1527"/>
        <v>93.187200000000004</v>
      </c>
      <c r="F7666" s="21">
        <f t="shared" si="1532"/>
        <v>8</v>
      </c>
      <c r="G7666" s="13"/>
      <c r="H7666" s="21">
        <f t="shared" si="1526"/>
        <v>8</v>
      </c>
      <c r="I7666" s="13"/>
      <c r="J7666" s="11" t="str">
        <f t="shared" si="1533"/>
        <v>X</v>
      </c>
      <c r="K7666" s="11" t="str">
        <f t="shared" si="1534"/>
        <v/>
      </c>
      <c r="L7666" s="11" t="str">
        <f t="shared" si="1535"/>
        <v/>
      </c>
      <c r="M7666" s="13"/>
      <c r="X7666" s="13"/>
    </row>
    <row r="7667" spans="1:24" x14ac:dyDescent="0.3">
      <c r="A7667" s="13"/>
      <c r="B7667" s="11">
        <v>8685</v>
      </c>
      <c r="C7667" s="14">
        <f t="shared" si="1525"/>
        <v>93.193299999999994</v>
      </c>
      <c r="D7667" s="13"/>
      <c r="E7667" s="14">
        <f t="shared" si="1527"/>
        <v>93.192499999999995</v>
      </c>
      <c r="F7667" s="21">
        <f t="shared" si="1532"/>
        <v>8</v>
      </c>
      <c r="G7667" s="13"/>
      <c r="H7667" s="21">
        <f t="shared" si="1526"/>
        <v>8</v>
      </c>
      <c r="I7667" s="13"/>
      <c r="J7667" s="11" t="str">
        <f t="shared" si="1533"/>
        <v>X</v>
      </c>
      <c r="K7667" s="11" t="str">
        <f t="shared" si="1534"/>
        <v/>
      </c>
      <c r="L7667" s="11" t="str">
        <f t="shared" si="1535"/>
        <v/>
      </c>
      <c r="M7667" s="13"/>
      <c r="X7667" s="13"/>
    </row>
    <row r="7668" spans="1:24" x14ac:dyDescent="0.3">
      <c r="A7668" s="13"/>
      <c r="B7668" s="11">
        <v>8686</v>
      </c>
      <c r="C7668" s="14">
        <f t="shared" si="1525"/>
        <v>93.198700000000002</v>
      </c>
      <c r="D7668" s="13"/>
      <c r="E7668" s="14">
        <f t="shared" si="1527"/>
        <v>93.197900000000004</v>
      </c>
      <c r="F7668" s="21">
        <f t="shared" si="1532"/>
        <v>8</v>
      </c>
      <c r="G7668" s="13"/>
      <c r="H7668" s="21">
        <f t="shared" si="1526"/>
        <v>8</v>
      </c>
      <c r="I7668" s="13"/>
      <c r="J7668" s="11" t="str">
        <f t="shared" si="1533"/>
        <v>X</v>
      </c>
      <c r="K7668" s="11" t="str">
        <f t="shared" si="1534"/>
        <v/>
      </c>
      <c r="L7668" s="11" t="str">
        <f t="shared" si="1535"/>
        <v/>
      </c>
      <c r="M7668" s="13"/>
      <c r="X7668" s="13"/>
    </row>
    <row r="7669" spans="1:24" x14ac:dyDescent="0.3">
      <c r="A7669" s="13"/>
      <c r="B7669" s="11">
        <v>8687</v>
      </c>
      <c r="C7669" s="14">
        <f t="shared" si="1525"/>
        <v>93.204099999999997</v>
      </c>
      <c r="D7669" s="13"/>
      <c r="E7669" s="14">
        <f t="shared" si="1527"/>
        <v>93.203199999999995</v>
      </c>
      <c r="F7669" s="21">
        <f t="shared" si="1532"/>
        <v>8</v>
      </c>
      <c r="G7669" s="13"/>
      <c r="H7669" s="21">
        <f t="shared" si="1526"/>
        <v>9</v>
      </c>
      <c r="I7669" s="13"/>
      <c r="J7669" s="11" t="str">
        <f t="shared" si="1533"/>
        <v/>
      </c>
      <c r="K7669" s="11" t="str">
        <f t="shared" si="1534"/>
        <v>U</v>
      </c>
      <c r="L7669" s="11" t="str">
        <f t="shared" si="1535"/>
        <v/>
      </c>
      <c r="M7669" s="13"/>
      <c r="X7669" s="13"/>
    </row>
    <row r="7670" spans="1:24" x14ac:dyDescent="0.3">
      <c r="A7670" s="13"/>
      <c r="B7670" s="11">
        <v>8688</v>
      </c>
      <c r="C7670" s="14">
        <f t="shared" si="1525"/>
        <v>93.209400000000002</v>
      </c>
      <c r="D7670" s="13"/>
      <c r="E7670" s="14">
        <f t="shared" si="1527"/>
        <v>93.208600000000004</v>
      </c>
      <c r="F7670" s="21">
        <f t="shared" si="1532"/>
        <v>9</v>
      </c>
      <c r="G7670" s="13"/>
      <c r="H7670" s="21">
        <f t="shared" si="1526"/>
        <v>8</v>
      </c>
      <c r="I7670" s="13"/>
      <c r="J7670" s="11" t="str">
        <f t="shared" si="1533"/>
        <v/>
      </c>
      <c r="K7670" s="11" t="str">
        <f t="shared" si="1534"/>
        <v/>
      </c>
      <c r="L7670" s="11" t="str">
        <f t="shared" si="1535"/>
        <v>O</v>
      </c>
      <c r="M7670" s="13"/>
      <c r="X7670" s="13"/>
    </row>
    <row r="7671" spans="1:24" x14ac:dyDescent="0.3">
      <c r="A7671" s="13"/>
      <c r="B7671" s="11">
        <v>8689</v>
      </c>
      <c r="C7671" s="14">
        <f t="shared" si="1525"/>
        <v>93.214799999999997</v>
      </c>
      <c r="D7671" s="13"/>
      <c r="E7671" s="14">
        <f t="shared" si="1527"/>
        <v>93.213899999999995</v>
      </c>
      <c r="F7671" s="21">
        <f t="shared" si="1532"/>
        <v>9</v>
      </c>
      <c r="G7671" s="13"/>
      <c r="H7671" s="21">
        <f t="shared" si="1526"/>
        <v>9</v>
      </c>
      <c r="I7671" s="13"/>
      <c r="J7671" s="11" t="str">
        <f t="shared" si="1533"/>
        <v>X</v>
      </c>
      <c r="K7671" s="11" t="str">
        <f t="shared" si="1534"/>
        <v/>
      </c>
      <c r="L7671" s="11" t="str">
        <f t="shared" si="1535"/>
        <v/>
      </c>
      <c r="M7671" s="13"/>
      <c r="X7671" s="13"/>
    </row>
    <row r="7672" spans="1:24" x14ac:dyDescent="0.3">
      <c r="A7672" s="13"/>
      <c r="B7672" s="11">
        <v>8690</v>
      </c>
      <c r="C7672" s="14">
        <f t="shared" si="1525"/>
        <v>93.220200000000006</v>
      </c>
      <c r="D7672" s="13"/>
      <c r="E7672" s="14">
        <f t="shared" si="1527"/>
        <v>93.219300000000004</v>
      </c>
      <c r="F7672" s="21">
        <f t="shared" si="1532"/>
        <v>9</v>
      </c>
      <c r="G7672" s="13"/>
      <c r="H7672" s="21">
        <f t="shared" si="1526"/>
        <v>9</v>
      </c>
      <c r="I7672" s="13"/>
      <c r="J7672" s="11" t="str">
        <f t="shared" si="1533"/>
        <v>X</v>
      </c>
      <c r="K7672" s="11" t="str">
        <f t="shared" si="1534"/>
        <v/>
      </c>
      <c r="L7672" s="11" t="str">
        <f t="shared" si="1535"/>
        <v/>
      </c>
      <c r="M7672" s="13"/>
      <c r="X7672" s="13"/>
    </row>
    <row r="7673" spans="1:24" x14ac:dyDescent="0.3">
      <c r="A7673" s="13"/>
      <c r="B7673" s="11">
        <v>8691</v>
      </c>
      <c r="C7673" s="14">
        <f t="shared" si="1525"/>
        <v>93.225499999999997</v>
      </c>
      <c r="D7673" s="13"/>
      <c r="E7673" s="14">
        <f t="shared" si="1527"/>
        <v>93.224599999999995</v>
      </c>
      <c r="F7673" s="21">
        <f t="shared" si="1532"/>
        <v>9</v>
      </c>
      <c r="G7673" s="13"/>
      <c r="H7673" s="21">
        <f t="shared" si="1526"/>
        <v>9</v>
      </c>
      <c r="I7673" s="13"/>
      <c r="J7673" s="11" t="str">
        <f t="shared" si="1533"/>
        <v>X</v>
      </c>
      <c r="K7673" s="11" t="str">
        <f t="shared" si="1534"/>
        <v/>
      </c>
      <c r="L7673" s="11" t="str">
        <f t="shared" si="1535"/>
        <v/>
      </c>
      <c r="M7673" s="13"/>
      <c r="X7673" s="13"/>
    </row>
    <row r="7674" spans="1:24" x14ac:dyDescent="0.3">
      <c r="A7674" s="13"/>
      <c r="B7674" s="11">
        <v>8692</v>
      </c>
      <c r="C7674" s="14">
        <f t="shared" si="1525"/>
        <v>93.230900000000005</v>
      </c>
      <c r="D7674" s="13"/>
      <c r="E7674" s="14">
        <f t="shared" si="1527"/>
        <v>93.229900000000001</v>
      </c>
      <c r="F7674" s="21">
        <f t="shared" si="1532"/>
        <v>9</v>
      </c>
      <c r="G7674" s="13"/>
      <c r="H7674" s="21">
        <f t="shared" si="1526"/>
        <v>10</v>
      </c>
      <c r="I7674" s="13"/>
      <c r="J7674" s="11" t="str">
        <f t="shared" si="1533"/>
        <v/>
      </c>
      <c r="K7674" s="11" t="str">
        <f t="shared" si="1534"/>
        <v>U</v>
      </c>
      <c r="L7674" s="11" t="str">
        <f t="shared" si="1535"/>
        <v/>
      </c>
      <c r="M7674" s="13"/>
      <c r="X7674" s="13"/>
    </row>
    <row r="7675" spans="1:24" x14ac:dyDescent="0.3">
      <c r="A7675" s="13"/>
      <c r="B7675" s="11">
        <v>8693</v>
      </c>
      <c r="C7675" s="14">
        <f t="shared" si="1525"/>
        <v>93.2363</v>
      </c>
      <c r="D7675" s="13"/>
      <c r="E7675" s="14">
        <f t="shared" si="1527"/>
        <v>93.235299999999995</v>
      </c>
      <c r="F7675" s="21">
        <f t="shared" si="1532"/>
        <v>9</v>
      </c>
      <c r="G7675" s="13"/>
      <c r="H7675" s="21">
        <f t="shared" si="1526"/>
        <v>10</v>
      </c>
      <c r="I7675" s="13"/>
      <c r="J7675" s="11" t="str">
        <f t="shared" si="1533"/>
        <v/>
      </c>
      <c r="K7675" s="11" t="str">
        <f t="shared" si="1534"/>
        <v>U</v>
      </c>
      <c r="L7675" s="11" t="str">
        <f t="shared" si="1535"/>
        <v/>
      </c>
      <c r="M7675" s="13"/>
      <c r="X7675" s="13"/>
    </row>
    <row r="7676" spans="1:24" x14ac:dyDescent="0.3">
      <c r="A7676" s="13"/>
      <c r="B7676" s="11">
        <v>8694</v>
      </c>
      <c r="C7676" s="14">
        <f t="shared" si="1525"/>
        <v>93.241600000000005</v>
      </c>
      <c r="D7676" s="13"/>
      <c r="E7676" s="14">
        <f t="shared" si="1527"/>
        <v>93.240600000000001</v>
      </c>
      <c r="F7676" s="21">
        <f t="shared" si="1532"/>
        <v>10</v>
      </c>
      <c r="G7676" s="13"/>
      <c r="H7676" s="21">
        <f t="shared" si="1526"/>
        <v>10</v>
      </c>
      <c r="I7676" s="13"/>
      <c r="J7676" s="11" t="str">
        <f t="shared" si="1533"/>
        <v>X</v>
      </c>
      <c r="K7676" s="11" t="str">
        <f t="shared" si="1534"/>
        <v/>
      </c>
      <c r="L7676" s="11" t="str">
        <f t="shared" si="1535"/>
        <v/>
      </c>
      <c r="M7676" s="13"/>
      <c r="X7676" s="13"/>
    </row>
    <row r="7677" spans="1:24" x14ac:dyDescent="0.3">
      <c r="A7677" s="13"/>
      <c r="B7677" s="11">
        <v>8695</v>
      </c>
      <c r="C7677" s="14">
        <f t="shared" si="1525"/>
        <v>93.247</v>
      </c>
      <c r="D7677" s="13"/>
      <c r="E7677" s="14">
        <f t="shared" si="1527"/>
        <v>93.245999999999995</v>
      </c>
      <c r="F7677" s="21">
        <f t="shared" si="1532"/>
        <v>10</v>
      </c>
      <c r="G7677" s="13"/>
      <c r="H7677" s="21">
        <f t="shared" si="1526"/>
        <v>10</v>
      </c>
      <c r="I7677" s="13"/>
      <c r="J7677" s="11" t="str">
        <f t="shared" si="1533"/>
        <v>X</v>
      </c>
      <c r="K7677" s="11" t="str">
        <f t="shared" si="1534"/>
        <v/>
      </c>
      <c r="L7677" s="11" t="str">
        <f t="shared" si="1535"/>
        <v/>
      </c>
      <c r="M7677" s="13"/>
      <c r="X7677" s="13"/>
    </row>
    <row r="7678" spans="1:24" x14ac:dyDescent="0.3">
      <c r="A7678" s="13"/>
      <c r="B7678" s="11">
        <v>8696</v>
      </c>
      <c r="C7678" s="14">
        <f t="shared" si="1525"/>
        <v>93.252300000000005</v>
      </c>
      <c r="D7678" s="13"/>
      <c r="E7678" s="14">
        <f t="shared" si="1527"/>
        <v>93.251300000000001</v>
      </c>
      <c r="F7678" s="21">
        <f t="shared" si="1532"/>
        <v>10</v>
      </c>
      <c r="G7678" s="13"/>
      <c r="H7678" s="21">
        <f t="shared" si="1526"/>
        <v>10</v>
      </c>
      <c r="I7678" s="13"/>
      <c r="J7678" s="11" t="str">
        <f t="shared" si="1533"/>
        <v>X</v>
      </c>
      <c r="K7678" s="11" t="str">
        <f t="shared" si="1534"/>
        <v/>
      </c>
      <c r="L7678" s="11" t="str">
        <f t="shared" si="1535"/>
        <v/>
      </c>
      <c r="M7678" s="13"/>
      <c r="X7678" s="13"/>
    </row>
    <row r="7679" spans="1:24" x14ac:dyDescent="0.3">
      <c r="A7679" s="13"/>
      <c r="B7679" s="11">
        <v>8697</v>
      </c>
      <c r="C7679" s="14">
        <f t="shared" si="1525"/>
        <v>93.2577</v>
      </c>
      <c r="D7679" s="13"/>
      <c r="E7679" s="14">
        <f t="shared" si="1527"/>
        <v>93.256699999999995</v>
      </c>
      <c r="F7679" s="21">
        <f t="shared" si="1532"/>
        <v>10</v>
      </c>
      <c r="G7679" s="13"/>
      <c r="H7679" s="21">
        <f t="shared" si="1526"/>
        <v>10</v>
      </c>
      <c r="I7679" s="13"/>
      <c r="J7679" s="11" t="str">
        <f t="shared" si="1533"/>
        <v>X</v>
      </c>
      <c r="K7679" s="11" t="str">
        <f t="shared" si="1534"/>
        <v/>
      </c>
      <c r="L7679" s="11" t="str">
        <f t="shared" si="1535"/>
        <v/>
      </c>
      <c r="M7679" s="13"/>
      <c r="X7679" s="13"/>
    </row>
    <row r="7680" spans="1:24" x14ac:dyDescent="0.3">
      <c r="A7680" s="13"/>
      <c r="B7680" s="11">
        <v>8698</v>
      </c>
      <c r="C7680" s="14">
        <f t="shared" si="1525"/>
        <v>93.263099999999994</v>
      </c>
      <c r="D7680" s="13"/>
      <c r="E7680" s="14">
        <f t="shared" si="1527"/>
        <v>93.262</v>
      </c>
      <c r="F7680" s="21">
        <f t="shared" si="1532"/>
        <v>10</v>
      </c>
      <c r="G7680" s="13"/>
      <c r="H7680" s="21">
        <f t="shared" si="1526"/>
        <v>11</v>
      </c>
      <c r="I7680" s="13"/>
      <c r="J7680" s="11" t="str">
        <f t="shared" si="1533"/>
        <v/>
      </c>
      <c r="K7680" s="11" t="str">
        <f t="shared" si="1534"/>
        <v>U</v>
      </c>
      <c r="L7680" s="11" t="str">
        <f t="shared" si="1535"/>
        <v/>
      </c>
      <c r="M7680" s="13"/>
      <c r="X7680" s="13"/>
    </row>
    <row r="7681" spans="1:24" x14ac:dyDescent="0.3">
      <c r="A7681" s="13"/>
      <c r="B7681" s="11">
        <v>8699</v>
      </c>
      <c r="C7681" s="14">
        <f t="shared" si="1525"/>
        <v>93.2684</v>
      </c>
      <c r="D7681" s="13"/>
      <c r="E7681" s="14">
        <f t="shared" si="1527"/>
        <v>93.267399999999995</v>
      </c>
      <c r="F7681" s="21">
        <f t="shared" si="1532"/>
        <v>10</v>
      </c>
      <c r="G7681" s="13"/>
      <c r="H7681" s="21">
        <f t="shared" si="1526"/>
        <v>10</v>
      </c>
      <c r="I7681" s="13"/>
      <c r="J7681" s="11" t="str">
        <f t="shared" si="1533"/>
        <v>X</v>
      </c>
      <c r="K7681" s="11" t="str">
        <f t="shared" si="1534"/>
        <v/>
      </c>
      <c r="L7681" s="11" t="str">
        <f t="shared" si="1535"/>
        <v/>
      </c>
      <c r="M7681" s="13"/>
      <c r="X7681" s="13"/>
    </row>
    <row r="7682" spans="1:24" x14ac:dyDescent="0.3">
      <c r="A7682" s="13"/>
      <c r="B7682" s="11">
        <v>8700</v>
      </c>
      <c r="C7682" s="14">
        <f t="shared" si="1525"/>
        <v>93.273799999999994</v>
      </c>
      <c r="D7682" s="13"/>
      <c r="E7682" s="14">
        <f t="shared" si="1527"/>
        <v>93.2727</v>
      </c>
      <c r="F7682" s="21">
        <f t="shared" si="1532"/>
        <v>11</v>
      </c>
      <c r="G7682" s="13"/>
      <c r="H7682" s="21">
        <f t="shared" si="1526"/>
        <v>11</v>
      </c>
      <c r="I7682" s="13"/>
      <c r="J7682" s="11" t="str">
        <f t="shared" si="1533"/>
        <v>X</v>
      </c>
      <c r="K7682" s="11" t="str">
        <f t="shared" si="1534"/>
        <v/>
      </c>
      <c r="L7682" s="11" t="str">
        <f t="shared" si="1535"/>
        <v/>
      </c>
      <c r="M7682" s="13"/>
      <c r="X7682" s="13"/>
    </row>
    <row r="7683" spans="1:24" x14ac:dyDescent="0.3">
      <c r="A7683" s="13"/>
      <c r="B7683" s="11">
        <v>8701</v>
      </c>
      <c r="C7683" s="14">
        <f t="shared" si="1525"/>
        <v>93.279200000000003</v>
      </c>
      <c r="D7683" s="13"/>
      <c r="E7683" s="14">
        <f t="shared" si="1527"/>
        <v>93.278099999999995</v>
      </c>
      <c r="F7683" s="21">
        <f t="shared" si="1532"/>
        <v>11</v>
      </c>
      <c r="G7683" s="13"/>
      <c r="H7683" s="21">
        <f t="shared" si="1526"/>
        <v>11</v>
      </c>
      <c r="I7683" s="13"/>
      <c r="J7683" s="11" t="str">
        <f t="shared" si="1533"/>
        <v>X</v>
      </c>
      <c r="K7683" s="11" t="str">
        <f t="shared" si="1534"/>
        <v/>
      </c>
      <c r="L7683" s="11" t="str">
        <f t="shared" si="1535"/>
        <v/>
      </c>
      <c r="M7683" s="13"/>
      <c r="X7683" s="13"/>
    </row>
    <row r="7684" spans="1:24" x14ac:dyDescent="0.3">
      <c r="A7684" s="13"/>
      <c r="B7684" s="11">
        <v>8702</v>
      </c>
      <c r="C7684" s="14">
        <f t="shared" si="1525"/>
        <v>93.284499999999994</v>
      </c>
      <c r="D7684" s="13"/>
      <c r="E7684" s="14">
        <f t="shared" si="1527"/>
        <v>93.2834</v>
      </c>
      <c r="F7684" s="21">
        <f t="shared" ref="F7684:F7709" si="1536">ROUND(13-((0.42-(E7684-93))/0.14)*(13/6),0)</f>
        <v>11</v>
      </c>
      <c r="G7684" s="13"/>
      <c r="H7684" s="21">
        <f t="shared" si="1526"/>
        <v>11</v>
      </c>
      <c r="I7684" s="13"/>
      <c r="J7684" s="11" t="str">
        <f t="shared" si="1533"/>
        <v>X</v>
      </c>
      <c r="K7684" s="11" t="str">
        <f t="shared" si="1534"/>
        <v/>
      </c>
      <c r="L7684" s="11" t="str">
        <f t="shared" si="1535"/>
        <v/>
      </c>
      <c r="M7684" s="13"/>
      <c r="X7684" s="13"/>
    </row>
    <row r="7685" spans="1:24" x14ac:dyDescent="0.3">
      <c r="A7685" s="13"/>
      <c r="B7685" s="11">
        <v>8703</v>
      </c>
      <c r="C7685" s="14">
        <f t="shared" si="1525"/>
        <v>93.289900000000003</v>
      </c>
      <c r="D7685" s="13"/>
      <c r="E7685" s="14">
        <f t="shared" si="1527"/>
        <v>93.288799999999995</v>
      </c>
      <c r="F7685" s="21">
        <f t="shared" si="1536"/>
        <v>11</v>
      </c>
      <c r="G7685" s="13"/>
      <c r="H7685" s="21">
        <f t="shared" si="1526"/>
        <v>11</v>
      </c>
      <c r="I7685" s="13"/>
      <c r="J7685" s="11" t="str">
        <f t="shared" si="1533"/>
        <v>X</v>
      </c>
      <c r="K7685" s="11" t="str">
        <f t="shared" si="1534"/>
        <v/>
      </c>
      <c r="L7685" s="11" t="str">
        <f t="shared" si="1535"/>
        <v/>
      </c>
      <c r="M7685" s="13"/>
      <c r="X7685" s="13"/>
    </row>
    <row r="7686" spans="1:24" x14ac:dyDescent="0.3">
      <c r="A7686" s="13"/>
      <c r="B7686" s="11">
        <v>8704</v>
      </c>
      <c r="C7686" s="14">
        <f t="shared" ref="C7686:C7749" si="1537">ROUND(SQRT(B7686),4)</f>
        <v>93.295199999999994</v>
      </c>
      <c r="D7686" s="13"/>
      <c r="E7686" s="14">
        <f t="shared" si="1527"/>
        <v>93.2941</v>
      </c>
      <c r="F7686" s="21">
        <f t="shared" si="1536"/>
        <v>11</v>
      </c>
      <c r="G7686" s="13"/>
      <c r="H7686" s="21">
        <f t="shared" si="1526"/>
        <v>11</v>
      </c>
      <c r="I7686" s="13"/>
      <c r="J7686" s="11" t="str">
        <f t="shared" si="1533"/>
        <v>X</v>
      </c>
      <c r="K7686" s="11" t="str">
        <f t="shared" si="1534"/>
        <v/>
      </c>
      <c r="L7686" s="11" t="str">
        <f t="shared" si="1535"/>
        <v/>
      </c>
      <c r="M7686" s="13"/>
      <c r="X7686" s="13"/>
    </row>
    <row r="7687" spans="1:24" x14ac:dyDescent="0.3">
      <c r="A7687" s="13"/>
      <c r="B7687" s="11">
        <v>8705</v>
      </c>
      <c r="C7687" s="14">
        <f t="shared" si="1537"/>
        <v>93.300600000000003</v>
      </c>
      <c r="D7687" s="13"/>
      <c r="E7687" s="14">
        <f t="shared" si="1527"/>
        <v>93.299499999999995</v>
      </c>
      <c r="F7687" s="21">
        <f t="shared" si="1536"/>
        <v>11</v>
      </c>
      <c r="G7687" s="13"/>
      <c r="H7687" s="21">
        <f t="shared" ref="H7687:H7750" si="1538">ROUND(C7687-E7687,4)*10000</f>
        <v>11</v>
      </c>
      <c r="I7687" s="13"/>
      <c r="J7687" s="11" t="str">
        <f t="shared" si="1533"/>
        <v>X</v>
      </c>
      <c r="K7687" s="11" t="str">
        <f t="shared" si="1534"/>
        <v/>
      </c>
      <c r="L7687" s="11" t="str">
        <f t="shared" si="1535"/>
        <v/>
      </c>
      <c r="M7687" s="13"/>
      <c r="X7687" s="13"/>
    </row>
    <row r="7688" spans="1:24" x14ac:dyDescent="0.3">
      <c r="A7688" s="13"/>
      <c r="B7688" s="11">
        <v>8706</v>
      </c>
      <c r="C7688" s="14">
        <f t="shared" si="1537"/>
        <v>93.305899999999994</v>
      </c>
      <c r="D7688" s="13"/>
      <c r="E7688" s="14">
        <f t="shared" si="1527"/>
        <v>93.3048</v>
      </c>
      <c r="F7688" s="21">
        <f t="shared" si="1536"/>
        <v>11</v>
      </c>
      <c r="G7688" s="13"/>
      <c r="H7688" s="21">
        <f t="shared" si="1538"/>
        <v>11</v>
      </c>
      <c r="I7688" s="13"/>
      <c r="J7688" s="11" t="str">
        <f t="shared" si="1533"/>
        <v>X</v>
      </c>
      <c r="K7688" s="11" t="str">
        <f t="shared" si="1534"/>
        <v/>
      </c>
      <c r="L7688" s="11" t="str">
        <f t="shared" si="1535"/>
        <v/>
      </c>
      <c r="M7688" s="13"/>
      <c r="X7688" s="13"/>
    </row>
    <row r="7689" spans="1:24" x14ac:dyDescent="0.3">
      <c r="A7689" s="13"/>
      <c r="B7689" s="11">
        <v>8707</v>
      </c>
      <c r="C7689" s="14">
        <f t="shared" si="1537"/>
        <v>93.311300000000003</v>
      </c>
      <c r="D7689" s="13"/>
      <c r="E7689" s="14">
        <f t="shared" si="1527"/>
        <v>93.310199999999995</v>
      </c>
      <c r="F7689" s="21">
        <f t="shared" si="1536"/>
        <v>11</v>
      </c>
      <c r="G7689" s="13"/>
      <c r="H7689" s="21">
        <f t="shared" si="1538"/>
        <v>11</v>
      </c>
      <c r="I7689" s="13"/>
      <c r="J7689" s="11" t="str">
        <f t="shared" si="1533"/>
        <v>X</v>
      </c>
      <c r="K7689" s="11" t="str">
        <f t="shared" si="1534"/>
        <v/>
      </c>
      <c r="L7689" s="11" t="str">
        <f t="shared" si="1535"/>
        <v/>
      </c>
      <c r="M7689" s="13"/>
      <c r="X7689" s="13"/>
    </row>
    <row r="7690" spans="1:24" x14ac:dyDescent="0.3">
      <c r="A7690" s="13"/>
      <c r="B7690" s="11">
        <v>8708</v>
      </c>
      <c r="C7690" s="14">
        <f t="shared" si="1537"/>
        <v>93.316699999999997</v>
      </c>
      <c r="D7690" s="13"/>
      <c r="E7690" s="14">
        <f t="shared" si="1527"/>
        <v>93.3155</v>
      </c>
      <c r="F7690" s="21">
        <f t="shared" si="1536"/>
        <v>11</v>
      </c>
      <c r="G7690" s="13"/>
      <c r="H7690" s="21">
        <f t="shared" si="1538"/>
        <v>11.999999999999998</v>
      </c>
      <c r="I7690" s="13"/>
      <c r="J7690" s="11" t="str">
        <f t="shared" si="1533"/>
        <v/>
      </c>
      <c r="K7690" s="11" t="str">
        <f t="shared" si="1534"/>
        <v>U</v>
      </c>
      <c r="L7690" s="11" t="str">
        <f t="shared" si="1535"/>
        <v/>
      </c>
      <c r="M7690" s="13"/>
      <c r="X7690" s="13"/>
    </row>
    <row r="7691" spans="1:24" x14ac:dyDescent="0.3">
      <c r="A7691" s="13"/>
      <c r="B7691" s="11">
        <v>8709</v>
      </c>
      <c r="C7691" s="14">
        <f t="shared" si="1537"/>
        <v>93.322000000000003</v>
      </c>
      <c r="D7691" s="13"/>
      <c r="E7691" s="14">
        <f t="shared" si="1527"/>
        <v>93.320899999999995</v>
      </c>
      <c r="F7691" s="21">
        <f t="shared" si="1536"/>
        <v>11</v>
      </c>
      <c r="G7691" s="13"/>
      <c r="H7691" s="21">
        <f t="shared" si="1538"/>
        <v>11</v>
      </c>
      <c r="I7691" s="13"/>
      <c r="J7691" s="11" t="str">
        <f t="shared" si="1533"/>
        <v>X</v>
      </c>
      <c r="K7691" s="11" t="str">
        <f t="shared" si="1534"/>
        <v/>
      </c>
      <c r="L7691" s="11" t="str">
        <f t="shared" si="1535"/>
        <v/>
      </c>
      <c r="M7691" s="13"/>
      <c r="X7691" s="13"/>
    </row>
    <row r="7692" spans="1:24" x14ac:dyDescent="0.3">
      <c r="A7692" s="13"/>
      <c r="B7692" s="11">
        <v>8710</v>
      </c>
      <c r="C7692" s="14">
        <f t="shared" si="1537"/>
        <v>93.327399999999997</v>
      </c>
      <c r="D7692" s="13"/>
      <c r="E7692" s="14">
        <f t="shared" si="1527"/>
        <v>93.3262</v>
      </c>
      <c r="F7692" s="21">
        <f t="shared" si="1536"/>
        <v>12</v>
      </c>
      <c r="G7692" s="13"/>
      <c r="H7692" s="21">
        <f t="shared" si="1538"/>
        <v>11.999999999999998</v>
      </c>
      <c r="I7692" s="13"/>
      <c r="J7692" s="11" t="str">
        <f t="shared" si="1533"/>
        <v>X</v>
      </c>
      <c r="K7692" s="11" t="str">
        <f t="shared" si="1534"/>
        <v/>
      </c>
      <c r="L7692" s="11" t="str">
        <f t="shared" si="1535"/>
        <v/>
      </c>
      <c r="M7692" s="13"/>
      <c r="X7692" s="13"/>
    </row>
    <row r="7693" spans="1:24" x14ac:dyDescent="0.3">
      <c r="A7693" s="13"/>
      <c r="B7693" s="11">
        <v>8711</v>
      </c>
      <c r="C7693" s="14">
        <f t="shared" si="1537"/>
        <v>93.332700000000003</v>
      </c>
      <c r="D7693" s="13"/>
      <c r="E7693" s="14">
        <f t="shared" si="1527"/>
        <v>93.331599999999995</v>
      </c>
      <c r="F7693" s="21">
        <f t="shared" si="1536"/>
        <v>12</v>
      </c>
      <c r="G7693" s="13"/>
      <c r="H7693" s="21">
        <f t="shared" si="1538"/>
        <v>11</v>
      </c>
      <c r="I7693" s="13"/>
      <c r="J7693" s="11" t="str">
        <f t="shared" si="1533"/>
        <v/>
      </c>
      <c r="K7693" s="11" t="str">
        <f t="shared" si="1534"/>
        <v/>
      </c>
      <c r="L7693" s="11" t="str">
        <f t="shared" si="1535"/>
        <v>O</v>
      </c>
      <c r="M7693" s="13"/>
      <c r="X7693" s="13"/>
    </row>
    <row r="7694" spans="1:24" x14ac:dyDescent="0.3">
      <c r="A7694" s="13"/>
      <c r="B7694" s="11">
        <v>8712</v>
      </c>
      <c r="C7694" s="14">
        <f t="shared" si="1537"/>
        <v>93.338099999999997</v>
      </c>
      <c r="D7694" s="13"/>
      <c r="E7694" s="14">
        <f t="shared" si="1527"/>
        <v>93.3369</v>
      </c>
      <c r="F7694" s="21">
        <f t="shared" si="1536"/>
        <v>12</v>
      </c>
      <c r="G7694" s="13"/>
      <c r="H7694" s="21">
        <f t="shared" si="1538"/>
        <v>11.999999999999998</v>
      </c>
      <c r="I7694" s="13"/>
      <c r="J7694" s="11" t="str">
        <f t="shared" si="1533"/>
        <v>X</v>
      </c>
      <c r="K7694" s="11" t="str">
        <f t="shared" si="1534"/>
        <v/>
      </c>
      <c r="L7694" s="11" t="str">
        <f t="shared" si="1535"/>
        <v/>
      </c>
      <c r="M7694" s="13"/>
      <c r="X7694" s="13"/>
    </row>
    <row r="7695" spans="1:24" x14ac:dyDescent="0.3">
      <c r="A7695" s="13"/>
      <c r="B7695" s="11">
        <v>8713</v>
      </c>
      <c r="C7695" s="14">
        <f t="shared" si="1537"/>
        <v>93.343500000000006</v>
      </c>
      <c r="D7695" s="13"/>
      <c r="E7695" s="14">
        <f t="shared" si="1527"/>
        <v>93.342200000000005</v>
      </c>
      <c r="F7695" s="21">
        <f t="shared" si="1536"/>
        <v>12</v>
      </c>
      <c r="G7695" s="13"/>
      <c r="H7695" s="21">
        <f t="shared" si="1538"/>
        <v>13</v>
      </c>
      <c r="I7695" s="13"/>
      <c r="J7695" s="11" t="str">
        <f t="shared" si="1533"/>
        <v/>
      </c>
      <c r="K7695" s="11" t="str">
        <f t="shared" si="1534"/>
        <v>U</v>
      </c>
      <c r="L7695" s="11" t="str">
        <f t="shared" si="1535"/>
        <v/>
      </c>
      <c r="M7695" s="13"/>
      <c r="X7695" s="13"/>
    </row>
    <row r="7696" spans="1:24" x14ac:dyDescent="0.3">
      <c r="A7696" s="13"/>
      <c r="B7696" s="11">
        <v>8714</v>
      </c>
      <c r="C7696" s="14">
        <f t="shared" si="1537"/>
        <v>93.348799999999997</v>
      </c>
      <c r="D7696" s="13"/>
      <c r="E7696" s="14">
        <f t="shared" ref="E7696:E7759" si="1539">ROUND(93+(B7696-8649)/187,4)</f>
        <v>93.3476</v>
      </c>
      <c r="F7696" s="21">
        <f t="shared" si="1536"/>
        <v>12</v>
      </c>
      <c r="G7696" s="13"/>
      <c r="H7696" s="21">
        <f t="shared" si="1538"/>
        <v>11.999999999999998</v>
      </c>
      <c r="I7696" s="13"/>
      <c r="J7696" s="11" t="str">
        <f t="shared" ref="J7696:J7727" si="1540">IF(H7696=F7696,"X","")</f>
        <v>X</v>
      </c>
      <c r="K7696" s="11" t="str">
        <f t="shared" ref="K7696:K7727" si="1541">IF(H7696&gt;F7696,"U","")</f>
        <v/>
      </c>
      <c r="L7696" s="11" t="str">
        <f t="shared" ref="L7696:L7727" si="1542">IF(H7696&lt;F7696,"O","")</f>
        <v/>
      </c>
      <c r="M7696" s="13"/>
      <c r="X7696" s="13"/>
    </row>
    <row r="7697" spans="1:24" x14ac:dyDescent="0.3">
      <c r="A7697" s="13"/>
      <c r="B7697" s="11">
        <v>8715</v>
      </c>
      <c r="C7697" s="14">
        <f t="shared" si="1537"/>
        <v>93.354200000000006</v>
      </c>
      <c r="D7697" s="13"/>
      <c r="E7697" s="14">
        <f t="shared" si="1539"/>
        <v>93.352900000000005</v>
      </c>
      <c r="F7697" s="21">
        <f t="shared" si="1536"/>
        <v>12</v>
      </c>
      <c r="G7697" s="13"/>
      <c r="H7697" s="21">
        <f t="shared" si="1538"/>
        <v>13</v>
      </c>
      <c r="I7697" s="13"/>
      <c r="J7697" s="11" t="str">
        <f t="shared" si="1540"/>
        <v/>
      </c>
      <c r="K7697" s="11" t="str">
        <f t="shared" si="1541"/>
        <v>U</v>
      </c>
      <c r="L7697" s="11" t="str">
        <f t="shared" si="1542"/>
        <v/>
      </c>
      <c r="M7697" s="13"/>
      <c r="X7697" s="13"/>
    </row>
    <row r="7698" spans="1:24" x14ac:dyDescent="0.3">
      <c r="A7698" s="13"/>
      <c r="B7698" s="11">
        <v>8716</v>
      </c>
      <c r="C7698" s="14">
        <f t="shared" si="1537"/>
        <v>93.359499999999997</v>
      </c>
      <c r="D7698" s="13"/>
      <c r="E7698" s="14">
        <f t="shared" si="1539"/>
        <v>93.3583</v>
      </c>
      <c r="F7698" s="21">
        <f t="shared" si="1536"/>
        <v>12</v>
      </c>
      <c r="G7698" s="13"/>
      <c r="H7698" s="21">
        <f t="shared" si="1538"/>
        <v>11.999999999999998</v>
      </c>
      <c r="I7698" s="13"/>
      <c r="J7698" s="11" t="str">
        <f t="shared" si="1540"/>
        <v>X</v>
      </c>
      <c r="K7698" s="11" t="str">
        <f t="shared" si="1541"/>
        <v/>
      </c>
      <c r="L7698" s="11" t="str">
        <f t="shared" si="1542"/>
        <v/>
      </c>
      <c r="M7698" s="13"/>
      <c r="X7698" s="13"/>
    </row>
    <row r="7699" spans="1:24" x14ac:dyDescent="0.3">
      <c r="A7699" s="13"/>
      <c r="B7699" s="11">
        <v>8717</v>
      </c>
      <c r="C7699" s="14">
        <f t="shared" si="1537"/>
        <v>93.364900000000006</v>
      </c>
      <c r="D7699" s="13"/>
      <c r="E7699" s="14">
        <f t="shared" si="1539"/>
        <v>93.363600000000005</v>
      </c>
      <c r="F7699" s="21">
        <f t="shared" si="1536"/>
        <v>12</v>
      </c>
      <c r="G7699" s="13"/>
      <c r="H7699" s="21">
        <f t="shared" si="1538"/>
        <v>13</v>
      </c>
      <c r="I7699" s="13"/>
      <c r="J7699" s="11" t="str">
        <f t="shared" si="1540"/>
        <v/>
      </c>
      <c r="K7699" s="11" t="str">
        <f t="shared" si="1541"/>
        <v>U</v>
      </c>
      <c r="L7699" s="11" t="str">
        <f t="shared" si="1542"/>
        <v/>
      </c>
      <c r="M7699" s="13"/>
      <c r="X7699" s="13"/>
    </row>
    <row r="7700" spans="1:24" x14ac:dyDescent="0.3">
      <c r="A7700" s="13"/>
      <c r="B7700" s="11">
        <v>8718</v>
      </c>
      <c r="C7700" s="14">
        <f t="shared" si="1537"/>
        <v>93.370199999999997</v>
      </c>
      <c r="D7700" s="13"/>
      <c r="E7700" s="14">
        <f t="shared" si="1539"/>
        <v>93.369</v>
      </c>
      <c r="F7700" s="21">
        <f t="shared" si="1536"/>
        <v>12</v>
      </c>
      <c r="G7700" s="13"/>
      <c r="H7700" s="21">
        <f t="shared" si="1538"/>
        <v>11.999999999999998</v>
      </c>
      <c r="I7700" s="13"/>
      <c r="J7700" s="11" t="str">
        <f t="shared" si="1540"/>
        <v>X</v>
      </c>
      <c r="K7700" s="11" t="str">
        <f t="shared" si="1541"/>
        <v/>
      </c>
      <c r="L7700" s="11" t="str">
        <f t="shared" si="1542"/>
        <v/>
      </c>
      <c r="M7700" s="13"/>
      <c r="X7700" s="13"/>
    </row>
    <row r="7701" spans="1:24" x14ac:dyDescent="0.3">
      <c r="A7701" s="13"/>
      <c r="B7701" s="11">
        <v>8719</v>
      </c>
      <c r="C7701" s="14">
        <f t="shared" si="1537"/>
        <v>93.375600000000006</v>
      </c>
      <c r="D7701" s="13"/>
      <c r="E7701" s="14">
        <f t="shared" si="1539"/>
        <v>93.374300000000005</v>
      </c>
      <c r="F7701" s="21">
        <f t="shared" si="1536"/>
        <v>12</v>
      </c>
      <c r="G7701" s="13"/>
      <c r="H7701" s="21">
        <f t="shared" si="1538"/>
        <v>13</v>
      </c>
      <c r="I7701" s="13"/>
      <c r="J7701" s="11" t="str">
        <f t="shared" si="1540"/>
        <v/>
      </c>
      <c r="K7701" s="11" t="str">
        <f t="shared" si="1541"/>
        <v>U</v>
      </c>
      <c r="L7701" s="11" t="str">
        <f t="shared" si="1542"/>
        <v/>
      </c>
      <c r="M7701" s="13"/>
      <c r="X7701" s="13"/>
    </row>
    <row r="7702" spans="1:24" x14ac:dyDescent="0.3">
      <c r="A7702" s="13"/>
      <c r="B7702" s="11">
        <v>8720</v>
      </c>
      <c r="C7702" s="14">
        <f t="shared" si="1537"/>
        <v>93.380899999999997</v>
      </c>
      <c r="D7702" s="13"/>
      <c r="E7702" s="14">
        <f t="shared" si="1539"/>
        <v>93.3797</v>
      </c>
      <c r="F7702" s="21">
        <f t="shared" si="1536"/>
        <v>12</v>
      </c>
      <c r="G7702" s="13"/>
      <c r="H7702" s="21">
        <f t="shared" si="1538"/>
        <v>11.999999999999998</v>
      </c>
      <c r="I7702" s="13"/>
      <c r="J7702" s="11" t="str">
        <f t="shared" si="1540"/>
        <v>X</v>
      </c>
      <c r="K7702" s="11" t="str">
        <f t="shared" si="1541"/>
        <v/>
      </c>
      <c r="L7702" s="11" t="str">
        <f t="shared" si="1542"/>
        <v/>
      </c>
      <c r="M7702" s="13"/>
      <c r="X7702" s="13"/>
    </row>
    <row r="7703" spans="1:24" x14ac:dyDescent="0.3">
      <c r="A7703" s="13"/>
      <c r="B7703" s="11">
        <v>8721</v>
      </c>
      <c r="C7703" s="14">
        <f t="shared" si="1537"/>
        <v>93.386300000000006</v>
      </c>
      <c r="D7703" s="13"/>
      <c r="E7703" s="14">
        <f t="shared" si="1539"/>
        <v>93.385000000000005</v>
      </c>
      <c r="F7703" s="21">
        <f t="shared" si="1536"/>
        <v>12</v>
      </c>
      <c r="G7703" s="13"/>
      <c r="H7703" s="21">
        <f t="shared" si="1538"/>
        <v>13</v>
      </c>
      <c r="I7703" s="13"/>
      <c r="J7703" s="11" t="str">
        <f t="shared" si="1540"/>
        <v/>
      </c>
      <c r="K7703" s="11" t="str">
        <f t="shared" si="1541"/>
        <v>U</v>
      </c>
      <c r="L7703" s="11" t="str">
        <f t="shared" si="1542"/>
        <v/>
      </c>
      <c r="M7703" s="13"/>
      <c r="X7703" s="13"/>
    </row>
    <row r="7704" spans="1:24" x14ac:dyDescent="0.3">
      <c r="A7704" s="13"/>
      <c r="B7704" s="11">
        <v>8722</v>
      </c>
      <c r="C7704" s="14">
        <f t="shared" si="1537"/>
        <v>93.391599999999997</v>
      </c>
      <c r="D7704" s="13"/>
      <c r="E7704" s="14">
        <f t="shared" si="1539"/>
        <v>93.3904</v>
      </c>
      <c r="F7704" s="21">
        <f t="shared" si="1536"/>
        <v>13</v>
      </c>
      <c r="G7704" s="13"/>
      <c r="H7704" s="21">
        <f t="shared" si="1538"/>
        <v>11.999999999999998</v>
      </c>
      <c r="I7704" s="13"/>
      <c r="J7704" s="11" t="str">
        <f t="shared" si="1540"/>
        <v/>
      </c>
      <c r="K7704" s="11" t="str">
        <f t="shared" si="1541"/>
        <v/>
      </c>
      <c r="L7704" s="11" t="str">
        <f t="shared" si="1542"/>
        <v>O</v>
      </c>
      <c r="M7704" s="13"/>
      <c r="X7704" s="13"/>
    </row>
    <row r="7705" spans="1:24" x14ac:dyDescent="0.3">
      <c r="A7705" s="13"/>
      <c r="B7705" s="11">
        <v>8723</v>
      </c>
      <c r="C7705" s="14">
        <f t="shared" si="1537"/>
        <v>93.397000000000006</v>
      </c>
      <c r="D7705" s="13"/>
      <c r="E7705" s="14">
        <f t="shared" si="1539"/>
        <v>93.395700000000005</v>
      </c>
      <c r="F7705" s="21">
        <f t="shared" si="1536"/>
        <v>13</v>
      </c>
      <c r="G7705" s="13"/>
      <c r="H7705" s="21">
        <f t="shared" si="1538"/>
        <v>13</v>
      </c>
      <c r="I7705" s="13"/>
      <c r="J7705" s="11" t="str">
        <f t="shared" si="1540"/>
        <v>X</v>
      </c>
      <c r="K7705" s="11" t="str">
        <f t="shared" si="1541"/>
        <v/>
      </c>
      <c r="L7705" s="11" t="str">
        <f t="shared" si="1542"/>
        <v/>
      </c>
      <c r="M7705" s="13"/>
      <c r="X7705" s="13"/>
    </row>
    <row r="7706" spans="1:24" x14ac:dyDescent="0.3">
      <c r="A7706" s="13"/>
      <c r="B7706" s="11">
        <v>8724</v>
      </c>
      <c r="C7706" s="14">
        <f t="shared" si="1537"/>
        <v>93.4024</v>
      </c>
      <c r="D7706" s="13"/>
      <c r="E7706" s="14">
        <f t="shared" si="1539"/>
        <v>93.4011</v>
      </c>
      <c r="F7706" s="21">
        <f t="shared" si="1536"/>
        <v>13</v>
      </c>
      <c r="G7706" s="13"/>
      <c r="H7706" s="21">
        <f t="shared" si="1538"/>
        <v>13</v>
      </c>
      <c r="I7706" s="13"/>
      <c r="J7706" s="11" t="str">
        <f t="shared" si="1540"/>
        <v>X</v>
      </c>
      <c r="K7706" s="11" t="str">
        <f t="shared" si="1541"/>
        <v/>
      </c>
      <c r="L7706" s="11" t="str">
        <f t="shared" si="1542"/>
        <v/>
      </c>
      <c r="M7706" s="13"/>
      <c r="X7706" s="13"/>
    </row>
    <row r="7707" spans="1:24" x14ac:dyDescent="0.3">
      <c r="A7707" s="13"/>
      <c r="B7707" s="11">
        <v>8725</v>
      </c>
      <c r="C7707" s="14">
        <f t="shared" si="1537"/>
        <v>93.407700000000006</v>
      </c>
      <c r="D7707" s="13"/>
      <c r="E7707" s="14">
        <f t="shared" si="1539"/>
        <v>93.406400000000005</v>
      </c>
      <c r="F7707" s="21">
        <f t="shared" si="1536"/>
        <v>13</v>
      </c>
      <c r="G7707" s="13"/>
      <c r="H7707" s="21">
        <f t="shared" si="1538"/>
        <v>13</v>
      </c>
      <c r="I7707" s="13"/>
      <c r="J7707" s="11" t="str">
        <f t="shared" si="1540"/>
        <v>X</v>
      </c>
      <c r="K7707" s="11" t="str">
        <f t="shared" si="1541"/>
        <v/>
      </c>
      <c r="L7707" s="11" t="str">
        <f t="shared" si="1542"/>
        <v/>
      </c>
      <c r="M7707" s="13"/>
      <c r="X7707" s="13"/>
    </row>
    <row r="7708" spans="1:24" x14ac:dyDescent="0.3">
      <c r="A7708" s="13"/>
      <c r="B7708" s="11">
        <v>8726</v>
      </c>
      <c r="C7708" s="14">
        <f t="shared" si="1537"/>
        <v>93.4131</v>
      </c>
      <c r="D7708" s="13"/>
      <c r="E7708" s="14">
        <f t="shared" si="1539"/>
        <v>93.411799999999999</v>
      </c>
      <c r="F7708" s="21">
        <f t="shared" si="1536"/>
        <v>13</v>
      </c>
      <c r="G7708" s="13"/>
      <c r="H7708" s="21">
        <f t="shared" si="1538"/>
        <v>13</v>
      </c>
      <c r="I7708" s="13"/>
      <c r="J7708" s="11" t="str">
        <f t="shared" si="1540"/>
        <v>X</v>
      </c>
      <c r="K7708" s="11" t="str">
        <f t="shared" si="1541"/>
        <v/>
      </c>
      <c r="L7708" s="11" t="str">
        <f t="shared" si="1542"/>
        <v/>
      </c>
      <c r="M7708" s="13"/>
      <c r="X7708" s="13"/>
    </row>
    <row r="7709" spans="1:24" x14ac:dyDescent="0.3">
      <c r="A7709" s="13"/>
      <c r="B7709" s="11">
        <v>8727</v>
      </c>
      <c r="C7709" s="14">
        <f t="shared" si="1537"/>
        <v>93.418400000000005</v>
      </c>
      <c r="D7709" s="13"/>
      <c r="E7709" s="14">
        <f t="shared" si="1539"/>
        <v>93.417100000000005</v>
      </c>
      <c r="F7709" s="21">
        <f t="shared" si="1536"/>
        <v>13</v>
      </c>
      <c r="G7709" s="13"/>
      <c r="H7709" s="21">
        <f t="shared" si="1538"/>
        <v>13</v>
      </c>
      <c r="I7709" s="13"/>
      <c r="J7709" s="11" t="str">
        <f t="shared" si="1540"/>
        <v>X</v>
      </c>
      <c r="K7709" s="11" t="str">
        <f t="shared" si="1541"/>
        <v/>
      </c>
      <c r="L7709" s="11" t="str">
        <f t="shared" si="1542"/>
        <v/>
      </c>
      <c r="M7709" s="13"/>
      <c r="X7709" s="13"/>
    </row>
    <row r="7710" spans="1:24" x14ac:dyDescent="0.3">
      <c r="A7710" s="13"/>
      <c r="B7710" s="11">
        <v>8728</v>
      </c>
      <c r="C7710" s="14">
        <f t="shared" si="1537"/>
        <v>93.4238</v>
      </c>
      <c r="D7710" s="13"/>
      <c r="E7710" s="14">
        <f t="shared" si="1539"/>
        <v>93.422499999999999</v>
      </c>
      <c r="F7710" s="21">
        <v>13</v>
      </c>
      <c r="G7710" s="13"/>
      <c r="H7710" s="21">
        <f t="shared" si="1538"/>
        <v>13</v>
      </c>
      <c r="I7710" s="13"/>
      <c r="J7710" s="11" t="str">
        <f t="shared" si="1540"/>
        <v>X</v>
      </c>
      <c r="K7710" s="11" t="str">
        <f t="shared" si="1541"/>
        <v/>
      </c>
      <c r="L7710" s="11" t="str">
        <f t="shared" si="1542"/>
        <v/>
      </c>
      <c r="M7710" s="13"/>
      <c r="X7710" s="13"/>
    </row>
    <row r="7711" spans="1:24" x14ac:dyDescent="0.3">
      <c r="A7711" s="13"/>
      <c r="B7711" s="11">
        <v>8729</v>
      </c>
      <c r="C7711" s="14">
        <f t="shared" si="1537"/>
        <v>93.429100000000005</v>
      </c>
      <c r="D7711" s="13"/>
      <c r="E7711" s="14">
        <f t="shared" si="1539"/>
        <v>93.427800000000005</v>
      </c>
      <c r="F7711" s="21">
        <v>13</v>
      </c>
      <c r="G7711" s="13"/>
      <c r="H7711" s="21">
        <f t="shared" si="1538"/>
        <v>13</v>
      </c>
      <c r="I7711" s="13"/>
      <c r="J7711" s="11" t="str">
        <f t="shared" si="1540"/>
        <v>X</v>
      </c>
      <c r="K7711" s="11" t="str">
        <f t="shared" si="1541"/>
        <v/>
      </c>
      <c r="L7711" s="11" t="str">
        <f t="shared" si="1542"/>
        <v/>
      </c>
      <c r="M7711" s="13"/>
      <c r="X7711" s="13"/>
    </row>
    <row r="7712" spans="1:24" x14ac:dyDescent="0.3">
      <c r="A7712" s="13"/>
      <c r="B7712" s="11">
        <v>8730</v>
      </c>
      <c r="C7712" s="14">
        <f t="shared" si="1537"/>
        <v>93.4345</v>
      </c>
      <c r="D7712" s="13"/>
      <c r="E7712" s="14">
        <f t="shared" si="1539"/>
        <v>93.433199999999999</v>
      </c>
      <c r="F7712" s="21">
        <v>13</v>
      </c>
      <c r="G7712" s="13"/>
      <c r="H7712" s="21">
        <f t="shared" si="1538"/>
        <v>13</v>
      </c>
      <c r="I7712" s="13"/>
      <c r="J7712" s="11" t="str">
        <f t="shared" si="1540"/>
        <v>X</v>
      </c>
      <c r="K7712" s="11" t="str">
        <f t="shared" si="1541"/>
        <v/>
      </c>
      <c r="L7712" s="11" t="str">
        <f t="shared" si="1542"/>
        <v/>
      </c>
      <c r="M7712" s="13"/>
      <c r="X7712" s="13"/>
    </row>
    <row r="7713" spans="1:24" x14ac:dyDescent="0.3">
      <c r="A7713" s="13"/>
      <c r="B7713" s="11">
        <v>8731</v>
      </c>
      <c r="C7713" s="14">
        <f t="shared" si="1537"/>
        <v>93.439800000000005</v>
      </c>
      <c r="D7713" s="13"/>
      <c r="E7713" s="14">
        <f t="shared" si="1539"/>
        <v>93.438500000000005</v>
      </c>
      <c r="F7713" s="21">
        <v>13</v>
      </c>
      <c r="G7713" s="13"/>
      <c r="H7713" s="21">
        <f t="shared" si="1538"/>
        <v>13</v>
      </c>
      <c r="I7713" s="13"/>
      <c r="J7713" s="11" t="str">
        <f t="shared" si="1540"/>
        <v>X</v>
      </c>
      <c r="K7713" s="11" t="str">
        <f t="shared" si="1541"/>
        <v/>
      </c>
      <c r="L7713" s="11" t="str">
        <f t="shared" si="1542"/>
        <v/>
      </c>
      <c r="M7713" s="13"/>
      <c r="X7713" s="13"/>
    </row>
    <row r="7714" spans="1:24" x14ac:dyDescent="0.3">
      <c r="A7714" s="13"/>
      <c r="B7714" s="11">
        <v>8732</v>
      </c>
      <c r="C7714" s="14">
        <f t="shared" si="1537"/>
        <v>93.4452</v>
      </c>
      <c r="D7714" s="13"/>
      <c r="E7714" s="14">
        <f t="shared" si="1539"/>
        <v>93.443899999999999</v>
      </c>
      <c r="F7714" s="21">
        <v>13</v>
      </c>
      <c r="G7714" s="13"/>
      <c r="H7714" s="21">
        <f t="shared" si="1538"/>
        <v>13</v>
      </c>
      <c r="I7714" s="13"/>
      <c r="J7714" s="11" t="str">
        <f t="shared" si="1540"/>
        <v>X</v>
      </c>
      <c r="K7714" s="11" t="str">
        <f t="shared" si="1541"/>
        <v/>
      </c>
      <c r="L7714" s="11" t="str">
        <f t="shared" si="1542"/>
        <v/>
      </c>
      <c r="M7714" s="13"/>
      <c r="X7714" s="13"/>
    </row>
    <row r="7715" spans="1:24" x14ac:dyDescent="0.3">
      <c r="A7715" s="13"/>
      <c r="B7715" s="11">
        <v>8733</v>
      </c>
      <c r="C7715" s="14">
        <f t="shared" si="1537"/>
        <v>93.450500000000005</v>
      </c>
      <c r="D7715" s="13"/>
      <c r="E7715" s="14">
        <f t="shared" si="1539"/>
        <v>93.449200000000005</v>
      </c>
      <c r="F7715" s="21">
        <v>13</v>
      </c>
      <c r="G7715" s="13"/>
      <c r="H7715" s="21">
        <f t="shared" si="1538"/>
        <v>13</v>
      </c>
      <c r="I7715" s="13"/>
      <c r="J7715" s="11" t="str">
        <f t="shared" si="1540"/>
        <v>X</v>
      </c>
      <c r="K7715" s="11" t="str">
        <f t="shared" si="1541"/>
        <v/>
      </c>
      <c r="L7715" s="11" t="str">
        <f t="shared" si="1542"/>
        <v/>
      </c>
      <c r="M7715" s="13"/>
      <c r="X7715" s="13"/>
    </row>
    <row r="7716" spans="1:24" x14ac:dyDescent="0.3">
      <c r="A7716" s="13"/>
      <c r="B7716" s="11">
        <v>8734</v>
      </c>
      <c r="C7716" s="14">
        <f t="shared" si="1537"/>
        <v>93.4559</v>
      </c>
      <c r="D7716" s="13"/>
      <c r="E7716" s="14">
        <f t="shared" si="1539"/>
        <v>93.454499999999996</v>
      </c>
      <c r="F7716" s="21">
        <v>13</v>
      </c>
      <c r="G7716" s="13"/>
      <c r="H7716" s="21">
        <f t="shared" si="1538"/>
        <v>14</v>
      </c>
      <c r="I7716" s="13"/>
      <c r="J7716" s="11" t="str">
        <f t="shared" si="1540"/>
        <v/>
      </c>
      <c r="K7716" s="11" t="str">
        <f t="shared" si="1541"/>
        <v>U</v>
      </c>
      <c r="L7716" s="11" t="str">
        <f t="shared" si="1542"/>
        <v/>
      </c>
      <c r="M7716" s="13"/>
      <c r="X7716" s="13"/>
    </row>
    <row r="7717" spans="1:24" x14ac:dyDescent="0.3">
      <c r="A7717" s="13"/>
      <c r="B7717" s="11">
        <v>8735</v>
      </c>
      <c r="C7717" s="14">
        <f t="shared" si="1537"/>
        <v>93.461200000000005</v>
      </c>
      <c r="D7717" s="13"/>
      <c r="E7717" s="14">
        <f t="shared" si="1539"/>
        <v>93.459900000000005</v>
      </c>
      <c r="F7717" s="21">
        <v>13</v>
      </c>
      <c r="G7717" s="13"/>
      <c r="H7717" s="21">
        <f t="shared" si="1538"/>
        <v>13</v>
      </c>
      <c r="I7717" s="13"/>
      <c r="J7717" s="11" t="str">
        <f t="shared" si="1540"/>
        <v>X</v>
      </c>
      <c r="K7717" s="11" t="str">
        <f t="shared" si="1541"/>
        <v/>
      </c>
      <c r="L7717" s="11" t="str">
        <f t="shared" si="1542"/>
        <v/>
      </c>
      <c r="M7717" s="13"/>
      <c r="X7717" s="13"/>
    </row>
    <row r="7718" spans="1:24" x14ac:dyDescent="0.3">
      <c r="A7718" s="13"/>
      <c r="B7718" s="11">
        <v>8736</v>
      </c>
      <c r="C7718" s="14">
        <f t="shared" si="1537"/>
        <v>93.4666</v>
      </c>
      <c r="D7718" s="13"/>
      <c r="E7718" s="14">
        <f t="shared" si="1539"/>
        <v>93.465199999999996</v>
      </c>
      <c r="F7718" s="21">
        <v>13</v>
      </c>
      <c r="G7718" s="13"/>
      <c r="H7718" s="21">
        <f t="shared" si="1538"/>
        <v>14</v>
      </c>
      <c r="I7718" s="13"/>
      <c r="J7718" s="11" t="str">
        <f t="shared" si="1540"/>
        <v/>
      </c>
      <c r="K7718" s="11" t="str">
        <f t="shared" si="1541"/>
        <v>U</v>
      </c>
      <c r="L7718" s="11" t="str">
        <f t="shared" si="1542"/>
        <v/>
      </c>
      <c r="M7718" s="13"/>
      <c r="X7718" s="13"/>
    </row>
    <row r="7719" spans="1:24" x14ac:dyDescent="0.3">
      <c r="A7719" s="13"/>
      <c r="B7719" s="11">
        <v>8737</v>
      </c>
      <c r="C7719" s="14">
        <f t="shared" si="1537"/>
        <v>93.471900000000005</v>
      </c>
      <c r="D7719" s="13"/>
      <c r="E7719" s="14">
        <f t="shared" si="1539"/>
        <v>93.470600000000005</v>
      </c>
      <c r="F7719" s="21">
        <v>13</v>
      </c>
      <c r="G7719" s="13"/>
      <c r="H7719" s="21">
        <f t="shared" si="1538"/>
        <v>13</v>
      </c>
      <c r="I7719" s="13"/>
      <c r="J7719" s="11" t="str">
        <f t="shared" si="1540"/>
        <v>X</v>
      </c>
      <c r="K7719" s="11" t="str">
        <f t="shared" si="1541"/>
        <v/>
      </c>
      <c r="L7719" s="11" t="str">
        <f t="shared" si="1542"/>
        <v/>
      </c>
      <c r="M7719" s="13"/>
      <c r="X7719" s="13"/>
    </row>
    <row r="7720" spans="1:24" x14ac:dyDescent="0.3">
      <c r="A7720" s="13"/>
      <c r="B7720" s="11">
        <v>8738</v>
      </c>
      <c r="C7720" s="14">
        <f t="shared" si="1537"/>
        <v>93.4773</v>
      </c>
      <c r="D7720" s="13"/>
      <c r="E7720" s="14">
        <f t="shared" si="1539"/>
        <v>93.475899999999996</v>
      </c>
      <c r="F7720" s="21">
        <v>13</v>
      </c>
      <c r="G7720" s="13"/>
      <c r="H7720" s="21">
        <f t="shared" si="1538"/>
        <v>14</v>
      </c>
      <c r="I7720" s="13"/>
      <c r="J7720" s="11" t="str">
        <f t="shared" si="1540"/>
        <v/>
      </c>
      <c r="K7720" s="11" t="str">
        <f t="shared" si="1541"/>
        <v>U</v>
      </c>
      <c r="L7720" s="11" t="str">
        <f t="shared" si="1542"/>
        <v/>
      </c>
      <c r="M7720" s="13"/>
      <c r="X7720" s="13"/>
    </row>
    <row r="7721" spans="1:24" x14ac:dyDescent="0.3">
      <c r="A7721" s="13"/>
      <c r="B7721" s="11">
        <v>8739</v>
      </c>
      <c r="C7721" s="14">
        <f t="shared" si="1537"/>
        <v>93.482600000000005</v>
      </c>
      <c r="D7721" s="13"/>
      <c r="E7721" s="14">
        <f t="shared" si="1539"/>
        <v>93.481300000000005</v>
      </c>
      <c r="F7721" s="21">
        <v>13</v>
      </c>
      <c r="G7721" s="13"/>
      <c r="H7721" s="21">
        <f t="shared" si="1538"/>
        <v>13</v>
      </c>
      <c r="I7721" s="13"/>
      <c r="J7721" s="11" t="str">
        <f t="shared" si="1540"/>
        <v>X</v>
      </c>
      <c r="K7721" s="11" t="str">
        <f t="shared" si="1541"/>
        <v/>
      </c>
      <c r="L7721" s="11" t="str">
        <f t="shared" si="1542"/>
        <v/>
      </c>
      <c r="M7721" s="13"/>
      <c r="X7721" s="13"/>
    </row>
    <row r="7722" spans="1:24" x14ac:dyDescent="0.3">
      <c r="A7722" s="13"/>
      <c r="B7722" s="11">
        <v>8740</v>
      </c>
      <c r="C7722" s="14">
        <f t="shared" si="1537"/>
        <v>93.488</v>
      </c>
      <c r="D7722" s="13"/>
      <c r="E7722" s="14">
        <f t="shared" si="1539"/>
        <v>93.486599999999996</v>
      </c>
      <c r="F7722" s="21">
        <v>13</v>
      </c>
      <c r="G7722" s="13"/>
      <c r="H7722" s="21">
        <f t="shared" si="1538"/>
        <v>14</v>
      </c>
      <c r="I7722" s="13"/>
      <c r="J7722" s="11" t="str">
        <f t="shared" si="1540"/>
        <v/>
      </c>
      <c r="K7722" s="11" t="str">
        <f t="shared" si="1541"/>
        <v>U</v>
      </c>
      <c r="L7722" s="11" t="str">
        <f t="shared" si="1542"/>
        <v/>
      </c>
      <c r="M7722" s="13"/>
      <c r="X7722" s="13"/>
    </row>
    <row r="7723" spans="1:24" x14ac:dyDescent="0.3">
      <c r="A7723" s="13"/>
      <c r="B7723" s="11">
        <v>8741</v>
      </c>
      <c r="C7723" s="14">
        <f t="shared" si="1537"/>
        <v>93.493300000000005</v>
      </c>
      <c r="D7723" s="13"/>
      <c r="E7723" s="14">
        <f t="shared" si="1539"/>
        <v>93.492000000000004</v>
      </c>
      <c r="F7723" s="21">
        <v>13</v>
      </c>
      <c r="G7723" s="13"/>
      <c r="H7723" s="21">
        <f t="shared" si="1538"/>
        <v>13</v>
      </c>
      <c r="I7723" s="13"/>
      <c r="J7723" s="11" t="str">
        <f t="shared" si="1540"/>
        <v>X</v>
      </c>
      <c r="K7723" s="11" t="str">
        <f t="shared" si="1541"/>
        <v/>
      </c>
      <c r="L7723" s="11" t="str">
        <f t="shared" si="1542"/>
        <v/>
      </c>
      <c r="M7723" s="13"/>
      <c r="X7723" s="13"/>
    </row>
    <row r="7724" spans="1:24" x14ac:dyDescent="0.3">
      <c r="A7724" s="13"/>
      <c r="B7724" s="11">
        <v>8742</v>
      </c>
      <c r="C7724" s="14">
        <f t="shared" si="1537"/>
        <v>93.498699999999999</v>
      </c>
      <c r="D7724" s="13"/>
      <c r="E7724" s="14">
        <f t="shared" si="1539"/>
        <v>93.497299999999996</v>
      </c>
      <c r="F7724" s="21">
        <v>13</v>
      </c>
      <c r="G7724" s="13"/>
      <c r="H7724" s="21">
        <f t="shared" si="1538"/>
        <v>14</v>
      </c>
      <c r="I7724" s="13"/>
      <c r="J7724" s="11" t="str">
        <f t="shared" si="1540"/>
        <v/>
      </c>
      <c r="K7724" s="11" t="str">
        <f t="shared" si="1541"/>
        <v>U</v>
      </c>
      <c r="L7724" s="11" t="str">
        <f t="shared" si="1542"/>
        <v/>
      </c>
      <c r="M7724" s="13"/>
      <c r="X7724" s="13"/>
    </row>
    <row r="7725" spans="1:24" x14ac:dyDescent="0.3">
      <c r="A7725" s="13"/>
      <c r="B7725" s="11">
        <v>8743</v>
      </c>
      <c r="C7725" s="14">
        <f t="shared" si="1537"/>
        <v>93.504000000000005</v>
      </c>
      <c r="D7725" s="13"/>
      <c r="E7725" s="14">
        <f t="shared" si="1539"/>
        <v>93.502700000000004</v>
      </c>
      <c r="F7725" s="21">
        <v>13</v>
      </c>
      <c r="G7725" s="13"/>
      <c r="H7725" s="21">
        <f t="shared" si="1538"/>
        <v>13</v>
      </c>
      <c r="I7725" s="13"/>
      <c r="J7725" s="11" t="str">
        <f t="shared" si="1540"/>
        <v>X</v>
      </c>
      <c r="K7725" s="11" t="str">
        <f t="shared" si="1541"/>
        <v/>
      </c>
      <c r="L7725" s="11" t="str">
        <f t="shared" si="1542"/>
        <v/>
      </c>
      <c r="M7725" s="13"/>
      <c r="X7725" s="13"/>
    </row>
    <row r="7726" spans="1:24" x14ac:dyDescent="0.3">
      <c r="A7726" s="13"/>
      <c r="B7726" s="11">
        <v>8744</v>
      </c>
      <c r="C7726" s="14">
        <f t="shared" si="1537"/>
        <v>93.509399999999999</v>
      </c>
      <c r="D7726" s="13"/>
      <c r="E7726" s="14">
        <f t="shared" si="1539"/>
        <v>93.507999999999996</v>
      </c>
      <c r="F7726" s="21">
        <v>13</v>
      </c>
      <c r="G7726" s="13"/>
      <c r="H7726" s="21">
        <f t="shared" si="1538"/>
        <v>14</v>
      </c>
      <c r="I7726" s="13"/>
      <c r="J7726" s="11" t="str">
        <f t="shared" si="1540"/>
        <v/>
      </c>
      <c r="K7726" s="11" t="str">
        <f t="shared" si="1541"/>
        <v>U</v>
      </c>
      <c r="L7726" s="11" t="str">
        <f t="shared" si="1542"/>
        <v/>
      </c>
      <c r="M7726" s="13"/>
      <c r="X7726" s="13"/>
    </row>
    <row r="7727" spans="1:24" x14ac:dyDescent="0.3">
      <c r="A7727" s="13"/>
      <c r="B7727" s="11">
        <v>8745</v>
      </c>
      <c r="C7727" s="14">
        <f t="shared" si="1537"/>
        <v>93.514700000000005</v>
      </c>
      <c r="D7727" s="13"/>
      <c r="E7727" s="14">
        <f t="shared" si="1539"/>
        <v>93.513400000000004</v>
      </c>
      <c r="F7727" s="21">
        <v>13</v>
      </c>
      <c r="G7727" s="13"/>
      <c r="H7727" s="21">
        <f t="shared" si="1538"/>
        <v>13</v>
      </c>
      <c r="I7727" s="13"/>
      <c r="J7727" s="11" t="str">
        <f t="shared" si="1540"/>
        <v>X</v>
      </c>
      <c r="K7727" s="11" t="str">
        <f t="shared" si="1541"/>
        <v/>
      </c>
      <c r="L7727" s="11" t="str">
        <f t="shared" si="1542"/>
        <v/>
      </c>
      <c r="M7727" s="13"/>
      <c r="X7727" s="13"/>
    </row>
    <row r="7728" spans="1:24" x14ac:dyDescent="0.3">
      <c r="A7728" s="13"/>
      <c r="B7728" s="11">
        <v>8746</v>
      </c>
      <c r="C7728" s="14">
        <f t="shared" si="1537"/>
        <v>93.520099999999999</v>
      </c>
      <c r="D7728" s="13"/>
      <c r="E7728" s="14">
        <f t="shared" si="1539"/>
        <v>93.518699999999995</v>
      </c>
      <c r="F7728" s="21">
        <v>13</v>
      </c>
      <c r="G7728" s="13"/>
      <c r="H7728" s="21">
        <f t="shared" si="1538"/>
        <v>14</v>
      </c>
      <c r="I7728" s="13"/>
      <c r="J7728" s="11" t="str">
        <f t="shared" ref="J7728:J7759" si="1543">IF(H7728=F7728,"X","")</f>
        <v/>
      </c>
      <c r="K7728" s="11" t="str">
        <f t="shared" ref="K7728:K7759" si="1544">IF(H7728&gt;F7728,"U","")</f>
        <v>U</v>
      </c>
      <c r="L7728" s="11" t="str">
        <f t="shared" ref="L7728:L7759" si="1545">IF(H7728&lt;F7728,"O","")</f>
        <v/>
      </c>
      <c r="M7728" s="13"/>
      <c r="X7728" s="13"/>
    </row>
    <row r="7729" spans="1:24" x14ac:dyDescent="0.3">
      <c r="A7729" s="13"/>
      <c r="B7729" s="11">
        <v>8747</v>
      </c>
      <c r="C7729" s="14">
        <f t="shared" si="1537"/>
        <v>93.525400000000005</v>
      </c>
      <c r="D7729" s="13"/>
      <c r="E7729" s="14">
        <f t="shared" si="1539"/>
        <v>93.524100000000004</v>
      </c>
      <c r="F7729" s="21">
        <v>13</v>
      </c>
      <c r="G7729" s="13"/>
      <c r="H7729" s="21">
        <f t="shared" si="1538"/>
        <v>13</v>
      </c>
      <c r="I7729" s="13"/>
      <c r="J7729" s="11" t="str">
        <f t="shared" si="1543"/>
        <v>X</v>
      </c>
      <c r="K7729" s="11" t="str">
        <f t="shared" si="1544"/>
        <v/>
      </c>
      <c r="L7729" s="11" t="str">
        <f t="shared" si="1545"/>
        <v/>
      </c>
      <c r="M7729" s="13"/>
      <c r="X7729" s="13"/>
    </row>
    <row r="7730" spans="1:24" x14ac:dyDescent="0.3">
      <c r="A7730" s="13"/>
      <c r="B7730" s="11">
        <v>8748</v>
      </c>
      <c r="C7730" s="14">
        <f t="shared" si="1537"/>
        <v>93.530699999999996</v>
      </c>
      <c r="D7730" s="13"/>
      <c r="E7730" s="14">
        <f t="shared" si="1539"/>
        <v>93.529399999999995</v>
      </c>
      <c r="F7730" s="21">
        <v>13</v>
      </c>
      <c r="G7730" s="13"/>
      <c r="H7730" s="21">
        <f t="shared" si="1538"/>
        <v>13</v>
      </c>
      <c r="I7730" s="13"/>
      <c r="J7730" s="11" t="str">
        <f t="shared" si="1543"/>
        <v>X</v>
      </c>
      <c r="K7730" s="11" t="str">
        <f t="shared" si="1544"/>
        <v/>
      </c>
      <c r="L7730" s="11" t="str">
        <f t="shared" si="1545"/>
        <v/>
      </c>
      <c r="M7730" s="13"/>
      <c r="X7730" s="13"/>
    </row>
    <row r="7731" spans="1:24" x14ac:dyDescent="0.3">
      <c r="A7731" s="13"/>
      <c r="B7731" s="11">
        <v>8749</v>
      </c>
      <c r="C7731" s="14">
        <f t="shared" si="1537"/>
        <v>93.536100000000005</v>
      </c>
      <c r="D7731" s="13"/>
      <c r="E7731" s="14">
        <f t="shared" si="1539"/>
        <v>93.534800000000004</v>
      </c>
      <c r="F7731" s="21">
        <v>13</v>
      </c>
      <c r="G7731" s="13"/>
      <c r="H7731" s="21">
        <f t="shared" si="1538"/>
        <v>13</v>
      </c>
      <c r="I7731" s="13"/>
      <c r="J7731" s="11" t="str">
        <f t="shared" si="1543"/>
        <v>X</v>
      </c>
      <c r="K7731" s="11" t="str">
        <f t="shared" si="1544"/>
        <v/>
      </c>
      <c r="L7731" s="11" t="str">
        <f t="shared" si="1545"/>
        <v/>
      </c>
      <c r="M7731" s="13"/>
      <c r="X7731" s="13"/>
    </row>
    <row r="7732" spans="1:24" x14ac:dyDescent="0.3">
      <c r="A7732" s="13"/>
      <c r="B7732" s="11">
        <v>8750</v>
      </c>
      <c r="C7732" s="14">
        <f t="shared" si="1537"/>
        <v>93.541399999999996</v>
      </c>
      <c r="D7732" s="13"/>
      <c r="E7732" s="14">
        <f t="shared" si="1539"/>
        <v>93.540099999999995</v>
      </c>
      <c r="F7732" s="21">
        <v>13</v>
      </c>
      <c r="G7732" s="13"/>
      <c r="H7732" s="21">
        <f t="shared" si="1538"/>
        <v>13</v>
      </c>
      <c r="I7732" s="13"/>
      <c r="J7732" s="11" t="str">
        <f t="shared" si="1543"/>
        <v>X</v>
      </c>
      <c r="K7732" s="11" t="str">
        <f t="shared" si="1544"/>
        <v/>
      </c>
      <c r="L7732" s="11" t="str">
        <f t="shared" si="1545"/>
        <v/>
      </c>
      <c r="M7732" s="13"/>
      <c r="X7732" s="13"/>
    </row>
    <row r="7733" spans="1:24" x14ac:dyDescent="0.3">
      <c r="A7733" s="13"/>
      <c r="B7733" s="11">
        <v>8751</v>
      </c>
      <c r="C7733" s="14">
        <f t="shared" si="1537"/>
        <v>93.546800000000005</v>
      </c>
      <c r="D7733" s="13"/>
      <c r="E7733" s="14">
        <f t="shared" si="1539"/>
        <v>93.545500000000004</v>
      </c>
      <c r="F7733" s="21">
        <v>13</v>
      </c>
      <c r="G7733" s="13"/>
      <c r="H7733" s="21">
        <f t="shared" si="1538"/>
        <v>13</v>
      </c>
      <c r="I7733" s="13"/>
      <c r="J7733" s="11" t="str">
        <f t="shared" si="1543"/>
        <v>X</v>
      </c>
      <c r="K7733" s="11" t="str">
        <f t="shared" si="1544"/>
        <v/>
      </c>
      <c r="L7733" s="11" t="str">
        <f t="shared" si="1545"/>
        <v/>
      </c>
      <c r="M7733" s="13"/>
      <c r="X7733" s="13"/>
    </row>
    <row r="7734" spans="1:24" x14ac:dyDescent="0.3">
      <c r="A7734" s="13"/>
      <c r="B7734" s="11">
        <v>8752</v>
      </c>
      <c r="C7734" s="14">
        <f t="shared" si="1537"/>
        <v>93.552099999999996</v>
      </c>
      <c r="D7734" s="13"/>
      <c r="E7734" s="14">
        <f t="shared" si="1539"/>
        <v>93.550799999999995</v>
      </c>
      <c r="F7734" s="21">
        <v>13</v>
      </c>
      <c r="G7734" s="13"/>
      <c r="H7734" s="21">
        <f t="shared" si="1538"/>
        <v>13</v>
      </c>
      <c r="I7734" s="13"/>
      <c r="J7734" s="11" t="str">
        <f t="shared" si="1543"/>
        <v>X</v>
      </c>
      <c r="K7734" s="11" t="str">
        <f t="shared" si="1544"/>
        <v/>
      </c>
      <c r="L7734" s="11" t="str">
        <f t="shared" si="1545"/>
        <v/>
      </c>
      <c r="M7734" s="13"/>
      <c r="X7734" s="13"/>
    </row>
    <row r="7735" spans="1:24" x14ac:dyDescent="0.3">
      <c r="A7735" s="13"/>
      <c r="B7735" s="11">
        <v>8753</v>
      </c>
      <c r="C7735" s="14">
        <f t="shared" si="1537"/>
        <v>93.557500000000005</v>
      </c>
      <c r="D7735" s="13"/>
      <c r="E7735" s="14">
        <f t="shared" si="1539"/>
        <v>93.556100000000001</v>
      </c>
      <c r="F7735" s="21">
        <v>13</v>
      </c>
      <c r="G7735" s="13"/>
      <c r="H7735" s="21">
        <f t="shared" si="1538"/>
        <v>14</v>
      </c>
      <c r="I7735" s="13"/>
      <c r="J7735" s="11" t="str">
        <f t="shared" si="1543"/>
        <v/>
      </c>
      <c r="K7735" s="11" t="str">
        <f t="shared" si="1544"/>
        <v>U</v>
      </c>
      <c r="L7735" s="11" t="str">
        <f t="shared" si="1545"/>
        <v/>
      </c>
      <c r="M7735" s="13"/>
      <c r="X7735" s="13"/>
    </row>
    <row r="7736" spans="1:24" x14ac:dyDescent="0.3">
      <c r="A7736" s="13"/>
      <c r="B7736" s="11">
        <v>8754</v>
      </c>
      <c r="C7736" s="14">
        <f t="shared" si="1537"/>
        <v>93.562799999999996</v>
      </c>
      <c r="D7736" s="13"/>
      <c r="E7736" s="14">
        <f t="shared" si="1539"/>
        <v>93.561499999999995</v>
      </c>
      <c r="F7736" s="21">
        <v>13</v>
      </c>
      <c r="G7736" s="13"/>
      <c r="H7736" s="21">
        <f t="shared" si="1538"/>
        <v>13</v>
      </c>
      <c r="I7736" s="13"/>
      <c r="J7736" s="11" t="str">
        <f t="shared" si="1543"/>
        <v>X</v>
      </c>
      <c r="K7736" s="11" t="str">
        <f t="shared" si="1544"/>
        <v/>
      </c>
      <c r="L7736" s="11" t="str">
        <f t="shared" si="1545"/>
        <v/>
      </c>
      <c r="M7736" s="13"/>
      <c r="X7736" s="13"/>
    </row>
    <row r="7737" spans="1:24" x14ac:dyDescent="0.3">
      <c r="A7737" s="13"/>
      <c r="B7737" s="11">
        <v>8755</v>
      </c>
      <c r="C7737" s="14">
        <f t="shared" si="1537"/>
        <v>93.568200000000004</v>
      </c>
      <c r="D7737" s="13"/>
      <c r="E7737" s="14">
        <f t="shared" si="1539"/>
        <v>93.566800000000001</v>
      </c>
      <c r="F7737" s="21">
        <v>13</v>
      </c>
      <c r="G7737" s="13"/>
      <c r="H7737" s="21">
        <f t="shared" si="1538"/>
        <v>14</v>
      </c>
      <c r="I7737" s="13"/>
      <c r="J7737" s="11" t="str">
        <f t="shared" si="1543"/>
        <v/>
      </c>
      <c r="K7737" s="11" t="str">
        <f t="shared" si="1544"/>
        <v>U</v>
      </c>
      <c r="L7737" s="11" t="str">
        <f t="shared" si="1545"/>
        <v/>
      </c>
      <c r="M7737" s="13"/>
      <c r="X7737" s="13"/>
    </row>
    <row r="7738" spans="1:24" x14ac:dyDescent="0.3">
      <c r="A7738" s="13"/>
      <c r="B7738" s="11">
        <v>8756</v>
      </c>
      <c r="C7738" s="14">
        <f t="shared" si="1537"/>
        <v>93.573499999999996</v>
      </c>
      <c r="D7738" s="13"/>
      <c r="E7738" s="14">
        <f t="shared" si="1539"/>
        <v>93.572199999999995</v>
      </c>
      <c r="F7738" s="21">
        <v>13</v>
      </c>
      <c r="G7738" s="13"/>
      <c r="H7738" s="21">
        <f t="shared" si="1538"/>
        <v>13</v>
      </c>
      <c r="I7738" s="13"/>
      <c r="J7738" s="11" t="str">
        <f t="shared" si="1543"/>
        <v>X</v>
      </c>
      <c r="K7738" s="11" t="str">
        <f t="shared" si="1544"/>
        <v/>
      </c>
      <c r="L7738" s="11" t="str">
        <f t="shared" si="1545"/>
        <v/>
      </c>
      <c r="M7738" s="13"/>
      <c r="X7738" s="13"/>
    </row>
    <row r="7739" spans="1:24" x14ac:dyDescent="0.3">
      <c r="A7739" s="13"/>
      <c r="B7739" s="11">
        <v>8757</v>
      </c>
      <c r="C7739" s="14">
        <f t="shared" si="1537"/>
        <v>93.578800000000001</v>
      </c>
      <c r="D7739" s="13"/>
      <c r="E7739" s="14">
        <f t="shared" si="1539"/>
        <v>93.577500000000001</v>
      </c>
      <c r="F7739" s="21">
        <v>13</v>
      </c>
      <c r="G7739" s="13"/>
      <c r="H7739" s="21">
        <f t="shared" si="1538"/>
        <v>13</v>
      </c>
      <c r="I7739" s="13"/>
      <c r="J7739" s="11" t="str">
        <f t="shared" si="1543"/>
        <v>X</v>
      </c>
      <c r="K7739" s="11" t="str">
        <f t="shared" si="1544"/>
        <v/>
      </c>
      <c r="L7739" s="11" t="str">
        <f t="shared" si="1545"/>
        <v/>
      </c>
      <c r="M7739" s="13"/>
      <c r="X7739" s="13"/>
    </row>
    <row r="7740" spans="1:24" x14ac:dyDescent="0.3">
      <c r="A7740" s="13"/>
      <c r="B7740" s="11">
        <v>8758</v>
      </c>
      <c r="C7740" s="14">
        <f t="shared" si="1537"/>
        <v>93.584199999999996</v>
      </c>
      <c r="D7740" s="13"/>
      <c r="E7740" s="14">
        <f t="shared" si="1539"/>
        <v>93.582899999999995</v>
      </c>
      <c r="F7740" s="21">
        <f t="shared" ref="F7740:F7765" si="1546">ROUND(13-(((E7740-93)-0.58)/0.14)*(13/6),0)</f>
        <v>13</v>
      </c>
      <c r="G7740" s="13"/>
      <c r="H7740" s="21">
        <f t="shared" si="1538"/>
        <v>13</v>
      </c>
      <c r="I7740" s="13"/>
      <c r="J7740" s="11" t="str">
        <f t="shared" si="1543"/>
        <v>X</v>
      </c>
      <c r="K7740" s="11" t="str">
        <f t="shared" si="1544"/>
        <v/>
      </c>
      <c r="L7740" s="11" t="str">
        <f t="shared" si="1545"/>
        <v/>
      </c>
      <c r="M7740" s="13"/>
      <c r="X7740" s="13"/>
    </row>
    <row r="7741" spans="1:24" x14ac:dyDescent="0.3">
      <c r="A7741" s="13"/>
      <c r="B7741" s="11">
        <v>8759</v>
      </c>
      <c r="C7741" s="14">
        <f t="shared" si="1537"/>
        <v>93.589500000000001</v>
      </c>
      <c r="D7741" s="13"/>
      <c r="E7741" s="14">
        <f t="shared" si="1539"/>
        <v>93.588200000000001</v>
      </c>
      <c r="F7741" s="21">
        <f t="shared" si="1546"/>
        <v>13</v>
      </c>
      <c r="G7741" s="13"/>
      <c r="H7741" s="21">
        <f t="shared" si="1538"/>
        <v>13</v>
      </c>
      <c r="I7741" s="13"/>
      <c r="J7741" s="11" t="str">
        <f t="shared" si="1543"/>
        <v>X</v>
      </c>
      <c r="K7741" s="11" t="str">
        <f t="shared" si="1544"/>
        <v/>
      </c>
      <c r="L7741" s="11" t="str">
        <f t="shared" si="1545"/>
        <v/>
      </c>
      <c r="M7741" s="13"/>
      <c r="X7741" s="13"/>
    </row>
    <row r="7742" spans="1:24" x14ac:dyDescent="0.3">
      <c r="A7742" s="13"/>
      <c r="B7742" s="11">
        <v>8760</v>
      </c>
      <c r="C7742" s="14">
        <f t="shared" si="1537"/>
        <v>93.594899999999996</v>
      </c>
      <c r="D7742" s="13"/>
      <c r="E7742" s="14">
        <f t="shared" si="1539"/>
        <v>93.593599999999995</v>
      </c>
      <c r="F7742" s="21">
        <f t="shared" si="1546"/>
        <v>13</v>
      </c>
      <c r="G7742" s="13"/>
      <c r="H7742" s="21">
        <f t="shared" si="1538"/>
        <v>13</v>
      </c>
      <c r="I7742" s="13"/>
      <c r="J7742" s="11" t="str">
        <f t="shared" si="1543"/>
        <v>X</v>
      </c>
      <c r="K7742" s="11" t="str">
        <f t="shared" si="1544"/>
        <v/>
      </c>
      <c r="L7742" s="11" t="str">
        <f t="shared" si="1545"/>
        <v/>
      </c>
      <c r="M7742" s="13"/>
      <c r="X7742" s="13"/>
    </row>
    <row r="7743" spans="1:24" x14ac:dyDescent="0.3">
      <c r="A7743" s="13"/>
      <c r="B7743" s="11">
        <v>8761</v>
      </c>
      <c r="C7743" s="14">
        <f t="shared" si="1537"/>
        <v>93.600200000000001</v>
      </c>
      <c r="D7743" s="13"/>
      <c r="E7743" s="14">
        <f t="shared" si="1539"/>
        <v>93.5989</v>
      </c>
      <c r="F7743" s="21">
        <f t="shared" si="1546"/>
        <v>13</v>
      </c>
      <c r="G7743" s="13"/>
      <c r="H7743" s="21">
        <f t="shared" si="1538"/>
        <v>13</v>
      </c>
      <c r="I7743" s="13"/>
      <c r="J7743" s="11" t="str">
        <f t="shared" si="1543"/>
        <v>X</v>
      </c>
      <c r="K7743" s="11" t="str">
        <f t="shared" si="1544"/>
        <v/>
      </c>
      <c r="L7743" s="11" t="str">
        <f t="shared" si="1545"/>
        <v/>
      </c>
      <c r="M7743" s="13"/>
      <c r="X7743" s="13"/>
    </row>
    <row r="7744" spans="1:24" x14ac:dyDescent="0.3">
      <c r="A7744" s="13"/>
      <c r="B7744" s="11">
        <v>8762</v>
      </c>
      <c r="C7744" s="14">
        <f t="shared" si="1537"/>
        <v>93.605599999999995</v>
      </c>
      <c r="D7744" s="13"/>
      <c r="E7744" s="14">
        <f t="shared" si="1539"/>
        <v>93.604299999999995</v>
      </c>
      <c r="F7744" s="21">
        <f t="shared" si="1546"/>
        <v>13</v>
      </c>
      <c r="G7744" s="13"/>
      <c r="H7744" s="21">
        <f t="shared" si="1538"/>
        <v>13</v>
      </c>
      <c r="I7744" s="13"/>
      <c r="J7744" s="11" t="str">
        <f t="shared" si="1543"/>
        <v>X</v>
      </c>
      <c r="K7744" s="11" t="str">
        <f t="shared" si="1544"/>
        <v/>
      </c>
      <c r="L7744" s="11" t="str">
        <f t="shared" si="1545"/>
        <v/>
      </c>
      <c r="M7744" s="13"/>
      <c r="X7744" s="13"/>
    </row>
    <row r="7745" spans="1:24" x14ac:dyDescent="0.3">
      <c r="A7745" s="13"/>
      <c r="B7745" s="11">
        <v>8763</v>
      </c>
      <c r="C7745" s="14">
        <f t="shared" si="1537"/>
        <v>93.610900000000001</v>
      </c>
      <c r="D7745" s="13"/>
      <c r="E7745" s="14">
        <f t="shared" si="1539"/>
        <v>93.6096</v>
      </c>
      <c r="F7745" s="21">
        <f t="shared" si="1546"/>
        <v>13</v>
      </c>
      <c r="G7745" s="13"/>
      <c r="H7745" s="21">
        <f t="shared" si="1538"/>
        <v>13</v>
      </c>
      <c r="I7745" s="13"/>
      <c r="J7745" s="11" t="str">
        <f t="shared" si="1543"/>
        <v>X</v>
      </c>
      <c r="K7745" s="11" t="str">
        <f t="shared" si="1544"/>
        <v/>
      </c>
      <c r="L7745" s="11" t="str">
        <f t="shared" si="1545"/>
        <v/>
      </c>
      <c r="M7745" s="13"/>
      <c r="X7745" s="13"/>
    </row>
    <row r="7746" spans="1:24" x14ac:dyDescent="0.3">
      <c r="A7746" s="13"/>
      <c r="B7746" s="11">
        <v>8764</v>
      </c>
      <c r="C7746" s="14">
        <f t="shared" si="1537"/>
        <v>93.616200000000006</v>
      </c>
      <c r="D7746" s="13"/>
      <c r="E7746" s="14">
        <f t="shared" si="1539"/>
        <v>93.614999999999995</v>
      </c>
      <c r="F7746" s="21">
        <f t="shared" si="1546"/>
        <v>12</v>
      </c>
      <c r="G7746" s="13"/>
      <c r="H7746" s="21">
        <f t="shared" si="1538"/>
        <v>11.999999999999998</v>
      </c>
      <c r="I7746" s="13"/>
      <c r="J7746" s="11" t="str">
        <f t="shared" si="1543"/>
        <v>X</v>
      </c>
      <c r="K7746" s="11" t="str">
        <f t="shared" si="1544"/>
        <v/>
      </c>
      <c r="L7746" s="11" t="str">
        <f t="shared" si="1545"/>
        <v/>
      </c>
      <c r="M7746" s="13"/>
      <c r="X7746" s="13"/>
    </row>
    <row r="7747" spans="1:24" x14ac:dyDescent="0.3">
      <c r="A7747" s="13"/>
      <c r="B7747" s="11">
        <v>8765</v>
      </c>
      <c r="C7747" s="14">
        <f t="shared" si="1537"/>
        <v>93.621600000000001</v>
      </c>
      <c r="D7747" s="13"/>
      <c r="E7747" s="14">
        <f t="shared" si="1539"/>
        <v>93.6203</v>
      </c>
      <c r="F7747" s="21">
        <f t="shared" si="1546"/>
        <v>12</v>
      </c>
      <c r="G7747" s="13"/>
      <c r="H7747" s="21">
        <f t="shared" si="1538"/>
        <v>13</v>
      </c>
      <c r="I7747" s="13"/>
      <c r="J7747" s="11" t="str">
        <f t="shared" si="1543"/>
        <v/>
      </c>
      <c r="K7747" s="11" t="str">
        <f t="shared" si="1544"/>
        <v>U</v>
      </c>
      <c r="L7747" s="11" t="str">
        <f t="shared" si="1545"/>
        <v/>
      </c>
      <c r="M7747" s="13"/>
      <c r="X7747" s="13"/>
    </row>
    <row r="7748" spans="1:24" x14ac:dyDescent="0.3">
      <c r="A7748" s="13"/>
      <c r="B7748" s="11">
        <v>8766</v>
      </c>
      <c r="C7748" s="14">
        <f t="shared" si="1537"/>
        <v>93.626900000000006</v>
      </c>
      <c r="D7748" s="13"/>
      <c r="E7748" s="14">
        <f t="shared" si="1539"/>
        <v>93.625699999999995</v>
      </c>
      <c r="F7748" s="21">
        <f t="shared" si="1546"/>
        <v>12</v>
      </c>
      <c r="G7748" s="13"/>
      <c r="H7748" s="21">
        <f t="shared" si="1538"/>
        <v>11.999999999999998</v>
      </c>
      <c r="I7748" s="13"/>
      <c r="J7748" s="11" t="str">
        <f t="shared" si="1543"/>
        <v>X</v>
      </c>
      <c r="K7748" s="11" t="str">
        <f t="shared" si="1544"/>
        <v/>
      </c>
      <c r="L7748" s="11" t="str">
        <f t="shared" si="1545"/>
        <v/>
      </c>
      <c r="M7748" s="13"/>
      <c r="X7748" s="13"/>
    </row>
    <row r="7749" spans="1:24" x14ac:dyDescent="0.3">
      <c r="A7749" s="13"/>
      <c r="B7749" s="11">
        <v>8767</v>
      </c>
      <c r="C7749" s="14">
        <f t="shared" si="1537"/>
        <v>93.632300000000001</v>
      </c>
      <c r="D7749" s="13"/>
      <c r="E7749" s="14">
        <f t="shared" si="1539"/>
        <v>93.631</v>
      </c>
      <c r="F7749" s="21">
        <f t="shared" si="1546"/>
        <v>12</v>
      </c>
      <c r="G7749" s="13"/>
      <c r="H7749" s="21">
        <f t="shared" si="1538"/>
        <v>13</v>
      </c>
      <c r="I7749" s="13"/>
      <c r="J7749" s="11" t="str">
        <f t="shared" si="1543"/>
        <v/>
      </c>
      <c r="K7749" s="11" t="str">
        <f t="shared" si="1544"/>
        <v>U</v>
      </c>
      <c r="L7749" s="11" t="str">
        <f t="shared" si="1545"/>
        <v/>
      </c>
      <c r="M7749" s="13"/>
      <c r="X7749" s="13"/>
    </row>
    <row r="7750" spans="1:24" x14ac:dyDescent="0.3">
      <c r="A7750" s="13"/>
      <c r="B7750" s="11">
        <v>8768</v>
      </c>
      <c r="C7750" s="14">
        <f t="shared" ref="C7750:C7813" si="1547">ROUND(SQRT(B7750),4)</f>
        <v>93.637600000000006</v>
      </c>
      <c r="D7750" s="13"/>
      <c r="E7750" s="14">
        <f t="shared" si="1539"/>
        <v>93.636399999999995</v>
      </c>
      <c r="F7750" s="21">
        <f t="shared" si="1546"/>
        <v>12</v>
      </c>
      <c r="G7750" s="13"/>
      <c r="H7750" s="21">
        <f t="shared" si="1538"/>
        <v>11.999999999999998</v>
      </c>
      <c r="I7750" s="13"/>
      <c r="J7750" s="11" t="str">
        <f t="shared" si="1543"/>
        <v>X</v>
      </c>
      <c r="K7750" s="11" t="str">
        <f t="shared" si="1544"/>
        <v/>
      </c>
      <c r="L7750" s="11" t="str">
        <f t="shared" si="1545"/>
        <v/>
      </c>
      <c r="M7750" s="13"/>
      <c r="X7750" s="13"/>
    </row>
    <row r="7751" spans="1:24" x14ac:dyDescent="0.3">
      <c r="A7751" s="13"/>
      <c r="B7751" s="11">
        <v>8769</v>
      </c>
      <c r="C7751" s="14">
        <f t="shared" si="1547"/>
        <v>93.642899999999997</v>
      </c>
      <c r="D7751" s="13"/>
      <c r="E7751" s="14">
        <f t="shared" si="1539"/>
        <v>93.6417</v>
      </c>
      <c r="F7751" s="21">
        <f t="shared" si="1546"/>
        <v>12</v>
      </c>
      <c r="G7751" s="13"/>
      <c r="H7751" s="21">
        <f t="shared" ref="H7751:H7814" si="1548">ROUND(C7751-E7751,4)*10000</f>
        <v>11.999999999999998</v>
      </c>
      <c r="I7751" s="13"/>
      <c r="J7751" s="11" t="str">
        <f t="shared" si="1543"/>
        <v>X</v>
      </c>
      <c r="K7751" s="11" t="str">
        <f t="shared" si="1544"/>
        <v/>
      </c>
      <c r="L7751" s="11" t="str">
        <f t="shared" si="1545"/>
        <v/>
      </c>
      <c r="M7751" s="13"/>
      <c r="X7751" s="13"/>
    </row>
    <row r="7752" spans="1:24" x14ac:dyDescent="0.3">
      <c r="A7752" s="13"/>
      <c r="B7752" s="11">
        <v>8770</v>
      </c>
      <c r="C7752" s="14">
        <f t="shared" si="1547"/>
        <v>93.648300000000006</v>
      </c>
      <c r="D7752" s="13"/>
      <c r="E7752" s="14">
        <f t="shared" si="1539"/>
        <v>93.647099999999995</v>
      </c>
      <c r="F7752" s="21">
        <f t="shared" si="1546"/>
        <v>12</v>
      </c>
      <c r="G7752" s="13"/>
      <c r="H7752" s="21">
        <f t="shared" si="1548"/>
        <v>11.999999999999998</v>
      </c>
      <c r="I7752" s="13"/>
      <c r="J7752" s="11" t="str">
        <f t="shared" si="1543"/>
        <v>X</v>
      </c>
      <c r="K7752" s="11" t="str">
        <f t="shared" si="1544"/>
        <v/>
      </c>
      <c r="L7752" s="11" t="str">
        <f t="shared" si="1545"/>
        <v/>
      </c>
      <c r="M7752" s="13"/>
      <c r="X7752" s="13"/>
    </row>
    <row r="7753" spans="1:24" x14ac:dyDescent="0.3">
      <c r="A7753" s="13"/>
      <c r="B7753" s="11">
        <v>8771</v>
      </c>
      <c r="C7753" s="14">
        <f t="shared" si="1547"/>
        <v>93.653599999999997</v>
      </c>
      <c r="D7753" s="13"/>
      <c r="E7753" s="14">
        <f t="shared" si="1539"/>
        <v>93.6524</v>
      </c>
      <c r="F7753" s="21">
        <f t="shared" si="1546"/>
        <v>12</v>
      </c>
      <c r="G7753" s="13"/>
      <c r="H7753" s="21">
        <f t="shared" si="1548"/>
        <v>11.999999999999998</v>
      </c>
      <c r="I7753" s="13"/>
      <c r="J7753" s="11" t="str">
        <f t="shared" si="1543"/>
        <v>X</v>
      </c>
      <c r="K7753" s="11" t="str">
        <f t="shared" si="1544"/>
        <v/>
      </c>
      <c r="L7753" s="11" t="str">
        <f t="shared" si="1545"/>
        <v/>
      </c>
      <c r="M7753" s="13"/>
      <c r="X7753" s="13"/>
    </row>
    <row r="7754" spans="1:24" x14ac:dyDescent="0.3">
      <c r="A7754" s="13"/>
      <c r="B7754" s="11">
        <v>8772</v>
      </c>
      <c r="C7754" s="14">
        <f t="shared" si="1547"/>
        <v>93.659000000000006</v>
      </c>
      <c r="D7754" s="13"/>
      <c r="E7754" s="14">
        <f t="shared" si="1539"/>
        <v>93.657799999999995</v>
      </c>
      <c r="F7754" s="21">
        <f t="shared" si="1546"/>
        <v>12</v>
      </c>
      <c r="G7754" s="13"/>
      <c r="H7754" s="21">
        <f t="shared" si="1548"/>
        <v>11.999999999999998</v>
      </c>
      <c r="I7754" s="13"/>
      <c r="J7754" s="11" t="str">
        <f t="shared" si="1543"/>
        <v>X</v>
      </c>
      <c r="K7754" s="11" t="str">
        <f t="shared" si="1544"/>
        <v/>
      </c>
      <c r="L7754" s="11" t="str">
        <f t="shared" si="1545"/>
        <v/>
      </c>
      <c r="M7754" s="13"/>
      <c r="X7754" s="13"/>
    </row>
    <row r="7755" spans="1:24" x14ac:dyDescent="0.3">
      <c r="A7755" s="13"/>
      <c r="B7755" s="11">
        <v>8773</v>
      </c>
      <c r="C7755" s="14">
        <f t="shared" si="1547"/>
        <v>93.664299999999997</v>
      </c>
      <c r="D7755" s="13"/>
      <c r="E7755" s="14">
        <f t="shared" si="1539"/>
        <v>93.6631</v>
      </c>
      <c r="F7755" s="21">
        <f t="shared" si="1546"/>
        <v>12</v>
      </c>
      <c r="G7755" s="13"/>
      <c r="H7755" s="21">
        <f t="shared" si="1548"/>
        <v>11.999999999999998</v>
      </c>
      <c r="I7755" s="13"/>
      <c r="J7755" s="11" t="str">
        <f t="shared" si="1543"/>
        <v>X</v>
      </c>
      <c r="K7755" s="11" t="str">
        <f t="shared" si="1544"/>
        <v/>
      </c>
      <c r="L7755" s="11" t="str">
        <f t="shared" si="1545"/>
        <v/>
      </c>
      <c r="M7755" s="13"/>
      <c r="X7755" s="13"/>
    </row>
    <row r="7756" spans="1:24" x14ac:dyDescent="0.3">
      <c r="A7756" s="13"/>
      <c r="B7756" s="11">
        <v>8774</v>
      </c>
      <c r="C7756" s="14">
        <f t="shared" si="1547"/>
        <v>93.669600000000003</v>
      </c>
      <c r="D7756" s="13"/>
      <c r="E7756" s="14">
        <f t="shared" si="1539"/>
        <v>93.668400000000005</v>
      </c>
      <c r="F7756" s="21">
        <f t="shared" si="1546"/>
        <v>12</v>
      </c>
      <c r="G7756" s="13"/>
      <c r="H7756" s="21">
        <f t="shared" si="1548"/>
        <v>11.999999999999998</v>
      </c>
      <c r="I7756" s="13"/>
      <c r="J7756" s="11" t="str">
        <f t="shared" si="1543"/>
        <v>X</v>
      </c>
      <c r="K7756" s="11" t="str">
        <f t="shared" si="1544"/>
        <v/>
      </c>
      <c r="L7756" s="11" t="str">
        <f t="shared" si="1545"/>
        <v/>
      </c>
      <c r="M7756" s="13"/>
      <c r="X7756" s="13"/>
    </row>
    <row r="7757" spans="1:24" x14ac:dyDescent="0.3">
      <c r="A7757" s="13"/>
      <c r="B7757" s="11">
        <v>8775</v>
      </c>
      <c r="C7757" s="14">
        <f t="shared" si="1547"/>
        <v>93.674999999999997</v>
      </c>
      <c r="D7757" s="13"/>
      <c r="E7757" s="14">
        <f t="shared" si="1539"/>
        <v>93.6738</v>
      </c>
      <c r="F7757" s="21">
        <f t="shared" si="1546"/>
        <v>12</v>
      </c>
      <c r="G7757" s="13"/>
      <c r="H7757" s="21">
        <f t="shared" si="1548"/>
        <v>11.999999999999998</v>
      </c>
      <c r="I7757" s="13"/>
      <c r="J7757" s="11" t="str">
        <f t="shared" si="1543"/>
        <v>X</v>
      </c>
      <c r="K7757" s="11" t="str">
        <f t="shared" si="1544"/>
        <v/>
      </c>
      <c r="L7757" s="11" t="str">
        <f t="shared" si="1545"/>
        <v/>
      </c>
      <c r="M7757" s="13"/>
      <c r="X7757" s="13"/>
    </row>
    <row r="7758" spans="1:24" x14ac:dyDescent="0.3">
      <c r="A7758" s="13"/>
      <c r="B7758" s="11">
        <v>8776</v>
      </c>
      <c r="C7758" s="14">
        <f t="shared" si="1547"/>
        <v>93.680300000000003</v>
      </c>
      <c r="D7758" s="13"/>
      <c r="E7758" s="14">
        <f t="shared" si="1539"/>
        <v>93.679100000000005</v>
      </c>
      <c r="F7758" s="21">
        <f t="shared" si="1546"/>
        <v>11</v>
      </c>
      <c r="G7758" s="13"/>
      <c r="H7758" s="21">
        <f t="shared" si="1548"/>
        <v>11.999999999999998</v>
      </c>
      <c r="I7758" s="13"/>
      <c r="J7758" s="11" t="str">
        <f t="shared" si="1543"/>
        <v/>
      </c>
      <c r="K7758" s="11" t="str">
        <f t="shared" si="1544"/>
        <v>U</v>
      </c>
      <c r="L7758" s="11" t="str">
        <f t="shared" si="1545"/>
        <v/>
      </c>
      <c r="M7758" s="13"/>
      <c r="X7758" s="13"/>
    </row>
    <row r="7759" spans="1:24" x14ac:dyDescent="0.3">
      <c r="A7759" s="13"/>
      <c r="B7759" s="11">
        <v>8777</v>
      </c>
      <c r="C7759" s="14">
        <f t="shared" si="1547"/>
        <v>93.685599999999994</v>
      </c>
      <c r="D7759" s="13"/>
      <c r="E7759" s="14">
        <f t="shared" si="1539"/>
        <v>93.6845</v>
      </c>
      <c r="F7759" s="21">
        <f t="shared" si="1546"/>
        <v>11</v>
      </c>
      <c r="G7759" s="13"/>
      <c r="H7759" s="21">
        <f t="shared" si="1548"/>
        <v>11</v>
      </c>
      <c r="I7759" s="13"/>
      <c r="J7759" s="11" t="str">
        <f t="shared" si="1543"/>
        <v>X</v>
      </c>
      <c r="K7759" s="11" t="str">
        <f t="shared" si="1544"/>
        <v/>
      </c>
      <c r="L7759" s="11" t="str">
        <f t="shared" si="1545"/>
        <v/>
      </c>
      <c r="M7759" s="13"/>
      <c r="X7759" s="13"/>
    </row>
    <row r="7760" spans="1:24" x14ac:dyDescent="0.3">
      <c r="A7760" s="13"/>
      <c r="B7760" s="11">
        <v>8778</v>
      </c>
      <c r="C7760" s="14">
        <f t="shared" si="1547"/>
        <v>93.691000000000003</v>
      </c>
      <c r="D7760" s="13"/>
      <c r="E7760" s="14">
        <f t="shared" ref="E7760:E7817" si="1549">ROUND(93+(B7760-8649)/187,4)</f>
        <v>93.689800000000005</v>
      </c>
      <c r="F7760" s="21">
        <f t="shared" si="1546"/>
        <v>11</v>
      </c>
      <c r="G7760" s="13"/>
      <c r="H7760" s="21">
        <f t="shared" si="1548"/>
        <v>11.999999999999998</v>
      </c>
      <c r="I7760" s="13"/>
      <c r="J7760" s="11" t="str">
        <f t="shared" ref="J7760:J7791" si="1550">IF(H7760=F7760,"X","")</f>
        <v/>
      </c>
      <c r="K7760" s="11" t="str">
        <f t="shared" ref="K7760:K7791" si="1551">IF(H7760&gt;F7760,"U","")</f>
        <v>U</v>
      </c>
      <c r="L7760" s="11" t="str">
        <f t="shared" ref="L7760:L7791" si="1552">IF(H7760&lt;F7760,"O","")</f>
        <v/>
      </c>
      <c r="M7760" s="13"/>
      <c r="X7760" s="13"/>
    </row>
    <row r="7761" spans="1:24" x14ac:dyDescent="0.3">
      <c r="A7761" s="13"/>
      <c r="B7761" s="11">
        <v>8779</v>
      </c>
      <c r="C7761" s="14">
        <f t="shared" si="1547"/>
        <v>93.696299999999994</v>
      </c>
      <c r="D7761" s="13"/>
      <c r="E7761" s="14">
        <f t="shared" si="1549"/>
        <v>93.6952</v>
      </c>
      <c r="F7761" s="21">
        <f t="shared" si="1546"/>
        <v>11</v>
      </c>
      <c r="G7761" s="13"/>
      <c r="H7761" s="21">
        <f t="shared" si="1548"/>
        <v>11</v>
      </c>
      <c r="I7761" s="13"/>
      <c r="J7761" s="11" t="str">
        <f t="shared" si="1550"/>
        <v>X</v>
      </c>
      <c r="K7761" s="11" t="str">
        <f t="shared" si="1551"/>
        <v/>
      </c>
      <c r="L7761" s="11" t="str">
        <f t="shared" si="1552"/>
        <v/>
      </c>
      <c r="M7761" s="13"/>
      <c r="X7761" s="13"/>
    </row>
    <row r="7762" spans="1:24" x14ac:dyDescent="0.3">
      <c r="A7762" s="13"/>
      <c r="B7762" s="11">
        <v>8780</v>
      </c>
      <c r="C7762" s="14">
        <f t="shared" si="1547"/>
        <v>93.701700000000002</v>
      </c>
      <c r="D7762" s="13"/>
      <c r="E7762" s="14">
        <f t="shared" si="1549"/>
        <v>93.700500000000005</v>
      </c>
      <c r="F7762" s="21">
        <f t="shared" si="1546"/>
        <v>11</v>
      </c>
      <c r="G7762" s="13"/>
      <c r="H7762" s="21">
        <f t="shared" si="1548"/>
        <v>11.999999999999998</v>
      </c>
      <c r="I7762" s="13"/>
      <c r="J7762" s="11" t="str">
        <f t="shared" si="1550"/>
        <v/>
      </c>
      <c r="K7762" s="11" t="str">
        <f t="shared" si="1551"/>
        <v>U</v>
      </c>
      <c r="L7762" s="11" t="str">
        <f t="shared" si="1552"/>
        <v/>
      </c>
      <c r="M7762" s="13"/>
      <c r="X7762" s="13"/>
    </row>
    <row r="7763" spans="1:24" x14ac:dyDescent="0.3">
      <c r="A7763" s="13"/>
      <c r="B7763" s="11">
        <v>8781</v>
      </c>
      <c r="C7763" s="14">
        <f t="shared" si="1547"/>
        <v>93.706999999999994</v>
      </c>
      <c r="D7763" s="13"/>
      <c r="E7763" s="14">
        <f t="shared" si="1549"/>
        <v>93.7059</v>
      </c>
      <c r="F7763" s="21">
        <f t="shared" si="1546"/>
        <v>11</v>
      </c>
      <c r="G7763" s="13"/>
      <c r="H7763" s="21">
        <f t="shared" si="1548"/>
        <v>11</v>
      </c>
      <c r="I7763" s="13"/>
      <c r="J7763" s="11" t="str">
        <f t="shared" si="1550"/>
        <v>X</v>
      </c>
      <c r="K7763" s="11" t="str">
        <f t="shared" si="1551"/>
        <v/>
      </c>
      <c r="L7763" s="11" t="str">
        <f t="shared" si="1552"/>
        <v/>
      </c>
      <c r="M7763" s="13"/>
      <c r="X7763" s="13"/>
    </row>
    <row r="7764" spans="1:24" x14ac:dyDescent="0.3">
      <c r="A7764" s="13"/>
      <c r="B7764" s="11">
        <v>8782</v>
      </c>
      <c r="C7764" s="14">
        <f t="shared" si="1547"/>
        <v>93.712299999999999</v>
      </c>
      <c r="D7764" s="13"/>
      <c r="E7764" s="14">
        <f t="shared" si="1549"/>
        <v>93.711200000000005</v>
      </c>
      <c r="F7764" s="21">
        <f t="shared" si="1546"/>
        <v>11</v>
      </c>
      <c r="G7764" s="13"/>
      <c r="H7764" s="21">
        <f t="shared" si="1548"/>
        <v>11</v>
      </c>
      <c r="I7764" s="13"/>
      <c r="J7764" s="11" t="str">
        <f t="shared" si="1550"/>
        <v>X</v>
      </c>
      <c r="K7764" s="11" t="str">
        <f t="shared" si="1551"/>
        <v/>
      </c>
      <c r="L7764" s="11" t="str">
        <f t="shared" si="1552"/>
        <v/>
      </c>
      <c r="M7764" s="13"/>
      <c r="X7764" s="13"/>
    </row>
    <row r="7765" spans="1:24" x14ac:dyDescent="0.3">
      <c r="A7765" s="13"/>
      <c r="B7765" s="11">
        <v>8783</v>
      </c>
      <c r="C7765" s="14">
        <f t="shared" si="1547"/>
        <v>93.717699999999994</v>
      </c>
      <c r="D7765" s="13"/>
      <c r="E7765" s="14">
        <f t="shared" si="1549"/>
        <v>93.7166</v>
      </c>
      <c r="F7765" s="21">
        <f t="shared" si="1546"/>
        <v>11</v>
      </c>
      <c r="G7765" s="13"/>
      <c r="H7765" s="21">
        <f t="shared" si="1548"/>
        <v>11</v>
      </c>
      <c r="I7765" s="13"/>
      <c r="J7765" s="11" t="str">
        <f t="shared" si="1550"/>
        <v>X</v>
      </c>
      <c r="K7765" s="11" t="str">
        <f t="shared" si="1551"/>
        <v/>
      </c>
      <c r="L7765" s="11" t="str">
        <f t="shared" si="1552"/>
        <v/>
      </c>
      <c r="M7765" s="13"/>
      <c r="X7765" s="13"/>
    </row>
    <row r="7766" spans="1:24" x14ac:dyDescent="0.3">
      <c r="A7766" s="13"/>
      <c r="B7766" s="11">
        <v>8784</v>
      </c>
      <c r="C7766" s="14">
        <f t="shared" si="1547"/>
        <v>93.722999999999999</v>
      </c>
      <c r="D7766" s="13"/>
      <c r="E7766" s="14">
        <f t="shared" si="1549"/>
        <v>93.721900000000005</v>
      </c>
      <c r="F7766" s="21">
        <f t="shared" ref="F7766:F7791" si="1553">ROUND((13/2)+((0.86-(E7766-93))/0.14)*(13/3),0)</f>
        <v>11</v>
      </c>
      <c r="G7766" s="13"/>
      <c r="H7766" s="21">
        <f t="shared" si="1548"/>
        <v>11</v>
      </c>
      <c r="I7766" s="13"/>
      <c r="J7766" s="11" t="str">
        <f t="shared" si="1550"/>
        <v>X</v>
      </c>
      <c r="K7766" s="11" t="str">
        <f t="shared" si="1551"/>
        <v/>
      </c>
      <c r="L7766" s="11" t="str">
        <f t="shared" si="1552"/>
        <v/>
      </c>
      <c r="M7766" s="13"/>
      <c r="X7766" s="13"/>
    </row>
    <row r="7767" spans="1:24" x14ac:dyDescent="0.3">
      <c r="A7767" s="13"/>
      <c r="B7767" s="11">
        <v>8785</v>
      </c>
      <c r="C7767" s="14">
        <f t="shared" si="1547"/>
        <v>93.728300000000004</v>
      </c>
      <c r="D7767" s="13"/>
      <c r="E7767" s="14">
        <f t="shared" si="1549"/>
        <v>93.7273</v>
      </c>
      <c r="F7767" s="21">
        <f t="shared" si="1553"/>
        <v>11</v>
      </c>
      <c r="G7767" s="13"/>
      <c r="H7767" s="21">
        <f t="shared" si="1548"/>
        <v>10</v>
      </c>
      <c r="I7767" s="13"/>
      <c r="J7767" s="11" t="str">
        <f t="shared" si="1550"/>
        <v/>
      </c>
      <c r="K7767" s="11" t="str">
        <f t="shared" si="1551"/>
        <v/>
      </c>
      <c r="L7767" s="11" t="str">
        <f t="shared" si="1552"/>
        <v>O</v>
      </c>
      <c r="M7767" s="13"/>
      <c r="X7767" s="13"/>
    </row>
    <row r="7768" spans="1:24" x14ac:dyDescent="0.3">
      <c r="A7768" s="13"/>
      <c r="B7768" s="11">
        <v>8786</v>
      </c>
      <c r="C7768" s="14">
        <f t="shared" si="1547"/>
        <v>93.733699999999999</v>
      </c>
      <c r="D7768" s="13"/>
      <c r="E7768" s="14">
        <f t="shared" si="1549"/>
        <v>93.732600000000005</v>
      </c>
      <c r="F7768" s="21">
        <f t="shared" si="1553"/>
        <v>10</v>
      </c>
      <c r="G7768" s="13"/>
      <c r="H7768" s="21">
        <f t="shared" si="1548"/>
        <v>11</v>
      </c>
      <c r="I7768" s="13"/>
      <c r="J7768" s="11" t="str">
        <f t="shared" si="1550"/>
        <v/>
      </c>
      <c r="K7768" s="11" t="str">
        <f t="shared" si="1551"/>
        <v>U</v>
      </c>
      <c r="L7768" s="11" t="str">
        <f t="shared" si="1552"/>
        <v/>
      </c>
      <c r="M7768" s="13"/>
      <c r="X7768" s="13"/>
    </row>
    <row r="7769" spans="1:24" x14ac:dyDescent="0.3">
      <c r="A7769" s="13"/>
      <c r="B7769" s="11">
        <v>8787</v>
      </c>
      <c r="C7769" s="14">
        <f t="shared" si="1547"/>
        <v>93.739000000000004</v>
      </c>
      <c r="D7769" s="13"/>
      <c r="E7769" s="14">
        <f t="shared" si="1549"/>
        <v>93.738</v>
      </c>
      <c r="F7769" s="21">
        <f t="shared" si="1553"/>
        <v>10</v>
      </c>
      <c r="G7769" s="13"/>
      <c r="H7769" s="21">
        <f t="shared" si="1548"/>
        <v>10</v>
      </c>
      <c r="I7769" s="13"/>
      <c r="J7769" s="11" t="str">
        <f t="shared" si="1550"/>
        <v>X</v>
      </c>
      <c r="K7769" s="11" t="str">
        <f t="shared" si="1551"/>
        <v/>
      </c>
      <c r="L7769" s="11" t="str">
        <f t="shared" si="1552"/>
        <v/>
      </c>
      <c r="M7769" s="13"/>
      <c r="X7769" s="13"/>
    </row>
    <row r="7770" spans="1:24" x14ac:dyDescent="0.3">
      <c r="A7770" s="13"/>
      <c r="B7770" s="11">
        <v>8788</v>
      </c>
      <c r="C7770" s="14">
        <f t="shared" si="1547"/>
        <v>93.744299999999996</v>
      </c>
      <c r="D7770" s="13"/>
      <c r="E7770" s="14">
        <f t="shared" si="1549"/>
        <v>93.743300000000005</v>
      </c>
      <c r="F7770" s="21">
        <f t="shared" si="1553"/>
        <v>10</v>
      </c>
      <c r="G7770" s="13"/>
      <c r="H7770" s="21">
        <f t="shared" si="1548"/>
        <v>10</v>
      </c>
      <c r="I7770" s="13"/>
      <c r="J7770" s="11" t="str">
        <f t="shared" si="1550"/>
        <v>X</v>
      </c>
      <c r="K7770" s="11" t="str">
        <f t="shared" si="1551"/>
        <v/>
      </c>
      <c r="L7770" s="11" t="str">
        <f t="shared" si="1552"/>
        <v/>
      </c>
      <c r="M7770" s="13"/>
      <c r="X7770" s="13"/>
    </row>
    <row r="7771" spans="1:24" x14ac:dyDescent="0.3">
      <c r="A7771" s="13"/>
      <c r="B7771" s="11">
        <v>8789</v>
      </c>
      <c r="C7771" s="14">
        <f t="shared" si="1547"/>
        <v>93.749700000000004</v>
      </c>
      <c r="D7771" s="13"/>
      <c r="E7771" s="14">
        <f t="shared" si="1549"/>
        <v>93.748699999999999</v>
      </c>
      <c r="F7771" s="21">
        <f t="shared" si="1553"/>
        <v>10</v>
      </c>
      <c r="G7771" s="13"/>
      <c r="H7771" s="21">
        <f t="shared" si="1548"/>
        <v>10</v>
      </c>
      <c r="I7771" s="13"/>
      <c r="J7771" s="11" t="str">
        <f t="shared" si="1550"/>
        <v>X</v>
      </c>
      <c r="K7771" s="11" t="str">
        <f t="shared" si="1551"/>
        <v/>
      </c>
      <c r="L7771" s="11" t="str">
        <f t="shared" si="1552"/>
        <v/>
      </c>
      <c r="M7771" s="13"/>
      <c r="X7771" s="13"/>
    </row>
    <row r="7772" spans="1:24" x14ac:dyDescent="0.3">
      <c r="A7772" s="13"/>
      <c r="B7772" s="11">
        <v>8790</v>
      </c>
      <c r="C7772" s="14">
        <f t="shared" si="1547"/>
        <v>93.754999999999995</v>
      </c>
      <c r="D7772" s="13"/>
      <c r="E7772" s="14">
        <f t="shared" si="1549"/>
        <v>93.754000000000005</v>
      </c>
      <c r="F7772" s="21">
        <f t="shared" si="1553"/>
        <v>10</v>
      </c>
      <c r="G7772" s="13"/>
      <c r="H7772" s="21">
        <f t="shared" si="1548"/>
        <v>10</v>
      </c>
      <c r="I7772" s="13"/>
      <c r="J7772" s="11" t="str">
        <f t="shared" si="1550"/>
        <v>X</v>
      </c>
      <c r="K7772" s="11" t="str">
        <f t="shared" si="1551"/>
        <v/>
      </c>
      <c r="L7772" s="11" t="str">
        <f t="shared" si="1552"/>
        <v/>
      </c>
      <c r="M7772" s="13"/>
      <c r="X7772" s="13"/>
    </row>
    <row r="7773" spans="1:24" x14ac:dyDescent="0.3">
      <c r="A7773" s="13"/>
      <c r="B7773" s="11">
        <v>8791</v>
      </c>
      <c r="C7773" s="14">
        <f t="shared" si="1547"/>
        <v>93.760300000000001</v>
      </c>
      <c r="D7773" s="13"/>
      <c r="E7773" s="14">
        <f t="shared" si="1549"/>
        <v>93.759399999999999</v>
      </c>
      <c r="F7773" s="21">
        <f t="shared" si="1553"/>
        <v>10</v>
      </c>
      <c r="G7773" s="13"/>
      <c r="H7773" s="21">
        <f t="shared" si="1548"/>
        <v>9</v>
      </c>
      <c r="I7773" s="13"/>
      <c r="J7773" s="11" t="str">
        <f t="shared" si="1550"/>
        <v/>
      </c>
      <c r="K7773" s="11" t="str">
        <f t="shared" si="1551"/>
        <v/>
      </c>
      <c r="L7773" s="11" t="str">
        <f t="shared" si="1552"/>
        <v>O</v>
      </c>
      <c r="M7773" s="13"/>
      <c r="X7773" s="13"/>
    </row>
    <row r="7774" spans="1:24" x14ac:dyDescent="0.3">
      <c r="A7774" s="13"/>
      <c r="B7774" s="11">
        <v>8792</v>
      </c>
      <c r="C7774" s="14">
        <f t="shared" si="1547"/>
        <v>93.765699999999995</v>
      </c>
      <c r="D7774" s="13"/>
      <c r="E7774" s="14">
        <f t="shared" si="1549"/>
        <v>93.764700000000005</v>
      </c>
      <c r="F7774" s="21">
        <f t="shared" si="1553"/>
        <v>9</v>
      </c>
      <c r="G7774" s="13"/>
      <c r="H7774" s="21">
        <f t="shared" si="1548"/>
        <v>10</v>
      </c>
      <c r="I7774" s="13"/>
      <c r="J7774" s="11" t="str">
        <f t="shared" si="1550"/>
        <v/>
      </c>
      <c r="K7774" s="11" t="str">
        <f t="shared" si="1551"/>
        <v>U</v>
      </c>
      <c r="L7774" s="11" t="str">
        <f t="shared" si="1552"/>
        <v/>
      </c>
      <c r="M7774" s="13"/>
      <c r="X7774" s="13"/>
    </row>
    <row r="7775" spans="1:24" x14ac:dyDescent="0.3">
      <c r="A7775" s="13"/>
      <c r="B7775" s="11">
        <v>8793</v>
      </c>
      <c r="C7775" s="14">
        <f t="shared" si="1547"/>
        <v>93.771000000000001</v>
      </c>
      <c r="D7775" s="13"/>
      <c r="E7775" s="14">
        <f t="shared" si="1549"/>
        <v>93.770099999999999</v>
      </c>
      <c r="F7775" s="21">
        <f t="shared" si="1553"/>
        <v>9</v>
      </c>
      <c r="G7775" s="13"/>
      <c r="H7775" s="21">
        <f t="shared" si="1548"/>
        <v>9</v>
      </c>
      <c r="I7775" s="13"/>
      <c r="J7775" s="11" t="str">
        <f t="shared" si="1550"/>
        <v>X</v>
      </c>
      <c r="K7775" s="11" t="str">
        <f t="shared" si="1551"/>
        <v/>
      </c>
      <c r="L7775" s="11" t="str">
        <f t="shared" si="1552"/>
        <v/>
      </c>
      <c r="M7775" s="13"/>
      <c r="X7775" s="13"/>
    </row>
    <row r="7776" spans="1:24" x14ac:dyDescent="0.3">
      <c r="A7776" s="13"/>
      <c r="B7776" s="11">
        <v>8794</v>
      </c>
      <c r="C7776" s="14">
        <f t="shared" si="1547"/>
        <v>93.776300000000006</v>
      </c>
      <c r="D7776" s="13"/>
      <c r="E7776" s="14">
        <f t="shared" si="1549"/>
        <v>93.775400000000005</v>
      </c>
      <c r="F7776" s="21">
        <f t="shared" si="1553"/>
        <v>9</v>
      </c>
      <c r="G7776" s="13"/>
      <c r="H7776" s="21">
        <f t="shared" si="1548"/>
        <v>9</v>
      </c>
      <c r="I7776" s="13"/>
      <c r="J7776" s="11" t="str">
        <f t="shared" si="1550"/>
        <v>X</v>
      </c>
      <c r="K7776" s="11" t="str">
        <f t="shared" si="1551"/>
        <v/>
      </c>
      <c r="L7776" s="11" t="str">
        <f t="shared" si="1552"/>
        <v/>
      </c>
      <c r="M7776" s="13"/>
      <c r="X7776" s="13"/>
    </row>
    <row r="7777" spans="1:24" x14ac:dyDescent="0.3">
      <c r="A7777" s="13"/>
      <c r="B7777" s="11">
        <v>8795</v>
      </c>
      <c r="C7777" s="14">
        <f t="shared" si="1547"/>
        <v>93.781700000000001</v>
      </c>
      <c r="D7777" s="13"/>
      <c r="E7777" s="14">
        <f t="shared" si="1549"/>
        <v>93.780699999999996</v>
      </c>
      <c r="F7777" s="21">
        <f t="shared" si="1553"/>
        <v>9</v>
      </c>
      <c r="G7777" s="13"/>
      <c r="H7777" s="21">
        <f t="shared" si="1548"/>
        <v>10</v>
      </c>
      <c r="I7777" s="13"/>
      <c r="J7777" s="11" t="str">
        <f t="shared" si="1550"/>
        <v/>
      </c>
      <c r="K7777" s="11" t="str">
        <f t="shared" si="1551"/>
        <v>U</v>
      </c>
      <c r="L7777" s="11" t="str">
        <f t="shared" si="1552"/>
        <v/>
      </c>
      <c r="M7777" s="13"/>
      <c r="X7777" s="13"/>
    </row>
    <row r="7778" spans="1:24" x14ac:dyDescent="0.3">
      <c r="A7778" s="13"/>
      <c r="B7778" s="11">
        <v>8796</v>
      </c>
      <c r="C7778" s="14">
        <f t="shared" si="1547"/>
        <v>93.787000000000006</v>
      </c>
      <c r="D7778" s="13"/>
      <c r="E7778" s="14">
        <f t="shared" si="1549"/>
        <v>93.786100000000005</v>
      </c>
      <c r="F7778" s="21">
        <f t="shared" si="1553"/>
        <v>9</v>
      </c>
      <c r="G7778" s="13"/>
      <c r="H7778" s="21">
        <f t="shared" si="1548"/>
        <v>9</v>
      </c>
      <c r="I7778" s="13"/>
      <c r="J7778" s="11" t="str">
        <f t="shared" si="1550"/>
        <v>X</v>
      </c>
      <c r="K7778" s="11" t="str">
        <f t="shared" si="1551"/>
        <v/>
      </c>
      <c r="L7778" s="11" t="str">
        <f t="shared" si="1552"/>
        <v/>
      </c>
      <c r="M7778" s="13"/>
      <c r="X7778" s="13"/>
    </row>
    <row r="7779" spans="1:24" x14ac:dyDescent="0.3">
      <c r="A7779" s="13"/>
      <c r="B7779" s="11">
        <v>8797</v>
      </c>
      <c r="C7779" s="14">
        <f t="shared" si="1547"/>
        <v>93.792299999999997</v>
      </c>
      <c r="D7779" s="13"/>
      <c r="E7779" s="14">
        <f t="shared" si="1549"/>
        <v>93.791399999999996</v>
      </c>
      <c r="F7779" s="21">
        <f t="shared" si="1553"/>
        <v>9</v>
      </c>
      <c r="G7779" s="13"/>
      <c r="H7779" s="21">
        <f t="shared" si="1548"/>
        <v>9</v>
      </c>
      <c r="I7779" s="13"/>
      <c r="J7779" s="11" t="str">
        <f t="shared" si="1550"/>
        <v>X</v>
      </c>
      <c r="K7779" s="11" t="str">
        <f t="shared" si="1551"/>
        <v/>
      </c>
      <c r="L7779" s="11" t="str">
        <f t="shared" si="1552"/>
        <v/>
      </c>
      <c r="M7779" s="13"/>
      <c r="X7779" s="13"/>
    </row>
    <row r="7780" spans="1:24" x14ac:dyDescent="0.3">
      <c r="A7780" s="13"/>
      <c r="B7780" s="11">
        <v>8798</v>
      </c>
      <c r="C7780" s="14">
        <f t="shared" si="1547"/>
        <v>93.797700000000006</v>
      </c>
      <c r="D7780" s="13"/>
      <c r="E7780" s="14">
        <f t="shared" si="1549"/>
        <v>93.796800000000005</v>
      </c>
      <c r="F7780" s="21">
        <f t="shared" si="1553"/>
        <v>8</v>
      </c>
      <c r="G7780" s="13"/>
      <c r="H7780" s="21">
        <f t="shared" si="1548"/>
        <v>9</v>
      </c>
      <c r="I7780" s="13"/>
      <c r="J7780" s="11" t="str">
        <f t="shared" si="1550"/>
        <v/>
      </c>
      <c r="K7780" s="11" t="str">
        <f t="shared" si="1551"/>
        <v>U</v>
      </c>
      <c r="L7780" s="11" t="str">
        <f t="shared" si="1552"/>
        <v/>
      </c>
      <c r="M7780" s="13"/>
      <c r="X7780" s="13"/>
    </row>
    <row r="7781" spans="1:24" x14ac:dyDescent="0.3">
      <c r="A7781" s="13"/>
      <c r="B7781" s="11">
        <v>8799</v>
      </c>
      <c r="C7781" s="14">
        <f t="shared" si="1547"/>
        <v>93.802999999999997</v>
      </c>
      <c r="D7781" s="13"/>
      <c r="E7781" s="14">
        <f t="shared" si="1549"/>
        <v>93.802099999999996</v>
      </c>
      <c r="F7781" s="21">
        <f t="shared" si="1553"/>
        <v>8</v>
      </c>
      <c r="G7781" s="13"/>
      <c r="H7781" s="21">
        <f t="shared" si="1548"/>
        <v>9</v>
      </c>
      <c r="I7781" s="13"/>
      <c r="J7781" s="11" t="str">
        <f t="shared" si="1550"/>
        <v/>
      </c>
      <c r="K7781" s="11" t="str">
        <f t="shared" si="1551"/>
        <v>U</v>
      </c>
      <c r="L7781" s="11" t="str">
        <f t="shared" si="1552"/>
        <v/>
      </c>
      <c r="M7781" s="13"/>
      <c r="X7781" s="13"/>
    </row>
    <row r="7782" spans="1:24" x14ac:dyDescent="0.3">
      <c r="A7782" s="13"/>
      <c r="B7782" s="11">
        <v>8800</v>
      </c>
      <c r="C7782" s="14">
        <f t="shared" si="1547"/>
        <v>93.808300000000003</v>
      </c>
      <c r="D7782" s="13"/>
      <c r="E7782" s="14">
        <f t="shared" si="1549"/>
        <v>93.807500000000005</v>
      </c>
      <c r="F7782" s="21">
        <f t="shared" si="1553"/>
        <v>8</v>
      </c>
      <c r="G7782" s="13"/>
      <c r="H7782" s="21">
        <f t="shared" si="1548"/>
        <v>8</v>
      </c>
      <c r="I7782" s="13"/>
      <c r="J7782" s="11" t="str">
        <f t="shared" si="1550"/>
        <v>X</v>
      </c>
      <c r="K7782" s="11" t="str">
        <f t="shared" si="1551"/>
        <v/>
      </c>
      <c r="L7782" s="11" t="str">
        <f t="shared" si="1552"/>
        <v/>
      </c>
      <c r="M7782" s="13"/>
      <c r="X7782" s="13"/>
    </row>
    <row r="7783" spans="1:24" x14ac:dyDescent="0.3">
      <c r="A7783" s="13"/>
      <c r="B7783" s="11">
        <v>8801</v>
      </c>
      <c r="C7783" s="14">
        <f t="shared" si="1547"/>
        <v>93.813599999999994</v>
      </c>
      <c r="D7783" s="13"/>
      <c r="E7783" s="14">
        <f t="shared" si="1549"/>
        <v>93.812799999999996</v>
      </c>
      <c r="F7783" s="21">
        <f t="shared" si="1553"/>
        <v>8</v>
      </c>
      <c r="G7783" s="13"/>
      <c r="H7783" s="21">
        <f t="shared" si="1548"/>
        <v>8</v>
      </c>
      <c r="I7783" s="13"/>
      <c r="J7783" s="11" t="str">
        <f t="shared" si="1550"/>
        <v>X</v>
      </c>
      <c r="K7783" s="11" t="str">
        <f t="shared" si="1551"/>
        <v/>
      </c>
      <c r="L7783" s="11" t="str">
        <f t="shared" si="1552"/>
        <v/>
      </c>
      <c r="M7783" s="13"/>
      <c r="X7783" s="13"/>
    </row>
    <row r="7784" spans="1:24" x14ac:dyDescent="0.3">
      <c r="A7784" s="13"/>
      <c r="B7784" s="11">
        <v>8802</v>
      </c>
      <c r="C7784" s="14">
        <f t="shared" si="1547"/>
        <v>93.819000000000003</v>
      </c>
      <c r="D7784" s="13"/>
      <c r="E7784" s="14">
        <f t="shared" si="1549"/>
        <v>93.818200000000004</v>
      </c>
      <c r="F7784" s="21">
        <f t="shared" si="1553"/>
        <v>8</v>
      </c>
      <c r="G7784" s="13"/>
      <c r="H7784" s="21">
        <f t="shared" si="1548"/>
        <v>8</v>
      </c>
      <c r="I7784" s="13"/>
      <c r="J7784" s="11" t="str">
        <f t="shared" si="1550"/>
        <v>X</v>
      </c>
      <c r="K7784" s="11" t="str">
        <f t="shared" si="1551"/>
        <v/>
      </c>
      <c r="L7784" s="11" t="str">
        <f t="shared" si="1552"/>
        <v/>
      </c>
      <c r="M7784" s="13"/>
      <c r="X7784" s="13"/>
    </row>
    <row r="7785" spans="1:24" x14ac:dyDescent="0.3">
      <c r="A7785" s="13"/>
      <c r="B7785" s="11">
        <v>8803</v>
      </c>
      <c r="C7785" s="14">
        <f t="shared" si="1547"/>
        <v>93.824299999999994</v>
      </c>
      <c r="D7785" s="13"/>
      <c r="E7785" s="14">
        <f t="shared" si="1549"/>
        <v>93.823499999999996</v>
      </c>
      <c r="F7785" s="21">
        <f t="shared" si="1553"/>
        <v>8</v>
      </c>
      <c r="G7785" s="13"/>
      <c r="H7785" s="21">
        <f t="shared" si="1548"/>
        <v>8</v>
      </c>
      <c r="I7785" s="13"/>
      <c r="J7785" s="11" t="str">
        <f t="shared" si="1550"/>
        <v>X</v>
      </c>
      <c r="K7785" s="11" t="str">
        <f t="shared" si="1551"/>
        <v/>
      </c>
      <c r="L7785" s="11" t="str">
        <f t="shared" si="1552"/>
        <v/>
      </c>
      <c r="M7785" s="13"/>
      <c r="X7785" s="13"/>
    </row>
    <row r="7786" spans="1:24" x14ac:dyDescent="0.3">
      <c r="A7786" s="13"/>
      <c r="B7786" s="11">
        <v>8804</v>
      </c>
      <c r="C7786" s="14">
        <f t="shared" si="1547"/>
        <v>93.829599999999999</v>
      </c>
      <c r="D7786" s="13"/>
      <c r="E7786" s="14">
        <f t="shared" si="1549"/>
        <v>93.828900000000004</v>
      </c>
      <c r="F7786" s="21">
        <f t="shared" si="1553"/>
        <v>7</v>
      </c>
      <c r="G7786" s="13"/>
      <c r="H7786" s="21">
        <f t="shared" si="1548"/>
        <v>7</v>
      </c>
      <c r="I7786" s="13"/>
      <c r="J7786" s="11" t="str">
        <f t="shared" si="1550"/>
        <v>X</v>
      </c>
      <c r="K7786" s="11" t="str">
        <f t="shared" si="1551"/>
        <v/>
      </c>
      <c r="L7786" s="11" t="str">
        <f t="shared" si="1552"/>
        <v/>
      </c>
      <c r="M7786" s="13"/>
      <c r="X7786" s="13"/>
    </row>
    <row r="7787" spans="1:24" x14ac:dyDescent="0.3">
      <c r="A7787" s="13"/>
      <c r="B7787" s="11">
        <v>8805</v>
      </c>
      <c r="C7787" s="14">
        <f t="shared" si="1547"/>
        <v>93.834999999999994</v>
      </c>
      <c r="D7787" s="13"/>
      <c r="E7787" s="14">
        <f t="shared" si="1549"/>
        <v>93.834199999999996</v>
      </c>
      <c r="F7787" s="21">
        <f t="shared" si="1553"/>
        <v>7</v>
      </c>
      <c r="G7787" s="13"/>
      <c r="H7787" s="21">
        <f t="shared" si="1548"/>
        <v>8</v>
      </c>
      <c r="I7787" s="13"/>
      <c r="J7787" s="11" t="str">
        <f t="shared" si="1550"/>
        <v/>
      </c>
      <c r="K7787" s="11" t="str">
        <f t="shared" si="1551"/>
        <v>U</v>
      </c>
      <c r="L7787" s="11" t="str">
        <f t="shared" si="1552"/>
        <v/>
      </c>
      <c r="M7787" s="13"/>
      <c r="X7787" s="13"/>
    </row>
    <row r="7788" spans="1:24" x14ac:dyDescent="0.3">
      <c r="A7788" s="13"/>
      <c r="B7788" s="11">
        <v>8806</v>
      </c>
      <c r="C7788" s="14">
        <f t="shared" si="1547"/>
        <v>93.840299999999999</v>
      </c>
      <c r="D7788" s="13"/>
      <c r="E7788" s="14">
        <f t="shared" si="1549"/>
        <v>93.839600000000004</v>
      </c>
      <c r="F7788" s="21">
        <f t="shared" si="1553"/>
        <v>7</v>
      </c>
      <c r="G7788" s="13"/>
      <c r="H7788" s="21">
        <f t="shared" si="1548"/>
        <v>7</v>
      </c>
      <c r="I7788" s="13"/>
      <c r="J7788" s="11" t="str">
        <f t="shared" si="1550"/>
        <v>X</v>
      </c>
      <c r="K7788" s="11" t="str">
        <f t="shared" si="1551"/>
        <v/>
      </c>
      <c r="L7788" s="11" t="str">
        <f t="shared" si="1552"/>
        <v/>
      </c>
      <c r="M7788" s="13"/>
      <c r="X7788" s="13"/>
    </row>
    <row r="7789" spans="1:24" x14ac:dyDescent="0.3">
      <c r="A7789" s="13"/>
      <c r="B7789" s="11">
        <v>8807</v>
      </c>
      <c r="C7789" s="14">
        <f t="shared" si="1547"/>
        <v>93.845600000000005</v>
      </c>
      <c r="D7789" s="13"/>
      <c r="E7789" s="14">
        <f t="shared" si="1549"/>
        <v>93.844899999999996</v>
      </c>
      <c r="F7789" s="21">
        <f t="shared" si="1553"/>
        <v>7</v>
      </c>
      <c r="G7789" s="13"/>
      <c r="H7789" s="21">
        <f t="shared" si="1548"/>
        <v>7</v>
      </c>
      <c r="I7789" s="13"/>
      <c r="J7789" s="11" t="str">
        <f t="shared" si="1550"/>
        <v>X</v>
      </c>
      <c r="K7789" s="11" t="str">
        <f t="shared" si="1551"/>
        <v/>
      </c>
      <c r="L7789" s="11" t="str">
        <f t="shared" si="1552"/>
        <v/>
      </c>
      <c r="M7789" s="13"/>
      <c r="X7789" s="13"/>
    </row>
    <row r="7790" spans="1:24" x14ac:dyDescent="0.3">
      <c r="A7790" s="13"/>
      <c r="B7790" s="11">
        <v>8808</v>
      </c>
      <c r="C7790" s="14">
        <f t="shared" si="1547"/>
        <v>93.850899999999996</v>
      </c>
      <c r="D7790" s="13"/>
      <c r="E7790" s="14">
        <f t="shared" si="1549"/>
        <v>93.850300000000004</v>
      </c>
      <c r="F7790" s="21">
        <f t="shared" si="1553"/>
        <v>7</v>
      </c>
      <c r="G7790" s="13"/>
      <c r="H7790" s="21">
        <f t="shared" si="1548"/>
        <v>5.9999999999999991</v>
      </c>
      <c r="I7790" s="13"/>
      <c r="J7790" s="11" t="str">
        <f t="shared" si="1550"/>
        <v/>
      </c>
      <c r="K7790" s="11" t="str">
        <f t="shared" si="1551"/>
        <v/>
      </c>
      <c r="L7790" s="11" t="str">
        <f t="shared" si="1552"/>
        <v>O</v>
      </c>
      <c r="M7790" s="13"/>
      <c r="X7790" s="13"/>
    </row>
    <row r="7791" spans="1:24" x14ac:dyDescent="0.3">
      <c r="A7791" s="13"/>
      <c r="B7791" s="11">
        <v>8809</v>
      </c>
      <c r="C7791" s="14">
        <f t="shared" si="1547"/>
        <v>93.856300000000005</v>
      </c>
      <c r="D7791" s="13"/>
      <c r="E7791" s="14">
        <f t="shared" si="1549"/>
        <v>93.855599999999995</v>
      </c>
      <c r="F7791" s="21">
        <f t="shared" si="1553"/>
        <v>7</v>
      </c>
      <c r="G7791" s="13"/>
      <c r="H7791" s="21">
        <f t="shared" si="1548"/>
        <v>7</v>
      </c>
      <c r="I7791" s="13"/>
      <c r="J7791" s="11" t="str">
        <f t="shared" si="1550"/>
        <v>X</v>
      </c>
      <c r="K7791" s="11" t="str">
        <f t="shared" si="1551"/>
        <v/>
      </c>
      <c r="L7791" s="11" t="str">
        <f t="shared" si="1552"/>
        <v/>
      </c>
      <c r="M7791" s="13"/>
      <c r="X7791" s="13"/>
    </row>
    <row r="7792" spans="1:24" x14ac:dyDescent="0.3">
      <c r="A7792" s="13"/>
      <c r="B7792" s="11">
        <v>8810</v>
      </c>
      <c r="C7792" s="14">
        <f t="shared" si="1547"/>
        <v>93.861599999999996</v>
      </c>
      <c r="D7792" s="13"/>
      <c r="E7792" s="14">
        <f t="shared" si="1549"/>
        <v>93.861000000000004</v>
      </c>
      <c r="F7792" s="21">
        <f t="shared" ref="F7792:F7817" si="1554">ROUND(((1-(E7792-93))/0.14)*(13/2),0)</f>
        <v>6</v>
      </c>
      <c r="G7792" s="13"/>
      <c r="H7792" s="21">
        <f t="shared" si="1548"/>
        <v>5.9999999999999991</v>
      </c>
      <c r="I7792" s="13"/>
      <c r="J7792" s="11" t="str">
        <f t="shared" ref="J7792:J7817" si="1555">IF(H7792=F7792,"X","")</f>
        <v>X</v>
      </c>
      <c r="K7792" s="11" t="str">
        <f t="shared" ref="K7792:K7817" si="1556">IF(H7792&gt;F7792,"U","")</f>
        <v/>
      </c>
      <c r="L7792" s="11" t="str">
        <f t="shared" ref="L7792:L7817" si="1557">IF(H7792&lt;F7792,"O","")</f>
        <v/>
      </c>
      <c r="M7792" s="13"/>
      <c r="X7792" s="13"/>
    </row>
    <row r="7793" spans="1:24" x14ac:dyDescent="0.3">
      <c r="A7793" s="13"/>
      <c r="B7793" s="11">
        <v>8811</v>
      </c>
      <c r="C7793" s="14">
        <f t="shared" si="1547"/>
        <v>93.866900000000001</v>
      </c>
      <c r="D7793" s="13"/>
      <c r="E7793" s="14">
        <f t="shared" si="1549"/>
        <v>93.866299999999995</v>
      </c>
      <c r="F7793" s="21">
        <f t="shared" si="1554"/>
        <v>6</v>
      </c>
      <c r="G7793" s="13"/>
      <c r="H7793" s="21">
        <f t="shared" si="1548"/>
        <v>5.9999999999999991</v>
      </c>
      <c r="I7793" s="13"/>
      <c r="J7793" s="11" t="str">
        <f t="shared" si="1555"/>
        <v>X</v>
      </c>
      <c r="K7793" s="11" t="str">
        <f t="shared" si="1556"/>
        <v/>
      </c>
      <c r="L7793" s="11" t="str">
        <f t="shared" si="1557"/>
        <v/>
      </c>
      <c r="M7793" s="13"/>
      <c r="X7793" s="13"/>
    </row>
    <row r="7794" spans="1:24" x14ac:dyDescent="0.3">
      <c r="A7794" s="13"/>
      <c r="B7794" s="11">
        <v>8812</v>
      </c>
      <c r="C7794" s="14">
        <f t="shared" si="1547"/>
        <v>93.872299999999996</v>
      </c>
      <c r="D7794" s="13"/>
      <c r="E7794" s="14">
        <f t="shared" si="1549"/>
        <v>93.871700000000004</v>
      </c>
      <c r="F7794" s="21">
        <f t="shared" si="1554"/>
        <v>6</v>
      </c>
      <c r="G7794" s="13"/>
      <c r="H7794" s="21">
        <f t="shared" si="1548"/>
        <v>5.9999999999999991</v>
      </c>
      <c r="I7794" s="13"/>
      <c r="J7794" s="11" t="str">
        <f t="shared" si="1555"/>
        <v>X</v>
      </c>
      <c r="K7794" s="11" t="str">
        <f t="shared" si="1556"/>
        <v/>
      </c>
      <c r="L7794" s="11" t="str">
        <f t="shared" si="1557"/>
        <v/>
      </c>
      <c r="M7794" s="13"/>
      <c r="X7794" s="13"/>
    </row>
    <row r="7795" spans="1:24" x14ac:dyDescent="0.3">
      <c r="A7795" s="13"/>
      <c r="B7795" s="11">
        <v>8813</v>
      </c>
      <c r="C7795" s="14">
        <f t="shared" si="1547"/>
        <v>93.877600000000001</v>
      </c>
      <c r="D7795" s="13"/>
      <c r="E7795" s="14">
        <f t="shared" si="1549"/>
        <v>93.876999999999995</v>
      </c>
      <c r="F7795" s="21">
        <f t="shared" si="1554"/>
        <v>6</v>
      </c>
      <c r="G7795" s="13"/>
      <c r="H7795" s="21">
        <f t="shared" si="1548"/>
        <v>5.9999999999999991</v>
      </c>
      <c r="I7795" s="13"/>
      <c r="J7795" s="11" t="str">
        <f t="shared" si="1555"/>
        <v>X</v>
      </c>
      <c r="K7795" s="11" t="str">
        <f t="shared" si="1556"/>
        <v/>
      </c>
      <c r="L7795" s="11" t="str">
        <f t="shared" si="1557"/>
        <v/>
      </c>
      <c r="M7795" s="13"/>
      <c r="X7795" s="13"/>
    </row>
    <row r="7796" spans="1:24" x14ac:dyDescent="0.3">
      <c r="A7796" s="13"/>
      <c r="B7796" s="11">
        <v>8814</v>
      </c>
      <c r="C7796" s="14">
        <f t="shared" si="1547"/>
        <v>93.882900000000006</v>
      </c>
      <c r="D7796" s="13"/>
      <c r="E7796" s="14">
        <f t="shared" si="1549"/>
        <v>93.882400000000004</v>
      </c>
      <c r="F7796" s="21">
        <f t="shared" si="1554"/>
        <v>5</v>
      </c>
      <c r="G7796" s="13"/>
      <c r="H7796" s="21">
        <f t="shared" si="1548"/>
        <v>5</v>
      </c>
      <c r="I7796" s="13"/>
      <c r="J7796" s="11" t="str">
        <f t="shared" si="1555"/>
        <v>X</v>
      </c>
      <c r="K7796" s="11" t="str">
        <f t="shared" si="1556"/>
        <v/>
      </c>
      <c r="L7796" s="11" t="str">
        <f t="shared" si="1557"/>
        <v/>
      </c>
      <c r="M7796" s="13"/>
      <c r="X7796" s="13"/>
    </row>
    <row r="7797" spans="1:24" x14ac:dyDescent="0.3">
      <c r="A7797" s="13"/>
      <c r="B7797" s="11">
        <v>8815</v>
      </c>
      <c r="C7797" s="14">
        <f t="shared" si="1547"/>
        <v>93.888199999999998</v>
      </c>
      <c r="D7797" s="13"/>
      <c r="E7797" s="14">
        <f t="shared" si="1549"/>
        <v>93.887699999999995</v>
      </c>
      <c r="F7797" s="21">
        <f t="shared" si="1554"/>
        <v>5</v>
      </c>
      <c r="G7797" s="13"/>
      <c r="H7797" s="21">
        <f t="shared" si="1548"/>
        <v>5</v>
      </c>
      <c r="I7797" s="13"/>
      <c r="J7797" s="11" t="str">
        <f t="shared" si="1555"/>
        <v>X</v>
      </c>
      <c r="K7797" s="11" t="str">
        <f t="shared" si="1556"/>
        <v/>
      </c>
      <c r="L7797" s="11" t="str">
        <f t="shared" si="1557"/>
        <v/>
      </c>
      <c r="M7797" s="13"/>
      <c r="X7797" s="13"/>
    </row>
    <row r="7798" spans="1:24" x14ac:dyDescent="0.3">
      <c r="A7798" s="13"/>
      <c r="B7798" s="11">
        <v>8816</v>
      </c>
      <c r="C7798" s="14">
        <f t="shared" si="1547"/>
        <v>93.893600000000006</v>
      </c>
      <c r="D7798" s="13"/>
      <c r="E7798" s="14">
        <f t="shared" si="1549"/>
        <v>93.893000000000001</v>
      </c>
      <c r="F7798" s="21">
        <f t="shared" si="1554"/>
        <v>5</v>
      </c>
      <c r="G7798" s="13"/>
      <c r="H7798" s="21">
        <f t="shared" si="1548"/>
        <v>5.9999999999999991</v>
      </c>
      <c r="I7798" s="13"/>
      <c r="J7798" s="11" t="str">
        <f t="shared" si="1555"/>
        <v/>
      </c>
      <c r="K7798" s="11" t="str">
        <f t="shared" si="1556"/>
        <v>U</v>
      </c>
      <c r="L7798" s="11" t="str">
        <f t="shared" si="1557"/>
        <v/>
      </c>
      <c r="M7798" s="13"/>
      <c r="X7798" s="13"/>
    </row>
    <row r="7799" spans="1:24" x14ac:dyDescent="0.3">
      <c r="A7799" s="13"/>
      <c r="B7799" s="11">
        <v>8817</v>
      </c>
      <c r="C7799" s="14">
        <f t="shared" si="1547"/>
        <v>93.898899999999998</v>
      </c>
      <c r="D7799" s="13"/>
      <c r="E7799" s="14">
        <f t="shared" si="1549"/>
        <v>93.898399999999995</v>
      </c>
      <c r="F7799" s="21">
        <f t="shared" si="1554"/>
        <v>5</v>
      </c>
      <c r="G7799" s="13"/>
      <c r="H7799" s="21">
        <f t="shared" si="1548"/>
        <v>5</v>
      </c>
      <c r="I7799" s="13"/>
      <c r="J7799" s="11" t="str">
        <f t="shared" si="1555"/>
        <v>X</v>
      </c>
      <c r="K7799" s="11" t="str">
        <f t="shared" si="1556"/>
        <v/>
      </c>
      <c r="L7799" s="11" t="str">
        <f t="shared" si="1557"/>
        <v/>
      </c>
      <c r="M7799" s="13"/>
      <c r="X7799" s="13"/>
    </row>
    <row r="7800" spans="1:24" x14ac:dyDescent="0.3">
      <c r="A7800" s="13"/>
      <c r="B7800" s="11">
        <v>8818</v>
      </c>
      <c r="C7800" s="14">
        <f t="shared" si="1547"/>
        <v>93.904200000000003</v>
      </c>
      <c r="D7800" s="13"/>
      <c r="E7800" s="14">
        <f t="shared" si="1549"/>
        <v>93.903700000000001</v>
      </c>
      <c r="F7800" s="21">
        <f t="shared" si="1554"/>
        <v>4</v>
      </c>
      <c r="G7800" s="13"/>
      <c r="H7800" s="21">
        <f t="shared" si="1548"/>
        <v>5</v>
      </c>
      <c r="I7800" s="13"/>
      <c r="J7800" s="11" t="str">
        <f t="shared" si="1555"/>
        <v/>
      </c>
      <c r="K7800" s="11" t="str">
        <f t="shared" si="1556"/>
        <v>U</v>
      </c>
      <c r="L7800" s="11" t="str">
        <f t="shared" si="1557"/>
        <v/>
      </c>
      <c r="M7800" s="13"/>
      <c r="X7800" s="13"/>
    </row>
    <row r="7801" spans="1:24" x14ac:dyDescent="0.3">
      <c r="A7801" s="13"/>
      <c r="B7801" s="11">
        <v>8819</v>
      </c>
      <c r="C7801" s="14">
        <f t="shared" si="1547"/>
        <v>93.909499999999994</v>
      </c>
      <c r="D7801" s="13"/>
      <c r="E7801" s="14">
        <f t="shared" si="1549"/>
        <v>93.909099999999995</v>
      </c>
      <c r="F7801" s="21">
        <f t="shared" si="1554"/>
        <v>4</v>
      </c>
      <c r="G7801" s="13"/>
      <c r="H7801" s="21">
        <f t="shared" si="1548"/>
        <v>4</v>
      </c>
      <c r="I7801" s="13"/>
      <c r="J7801" s="11" t="str">
        <f t="shared" si="1555"/>
        <v>X</v>
      </c>
      <c r="K7801" s="11" t="str">
        <f t="shared" si="1556"/>
        <v/>
      </c>
      <c r="L7801" s="11" t="str">
        <f t="shared" si="1557"/>
        <v/>
      </c>
      <c r="M7801" s="13"/>
      <c r="X7801" s="13"/>
    </row>
    <row r="7802" spans="1:24" x14ac:dyDescent="0.3">
      <c r="A7802" s="13"/>
      <c r="B7802" s="11">
        <v>8820</v>
      </c>
      <c r="C7802" s="14">
        <f t="shared" si="1547"/>
        <v>93.914900000000003</v>
      </c>
      <c r="D7802" s="13"/>
      <c r="E7802" s="14">
        <f t="shared" si="1549"/>
        <v>93.914400000000001</v>
      </c>
      <c r="F7802" s="21">
        <f t="shared" si="1554"/>
        <v>4</v>
      </c>
      <c r="G7802" s="13"/>
      <c r="H7802" s="21">
        <f t="shared" si="1548"/>
        <v>5</v>
      </c>
      <c r="I7802" s="13"/>
      <c r="J7802" s="11" t="str">
        <f t="shared" si="1555"/>
        <v/>
      </c>
      <c r="K7802" s="11" t="str">
        <f t="shared" si="1556"/>
        <v>U</v>
      </c>
      <c r="L7802" s="11" t="str">
        <f t="shared" si="1557"/>
        <v/>
      </c>
      <c r="M7802" s="13"/>
      <c r="X7802" s="13"/>
    </row>
    <row r="7803" spans="1:24" x14ac:dyDescent="0.3">
      <c r="A7803" s="13"/>
      <c r="B7803" s="11">
        <v>8821</v>
      </c>
      <c r="C7803" s="14">
        <f t="shared" si="1547"/>
        <v>93.920199999999994</v>
      </c>
      <c r="D7803" s="13"/>
      <c r="E7803" s="14">
        <f t="shared" si="1549"/>
        <v>93.919799999999995</v>
      </c>
      <c r="F7803" s="21">
        <f t="shared" si="1554"/>
        <v>4</v>
      </c>
      <c r="G7803" s="13"/>
      <c r="H7803" s="21">
        <f t="shared" si="1548"/>
        <v>4</v>
      </c>
      <c r="I7803" s="13"/>
      <c r="J7803" s="11" t="str">
        <f t="shared" si="1555"/>
        <v>X</v>
      </c>
      <c r="K7803" s="11" t="str">
        <f t="shared" si="1556"/>
        <v/>
      </c>
      <c r="L7803" s="11" t="str">
        <f t="shared" si="1557"/>
        <v/>
      </c>
      <c r="M7803" s="13"/>
      <c r="X7803" s="13"/>
    </row>
    <row r="7804" spans="1:24" x14ac:dyDescent="0.3">
      <c r="A7804" s="13"/>
      <c r="B7804" s="11">
        <v>8822</v>
      </c>
      <c r="C7804" s="14">
        <f t="shared" si="1547"/>
        <v>93.9255</v>
      </c>
      <c r="D7804" s="13"/>
      <c r="E7804" s="14">
        <f t="shared" si="1549"/>
        <v>93.9251</v>
      </c>
      <c r="F7804" s="21">
        <f t="shared" si="1554"/>
        <v>3</v>
      </c>
      <c r="G7804" s="13"/>
      <c r="H7804" s="21">
        <f t="shared" si="1548"/>
        <v>4</v>
      </c>
      <c r="I7804" s="13"/>
      <c r="J7804" s="11" t="str">
        <f t="shared" si="1555"/>
        <v/>
      </c>
      <c r="K7804" s="11" t="str">
        <f t="shared" si="1556"/>
        <v>U</v>
      </c>
      <c r="L7804" s="11" t="str">
        <f t="shared" si="1557"/>
        <v/>
      </c>
      <c r="M7804" s="13"/>
      <c r="X7804" s="13"/>
    </row>
    <row r="7805" spans="1:24" x14ac:dyDescent="0.3">
      <c r="A7805" s="13"/>
      <c r="B7805" s="11">
        <v>8823</v>
      </c>
      <c r="C7805" s="14">
        <f t="shared" si="1547"/>
        <v>93.930800000000005</v>
      </c>
      <c r="D7805" s="13"/>
      <c r="E7805" s="14">
        <f t="shared" si="1549"/>
        <v>93.930499999999995</v>
      </c>
      <c r="F7805" s="21">
        <f t="shared" si="1554"/>
        <v>3</v>
      </c>
      <c r="G7805" s="13"/>
      <c r="H7805" s="21">
        <f t="shared" si="1548"/>
        <v>2.9999999999999996</v>
      </c>
      <c r="I7805" s="13"/>
      <c r="J7805" s="11" t="str">
        <f t="shared" si="1555"/>
        <v>X</v>
      </c>
      <c r="K7805" s="11" t="str">
        <f t="shared" si="1556"/>
        <v/>
      </c>
      <c r="L7805" s="11" t="str">
        <f t="shared" si="1557"/>
        <v/>
      </c>
      <c r="M7805" s="13"/>
      <c r="X7805" s="13"/>
    </row>
    <row r="7806" spans="1:24" x14ac:dyDescent="0.3">
      <c r="A7806" s="13"/>
      <c r="B7806" s="11">
        <v>8824</v>
      </c>
      <c r="C7806" s="14">
        <f t="shared" si="1547"/>
        <v>93.936099999999996</v>
      </c>
      <c r="D7806" s="13"/>
      <c r="E7806" s="14">
        <f t="shared" si="1549"/>
        <v>93.9358</v>
      </c>
      <c r="F7806" s="21">
        <f t="shared" si="1554"/>
        <v>3</v>
      </c>
      <c r="G7806" s="13"/>
      <c r="H7806" s="21">
        <f t="shared" si="1548"/>
        <v>2.9999999999999996</v>
      </c>
      <c r="I7806" s="13"/>
      <c r="J7806" s="11" t="str">
        <f t="shared" si="1555"/>
        <v>X</v>
      </c>
      <c r="K7806" s="11" t="str">
        <f t="shared" si="1556"/>
        <v/>
      </c>
      <c r="L7806" s="11" t="str">
        <f t="shared" si="1557"/>
        <v/>
      </c>
      <c r="M7806" s="13"/>
      <c r="X7806" s="13"/>
    </row>
    <row r="7807" spans="1:24" x14ac:dyDescent="0.3">
      <c r="A7807" s="13"/>
      <c r="B7807" s="11">
        <v>8825</v>
      </c>
      <c r="C7807" s="14">
        <f t="shared" si="1547"/>
        <v>93.941500000000005</v>
      </c>
      <c r="D7807" s="13"/>
      <c r="E7807" s="14">
        <f t="shared" si="1549"/>
        <v>93.941199999999995</v>
      </c>
      <c r="F7807" s="21">
        <f t="shared" si="1554"/>
        <v>3</v>
      </c>
      <c r="G7807" s="13"/>
      <c r="H7807" s="21">
        <f t="shared" si="1548"/>
        <v>2.9999999999999996</v>
      </c>
      <c r="I7807" s="13"/>
      <c r="J7807" s="11" t="str">
        <f t="shared" si="1555"/>
        <v>X</v>
      </c>
      <c r="K7807" s="11" t="str">
        <f t="shared" si="1556"/>
        <v/>
      </c>
      <c r="L7807" s="11" t="str">
        <f t="shared" si="1557"/>
        <v/>
      </c>
      <c r="M7807" s="13"/>
      <c r="X7807" s="13"/>
    </row>
    <row r="7808" spans="1:24" x14ac:dyDescent="0.3">
      <c r="A7808" s="13"/>
      <c r="B7808" s="11">
        <v>8826</v>
      </c>
      <c r="C7808" s="14">
        <f t="shared" si="1547"/>
        <v>93.946799999999996</v>
      </c>
      <c r="D7808" s="13"/>
      <c r="E7808" s="14">
        <f t="shared" si="1549"/>
        <v>93.9465</v>
      </c>
      <c r="F7808" s="21">
        <f t="shared" si="1554"/>
        <v>2</v>
      </c>
      <c r="G7808" s="13"/>
      <c r="H7808" s="21">
        <f t="shared" si="1548"/>
        <v>2.9999999999999996</v>
      </c>
      <c r="I7808" s="13"/>
      <c r="J7808" s="11" t="str">
        <f t="shared" si="1555"/>
        <v/>
      </c>
      <c r="K7808" s="11" t="str">
        <f t="shared" si="1556"/>
        <v>U</v>
      </c>
      <c r="L7808" s="11" t="str">
        <f t="shared" si="1557"/>
        <v/>
      </c>
      <c r="M7808" s="13"/>
      <c r="X7808" s="13"/>
    </row>
    <row r="7809" spans="1:24" x14ac:dyDescent="0.3">
      <c r="A7809" s="13"/>
      <c r="B7809" s="11">
        <v>8827</v>
      </c>
      <c r="C7809" s="14">
        <f t="shared" si="1547"/>
        <v>93.952100000000002</v>
      </c>
      <c r="D7809" s="13"/>
      <c r="E7809" s="14">
        <f t="shared" si="1549"/>
        <v>93.951899999999995</v>
      </c>
      <c r="F7809" s="21">
        <f t="shared" si="1554"/>
        <v>2</v>
      </c>
      <c r="G7809" s="13"/>
      <c r="H7809" s="21">
        <f t="shared" si="1548"/>
        <v>2</v>
      </c>
      <c r="I7809" s="13"/>
      <c r="J7809" s="11" t="str">
        <f t="shared" si="1555"/>
        <v>X</v>
      </c>
      <c r="K7809" s="11" t="str">
        <f t="shared" si="1556"/>
        <v/>
      </c>
      <c r="L7809" s="11" t="str">
        <f t="shared" si="1557"/>
        <v/>
      </c>
      <c r="M7809" s="13"/>
      <c r="X7809" s="13"/>
    </row>
    <row r="7810" spans="1:24" x14ac:dyDescent="0.3">
      <c r="A7810" s="13"/>
      <c r="B7810" s="11">
        <v>8828</v>
      </c>
      <c r="C7810" s="14">
        <f t="shared" si="1547"/>
        <v>93.957400000000007</v>
      </c>
      <c r="D7810" s="13"/>
      <c r="E7810" s="14">
        <f t="shared" si="1549"/>
        <v>93.9572</v>
      </c>
      <c r="F7810" s="21">
        <f t="shared" si="1554"/>
        <v>2</v>
      </c>
      <c r="G7810" s="13"/>
      <c r="H7810" s="21">
        <f t="shared" si="1548"/>
        <v>2</v>
      </c>
      <c r="I7810" s="13"/>
      <c r="J7810" s="11" t="str">
        <f t="shared" si="1555"/>
        <v>X</v>
      </c>
      <c r="K7810" s="11" t="str">
        <f t="shared" si="1556"/>
        <v/>
      </c>
      <c r="L7810" s="11" t="str">
        <f t="shared" si="1557"/>
        <v/>
      </c>
      <c r="M7810" s="13"/>
      <c r="X7810" s="13"/>
    </row>
    <row r="7811" spans="1:24" x14ac:dyDescent="0.3">
      <c r="A7811" s="13"/>
      <c r="B7811" s="11">
        <v>8829</v>
      </c>
      <c r="C7811" s="14">
        <f t="shared" si="1547"/>
        <v>93.962800000000001</v>
      </c>
      <c r="D7811" s="13"/>
      <c r="E7811" s="14">
        <f t="shared" si="1549"/>
        <v>93.962599999999995</v>
      </c>
      <c r="F7811" s="21">
        <f t="shared" si="1554"/>
        <v>2</v>
      </c>
      <c r="G7811" s="13"/>
      <c r="H7811" s="21">
        <f t="shared" si="1548"/>
        <v>2</v>
      </c>
      <c r="I7811" s="13"/>
      <c r="J7811" s="11" t="str">
        <f t="shared" si="1555"/>
        <v>X</v>
      </c>
      <c r="K7811" s="11" t="str">
        <f t="shared" si="1556"/>
        <v/>
      </c>
      <c r="L7811" s="11" t="str">
        <f t="shared" si="1557"/>
        <v/>
      </c>
      <c r="M7811" s="13"/>
      <c r="X7811" s="13"/>
    </row>
    <row r="7812" spans="1:24" x14ac:dyDescent="0.3">
      <c r="A7812" s="13"/>
      <c r="B7812" s="11">
        <v>8830</v>
      </c>
      <c r="C7812" s="14">
        <f t="shared" si="1547"/>
        <v>93.968100000000007</v>
      </c>
      <c r="D7812" s="13"/>
      <c r="E7812" s="14">
        <f t="shared" si="1549"/>
        <v>93.9679</v>
      </c>
      <c r="F7812" s="21">
        <f t="shared" si="1554"/>
        <v>1</v>
      </c>
      <c r="G7812" s="13"/>
      <c r="H7812" s="21">
        <f t="shared" si="1548"/>
        <v>2</v>
      </c>
      <c r="I7812" s="13"/>
      <c r="J7812" s="11" t="str">
        <f t="shared" si="1555"/>
        <v/>
      </c>
      <c r="K7812" s="11" t="str">
        <f t="shared" si="1556"/>
        <v>U</v>
      </c>
      <c r="L7812" s="11" t="str">
        <f t="shared" si="1557"/>
        <v/>
      </c>
      <c r="M7812" s="13"/>
      <c r="X7812" s="13"/>
    </row>
    <row r="7813" spans="1:24" x14ac:dyDescent="0.3">
      <c r="A7813" s="13"/>
      <c r="B7813" s="11">
        <v>8831</v>
      </c>
      <c r="C7813" s="14">
        <f t="shared" si="1547"/>
        <v>93.973399999999998</v>
      </c>
      <c r="D7813" s="13"/>
      <c r="E7813" s="14">
        <f t="shared" si="1549"/>
        <v>93.973299999999995</v>
      </c>
      <c r="F7813" s="21">
        <f t="shared" si="1554"/>
        <v>1</v>
      </c>
      <c r="G7813" s="13"/>
      <c r="H7813" s="21">
        <f t="shared" si="1548"/>
        <v>1</v>
      </c>
      <c r="I7813" s="13"/>
      <c r="J7813" s="11" t="str">
        <f t="shared" si="1555"/>
        <v>X</v>
      </c>
      <c r="K7813" s="11" t="str">
        <f t="shared" si="1556"/>
        <v/>
      </c>
      <c r="L7813" s="11" t="str">
        <f t="shared" si="1557"/>
        <v/>
      </c>
      <c r="M7813" s="13"/>
      <c r="X7813" s="13"/>
    </row>
    <row r="7814" spans="1:24" x14ac:dyDescent="0.3">
      <c r="A7814" s="13"/>
      <c r="B7814" s="11">
        <v>8832</v>
      </c>
      <c r="C7814" s="14">
        <f t="shared" ref="C7814:C7877" si="1558">ROUND(SQRT(B7814),4)</f>
        <v>93.978700000000003</v>
      </c>
      <c r="D7814" s="13"/>
      <c r="E7814" s="14">
        <f t="shared" si="1549"/>
        <v>93.9786</v>
      </c>
      <c r="F7814" s="21">
        <f t="shared" si="1554"/>
        <v>1</v>
      </c>
      <c r="G7814" s="13"/>
      <c r="H7814" s="21">
        <f t="shared" si="1548"/>
        <v>1</v>
      </c>
      <c r="I7814" s="13"/>
      <c r="J7814" s="11" t="str">
        <f t="shared" si="1555"/>
        <v>X</v>
      </c>
      <c r="K7814" s="11" t="str">
        <f t="shared" si="1556"/>
        <v/>
      </c>
      <c r="L7814" s="11" t="str">
        <f t="shared" si="1557"/>
        <v/>
      </c>
      <c r="M7814" s="13"/>
      <c r="X7814" s="13"/>
    </row>
    <row r="7815" spans="1:24" x14ac:dyDescent="0.3">
      <c r="A7815" s="13"/>
      <c r="B7815" s="11">
        <v>8833</v>
      </c>
      <c r="C7815" s="14">
        <f t="shared" si="1558"/>
        <v>93.983999999999995</v>
      </c>
      <c r="D7815" s="13"/>
      <c r="E7815" s="14">
        <f t="shared" si="1549"/>
        <v>93.983999999999995</v>
      </c>
      <c r="F7815" s="21">
        <f t="shared" si="1554"/>
        <v>1</v>
      </c>
      <c r="G7815" s="13"/>
      <c r="H7815" s="21">
        <f t="shared" ref="H7815:H7878" si="1559">ROUND(C7815-E7815,4)*10000</f>
        <v>0</v>
      </c>
      <c r="I7815" s="13"/>
      <c r="J7815" s="11" t="str">
        <f t="shared" si="1555"/>
        <v/>
      </c>
      <c r="K7815" s="11" t="str">
        <f t="shared" si="1556"/>
        <v/>
      </c>
      <c r="L7815" s="11" t="str">
        <f t="shared" si="1557"/>
        <v>O</v>
      </c>
      <c r="M7815" s="13"/>
      <c r="X7815" s="13"/>
    </row>
    <row r="7816" spans="1:24" x14ac:dyDescent="0.3">
      <c r="A7816" s="13"/>
      <c r="B7816" s="11">
        <v>8834</v>
      </c>
      <c r="C7816" s="14">
        <f t="shared" si="1558"/>
        <v>93.989400000000003</v>
      </c>
      <c r="D7816" s="13"/>
      <c r="E7816" s="14">
        <f t="shared" si="1549"/>
        <v>93.9893</v>
      </c>
      <c r="F7816" s="21">
        <f t="shared" si="1554"/>
        <v>0</v>
      </c>
      <c r="G7816" s="13"/>
      <c r="H7816" s="21">
        <f t="shared" si="1559"/>
        <v>1</v>
      </c>
      <c r="I7816" s="13"/>
      <c r="J7816" s="11" t="str">
        <f t="shared" si="1555"/>
        <v/>
      </c>
      <c r="K7816" s="11" t="str">
        <f t="shared" si="1556"/>
        <v>U</v>
      </c>
      <c r="L7816" s="11" t="str">
        <f t="shared" si="1557"/>
        <v/>
      </c>
      <c r="M7816" s="13"/>
      <c r="X7816" s="13"/>
    </row>
    <row r="7817" spans="1:24" x14ac:dyDescent="0.3">
      <c r="A7817" s="13"/>
      <c r="B7817" s="11">
        <v>8835</v>
      </c>
      <c r="C7817" s="14">
        <f t="shared" si="1558"/>
        <v>93.994699999999995</v>
      </c>
      <c r="D7817" s="13"/>
      <c r="E7817" s="14">
        <f t="shared" si="1549"/>
        <v>93.994699999999995</v>
      </c>
      <c r="F7817" s="21">
        <f t="shared" si="1554"/>
        <v>0</v>
      </c>
      <c r="G7817" s="13"/>
      <c r="H7817" s="21">
        <f t="shared" si="1559"/>
        <v>0</v>
      </c>
      <c r="I7817" s="13"/>
      <c r="J7817" s="11" t="str">
        <f t="shared" si="1555"/>
        <v>X</v>
      </c>
      <c r="K7817" s="11" t="str">
        <f t="shared" si="1556"/>
        <v/>
      </c>
      <c r="L7817" s="11" t="str">
        <f t="shared" si="1557"/>
        <v/>
      </c>
      <c r="M7817" s="13"/>
      <c r="X7817" s="13"/>
    </row>
    <row r="7818" spans="1:24" x14ac:dyDescent="0.3">
      <c r="A7818" s="13"/>
      <c r="B7818" s="11">
        <v>8836</v>
      </c>
      <c r="C7818" s="14">
        <f t="shared" si="1558"/>
        <v>94</v>
      </c>
      <c r="D7818" s="13"/>
      <c r="E7818" s="14">
        <f>93+(B7818-8649)/187</f>
        <v>94</v>
      </c>
      <c r="F7818" s="20"/>
      <c r="G7818" s="13"/>
      <c r="H7818" s="21">
        <f t="shared" si="1559"/>
        <v>0</v>
      </c>
      <c r="I7818" s="13"/>
      <c r="J7818" s="10">
        <f>COUNTIF(J7632:J7817,"X")</f>
        <v>130</v>
      </c>
      <c r="K7818" s="10">
        <f>COUNTIF(K7632:K7817,"U")</f>
        <v>48</v>
      </c>
      <c r="L7818" s="10">
        <f>COUNTIF(L7632:L7817,"O")</f>
        <v>8</v>
      </c>
      <c r="M7818" s="13"/>
      <c r="X7818" s="13"/>
    </row>
    <row r="7819" spans="1:24" x14ac:dyDescent="0.3">
      <c r="A7819" s="13"/>
      <c r="B7819" s="11">
        <v>8837</v>
      </c>
      <c r="C7819" s="14">
        <f t="shared" si="1558"/>
        <v>94.005300000000005</v>
      </c>
      <c r="D7819" s="13"/>
      <c r="E7819" s="14">
        <f t="shared" ref="E7819:E7882" si="1560">ROUND(94+(B7819-8836)/189,4)</f>
        <v>94.005300000000005</v>
      </c>
      <c r="F7819" s="21">
        <f t="shared" ref="F7819:F7844" si="1561">ROUND(((E7819-94)/0.14)*(13/2),0)</f>
        <v>0</v>
      </c>
      <c r="G7819" s="13"/>
      <c r="H7819" s="21">
        <f t="shared" si="1559"/>
        <v>0</v>
      </c>
      <c r="I7819" s="13"/>
      <c r="J7819" s="11" t="str">
        <f t="shared" ref="J7819:J7850" si="1562">IF(H7819=F7819,"X","")</f>
        <v>X</v>
      </c>
      <c r="K7819" s="11" t="str">
        <f t="shared" ref="K7819:K7850" si="1563">IF(H7819&gt;F7819,"U","")</f>
        <v/>
      </c>
      <c r="L7819" s="11" t="str">
        <f t="shared" ref="L7819:L7850" si="1564">IF(H7819&lt;F7819,"O","")</f>
        <v/>
      </c>
      <c r="M7819" s="13"/>
      <c r="X7819" s="13"/>
    </row>
    <row r="7820" spans="1:24" x14ac:dyDescent="0.3">
      <c r="A7820" s="13"/>
      <c r="B7820" s="11">
        <v>8838</v>
      </c>
      <c r="C7820" s="14">
        <f t="shared" si="1558"/>
        <v>94.010599999999997</v>
      </c>
      <c r="D7820" s="13"/>
      <c r="E7820" s="14">
        <f t="shared" si="1560"/>
        <v>94.010599999999997</v>
      </c>
      <c r="F7820" s="21">
        <f t="shared" si="1561"/>
        <v>0</v>
      </c>
      <c r="G7820" s="13"/>
      <c r="H7820" s="21">
        <f t="shared" si="1559"/>
        <v>0</v>
      </c>
      <c r="I7820" s="13"/>
      <c r="J7820" s="11" t="str">
        <f t="shared" si="1562"/>
        <v>X</v>
      </c>
      <c r="K7820" s="11" t="str">
        <f t="shared" si="1563"/>
        <v/>
      </c>
      <c r="L7820" s="11" t="str">
        <f t="shared" si="1564"/>
        <v/>
      </c>
      <c r="M7820" s="13"/>
      <c r="X7820" s="13"/>
    </row>
    <row r="7821" spans="1:24" x14ac:dyDescent="0.3">
      <c r="A7821" s="13"/>
      <c r="B7821" s="11">
        <v>8839</v>
      </c>
      <c r="C7821" s="14">
        <f t="shared" si="1558"/>
        <v>94.016000000000005</v>
      </c>
      <c r="D7821" s="13"/>
      <c r="E7821" s="14">
        <f t="shared" si="1560"/>
        <v>94.015900000000002</v>
      </c>
      <c r="F7821" s="21">
        <f t="shared" si="1561"/>
        <v>1</v>
      </c>
      <c r="G7821" s="13"/>
      <c r="H7821" s="21">
        <f t="shared" si="1559"/>
        <v>1</v>
      </c>
      <c r="I7821" s="13"/>
      <c r="J7821" s="11" t="str">
        <f t="shared" si="1562"/>
        <v>X</v>
      </c>
      <c r="K7821" s="11" t="str">
        <f t="shared" si="1563"/>
        <v/>
      </c>
      <c r="L7821" s="11" t="str">
        <f t="shared" si="1564"/>
        <v/>
      </c>
      <c r="M7821" s="13"/>
      <c r="X7821" s="13"/>
    </row>
    <row r="7822" spans="1:24" x14ac:dyDescent="0.3">
      <c r="A7822" s="13"/>
      <c r="B7822" s="11">
        <v>8840</v>
      </c>
      <c r="C7822" s="14">
        <f t="shared" si="1558"/>
        <v>94.021299999999997</v>
      </c>
      <c r="D7822" s="13"/>
      <c r="E7822" s="14">
        <f t="shared" si="1560"/>
        <v>94.021199999999993</v>
      </c>
      <c r="F7822" s="21">
        <f t="shared" si="1561"/>
        <v>1</v>
      </c>
      <c r="G7822" s="13"/>
      <c r="H7822" s="21">
        <f t="shared" si="1559"/>
        <v>1</v>
      </c>
      <c r="I7822" s="13"/>
      <c r="J7822" s="11" t="str">
        <f t="shared" si="1562"/>
        <v>X</v>
      </c>
      <c r="K7822" s="11" t="str">
        <f t="shared" si="1563"/>
        <v/>
      </c>
      <c r="L7822" s="11" t="str">
        <f t="shared" si="1564"/>
        <v/>
      </c>
      <c r="M7822" s="13"/>
      <c r="X7822" s="13"/>
    </row>
    <row r="7823" spans="1:24" x14ac:dyDescent="0.3">
      <c r="A7823" s="13"/>
      <c r="B7823" s="11">
        <v>8841</v>
      </c>
      <c r="C7823" s="14">
        <f t="shared" si="1558"/>
        <v>94.026600000000002</v>
      </c>
      <c r="D7823" s="13"/>
      <c r="E7823" s="14">
        <f t="shared" si="1560"/>
        <v>94.026499999999999</v>
      </c>
      <c r="F7823" s="21">
        <f t="shared" si="1561"/>
        <v>1</v>
      </c>
      <c r="G7823" s="13"/>
      <c r="H7823" s="21">
        <f t="shared" si="1559"/>
        <v>1</v>
      </c>
      <c r="I7823" s="13"/>
      <c r="J7823" s="11" t="str">
        <f t="shared" si="1562"/>
        <v>X</v>
      </c>
      <c r="K7823" s="11" t="str">
        <f t="shared" si="1563"/>
        <v/>
      </c>
      <c r="L7823" s="11" t="str">
        <f t="shared" si="1564"/>
        <v/>
      </c>
      <c r="M7823" s="13"/>
      <c r="X7823" s="13"/>
    </row>
    <row r="7824" spans="1:24" x14ac:dyDescent="0.3">
      <c r="A7824" s="13"/>
      <c r="B7824" s="11">
        <v>8842</v>
      </c>
      <c r="C7824" s="14">
        <f t="shared" si="1558"/>
        <v>94.031899999999993</v>
      </c>
      <c r="D7824" s="13"/>
      <c r="E7824" s="14">
        <f t="shared" si="1560"/>
        <v>94.031700000000001</v>
      </c>
      <c r="F7824" s="21">
        <f t="shared" si="1561"/>
        <v>1</v>
      </c>
      <c r="G7824" s="13"/>
      <c r="H7824" s="21">
        <f t="shared" si="1559"/>
        <v>2</v>
      </c>
      <c r="I7824" s="13"/>
      <c r="J7824" s="11" t="str">
        <f t="shared" si="1562"/>
        <v/>
      </c>
      <c r="K7824" s="11" t="str">
        <f t="shared" si="1563"/>
        <v>U</v>
      </c>
      <c r="L7824" s="11" t="str">
        <f t="shared" si="1564"/>
        <v/>
      </c>
      <c r="M7824" s="13"/>
      <c r="X7824" s="13"/>
    </row>
    <row r="7825" spans="1:24" x14ac:dyDescent="0.3">
      <c r="A7825" s="13"/>
      <c r="B7825" s="11">
        <v>8843</v>
      </c>
      <c r="C7825" s="14">
        <f t="shared" si="1558"/>
        <v>94.037199999999999</v>
      </c>
      <c r="D7825" s="13"/>
      <c r="E7825" s="14">
        <f t="shared" si="1560"/>
        <v>94.037000000000006</v>
      </c>
      <c r="F7825" s="21">
        <f t="shared" si="1561"/>
        <v>2</v>
      </c>
      <c r="G7825" s="13"/>
      <c r="H7825" s="21">
        <f t="shared" si="1559"/>
        <v>2</v>
      </c>
      <c r="I7825" s="13"/>
      <c r="J7825" s="11" t="str">
        <f t="shared" si="1562"/>
        <v>X</v>
      </c>
      <c r="K7825" s="11" t="str">
        <f t="shared" si="1563"/>
        <v/>
      </c>
      <c r="L7825" s="11" t="str">
        <f t="shared" si="1564"/>
        <v/>
      </c>
      <c r="M7825" s="13"/>
      <c r="X7825" s="13"/>
    </row>
    <row r="7826" spans="1:24" x14ac:dyDescent="0.3">
      <c r="A7826" s="13"/>
      <c r="B7826" s="11">
        <v>8844</v>
      </c>
      <c r="C7826" s="14">
        <f t="shared" si="1558"/>
        <v>94.042500000000004</v>
      </c>
      <c r="D7826" s="13"/>
      <c r="E7826" s="14">
        <f t="shared" si="1560"/>
        <v>94.042299999999997</v>
      </c>
      <c r="F7826" s="21">
        <f t="shared" si="1561"/>
        <v>2</v>
      </c>
      <c r="G7826" s="13"/>
      <c r="H7826" s="21">
        <f t="shared" si="1559"/>
        <v>2</v>
      </c>
      <c r="I7826" s="13"/>
      <c r="J7826" s="11" t="str">
        <f t="shared" si="1562"/>
        <v>X</v>
      </c>
      <c r="K7826" s="11" t="str">
        <f t="shared" si="1563"/>
        <v/>
      </c>
      <c r="L7826" s="11" t="str">
        <f t="shared" si="1564"/>
        <v/>
      </c>
      <c r="M7826" s="13"/>
      <c r="X7826" s="13"/>
    </row>
    <row r="7827" spans="1:24" x14ac:dyDescent="0.3">
      <c r="A7827" s="13"/>
      <c r="B7827" s="11">
        <v>8845</v>
      </c>
      <c r="C7827" s="14">
        <f t="shared" si="1558"/>
        <v>94.047899999999998</v>
      </c>
      <c r="D7827" s="13"/>
      <c r="E7827" s="14">
        <f t="shared" si="1560"/>
        <v>94.047600000000003</v>
      </c>
      <c r="F7827" s="21">
        <f t="shared" si="1561"/>
        <v>2</v>
      </c>
      <c r="G7827" s="13"/>
      <c r="H7827" s="21">
        <f t="shared" si="1559"/>
        <v>2.9999999999999996</v>
      </c>
      <c r="I7827" s="13"/>
      <c r="J7827" s="11" t="str">
        <f t="shared" si="1562"/>
        <v/>
      </c>
      <c r="K7827" s="11" t="str">
        <f t="shared" si="1563"/>
        <v>U</v>
      </c>
      <c r="L7827" s="11" t="str">
        <f t="shared" si="1564"/>
        <v/>
      </c>
      <c r="M7827" s="13"/>
      <c r="X7827" s="13"/>
    </row>
    <row r="7828" spans="1:24" x14ac:dyDescent="0.3">
      <c r="A7828" s="13"/>
      <c r="B7828" s="11">
        <v>8846</v>
      </c>
      <c r="C7828" s="14">
        <f t="shared" si="1558"/>
        <v>94.053200000000004</v>
      </c>
      <c r="D7828" s="13"/>
      <c r="E7828" s="14">
        <f t="shared" si="1560"/>
        <v>94.052899999999994</v>
      </c>
      <c r="F7828" s="21">
        <f t="shared" si="1561"/>
        <v>2</v>
      </c>
      <c r="G7828" s="13"/>
      <c r="H7828" s="21">
        <f t="shared" si="1559"/>
        <v>2.9999999999999996</v>
      </c>
      <c r="I7828" s="13"/>
      <c r="J7828" s="11" t="str">
        <f t="shared" si="1562"/>
        <v/>
      </c>
      <c r="K7828" s="11" t="str">
        <f t="shared" si="1563"/>
        <v>U</v>
      </c>
      <c r="L7828" s="11" t="str">
        <f t="shared" si="1564"/>
        <v/>
      </c>
      <c r="M7828" s="13"/>
      <c r="X7828" s="13"/>
    </row>
    <row r="7829" spans="1:24" x14ac:dyDescent="0.3">
      <c r="A7829" s="13"/>
      <c r="B7829" s="11">
        <v>8847</v>
      </c>
      <c r="C7829" s="14">
        <f t="shared" si="1558"/>
        <v>94.058499999999995</v>
      </c>
      <c r="D7829" s="13"/>
      <c r="E7829" s="14">
        <f t="shared" si="1560"/>
        <v>94.058199999999999</v>
      </c>
      <c r="F7829" s="21">
        <f t="shared" si="1561"/>
        <v>3</v>
      </c>
      <c r="G7829" s="13"/>
      <c r="H7829" s="21">
        <f t="shared" si="1559"/>
        <v>2.9999999999999996</v>
      </c>
      <c r="I7829" s="13"/>
      <c r="J7829" s="11" t="str">
        <f t="shared" si="1562"/>
        <v>X</v>
      </c>
      <c r="K7829" s="11" t="str">
        <f t="shared" si="1563"/>
        <v/>
      </c>
      <c r="L7829" s="11" t="str">
        <f t="shared" si="1564"/>
        <v/>
      </c>
      <c r="M7829" s="13"/>
      <c r="X7829" s="13"/>
    </row>
    <row r="7830" spans="1:24" x14ac:dyDescent="0.3">
      <c r="A7830" s="13"/>
      <c r="B7830" s="11">
        <v>8848</v>
      </c>
      <c r="C7830" s="14">
        <f t="shared" si="1558"/>
        <v>94.063800000000001</v>
      </c>
      <c r="D7830" s="13"/>
      <c r="E7830" s="14">
        <f t="shared" si="1560"/>
        <v>94.063500000000005</v>
      </c>
      <c r="F7830" s="21">
        <f t="shared" si="1561"/>
        <v>3</v>
      </c>
      <c r="G7830" s="13"/>
      <c r="H7830" s="21">
        <f t="shared" si="1559"/>
        <v>2.9999999999999996</v>
      </c>
      <c r="I7830" s="13"/>
      <c r="J7830" s="11" t="str">
        <f t="shared" si="1562"/>
        <v>X</v>
      </c>
      <c r="K7830" s="11" t="str">
        <f t="shared" si="1563"/>
        <v/>
      </c>
      <c r="L7830" s="11" t="str">
        <f t="shared" si="1564"/>
        <v/>
      </c>
      <c r="M7830" s="13"/>
      <c r="X7830" s="13"/>
    </row>
    <row r="7831" spans="1:24" x14ac:dyDescent="0.3">
      <c r="A7831" s="13"/>
      <c r="B7831" s="11">
        <v>8849</v>
      </c>
      <c r="C7831" s="14">
        <f t="shared" si="1558"/>
        <v>94.069100000000006</v>
      </c>
      <c r="D7831" s="13"/>
      <c r="E7831" s="14">
        <f t="shared" si="1560"/>
        <v>94.068799999999996</v>
      </c>
      <c r="F7831" s="21">
        <f t="shared" si="1561"/>
        <v>3</v>
      </c>
      <c r="G7831" s="13"/>
      <c r="H7831" s="21">
        <f t="shared" si="1559"/>
        <v>2.9999999999999996</v>
      </c>
      <c r="I7831" s="13"/>
      <c r="J7831" s="11" t="str">
        <f t="shared" si="1562"/>
        <v>X</v>
      </c>
      <c r="K7831" s="11" t="str">
        <f t="shared" si="1563"/>
        <v/>
      </c>
      <c r="L7831" s="11" t="str">
        <f t="shared" si="1564"/>
        <v/>
      </c>
      <c r="M7831" s="13"/>
      <c r="X7831" s="13"/>
    </row>
    <row r="7832" spans="1:24" x14ac:dyDescent="0.3">
      <c r="A7832" s="13"/>
      <c r="B7832" s="11">
        <v>8850</v>
      </c>
      <c r="C7832" s="14">
        <f t="shared" si="1558"/>
        <v>94.074399999999997</v>
      </c>
      <c r="D7832" s="13"/>
      <c r="E7832" s="14">
        <f t="shared" si="1560"/>
        <v>94.074100000000001</v>
      </c>
      <c r="F7832" s="21">
        <f t="shared" si="1561"/>
        <v>3</v>
      </c>
      <c r="G7832" s="13"/>
      <c r="H7832" s="21">
        <f t="shared" si="1559"/>
        <v>2.9999999999999996</v>
      </c>
      <c r="I7832" s="13"/>
      <c r="J7832" s="11" t="str">
        <f t="shared" si="1562"/>
        <v>X</v>
      </c>
      <c r="K7832" s="11" t="str">
        <f t="shared" si="1563"/>
        <v/>
      </c>
      <c r="L7832" s="11" t="str">
        <f t="shared" si="1564"/>
        <v/>
      </c>
      <c r="M7832" s="13"/>
      <c r="X7832" s="13"/>
    </row>
    <row r="7833" spans="1:24" x14ac:dyDescent="0.3">
      <c r="A7833" s="13"/>
      <c r="B7833" s="11">
        <v>8851</v>
      </c>
      <c r="C7833" s="14">
        <f t="shared" si="1558"/>
        <v>94.079800000000006</v>
      </c>
      <c r="D7833" s="13"/>
      <c r="E7833" s="14">
        <f t="shared" si="1560"/>
        <v>94.079400000000007</v>
      </c>
      <c r="F7833" s="21">
        <f t="shared" si="1561"/>
        <v>4</v>
      </c>
      <c r="G7833" s="13"/>
      <c r="H7833" s="21">
        <f t="shared" si="1559"/>
        <v>4</v>
      </c>
      <c r="I7833" s="13"/>
      <c r="J7833" s="11" t="str">
        <f t="shared" si="1562"/>
        <v>X</v>
      </c>
      <c r="K7833" s="11" t="str">
        <f t="shared" si="1563"/>
        <v/>
      </c>
      <c r="L7833" s="11" t="str">
        <f t="shared" si="1564"/>
        <v/>
      </c>
      <c r="M7833" s="13"/>
      <c r="X7833" s="13"/>
    </row>
    <row r="7834" spans="1:24" x14ac:dyDescent="0.3">
      <c r="A7834" s="13"/>
      <c r="B7834" s="11">
        <v>8852</v>
      </c>
      <c r="C7834" s="14">
        <f t="shared" si="1558"/>
        <v>94.085099999999997</v>
      </c>
      <c r="D7834" s="13"/>
      <c r="E7834" s="14">
        <f t="shared" si="1560"/>
        <v>94.084699999999998</v>
      </c>
      <c r="F7834" s="21">
        <f t="shared" si="1561"/>
        <v>4</v>
      </c>
      <c r="G7834" s="13"/>
      <c r="H7834" s="21">
        <f t="shared" si="1559"/>
        <v>4</v>
      </c>
      <c r="I7834" s="13"/>
      <c r="J7834" s="11" t="str">
        <f t="shared" si="1562"/>
        <v>X</v>
      </c>
      <c r="K7834" s="11" t="str">
        <f t="shared" si="1563"/>
        <v/>
      </c>
      <c r="L7834" s="11" t="str">
        <f t="shared" si="1564"/>
        <v/>
      </c>
      <c r="M7834" s="13"/>
      <c r="X7834" s="13"/>
    </row>
    <row r="7835" spans="1:24" x14ac:dyDescent="0.3">
      <c r="A7835" s="13"/>
      <c r="B7835" s="11">
        <v>8853</v>
      </c>
      <c r="C7835" s="14">
        <f t="shared" si="1558"/>
        <v>94.090400000000002</v>
      </c>
      <c r="D7835" s="13"/>
      <c r="E7835" s="14">
        <f t="shared" si="1560"/>
        <v>94.0899</v>
      </c>
      <c r="F7835" s="21">
        <f t="shared" si="1561"/>
        <v>4</v>
      </c>
      <c r="G7835" s="13"/>
      <c r="H7835" s="21">
        <f t="shared" si="1559"/>
        <v>5</v>
      </c>
      <c r="I7835" s="13"/>
      <c r="J7835" s="11" t="str">
        <f t="shared" si="1562"/>
        <v/>
      </c>
      <c r="K7835" s="11" t="str">
        <f t="shared" si="1563"/>
        <v>U</v>
      </c>
      <c r="L7835" s="11" t="str">
        <f t="shared" si="1564"/>
        <v/>
      </c>
      <c r="M7835" s="13"/>
      <c r="X7835" s="13"/>
    </row>
    <row r="7836" spans="1:24" x14ac:dyDescent="0.3">
      <c r="A7836" s="13"/>
      <c r="B7836" s="11">
        <v>8854</v>
      </c>
      <c r="C7836" s="14">
        <f t="shared" si="1558"/>
        <v>94.095699999999994</v>
      </c>
      <c r="D7836" s="13"/>
      <c r="E7836" s="14">
        <f t="shared" si="1560"/>
        <v>94.095200000000006</v>
      </c>
      <c r="F7836" s="21">
        <f t="shared" si="1561"/>
        <v>4</v>
      </c>
      <c r="G7836" s="13"/>
      <c r="H7836" s="21">
        <f t="shared" si="1559"/>
        <v>5</v>
      </c>
      <c r="I7836" s="13"/>
      <c r="J7836" s="11" t="str">
        <f t="shared" si="1562"/>
        <v/>
      </c>
      <c r="K7836" s="11" t="str">
        <f t="shared" si="1563"/>
        <v>U</v>
      </c>
      <c r="L7836" s="11" t="str">
        <f t="shared" si="1564"/>
        <v/>
      </c>
      <c r="M7836" s="13"/>
      <c r="X7836" s="13"/>
    </row>
    <row r="7837" spans="1:24" x14ac:dyDescent="0.3">
      <c r="A7837" s="13"/>
      <c r="B7837" s="11">
        <v>8855</v>
      </c>
      <c r="C7837" s="14">
        <f t="shared" si="1558"/>
        <v>94.100999999999999</v>
      </c>
      <c r="D7837" s="13"/>
      <c r="E7837" s="14">
        <f t="shared" si="1560"/>
        <v>94.100499999999997</v>
      </c>
      <c r="F7837" s="21">
        <f t="shared" si="1561"/>
        <v>5</v>
      </c>
      <c r="G7837" s="13"/>
      <c r="H7837" s="21">
        <f t="shared" si="1559"/>
        <v>5</v>
      </c>
      <c r="I7837" s="13"/>
      <c r="J7837" s="11" t="str">
        <f t="shared" si="1562"/>
        <v>X</v>
      </c>
      <c r="K7837" s="11" t="str">
        <f t="shared" si="1563"/>
        <v/>
      </c>
      <c r="L7837" s="11" t="str">
        <f t="shared" si="1564"/>
        <v/>
      </c>
      <c r="M7837" s="13"/>
      <c r="X7837" s="13"/>
    </row>
    <row r="7838" spans="1:24" x14ac:dyDescent="0.3">
      <c r="A7838" s="13"/>
      <c r="B7838" s="11">
        <v>8856</v>
      </c>
      <c r="C7838" s="14">
        <f t="shared" si="1558"/>
        <v>94.106300000000005</v>
      </c>
      <c r="D7838" s="13"/>
      <c r="E7838" s="14">
        <f t="shared" si="1560"/>
        <v>94.105800000000002</v>
      </c>
      <c r="F7838" s="21">
        <f t="shared" si="1561"/>
        <v>5</v>
      </c>
      <c r="G7838" s="13"/>
      <c r="H7838" s="21">
        <f t="shared" si="1559"/>
        <v>5</v>
      </c>
      <c r="I7838" s="13"/>
      <c r="J7838" s="11" t="str">
        <f t="shared" si="1562"/>
        <v>X</v>
      </c>
      <c r="K7838" s="11" t="str">
        <f t="shared" si="1563"/>
        <v/>
      </c>
      <c r="L7838" s="11" t="str">
        <f t="shared" si="1564"/>
        <v/>
      </c>
      <c r="M7838" s="13"/>
      <c r="X7838" s="13"/>
    </row>
    <row r="7839" spans="1:24" x14ac:dyDescent="0.3">
      <c r="A7839" s="13"/>
      <c r="B7839" s="11">
        <v>8857</v>
      </c>
      <c r="C7839" s="14">
        <f t="shared" si="1558"/>
        <v>94.111599999999996</v>
      </c>
      <c r="D7839" s="13"/>
      <c r="E7839" s="14">
        <f t="shared" si="1560"/>
        <v>94.111099999999993</v>
      </c>
      <c r="F7839" s="21">
        <f t="shared" si="1561"/>
        <v>5</v>
      </c>
      <c r="G7839" s="13"/>
      <c r="H7839" s="21">
        <f t="shared" si="1559"/>
        <v>5</v>
      </c>
      <c r="I7839" s="13"/>
      <c r="J7839" s="11" t="str">
        <f t="shared" si="1562"/>
        <v>X</v>
      </c>
      <c r="K7839" s="11" t="str">
        <f t="shared" si="1563"/>
        <v/>
      </c>
      <c r="L7839" s="11" t="str">
        <f t="shared" si="1564"/>
        <v/>
      </c>
      <c r="M7839" s="13"/>
      <c r="X7839" s="13"/>
    </row>
    <row r="7840" spans="1:24" x14ac:dyDescent="0.3">
      <c r="A7840" s="13"/>
      <c r="B7840" s="11">
        <v>8858</v>
      </c>
      <c r="C7840" s="14">
        <f t="shared" si="1558"/>
        <v>94.116900000000001</v>
      </c>
      <c r="D7840" s="13"/>
      <c r="E7840" s="14">
        <f t="shared" si="1560"/>
        <v>94.116399999999999</v>
      </c>
      <c r="F7840" s="21">
        <f t="shared" si="1561"/>
        <v>5</v>
      </c>
      <c r="G7840" s="13"/>
      <c r="H7840" s="21">
        <f t="shared" si="1559"/>
        <v>5</v>
      </c>
      <c r="I7840" s="13"/>
      <c r="J7840" s="11" t="str">
        <f t="shared" si="1562"/>
        <v>X</v>
      </c>
      <c r="K7840" s="11" t="str">
        <f t="shared" si="1563"/>
        <v/>
      </c>
      <c r="L7840" s="11" t="str">
        <f t="shared" si="1564"/>
        <v/>
      </c>
      <c r="M7840" s="13"/>
      <c r="X7840" s="13"/>
    </row>
    <row r="7841" spans="1:24" x14ac:dyDescent="0.3">
      <c r="A7841" s="13"/>
      <c r="B7841" s="11">
        <v>8859</v>
      </c>
      <c r="C7841" s="14">
        <f t="shared" si="1558"/>
        <v>94.122299999999996</v>
      </c>
      <c r="D7841" s="13"/>
      <c r="E7841" s="14">
        <f t="shared" si="1560"/>
        <v>94.121700000000004</v>
      </c>
      <c r="F7841" s="21">
        <f t="shared" si="1561"/>
        <v>6</v>
      </c>
      <c r="G7841" s="13"/>
      <c r="H7841" s="21">
        <f t="shared" si="1559"/>
        <v>5.9999999999999991</v>
      </c>
      <c r="I7841" s="13"/>
      <c r="J7841" s="11" t="str">
        <f t="shared" si="1562"/>
        <v>X</v>
      </c>
      <c r="K7841" s="11" t="str">
        <f t="shared" si="1563"/>
        <v/>
      </c>
      <c r="L7841" s="11" t="str">
        <f t="shared" si="1564"/>
        <v/>
      </c>
      <c r="M7841" s="13"/>
      <c r="X7841" s="13"/>
    </row>
    <row r="7842" spans="1:24" x14ac:dyDescent="0.3">
      <c r="A7842" s="13"/>
      <c r="B7842" s="11">
        <v>8860</v>
      </c>
      <c r="C7842" s="14">
        <f t="shared" si="1558"/>
        <v>94.127600000000001</v>
      </c>
      <c r="D7842" s="13"/>
      <c r="E7842" s="14">
        <f t="shared" si="1560"/>
        <v>94.126999999999995</v>
      </c>
      <c r="F7842" s="21">
        <f t="shared" si="1561"/>
        <v>6</v>
      </c>
      <c r="G7842" s="13"/>
      <c r="H7842" s="21">
        <f t="shared" si="1559"/>
        <v>5.9999999999999991</v>
      </c>
      <c r="I7842" s="13"/>
      <c r="J7842" s="11" t="str">
        <f t="shared" si="1562"/>
        <v>X</v>
      </c>
      <c r="K7842" s="11" t="str">
        <f t="shared" si="1563"/>
        <v/>
      </c>
      <c r="L7842" s="11" t="str">
        <f t="shared" si="1564"/>
        <v/>
      </c>
      <c r="M7842" s="13"/>
      <c r="X7842" s="13"/>
    </row>
    <row r="7843" spans="1:24" x14ac:dyDescent="0.3">
      <c r="A7843" s="13"/>
      <c r="B7843" s="11">
        <v>8861</v>
      </c>
      <c r="C7843" s="14">
        <f t="shared" si="1558"/>
        <v>94.132900000000006</v>
      </c>
      <c r="D7843" s="13"/>
      <c r="E7843" s="14">
        <f t="shared" si="1560"/>
        <v>94.132300000000001</v>
      </c>
      <c r="F7843" s="21">
        <f t="shared" si="1561"/>
        <v>6</v>
      </c>
      <c r="G7843" s="13"/>
      <c r="H7843" s="21">
        <f t="shared" si="1559"/>
        <v>5.9999999999999991</v>
      </c>
      <c r="I7843" s="13"/>
      <c r="J7843" s="11" t="str">
        <f t="shared" si="1562"/>
        <v>X</v>
      </c>
      <c r="K7843" s="11" t="str">
        <f t="shared" si="1563"/>
        <v/>
      </c>
      <c r="L7843" s="11" t="str">
        <f t="shared" si="1564"/>
        <v/>
      </c>
      <c r="M7843" s="13"/>
      <c r="X7843" s="13"/>
    </row>
    <row r="7844" spans="1:24" x14ac:dyDescent="0.3">
      <c r="A7844" s="13"/>
      <c r="B7844" s="11">
        <v>8862</v>
      </c>
      <c r="C7844" s="14">
        <f t="shared" si="1558"/>
        <v>94.138199999999998</v>
      </c>
      <c r="D7844" s="13"/>
      <c r="E7844" s="14">
        <f t="shared" si="1560"/>
        <v>94.137600000000006</v>
      </c>
      <c r="F7844" s="21">
        <f t="shared" si="1561"/>
        <v>6</v>
      </c>
      <c r="G7844" s="13"/>
      <c r="H7844" s="21">
        <f t="shared" si="1559"/>
        <v>5.9999999999999991</v>
      </c>
      <c r="I7844" s="13"/>
      <c r="J7844" s="11" t="str">
        <f t="shared" si="1562"/>
        <v>X</v>
      </c>
      <c r="K7844" s="11" t="str">
        <f t="shared" si="1563"/>
        <v/>
      </c>
      <c r="L7844" s="11" t="str">
        <f t="shared" si="1564"/>
        <v/>
      </c>
      <c r="M7844" s="13"/>
      <c r="X7844" s="13"/>
    </row>
    <row r="7845" spans="1:24" x14ac:dyDescent="0.3">
      <c r="A7845" s="13"/>
      <c r="B7845" s="11">
        <v>8863</v>
      </c>
      <c r="C7845" s="14">
        <f t="shared" si="1558"/>
        <v>94.143500000000003</v>
      </c>
      <c r="D7845" s="13"/>
      <c r="E7845" s="14">
        <f t="shared" si="1560"/>
        <v>94.142899999999997</v>
      </c>
      <c r="F7845" s="21">
        <f t="shared" ref="F7845:F7870" si="1565">ROUND((13/2)+(((E7845-94)-0.14)/0.14)*(13/3),0)</f>
        <v>7</v>
      </c>
      <c r="G7845" s="13"/>
      <c r="H7845" s="21">
        <f t="shared" si="1559"/>
        <v>5.9999999999999991</v>
      </c>
      <c r="I7845" s="13"/>
      <c r="J7845" s="11" t="str">
        <f t="shared" si="1562"/>
        <v/>
      </c>
      <c r="K7845" s="11" t="str">
        <f t="shared" si="1563"/>
        <v/>
      </c>
      <c r="L7845" s="11" t="str">
        <f t="shared" si="1564"/>
        <v>O</v>
      </c>
      <c r="M7845" s="13"/>
      <c r="X7845" s="13"/>
    </row>
    <row r="7846" spans="1:24" x14ac:dyDescent="0.3">
      <c r="A7846" s="13"/>
      <c r="B7846" s="11">
        <v>8864</v>
      </c>
      <c r="C7846" s="14">
        <f t="shared" si="1558"/>
        <v>94.148799999999994</v>
      </c>
      <c r="D7846" s="13"/>
      <c r="E7846" s="14">
        <f t="shared" si="1560"/>
        <v>94.148099999999999</v>
      </c>
      <c r="F7846" s="21">
        <f t="shared" si="1565"/>
        <v>7</v>
      </c>
      <c r="G7846" s="13"/>
      <c r="H7846" s="21">
        <f t="shared" si="1559"/>
        <v>7</v>
      </c>
      <c r="I7846" s="13"/>
      <c r="J7846" s="11" t="str">
        <f t="shared" si="1562"/>
        <v>X</v>
      </c>
      <c r="K7846" s="11" t="str">
        <f t="shared" si="1563"/>
        <v/>
      </c>
      <c r="L7846" s="11" t="str">
        <f t="shared" si="1564"/>
        <v/>
      </c>
      <c r="M7846" s="13"/>
      <c r="X7846" s="13"/>
    </row>
    <row r="7847" spans="1:24" x14ac:dyDescent="0.3">
      <c r="A7847" s="13"/>
      <c r="B7847" s="11">
        <v>8865</v>
      </c>
      <c r="C7847" s="14">
        <f t="shared" si="1558"/>
        <v>94.1541</v>
      </c>
      <c r="D7847" s="13"/>
      <c r="E7847" s="14">
        <f t="shared" si="1560"/>
        <v>94.153400000000005</v>
      </c>
      <c r="F7847" s="21">
        <f t="shared" si="1565"/>
        <v>7</v>
      </c>
      <c r="G7847" s="13"/>
      <c r="H7847" s="21">
        <f t="shared" si="1559"/>
        <v>7</v>
      </c>
      <c r="I7847" s="13"/>
      <c r="J7847" s="11" t="str">
        <f t="shared" si="1562"/>
        <v>X</v>
      </c>
      <c r="K7847" s="11" t="str">
        <f t="shared" si="1563"/>
        <v/>
      </c>
      <c r="L7847" s="11" t="str">
        <f t="shared" si="1564"/>
        <v/>
      </c>
      <c r="M7847" s="13"/>
      <c r="X7847" s="13"/>
    </row>
    <row r="7848" spans="1:24" x14ac:dyDescent="0.3">
      <c r="A7848" s="13"/>
      <c r="B7848" s="11">
        <v>8866</v>
      </c>
      <c r="C7848" s="14">
        <f t="shared" si="1558"/>
        <v>94.159400000000005</v>
      </c>
      <c r="D7848" s="13"/>
      <c r="E7848" s="14">
        <f t="shared" si="1560"/>
        <v>94.158699999999996</v>
      </c>
      <c r="F7848" s="21">
        <f t="shared" si="1565"/>
        <v>7</v>
      </c>
      <c r="G7848" s="13"/>
      <c r="H7848" s="21">
        <f t="shared" si="1559"/>
        <v>7</v>
      </c>
      <c r="I7848" s="13"/>
      <c r="J7848" s="11" t="str">
        <f t="shared" si="1562"/>
        <v>X</v>
      </c>
      <c r="K7848" s="11" t="str">
        <f t="shared" si="1563"/>
        <v/>
      </c>
      <c r="L7848" s="11" t="str">
        <f t="shared" si="1564"/>
        <v/>
      </c>
      <c r="M7848" s="13"/>
      <c r="X7848" s="13"/>
    </row>
    <row r="7849" spans="1:24" x14ac:dyDescent="0.3">
      <c r="A7849" s="13"/>
      <c r="B7849" s="11">
        <v>8867</v>
      </c>
      <c r="C7849" s="14">
        <f t="shared" si="1558"/>
        <v>94.164699999999996</v>
      </c>
      <c r="D7849" s="13"/>
      <c r="E7849" s="14">
        <f t="shared" si="1560"/>
        <v>94.164000000000001</v>
      </c>
      <c r="F7849" s="21">
        <f t="shared" si="1565"/>
        <v>7</v>
      </c>
      <c r="G7849" s="13"/>
      <c r="H7849" s="21">
        <f t="shared" si="1559"/>
        <v>7</v>
      </c>
      <c r="I7849" s="13"/>
      <c r="J7849" s="11" t="str">
        <f t="shared" si="1562"/>
        <v>X</v>
      </c>
      <c r="K7849" s="11" t="str">
        <f t="shared" si="1563"/>
        <v/>
      </c>
      <c r="L7849" s="11" t="str">
        <f t="shared" si="1564"/>
        <v/>
      </c>
      <c r="M7849" s="13"/>
      <c r="X7849" s="13"/>
    </row>
    <row r="7850" spans="1:24" x14ac:dyDescent="0.3">
      <c r="A7850" s="13"/>
      <c r="B7850" s="11">
        <v>8868</v>
      </c>
      <c r="C7850" s="14">
        <f t="shared" si="1558"/>
        <v>94.170100000000005</v>
      </c>
      <c r="D7850" s="13"/>
      <c r="E7850" s="14">
        <f t="shared" si="1560"/>
        <v>94.169300000000007</v>
      </c>
      <c r="F7850" s="21">
        <f t="shared" si="1565"/>
        <v>7</v>
      </c>
      <c r="G7850" s="13"/>
      <c r="H7850" s="21">
        <f t="shared" si="1559"/>
        <v>8</v>
      </c>
      <c r="I7850" s="13"/>
      <c r="J7850" s="11" t="str">
        <f t="shared" si="1562"/>
        <v/>
      </c>
      <c r="K7850" s="11" t="str">
        <f t="shared" si="1563"/>
        <v>U</v>
      </c>
      <c r="L7850" s="11" t="str">
        <f t="shared" si="1564"/>
        <v/>
      </c>
      <c r="M7850" s="13"/>
      <c r="X7850" s="13"/>
    </row>
    <row r="7851" spans="1:24" x14ac:dyDescent="0.3">
      <c r="A7851" s="13"/>
      <c r="B7851" s="11">
        <v>8869</v>
      </c>
      <c r="C7851" s="14">
        <f t="shared" si="1558"/>
        <v>94.175399999999996</v>
      </c>
      <c r="D7851" s="13"/>
      <c r="E7851" s="14">
        <f t="shared" si="1560"/>
        <v>94.174599999999998</v>
      </c>
      <c r="F7851" s="21">
        <f t="shared" si="1565"/>
        <v>8</v>
      </c>
      <c r="G7851" s="13"/>
      <c r="H7851" s="21">
        <f t="shared" si="1559"/>
        <v>8</v>
      </c>
      <c r="I7851" s="13"/>
      <c r="J7851" s="11" t="str">
        <f t="shared" ref="J7851:J7882" si="1566">IF(H7851=F7851,"X","")</f>
        <v>X</v>
      </c>
      <c r="K7851" s="11" t="str">
        <f t="shared" ref="K7851:K7882" si="1567">IF(H7851&gt;F7851,"U","")</f>
        <v/>
      </c>
      <c r="L7851" s="11" t="str">
        <f t="shared" ref="L7851:L7882" si="1568">IF(H7851&lt;F7851,"O","")</f>
        <v/>
      </c>
      <c r="M7851" s="13"/>
      <c r="X7851" s="13"/>
    </row>
    <row r="7852" spans="1:24" x14ac:dyDescent="0.3">
      <c r="A7852" s="13"/>
      <c r="B7852" s="11">
        <v>8870</v>
      </c>
      <c r="C7852" s="14">
        <f t="shared" si="1558"/>
        <v>94.180700000000002</v>
      </c>
      <c r="D7852" s="13"/>
      <c r="E7852" s="14">
        <f t="shared" si="1560"/>
        <v>94.179900000000004</v>
      </c>
      <c r="F7852" s="21">
        <f t="shared" si="1565"/>
        <v>8</v>
      </c>
      <c r="G7852" s="13"/>
      <c r="H7852" s="21">
        <f t="shared" si="1559"/>
        <v>8</v>
      </c>
      <c r="I7852" s="13"/>
      <c r="J7852" s="11" t="str">
        <f t="shared" si="1566"/>
        <v>X</v>
      </c>
      <c r="K7852" s="11" t="str">
        <f t="shared" si="1567"/>
        <v/>
      </c>
      <c r="L7852" s="11" t="str">
        <f t="shared" si="1568"/>
        <v/>
      </c>
      <c r="M7852" s="13"/>
      <c r="X7852" s="13"/>
    </row>
    <row r="7853" spans="1:24" x14ac:dyDescent="0.3">
      <c r="A7853" s="13"/>
      <c r="B7853" s="11">
        <v>8871</v>
      </c>
      <c r="C7853" s="14">
        <f t="shared" si="1558"/>
        <v>94.186000000000007</v>
      </c>
      <c r="D7853" s="13"/>
      <c r="E7853" s="14">
        <f t="shared" si="1560"/>
        <v>94.185199999999995</v>
      </c>
      <c r="F7853" s="21">
        <f t="shared" si="1565"/>
        <v>8</v>
      </c>
      <c r="G7853" s="13"/>
      <c r="H7853" s="21">
        <f t="shared" si="1559"/>
        <v>8</v>
      </c>
      <c r="I7853" s="13"/>
      <c r="J7853" s="11" t="str">
        <f t="shared" si="1566"/>
        <v>X</v>
      </c>
      <c r="K7853" s="11" t="str">
        <f t="shared" si="1567"/>
        <v/>
      </c>
      <c r="L7853" s="11" t="str">
        <f t="shared" si="1568"/>
        <v/>
      </c>
      <c r="M7853" s="13"/>
      <c r="X7853" s="13"/>
    </row>
    <row r="7854" spans="1:24" x14ac:dyDescent="0.3">
      <c r="A7854" s="13"/>
      <c r="B7854" s="11">
        <v>8872</v>
      </c>
      <c r="C7854" s="14">
        <f t="shared" si="1558"/>
        <v>94.191299999999998</v>
      </c>
      <c r="D7854" s="13"/>
      <c r="E7854" s="14">
        <f t="shared" si="1560"/>
        <v>94.1905</v>
      </c>
      <c r="F7854" s="21">
        <f t="shared" si="1565"/>
        <v>8</v>
      </c>
      <c r="G7854" s="13"/>
      <c r="H7854" s="21">
        <f t="shared" si="1559"/>
        <v>8</v>
      </c>
      <c r="I7854" s="13"/>
      <c r="J7854" s="11" t="str">
        <f t="shared" si="1566"/>
        <v>X</v>
      </c>
      <c r="K7854" s="11" t="str">
        <f t="shared" si="1567"/>
        <v/>
      </c>
      <c r="L7854" s="11" t="str">
        <f t="shared" si="1568"/>
        <v/>
      </c>
      <c r="M7854" s="13"/>
      <c r="X7854" s="13"/>
    </row>
    <row r="7855" spans="1:24" x14ac:dyDescent="0.3">
      <c r="A7855" s="13"/>
      <c r="B7855" s="11">
        <v>8873</v>
      </c>
      <c r="C7855" s="14">
        <f t="shared" si="1558"/>
        <v>94.196600000000004</v>
      </c>
      <c r="D7855" s="13"/>
      <c r="E7855" s="14">
        <f t="shared" si="1560"/>
        <v>94.195800000000006</v>
      </c>
      <c r="F7855" s="21">
        <f t="shared" si="1565"/>
        <v>8</v>
      </c>
      <c r="G7855" s="13"/>
      <c r="H7855" s="21">
        <f t="shared" si="1559"/>
        <v>8</v>
      </c>
      <c r="I7855" s="13"/>
      <c r="J7855" s="11" t="str">
        <f t="shared" si="1566"/>
        <v>X</v>
      </c>
      <c r="K7855" s="11" t="str">
        <f t="shared" si="1567"/>
        <v/>
      </c>
      <c r="L7855" s="11" t="str">
        <f t="shared" si="1568"/>
        <v/>
      </c>
      <c r="M7855" s="13"/>
      <c r="X7855" s="13"/>
    </row>
    <row r="7856" spans="1:24" x14ac:dyDescent="0.3">
      <c r="A7856" s="13"/>
      <c r="B7856" s="11">
        <v>8874</v>
      </c>
      <c r="C7856" s="14">
        <f t="shared" si="1558"/>
        <v>94.201899999999995</v>
      </c>
      <c r="D7856" s="13"/>
      <c r="E7856" s="14">
        <f t="shared" si="1560"/>
        <v>94.201099999999997</v>
      </c>
      <c r="F7856" s="21">
        <f t="shared" si="1565"/>
        <v>8</v>
      </c>
      <c r="G7856" s="13"/>
      <c r="H7856" s="21">
        <f t="shared" si="1559"/>
        <v>8</v>
      </c>
      <c r="I7856" s="13"/>
      <c r="J7856" s="11" t="str">
        <f t="shared" si="1566"/>
        <v>X</v>
      </c>
      <c r="K7856" s="11" t="str">
        <f t="shared" si="1567"/>
        <v/>
      </c>
      <c r="L7856" s="11" t="str">
        <f t="shared" si="1568"/>
        <v/>
      </c>
      <c r="M7856" s="13"/>
      <c r="X7856" s="13"/>
    </row>
    <row r="7857" spans="1:24" x14ac:dyDescent="0.3">
      <c r="A7857" s="13"/>
      <c r="B7857" s="11">
        <v>8875</v>
      </c>
      <c r="C7857" s="14">
        <f t="shared" si="1558"/>
        <v>94.2072</v>
      </c>
      <c r="D7857" s="13"/>
      <c r="E7857" s="14">
        <f t="shared" si="1560"/>
        <v>94.206299999999999</v>
      </c>
      <c r="F7857" s="21">
        <f t="shared" si="1565"/>
        <v>9</v>
      </c>
      <c r="G7857" s="13"/>
      <c r="H7857" s="21">
        <f t="shared" si="1559"/>
        <v>9</v>
      </c>
      <c r="I7857" s="13"/>
      <c r="J7857" s="11" t="str">
        <f t="shared" si="1566"/>
        <v>X</v>
      </c>
      <c r="K7857" s="11" t="str">
        <f t="shared" si="1567"/>
        <v/>
      </c>
      <c r="L7857" s="11" t="str">
        <f t="shared" si="1568"/>
        <v/>
      </c>
      <c r="M7857" s="13"/>
      <c r="X7857" s="13"/>
    </row>
    <row r="7858" spans="1:24" x14ac:dyDescent="0.3">
      <c r="A7858" s="13"/>
      <c r="B7858" s="11">
        <v>8876</v>
      </c>
      <c r="C7858" s="14">
        <f t="shared" si="1558"/>
        <v>94.212500000000006</v>
      </c>
      <c r="D7858" s="13"/>
      <c r="E7858" s="14">
        <f t="shared" si="1560"/>
        <v>94.211600000000004</v>
      </c>
      <c r="F7858" s="21">
        <f t="shared" si="1565"/>
        <v>9</v>
      </c>
      <c r="G7858" s="13"/>
      <c r="H7858" s="21">
        <f t="shared" si="1559"/>
        <v>9</v>
      </c>
      <c r="I7858" s="13"/>
      <c r="J7858" s="11" t="str">
        <f t="shared" si="1566"/>
        <v>X</v>
      </c>
      <c r="K7858" s="11" t="str">
        <f t="shared" si="1567"/>
        <v/>
      </c>
      <c r="L7858" s="11" t="str">
        <f t="shared" si="1568"/>
        <v/>
      </c>
      <c r="M7858" s="13"/>
      <c r="X7858" s="13"/>
    </row>
    <row r="7859" spans="1:24" x14ac:dyDescent="0.3">
      <c r="A7859" s="13"/>
      <c r="B7859" s="11">
        <v>8877</v>
      </c>
      <c r="C7859" s="14">
        <f t="shared" si="1558"/>
        <v>94.217799999999997</v>
      </c>
      <c r="D7859" s="13"/>
      <c r="E7859" s="14">
        <f t="shared" si="1560"/>
        <v>94.216899999999995</v>
      </c>
      <c r="F7859" s="21">
        <f t="shared" si="1565"/>
        <v>9</v>
      </c>
      <c r="G7859" s="13"/>
      <c r="H7859" s="21">
        <f t="shared" si="1559"/>
        <v>9</v>
      </c>
      <c r="I7859" s="13"/>
      <c r="J7859" s="11" t="str">
        <f t="shared" si="1566"/>
        <v>X</v>
      </c>
      <c r="K7859" s="11" t="str">
        <f t="shared" si="1567"/>
        <v/>
      </c>
      <c r="L7859" s="11" t="str">
        <f t="shared" si="1568"/>
        <v/>
      </c>
      <c r="M7859" s="13"/>
      <c r="X7859" s="13"/>
    </row>
    <row r="7860" spans="1:24" x14ac:dyDescent="0.3">
      <c r="A7860" s="13"/>
      <c r="B7860" s="11">
        <v>8878</v>
      </c>
      <c r="C7860" s="14">
        <f t="shared" si="1558"/>
        <v>94.223100000000002</v>
      </c>
      <c r="D7860" s="13"/>
      <c r="E7860" s="14">
        <f t="shared" si="1560"/>
        <v>94.222200000000001</v>
      </c>
      <c r="F7860" s="21">
        <f t="shared" si="1565"/>
        <v>9</v>
      </c>
      <c r="G7860" s="13"/>
      <c r="H7860" s="21">
        <f t="shared" si="1559"/>
        <v>9</v>
      </c>
      <c r="I7860" s="13"/>
      <c r="J7860" s="11" t="str">
        <f t="shared" si="1566"/>
        <v>X</v>
      </c>
      <c r="K7860" s="11" t="str">
        <f t="shared" si="1567"/>
        <v/>
      </c>
      <c r="L7860" s="11" t="str">
        <f t="shared" si="1568"/>
        <v/>
      </c>
      <c r="M7860" s="13"/>
      <c r="X7860" s="13"/>
    </row>
    <row r="7861" spans="1:24" x14ac:dyDescent="0.3">
      <c r="A7861" s="13"/>
      <c r="B7861" s="11">
        <v>8879</v>
      </c>
      <c r="C7861" s="14">
        <f t="shared" si="1558"/>
        <v>94.228399999999993</v>
      </c>
      <c r="D7861" s="13"/>
      <c r="E7861" s="14">
        <f t="shared" si="1560"/>
        <v>94.227500000000006</v>
      </c>
      <c r="F7861" s="21">
        <f t="shared" si="1565"/>
        <v>9</v>
      </c>
      <c r="G7861" s="13"/>
      <c r="H7861" s="21">
        <f t="shared" si="1559"/>
        <v>9</v>
      </c>
      <c r="I7861" s="13"/>
      <c r="J7861" s="11" t="str">
        <f t="shared" si="1566"/>
        <v>X</v>
      </c>
      <c r="K7861" s="11" t="str">
        <f t="shared" si="1567"/>
        <v/>
      </c>
      <c r="L7861" s="11" t="str">
        <f t="shared" si="1568"/>
        <v/>
      </c>
      <c r="M7861" s="13"/>
      <c r="X7861" s="13"/>
    </row>
    <row r="7862" spans="1:24" x14ac:dyDescent="0.3">
      <c r="A7862" s="13"/>
      <c r="B7862" s="11">
        <v>8880</v>
      </c>
      <c r="C7862" s="14">
        <f t="shared" si="1558"/>
        <v>94.233800000000002</v>
      </c>
      <c r="D7862" s="13"/>
      <c r="E7862" s="14">
        <f t="shared" si="1560"/>
        <v>94.232799999999997</v>
      </c>
      <c r="F7862" s="21">
        <f t="shared" si="1565"/>
        <v>9</v>
      </c>
      <c r="G7862" s="13"/>
      <c r="H7862" s="21">
        <f t="shared" si="1559"/>
        <v>10</v>
      </c>
      <c r="I7862" s="13"/>
      <c r="J7862" s="11" t="str">
        <f t="shared" si="1566"/>
        <v/>
      </c>
      <c r="K7862" s="11" t="str">
        <f t="shared" si="1567"/>
        <v>U</v>
      </c>
      <c r="L7862" s="11" t="str">
        <f t="shared" si="1568"/>
        <v/>
      </c>
      <c r="M7862" s="13"/>
      <c r="X7862" s="13"/>
    </row>
    <row r="7863" spans="1:24" x14ac:dyDescent="0.3">
      <c r="A7863" s="13"/>
      <c r="B7863" s="11">
        <v>8881</v>
      </c>
      <c r="C7863" s="14">
        <f t="shared" si="1558"/>
        <v>94.239099999999993</v>
      </c>
      <c r="D7863" s="13"/>
      <c r="E7863" s="14">
        <f t="shared" si="1560"/>
        <v>94.238100000000003</v>
      </c>
      <c r="F7863" s="21">
        <f t="shared" si="1565"/>
        <v>10</v>
      </c>
      <c r="G7863" s="13"/>
      <c r="H7863" s="21">
        <f t="shared" si="1559"/>
        <v>10</v>
      </c>
      <c r="I7863" s="13"/>
      <c r="J7863" s="11" t="str">
        <f t="shared" si="1566"/>
        <v>X</v>
      </c>
      <c r="K7863" s="11" t="str">
        <f t="shared" si="1567"/>
        <v/>
      </c>
      <c r="L7863" s="11" t="str">
        <f t="shared" si="1568"/>
        <v/>
      </c>
      <c r="M7863" s="13"/>
      <c r="X7863" s="13"/>
    </row>
    <row r="7864" spans="1:24" x14ac:dyDescent="0.3">
      <c r="A7864" s="13"/>
      <c r="B7864" s="11">
        <v>8882</v>
      </c>
      <c r="C7864" s="14">
        <f t="shared" si="1558"/>
        <v>94.244399999999999</v>
      </c>
      <c r="D7864" s="13"/>
      <c r="E7864" s="14">
        <f t="shared" si="1560"/>
        <v>94.243399999999994</v>
      </c>
      <c r="F7864" s="21">
        <f t="shared" si="1565"/>
        <v>10</v>
      </c>
      <c r="G7864" s="13"/>
      <c r="H7864" s="21">
        <f t="shared" si="1559"/>
        <v>10</v>
      </c>
      <c r="I7864" s="13"/>
      <c r="J7864" s="11" t="str">
        <f t="shared" si="1566"/>
        <v>X</v>
      </c>
      <c r="K7864" s="11" t="str">
        <f t="shared" si="1567"/>
        <v/>
      </c>
      <c r="L7864" s="11" t="str">
        <f t="shared" si="1568"/>
        <v/>
      </c>
      <c r="M7864" s="13"/>
      <c r="X7864" s="13"/>
    </row>
    <row r="7865" spans="1:24" x14ac:dyDescent="0.3">
      <c r="A7865" s="13"/>
      <c r="B7865" s="11">
        <v>8883</v>
      </c>
      <c r="C7865" s="14">
        <f t="shared" si="1558"/>
        <v>94.249700000000004</v>
      </c>
      <c r="D7865" s="13"/>
      <c r="E7865" s="14">
        <f t="shared" si="1560"/>
        <v>94.248699999999999</v>
      </c>
      <c r="F7865" s="21">
        <f t="shared" si="1565"/>
        <v>10</v>
      </c>
      <c r="G7865" s="13"/>
      <c r="H7865" s="21">
        <f t="shared" si="1559"/>
        <v>10</v>
      </c>
      <c r="I7865" s="13"/>
      <c r="J7865" s="11" t="str">
        <f t="shared" si="1566"/>
        <v>X</v>
      </c>
      <c r="K7865" s="11" t="str">
        <f t="shared" si="1567"/>
        <v/>
      </c>
      <c r="L7865" s="11" t="str">
        <f t="shared" si="1568"/>
        <v/>
      </c>
      <c r="M7865" s="13"/>
      <c r="X7865" s="13"/>
    </row>
    <row r="7866" spans="1:24" x14ac:dyDescent="0.3">
      <c r="A7866" s="13"/>
      <c r="B7866" s="11">
        <v>8884</v>
      </c>
      <c r="C7866" s="14">
        <f t="shared" si="1558"/>
        <v>94.254999999999995</v>
      </c>
      <c r="D7866" s="13"/>
      <c r="E7866" s="14">
        <f t="shared" si="1560"/>
        <v>94.254000000000005</v>
      </c>
      <c r="F7866" s="21">
        <f t="shared" si="1565"/>
        <v>10</v>
      </c>
      <c r="G7866" s="13"/>
      <c r="H7866" s="21">
        <f t="shared" si="1559"/>
        <v>10</v>
      </c>
      <c r="I7866" s="13"/>
      <c r="J7866" s="11" t="str">
        <f t="shared" si="1566"/>
        <v>X</v>
      </c>
      <c r="K7866" s="11" t="str">
        <f t="shared" si="1567"/>
        <v/>
      </c>
      <c r="L7866" s="11" t="str">
        <f t="shared" si="1568"/>
        <v/>
      </c>
      <c r="M7866" s="13"/>
      <c r="X7866" s="13"/>
    </row>
    <row r="7867" spans="1:24" x14ac:dyDescent="0.3">
      <c r="A7867" s="13"/>
      <c r="B7867" s="11">
        <v>8885</v>
      </c>
      <c r="C7867" s="14">
        <f t="shared" si="1558"/>
        <v>94.260300000000001</v>
      </c>
      <c r="D7867" s="13"/>
      <c r="E7867" s="14">
        <f t="shared" si="1560"/>
        <v>94.259299999999996</v>
      </c>
      <c r="F7867" s="21">
        <f t="shared" si="1565"/>
        <v>10</v>
      </c>
      <c r="G7867" s="13"/>
      <c r="H7867" s="21">
        <f t="shared" si="1559"/>
        <v>10</v>
      </c>
      <c r="I7867" s="13"/>
      <c r="J7867" s="11" t="str">
        <f t="shared" si="1566"/>
        <v>X</v>
      </c>
      <c r="K7867" s="11" t="str">
        <f t="shared" si="1567"/>
        <v/>
      </c>
      <c r="L7867" s="11" t="str">
        <f t="shared" si="1568"/>
        <v/>
      </c>
      <c r="M7867" s="13"/>
      <c r="X7867" s="13"/>
    </row>
    <row r="7868" spans="1:24" x14ac:dyDescent="0.3">
      <c r="A7868" s="13"/>
      <c r="B7868" s="11">
        <v>8886</v>
      </c>
      <c r="C7868" s="14">
        <f t="shared" si="1558"/>
        <v>94.265600000000006</v>
      </c>
      <c r="D7868" s="13"/>
      <c r="E7868" s="14">
        <f t="shared" si="1560"/>
        <v>94.264600000000002</v>
      </c>
      <c r="F7868" s="21">
        <f t="shared" si="1565"/>
        <v>10</v>
      </c>
      <c r="G7868" s="13"/>
      <c r="H7868" s="21">
        <f t="shared" si="1559"/>
        <v>10</v>
      </c>
      <c r="I7868" s="13"/>
      <c r="J7868" s="11" t="str">
        <f t="shared" si="1566"/>
        <v>X</v>
      </c>
      <c r="K7868" s="11" t="str">
        <f t="shared" si="1567"/>
        <v/>
      </c>
      <c r="L7868" s="11" t="str">
        <f t="shared" si="1568"/>
        <v/>
      </c>
      <c r="M7868" s="13"/>
      <c r="X7868" s="13"/>
    </row>
    <row r="7869" spans="1:24" x14ac:dyDescent="0.3">
      <c r="A7869" s="13"/>
      <c r="B7869" s="11">
        <v>8887</v>
      </c>
      <c r="C7869" s="14">
        <f t="shared" si="1558"/>
        <v>94.270899999999997</v>
      </c>
      <c r="D7869" s="13"/>
      <c r="E7869" s="14">
        <f t="shared" si="1560"/>
        <v>94.269800000000004</v>
      </c>
      <c r="F7869" s="21">
        <f t="shared" si="1565"/>
        <v>11</v>
      </c>
      <c r="G7869" s="13"/>
      <c r="H7869" s="21">
        <f t="shared" si="1559"/>
        <v>11</v>
      </c>
      <c r="I7869" s="13"/>
      <c r="J7869" s="11" t="str">
        <f t="shared" si="1566"/>
        <v>X</v>
      </c>
      <c r="K7869" s="11" t="str">
        <f t="shared" si="1567"/>
        <v/>
      </c>
      <c r="L7869" s="11" t="str">
        <f t="shared" si="1568"/>
        <v/>
      </c>
      <c r="M7869" s="13"/>
      <c r="X7869" s="13"/>
    </row>
    <row r="7870" spans="1:24" x14ac:dyDescent="0.3">
      <c r="A7870" s="13"/>
      <c r="B7870" s="11">
        <v>8888</v>
      </c>
      <c r="C7870" s="14">
        <f t="shared" si="1558"/>
        <v>94.276200000000003</v>
      </c>
      <c r="D7870" s="13"/>
      <c r="E7870" s="14">
        <f t="shared" si="1560"/>
        <v>94.275099999999995</v>
      </c>
      <c r="F7870" s="21">
        <f t="shared" si="1565"/>
        <v>11</v>
      </c>
      <c r="G7870" s="13"/>
      <c r="H7870" s="21">
        <f t="shared" si="1559"/>
        <v>11</v>
      </c>
      <c r="I7870" s="13"/>
      <c r="J7870" s="11" t="str">
        <f t="shared" si="1566"/>
        <v>X</v>
      </c>
      <c r="K7870" s="11" t="str">
        <f t="shared" si="1567"/>
        <v/>
      </c>
      <c r="L7870" s="11" t="str">
        <f t="shared" si="1568"/>
        <v/>
      </c>
      <c r="M7870" s="13"/>
      <c r="X7870" s="13"/>
    </row>
    <row r="7871" spans="1:24" x14ac:dyDescent="0.3">
      <c r="A7871" s="13"/>
      <c r="B7871" s="11">
        <v>8889</v>
      </c>
      <c r="C7871" s="14">
        <f t="shared" si="1558"/>
        <v>94.281499999999994</v>
      </c>
      <c r="D7871" s="13"/>
      <c r="E7871" s="14">
        <f t="shared" si="1560"/>
        <v>94.2804</v>
      </c>
      <c r="F7871" s="21">
        <f t="shared" ref="F7871:F7897" si="1569">ROUND(13-((0.42-(E7871-94))/0.14)*(13/6),0)</f>
        <v>11</v>
      </c>
      <c r="G7871" s="13"/>
      <c r="H7871" s="21">
        <f t="shared" si="1559"/>
        <v>11</v>
      </c>
      <c r="I7871" s="13"/>
      <c r="J7871" s="11" t="str">
        <f t="shared" si="1566"/>
        <v>X</v>
      </c>
      <c r="K7871" s="11" t="str">
        <f t="shared" si="1567"/>
        <v/>
      </c>
      <c r="L7871" s="11" t="str">
        <f t="shared" si="1568"/>
        <v/>
      </c>
      <c r="M7871" s="13"/>
      <c r="X7871" s="13"/>
    </row>
    <row r="7872" spans="1:24" x14ac:dyDescent="0.3">
      <c r="A7872" s="13"/>
      <c r="B7872" s="11">
        <v>8890</v>
      </c>
      <c r="C7872" s="14">
        <f t="shared" si="1558"/>
        <v>94.286799999999999</v>
      </c>
      <c r="D7872" s="13"/>
      <c r="E7872" s="14">
        <f t="shared" si="1560"/>
        <v>94.285700000000006</v>
      </c>
      <c r="F7872" s="21">
        <f t="shared" si="1569"/>
        <v>11</v>
      </c>
      <c r="G7872" s="13"/>
      <c r="H7872" s="21">
        <f t="shared" si="1559"/>
        <v>11</v>
      </c>
      <c r="I7872" s="13"/>
      <c r="J7872" s="11" t="str">
        <f t="shared" si="1566"/>
        <v>X</v>
      </c>
      <c r="K7872" s="11" t="str">
        <f t="shared" si="1567"/>
        <v/>
      </c>
      <c r="L7872" s="11" t="str">
        <f t="shared" si="1568"/>
        <v/>
      </c>
      <c r="M7872" s="13"/>
      <c r="X7872" s="13"/>
    </row>
    <row r="7873" spans="1:24" x14ac:dyDescent="0.3">
      <c r="A7873" s="13"/>
      <c r="B7873" s="11">
        <v>8891</v>
      </c>
      <c r="C7873" s="14">
        <f t="shared" si="1558"/>
        <v>94.292100000000005</v>
      </c>
      <c r="D7873" s="13"/>
      <c r="E7873" s="14">
        <f t="shared" si="1560"/>
        <v>94.290999999999997</v>
      </c>
      <c r="F7873" s="21">
        <f t="shared" si="1569"/>
        <v>11</v>
      </c>
      <c r="G7873" s="13"/>
      <c r="H7873" s="21">
        <f t="shared" si="1559"/>
        <v>11</v>
      </c>
      <c r="I7873" s="13"/>
      <c r="J7873" s="11" t="str">
        <f t="shared" si="1566"/>
        <v>X</v>
      </c>
      <c r="K7873" s="11" t="str">
        <f t="shared" si="1567"/>
        <v/>
      </c>
      <c r="L7873" s="11" t="str">
        <f t="shared" si="1568"/>
        <v/>
      </c>
      <c r="M7873" s="13"/>
      <c r="X7873" s="13"/>
    </row>
    <row r="7874" spans="1:24" x14ac:dyDescent="0.3">
      <c r="A7874" s="13"/>
      <c r="B7874" s="11">
        <v>8892</v>
      </c>
      <c r="C7874" s="14">
        <f t="shared" si="1558"/>
        <v>94.297399999999996</v>
      </c>
      <c r="D7874" s="13"/>
      <c r="E7874" s="14">
        <f t="shared" si="1560"/>
        <v>94.296300000000002</v>
      </c>
      <c r="F7874" s="21">
        <f t="shared" si="1569"/>
        <v>11</v>
      </c>
      <c r="G7874" s="13"/>
      <c r="H7874" s="21">
        <f t="shared" si="1559"/>
        <v>11</v>
      </c>
      <c r="I7874" s="13"/>
      <c r="J7874" s="11" t="str">
        <f t="shared" si="1566"/>
        <v>X</v>
      </c>
      <c r="K7874" s="11" t="str">
        <f t="shared" si="1567"/>
        <v/>
      </c>
      <c r="L7874" s="11" t="str">
        <f t="shared" si="1568"/>
        <v/>
      </c>
      <c r="M7874" s="13"/>
      <c r="X7874" s="13"/>
    </row>
    <row r="7875" spans="1:24" x14ac:dyDescent="0.3">
      <c r="A7875" s="13"/>
      <c r="B7875" s="11">
        <v>8893</v>
      </c>
      <c r="C7875" s="14">
        <f t="shared" si="1558"/>
        <v>94.302700000000002</v>
      </c>
      <c r="D7875" s="13"/>
      <c r="E7875" s="14">
        <f t="shared" si="1560"/>
        <v>94.301599999999993</v>
      </c>
      <c r="F7875" s="21">
        <f t="shared" si="1569"/>
        <v>11</v>
      </c>
      <c r="G7875" s="13"/>
      <c r="H7875" s="21">
        <f t="shared" si="1559"/>
        <v>11</v>
      </c>
      <c r="I7875" s="13"/>
      <c r="J7875" s="11" t="str">
        <f t="shared" si="1566"/>
        <v>X</v>
      </c>
      <c r="K7875" s="11" t="str">
        <f t="shared" si="1567"/>
        <v/>
      </c>
      <c r="L7875" s="11" t="str">
        <f t="shared" si="1568"/>
        <v/>
      </c>
      <c r="M7875" s="13"/>
      <c r="X7875" s="13"/>
    </row>
    <row r="7876" spans="1:24" x14ac:dyDescent="0.3">
      <c r="A7876" s="13"/>
      <c r="B7876" s="11">
        <v>8894</v>
      </c>
      <c r="C7876" s="14">
        <f t="shared" si="1558"/>
        <v>94.308000000000007</v>
      </c>
      <c r="D7876" s="13"/>
      <c r="E7876" s="14">
        <f t="shared" si="1560"/>
        <v>94.306899999999999</v>
      </c>
      <c r="F7876" s="21">
        <f t="shared" si="1569"/>
        <v>11</v>
      </c>
      <c r="G7876" s="13"/>
      <c r="H7876" s="21">
        <f t="shared" si="1559"/>
        <v>11</v>
      </c>
      <c r="I7876" s="13"/>
      <c r="J7876" s="11" t="str">
        <f t="shared" si="1566"/>
        <v>X</v>
      </c>
      <c r="K7876" s="11" t="str">
        <f t="shared" si="1567"/>
        <v/>
      </c>
      <c r="L7876" s="11" t="str">
        <f t="shared" si="1568"/>
        <v/>
      </c>
      <c r="M7876" s="13"/>
      <c r="X7876" s="13"/>
    </row>
    <row r="7877" spans="1:24" x14ac:dyDescent="0.3">
      <c r="A7877" s="13"/>
      <c r="B7877" s="11">
        <v>8895</v>
      </c>
      <c r="C7877" s="14">
        <f t="shared" si="1558"/>
        <v>94.313299999999998</v>
      </c>
      <c r="D7877" s="13"/>
      <c r="E7877" s="14">
        <f t="shared" si="1560"/>
        <v>94.312200000000004</v>
      </c>
      <c r="F7877" s="21">
        <f t="shared" si="1569"/>
        <v>11</v>
      </c>
      <c r="G7877" s="13"/>
      <c r="H7877" s="21">
        <f t="shared" si="1559"/>
        <v>11</v>
      </c>
      <c r="I7877" s="13"/>
      <c r="J7877" s="11" t="str">
        <f t="shared" si="1566"/>
        <v>X</v>
      </c>
      <c r="K7877" s="11" t="str">
        <f t="shared" si="1567"/>
        <v/>
      </c>
      <c r="L7877" s="11" t="str">
        <f t="shared" si="1568"/>
        <v/>
      </c>
      <c r="M7877" s="13"/>
      <c r="X7877" s="13"/>
    </row>
    <row r="7878" spans="1:24" x14ac:dyDescent="0.3">
      <c r="A7878" s="13"/>
      <c r="B7878" s="11">
        <v>8896</v>
      </c>
      <c r="C7878" s="14">
        <f t="shared" ref="C7878:C7941" si="1570">ROUND(SQRT(B7878),4)</f>
        <v>94.318600000000004</v>
      </c>
      <c r="D7878" s="13"/>
      <c r="E7878" s="14">
        <f t="shared" si="1560"/>
        <v>94.317499999999995</v>
      </c>
      <c r="F7878" s="21">
        <f t="shared" si="1569"/>
        <v>11</v>
      </c>
      <c r="G7878" s="13"/>
      <c r="H7878" s="21">
        <f t="shared" si="1559"/>
        <v>11</v>
      </c>
      <c r="I7878" s="13"/>
      <c r="J7878" s="11" t="str">
        <f t="shared" si="1566"/>
        <v>X</v>
      </c>
      <c r="K7878" s="11" t="str">
        <f t="shared" si="1567"/>
        <v/>
      </c>
      <c r="L7878" s="11" t="str">
        <f t="shared" si="1568"/>
        <v/>
      </c>
      <c r="M7878" s="13"/>
      <c r="X7878" s="13"/>
    </row>
    <row r="7879" spans="1:24" x14ac:dyDescent="0.3">
      <c r="A7879" s="13"/>
      <c r="B7879" s="11">
        <v>8897</v>
      </c>
      <c r="C7879" s="14">
        <f t="shared" si="1570"/>
        <v>94.323899999999995</v>
      </c>
      <c r="D7879" s="13"/>
      <c r="E7879" s="14">
        <f t="shared" si="1560"/>
        <v>94.322800000000001</v>
      </c>
      <c r="F7879" s="21">
        <f t="shared" si="1569"/>
        <v>11</v>
      </c>
      <c r="G7879" s="13"/>
      <c r="H7879" s="21">
        <f t="shared" ref="H7879:H7942" si="1571">ROUND(C7879-E7879,4)*10000</f>
        <v>11</v>
      </c>
      <c r="I7879" s="13"/>
      <c r="J7879" s="11" t="str">
        <f t="shared" si="1566"/>
        <v>X</v>
      </c>
      <c r="K7879" s="11" t="str">
        <f t="shared" si="1567"/>
        <v/>
      </c>
      <c r="L7879" s="11" t="str">
        <f t="shared" si="1568"/>
        <v/>
      </c>
      <c r="M7879" s="13"/>
      <c r="X7879" s="13"/>
    </row>
    <row r="7880" spans="1:24" x14ac:dyDescent="0.3">
      <c r="A7880" s="13"/>
      <c r="B7880" s="11">
        <v>8898</v>
      </c>
      <c r="C7880" s="14">
        <f t="shared" si="1570"/>
        <v>94.3292</v>
      </c>
      <c r="D7880" s="13"/>
      <c r="E7880" s="14">
        <f t="shared" si="1560"/>
        <v>94.328000000000003</v>
      </c>
      <c r="F7880" s="21">
        <f t="shared" si="1569"/>
        <v>12</v>
      </c>
      <c r="G7880" s="13"/>
      <c r="H7880" s="21">
        <f t="shared" si="1571"/>
        <v>11.999999999999998</v>
      </c>
      <c r="I7880" s="13"/>
      <c r="J7880" s="11" t="str">
        <f t="shared" si="1566"/>
        <v>X</v>
      </c>
      <c r="K7880" s="11" t="str">
        <f t="shared" si="1567"/>
        <v/>
      </c>
      <c r="L7880" s="11" t="str">
        <f t="shared" si="1568"/>
        <v/>
      </c>
      <c r="M7880" s="13"/>
      <c r="X7880" s="13"/>
    </row>
    <row r="7881" spans="1:24" x14ac:dyDescent="0.3">
      <c r="A7881" s="13"/>
      <c r="B7881" s="11">
        <v>8899</v>
      </c>
      <c r="C7881" s="14">
        <f t="shared" si="1570"/>
        <v>94.334500000000006</v>
      </c>
      <c r="D7881" s="13"/>
      <c r="E7881" s="14">
        <f t="shared" si="1560"/>
        <v>94.333299999999994</v>
      </c>
      <c r="F7881" s="21">
        <f t="shared" si="1569"/>
        <v>12</v>
      </c>
      <c r="G7881" s="13"/>
      <c r="H7881" s="21">
        <f t="shared" si="1571"/>
        <v>11.999999999999998</v>
      </c>
      <c r="I7881" s="13"/>
      <c r="J7881" s="11" t="str">
        <f t="shared" si="1566"/>
        <v>X</v>
      </c>
      <c r="K7881" s="11" t="str">
        <f t="shared" si="1567"/>
        <v/>
      </c>
      <c r="L7881" s="11" t="str">
        <f t="shared" si="1568"/>
        <v/>
      </c>
      <c r="M7881" s="13"/>
      <c r="X7881" s="13"/>
    </row>
    <row r="7882" spans="1:24" x14ac:dyDescent="0.3">
      <c r="A7882" s="13"/>
      <c r="B7882" s="11">
        <v>8900</v>
      </c>
      <c r="C7882" s="14">
        <f t="shared" si="1570"/>
        <v>94.339799999999997</v>
      </c>
      <c r="D7882" s="13"/>
      <c r="E7882" s="14">
        <f t="shared" si="1560"/>
        <v>94.3386</v>
      </c>
      <c r="F7882" s="21">
        <f t="shared" si="1569"/>
        <v>12</v>
      </c>
      <c r="G7882" s="13"/>
      <c r="H7882" s="21">
        <f t="shared" si="1571"/>
        <v>11.999999999999998</v>
      </c>
      <c r="I7882" s="13"/>
      <c r="J7882" s="11" t="str">
        <f t="shared" si="1566"/>
        <v>X</v>
      </c>
      <c r="K7882" s="11" t="str">
        <f t="shared" si="1567"/>
        <v/>
      </c>
      <c r="L7882" s="11" t="str">
        <f t="shared" si="1568"/>
        <v/>
      </c>
      <c r="M7882" s="13"/>
      <c r="X7882" s="13"/>
    </row>
    <row r="7883" spans="1:24" x14ac:dyDescent="0.3">
      <c r="A7883" s="13"/>
      <c r="B7883" s="11">
        <v>8901</v>
      </c>
      <c r="C7883" s="14">
        <f t="shared" si="1570"/>
        <v>94.345100000000002</v>
      </c>
      <c r="D7883" s="13"/>
      <c r="E7883" s="14">
        <f t="shared" ref="E7883:E7946" si="1572">ROUND(94+(B7883-8836)/189,4)</f>
        <v>94.343900000000005</v>
      </c>
      <c r="F7883" s="21">
        <f t="shared" si="1569"/>
        <v>12</v>
      </c>
      <c r="G7883" s="13"/>
      <c r="H7883" s="21">
        <f t="shared" si="1571"/>
        <v>11.999999999999998</v>
      </c>
      <c r="I7883" s="13"/>
      <c r="J7883" s="11" t="str">
        <f t="shared" ref="J7883:J7914" si="1573">IF(H7883=F7883,"X","")</f>
        <v>X</v>
      </c>
      <c r="K7883" s="11" t="str">
        <f t="shared" ref="K7883:K7914" si="1574">IF(H7883&gt;F7883,"U","")</f>
        <v/>
      </c>
      <c r="L7883" s="11" t="str">
        <f t="shared" ref="L7883:L7914" si="1575">IF(H7883&lt;F7883,"O","")</f>
        <v/>
      </c>
      <c r="M7883" s="13"/>
      <c r="X7883" s="13"/>
    </row>
    <row r="7884" spans="1:24" x14ac:dyDescent="0.3">
      <c r="A7884" s="13"/>
      <c r="B7884" s="11">
        <v>8902</v>
      </c>
      <c r="C7884" s="14">
        <f t="shared" si="1570"/>
        <v>94.350399999999993</v>
      </c>
      <c r="D7884" s="13"/>
      <c r="E7884" s="14">
        <f t="shared" si="1572"/>
        <v>94.349199999999996</v>
      </c>
      <c r="F7884" s="21">
        <f t="shared" si="1569"/>
        <v>12</v>
      </c>
      <c r="G7884" s="13"/>
      <c r="H7884" s="21">
        <f t="shared" si="1571"/>
        <v>11.999999999999998</v>
      </c>
      <c r="I7884" s="13"/>
      <c r="J7884" s="11" t="str">
        <f t="shared" si="1573"/>
        <v>X</v>
      </c>
      <c r="K7884" s="11" t="str">
        <f t="shared" si="1574"/>
        <v/>
      </c>
      <c r="L7884" s="11" t="str">
        <f t="shared" si="1575"/>
        <v/>
      </c>
      <c r="M7884" s="13"/>
      <c r="X7884" s="13"/>
    </row>
    <row r="7885" spans="1:24" x14ac:dyDescent="0.3">
      <c r="A7885" s="13"/>
      <c r="B7885" s="11">
        <v>8903</v>
      </c>
      <c r="C7885" s="14">
        <f t="shared" si="1570"/>
        <v>94.355699999999999</v>
      </c>
      <c r="D7885" s="13"/>
      <c r="E7885" s="14">
        <f t="shared" si="1572"/>
        <v>94.354500000000002</v>
      </c>
      <c r="F7885" s="21">
        <f t="shared" si="1569"/>
        <v>12</v>
      </c>
      <c r="G7885" s="13"/>
      <c r="H7885" s="21">
        <f t="shared" si="1571"/>
        <v>11.999999999999998</v>
      </c>
      <c r="I7885" s="13"/>
      <c r="J7885" s="11" t="str">
        <f t="shared" si="1573"/>
        <v>X</v>
      </c>
      <c r="K7885" s="11" t="str">
        <f t="shared" si="1574"/>
        <v/>
      </c>
      <c r="L7885" s="11" t="str">
        <f t="shared" si="1575"/>
        <v/>
      </c>
      <c r="M7885" s="13"/>
      <c r="X7885" s="13"/>
    </row>
    <row r="7886" spans="1:24" x14ac:dyDescent="0.3">
      <c r="A7886" s="13"/>
      <c r="B7886" s="11">
        <v>8904</v>
      </c>
      <c r="C7886" s="14">
        <f t="shared" si="1570"/>
        <v>94.361000000000004</v>
      </c>
      <c r="D7886" s="13"/>
      <c r="E7886" s="14">
        <f t="shared" si="1572"/>
        <v>94.359800000000007</v>
      </c>
      <c r="F7886" s="21">
        <f t="shared" si="1569"/>
        <v>12</v>
      </c>
      <c r="G7886" s="13"/>
      <c r="H7886" s="21">
        <f t="shared" si="1571"/>
        <v>11.999999999999998</v>
      </c>
      <c r="I7886" s="13"/>
      <c r="J7886" s="11" t="str">
        <f t="shared" si="1573"/>
        <v>X</v>
      </c>
      <c r="K7886" s="11" t="str">
        <f t="shared" si="1574"/>
        <v/>
      </c>
      <c r="L7886" s="11" t="str">
        <f t="shared" si="1575"/>
        <v/>
      </c>
      <c r="M7886" s="13"/>
      <c r="X7886" s="13"/>
    </row>
    <row r="7887" spans="1:24" x14ac:dyDescent="0.3">
      <c r="A7887" s="13"/>
      <c r="B7887" s="11">
        <v>8905</v>
      </c>
      <c r="C7887" s="14">
        <f t="shared" si="1570"/>
        <v>94.366299999999995</v>
      </c>
      <c r="D7887" s="13"/>
      <c r="E7887" s="14">
        <f t="shared" si="1572"/>
        <v>94.365099999999998</v>
      </c>
      <c r="F7887" s="21">
        <f t="shared" si="1569"/>
        <v>12</v>
      </c>
      <c r="G7887" s="13"/>
      <c r="H7887" s="21">
        <f t="shared" si="1571"/>
        <v>11.999999999999998</v>
      </c>
      <c r="I7887" s="13"/>
      <c r="J7887" s="11" t="str">
        <f t="shared" si="1573"/>
        <v>X</v>
      </c>
      <c r="K7887" s="11" t="str">
        <f t="shared" si="1574"/>
        <v/>
      </c>
      <c r="L7887" s="11" t="str">
        <f t="shared" si="1575"/>
        <v/>
      </c>
      <c r="M7887" s="13"/>
      <c r="X7887" s="13"/>
    </row>
    <row r="7888" spans="1:24" x14ac:dyDescent="0.3">
      <c r="A7888" s="13"/>
      <c r="B7888" s="11">
        <v>8906</v>
      </c>
      <c r="C7888" s="14">
        <f t="shared" si="1570"/>
        <v>94.371600000000001</v>
      </c>
      <c r="D7888" s="13"/>
      <c r="E7888" s="14">
        <f t="shared" si="1572"/>
        <v>94.370400000000004</v>
      </c>
      <c r="F7888" s="21">
        <f t="shared" si="1569"/>
        <v>12</v>
      </c>
      <c r="G7888" s="13"/>
      <c r="H7888" s="21">
        <f t="shared" si="1571"/>
        <v>11.999999999999998</v>
      </c>
      <c r="I7888" s="13"/>
      <c r="J7888" s="11" t="str">
        <f t="shared" si="1573"/>
        <v>X</v>
      </c>
      <c r="K7888" s="11" t="str">
        <f t="shared" si="1574"/>
        <v/>
      </c>
      <c r="L7888" s="11" t="str">
        <f t="shared" si="1575"/>
        <v/>
      </c>
      <c r="M7888" s="13"/>
      <c r="X7888" s="13"/>
    </row>
    <row r="7889" spans="1:24" x14ac:dyDescent="0.3">
      <c r="A7889" s="13"/>
      <c r="B7889" s="11">
        <v>8907</v>
      </c>
      <c r="C7889" s="14">
        <f t="shared" si="1570"/>
        <v>94.376900000000006</v>
      </c>
      <c r="D7889" s="13"/>
      <c r="E7889" s="14">
        <f t="shared" si="1572"/>
        <v>94.375699999999995</v>
      </c>
      <c r="F7889" s="21">
        <f t="shared" si="1569"/>
        <v>12</v>
      </c>
      <c r="G7889" s="13"/>
      <c r="H7889" s="21">
        <f t="shared" si="1571"/>
        <v>11.999999999999998</v>
      </c>
      <c r="I7889" s="13"/>
      <c r="J7889" s="11" t="str">
        <f t="shared" si="1573"/>
        <v>X</v>
      </c>
      <c r="K7889" s="11" t="str">
        <f t="shared" si="1574"/>
        <v/>
      </c>
      <c r="L7889" s="11" t="str">
        <f t="shared" si="1575"/>
        <v/>
      </c>
      <c r="M7889" s="13"/>
      <c r="X7889" s="13"/>
    </row>
    <row r="7890" spans="1:24" x14ac:dyDescent="0.3">
      <c r="A7890" s="13"/>
      <c r="B7890" s="11">
        <v>8908</v>
      </c>
      <c r="C7890" s="14">
        <f t="shared" si="1570"/>
        <v>94.382199999999997</v>
      </c>
      <c r="D7890" s="13"/>
      <c r="E7890" s="14">
        <f t="shared" si="1572"/>
        <v>94.381</v>
      </c>
      <c r="F7890" s="21">
        <f t="shared" si="1569"/>
        <v>12</v>
      </c>
      <c r="G7890" s="13"/>
      <c r="H7890" s="21">
        <f t="shared" si="1571"/>
        <v>11.999999999999998</v>
      </c>
      <c r="I7890" s="13"/>
      <c r="J7890" s="11" t="str">
        <f t="shared" si="1573"/>
        <v>X</v>
      </c>
      <c r="K7890" s="11" t="str">
        <f t="shared" si="1574"/>
        <v/>
      </c>
      <c r="L7890" s="11" t="str">
        <f t="shared" si="1575"/>
        <v/>
      </c>
      <c r="M7890" s="13"/>
      <c r="X7890" s="13"/>
    </row>
    <row r="7891" spans="1:24" x14ac:dyDescent="0.3">
      <c r="A7891" s="13"/>
      <c r="B7891" s="11">
        <v>8909</v>
      </c>
      <c r="C7891" s="14">
        <f t="shared" si="1570"/>
        <v>94.387500000000003</v>
      </c>
      <c r="D7891" s="13"/>
      <c r="E7891" s="14">
        <f t="shared" si="1572"/>
        <v>94.386200000000002</v>
      </c>
      <c r="F7891" s="21">
        <f t="shared" si="1569"/>
        <v>12</v>
      </c>
      <c r="G7891" s="13"/>
      <c r="H7891" s="21">
        <f t="shared" si="1571"/>
        <v>13</v>
      </c>
      <c r="I7891" s="13"/>
      <c r="J7891" s="11" t="str">
        <f t="shared" si="1573"/>
        <v/>
      </c>
      <c r="K7891" s="11" t="str">
        <f t="shared" si="1574"/>
        <v>U</v>
      </c>
      <c r="L7891" s="11" t="str">
        <f t="shared" si="1575"/>
        <v/>
      </c>
      <c r="M7891" s="13"/>
      <c r="X7891" s="13"/>
    </row>
    <row r="7892" spans="1:24" x14ac:dyDescent="0.3">
      <c r="A7892" s="13"/>
      <c r="B7892" s="11">
        <v>8910</v>
      </c>
      <c r="C7892" s="14">
        <f t="shared" si="1570"/>
        <v>94.392799999999994</v>
      </c>
      <c r="D7892" s="13"/>
      <c r="E7892" s="14">
        <f t="shared" si="1572"/>
        <v>94.391499999999994</v>
      </c>
      <c r="F7892" s="21">
        <f t="shared" si="1569"/>
        <v>13</v>
      </c>
      <c r="G7892" s="13"/>
      <c r="H7892" s="21">
        <f t="shared" si="1571"/>
        <v>13</v>
      </c>
      <c r="I7892" s="13"/>
      <c r="J7892" s="11" t="str">
        <f t="shared" si="1573"/>
        <v>X</v>
      </c>
      <c r="K7892" s="11" t="str">
        <f t="shared" si="1574"/>
        <v/>
      </c>
      <c r="L7892" s="11" t="str">
        <f t="shared" si="1575"/>
        <v/>
      </c>
      <c r="M7892" s="13"/>
      <c r="X7892" s="13"/>
    </row>
    <row r="7893" spans="1:24" x14ac:dyDescent="0.3">
      <c r="A7893" s="13"/>
      <c r="B7893" s="11">
        <v>8911</v>
      </c>
      <c r="C7893" s="14">
        <f t="shared" si="1570"/>
        <v>94.398099999999999</v>
      </c>
      <c r="D7893" s="13"/>
      <c r="E7893" s="14">
        <f t="shared" si="1572"/>
        <v>94.396799999999999</v>
      </c>
      <c r="F7893" s="21">
        <f t="shared" si="1569"/>
        <v>13</v>
      </c>
      <c r="G7893" s="13"/>
      <c r="H7893" s="21">
        <f t="shared" si="1571"/>
        <v>13</v>
      </c>
      <c r="I7893" s="13"/>
      <c r="J7893" s="11" t="str">
        <f t="shared" si="1573"/>
        <v>X</v>
      </c>
      <c r="K7893" s="11" t="str">
        <f t="shared" si="1574"/>
        <v/>
      </c>
      <c r="L7893" s="11" t="str">
        <f t="shared" si="1575"/>
        <v/>
      </c>
      <c r="M7893" s="13"/>
      <c r="X7893" s="13"/>
    </row>
    <row r="7894" spans="1:24" x14ac:dyDescent="0.3">
      <c r="A7894" s="13"/>
      <c r="B7894" s="11">
        <v>8912</v>
      </c>
      <c r="C7894" s="14">
        <f t="shared" si="1570"/>
        <v>94.403400000000005</v>
      </c>
      <c r="D7894" s="13"/>
      <c r="E7894" s="14">
        <f t="shared" si="1572"/>
        <v>94.402100000000004</v>
      </c>
      <c r="F7894" s="21">
        <f t="shared" si="1569"/>
        <v>13</v>
      </c>
      <c r="G7894" s="13"/>
      <c r="H7894" s="21">
        <f t="shared" si="1571"/>
        <v>13</v>
      </c>
      <c r="I7894" s="13"/>
      <c r="J7894" s="11" t="str">
        <f t="shared" si="1573"/>
        <v>X</v>
      </c>
      <c r="K7894" s="11" t="str">
        <f t="shared" si="1574"/>
        <v/>
      </c>
      <c r="L7894" s="11" t="str">
        <f t="shared" si="1575"/>
        <v/>
      </c>
      <c r="M7894" s="13"/>
      <c r="X7894" s="13"/>
    </row>
    <row r="7895" spans="1:24" x14ac:dyDescent="0.3">
      <c r="A7895" s="13"/>
      <c r="B7895" s="11">
        <v>8913</v>
      </c>
      <c r="C7895" s="14">
        <f t="shared" si="1570"/>
        <v>94.408699999999996</v>
      </c>
      <c r="D7895" s="13"/>
      <c r="E7895" s="14">
        <f t="shared" si="1572"/>
        <v>94.407399999999996</v>
      </c>
      <c r="F7895" s="21">
        <f t="shared" si="1569"/>
        <v>13</v>
      </c>
      <c r="G7895" s="13"/>
      <c r="H7895" s="21">
        <f t="shared" si="1571"/>
        <v>13</v>
      </c>
      <c r="I7895" s="13"/>
      <c r="J7895" s="11" t="str">
        <f t="shared" si="1573"/>
        <v>X</v>
      </c>
      <c r="K7895" s="11" t="str">
        <f t="shared" si="1574"/>
        <v/>
      </c>
      <c r="L7895" s="11" t="str">
        <f t="shared" si="1575"/>
        <v/>
      </c>
      <c r="M7895" s="13"/>
      <c r="X7895" s="13"/>
    </row>
    <row r="7896" spans="1:24" x14ac:dyDescent="0.3">
      <c r="A7896" s="13"/>
      <c r="B7896" s="11">
        <v>8914</v>
      </c>
      <c r="C7896" s="14">
        <f t="shared" si="1570"/>
        <v>94.414000000000001</v>
      </c>
      <c r="D7896" s="13"/>
      <c r="E7896" s="14">
        <f t="shared" si="1572"/>
        <v>94.412700000000001</v>
      </c>
      <c r="F7896" s="21">
        <f t="shared" si="1569"/>
        <v>13</v>
      </c>
      <c r="G7896" s="13"/>
      <c r="H7896" s="21">
        <f t="shared" si="1571"/>
        <v>13</v>
      </c>
      <c r="I7896" s="13"/>
      <c r="J7896" s="11" t="str">
        <f t="shared" si="1573"/>
        <v>X</v>
      </c>
      <c r="K7896" s="11" t="str">
        <f t="shared" si="1574"/>
        <v/>
      </c>
      <c r="L7896" s="11" t="str">
        <f t="shared" si="1575"/>
        <v/>
      </c>
      <c r="M7896" s="13"/>
      <c r="X7896" s="13"/>
    </row>
    <row r="7897" spans="1:24" x14ac:dyDescent="0.3">
      <c r="A7897" s="13"/>
      <c r="B7897" s="11">
        <v>8915</v>
      </c>
      <c r="C7897" s="14">
        <f t="shared" si="1570"/>
        <v>94.419300000000007</v>
      </c>
      <c r="D7897" s="13"/>
      <c r="E7897" s="14">
        <f t="shared" si="1572"/>
        <v>94.418000000000006</v>
      </c>
      <c r="F7897" s="21">
        <f t="shared" si="1569"/>
        <v>13</v>
      </c>
      <c r="G7897" s="13"/>
      <c r="H7897" s="21">
        <f t="shared" si="1571"/>
        <v>13</v>
      </c>
      <c r="I7897" s="13"/>
      <c r="J7897" s="11" t="str">
        <f t="shared" si="1573"/>
        <v>X</v>
      </c>
      <c r="K7897" s="11" t="str">
        <f t="shared" si="1574"/>
        <v/>
      </c>
      <c r="L7897" s="11" t="str">
        <f t="shared" si="1575"/>
        <v/>
      </c>
      <c r="M7897" s="13"/>
      <c r="X7897" s="13"/>
    </row>
    <row r="7898" spans="1:24" x14ac:dyDescent="0.3">
      <c r="A7898" s="13"/>
      <c r="B7898" s="11">
        <v>8916</v>
      </c>
      <c r="C7898" s="14">
        <f t="shared" si="1570"/>
        <v>94.424599999999998</v>
      </c>
      <c r="D7898" s="13"/>
      <c r="E7898" s="14">
        <f t="shared" si="1572"/>
        <v>94.423299999999998</v>
      </c>
      <c r="F7898" s="21">
        <v>13</v>
      </c>
      <c r="G7898" s="13"/>
      <c r="H7898" s="21">
        <f t="shared" si="1571"/>
        <v>13</v>
      </c>
      <c r="I7898" s="13"/>
      <c r="J7898" s="11" t="str">
        <f t="shared" si="1573"/>
        <v>X</v>
      </c>
      <c r="K7898" s="11" t="str">
        <f t="shared" si="1574"/>
        <v/>
      </c>
      <c r="L7898" s="11" t="str">
        <f t="shared" si="1575"/>
        <v/>
      </c>
      <c r="M7898" s="13"/>
      <c r="X7898" s="13"/>
    </row>
    <row r="7899" spans="1:24" x14ac:dyDescent="0.3">
      <c r="A7899" s="13"/>
      <c r="B7899" s="11">
        <v>8917</v>
      </c>
      <c r="C7899" s="14">
        <f t="shared" si="1570"/>
        <v>94.429900000000004</v>
      </c>
      <c r="D7899" s="13"/>
      <c r="E7899" s="14">
        <f t="shared" si="1572"/>
        <v>94.428600000000003</v>
      </c>
      <c r="F7899" s="21">
        <v>13</v>
      </c>
      <c r="G7899" s="13"/>
      <c r="H7899" s="21">
        <f t="shared" si="1571"/>
        <v>13</v>
      </c>
      <c r="I7899" s="13"/>
      <c r="J7899" s="11" t="str">
        <f t="shared" si="1573"/>
        <v>X</v>
      </c>
      <c r="K7899" s="11" t="str">
        <f t="shared" si="1574"/>
        <v/>
      </c>
      <c r="L7899" s="11" t="str">
        <f t="shared" si="1575"/>
        <v/>
      </c>
      <c r="M7899" s="13"/>
      <c r="X7899" s="13"/>
    </row>
    <row r="7900" spans="1:24" x14ac:dyDescent="0.3">
      <c r="A7900" s="13"/>
      <c r="B7900" s="11">
        <v>8918</v>
      </c>
      <c r="C7900" s="14">
        <f t="shared" si="1570"/>
        <v>94.435199999999995</v>
      </c>
      <c r="D7900" s="13"/>
      <c r="E7900" s="14">
        <f t="shared" si="1572"/>
        <v>94.433899999999994</v>
      </c>
      <c r="F7900" s="21">
        <v>13</v>
      </c>
      <c r="G7900" s="13"/>
      <c r="H7900" s="21">
        <f t="shared" si="1571"/>
        <v>13</v>
      </c>
      <c r="I7900" s="13"/>
      <c r="J7900" s="11" t="str">
        <f t="shared" si="1573"/>
        <v>X</v>
      </c>
      <c r="K7900" s="11" t="str">
        <f t="shared" si="1574"/>
        <v/>
      </c>
      <c r="L7900" s="11" t="str">
        <f t="shared" si="1575"/>
        <v/>
      </c>
      <c r="M7900" s="13"/>
      <c r="X7900" s="13"/>
    </row>
    <row r="7901" spans="1:24" x14ac:dyDescent="0.3">
      <c r="A7901" s="13"/>
      <c r="B7901" s="11">
        <v>8919</v>
      </c>
      <c r="C7901" s="14">
        <f t="shared" si="1570"/>
        <v>94.4405</v>
      </c>
      <c r="D7901" s="13"/>
      <c r="E7901" s="14">
        <f t="shared" si="1572"/>
        <v>94.4392</v>
      </c>
      <c r="F7901" s="21">
        <v>13</v>
      </c>
      <c r="G7901" s="13"/>
      <c r="H7901" s="21">
        <f t="shared" si="1571"/>
        <v>13</v>
      </c>
      <c r="I7901" s="13"/>
      <c r="J7901" s="11" t="str">
        <f t="shared" si="1573"/>
        <v>X</v>
      </c>
      <c r="K7901" s="11" t="str">
        <f t="shared" si="1574"/>
        <v/>
      </c>
      <c r="L7901" s="11" t="str">
        <f t="shared" si="1575"/>
        <v/>
      </c>
      <c r="M7901" s="13"/>
      <c r="X7901" s="13"/>
    </row>
    <row r="7902" spans="1:24" x14ac:dyDescent="0.3">
      <c r="A7902" s="13"/>
      <c r="B7902" s="11">
        <v>8920</v>
      </c>
      <c r="C7902" s="14">
        <f t="shared" si="1570"/>
        <v>94.445800000000006</v>
      </c>
      <c r="D7902" s="13"/>
      <c r="E7902" s="14">
        <f t="shared" si="1572"/>
        <v>94.444400000000002</v>
      </c>
      <c r="F7902" s="21">
        <v>13</v>
      </c>
      <c r="G7902" s="13"/>
      <c r="H7902" s="21">
        <f t="shared" si="1571"/>
        <v>14</v>
      </c>
      <c r="I7902" s="13"/>
      <c r="J7902" s="11" t="str">
        <f t="shared" si="1573"/>
        <v/>
      </c>
      <c r="K7902" s="11" t="str">
        <f t="shared" si="1574"/>
        <v>U</v>
      </c>
      <c r="L7902" s="11" t="str">
        <f t="shared" si="1575"/>
        <v/>
      </c>
      <c r="M7902" s="13"/>
      <c r="X7902" s="13"/>
    </row>
    <row r="7903" spans="1:24" x14ac:dyDescent="0.3">
      <c r="A7903" s="13"/>
      <c r="B7903" s="11">
        <v>8921</v>
      </c>
      <c r="C7903" s="14">
        <f t="shared" si="1570"/>
        <v>94.450999999999993</v>
      </c>
      <c r="D7903" s="13"/>
      <c r="E7903" s="14">
        <f t="shared" si="1572"/>
        <v>94.449700000000007</v>
      </c>
      <c r="F7903" s="21">
        <v>13</v>
      </c>
      <c r="G7903" s="13"/>
      <c r="H7903" s="21">
        <f t="shared" si="1571"/>
        <v>13</v>
      </c>
      <c r="I7903" s="13"/>
      <c r="J7903" s="11" t="str">
        <f t="shared" si="1573"/>
        <v>X</v>
      </c>
      <c r="K7903" s="11" t="str">
        <f t="shared" si="1574"/>
        <v/>
      </c>
      <c r="L7903" s="11" t="str">
        <f t="shared" si="1575"/>
        <v/>
      </c>
      <c r="M7903" s="13"/>
      <c r="X7903" s="13"/>
    </row>
    <row r="7904" spans="1:24" x14ac:dyDescent="0.3">
      <c r="A7904" s="13"/>
      <c r="B7904" s="11">
        <v>8922</v>
      </c>
      <c r="C7904" s="14">
        <f t="shared" si="1570"/>
        <v>94.456299999999999</v>
      </c>
      <c r="D7904" s="13"/>
      <c r="E7904" s="14">
        <f t="shared" si="1572"/>
        <v>94.454999999999998</v>
      </c>
      <c r="F7904" s="21">
        <v>13</v>
      </c>
      <c r="G7904" s="13"/>
      <c r="H7904" s="21">
        <f t="shared" si="1571"/>
        <v>13</v>
      </c>
      <c r="I7904" s="13"/>
      <c r="J7904" s="11" t="str">
        <f t="shared" si="1573"/>
        <v>X</v>
      </c>
      <c r="K7904" s="11" t="str">
        <f t="shared" si="1574"/>
        <v/>
      </c>
      <c r="L7904" s="11" t="str">
        <f t="shared" si="1575"/>
        <v/>
      </c>
      <c r="M7904" s="13"/>
      <c r="X7904" s="13"/>
    </row>
    <row r="7905" spans="1:24" x14ac:dyDescent="0.3">
      <c r="A7905" s="13"/>
      <c r="B7905" s="11">
        <v>8923</v>
      </c>
      <c r="C7905" s="14">
        <f t="shared" si="1570"/>
        <v>94.461600000000004</v>
      </c>
      <c r="D7905" s="13"/>
      <c r="E7905" s="14">
        <f t="shared" si="1572"/>
        <v>94.460300000000004</v>
      </c>
      <c r="F7905" s="21">
        <v>13</v>
      </c>
      <c r="G7905" s="13"/>
      <c r="H7905" s="21">
        <f t="shared" si="1571"/>
        <v>13</v>
      </c>
      <c r="I7905" s="13"/>
      <c r="J7905" s="11" t="str">
        <f t="shared" si="1573"/>
        <v>X</v>
      </c>
      <c r="K7905" s="11" t="str">
        <f t="shared" si="1574"/>
        <v/>
      </c>
      <c r="L7905" s="11" t="str">
        <f t="shared" si="1575"/>
        <v/>
      </c>
      <c r="M7905" s="13"/>
      <c r="X7905" s="13"/>
    </row>
    <row r="7906" spans="1:24" x14ac:dyDescent="0.3">
      <c r="A7906" s="13"/>
      <c r="B7906" s="11">
        <v>8924</v>
      </c>
      <c r="C7906" s="14">
        <f t="shared" si="1570"/>
        <v>94.466899999999995</v>
      </c>
      <c r="D7906" s="13"/>
      <c r="E7906" s="14">
        <f t="shared" si="1572"/>
        <v>94.465599999999995</v>
      </c>
      <c r="F7906" s="21">
        <v>13</v>
      </c>
      <c r="G7906" s="13"/>
      <c r="H7906" s="21">
        <f t="shared" si="1571"/>
        <v>13</v>
      </c>
      <c r="I7906" s="13"/>
      <c r="J7906" s="11" t="str">
        <f t="shared" si="1573"/>
        <v>X</v>
      </c>
      <c r="K7906" s="11" t="str">
        <f t="shared" si="1574"/>
        <v/>
      </c>
      <c r="L7906" s="11" t="str">
        <f t="shared" si="1575"/>
        <v/>
      </c>
      <c r="M7906" s="13"/>
      <c r="X7906" s="13"/>
    </row>
    <row r="7907" spans="1:24" x14ac:dyDescent="0.3">
      <c r="A7907" s="13"/>
      <c r="B7907" s="11">
        <v>8925</v>
      </c>
      <c r="C7907" s="14">
        <f t="shared" si="1570"/>
        <v>94.472200000000001</v>
      </c>
      <c r="D7907" s="13"/>
      <c r="E7907" s="14">
        <f t="shared" si="1572"/>
        <v>94.4709</v>
      </c>
      <c r="F7907" s="21">
        <v>13</v>
      </c>
      <c r="G7907" s="13"/>
      <c r="H7907" s="21">
        <f t="shared" si="1571"/>
        <v>13</v>
      </c>
      <c r="I7907" s="13"/>
      <c r="J7907" s="11" t="str">
        <f t="shared" si="1573"/>
        <v>X</v>
      </c>
      <c r="K7907" s="11" t="str">
        <f t="shared" si="1574"/>
        <v/>
      </c>
      <c r="L7907" s="11" t="str">
        <f t="shared" si="1575"/>
        <v/>
      </c>
      <c r="M7907" s="13"/>
      <c r="X7907" s="13"/>
    </row>
    <row r="7908" spans="1:24" x14ac:dyDescent="0.3">
      <c r="A7908" s="13"/>
      <c r="B7908" s="11">
        <v>8926</v>
      </c>
      <c r="C7908" s="14">
        <f t="shared" si="1570"/>
        <v>94.477500000000006</v>
      </c>
      <c r="D7908" s="13"/>
      <c r="E7908" s="14">
        <f t="shared" si="1572"/>
        <v>94.476200000000006</v>
      </c>
      <c r="F7908" s="21">
        <v>13</v>
      </c>
      <c r="G7908" s="13"/>
      <c r="H7908" s="21">
        <f t="shared" si="1571"/>
        <v>13</v>
      </c>
      <c r="I7908" s="13"/>
      <c r="J7908" s="11" t="str">
        <f t="shared" si="1573"/>
        <v>X</v>
      </c>
      <c r="K7908" s="11" t="str">
        <f t="shared" si="1574"/>
        <v/>
      </c>
      <c r="L7908" s="11" t="str">
        <f t="shared" si="1575"/>
        <v/>
      </c>
      <c r="M7908" s="13"/>
      <c r="X7908" s="13"/>
    </row>
    <row r="7909" spans="1:24" x14ac:dyDescent="0.3">
      <c r="A7909" s="13"/>
      <c r="B7909" s="11">
        <v>8927</v>
      </c>
      <c r="C7909" s="14">
        <f t="shared" si="1570"/>
        <v>94.482799999999997</v>
      </c>
      <c r="D7909" s="13"/>
      <c r="E7909" s="14">
        <f t="shared" si="1572"/>
        <v>94.481499999999997</v>
      </c>
      <c r="F7909" s="21">
        <v>13</v>
      </c>
      <c r="G7909" s="13"/>
      <c r="H7909" s="21">
        <f t="shared" si="1571"/>
        <v>13</v>
      </c>
      <c r="I7909" s="13"/>
      <c r="J7909" s="11" t="str">
        <f t="shared" si="1573"/>
        <v>X</v>
      </c>
      <c r="K7909" s="11" t="str">
        <f t="shared" si="1574"/>
        <v/>
      </c>
      <c r="L7909" s="11" t="str">
        <f t="shared" si="1575"/>
        <v/>
      </c>
      <c r="M7909" s="13"/>
      <c r="X7909" s="13"/>
    </row>
    <row r="7910" spans="1:24" x14ac:dyDescent="0.3">
      <c r="A7910" s="13"/>
      <c r="B7910" s="11">
        <v>8928</v>
      </c>
      <c r="C7910" s="14">
        <f t="shared" si="1570"/>
        <v>94.488100000000003</v>
      </c>
      <c r="D7910" s="13"/>
      <c r="E7910" s="14">
        <f t="shared" si="1572"/>
        <v>94.486800000000002</v>
      </c>
      <c r="F7910" s="21">
        <v>13</v>
      </c>
      <c r="G7910" s="13"/>
      <c r="H7910" s="21">
        <f t="shared" si="1571"/>
        <v>13</v>
      </c>
      <c r="I7910" s="13"/>
      <c r="J7910" s="11" t="str">
        <f t="shared" si="1573"/>
        <v>X</v>
      </c>
      <c r="K7910" s="11" t="str">
        <f t="shared" si="1574"/>
        <v/>
      </c>
      <c r="L7910" s="11" t="str">
        <f t="shared" si="1575"/>
        <v/>
      </c>
      <c r="M7910" s="13"/>
      <c r="X7910" s="13"/>
    </row>
    <row r="7911" spans="1:24" x14ac:dyDescent="0.3">
      <c r="A7911" s="13"/>
      <c r="B7911" s="11">
        <v>8929</v>
      </c>
      <c r="C7911" s="14">
        <f t="shared" si="1570"/>
        <v>94.493399999999994</v>
      </c>
      <c r="D7911" s="13"/>
      <c r="E7911" s="14">
        <f t="shared" si="1572"/>
        <v>94.492099999999994</v>
      </c>
      <c r="F7911" s="21">
        <v>13</v>
      </c>
      <c r="G7911" s="13"/>
      <c r="H7911" s="21">
        <f t="shared" si="1571"/>
        <v>13</v>
      </c>
      <c r="I7911" s="13"/>
      <c r="J7911" s="11" t="str">
        <f t="shared" si="1573"/>
        <v>X</v>
      </c>
      <c r="K7911" s="11" t="str">
        <f t="shared" si="1574"/>
        <v/>
      </c>
      <c r="L7911" s="11" t="str">
        <f t="shared" si="1575"/>
        <v/>
      </c>
      <c r="M7911" s="13"/>
      <c r="X7911" s="13"/>
    </row>
    <row r="7912" spans="1:24" x14ac:dyDescent="0.3">
      <c r="A7912" s="13"/>
      <c r="B7912" s="11">
        <v>8930</v>
      </c>
      <c r="C7912" s="14">
        <f t="shared" si="1570"/>
        <v>94.498699999999999</v>
      </c>
      <c r="D7912" s="13"/>
      <c r="E7912" s="14">
        <f t="shared" si="1572"/>
        <v>94.497399999999999</v>
      </c>
      <c r="F7912" s="21">
        <v>13</v>
      </c>
      <c r="G7912" s="13"/>
      <c r="H7912" s="21">
        <f t="shared" si="1571"/>
        <v>13</v>
      </c>
      <c r="I7912" s="13"/>
      <c r="J7912" s="11" t="str">
        <f t="shared" si="1573"/>
        <v>X</v>
      </c>
      <c r="K7912" s="11" t="str">
        <f t="shared" si="1574"/>
        <v/>
      </c>
      <c r="L7912" s="11" t="str">
        <f t="shared" si="1575"/>
        <v/>
      </c>
      <c r="M7912" s="13"/>
      <c r="X7912" s="13"/>
    </row>
    <row r="7913" spans="1:24" x14ac:dyDescent="0.3">
      <c r="A7913" s="13"/>
      <c r="B7913" s="11">
        <v>8931</v>
      </c>
      <c r="C7913" s="14">
        <f t="shared" si="1570"/>
        <v>94.504000000000005</v>
      </c>
      <c r="D7913" s="13"/>
      <c r="E7913" s="14">
        <f t="shared" si="1572"/>
        <v>94.502600000000001</v>
      </c>
      <c r="F7913" s="21">
        <v>13</v>
      </c>
      <c r="G7913" s="13"/>
      <c r="H7913" s="21">
        <f t="shared" si="1571"/>
        <v>14</v>
      </c>
      <c r="I7913" s="13"/>
      <c r="J7913" s="11" t="str">
        <f t="shared" si="1573"/>
        <v/>
      </c>
      <c r="K7913" s="11" t="str">
        <f t="shared" si="1574"/>
        <v>U</v>
      </c>
      <c r="L7913" s="11" t="str">
        <f t="shared" si="1575"/>
        <v/>
      </c>
      <c r="M7913" s="13"/>
      <c r="X7913" s="13"/>
    </row>
    <row r="7914" spans="1:24" x14ac:dyDescent="0.3">
      <c r="A7914" s="13"/>
      <c r="B7914" s="11">
        <v>8932</v>
      </c>
      <c r="C7914" s="14">
        <f t="shared" si="1570"/>
        <v>94.509299999999996</v>
      </c>
      <c r="D7914" s="13"/>
      <c r="E7914" s="14">
        <f t="shared" si="1572"/>
        <v>94.507900000000006</v>
      </c>
      <c r="F7914" s="21">
        <v>13</v>
      </c>
      <c r="G7914" s="13"/>
      <c r="H7914" s="21">
        <f t="shared" si="1571"/>
        <v>14</v>
      </c>
      <c r="I7914" s="13"/>
      <c r="J7914" s="11" t="str">
        <f t="shared" si="1573"/>
        <v/>
      </c>
      <c r="K7914" s="11" t="str">
        <f t="shared" si="1574"/>
        <v>U</v>
      </c>
      <c r="L7914" s="11" t="str">
        <f t="shared" si="1575"/>
        <v/>
      </c>
      <c r="M7914" s="13"/>
      <c r="X7914" s="13"/>
    </row>
    <row r="7915" spans="1:24" x14ac:dyDescent="0.3">
      <c r="A7915" s="13"/>
      <c r="B7915" s="11">
        <v>8933</v>
      </c>
      <c r="C7915" s="14">
        <f t="shared" si="1570"/>
        <v>94.514499999999998</v>
      </c>
      <c r="D7915" s="13"/>
      <c r="E7915" s="14">
        <f t="shared" si="1572"/>
        <v>94.513199999999998</v>
      </c>
      <c r="F7915" s="21">
        <v>13</v>
      </c>
      <c r="G7915" s="13"/>
      <c r="H7915" s="21">
        <f t="shared" si="1571"/>
        <v>13</v>
      </c>
      <c r="I7915" s="13"/>
      <c r="J7915" s="11" t="str">
        <f t="shared" ref="J7915:J7946" si="1576">IF(H7915=F7915,"X","")</f>
        <v>X</v>
      </c>
      <c r="K7915" s="11" t="str">
        <f t="shared" ref="K7915:K7946" si="1577">IF(H7915&gt;F7915,"U","")</f>
        <v/>
      </c>
      <c r="L7915" s="11" t="str">
        <f t="shared" ref="L7915:L7946" si="1578">IF(H7915&lt;F7915,"O","")</f>
        <v/>
      </c>
      <c r="M7915" s="13"/>
      <c r="X7915" s="13"/>
    </row>
    <row r="7916" spans="1:24" x14ac:dyDescent="0.3">
      <c r="A7916" s="13"/>
      <c r="B7916" s="11">
        <v>8934</v>
      </c>
      <c r="C7916" s="14">
        <f t="shared" si="1570"/>
        <v>94.519800000000004</v>
      </c>
      <c r="D7916" s="13"/>
      <c r="E7916" s="14">
        <f t="shared" si="1572"/>
        <v>94.518500000000003</v>
      </c>
      <c r="F7916" s="21">
        <v>13</v>
      </c>
      <c r="G7916" s="13"/>
      <c r="H7916" s="21">
        <f t="shared" si="1571"/>
        <v>13</v>
      </c>
      <c r="I7916" s="13"/>
      <c r="J7916" s="11" t="str">
        <f t="shared" si="1576"/>
        <v>X</v>
      </c>
      <c r="K7916" s="11" t="str">
        <f t="shared" si="1577"/>
        <v/>
      </c>
      <c r="L7916" s="11" t="str">
        <f t="shared" si="1578"/>
        <v/>
      </c>
      <c r="M7916" s="13"/>
      <c r="X7916" s="13"/>
    </row>
    <row r="7917" spans="1:24" x14ac:dyDescent="0.3">
      <c r="A7917" s="13"/>
      <c r="B7917" s="11">
        <v>8935</v>
      </c>
      <c r="C7917" s="14">
        <f t="shared" si="1570"/>
        <v>94.525099999999995</v>
      </c>
      <c r="D7917" s="13"/>
      <c r="E7917" s="14">
        <f t="shared" si="1572"/>
        <v>94.523799999999994</v>
      </c>
      <c r="F7917" s="21">
        <v>13</v>
      </c>
      <c r="G7917" s="13"/>
      <c r="H7917" s="21">
        <f t="shared" si="1571"/>
        <v>13</v>
      </c>
      <c r="I7917" s="13"/>
      <c r="J7917" s="11" t="str">
        <f t="shared" si="1576"/>
        <v>X</v>
      </c>
      <c r="K7917" s="11" t="str">
        <f t="shared" si="1577"/>
        <v/>
      </c>
      <c r="L7917" s="11" t="str">
        <f t="shared" si="1578"/>
        <v/>
      </c>
      <c r="M7917" s="13"/>
      <c r="X7917" s="13"/>
    </row>
    <row r="7918" spans="1:24" x14ac:dyDescent="0.3">
      <c r="A7918" s="13"/>
      <c r="B7918" s="11">
        <v>8936</v>
      </c>
      <c r="C7918" s="14">
        <f t="shared" si="1570"/>
        <v>94.5304</v>
      </c>
      <c r="D7918" s="13"/>
      <c r="E7918" s="14">
        <f t="shared" si="1572"/>
        <v>94.5291</v>
      </c>
      <c r="F7918" s="21">
        <v>13</v>
      </c>
      <c r="G7918" s="13"/>
      <c r="H7918" s="21">
        <f t="shared" si="1571"/>
        <v>13</v>
      </c>
      <c r="I7918" s="13"/>
      <c r="J7918" s="11" t="str">
        <f t="shared" si="1576"/>
        <v>X</v>
      </c>
      <c r="K7918" s="11" t="str">
        <f t="shared" si="1577"/>
        <v/>
      </c>
      <c r="L7918" s="11" t="str">
        <f t="shared" si="1578"/>
        <v/>
      </c>
      <c r="M7918" s="13"/>
      <c r="X7918" s="13"/>
    </row>
    <row r="7919" spans="1:24" x14ac:dyDescent="0.3">
      <c r="A7919" s="13"/>
      <c r="B7919" s="11">
        <v>8937</v>
      </c>
      <c r="C7919" s="14">
        <f t="shared" si="1570"/>
        <v>94.535700000000006</v>
      </c>
      <c r="D7919" s="13"/>
      <c r="E7919" s="14">
        <f t="shared" si="1572"/>
        <v>94.534400000000005</v>
      </c>
      <c r="F7919" s="21">
        <v>13</v>
      </c>
      <c r="G7919" s="13"/>
      <c r="H7919" s="21">
        <f t="shared" si="1571"/>
        <v>13</v>
      </c>
      <c r="I7919" s="13"/>
      <c r="J7919" s="11" t="str">
        <f t="shared" si="1576"/>
        <v>X</v>
      </c>
      <c r="K7919" s="11" t="str">
        <f t="shared" si="1577"/>
        <v/>
      </c>
      <c r="L7919" s="11" t="str">
        <f t="shared" si="1578"/>
        <v/>
      </c>
      <c r="M7919" s="13"/>
      <c r="X7919" s="13"/>
    </row>
    <row r="7920" spans="1:24" x14ac:dyDescent="0.3">
      <c r="A7920" s="13"/>
      <c r="B7920" s="11">
        <v>8938</v>
      </c>
      <c r="C7920" s="14">
        <f t="shared" si="1570"/>
        <v>94.540999999999997</v>
      </c>
      <c r="D7920" s="13"/>
      <c r="E7920" s="14">
        <f t="shared" si="1572"/>
        <v>94.539699999999996</v>
      </c>
      <c r="F7920" s="21">
        <v>13</v>
      </c>
      <c r="G7920" s="13"/>
      <c r="H7920" s="21">
        <f t="shared" si="1571"/>
        <v>13</v>
      </c>
      <c r="I7920" s="13"/>
      <c r="J7920" s="11" t="str">
        <f t="shared" si="1576"/>
        <v>X</v>
      </c>
      <c r="K7920" s="11" t="str">
        <f t="shared" si="1577"/>
        <v/>
      </c>
      <c r="L7920" s="11" t="str">
        <f t="shared" si="1578"/>
        <v/>
      </c>
      <c r="M7920" s="13"/>
      <c r="X7920" s="13"/>
    </row>
    <row r="7921" spans="1:24" x14ac:dyDescent="0.3">
      <c r="A7921" s="13"/>
      <c r="B7921" s="11">
        <v>8939</v>
      </c>
      <c r="C7921" s="14">
        <f t="shared" si="1570"/>
        <v>94.546300000000002</v>
      </c>
      <c r="D7921" s="13"/>
      <c r="E7921" s="14">
        <f t="shared" si="1572"/>
        <v>94.545000000000002</v>
      </c>
      <c r="F7921" s="21">
        <v>13</v>
      </c>
      <c r="G7921" s="13"/>
      <c r="H7921" s="21">
        <f t="shared" si="1571"/>
        <v>13</v>
      </c>
      <c r="I7921" s="13"/>
      <c r="J7921" s="11" t="str">
        <f t="shared" si="1576"/>
        <v>X</v>
      </c>
      <c r="K7921" s="11" t="str">
        <f t="shared" si="1577"/>
        <v/>
      </c>
      <c r="L7921" s="11" t="str">
        <f t="shared" si="1578"/>
        <v/>
      </c>
      <c r="M7921" s="13"/>
      <c r="X7921" s="13"/>
    </row>
    <row r="7922" spans="1:24" x14ac:dyDescent="0.3">
      <c r="A7922" s="13"/>
      <c r="B7922" s="11">
        <v>8940</v>
      </c>
      <c r="C7922" s="14">
        <f t="shared" si="1570"/>
        <v>94.551599999999993</v>
      </c>
      <c r="D7922" s="13"/>
      <c r="E7922" s="14">
        <f t="shared" si="1572"/>
        <v>94.550299999999993</v>
      </c>
      <c r="F7922" s="21">
        <v>13</v>
      </c>
      <c r="G7922" s="13"/>
      <c r="H7922" s="21">
        <f t="shared" si="1571"/>
        <v>13</v>
      </c>
      <c r="I7922" s="13"/>
      <c r="J7922" s="11" t="str">
        <f t="shared" si="1576"/>
        <v>X</v>
      </c>
      <c r="K7922" s="11" t="str">
        <f t="shared" si="1577"/>
        <v/>
      </c>
      <c r="L7922" s="11" t="str">
        <f t="shared" si="1578"/>
        <v/>
      </c>
      <c r="M7922" s="13"/>
      <c r="X7922" s="13"/>
    </row>
    <row r="7923" spans="1:24" x14ac:dyDescent="0.3">
      <c r="A7923" s="13"/>
      <c r="B7923" s="11">
        <v>8941</v>
      </c>
      <c r="C7923" s="14">
        <f t="shared" si="1570"/>
        <v>94.556899999999999</v>
      </c>
      <c r="D7923" s="13"/>
      <c r="E7923" s="14">
        <f t="shared" si="1572"/>
        <v>94.555599999999998</v>
      </c>
      <c r="F7923" s="21">
        <v>13</v>
      </c>
      <c r="G7923" s="13"/>
      <c r="H7923" s="21">
        <f t="shared" si="1571"/>
        <v>13</v>
      </c>
      <c r="I7923" s="13"/>
      <c r="J7923" s="11" t="str">
        <f t="shared" si="1576"/>
        <v>X</v>
      </c>
      <c r="K7923" s="11" t="str">
        <f t="shared" si="1577"/>
        <v/>
      </c>
      <c r="L7923" s="11" t="str">
        <f t="shared" si="1578"/>
        <v/>
      </c>
      <c r="M7923" s="13"/>
      <c r="X7923" s="13"/>
    </row>
    <row r="7924" spans="1:24" x14ac:dyDescent="0.3">
      <c r="A7924" s="13"/>
      <c r="B7924" s="11">
        <v>8942</v>
      </c>
      <c r="C7924" s="14">
        <f t="shared" si="1570"/>
        <v>94.562100000000001</v>
      </c>
      <c r="D7924" s="13"/>
      <c r="E7924" s="14">
        <f t="shared" si="1572"/>
        <v>94.5608</v>
      </c>
      <c r="F7924" s="21">
        <v>13</v>
      </c>
      <c r="G7924" s="13"/>
      <c r="H7924" s="21">
        <f t="shared" si="1571"/>
        <v>13</v>
      </c>
      <c r="I7924" s="13"/>
      <c r="J7924" s="11" t="str">
        <f t="shared" si="1576"/>
        <v>X</v>
      </c>
      <c r="K7924" s="11" t="str">
        <f t="shared" si="1577"/>
        <v/>
      </c>
      <c r="L7924" s="11" t="str">
        <f t="shared" si="1578"/>
        <v/>
      </c>
      <c r="M7924" s="13"/>
      <c r="X7924" s="13"/>
    </row>
    <row r="7925" spans="1:24" x14ac:dyDescent="0.3">
      <c r="A7925" s="13"/>
      <c r="B7925" s="11">
        <v>8943</v>
      </c>
      <c r="C7925" s="14">
        <f t="shared" si="1570"/>
        <v>94.567400000000006</v>
      </c>
      <c r="D7925" s="13"/>
      <c r="E7925" s="14">
        <f t="shared" si="1572"/>
        <v>94.566100000000006</v>
      </c>
      <c r="F7925" s="21">
        <v>13</v>
      </c>
      <c r="G7925" s="13"/>
      <c r="H7925" s="21">
        <f t="shared" si="1571"/>
        <v>13</v>
      </c>
      <c r="I7925" s="13"/>
      <c r="J7925" s="11" t="str">
        <f t="shared" si="1576"/>
        <v>X</v>
      </c>
      <c r="K7925" s="11" t="str">
        <f t="shared" si="1577"/>
        <v/>
      </c>
      <c r="L7925" s="11" t="str">
        <f t="shared" si="1578"/>
        <v/>
      </c>
      <c r="M7925" s="13"/>
      <c r="X7925" s="13"/>
    </row>
    <row r="7926" spans="1:24" x14ac:dyDescent="0.3">
      <c r="A7926" s="13"/>
      <c r="B7926" s="11">
        <v>8944</v>
      </c>
      <c r="C7926" s="14">
        <f t="shared" si="1570"/>
        <v>94.572699999999998</v>
      </c>
      <c r="D7926" s="13"/>
      <c r="E7926" s="14">
        <f t="shared" si="1572"/>
        <v>94.571399999999997</v>
      </c>
      <c r="F7926" s="21">
        <v>13</v>
      </c>
      <c r="G7926" s="13"/>
      <c r="H7926" s="21">
        <f t="shared" si="1571"/>
        <v>13</v>
      </c>
      <c r="I7926" s="13"/>
      <c r="J7926" s="11" t="str">
        <f t="shared" si="1576"/>
        <v>X</v>
      </c>
      <c r="K7926" s="11" t="str">
        <f t="shared" si="1577"/>
        <v/>
      </c>
      <c r="L7926" s="11" t="str">
        <f t="shared" si="1578"/>
        <v/>
      </c>
      <c r="M7926" s="13"/>
      <c r="X7926" s="13"/>
    </row>
    <row r="7927" spans="1:24" x14ac:dyDescent="0.3">
      <c r="A7927" s="13"/>
      <c r="B7927" s="11">
        <v>8945</v>
      </c>
      <c r="C7927" s="14">
        <f t="shared" si="1570"/>
        <v>94.578000000000003</v>
      </c>
      <c r="D7927" s="13"/>
      <c r="E7927" s="14">
        <f t="shared" si="1572"/>
        <v>94.576700000000002</v>
      </c>
      <c r="F7927" s="21">
        <v>13</v>
      </c>
      <c r="G7927" s="13"/>
      <c r="H7927" s="21">
        <f t="shared" si="1571"/>
        <v>13</v>
      </c>
      <c r="I7927" s="13"/>
      <c r="J7927" s="11" t="str">
        <f t="shared" si="1576"/>
        <v>X</v>
      </c>
      <c r="K7927" s="11" t="str">
        <f t="shared" si="1577"/>
        <v/>
      </c>
      <c r="L7927" s="11" t="str">
        <f t="shared" si="1578"/>
        <v/>
      </c>
      <c r="M7927" s="13"/>
      <c r="X7927" s="13"/>
    </row>
    <row r="7928" spans="1:24" x14ac:dyDescent="0.3">
      <c r="A7928" s="13"/>
      <c r="B7928" s="11">
        <v>8946</v>
      </c>
      <c r="C7928" s="14">
        <f t="shared" si="1570"/>
        <v>94.583299999999994</v>
      </c>
      <c r="D7928" s="13"/>
      <c r="E7928" s="14">
        <f t="shared" si="1572"/>
        <v>94.581999999999994</v>
      </c>
      <c r="F7928" s="21">
        <f t="shared" ref="F7928:F7954" si="1579">ROUND(13-(((E7928-94)-0.58)/0.14)*(13/6),0)</f>
        <v>13</v>
      </c>
      <c r="G7928" s="13"/>
      <c r="H7928" s="21">
        <f t="shared" si="1571"/>
        <v>13</v>
      </c>
      <c r="I7928" s="13"/>
      <c r="J7928" s="11" t="str">
        <f t="shared" si="1576"/>
        <v>X</v>
      </c>
      <c r="K7928" s="11" t="str">
        <f t="shared" si="1577"/>
        <v/>
      </c>
      <c r="L7928" s="11" t="str">
        <f t="shared" si="1578"/>
        <v/>
      </c>
      <c r="M7928" s="13"/>
      <c r="X7928" s="13"/>
    </row>
    <row r="7929" spans="1:24" x14ac:dyDescent="0.3">
      <c r="A7929" s="13"/>
      <c r="B7929" s="11">
        <v>8947</v>
      </c>
      <c r="C7929" s="14">
        <f t="shared" si="1570"/>
        <v>94.5886</v>
      </c>
      <c r="D7929" s="13"/>
      <c r="E7929" s="14">
        <f t="shared" si="1572"/>
        <v>94.587299999999999</v>
      </c>
      <c r="F7929" s="21">
        <f t="shared" si="1579"/>
        <v>13</v>
      </c>
      <c r="G7929" s="13"/>
      <c r="H7929" s="21">
        <f t="shared" si="1571"/>
        <v>13</v>
      </c>
      <c r="I7929" s="13"/>
      <c r="J7929" s="11" t="str">
        <f t="shared" si="1576"/>
        <v>X</v>
      </c>
      <c r="K7929" s="11" t="str">
        <f t="shared" si="1577"/>
        <v/>
      </c>
      <c r="L7929" s="11" t="str">
        <f t="shared" si="1578"/>
        <v/>
      </c>
      <c r="M7929" s="13"/>
      <c r="X7929" s="13"/>
    </row>
    <row r="7930" spans="1:24" x14ac:dyDescent="0.3">
      <c r="A7930" s="13"/>
      <c r="B7930" s="11">
        <v>8948</v>
      </c>
      <c r="C7930" s="14">
        <f t="shared" si="1570"/>
        <v>94.593900000000005</v>
      </c>
      <c r="D7930" s="13"/>
      <c r="E7930" s="14">
        <f t="shared" si="1572"/>
        <v>94.592600000000004</v>
      </c>
      <c r="F7930" s="21">
        <f t="shared" si="1579"/>
        <v>13</v>
      </c>
      <c r="G7930" s="13"/>
      <c r="H7930" s="21">
        <f t="shared" si="1571"/>
        <v>13</v>
      </c>
      <c r="I7930" s="13"/>
      <c r="J7930" s="11" t="str">
        <f t="shared" si="1576"/>
        <v>X</v>
      </c>
      <c r="K7930" s="11" t="str">
        <f t="shared" si="1577"/>
        <v/>
      </c>
      <c r="L7930" s="11" t="str">
        <f t="shared" si="1578"/>
        <v/>
      </c>
      <c r="M7930" s="13"/>
      <c r="X7930" s="13"/>
    </row>
    <row r="7931" spans="1:24" x14ac:dyDescent="0.3">
      <c r="A7931" s="13"/>
      <c r="B7931" s="11">
        <v>8949</v>
      </c>
      <c r="C7931" s="14">
        <f t="shared" si="1570"/>
        <v>94.599199999999996</v>
      </c>
      <c r="D7931" s="13"/>
      <c r="E7931" s="14">
        <f t="shared" si="1572"/>
        <v>94.597899999999996</v>
      </c>
      <c r="F7931" s="21">
        <f t="shared" si="1579"/>
        <v>13</v>
      </c>
      <c r="G7931" s="13"/>
      <c r="H7931" s="21">
        <f t="shared" si="1571"/>
        <v>13</v>
      </c>
      <c r="I7931" s="13"/>
      <c r="J7931" s="11" t="str">
        <f t="shared" si="1576"/>
        <v>X</v>
      </c>
      <c r="K7931" s="11" t="str">
        <f t="shared" si="1577"/>
        <v/>
      </c>
      <c r="L7931" s="11" t="str">
        <f t="shared" si="1578"/>
        <v/>
      </c>
      <c r="M7931" s="13"/>
      <c r="X7931" s="13"/>
    </row>
    <row r="7932" spans="1:24" x14ac:dyDescent="0.3">
      <c r="A7932" s="13"/>
      <c r="B7932" s="11">
        <v>8950</v>
      </c>
      <c r="C7932" s="14">
        <f t="shared" si="1570"/>
        <v>94.604399999999998</v>
      </c>
      <c r="D7932" s="13"/>
      <c r="E7932" s="14">
        <f t="shared" si="1572"/>
        <v>94.603200000000001</v>
      </c>
      <c r="F7932" s="21">
        <f t="shared" si="1579"/>
        <v>13</v>
      </c>
      <c r="G7932" s="13"/>
      <c r="H7932" s="21">
        <f t="shared" si="1571"/>
        <v>11.999999999999998</v>
      </c>
      <c r="I7932" s="13"/>
      <c r="J7932" s="11" t="str">
        <f t="shared" si="1576"/>
        <v/>
      </c>
      <c r="K7932" s="11" t="str">
        <f t="shared" si="1577"/>
        <v/>
      </c>
      <c r="L7932" s="11" t="str">
        <f t="shared" si="1578"/>
        <v>O</v>
      </c>
      <c r="M7932" s="13"/>
      <c r="X7932" s="13"/>
    </row>
    <row r="7933" spans="1:24" x14ac:dyDescent="0.3">
      <c r="A7933" s="13"/>
      <c r="B7933" s="11">
        <v>8951</v>
      </c>
      <c r="C7933" s="14">
        <f t="shared" si="1570"/>
        <v>94.609700000000004</v>
      </c>
      <c r="D7933" s="13"/>
      <c r="E7933" s="14">
        <f t="shared" si="1572"/>
        <v>94.608500000000006</v>
      </c>
      <c r="F7933" s="21">
        <f t="shared" si="1579"/>
        <v>13</v>
      </c>
      <c r="G7933" s="13"/>
      <c r="H7933" s="21">
        <f t="shared" si="1571"/>
        <v>11.999999999999998</v>
      </c>
      <c r="I7933" s="13"/>
      <c r="J7933" s="11" t="str">
        <f t="shared" si="1576"/>
        <v/>
      </c>
      <c r="K7933" s="11" t="str">
        <f t="shared" si="1577"/>
        <v/>
      </c>
      <c r="L7933" s="11" t="str">
        <f t="shared" si="1578"/>
        <v>O</v>
      </c>
      <c r="M7933" s="13"/>
      <c r="X7933" s="13"/>
    </row>
    <row r="7934" spans="1:24" x14ac:dyDescent="0.3">
      <c r="A7934" s="13"/>
      <c r="B7934" s="11">
        <v>8952</v>
      </c>
      <c r="C7934" s="14">
        <f t="shared" si="1570"/>
        <v>94.614999999999995</v>
      </c>
      <c r="D7934" s="13"/>
      <c r="E7934" s="14">
        <f t="shared" si="1572"/>
        <v>94.613799999999998</v>
      </c>
      <c r="F7934" s="21">
        <f t="shared" si="1579"/>
        <v>12</v>
      </c>
      <c r="G7934" s="13"/>
      <c r="H7934" s="21">
        <f t="shared" si="1571"/>
        <v>11.999999999999998</v>
      </c>
      <c r="I7934" s="13"/>
      <c r="J7934" s="11" t="str">
        <f t="shared" si="1576"/>
        <v>X</v>
      </c>
      <c r="K7934" s="11" t="str">
        <f t="shared" si="1577"/>
        <v/>
      </c>
      <c r="L7934" s="11" t="str">
        <f t="shared" si="1578"/>
        <v/>
      </c>
      <c r="M7934" s="13"/>
      <c r="X7934" s="13"/>
    </row>
    <row r="7935" spans="1:24" x14ac:dyDescent="0.3">
      <c r="A7935" s="13"/>
      <c r="B7935" s="11">
        <v>8953</v>
      </c>
      <c r="C7935" s="14">
        <f t="shared" si="1570"/>
        <v>94.6203</v>
      </c>
      <c r="D7935" s="13"/>
      <c r="E7935" s="14">
        <f t="shared" si="1572"/>
        <v>94.619</v>
      </c>
      <c r="F7935" s="21">
        <f t="shared" si="1579"/>
        <v>12</v>
      </c>
      <c r="G7935" s="13"/>
      <c r="H7935" s="21">
        <f t="shared" si="1571"/>
        <v>13</v>
      </c>
      <c r="I7935" s="13"/>
      <c r="J7935" s="11" t="str">
        <f t="shared" si="1576"/>
        <v/>
      </c>
      <c r="K7935" s="11" t="str">
        <f t="shared" si="1577"/>
        <v>U</v>
      </c>
      <c r="L7935" s="11" t="str">
        <f t="shared" si="1578"/>
        <v/>
      </c>
      <c r="M7935" s="13"/>
      <c r="X7935" s="13"/>
    </row>
    <row r="7936" spans="1:24" x14ac:dyDescent="0.3">
      <c r="A7936" s="13"/>
      <c r="B7936" s="11">
        <v>8954</v>
      </c>
      <c r="C7936" s="14">
        <f t="shared" si="1570"/>
        <v>94.625600000000006</v>
      </c>
      <c r="D7936" s="13"/>
      <c r="E7936" s="14">
        <f t="shared" si="1572"/>
        <v>94.624300000000005</v>
      </c>
      <c r="F7936" s="21">
        <f t="shared" si="1579"/>
        <v>12</v>
      </c>
      <c r="G7936" s="13"/>
      <c r="H7936" s="21">
        <f t="shared" si="1571"/>
        <v>13</v>
      </c>
      <c r="I7936" s="13"/>
      <c r="J7936" s="11" t="str">
        <f t="shared" si="1576"/>
        <v/>
      </c>
      <c r="K7936" s="11" t="str">
        <f t="shared" si="1577"/>
        <v>U</v>
      </c>
      <c r="L7936" s="11" t="str">
        <f t="shared" si="1578"/>
        <v/>
      </c>
      <c r="M7936" s="13"/>
      <c r="X7936" s="13"/>
    </row>
    <row r="7937" spans="1:24" x14ac:dyDescent="0.3">
      <c r="A7937" s="13"/>
      <c r="B7937" s="11">
        <v>8955</v>
      </c>
      <c r="C7937" s="14">
        <f t="shared" si="1570"/>
        <v>94.630899999999997</v>
      </c>
      <c r="D7937" s="13"/>
      <c r="E7937" s="14">
        <f t="shared" si="1572"/>
        <v>94.629599999999996</v>
      </c>
      <c r="F7937" s="21">
        <f t="shared" si="1579"/>
        <v>12</v>
      </c>
      <c r="G7937" s="13"/>
      <c r="H7937" s="21">
        <f t="shared" si="1571"/>
        <v>13</v>
      </c>
      <c r="I7937" s="13"/>
      <c r="J7937" s="11" t="str">
        <f t="shared" si="1576"/>
        <v/>
      </c>
      <c r="K7937" s="11" t="str">
        <f t="shared" si="1577"/>
        <v>U</v>
      </c>
      <c r="L7937" s="11" t="str">
        <f t="shared" si="1578"/>
        <v/>
      </c>
      <c r="M7937" s="13"/>
      <c r="X7937" s="13"/>
    </row>
    <row r="7938" spans="1:24" x14ac:dyDescent="0.3">
      <c r="A7938" s="13"/>
      <c r="B7938" s="11">
        <v>8956</v>
      </c>
      <c r="C7938" s="14">
        <f t="shared" si="1570"/>
        <v>94.636099999999999</v>
      </c>
      <c r="D7938" s="13"/>
      <c r="E7938" s="14">
        <f t="shared" si="1572"/>
        <v>94.634900000000002</v>
      </c>
      <c r="F7938" s="21">
        <f t="shared" si="1579"/>
        <v>12</v>
      </c>
      <c r="G7938" s="13"/>
      <c r="H7938" s="21">
        <f t="shared" si="1571"/>
        <v>11.999999999999998</v>
      </c>
      <c r="I7938" s="13"/>
      <c r="J7938" s="11" t="str">
        <f t="shared" si="1576"/>
        <v>X</v>
      </c>
      <c r="K7938" s="11" t="str">
        <f t="shared" si="1577"/>
        <v/>
      </c>
      <c r="L7938" s="11" t="str">
        <f t="shared" si="1578"/>
        <v/>
      </c>
      <c r="M7938" s="13"/>
      <c r="X7938" s="13"/>
    </row>
    <row r="7939" spans="1:24" x14ac:dyDescent="0.3">
      <c r="A7939" s="13"/>
      <c r="B7939" s="11">
        <v>8957</v>
      </c>
      <c r="C7939" s="14">
        <f t="shared" si="1570"/>
        <v>94.641400000000004</v>
      </c>
      <c r="D7939" s="13"/>
      <c r="E7939" s="14">
        <f t="shared" si="1572"/>
        <v>94.640199999999993</v>
      </c>
      <c r="F7939" s="21">
        <f t="shared" si="1579"/>
        <v>12</v>
      </c>
      <c r="G7939" s="13"/>
      <c r="H7939" s="21">
        <f t="shared" si="1571"/>
        <v>11.999999999999998</v>
      </c>
      <c r="I7939" s="13"/>
      <c r="J7939" s="11" t="str">
        <f t="shared" si="1576"/>
        <v>X</v>
      </c>
      <c r="K7939" s="11" t="str">
        <f t="shared" si="1577"/>
        <v/>
      </c>
      <c r="L7939" s="11" t="str">
        <f t="shared" si="1578"/>
        <v/>
      </c>
      <c r="M7939" s="13"/>
      <c r="X7939" s="13"/>
    </row>
    <row r="7940" spans="1:24" x14ac:dyDescent="0.3">
      <c r="A7940" s="13"/>
      <c r="B7940" s="11">
        <v>8958</v>
      </c>
      <c r="C7940" s="14">
        <f t="shared" si="1570"/>
        <v>94.646699999999996</v>
      </c>
      <c r="D7940" s="13"/>
      <c r="E7940" s="14">
        <f t="shared" si="1572"/>
        <v>94.645499999999998</v>
      </c>
      <c r="F7940" s="21">
        <f t="shared" si="1579"/>
        <v>12</v>
      </c>
      <c r="G7940" s="13"/>
      <c r="H7940" s="21">
        <f t="shared" si="1571"/>
        <v>11.999999999999998</v>
      </c>
      <c r="I7940" s="13"/>
      <c r="J7940" s="11" t="str">
        <f t="shared" si="1576"/>
        <v>X</v>
      </c>
      <c r="K7940" s="11" t="str">
        <f t="shared" si="1577"/>
        <v/>
      </c>
      <c r="L7940" s="11" t="str">
        <f t="shared" si="1578"/>
        <v/>
      </c>
      <c r="M7940" s="13"/>
      <c r="X7940" s="13"/>
    </row>
    <row r="7941" spans="1:24" x14ac:dyDescent="0.3">
      <c r="A7941" s="13"/>
      <c r="B7941" s="11">
        <v>8959</v>
      </c>
      <c r="C7941" s="14">
        <f t="shared" si="1570"/>
        <v>94.652000000000001</v>
      </c>
      <c r="D7941" s="13"/>
      <c r="E7941" s="14">
        <f t="shared" si="1572"/>
        <v>94.650800000000004</v>
      </c>
      <c r="F7941" s="21">
        <f t="shared" si="1579"/>
        <v>12</v>
      </c>
      <c r="G7941" s="13"/>
      <c r="H7941" s="21">
        <f t="shared" si="1571"/>
        <v>11.999999999999998</v>
      </c>
      <c r="I7941" s="13"/>
      <c r="J7941" s="11" t="str">
        <f t="shared" si="1576"/>
        <v>X</v>
      </c>
      <c r="K7941" s="11" t="str">
        <f t="shared" si="1577"/>
        <v/>
      </c>
      <c r="L7941" s="11" t="str">
        <f t="shared" si="1578"/>
        <v/>
      </c>
      <c r="M7941" s="13"/>
      <c r="X7941" s="13"/>
    </row>
    <row r="7942" spans="1:24" x14ac:dyDescent="0.3">
      <c r="A7942" s="13"/>
      <c r="B7942" s="11">
        <v>8960</v>
      </c>
      <c r="C7942" s="14">
        <f t="shared" ref="C7942:C8005" si="1580">ROUND(SQRT(B7942),4)</f>
        <v>94.657300000000006</v>
      </c>
      <c r="D7942" s="13"/>
      <c r="E7942" s="14">
        <f t="shared" si="1572"/>
        <v>94.656099999999995</v>
      </c>
      <c r="F7942" s="21">
        <f t="shared" si="1579"/>
        <v>12</v>
      </c>
      <c r="G7942" s="13"/>
      <c r="H7942" s="21">
        <f t="shared" si="1571"/>
        <v>11.999999999999998</v>
      </c>
      <c r="I7942" s="13"/>
      <c r="J7942" s="11" t="str">
        <f t="shared" si="1576"/>
        <v>X</v>
      </c>
      <c r="K7942" s="11" t="str">
        <f t="shared" si="1577"/>
        <v/>
      </c>
      <c r="L7942" s="11" t="str">
        <f t="shared" si="1578"/>
        <v/>
      </c>
      <c r="M7942" s="13"/>
      <c r="X7942" s="13"/>
    </row>
    <row r="7943" spans="1:24" x14ac:dyDescent="0.3">
      <c r="A7943" s="13"/>
      <c r="B7943" s="11">
        <v>8961</v>
      </c>
      <c r="C7943" s="14">
        <f t="shared" si="1580"/>
        <v>94.662599999999998</v>
      </c>
      <c r="D7943" s="13"/>
      <c r="E7943" s="14">
        <f t="shared" si="1572"/>
        <v>94.6614</v>
      </c>
      <c r="F7943" s="21">
        <f t="shared" si="1579"/>
        <v>12</v>
      </c>
      <c r="G7943" s="13"/>
      <c r="H7943" s="21">
        <f t="shared" ref="H7943:H8006" si="1581">ROUND(C7943-E7943,4)*10000</f>
        <v>11.999999999999998</v>
      </c>
      <c r="I7943" s="13"/>
      <c r="J7943" s="11" t="str">
        <f t="shared" si="1576"/>
        <v>X</v>
      </c>
      <c r="K7943" s="11" t="str">
        <f t="shared" si="1577"/>
        <v/>
      </c>
      <c r="L7943" s="11" t="str">
        <f t="shared" si="1578"/>
        <v/>
      </c>
      <c r="M7943" s="13"/>
      <c r="X7943" s="13"/>
    </row>
    <row r="7944" spans="1:24" x14ac:dyDescent="0.3">
      <c r="A7944" s="13"/>
      <c r="B7944" s="11">
        <v>8962</v>
      </c>
      <c r="C7944" s="14">
        <f t="shared" si="1580"/>
        <v>94.6678</v>
      </c>
      <c r="D7944" s="13"/>
      <c r="E7944" s="14">
        <f t="shared" si="1572"/>
        <v>94.666700000000006</v>
      </c>
      <c r="F7944" s="21">
        <f t="shared" si="1579"/>
        <v>12</v>
      </c>
      <c r="G7944" s="13"/>
      <c r="H7944" s="21">
        <f t="shared" si="1581"/>
        <v>11</v>
      </c>
      <c r="I7944" s="13"/>
      <c r="J7944" s="11" t="str">
        <f t="shared" si="1576"/>
        <v/>
      </c>
      <c r="K7944" s="11" t="str">
        <f t="shared" si="1577"/>
        <v/>
      </c>
      <c r="L7944" s="11" t="str">
        <f t="shared" si="1578"/>
        <v>O</v>
      </c>
      <c r="M7944" s="13"/>
      <c r="X7944" s="13"/>
    </row>
    <row r="7945" spans="1:24" x14ac:dyDescent="0.3">
      <c r="A7945" s="13"/>
      <c r="B7945" s="11">
        <v>8963</v>
      </c>
      <c r="C7945" s="14">
        <f t="shared" si="1580"/>
        <v>94.673100000000005</v>
      </c>
      <c r="D7945" s="13"/>
      <c r="E7945" s="14">
        <f t="shared" si="1572"/>
        <v>94.671999999999997</v>
      </c>
      <c r="F7945" s="21">
        <f t="shared" si="1579"/>
        <v>12</v>
      </c>
      <c r="G7945" s="13"/>
      <c r="H7945" s="21">
        <f t="shared" si="1581"/>
        <v>11</v>
      </c>
      <c r="I7945" s="13"/>
      <c r="J7945" s="11" t="str">
        <f t="shared" si="1576"/>
        <v/>
      </c>
      <c r="K7945" s="11" t="str">
        <f t="shared" si="1577"/>
        <v/>
      </c>
      <c r="L7945" s="11" t="str">
        <f t="shared" si="1578"/>
        <v>O</v>
      </c>
      <c r="M7945" s="13"/>
      <c r="X7945" s="13"/>
    </row>
    <row r="7946" spans="1:24" x14ac:dyDescent="0.3">
      <c r="A7946" s="13"/>
      <c r="B7946" s="11">
        <v>8964</v>
      </c>
      <c r="C7946" s="14">
        <f t="shared" si="1580"/>
        <v>94.678399999999996</v>
      </c>
      <c r="D7946" s="13"/>
      <c r="E7946" s="14">
        <f t="shared" si="1572"/>
        <v>94.677199999999999</v>
      </c>
      <c r="F7946" s="21">
        <f t="shared" si="1579"/>
        <v>11</v>
      </c>
      <c r="G7946" s="13"/>
      <c r="H7946" s="21">
        <f t="shared" si="1581"/>
        <v>11.999999999999998</v>
      </c>
      <c r="I7946" s="13"/>
      <c r="J7946" s="11" t="str">
        <f t="shared" si="1576"/>
        <v/>
      </c>
      <c r="K7946" s="11" t="str">
        <f t="shared" si="1577"/>
        <v>U</v>
      </c>
      <c r="L7946" s="11" t="str">
        <f t="shared" si="1578"/>
        <v/>
      </c>
      <c r="M7946" s="13"/>
      <c r="X7946" s="13"/>
    </row>
    <row r="7947" spans="1:24" x14ac:dyDescent="0.3">
      <c r="A7947" s="13"/>
      <c r="B7947" s="11">
        <v>8965</v>
      </c>
      <c r="C7947" s="14">
        <f t="shared" si="1580"/>
        <v>94.683700000000002</v>
      </c>
      <c r="D7947" s="13"/>
      <c r="E7947" s="14">
        <f t="shared" ref="E7947:E8006" si="1582">ROUND(94+(B7947-8836)/189,4)</f>
        <v>94.682500000000005</v>
      </c>
      <c r="F7947" s="21">
        <f t="shared" si="1579"/>
        <v>11</v>
      </c>
      <c r="G7947" s="13"/>
      <c r="H7947" s="21">
        <f t="shared" si="1581"/>
        <v>11.999999999999998</v>
      </c>
      <c r="I7947" s="13"/>
      <c r="J7947" s="11" t="str">
        <f t="shared" ref="J7947:J7978" si="1583">IF(H7947=F7947,"X","")</f>
        <v/>
      </c>
      <c r="K7947" s="11" t="str">
        <f t="shared" ref="K7947:K7978" si="1584">IF(H7947&gt;F7947,"U","")</f>
        <v>U</v>
      </c>
      <c r="L7947" s="11" t="str">
        <f t="shared" ref="L7947:L7978" si="1585">IF(H7947&lt;F7947,"O","")</f>
        <v/>
      </c>
      <c r="M7947" s="13"/>
      <c r="X7947" s="13"/>
    </row>
    <row r="7948" spans="1:24" x14ac:dyDescent="0.3">
      <c r="A7948" s="13"/>
      <c r="B7948" s="11">
        <v>8966</v>
      </c>
      <c r="C7948" s="14">
        <f t="shared" si="1580"/>
        <v>94.688999999999993</v>
      </c>
      <c r="D7948" s="13"/>
      <c r="E7948" s="14">
        <f t="shared" si="1582"/>
        <v>94.687799999999996</v>
      </c>
      <c r="F7948" s="21">
        <f t="shared" si="1579"/>
        <v>11</v>
      </c>
      <c r="G7948" s="13"/>
      <c r="H7948" s="21">
        <f t="shared" si="1581"/>
        <v>11.999999999999998</v>
      </c>
      <c r="I7948" s="13"/>
      <c r="J7948" s="11" t="str">
        <f t="shared" si="1583"/>
        <v/>
      </c>
      <c r="K7948" s="11" t="str">
        <f t="shared" si="1584"/>
        <v>U</v>
      </c>
      <c r="L7948" s="11" t="str">
        <f t="shared" si="1585"/>
        <v/>
      </c>
      <c r="M7948" s="13"/>
      <c r="X7948" s="13"/>
    </row>
    <row r="7949" spans="1:24" x14ac:dyDescent="0.3">
      <c r="A7949" s="13"/>
      <c r="B7949" s="11">
        <v>8967</v>
      </c>
      <c r="C7949" s="14">
        <f t="shared" si="1580"/>
        <v>94.694199999999995</v>
      </c>
      <c r="D7949" s="13"/>
      <c r="E7949" s="14">
        <f t="shared" si="1582"/>
        <v>94.693100000000001</v>
      </c>
      <c r="F7949" s="21">
        <f t="shared" si="1579"/>
        <v>11</v>
      </c>
      <c r="G7949" s="13"/>
      <c r="H7949" s="21">
        <f t="shared" si="1581"/>
        <v>11</v>
      </c>
      <c r="I7949" s="13"/>
      <c r="J7949" s="11" t="str">
        <f t="shared" si="1583"/>
        <v>X</v>
      </c>
      <c r="K7949" s="11" t="str">
        <f t="shared" si="1584"/>
        <v/>
      </c>
      <c r="L7949" s="11" t="str">
        <f t="shared" si="1585"/>
        <v/>
      </c>
      <c r="M7949" s="13"/>
      <c r="X7949" s="13"/>
    </row>
    <row r="7950" spans="1:24" x14ac:dyDescent="0.3">
      <c r="A7950" s="13"/>
      <c r="B7950" s="11">
        <v>8968</v>
      </c>
      <c r="C7950" s="14">
        <f t="shared" si="1580"/>
        <v>94.6995</v>
      </c>
      <c r="D7950" s="13"/>
      <c r="E7950" s="14">
        <f t="shared" si="1582"/>
        <v>94.698400000000007</v>
      </c>
      <c r="F7950" s="21">
        <f t="shared" si="1579"/>
        <v>11</v>
      </c>
      <c r="G7950" s="13"/>
      <c r="H7950" s="21">
        <f t="shared" si="1581"/>
        <v>11</v>
      </c>
      <c r="I7950" s="13"/>
      <c r="J7950" s="11" t="str">
        <f t="shared" si="1583"/>
        <v>X</v>
      </c>
      <c r="K7950" s="11" t="str">
        <f t="shared" si="1584"/>
        <v/>
      </c>
      <c r="L7950" s="11" t="str">
        <f t="shared" si="1585"/>
        <v/>
      </c>
      <c r="M7950" s="13"/>
      <c r="X7950" s="13"/>
    </row>
    <row r="7951" spans="1:24" x14ac:dyDescent="0.3">
      <c r="A7951" s="13"/>
      <c r="B7951" s="11">
        <v>8969</v>
      </c>
      <c r="C7951" s="14">
        <f t="shared" si="1580"/>
        <v>94.704800000000006</v>
      </c>
      <c r="D7951" s="13"/>
      <c r="E7951" s="14">
        <f t="shared" si="1582"/>
        <v>94.703699999999998</v>
      </c>
      <c r="F7951" s="21">
        <f t="shared" si="1579"/>
        <v>11</v>
      </c>
      <c r="G7951" s="13"/>
      <c r="H7951" s="21">
        <f t="shared" si="1581"/>
        <v>11</v>
      </c>
      <c r="I7951" s="13"/>
      <c r="J7951" s="11" t="str">
        <f t="shared" si="1583"/>
        <v>X</v>
      </c>
      <c r="K7951" s="11" t="str">
        <f t="shared" si="1584"/>
        <v/>
      </c>
      <c r="L7951" s="11" t="str">
        <f t="shared" si="1585"/>
        <v/>
      </c>
      <c r="M7951" s="13"/>
      <c r="X7951" s="13"/>
    </row>
    <row r="7952" spans="1:24" x14ac:dyDescent="0.3">
      <c r="A7952" s="13"/>
      <c r="B7952" s="11">
        <v>8970</v>
      </c>
      <c r="C7952" s="14">
        <f t="shared" si="1580"/>
        <v>94.710099999999997</v>
      </c>
      <c r="D7952" s="13"/>
      <c r="E7952" s="14">
        <f t="shared" si="1582"/>
        <v>94.709000000000003</v>
      </c>
      <c r="F7952" s="21">
        <f t="shared" si="1579"/>
        <v>11</v>
      </c>
      <c r="G7952" s="13"/>
      <c r="H7952" s="21">
        <f t="shared" si="1581"/>
        <v>11</v>
      </c>
      <c r="I7952" s="13"/>
      <c r="J7952" s="11" t="str">
        <f t="shared" si="1583"/>
        <v>X</v>
      </c>
      <c r="K7952" s="11" t="str">
        <f t="shared" si="1584"/>
        <v/>
      </c>
      <c r="L7952" s="11" t="str">
        <f t="shared" si="1585"/>
        <v/>
      </c>
      <c r="M7952" s="13"/>
      <c r="X7952" s="13"/>
    </row>
    <row r="7953" spans="1:24" x14ac:dyDescent="0.3">
      <c r="A7953" s="13"/>
      <c r="B7953" s="11">
        <v>8971</v>
      </c>
      <c r="C7953" s="14">
        <f t="shared" si="1580"/>
        <v>94.715400000000002</v>
      </c>
      <c r="D7953" s="13"/>
      <c r="E7953" s="14">
        <f t="shared" si="1582"/>
        <v>94.714299999999994</v>
      </c>
      <c r="F7953" s="21">
        <f t="shared" si="1579"/>
        <v>11</v>
      </c>
      <c r="G7953" s="13"/>
      <c r="H7953" s="21">
        <f t="shared" si="1581"/>
        <v>11</v>
      </c>
      <c r="I7953" s="13"/>
      <c r="J7953" s="11" t="str">
        <f t="shared" si="1583"/>
        <v>X</v>
      </c>
      <c r="K7953" s="11" t="str">
        <f t="shared" si="1584"/>
        <v/>
      </c>
      <c r="L7953" s="11" t="str">
        <f t="shared" si="1585"/>
        <v/>
      </c>
      <c r="M7953" s="13"/>
      <c r="X7953" s="13"/>
    </row>
    <row r="7954" spans="1:24" x14ac:dyDescent="0.3">
      <c r="A7954" s="13"/>
      <c r="B7954" s="11">
        <v>8972</v>
      </c>
      <c r="C7954" s="14">
        <f t="shared" si="1580"/>
        <v>94.720600000000005</v>
      </c>
      <c r="D7954" s="13"/>
      <c r="E7954" s="14">
        <f t="shared" si="1582"/>
        <v>94.7196</v>
      </c>
      <c r="F7954" s="21">
        <f t="shared" si="1579"/>
        <v>11</v>
      </c>
      <c r="G7954" s="13"/>
      <c r="H7954" s="21">
        <f t="shared" si="1581"/>
        <v>10</v>
      </c>
      <c r="I7954" s="13"/>
      <c r="J7954" s="11" t="str">
        <f t="shared" si="1583"/>
        <v/>
      </c>
      <c r="K7954" s="11" t="str">
        <f t="shared" si="1584"/>
        <v/>
      </c>
      <c r="L7954" s="11" t="str">
        <f t="shared" si="1585"/>
        <v>O</v>
      </c>
      <c r="M7954" s="13"/>
      <c r="X7954" s="13"/>
    </row>
    <row r="7955" spans="1:24" x14ac:dyDescent="0.3">
      <c r="A7955" s="13"/>
      <c r="B7955" s="11">
        <v>8973</v>
      </c>
      <c r="C7955" s="14">
        <f t="shared" si="1580"/>
        <v>94.725899999999996</v>
      </c>
      <c r="D7955" s="13"/>
      <c r="E7955" s="14">
        <f t="shared" si="1582"/>
        <v>94.724900000000005</v>
      </c>
      <c r="F7955" s="21">
        <f t="shared" ref="F7955:F7980" si="1586">ROUND((13/2)+((0.86-(E7955-94))/0.14)*(13/3),0)</f>
        <v>11</v>
      </c>
      <c r="G7955" s="13"/>
      <c r="H7955" s="21">
        <f t="shared" si="1581"/>
        <v>10</v>
      </c>
      <c r="I7955" s="13"/>
      <c r="J7955" s="11" t="str">
        <f t="shared" si="1583"/>
        <v/>
      </c>
      <c r="K7955" s="11" t="str">
        <f t="shared" si="1584"/>
        <v/>
      </c>
      <c r="L7955" s="11" t="str">
        <f t="shared" si="1585"/>
        <v>O</v>
      </c>
      <c r="M7955" s="13"/>
      <c r="X7955" s="13"/>
    </row>
    <row r="7956" spans="1:24" x14ac:dyDescent="0.3">
      <c r="A7956" s="13"/>
      <c r="B7956" s="11">
        <v>8974</v>
      </c>
      <c r="C7956" s="14">
        <f t="shared" si="1580"/>
        <v>94.731200000000001</v>
      </c>
      <c r="D7956" s="13"/>
      <c r="E7956" s="14">
        <f t="shared" si="1582"/>
        <v>94.730199999999996</v>
      </c>
      <c r="F7956" s="21">
        <f t="shared" si="1586"/>
        <v>11</v>
      </c>
      <c r="G7956" s="13"/>
      <c r="H7956" s="21">
        <f t="shared" si="1581"/>
        <v>10</v>
      </c>
      <c r="I7956" s="13"/>
      <c r="J7956" s="11" t="str">
        <f t="shared" si="1583"/>
        <v/>
      </c>
      <c r="K7956" s="11" t="str">
        <f t="shared" si="1584"/>
        <v/>
      </c>
      <c r="L7956" s="11" t="str">
        <f t="shared" si="1585"/>
        <v>O</v>
      </c>
      <c r="M7956" s="13"/>
      <c r="X7956" s="13"/>
    </row>
    <row r="7957" spans="1:24" x14ac:dyDescent="0.3">
      <c r="A7957" s="13"/>
      <c r="B7957" s="11">
        <v>8975</v>
      </c>
      <c r="C7957" s="14">
        <f t="shared" si="1580"/>
        <v>94.736500000000007</v>
      </c>
      <c r="D7957" s="13"/>
      <c r="E7957" s="14">
        <f t="shared" si="1582"/>
        <v>94.735399999999998</v>
      </c>
      <c r="F7957" s="21">
        <f t="shared" si="1586"/>
        <v>10</v>
      </c>
      <c r="G7957" s="13"/>
      <c r="H7957" s="21">
        <f t="shared" si="1581"/>
        <v>11</v>
      </c>
      <c r="I7957" s="13"/>
      <c r="J7957" s="11" t="str">
        <f t="shared" si="1583"/>
        <v/>
      </c>
      <c r="K7957" s="11" t="str">
        <f t="shared" si="1584"/>
        <v>U</v>
      </c>
      <c r="L7957" s="11" t="str">
        <f t="shared" si="1585"/>
        <v/>
      </c>
      <c r="M7957" s="13"/>
      <c r="X7957" s="13"/>
    </row>
    <row r="7958" spans="1:24" x14ac:dyDescent="0.3">
      <c r="A7958" s="13"/>
      <c r="B7958" s="11">
        <v>8976</v>
      </c>
      <c r="C7958" s="14">
        <f t="shared" si="1580"/>
        <v>94.741799999999998</v>
      </c>
      <c r="D7958" s="13"/>
      <c r="E7958" s="14">
        <f t="shared" si="1582"/>
        <v>94.740700000000004</v>
      </c>
      <c r="F7958" s="21">
        <f t="shared" si="1586"/>
        <v>10</v>
      </c>
      <c r="G7958" s="13"/>
      <c r="H7958" s="21">
        <f t="shared" si="1581"/>
        <v>11</v>
      </c>
      <c r="I7958" s="13"/>
      <c r="J7958" s="11" t="str">
        <f t="shared" si="1583"/>
        <v/>
      </c>
      <c r="K7958" s="11" t="str">
        <f t="shared" si="1584"/>
        <v>U</v>
      </c>
      <c r="L7958" s="11" t="str">
        <f t="shared" si="1585"/>
        <v/>
      </c>
      <c r="M7958" s="13"/>
      <c r="X7958" s="13"/>
    </row>
    <row r="7959" spans="1:24" x14ac:dyDescent="0.3">
      <c r="A7959" s="13"/>
      <c r="B7959" s="11">
        <v>8977</v>
      </c>
      <c r="C7959" s="14">
        <f t="shared" si="1580"/>
        <v>94.747</v>
      </c>
      <c r="D7959" s="13"/>
      <c r="E7959" s="14">
        <f t="shared" si="1582"/>
        <v>94.745999999999995</v>
      </c>
      <c r="F7959" s="21">
        <f t="shared" si="1586"/>
        <v>10</v>
      </c>
      <c r="G7959" s="13"/>
      <c r="H7959" s="21">
        <f t="shared" si="1581"/>
        <v>10</v>
      </c>
      <c r="I7959" s="13"/>
      <c r="J7959" s="11" t="str">
        <f t="shared" si="1583"/>
        <v>X</v>
      </c>
      <c r="K7959" s="11" t="str">
        <f t="shared" si="1584"/>
        <v/>
      </c>
      <c r="L7959" s="11" t="str">
        <f t="shared" si="1585"/>
        <v/>
      </c>
      <c r="M7959" s="13"/>
      <c r="X7959" s="13"/>
    </row>
    <row r="7960" spans="1:24" x14ac:dyDescent="0.3">
      <c r="A7960" s="13"/>
      <c r="B7960" s="11">
        <v>8978</v>
      </c>
      <c r="C7960" s="14">
        <f t="shared" si="1580"/>
        <v>94.752300000000005</v>
      </c>
      <c r="D7960" s="13"/>
      <c r="E7960" s="14">
        <f t="shared" si="1582"/>
        <v>94.751300000000001</v>
      </c>
      <c r="F7960" s="21">
        <f t="shared" si="1586"/>
        <v>10</v>
      </c>
      <c r="G7960" s="13"/>
      <c r="H7960" s="21">
        <f t="shared" si="1581"/>
        <v>10</v>
      </c>
      <c r="I7960" s="13"/>
      <c r="J7960" s="11" t="str">
        <f t="shared" si="1583"/>
        <v>X</v>
      </c>
      <c r="K7960" s="11" t="str">
        <f t="shared" si="1584"/>
        <v/>
      </c>
      <c r="L7960" s="11" t="str">
        <f t="shared" si="1585"/>
        <v/>
      </c>
      <c r="M7960" s="13"/>
      <c r="X7960" s="13"/>
    </row>
    <row r="7961" spans="1:24" x14ac:dyDescent="0.3">
      <c r="A7961" s="13"/>
      <c r="B7961" s="11">
        <v>8979</v>
      </c>
      <c r="C7961" s="14">
        <f t="shared" si="1580"/>
        <v>94.757599999999996</v>
      </c>
      <c r="D7961" s="13"/>
      <c r="E7961" s="14">
        <f t="shared" si="1582"/>
        <v>94.756600000000006</v>
      </c>
      <c r="F7961" s="21">
        <f t="shared" si="1586"/>
        <v>10</v>
      </c>
      <c r="G7961" s="13"/>
      <c r="H7961" s="21">
        <f t="shared" si="1581"/>
        <v>10</v>
      </c>
      <c r="I7961" s="13"/>
      <c r="J7961" s="11" t="str">
        <f t="shared" si="1583"/>
        <v>X</v>
      </c>
      <c r="K7961" s="11" t="str">
        <f t="shared" si="1584"/>
        <v/>
      </c>
      <c r="L7961" s="11" t="str">
        <f t="shared" si="1585"/>
        <v/>
      </c>
      <c r="M7961" s="13"/>
      <c r="X7961" s="13"/>
    </row>
    <row r="7962" spans="1:24" x14ac:dyDescent="0.3">
      <c r="A7962" s="13"/>
      <c r="B7962" s="11">
        <v>8980</v>
      </c>
      <c r="C7962" s="14">
        <f t="shared" si="1580"/>
        <v>94.762900000000002</v>
      </c>
      <c r="D7962" s="13"/>
      <c r="E7962" s="14">
        <f t="shared" si="1582"/>
        <v>94.761899999999997</v>
      </c>
      <c r="F7962" s="21">
        <f t="shared" si="1586"/>
        <v>10</v>
      </c>
      <c r="G7962" s="13"/>
      <c r="H7962" s="21">
        <f t="shared" si="1581"/>
        <v>10</v>
      </c>
      <c r="I7962" s="13"/>
      <c r="J7962" s="11" t="str">
        <f t="shared" si="1583"/>
        <v>X</v>
      </c>
      <c r="K7962" s="11" t="str">
        <f t="shared" si="1584"/>
        <v/>
      </c>
      <c r="L7962" s="11" t="str">
        <f t="shared" si="1585"/>
        <v/>
      </c>
      <c r="M7962" s="13"/>
      <c r="X7962" s="13"/>
    </row>
    <row r="7963" spans="1:24" x14ac:dyDescent="0.3">
      <c r="A7963" s="13"/>
      <c r="B7963" s="11">
        <v>8981</v>
      </c>
      <c r="C7963" s="14">
        <f t="shared" si="1580"/>
        <v>94.768100000000004</v>
      </c>
      <c r="D7963" s="13"/>
      <c r="E7963" s="14">
        <f t="shared" si="1582"/>
        <v>94.767200000000003</v>
      </c>
      <c r="F7963" s="21">
        <f t="shared" si="1586"/>
        <v>9</v>
      </c>
      <c r="G7963" s="13"/>
      <c r="H7963" s="21">
        <f t="shared" si="1581"/>
        <v>9</v>
      </c>
      <c r="I7963" s="13"/>
      <c r="J7963" s="11" t="str">
        <f t="shared" si="1583"/>
        <v>X</v>
      </c>
      <c r="K7963" s="11" t="str">
        <f t="shared" si="1584"/>
        <v/>
      </c>
      <c r="L7963" s="11" t="str">
        <f t="shared" si="1585"/>
        <v/>
      </c>
      <c r="M7963" s="13"/>
      <c r="X7963" s="13"/>
    </row>
    <row r="7964" spans="1:24" x14ac:dyDescent="0.3">
      <c r="A7964" s="13"/>
      <c r="B7964" s="11">
        <v>8982</v>
      </c>
      <c r="C7964" s="14">
        <f t="shared" si="1580"/>
        <v>94.773399999999995</v>
      </c>
      <c r="D7964" s="13"/>
      <c r="E7964" s="14">
        <f t="shared" si="1582"/>
        <v>94.772499999999994</v>
      </c>
      <c r="F7964" s="21">
        <f t="shared" si="1586"/>
        <v>9</v>
      </c>
      <c r="G7964" s="13"/>
      <c r="H7964" s="21">
        <f t="shared" si="1581"/>
        <v>9</v>
      </c>
      <c r="I7964" s="13"/>
      <c r="J7964" s="11" t="str">
        <f t="shared" si="1583"/>
        <v>X</v>
      </c>
      <c r="K7964" s="11" t="str">
        <f t="shared" si="1584"/>
        <v/>
      </c>
      <c r="L7964" s="11" t="str">
        <f t="shared" si="1585"/>
        <v/>
      </c>
      <c r="M7964" s="13"/>
      <c r="X7964" s="13"/>
    </row>
    <row r="7965" spans="1:24" x14ac:dyDescent="0.3">
      <c r="A7965" s="13"/>
      <c r="B7965" s="11">
        <v>8983</v>
      </c>
      <c r="C7965" s="14">
        <f t="shared" si="1580"/>
        <v>94.778700000000001</v>
      </c>
      <c r="D7965" s="13"/>
      <c r="E7965" s="14">
        <f t="shared" si="1582"/>
        <v>94.777799999999999</v>
      </c>
      <c r="F7965" s="21">
        <f t="shared" si="1586"/>
        <v>9</v>
      </c>
      <c r="G7965" s="13"/>
      <c r="H7965" s="21">
        <f t="shared" si="1581"/>
        <v>9</v>
      </c>
      <c r="I7965" s="13"/>
      <c r="J7965" s="11" t="str">
        <f t="shared" si="1583"/>
        <v>X</v>
      </c>
      <c r="K7965" s="11" t="str">
        <f t="shared" si="1584"/>
        <v/>
      </c>
      <c r="L7965" s="11" t="str">
        <f t="shared" si="1585"/>
        <v/>
      </c>
      <c r="M7965" s="13"/>
      <c r="X7965" s="13"/>
    </row>
    <row r="7966" spans="1:24" x14ac:dyDescent="0.3">
      <c r="A7966" s="13"/>
      <c r="B7966" s="11">
        <v>8984</v>
      </c>
      <c r="C7966" s="14">
        <f t="shared" si="1580"/>
        <v>94.784000000000006</v>
      </c>
      <c r="D7966" s="13"/>
      <c r="E7966" s="14">
        <f t="shared" si="1582"/>
        <v>94.783100000000005</v>
      </c>
      <c r="F7966" s="21">
        <f t="shared" si="1586"/>
        <v>9</v>
      </c>
      <c r="G7966" s="13"/>
      <c r="H7966" s="21">
        <f t="shared" si="1581"/>
        <v>9</v>
      </c>
      <c r="I7966" s="13"/>
      <c r="J7966" s="11" t="str">
        <f t="shared" si="1583"/>
        <v>X</v>
      </c>
      <c r="K7966" s="11" t="str">
        <f t="shared" si="1584"/>
        <v/>
      </c>
      <c r="L7966" s="11" t="str">
        <f t="shared" si="1585"/>
        <v/>
      </c>
      <c r="M7966" s="13"/>
      <c r="X7966" s="13"/>
    </row>
    <row r="7967" spans="1:24" x14ac:dyDescent="0.3">
      <c r="A7967" s="13"/>
      <c r="B7967" s="11">
        <v>8985</v>
      </c>
      <c r="C7967" s="14">
        <f t="shared" si="1580"/>
        <v>94.789199999999994</v>
      </c>
      <c r="D7967" s="13"/>
      <c r="E7967" s="14">
        <f t="shared" si="1582"/>
        <v>94.788399999999996</v>
      </c>
      <c r="F7967" s="21">
        <f t="shared" si="1586"/>
        <v>9</v>
      </c>
      <c r="G7967" s="13"/>
      <c r="H7967" s="21">
        <f t="shared" si="1581"/>
        <v>8</v>
      </c>
      <c r="I7967" s="13"/>
      <c r="J7967" s="11" t="str">
        <f t="shared" si="1583"/>
        <v/>
      </c>
      <c r="K7967" s="11" t="str">
        <f t="shared" si="1584"/>
        <v/>
      </c>
      <c r="L7967" s="11" t="str">
        <f t="shared" si="1585"/>
        <v>O</v>
      </c>
      <c r="M7967" s="13"/>
      <c r="X7967" s="13"/>
    </row>
    <row r="7968" spans="1:24" x14ac:dyDescent="0.3">
      <c r="A7968" s="13"/>
      <c r="B7968" s="11">
        <v>8986</v>
      </c>
      <c r="C7968" s="14">
        <f t="shared" si="1580"/>
        <v>94.794499999999999</v>
      </c>
      <c r="D7968" s="13"/>
      <c r="E7968" s="14">
        <f t="shared" si="1582"/>
        <v>94.793700000000001</v>
      </c>
      <c r="F7968" s="21">
        <f t="shared" si="1586"/>
        <v>9</v>
      </c>
      <c r="G7968" s="13"/>
      <c r="H7968" s="21">
        <f t="shared" si="1581"/>
        <v>8</v>
      </c>
      <c r="I7968" s="13"/>
      <c r="J7968" s="11" t="str">
        <f t="shared" si="1583"/>
        <v/>
      </c>
      <c r="K7968" s="11" t="str">
        <f t="shared" si="1584"/>
        <v/>
      </c>
      <c r="L7968" s="11" t="str">
        <f t="shared" si="1585"/>
        <v>O</v>
      </c>
      <c r="M7968" s="13"/>
      <c r="X7968" s="13"/>
    </row>
    <row r="7969" spans="1:24" x14ac:dyDescent="0.3">
      <c r="A7969" s="13"/>
      <c r="B7969" s="11">
        <v>8987</v>
      </c>
      <c r="C7969" s="14">
        <f t="shared" si="1580"/>
        <v>94.799800000000005</v>
      </c>
      <c r="D7969" s="13"/>
      <c r="E7969" s="14">
        <f t="shared" si="1582"/>
        <v>94.798900000000003</v>
      </c>
      <c r="F7969" s="21">
        <f t="shared" si="1586"/>
        <v>8</v>
      </c>
      <c r="G7969" s="13"/>
      <c r="H7969" s="21">
        <f t="shared" si="1581"/>
        <v>9</v>
      </c>
      <c r="I7969" s="13"/>
      <c r="J7969" s="11" t="str">
        <f t="shared" si="1583"/>
        <v/>
      </c>
      <c r="K7969" s="11" t="str">
        <f t="shared" si="1584"/>
        <v>U</v>
      </c>
      <c r="L7969" s="11" t="str">
        <f t="shared" si="1585"/>
        <v/>
      </c>
      <c r="M7969" s="13"/>
      <c r="X7969" s="13"/>
    </row>
    <row r="7970" spans="1:24" x14ac:dyDescent="0.3">
      <c r="A7970" s="13"/>
      <c r="B7970" s="11">
        <v>8988</v>
      </c>
      <c r="C7970" s="14">
        <f t="shared" si="1580"/>
        <v>94.805099999999996</v>
      </c>
      <c r="D7970" s="13"/>
      <c r="E7970" s="14">
        <f t="shared" si="1582"/>
        <v>94.804199999999994</v>
      </c>
      <c r="F7970" s="21">
        <f t="shared" si="1586"/>
        <v>8</v>
      </c>
      <c r="G7970" s="13"/>
      <c r="H7970" s="21">
        <f t="shared" si="1581"/>
        <v>9</v>
      </c>
      <c r="I7970" s="13"/>
      <c r="J7970" s="11" t="str">
        <f t="shared" si="1583"/>
        <v/>
      </c>
      <c r="K7970" s="11" t="str">
        <f t="shared" si="1584"/>
        <v>U</v>
      </c>
      <c r="L7970" s="11" t="str">
        <f t="shared" si="1585"/>
        <v/>
      </c>
      <c r="M7970" s="13"/>
      <c r="X7970" s="13"/>
    </row>
    <row r="7971" spans="1:24" x14ac:dyDescent="0.3">
      <c r="A7971" s="13"/>
      <c r="B7971" s="11">
        <v>8989</v>
      </c>
      <c r="C7971" s="14">
        <f t="shared" si="1580"/>
        <v>94.810299999999998</v>
      </c>
      <c r="D7971" s="13"/>
      <c r="E7971" s="14">
        <f t="shared" si="1582"/>
        <v>94.8095</v>
      </c>
      <c r="F7971" s="21">
        <f t="shared" si="1586"/>
        <v>8</v>
      </c>
      <c r="G7971" s="13"/>
      <c r="H7971" s="21">
        <f t="shared" si="1581"/>
        <v>8</v>
      </c>
      <c r="I7971" s="13"/>
      <c r="J7971" s="11" t="str">
        <f t="shared" si="1583"/>
        <v>X</v>
      </c>
      <c r="K7971" s="11" t="str">
        <f t="shared" si="1584"/>
        <v/>
      </c>
      <c r="L7971" s="11" t="str">
        <f t="shared" si="1585"/>
        <v/>
      </c>
      <c r="M7971" s="13"/>
      <c r="X7971" s="13"/>
    </row>
    <row r="7972" spans="1:24" x14ac:dyDescent="0.3">
      <c r="A7972" s="13"/>
      <c r="B7972" s="11">
        <v>8990</v>
      </c>
      <c r="C7972" s="14">
        <f t="shared" si="1580"/>
        <v>94.815600000000003</v>
      </c>
      <c r="D7972" s="13"/>
      <c r="E7972" s="14">
        <f t="shared" si="1582"/>
        <v>94.814800000000005</v>
      </c>
      <c r="F7972" s="21">
        <f t="shared" si="1586"/>
        <v>8</v>
      </c>
      <c r="G7972" s="13"/>
      <c r="H7972" s="21">
        <f t="shared" si="1581"/>
        <v>8</v>
      </c>
      <c r="I7972" s="13"/>
      <c r="J7972" s="11" t="str">
        <f t="shared" si="1583"/>
        <v>X</v>
      </c>
      <c r="K7972" s="11" t="str">
        <f t="shared" si="1584"/>
        <v/>
      </c>
      <c r="L7972" s="11" t="str">
        <f t="shared" si="1585"/>
        <v/>
      </c>
      <c r="M7972" s="13"/>
      <c r="X7972" s="13"/>
    </row>
    <row r="7973" spans="1:24" x14ac:dyDescent="0.3">
      <c r="A7973" s="13"/>
      <c r="B7973" s="11">
        <v>8991</v>
      </c>
      <c r="C7973" s="14">
        <f t="shared" si="1580"/>
        <v>94.820899999999995</v>
      </c>
      <c r="D7973" s="13"/>
      <c r="E7973" s="14">
        <f t="shared" si="1582"/>
        <v>94.820099999999996</v>
      </c>
      <c r="F7973" s="21">
        <f t="shared" si="1586"/>
        <v>8</v>
      </c>
      <c r="G7973" s="13"/>
      <c r="H7973" s="21">
        <f t="shared" si="1581"/>
        <v>8</v>
      </c>
      <c r="I7973" s="13"/>
      <c r="J7973" s="11" t="str">
        <f t="shared" si="1583"/>
        <v>X</v>
      </c>
      <c r="K7973" s="11" t="str">
        <f t="shared" si="1584"/>
        <v/>
      </c>
      <c r="L7973" s="11" t="str">
        <f t="shared" si="1585"/>
        <v/>
      </c>
      <c r="M7973" s="13"/>
      <c r="X7973" s="13"/>
    </row>
    <row r="7974" spans="1:24" x14ac:dyDescent="0.3">
      <c r="A7974" s="13"/>
      <c r="B7974" s="11">
        <v>8992</v>
      </c>
      <c r="C7974" s="14">
        <f t="shared" si="1580"/>
        <v>94.8262</v>
      </c>
      <c r="D7974" s="13"/>
      <c r="E7974" s="14">
        <f t="shared" si="1582"/>
        <v>94.825400000000002</v>
      </c>
      <c r="F7974" s="21">
        <f t="shared" si="1586"/>
        <v>8</v>
      </c>
      <c r="G7974" s="13"/>
      <c r="H7974" s="21">
        <f t="shared" si="1581"/>
        <v>8</v>
      </c>
      <c r="I7974" s="13"/>
      <c r="J7974" s="11" t="str">
        <f t="shared" si="1583"/>
        <v>X</v>
      </c>
      <c r="K7974" s="11" t="str">
        <f t="shared" si="1584"/>
        <v/>
      </c>
      <c r="L7974" s="11" t="str">
        <f t="shared" si="1585"/>
        <v/>
      </c>
      <c r="M7974" s="13"/>
      <c r="X7974" s="13"/>
    </row>
    <row r="7975" spans="1:24" x14ac:dyDescent="0.3">
      <c r="A7975" s="13"/>
      <c r="B7975" s="11">
        <v>8993</v>
      </c>
      <c r="C7975" s="14">
        <f t="shared" si="1580"/>
        <v>94.831400000000002</v>
      </c>
      <c r="D7975" s="13"/>
      <c r="E7975" s="14">
        <f t="shared" si="1582"/>
        <v>94.830699999999993</v>
      </c>
      <c r="F7975" s="21">
        <f t="shared" si="1586"/>
        <v>7</v>
      </c>
      <c r="G7975" s="13"/>
      <c r="H7975" s="21">
        <f t="shared" si="1581"/>
        <v>7</v>
      </c>
      <c r="I7975" s="13"/>
      <c r="J7975" s="11" t="str">
        <f t="shared" si="1583"/>
        <v>X</v>
      </c>
      <c r="K7975" s="11" t="str">
        <f t="shared" si="1584"/>
        <v/>
      </c>
      <c r="L7975" s="11" t="str">
        <f t="shared" si="1585"/>
        <v/>
      </c>
      <c r="M7975" s="13"/>
      <c r="X7975" s="13"/>
    </row>
    <row r="7976" spans="1:24" x14ac:dyDescent="0.3">
      <c r="A7976" s="13"/>
      <c r="B7976" s="11">
        <v>8994</v>
      </c>
      <c r="C7976" s="14">
        <f t="shared" si="1580"/>
        <v>94.836699999999993</v>
      </c>
      <c r="D7976" s="13"/>
      <c r="E7976" s="14">
        <f t="shared" si="1582"/>
        <v>94.835999999999999</v>
      </c>
      <c r="F7976" s="21">
        <f t="shared" si="1586"/>
        <v>7</v>
      </c>
      <c r="G7976" s="13"/>
      <c r="H7976" s="21">
        <f t="shared" si="1581"/>
        <v>7</v>
      </c>
      <c r="I7976" s="13"/>
      <c r="J7976" s="11" t="str">
        <f t="shared" si="1583"/>
        <v>X</v>
      </c>
      <c r="K7976" s="11" t="str">
        <f t="shared" si="1584"/>
        <v/>
      </c>
      <c r="L7976" s="11" t="str">
        <f t="shared" si="1585"/>
        <v/>
      </c>
      <c r="M7976" s="13"/>
      <c r="X7976" s="13"/>
    </row>
    <row r="7977" spans="1:24" x14ac:dyDescent="0.3">
      <c r="A7977" s="13"/>
      <c r="B7977" s="11">
        <v>8995</v>
      </c>
      <c r="C7977" s="14">
        <f t="shared" si="1580"/>
        <v>94.841999999999999</v>
      </c>
      <c r="D7977" s="13"/>
      <c r="E7977" s="14">
        <f t="shared" si="1582"/>
        <v>94.841300000000004</v>
      </c>
      <c r="F7977" s="21">
        <f t="shared" si="1586"/>
        <v>7</v>
      </c>
      <c r="G7977" s="13"/>
      <c r="H7977" s="21">
        <f t="shared" si="1581"/>
        <v>7</v>
      </c>
      <c r="I7977" s="13"/>
      <c r="J7977" s="11" t="str">
        <f t="shared" si="1583"/>
        <v>X</v>
      </c>
      <c r="K7977" s="11" t="str">
        <f t="shared" si="1584"/>
        <v/>
      </c>
      <c r="L7977" s="11" t="str">
        <f t="shared" si="1585"/>
        <v/>
      </c>
      <c r="M7977" s="13"/>
      <c r="X7977" s="13"/>
    </row>
    <row r="7978" spans="1:24" x14ac:dyDescent="0.3">
      <c r="A7978" s="13"/>
      <c r="B7978" s="11">
        <v>8996</v>
      </c>
      <c r="C7978" s="14">
        <f t="shared" si="1580"/>
        <v>94.847200000000001</v>
      </c>
      <c r="D7978" s="13"/>
      <c r="E7978" s="14">
        <f t="shared" si="1582"/>
        <v>94.846599999999995</v>
      </c>
      <c r="F7978" s="21">
        <f t="shared" si="1586"/>
        <v>7</v>
      </c>
      <c r="G7978" s="13"/>
      <c r="H7978" s="21">
        <f t="shared" si="1581"/>
        <v>5.9999999999999991</v>
      </c>
      <c r="I7978" s="13"/>
      <c r="J7978" s="11" t="str">
        <f t="shared" si="1583"/>
        <v/>
      </c>
      <c r="K7978" s="11" t="str">
        <f t="shared" si="1584"/>
        <v/>
      </c>
      <c r="L7978" s="11" t="str">
        <f t="shared" si="1585"/>
        <v>O</v>
      </c>
      <c r="M7978" s="13"/>
      <c r="X7978" s="13"/>
    </row>
    <row r="7979" spans="1:24" x14ac:dyDescent="0.3">
      <c r="A7979" s="13"/>
      <c r="B7979" s="11">
        <v>8997</v>
      </c>
      <c r="C7979" s="14">
        <f t="shared" si="1580"/>
        <v>94.852500000000006</v>
      </c>
      <c r="D7979" s="13"/>
      <c r="E7979" s="14">
        <f t="shared" si="1582"/>
        <v>94.851900000000001</v>
      </c>
      <c r="F7979" s="21">
        <f t="shared" si="1586"/>
        <v>7</v>
      </c>
      <c r="G7979" s="13"/>
      <c r="H7979" s="21">
        <f t="shared" si="1581"/>
        <v>5.9999999999999991</v>
      </c>
      <c r="I7979" s="13"/>
      <c r="J7979" s="11" t="str">
        <f t="shared" ref="J7979:J8006" si="1587">IF(H7979=F7979,"X","")</f>
        <v/>
      </c>
      <c r="K7979" s="11" t="str">
        <f t="shared" ref="K7979:K8006" si="1588">IF(H7979&gt;F7979,"U","")</f>
        <v/>
      </c>
      <c r="L7979" s="11" t="str">
        <f t="shared" ref="L7979:L8006" si="1589">IF(H7979&lt;F7979,"O","")</f>
        <v>O</v>
      </c>
      <c r="M7979" s="13"/>
      <c r="X7979" s="13"/>
    </row>
    <row r="7980" spans="1:24" x14ac:dyDescent="0.3">
      <c r="A7980" s="13"/>
      <c r="B7980" s="11">
        <v>8998</v>
      </c>
      <c r="C7980" s="14">
        <f t="shared" si="1580"/>
        <v>94.857799999999997</v>
      </c>
      <c r="D7980" s="13"/>
      <c r="E7980" s="14">
        <f t="shared" si="1582"/>
        <v>94.857100000000003</v>
      </c>
      <c r="F7980" s="21">
        <f t="shared" si="1586"/>
        <v>7</v>
      </c>
      <c r="G7980" s="13"/>
      <c r="H7980" s="21">
        <f t="shared" si="1581"/>
        <v>7</v>
      </c>
      <c r="I7980" s="13"/>
      <c r="J7980" s="11" t="str">
        <f t="shared" si="1587"/>
        <v>X</v>
      </c>
      <c r="K7980" s="11" t="str">
        <f t="shared" si="1588"/>
        <v/>
      </c>
      <c r="L7980" s="11" t="str">
        <f t="shared" si="1589"/>
        <v/>
      </c>
      <c r="M7980" s="13"/>
      <c r="X7980" s="13"/>
    </row>
    <row r="7981" spans="1:24" x14ac:dyDescent="0.3">
      <c r="A7981" s="13"/>
      <c r="B7981" s="11">
        <v>8999</v>
      </c>
      <c r="C7981" s="14">
        <f t="shared" si="1580"/>
        <v>94.863100000000003</v>
      </c>
      <c r="D7981" s="13"/>
      <c r="E7981" s="14">
        <f t="shared" si="1582"/>
        <v>94.862399999999994</v>
      </c>
      <c r="F7981" s="21">
        <f t="shared" ref="F7981:F8006" si="1590">ROUND(((1-(E7981-94))/0.14)*(13/2),0)</f>
        <v>6</v>
      </c>
      <c r="G7981" s="13"/>
      <c r="H7981" s="21">
        <f t="shared" si="1581"/>
        <v>7</v>
      </c>
      <c r="I7981" s="13"/>
      <c r="J7981" s="11" t="str">
        <f t="shared" si="1587"/>
        <v/>
      </c>
      <c r="K7981" s="11" t="str">
        <f t="shared" si="1588"/>
        <v>U</v>
      </c>
      <c r="L7981" s="11" t="str">
        <f t="shared" si="1589"/>
        <v/>
      </c>
      <c r="M7981" s="13"/>
      <c r="X7981" s="13"/>
    </row>
    <row r="7982" spans="1:24" x14ac:dyDescent="0.3">
      <c r="A7982" s="13"/>
      <c r="B7982" s="11">
        <v>9000</v>
      </c>
      <c r="C7982" s="14">
        <f t="shared" si="1580"/>
        <v>94.868300000000005</v>
      </c>
      <c r="D7982" s="13"/>
      <c r="E7982" s="14">
        <f t="shared" si="1582"/>
        <v>94.867699999999999</v>
      </c>
      <c r="F7982" s="21">
        <f t="shared" si="1590"/>
        <v>6</v>
      </c>
      <c r="G7982" s="13"/>
      <c r="H7982" s="21">
        <f t="shared" si="1581"/>
        <v>5.9999999999999991</v>
      </c>
      <c r="I7982" s="13"/>
      <c r="J7982" s="11" t="str">
        <f t="shared" si="1587"/>
        <v>X</v>
      </c>
      <c r="K7982" s="11" t="str">
        <f t="shared" si="1588"/>
        <v/>
      </c>
      <c r="L7982" s="11" t="str">
        <f t="shared" si="1589"/>
        <v/>
      </c>
      <c r="M7982" s="13"/>
      <c r="X7982" s="13"/>
    </row>
    <row r="7983" spans="1:24" x14ac:dyDescent="0.3">
      <c r="A7983" s="13"/>
      <c r="B7983" s="11">
        <v>9001</v>
      </c>
      <c r="C7983" s="14">
        <f t="shared" si="1580"/>
        <v>94.873599999999996</v>
      </c>
      <c r="D7983" s="13"/>
      <c r="E7983" s="14">
        <f t="shared" si="1582"/>
        <v>94.873000000000005</v>
      </c>
      <c r="F7983" s="21">
        <f t="shared" si="1590"/>
        <v>6</v>
      </c>
      <c r="G7983" s="13"/>
      <c r="H7983" s="21">
        <f t="shared" si="1581"/>
        <v>5.9999999999999991</v>
      </c>
      <c r="I7983" s="13"/>
      <c r="J7983" s="11" t="str">
        <f t="shared" si="1587"/>
        <v>X</v>
      </c>
      <c r="K7983" s="11" t="str">
        <f t="shared" si="1588"/>
        <v/>
      </c>
      <c r="L7983" s="11" t="str">
        <f t="shared" si="1589"/>
        <v/>
      </c>
      <c r="M7983" s="13"/>
      <c r="X7983" s="13"/>
    </row>
    <row r="7984" spans="1:24" x14ac:dyDescent="0.3">
      <c r="A7984" s="13"/>
      <c r="B7984" s="11">
        <v>9002</v>
      </c>
      <c r="C7984" s="14">
        <f t="shared" si="1580"/>
        <v>94.878900000000002</v>
      </c>
      <c r="D7984" s="13"/>
      <c r="E7984" s="14">
        <f t="shared" si="1582"/>
        <v>94.878299999999996</v>
      </c>
      <c r="F7984" s="21">
        <f t="shared" si="1590"/>
        <v>6</v>
      </c>
      <c r="G7984" s="13"/>
      <c r="H7984" s="21">
        <f t="shared" si="1581"/>
        <v>5.9999999999999991</v>
      </c>
      <c r="I7984" s="13"/>
      <c r="J7984" s="11" t="str">
        <f t="shared" si="1587"/>
        <v>X</v>
      </c>
      <c r="K7984" s="11" t="str">
        <f t="shared" si="1588"/>
        <v/>
      </c>
      <c r="L7984" s="11" t="str">
        <f t="shared" si="1589"/>
        <v/>
      </c>
      <c r="M7984" s="13"/>
      <c r="X7984" s="13"/>
    </row>
    <row r="7985" spans="1:24" x14ac:dyDescent="0.3">
      <c r="A7985" s="13"/>
      <c r="B7985" s="11">
        <v>9003</v>
      </c>
      <c r="C7985" s="14">
        <f t="shared" si="1580"/>
        <v>94.884100000000004</v>
      </c>
      <c r="D7985" s="13"/>
      <c r="E7985" s="14">
        <f t="shared" si="1582"/>
        <v>94.883600000000001</v>
      </c>
      <c r="F7985" s="21">
        <f t="shared" si="1590"/>
        <v>5</v>
      </c>
      <c r="G7985" s="13"/>
      <c r="H7985" s="21">
        <f t="shared" si="1581"/>
        <v>5</v>
      </c>
      <c r="I7985" s="13"/>
      <c r="J7985" s="11" t="str">
        <f t="shared" si="1587"/>
        <v>X</v>
      </c>
      <c r="K7985" s="11" t="str">
        <f t="shared" si="1588"/>
        <v/>
      </c>
      <c r="L7985" s="11" t="str">
        <f t="shared" si="1589"/>
        <v/>
      </c>
      <c r="M7985" s="13"/>
      <c r="X7985" s="13"/>
    </row>
    <row r="7986" spans="1:24" x14ac:dyDescent="0.3">
      <c r="A7986" s="13"/>
      <c r="B7986" s="11">
        <v>9004</v>
      </c>
      <c r="C7986" s="14">
        <f t="shared" si="1580"/>
        <v>94.889399999999995</v>
      </c>
      <c r="D7986" s="13"/>
      <c r="E7986" s="14">
        <f t="shared" si="1582"/>
        <v>94.888900000000007</v>
      </c>
      <c r="F7986" s="21">
        <f t="shared" si="1590"/>
        <v>5</v>
      </c>
      <c r="G7986" s="13"/>
      <c r="H7986" s="21">
        <f t="shared" si="1581"/>
        <v>5</v>
      </c>
      <c r="I7986" s="13"/>
      <c r="J7986" s="11" t="str">
        <f t="shared" si="1587"/>
        <v>X</v>
      </c>
      <c r="K7986" s="11" t="str">
        <f t="shared" si="1588"/>
        <v/>
      </c>
      <c r="L7986" s="11" t="str">
        <f t="shared" si="1589"/>
        <v/>
      </c>
      <c r="M7986" s="13"/>
      <c r="X7986" s="13"/>
    </row>
    <row r="7987" spans="1:24" x14ac:dyDescent="0.3">
      <c r="A7987" s="13"/>
      <c r="B7987" s="11">
        <v>9005</v>
      </c>
      <c r="C7987" s="14">
        <f t="shared" si="1580"/>
        <v>94.8947</v>
      </c>
      <c r="D7987" s="13"/>
      <c r="E7987" s="14">
        <f t="shared" si="1582"/>
        <v>94.894199999999998</v>
      </c>
      <c r="F7987" s="21">
        <f t="shared" si="1590"/>
        <v>5</v>
      </c>
      <c r="G7987" s="13"/>
      <c r="H7987" s="21">
        <f t="shared" si="1581"/>
        <v>5</v>
      </c>
      <c r="I7987" s="13"/>
      <c r="J7987" s="11" t="str">
        <f t="shared" si="1587"/>
        <v>X</v>
      </c>
      <c r="K7987" s="11" t="str">
        <f t="shared" si="1588"/>
        <v/>
      </c>
      <c r="L7987" s="11" t="str">
        <f t="shared" si="1589"/>
        <v/>
      </c>
      <c r="M7987" s="13"/>
      <c r="X7987" s="13"/>
    </row>
    <row r="7988" spans="1:24" x14ac:dyDescent="0.3">
      <c r="A7988" s="13"/>
      <c r="B7988" s="11">
        <v>9006</v>
      </c>
      <c r="C7988" s="14">
        <f t="shared" si="1580"/>
        <v>94.899900000000002</v>
      </c>
      <c r="D7988" s="13"/>
      <c r="E7988" s="14">
        <f t="shared" si="1582"/>
        <v>94.899500000000003</v>
      </c>
      <c r="F7988" s="21">
        <f t="shared" si="1590"/>
        <v>5</v>
      </c>
      <c r="G7988" s="13"/>
      <c r="H7988" s="21">
        <f t="shared" si="1581"/>
        <v>4</v>
      </c>
      <c r="I7988" s="13"/>
      <c r="J7988" s="11" t="str">
        <f t="shared" si="1587"/>
        <v/>
      </c>
      <c r="K7988" s="11" t="str">
        <f t="shared" si="1588"/>
        <v/>
      </c>
      <c r="L7988" s="11" t="str">
        <f t="shared" si="1589"/>
        <v>O</v>
      </c>
      <c r="M7988" s="13"/>
      <c r="X7988" s="13"/>
    </row>
    <row r="7989" spans="1:24" x14ac:dyDescent="0.3">
      <c r="A7989" s="13"/>
      <c r="B7989" s="11">
        <v>9007</v>
      </c>
      <c r="C7989" s="14">
        <f t="shared" si="1580"/>
        <v>94.905199999999994</v>
      </c>
      <c r="D7989" s="13"/>
      <c r="E7989" s="14">
        <f t="shared" si="1582"/>
        <v>94.904799999999994</v>
      </c>
      <c r="F7989" s="21">
        <f t="shared" si="1590"/>
        <v>4</v>
      </c>
      <c r="G7989" s="13"/>
      <c r="H7989" s="21">
        <f t="shared" si="1581"/>
        <v>4</v>
      </c>
      <c r="I7989" s="13"/>
      <c r="J7989" s="11" t="str">
        <f t="shared" si="1587"/>
        <v>X</v>
      </c>
      <c r="K7989" s="11" t="str">
        <f t="shared" si="1588"/>
        <v/>
      </c>
      <c r="L7989" s="11" t="str">
        <f t="shared" si="1589"/>
        <v/>
      </c>
      <c r="M7989" s="13"/>
      <c r="X7989" s="13"/>
    </row>
    <row r="7990" spans="1:24" x14ac:dyDescent="0.3">
      <c r="A7990" s="13"/>
      <c r="B7990" s="11">
        <v>9008</v>
      </c>
      <c r="C7990" s="14">
        <f t="shared" si="1580"/>
        <v>94.910499999999999</v>
      </c>
      <c r="D7990" s="13"/>
      <c r="E7990" s="14">
        <f t="shared" si="1582"/>
        <v>94.9101</v>
      </c>
      <c r="F7990" s="21">
        <f t="shared" si="1590"/>
        <v>4</v>
      </c>
      <c r="G7990" s="13"/>
      <c r="H7990" s="21">
        <f t="shared" si="1581"/>
        <v>4</v>
      </c>
      <c r="I7990" s="13"/>
      <c r="J7990" s="11" t="str">
        <f t="shared" si="1587"/>
        <v>X</v>
      </c>
      <c r="K7990" s="11" t="str">
        <f t="shared" si="1588"/>
        <v/>
      </c>
      <c r="L7990" s="11" t="str">
        <f t="shared" si="1589"/>
        <v/>
      </c>
      <c r="M7990" s="13"/>
      <c r="X7990" s="13"/>
    </row>
    <row r="7991" spans="1:24" x14ac:dyDescent="0.3">
      <c r="A7991" s="13"/>
      <c r="B7991" s="11">
        <v>9009</v>
      </c>
      <c r="C7991" s="14">
        <f t="shared" si="1580"/>
        <v>94.915800000000004</v>
      </c>
      <c r="D7991" s="13"/>
      <c r="E7991" s="14">
        <f t="shared" si="1582"/>
        <v>94.915300000000002</v>
      </c>
      <c r="F7991" s="21">
        <f t="shared" si="1590"/>
        <v>4</v>
      </c>
      <c r="G7991" s="13"/>
      <c r="H7991" s="21">
        <f t="shared" si="1581"/>
        <v>5</v>
      </c>
      <c r="I7991" s="13"/>
      <c r="J7991" s="11" t="str">
        <f t="shared" si="1587"/>
        <v/>
      </c>
      <c r="K7991" s="11" t="str">
        <f t="shared" si="1588"/>
        <v>U</v>
      </c>
      <c r="L7991" s="11" t="str">
        <f t="shared" si="1589"/>
        <v/>
      </c>
      <c r="M7991" s="13"/>
      <c r="X7991" s="13"/>
    </row>
    <row r="7992" spans="1:24" x14ac:dyDescent="0.3">
      <c r="A7992" s="13"/>
      <c r="B7992" s="11">
        <v>9010</v>
      </c>
      <c r="C7992" s="14">
        <f t="shared" si="1580"/>
        <v>94.921000000000006</v>
      </c>
      <c r="D7992" s="13"/>
      <c r="E7992" s="14">
        <f t="shared" si="1582"/>
        <v>94.920599999999993</v>
      </c>
      <c r="F7992" s="21">
        <f t="shared" si="1590"/>
        <v>4</v>
      </c>
      <c r="G7992" s="13"/>
      <c r="H7992" s="21">
        <f t="shared" si="1581"/>
        <v>4</v>
      </c>
      <c r="I7992" s="13"/>
      <c r="J7992" s="11" t="str">
        <f t="shared" si="1587"/>
        <v>X</v>
      </c>
      <c r="K7992" s="11" t="str">
        <f t="shared" si="1588"/>
        <v/>
      </c>
      <c r="L7992" s="11" t="str">
        <f t="shared" si="1589"/>
        <v/>
      </c>
      <c r="M7992" s="13"/>
      <c r="X7992" s="13"/>
    </row>
    <row r="7993" spans="1:24" x14ac:dyDescent="0.3">
      <c r="A7993" s="13"/>
      <c r="B7993" s="11">
        <v>9011</v>
      </c>
      <c r="C7993" s="14">
        <f t="shared" si="1580"/>
        <v>94.926299999999998</v>
      </c>
      <c r="D7993" s="13"/>
      <c r="E7993" s="14">
        <f t="shared" si="1582"/>
        <v>94.925899999999999</v>
      </c>
      <c r="F7993" s="21">
        <f t="shared" si="1590"/>
        <v>3</v>
      </c>
      <c r="G7993" s="13"/>
      <c r="H7993" s="21">
        <f t="shared" si="1581"/>
        <v>4</v>
      </c>
      <c r="I7993" s="13"/>
      <c r="J7993" s="11" t="str">
        <f t="shared" si="1587"/>
        <v/>
      </c>
      <c r="K7993" s="11" t="str">
        <f t="shared" si="1588"/>
        <v>U</v>
      </c>
      <c r="L7993" s="11" t="str">
        <f t="shared" si="1589"/>
        <v/>
      </c>
      <c r="M7993" s="13"/>
      <c r="X7993" s="13"/>
    </row>
    <row r="7994" spans="1:24" x14ac:dyDescent="0.3">
      <c r="A7994" s="13"/>
      <c r="B7994" s="11">
        <v>9012</v>
      </c>
      <c r="C7994" s="14">
        <f t="shared" si="1580"/>
        <v>94.931600000000003</v>
      </c>
      <c r="D7994" s="13"/>
      <c r="E7994" s="14">
        <f t="shared" si="1582"/>
        <v>94.931200000000004</v>
      </c>
      <c r="F7994" s="21">
        <f t="shared" si="1590"/>
        <v>3</v>
      </c>
      <c r="G7994" s="13"/>
      <c r="H7994" s="21">
        <f t="shared" si="1581"/>
        <v>4</v>
      </c>
      <c r="I7994" s="13"/>
      <c r="J7994" s="11" t="str">
        <f t="shared" si="1587"/>
        <v/>
      </c>
      <c r="K7994" s="11" t="str">
        <f t="shared" si="1588"/>
        <v>U</v>
      </c>
      <c r="L7994" s="11" t="str">
        <f t="shared" si="1589"/>
        <v/>
      </c>
      <c r="M7994" s="13"/>
      <c r="X7994" s="13"/>
    </row>
    <row r="7995" spans="1:24" x14ac:dyDescent="0.3">
      <c r="A7995" s="13"/>
      <c r="B7995" s="11">
        <v>9013</v>
      </c>
      <c r="C7995" s="14">
        <f t="shared" si="1580"/>
        <v>94.936800000000005</v>
      </c>
      <c r="D7995" s="13"/>
      <c r="E7995" s="14">
        <f t="shared" si="1582"/>
        <v>94.936499999999995</v>
      </c>
      <c r="F7995" s="21">
        <f t="shared" si="1590"/>
        <v>3</v>
      </c>
      <c r="G7995" s="13"/>
      <c r="H7995" s="21">
        <f t="shared" si="1581"/>
        <v>2.9999999999999996</v>
      </c>
      <c r="I7995" s="13"/>
      <c r="J7995" s="11" t="str">
        <f t="shared" si="1587"/>
        <v>X</v>
      </c>
      <c r="K7995" s="11" t="str">
        <f t="shared" si="1588"/>
        <v/>
      </c>
      <c r="L7995" s="11" t="str">
        <f t="shared" si="1589"/>
        <v/>
      </c>
      <c r="M7995" s="13"/>
      <c r="X7995" s="13"/>
    </row>
    <row r="7996" spans="1:24" x14ac:dyDescent="0.3">
      <c r="A7996" s="13"/>
      <c r="B7996" s="11">
        <v>9014</v>
      </c>
      <c r="C7996" s="14">
        <f t="shared" si="1580"/>
        <v>94.942099999999996</v>
      </c>
      <c r="D7996" s="13"/>
      <c r="E7996" s="14">
        <f t="shared" si="1582"/>
        <v>94.941800000000001</v>
      </c>
      <c r="F7996" s="21">
        <f t="shared" si="1590"/>
        <v>3</v>
      </c>
      <c r="G7996" s="13"/>
      <c r="H7996" s="21">
        <f t="shared" si="1581"/>
        <v>2.9999999999999996</v>
      </c>
      <c r="I7996" s="13"/>
      <c r="J7996" s="11" t="str">
        <f t="shared" si="1587"/>
        <v>X</v>
      </c>
      <c r="K7996" s="11" t="str">
        <f t="shared" si="1588"/>
        <v/>
      </c>
      <c r="L7996" s="11" t="str">
        <f t="shared" si="1589"/>
        <v/>
      </c>
      <c r="M7996" s="13"/>
      <c r="X7996" s="13"/>
    </row>
    <row r="7997" spans="1:24" x14ac:dyDescent="0.3">
      <c r="A7997" s="13"/>
      <c r="B7997" s="11">
        <v>9015</v>
      </c>
      <c r="C7997" s="14">
        <f t="shared" si="1580"/>
        <v>94.947400000000002</v>
      </c>
      <c r="D7997" s="13"/>
      <c r="E7997" s="14">
        <f t="shared" si="1582"/>
        <v>94.947100000000006</v>
      </c>
      <c r="F7997" s="21">
        <f t="shared" si="1590"/>
        <v>2</v>
      </c>
      <c r="G7997" s="13"/>
      <c r="H7997" s="21">
        <f t="shared" si="1581"/>
        <v>2.9999999999999996</v>
      </c>
      <c r="I7997" s="13"/>
      <c r="J7997" s="11" t="str">
        <f t="shared" si="1587"/>
        <v/>
      </c>
      <c r="K7997" s="11" t="str">
        <f t="shared" si="1588"/>
        <v>U</v>
      </c>
      <c r="L7997" s="11" t="str">
        <f t="shared" si="1589"/>
        <v/>
      </c>
      <c r="M7997" s="13"/>
      <c r="X7997" s="13"/>
    </row>
    <row r="7998" spans="1:24" x14ac:dyDescent="0.3">
      <c r="A7998" s="13"/>
      <c r="B7998" s="11">
        <v>9016</v>
      </c>
      <c r="C7998" s="14">
        <f t="shared" si="1580"/>
        <v>94.952600000000004</v>
      </c>
      <c r="D7998" s="13"/>
      <c r="E7998" s="14">
        <f t="shared" si="1582"/>
        <v>94.952399999999997</v>
      </c>
      <c r="F7998" s="21">
        <f t="shared" si="1590"/>
        <v>2</v>
      </c>
      <c r="G7998" s="13"/>
      <c r="H7998" s="21">
        <f t="shared" si="1581"/>
        <v>2</v>
      </c>
      <c r="I7998" s="13"/>
      <c r="J7998" s="11" t="str">
        <f t="shared" si="1587"/>
        <v>X</v>
      </c>
      <c r="K7998" s="11" t="str">
        <f t="shared" si="1588"/>
        <v/>
      </c>
      <c r="L7998" s="11" t="str">
        <f t="shared" si="1589"/>
        <v/>
      </c>
      <c r="M7998" s="13"/>
      <c r="X7998" s="13"/>
    </row>
    <row r="7999" spans="1:24" x14ac:dyDescent="0.3">
      <c r="A7999" s="13"/>
      <c r="B7999" s="11">
        <v>9017</v>
      </c>
      <c r="C7999" s="14">
        <f t="shared" si="1580"/>
        <v>94.957899999999995</v>
      </c>
      <c r="D7999" s="13"/>
      <c r="E7999" s="14">
        <f t="shared" si="1582"/>
        <v>94.957700000000003</v>
      </c>
      <c r="F7999" s="21">
        <f t="shared" si="1590"/>
        <v>2</v>
      </c>
      <c r="G7999" s="13"/>
      <c r="H7999" s="21">
        <f t="shared" si="1581"/>
        <v>2</v>
      </c>
      <c r="I7999" s="13"/>
      <c r="J7999" s="11" t="str">
        <f t="shared" si="1587"/>
        <v>X</v>
      </c>
      <c r="K7999" s="11" t="str">
        <f t="shared" si="1588"/>
        <v/>
      </c>
      <c r="L7999" s="11" t="str">
        <f t="shared" si="1589"/>
        <v/>
      </c>
      <c r="M7999" s="13"/>
      <c r="X7999" s="13"/>
    </row>
    <row r="8000" spans="1:24" x14ac:dyDescent="0.3">
      <c r="A8000" s="13"/>
      <c r="B8000" s="11">
        <v>9018</v>
      </c>
      <c r="C8000" s="14">
        <f t="shared" si="1580"/>
        <v>94.963200000000001</v>
      </c>
      <c r="D8000" s="13"/>
      <c r="E8000" s="14">
        <f t="shared" si="1582"/>
        <v>94.962999999999994</v>
      </c>
      <c r="F8000" s="21">
        <f t="shared" si="1590"/>
        <v>2</v>
      </c>
      <c r="G8000" s="13"/>
      <c r="H8000" s="21">
        <f t="shared" si="1581"/>
        <v>2</v>
      </c>
      <c r="I8000" s="13"/>
      <c r="J8000" s="11" t="str">
        <f t="shared" si="1587"/>
        <v>X</v>
      </c>
      <c r="K8000" s="11" t="str">
        <f t="shared" si="1588"/>
        <v/>
      </c>
      <c r="L8000" s="11" t="str">
        <f t="shared" si="1589"/>
        <v/>
      </c>
      <c r="M8000" s="13"/>
      <c r="X8000" s="13"/>
    </row>
    <row r="8001" spans="1:24" x14ac:dyDescent="0.3">
      <c r="A8001" s="13"/>
      <c r="B8001" s="11">
        <v>9019</v>
      </c>
      <c r="C8001" s="14">
        <f t="shared" si="1580"/>
        <v>94.968400000000003</v>
      </c>
      <c r="D8001" s="13"/>
      <c r="E8001" s="14">
        <f t="shared" si="1582"/>
        <v>94.968299999999999</v>
      </c>
      <c r="F8001" s="21">
        <f t="shared" si="1590"/>
        <v>1</v>
      </c>
      <c r="G8001" s="13"/>
      <c r="H8001" s="21">
        <f t="shared" si="1581"/>
        <v>1</v>
      </c>
      <c r="I8001" s="13"/>
      <c r="J8001" s="11" t="str">
        <f t="shared" si="1587"/>
        <v>X</v>
      </c>
      <c r="K8001" s="11" t="str">
        <f t="shared" si="1588"/>
        <v/>
      </c>
      <c r="L8001" s="11" t="str">
        <f t="shared" si="1589"/>
        <v/>
      </c>
      <c r="M8001" s="13"/>
      <c r="X8001" s="13"/>
    </row>
    <row r="8002" spans="1:24" x14ac:dyDescent="0.3">
      <c r="A8002" s="13"/>
      <c r="B8002" s="11">
        <v>9020</v>
      </c>
      <c r="C8002" s="14">
        <f t="shared" si="1580"/>
        <v>94.973699999999994</v>
      </c>
      <c r="D8002" s="13"/>
      <c r="E8002" s="14">
        <f t="shared" si="1582"/>
        <v>94.973500000000001</v>
      </c>
      <c r="F8002" s="21">
        <f t="shared" si="1590"/>
        <v>1</v>
      </c>
      <c r="G8002" s="13"/>
      <c r="H8002" s="21">
        <f t="shared" si="1581"/>
        <v>2</v>
      </c>
      <c r="I8002" s="13"/>
      <c r="J8002" s="11" t="str">
        <f t="shared" si="1587"/>
        <v/>
      </c>
      <c r="K8002" s="11" t="str">
        <f t="shared" si="1588"/>
        <v>U</v>
      </c>
      <c r="L8002" s="11" t="str">
        <f t="shared" si="1589"/>
        <v/>
      </c>
      <c r="M8002" s="13"/>
      <c r="X8002" s="13"/>
    </row>
    <row r="8003" spans="1:24" x14ac:dyDescent="0.3">
      <c r="A8003" s="13"/>
      <c r="B8003" s="11">
        <v>9021</v>
      </c>
      <c r="C8003" s="14">
        <f t="shared" si="1580"/>
        <v>94.978899999999996</v>
      </c>
      <c r="D8003" s="13"/>
      <c r="E8003" s="14">
        <f t="shared" si="1582"/>
        <v>94.978800000000007</v>
      </c>
      <c r="F8003" s="21">
        <f t="shared" si="1590"/>
        <v>1</v>
      </c>
      <c r="G8003" s="13"/>
      <c r="H8003" s="21">
        <f t="shared" si="1581"/>
        <v>1</v>
      </c>
      <c r="I8003" s="13"/>
      <c r="J8003" s="11" t="str">
        <f t="shared" si="1587"/>
        <v>X</v>
      </c>
      <c r="K8003" s="11" t="str">
        <f t="shared" si="1588"/>
        <v/>
      </c>
      <c r="L8003" s="11" t="str">
        <f t="shared" si="1589"/>
        <v/>
      </c>
      <c r="M8003" s="13"/>
      <c r="X8003" s="13"/>
    </row>
    <row r="8004" spans="1:24" x14ac:dyDescent="0.3">
      <c r="A8004" s="13"/>
      <c r="B8004" s="11">
        <v>9022</v>
      </c>
      <c r="C8004" s="14">
        <f t="shared" si="1580"/>
        <v>94.984200000000001</v>
      </c>
      <c r="D8004" s="13"/>
      <c r="E8004" s="14">
        <f t="shared" si="1582"/>
        <v>94.984099999999998</v>
      </c>
      <c r="F8004" s="21">
        <f t="shared" si="1590"/>
        <v>1</v>
      </c>
      <c r="G8004" s="13"/>
      <c r="H8004" s="21">
        <f t="shared" si="1581"/>
        <v>1</v>
      </c>
      <c r="I8004" s="13"/>
      <c r="J8004" s="11" t="str">
        <f t="shared" si="1587"/>
        <v>X</v>
      </c>
      <c r="K8004" s="11" t="str">
        <f t="shared" si="1588"/>
        <v/>
      </c>
      <c r="L8004" s="11" t="str">
        <f t="shared" si="1589"/>
        <v/>
      </c>
      <c r="M8004" s="13"/>
      <c r="X8004" s="13"/>
    </row>
    <row r="8005" spans="1:24" x14ac:dyDescent="0.3">
      <c r="A8005" s="13"/>
      <c r="B8005" s="11">
        <v>9023</v>
      </c>
      <c r="C8005" s="14">
        <f t="shared" si="1580"/>
        <v>94.989500000000007</v>
      </c>
      <c r="D8005" s="13"/>
      <c r="E8005" s="14">
        <f t="shared" si="1582"/>
        <v>94.989400000000003</v>
      </c>
      <c r="F8005" s="21">
        <f t="shared" si="1590"/>
        <v>0</v>
      </c>
      <c r="G8005" s="13"/>
      <c r="H8005" s="21">
        <f t="shared" si="1581"/>
        <v>1</v>
      </c>
      <c r="I8005" s="13"/>
      <c r="J8005" s="11" t="str">
        <f t="shared" si="1587"/>
        <v/>
      </c>
      <c r="K8005" s="11" t="str">
        <f t="shared" si="1588"/>
        <v>U</v>
      </c>
      <c r="L8005" s="11" t="str">
        <f t="shared" si="1589"/>
        <v/>
      </c>
      <c r="M8005" s="13"/>
      <c r="X8005" s="13"/>
    </row>
    <row r="8006" spans="1:24" x14ac:dyDescent="0.3">
      <c r="A8006" s="13"/>
      <c r="B8006" s="11">
        <v>9024</v>
      </c>
      <c r="C8006" s="14">
        <f t="shared" ref="C8006:C8069" si="1591">ROUND(SQRT(B8006),4)</f>
        <v>94.994699999999995</v>
      </c>
      <c r="D8006" s="13"/>
      <c r="E8006" s="14">
        <f t="shared" si="1582"/>
        <v>94.994699999999995</v>
      </c>
      <c r="F8006" s="21">
        <f t="shared" si="1590"/>
        <v>0</v>
      </c>
      <c r="G8006" s="13"/>
      <c r="H8006" s="21">
        <f t="shared" si="1581"/>
        <v>0</v>
      </c>
      <c r="I8006" s="13"/>
      <c r="J8006" s="11" t="str">
        <f t="shared" si="1587"/>
        <v>X</v>
      </c>
      <c r="K8006" s="11" t="str">
        <f t="shared" si="1588"/>
        <v/>
      </c>
      <c r="L8006" s="11" t="str">
        <f t="shared" si="1589"/>
        <v/>
      </c>
      <c r="M8006" s="13"/>
      <c r="X8006" s="13"/>
    </row>
    <row r="8007" spans="1:24" x14ac:dyDescent="0.3">
      <c r="A8007" s="13"/>
      <c r="B8007" s="11">
        <v>9025</v>
      </c>
      <c r="C8007" s="14">
        <f t="shared" si="1591"/>
        <v>95</v>
      </c>
      <c r="D8007" s="13"/>
      <c r="E8007" s="14">
        <f>94+(B8007-8836)/189</f>
        <v>95</v>
      </c>
      <c r="F8007" s="20"/>
      <c r="G8007" s="13"/>
      <c r="H8007" s="21">
        <f t="shared" ref="H8007:H8070" si="1592">ROUND(C8007-E8007,4)*10000</f>
        <v>0</v>
      </c>
      <c r="I8007" s="13"/>
      <c r="J8007" s="10">
        <f>COUNTIF(J7819:J8006,"X")</f>
        <v>147</v>
      </c>
      <c r="K8007" s="10">
        <f>COUNTIF(K7819:K8006,"U")</f>
        <v>28</v>
      </c>
      <c r="L8007" s="10">
        <f>COUNTIF(L7819:L8006,"O")</f>
        <v>13</v>
      </c>
      <c r="M8007" s="13"/>
      <c r="X8007" s="13"/>
    </row>
    <row r="8008" spans="1:24" x14ac:dyDescent="0.3">
      <c r="A8008" s="13"/>
      <c r="B8008" s="11">
        <v>9026</v>
      </c>
      <c r="C8008" s="14">
        <f t="shared" si="1591"/>
        <v>95.005300000000005</v>
      </c>
      <c r="D8008" s="13"/>
      <c r="E8008" s="14">
        <f t="shared" ref="E8008:E8071" si="1593">ROUND(95+(B8008-9025)/191,4)</f>
        <v>95.005200000000002</v>
      </c>
      <c r="F8008" s="21">
        <f t="shared" ref="F8008:F8033" si="1594">ROUND(((E8008-95)/0.14)*(13/2),0)</f>
        <v>0</v>
      </c>
      <c r="G8008" s="13"/>
      <c r="H8008" s="21">
        <f t="shared" si="1592"/>
        <v>1</v>
      </c>
      <c r="I8008" s="13"/>
      <c r="J8008" s="11" t="str">
        <f t="shared" ref="J8008:J8039" si="1595">IF(H8008=F8008,"X","")</f>
        <v/>
      </c>
      <c r="K8008" s="11" t="str">
        <f t="shared" ref="K8008:K8039" si="1596">IF(H8008&gt;F8008,"U","")</f>
        <v>U</v>
      </c>
      <c r="L8008" s="11" t="str">
        <f t="shared" ref="L8008:L8039" si="1597">IF(H8008&lt;F8008,"O","")</f>
        <v/>
      </c>
      <c r="M8008" s="13"/>
      <c r="X8008" s="13"/>
    </row>
    <row r="8009" spans="1:24" x14ac:dyDescent="0.3">
      <c r="A8009" s="13"/>
      <c r="B8009" s="11">
        <v>9027</v>
      </c>
      <c r="C8009" s="14">
        <f t="shared" si="1591"/>
        <v>95.010499999999993</v>
      </c>
      <c r="D8009" s="13"/>
      <c r="E8009" s="14">
        <f t="shared" si="1593"/>
        <v>95.010499999999993</v>
      </c>
      <c r="F8009" s="21">
        <f t="shared" si="1594"/>
        <v>0</v>
      </c>
      <c r="G8009" s="13"/>
      <c r="H8009" s="21">
        <f t="shared" si="1592"/>
        <v>0</v>
      </c>
      <c r="I8009" s="13"/>
      <c r="J8009" s="11" t="str">
        <f t="shared" si="1595"/>
        <v>X</v>
      </c>
      <c r="K8009" s="11" t="str">
        <f t="shared" si="1596"/>
        <v/>
      </c>
      <c r="L8009" s="11" t="str">
        <f t="shared" si="1597"/>
        <v/>
      </c>
      <c r="M8009" s="13"/>
      <c r="X8009" s="13"/>
    </row>
    <row r="8010" spans="1:24" x14ac:dyDescent="0.3">
      <c r="A8010" s="13"/>
      <c r="B8010" s="11">
        <v>9028</v>
      </c>
      <c r="C8010" s="14">
        <f t="shared" si="1591"/>
        <v>95.015799999999999</v>
      </c>
      <c r="D8010" s="13"/>
      <c r="E8010" s="14">
        <f t="shared" si="1593"/>
        <v>95.015699999999995</v>
      </c>
      <c r="F8010" s="21">
        <f t="shared" si="1594"/>
        <v>1</v>
      </c>
      <c r="G8010" s="13"/>
      <c r="H8010" s="21">
        <f t="shared" si="1592"/>
        <v>1</v>
      </c>
      <c r="I8010" s="13"/>
      <c r="J8010" s="11" t="str">
        <f t="shared" si="1595"/>
        <v>X</v>
      </c>
      <c r="K8010" s="11" t="str">
        <f t="shared" si="1596"/>
        <v/>
      </c>
      <c r="L8010" s="11" t="str">
        <f t="shared" si="1597"/>
        <v/>
      </c>
      <c r="M8010" s="13"/>
      <c r="X8010" s="13"/>
    </row>
    <row r="8011" spans="1:24" x14ac:dyDescent="0.3">
      <c r="A8011" s="13"/>
      <c r="B8011" s="11">
        <v>9029</v>
      </c>
      <c r="C8011" s="14">
        <f t="shared" si="1591"/>
        <v>95.021100000000004</v>
      </c>
      <c r="D8011" s="13"/>
      <c r="E8011" s="14">
        <f t="shared" si="1593"/>
        <v>95.020899999999997</v>
      </c>
      <c r="F8011" s="21">
        <f t="shared" si="1594"/>
        <v>1</v>
      </c>
      <c r="G8011" s="13"/>
      <c r="H8011" s="21">
        <f t="shared" si="1592"/>
        <v>2</v>
      </c>
      <c r="I8011" s="13"/>
      <c r="J8011" s="11" t="str">
        <f t="shared" si="1595"/>
        <v/>
      </c>
      <c r="K8011" s="11" t="str">
        <f t="shared" si="1596"/>
        <v>U</v>
      </c>
      <c r="L8011" s="11" t="str">
        <f t="shared" si="1597"/>
        <v/>
      </c>
      <c r="M8011" s="13"/>
      <c r="X8011" s="13"/>
    </row>
    <row r="8012" spans="1:24" x14ac:dyDescent="0.3">
      <c r="A8012" s="13"/>
      <c r="B8012" s="11">
        <v>9030</v>
      </c>
      <c r="C8012" s="14">
        <f t="shared" si="1591"/>
        <v>95.026300000000006</v>
      </c>
      <c r="D8012" s="13"/>
      <c r="E8012" s="14">
        <f t="shared" si="1593"/>
        <v>95.026200000000003</v>
      </c>
      <c r="F8012" s="21">
        <f t="shared" si="1594"/>
        <v>1</v>
      </c>
      <c r="G8012" s="13"/>
      <c r="H8012" s="21">
        <f t="shared" si="1592"/>
        <v>1</v>
      </c>
      <c r="I8012" s="13"/>
      <c r="J8012" s="11" t="str">
        <f t="shared" si="1595"/>
        <v>X</v>
      </c>
      <c r="K8012" s="11" t="str">
        <f t="shared" si="1596"/>
        <v/>
      </c>
      <c r="L8012" s="11" t="str">
        <f t="shared" si="1597"/>
        <v/>
      </c>
      <c r="M8012" s="13"/>
      <c r="X8012" s="13"/>
    </row>
    <row r="8013" spans="1:24" x14ac:dyDescent="0.3">
      <c r="A8013" s="13"/>
      <c r="B8013" s="11">
        <v>9031</v>
      </c>
      <c r="C8013" s="14">
        <f t="shared" si="1591"/>
        <v>95.031599999999997</v>
      </c>
      <c r="D8013" s="13"/>
      <c r="E8013" s="14">
        <f t="shared" si="1593"/>
        <v>95.031400000000005</v>
      </c>
      <c r="F8013" s="21">
        <f t="shared" si="1594"/>
        <v>1</v>
      </c>
      <c r="G8013" s="13"/>
      <c r="H8013" s="21">
        <f t="shared" si="1592"/>
        <v>2</v>
      </c>
      <c r="I8013" s="13"/>
      <c r="J8013" s="11" t="str">
        <f t="shared" si="1595"/>
        <v/>
      </c>
      <c r="K8013" s="11" t="str">
        <f t="shared" si="1596"/>
        <v>U</v>
      </c>
      <c r="L8013" s="11" t="str">
        <f t="shared" si="1597"/>
        <v/>
      </c>
      <c r="M8013" s="13"/>
      <c r="X8013" s="13"/>
    </row>
    <row r="8014" spans="1:24" x14ac:dyDescent="0.3">
      <c r="A8014" s="13"/>
      <c r="B8014" s="11">
        <v>9032</v>
      </c>
      <c r="C8014" s="14">
        <f t="shared" si="1591"/>
        <v>95.036799999999999</v>
      </c>
      <c r="D8014" s="13"/>
      <c r="E8014" s="14">
        <f t="shared" si="1593"/>
        <v>95.036600000000007</v>
      </c>
      <c r="F8014" s="21">
        <f t="shared" si="1594"/>
        <v>2</v>
      </c>
      <c r="G8014" s="13"/>
      <c r="H8014" s="21">
        <f t="shared" si="1592"/>
        <v>2</v>
      </c>
      <c r="I8014" s="13"/>
      <c r="J8014" s="11" t="str">
        <f t="shared" si="1595"/>
        <v>X</v>
      </c>
      <c r="K8014" s="11" t="str">
        <f t="shared" si="1596"/>
        <v/>
      </c>
      <c r="L8014" s="11" t="str">
        <f t="shared" si="1597"/>
        <v/>
      </c>
      <c r="M8014" s="13"/>
      <c r="X8014" s="13"/>
    </row>
    <row r="8015" spans="1:24" x14ac:dyDescent="0.3">
      <c r="A8015" s="13"/>
      <c r="B8015" s="11">
        <v>9033</v>
      </c>
      <c r="C8015" s="14">
        <f t="shared" si="1591"/>
        <v>95.042100000000005</v>
      </c>
      <c r="D8015" s="13"/>
      <c r="E8015" s="14">
        <f t="shared" si="1593"/>
        <v>95.041899999999998</v>
      </c>
      <c r="F8015" s="21">
        <f t="shared" si="1594"/>
        <v>2</v>
      </c>
      <c r="G8015" s="13"/>
      <c r="H8015" s="21">
        <f t="shared" si="1592"/>
        <v>2</v>
      </c>
      <c r="I8015" s="13"/>
      <c r="J8015" s="11" t="str">
        <f t="shared" si="1595"/>
        <v>X</v>
      </c>
      <c r="K8015" s="11" t="str">
        <f t="shared" si="1596"/>
        <v/>
      </c>
      <c r="L8015" s="11" t="str">
        <f t="shared" si="1597"/>
        <v/>
      </c>
      <c r="M8015" s="13"/>
      <c r="X8015" s="13"/>
    </row>
    <row r="8016" spans="1:24" x14ac:dyDescent="0.3">
      <c r="A8016" s="13"/>
      <c r="B8016" s="11">
        <v>9034</v>
      </c>
      <c r="C8016" s="14">
        <f t="shared" si="1591"/>
        <v>95.047399999999996</v>
      </c>
      <c r="D8016" s="13"/>
      <c r="E8016" s="14">
        <f t="shared" si="1593"/>
        <v>95.0471</v>
      </c>
      <c r="F8016" s="21">
        <f t="shared" si="1594"/>
        <v>2</v>
      </c>
      <c r="G8016" s="13"/>
      <c r="H8016" s="21">
        <f t="shared" si="1592"/>
        <v>2.9999999999999996</v>
      </c>
      <c r="I8016" s="13"/>
      <c r="J8016" s="11" t="str">
        <f t="shared" si="1595"/>
        <v/>
      </c>
      <c r="K8016" s="11" t="str">
        <f t="shared" si="1596"/>
        <v>U</v>
      </c>
      <c r="L8016" s="11" t="str">
        <f t="shared" si="1597"/>
        <v/>
      </c>
      <c r="M8016" s="13"/>
      <c r="X8016" s="13"/>
    </row>
    <row r="8017" spans="1:24" x14ac:dyDescent="0.3">
      <c r="A8017" s="13"/>
      <c r="B8017" s="11">
        <v>9035</v>
      </c>
      <c r="C8017" s="14">
        <f t="shared" si="1591"/>
        <v>95.052599999999998</v>
      </c>
      <c r="D8017" s="13"/>
      <c r="E8017" s="14">
        <f t="shared" si="1593"/>
        <v>95.052400000000006</v>
      </c>
      <c r="F8017" s="21">
        <f t="shared" si="1594"/>
        <v>2</v>
      </c>
      <c r="G8017" s="13"/>
      <c r="H8017" s="21">
        <f t="shared" si="1592"/>
        <v>2</v>
      </c>
      <c r="I8017" s="13"/>
      <c r="J8017" s="11" t="str">
        <f t="shared" si="1595"/>
        <v>X</v>
      </c>
      <c r="K8017" s="11" t="str">
        <f t="shared" si="1596"/>
        <v/>
      </c>
      <c r="L8017" s="11" t="str">
        <f t="shared" si="1597"/>
        <v/>
      </c>
      <c r="M8017" s="13"/>
      <c r="X8017" s="13"/>
    </row>
    <row r="8018" spans="1:24" x14ac:dyDescent="0.3">
      <c r="A8018" s="13"/>
      <c r="B8018" s="11">
        <v>9036</v>
      </c>
      <c r="C8018" s="14">
        <f t="shared" si="1591"/>
        <v>95.057900000000004</v>
      </c>
      <c r="D8018" s="13"/>
      <c r="E8018" s="14">
        <f t="shared" si="1593"/>
        <v>95.057599999999994</v>
      </c>
      <c r="F8018" s="21">
        <f t="shared" si="1594"/>
        <v>3</v>
      </c>
      <c r="G8018" s="13"/>
      <c r="H8018" s="21">
        <f t="shared" si="1592"/>
        <v>2.9999999999999996</v>
      </c>
      <c r="I8018" s="13"/>
      <c r="J8018" s="11" t="str">
        <f t="shared" si="1595"/>
        <v>X</v>
      </c>
      <c r="K8018" s="11" t="str">
        <f t="shared" si="1596"/>
        <v/>
      </c>
      <c r="L8018" s="11" t="str">
        <f t="shared" si="1597"/>
        <v/>
      </c>
      <c r="M8018" s="13"/>
      <c r="X8018" s="13"/>
    </row>
    <row r="8019" spans="1:24" x14ac:dyDescent="0.3">
      <c r="A8019" s="13"/>
      <c r="B8019" s="11">
        <v>9037</v>
      </c>
      <c r="C8019" s="14">
        <f t="shared" si="1591"/>
        <v>95.063100000000006</v>
      </c>
      <c r="D8019" s="13"/>
      <c r="E8019" s="14">
        <f t="shared" si="1593"/>
        <v>95.062799999999996</v>
      </c>
      <c r="F8019" s="21">
        <f t="shared" si="1594"/>
        <v>3</v>
      </c>
      <c r="G8019" s="13"/>
      <c r="H8019" s="21">
        <f t="shared" si="1592"/>
        <v>2.9999999999999996</v>
      </c>
      <c r="I8019" s="13"/>
      <c r="J8019" s="11" t="str">
        <f t="shared" si="1595"/>
        <v>X</v>
      </c>
      <c r="K8019" s="11" t="str">
        <f t="shared" si="1596"/>
        <v/>
      </c>
      <c r="L8019" s="11" t="str">
        <f t="shared" si="1597"/>
        <v/>
      </c>
      <c r="M8019" s="13"/>
      <c r="X8019" s="13"/>
    </row>
    <row r="8020" spans="1:24" x14ac:dyDescent="0.3">
      <c r="A8020" s="13"/>
      <c r="B8020" s="11">
        <v>9038</v>
      </c>
      <c r="C8020" s="14">
        <f t="shared" si="1591"/>
        <v>95.068399999999997</v>
      </c>
      <c r="D8020" s="13"/>
      <c r="E8020" s="14">
        <f t="shared" si="1593"/>
        <v>95.068100000000001</v>
      </c>
      <c r="F8020" s="21">
        <f t="shared" si="1594"/>
        <v>3</v>
      </c>
      <c r="G8020" s="13"/>
      <c r="H8020" s="21">
        <f t="shared" si="1592"/>
        <v>2.9999999999999996</v>
      </c>
      <c r="I8020" s="13"/>
      <c r="J8020" s="11" t="str">
        <f t="shared" si="1595"/>
        <v>X</v>
      </c>
      <c r="K8020" s="11" t="str">
        <f t="shared" si="1596"/>
        <v/>
      </c>
      <c r="L8020" s="11" t="str">
        <f t="shared" si="1597"/>
        <v/>
      </c>
      <c r="M8020" s="13"/>
      <c r="X8020" s="13"/>
    </row>
    <row r="8021" spans="1:24" x14ac:dyDescent="0.3">
      <c r="A8021" s="13"/>
      <c r="B8021" s="11">
        <v>9039</v>
      </c>
      <c r="C8021" s="14">
        <f t="shared" si="1591"/>
        <v>95.073700000000002</v>
      </c>
      <c r="D8021" s="13"/>
      <c r="E8021" s="14">
        <f t="shared" si="1593"/>
        <v>95.073300000000003</v>
      </c>
      <c r="F8021" s="21">
        <f t="shared" si="1594"/>
        <v>3</v>
      </c>
      <c r="G8021" s="13"/>
      <c r="H8021" s="21">
        <f t="shared" si="1592"/>
        <v>4</v>
      </c>
      <c r="I8021" s="13"/>
      <c r="J8021" s="11" t="str">
        <f t="shared" si="1595"/>
        <v/>
      </c>
      <c r="K8021" s="11" t="str">
        <f t="shared" si="1596"/>
        <v>U</v>
      </c>
      <c r="L8021" s="11" t="str">
        <f t="shared" si="1597"/>
        <v/>
      </c>
      <c r="M8021" s="13"/>
      <c r="X8021" s="13"/>
    </row>
    <row r="8022" spans="1:24" x14ac:dyDescent="0.3">
      <c r="A8022" s="13"/>
      <c r="B8022" s="11">
        <v>9040</v>
      </c>
      <c r="C8022" s="14">
        <f t="shared" si="1591"/>
        <v>95.078900000000004</v>
      </c>
      <c r="D8022" s="13"/>
      <c r="E8022" s="14">
        <f t="shared" si="1593"/>
        <v>95.078500000000005</v>
      </c>
      <c r="F8022" s="21">
        <f t="shared" si="1594"/>
        <v>4</v>
      </c>
      <c r="G8022" s="13"/>
      <c r="H8022" s="21">
        <f t="shared" si="1592"/>
        <v>4</v>
      </c>
      <c r="I8022" s="13"/>
      <c r="J8022" s="11" t="str">
        <f t="shared" si="1595"/>
        <v>X</v>
      </c>
      <c r="K8022" s="11" t="str">
        <f t="shared" si="1596"/>
        <v/>
      </c>
      <c r="L8022" s="11" t="str">
        <f t="shared" si="1597"/>
        <v/>
      </c>
      <c r="M8022" s="13"/>
      <c r="X8022" s="13"/>
    </row>
    <row r="8023" spans="1:24" x14ac:dyDescent="0.3">
      <c r="A8023" s="13"/>
      <c r="B8023" s="11">
        <v>9041</v>
      </c>
      <c r="C8023" s="14">
        <f t="shared" si="1591"/>
        <v>95.084199999999996</v>
      </c>
      <c r="D8023" s="13"/>
      <c r="E8023" s="14">
        <f t="shared" si="1593"/>
        <v>95.083799999999997</v>
      </c>
      <c r="F8023" s="21">
        <f t="shared" si="1594"/>
        <v>4</v>
      </c>
      <c r="G8023" s="13"/>
      <c r="H8023" s="21">
        <f t="shared" si="1592"/>
        <v>4</v>
      </c>
      <c r="I8023" s="13"/>
      <c r="J8023" s="11" t="str">
        <f t="shared" si="1595"/>
        <v>X</v>
      </c>
      <c r="K8023" s="11" t="str">
        <f t="shared" si="1596"/>
        <v/>
      </c>
      <c r="L8023" s="11" t="str">
        <f t="shared" si="1597"/>
        <v/>
      </c>
      <c r="M8023" s="13"/>
      <c r="X8023" s="13"/>
    </row>
    <row r="8024" spans="1:24" x14ac:dyDescent="0.3">
      <c r="A8024" s="13"/>
      <c r="B8024" s="11">
        <v>9042</v>
      </c>
      <c r="C8024" s="14">
        <f t="shared" si="1591"/>
        <v>95.089399999999998</v>
      </c>
      <c r="D8024" s="13"/>
      <c r="E8024" s="14">
        <f t="shared" si="1593"/>
        <v>95.088999999999999</v>
      </c>
      <c r="F8024" s="21">
        <f t="shared" si="1594"/>
        <v>4</v>
      </c>
      <c r="G8024" s="13"/>
      <c r="H8024" s="21">
        <f t="shared" si="1592"/>
        <v>4</v>
      </c>
      <c r="I8024" s="13"/>
      <c r="J8024" s="11" t="str">
        <f t="shared" si="1595"/>
        <v>X</v>
      </c>
      <c r="K8024" s="11" t="str">
        <f t="shared" si="1596"/>
        <v/>
      </c>
      <c r="L8024" s="11" t="str">
        <f t="shared" si="1597"/>
        <v/>
      </c>
      <c r="M8024" s="13"/>
      <c r="X8024" s="13"/>
    </row>
    <row r="8025" spans="1:24" x14ac:dyDescent="0.3">
      <c r="A8025" s="13"/>
      <c r="B8025" s="11">
        <v>9043</v>
      </c>
      <c r="C8025" s="14">
        <f t="shared" si="1591"/>
        <v>95.094700000000003</v>
      </c>
      <c r="D8025" s="13"/>
      <c r="E8025" s="14">
        <f t="shared" si="1593"/>
        <v>95.094200000000001</v>
      </c>
      <c r="F8025" s="21">
        <f t="shared" si="1594"/>
        <v>4</v>
      </c>
      <c r="G8025" s="13"/>
      <c r="H8025" s="21">
        <f t="shared" si="1592"/>
        <v>5</v>
      </c>
      <c r="I8025" s="13"/>
      <c r="J8025" s="11" t="str">
        <f t="shared" si="1595"/>
        <v/>
      </c>
      <c r="K8025" s="11" t="str">
        <f t="shared" si="1596"/>
        <v>U</v>
      </c>
      <c r="L8025" s="11" t="str">
        <f t="shared" si="1597"/>
        <v/>
      </c>
      <c r="M8025" s="13"/>
      <c r="X8025" s="13"/>
    </row>
    <row r="8026" spans="1:24" x14ac:dyDescent="0.3">
      <c r="A8026" s="13"/>
      <c r="B8026" s="11">
        <v>9044</v>
      </c>
      <c r="C8026" s="14">
        <f t="shared" si="1591"/>
        <v>95.099900000000005</v>
      </c>
      <c r="D8026" s="13"/>
      <c r="E8026" s="14">
        <f t="shared" si="1593"/>
        <v>95.099500000000006</v>
      </c>
      <c r="F8026" s="21">
        <f t="shared" si="1594"/>
        <v>5</v>
      </c>
      <c r="G8026" s="13"/>
      <c r="H8026" s="21">
        <f t="shared" si="1592"/>
        <v>4</v>
      </c>
      <c r="I8026" s="13"/>
      <c r="J8026" s="11" t="str">
        <f t="shared" si="1595"/>
        <v/>
      </c>
      <c r="K8026" s="11" t="str">
        <f t="shared" si="1596"/>
        <v/>
      </c>
      <c r="L8026" s="11" t="str">
        <f t="shared" si="1597"/>
        <v>O</v>
      </c>
      <c r="M8026" s="13"/>
      <c r="X8026" s="13"/>
    </row>
    <row r="8027" spans="1:24" x14ac:dyDescent="0.3">
      <c r="A8027" s="13"/>
      <c r="B8027" s="11">
        <v>9045</v>
      </c>
      <c r="C8027" s="14">
        <f t="shared" si="1591"/>
        <v>95.105199999999996</v>
      </c>
      <c r="D8027" s="13"/>
      <c r="E8027" s="14">
        <f t="shared" si="1593"/>
        <v>95.104699999999994</v>
      </c>
      <c r="F8027" s="21">
        <f t="shared" si="1594"/>
        <v>5</v>
      </c>
      <c r="G8027" s="13"/>
      <c r="H8027" s="21">
        <f t="shared" si="1592"/>
        <v>5</v>
      </c>
      <c r="I8027" s="13"/>
      <c r="J8027" s="11" t="str">
        <f t="shared" si="1595"/>
        <v>X</v>
      </c>
      <c r="K8027" s="11" t="str">
        <f t="shared" si="1596"/>
        <v/>
      </c>
      <c r="L8027" s="11" t="str">
        <f t="shared" si="1597"/>
        <v/>
      </c>
      <c r="M8027" s="13"/>
      <c r="X8027" s="13"/>
    </row>
    <row r="8028" spans="1:24" x14ac:dyDescent="0.3">
      <c r="A8028" s="13"/>
      <c r="B8028" s="11">
        <v>9046</v>
      </c>
      <c r="C8028" s="14">
        <f t="shared" si="1591"/>
        <v>95.110500000000002</v>
      </c>
      <c r="D8028" s="13"/>
      <c r="E8028" s="14">
        <f t="shared" si="1593"/>
        <v>95.109899999999996</v>
      </c>
      <c r="F8028" s="21">
        <f t="shared" si="1594"/>
        <v>5</v>
      </c>
      <c r="G8028" s="13"/>
      <c r="H8028" s="21">
        <f t="shared" si="1592"/>
        <v>5.9999999999999991</v>
      </c>
      <c r="I8028" s="13"/>
      <c r="J8028" s="11" t="str">
        <f t="shared" si="1595"/>
        <v/>
      </c>
      <c r="K8028" s="11" t="str">
        <f t="shared" si="1596"/>
        <v>U</v>
      </c>
      <c r="L8028" s="11" t="str">
        <f t="shared" si="1597"/>
        <v/>
      </c>
      <c r="M8028" s="13"/>
      <c r="X8028" s="13"/>
    </row>
    <row r="8029" spans="1:24" x14ac:dyDescent="0.3">
      <c r="A8029" s="13"/>
      <c r="B8029" s="11">
        <v>9047</v>
      </c>
      <c r="C8029" s="14">
        <f t="shared" si="1591"/>
        <v>95.115700000000004</v>
      </c>
      <c r="D8029" s="13"/>
      <c r="E8029" s="14">
        <f t="shared" si="1593"/>
        <v>95.115200000000002</v>
      </c>
      <c r="F8029" s="21">
        <f t="shared" si="1594"/>
        <v>5</v>
      </c>
      <c r="G8029" s="13"/>
      <c r="H8029" s="21">
        <f t="shared" si="1592"/>
        <v>5</v>
      </c>
      <c r="I8029" s="13"/>
      <c r="J8029" s="11" t="str">
        <f t="shared" si="1595"/>
        <v>X</v>
      </c>
      <c r="K8029" s="11" t="str">
        <f t="shared" si="1596"/>
        <v/>
      </c>
      <c r="L8029" s="11" t="str">
        <f t="shared" si="1597"/>
        <v/>
      </c>
      <c r="M8029" s="13"/>
      <c r="X8029" s="13"/>
    </row>
    <row r="8030" spans="1:24" x14ac:dyDescent="0.3">
      <c r="A8030" s="13"/>
      <c r="B8030" s="11">
        <v>9048</v>
      </c>
      <c r="C8030" s="14">
        <f t="shared" si="1591"/>
        <v>95.120999999999995</v>
      </c>
      <c r="D8030" s="13"/>
      <c r="E8030" s="14">
        <f t="shared" si="1593"/>
        <v>95.120400000000004</v>
      </c>
      <c r="F8030" s="21">
        <f t="shared" si="1594"/>
        <v>6</v>
      </c>
      <c r="G8030" s="13"/>
      <c r="H8030" s="21">
        <f t="shared" si="1592"/>
        <v>5.9999999999999991</v>
      </c>
      <c r="I8030" s="13"/>
      <c r="J8030" s="11" t="str">
        <f t="shared" si="1595"/>
        <v>X</v>
      </c>
      <c r="K8030" s="11" t="str">
        <f t="shared" si="1596"/>
        <v/>
      </c>
      <c r="L8030" s="11" t="str">
        <f t="shared" si="1597"/>
        <v/>
      </c>
      <c r="M8030" s="13"/>
      <c r="X8030" s="13"/>
    </row>
    <row r="8031" spans="1:24" x14ac:dyDescent="0.3">
      <c r="A8031" s="13"/>
      <c r="B8031" s="11">
        <v>9049</v>
      </c>
      <c r="C8031" s="14">
        <f t="shared" si="1591"/>
        <v>95.126199999999997</v>
      </c>
      <c r="D8031" s="13"/>
      <c r="E8031" s="14">
        <f t="shared" si="1593"/>
        <v>95.125699999999995</v>
      </c>
      <c r="F8031" s="21">
        <f t="shared" si="1594"/>
        <v>6</v>
      </c>
      <c r="G8031" s="13"/>
      <c r="H8031" s="21">
        <f t="shared" si="1592"/>
        <v>5</v>
      </c>
      <c r="I8031" s="13"/>
      <c r="J8031" s="11" t="str">
        <f t="shared" si="1595"/>
        <v/>
      </c>
      <c r="K8031" s="11" t="str">
        <f t="shared" si="1596"/>
        <v/>
      </c>
      <c r="L8031" s="11" t="str">
        <f t="shared" si="1597"/>
        <v>O</v>
      </c>
      <c r="M8031" s="13"/>
      <c r="X8031" s="13"/>
    </row>
    <row r="8032" spans="1:24" x14ac:dyDescent="0.3">
      <c r="A8032" s="13"/>
      <c r="B8032" s="11">
        <v>9050</v>
      </c>
      <c r="C8032" s="14">
        <f t="shared" si="1591"/>
        <v>95.131500000000003</v>
      </c>
      <c r="D8032" s="13"/>
      <c r="E8032" s="14">
        <f t="shared" si="1593"/>
        <v>95.130899999999997</v>
      </c>
      <c r="F8032" s="21">
        <f t="shared" si="1594"/>
        <v>6</v>
      </c>
      <c r="G8032" s="13"/>
      <c r="H8032" s="21">
        <f t="shared" si="1592"/>
        <v>5.9999999999999991</v>
      </c>
      <c r="I8032" s="13"/>
      <c r="J8032" s="11" t="str">
        <f t="shared" si="1595"/>
        <v>X</v>
      </c>
      <c r="K8032" s="11" t="str">
        <f t="shared" si="1596"/>
        <v/>
      </c>
      <c r="L8032" s="11" t="str">
        <f t="shared" si="1597"/>
        <v/>
      </c>
      <c r="M8032" s="13"/>
      <c r="X8032" s="13"/>
    </row>
    <row r="8033" spans="1:24" x14ac:dyDescent="0.3">
      <c r="A8033" s="13"/>
      <c r="B8033" s="11">
        <v>9051</v>
      </c>
      <c r="C8033" s="14">
        <f t="shared" si="1591"/>
        <v>95.136700000000005</v>
      </c>
      <c r="D8033" s="13"/>
      <c r="E8033" s="14">
        <f t="shared" si="1593"/>
        <v>95.136099999999999</v>
      </c>
      <c r="F8033" s="21">
        <f t="shared" si="1594"/>
        <v>6</v>
      </c>
      <c r="G8033" s="13"/>
      <c r="H8033" s="21">
        <f t="shared" si="1592"/>
        <v>5.9999999999999991</v>
      </c>
      <c r="I8033" s="13"/>
      <c r="J8033" s="11" t="str">
        <f t="shared" si="1595"/>
        <v>X</v>
      </c>
      <c r="K8033" s="11" t="str">
        <f t="shared" si="1596"/>
        <v/>
      </c>
      <c r="L8033" s="11" t="str">
        <f t="shared" si="1597"/>
        <v/>
      </c>
      <c r="M8033" s="13"/>
      <c r="X8033" s="13"/>
    </row>
    <row r="8034" spans="1:24" x14ac:dyDescent="0.3">
      <c r="A8034" s="13"/>
      <c r="B8034" s="11">
        <v>9052</v>
      </c>
      <c r="C8034" s="14">
        <f t="shared" si="1591"/>
        <v>95.141999999999996</v>
      </c>
      <c r="D8034" s="13"/>
      <c r="E8034" s="14">
        <f t="shared" si="1593"/>
        <v>95.141400000000004</v>
      </c>
      <c r="F8034" s="21">
        <f t="shared" ref="F8034:F8060" si="1598">ROUND((13/2)+(((E8034-95)-0.14)/0.14)*(13/3),0)</f>
        <v>7</v>
      </c>
      <c r="G8034" s="13"/>
      <c r="H8034" s="21">
        <f t="shared" si="1592"/>
        <v>5.9999999999999991</v>
      </c>
      <c r="I8034" s="13"/>
      <c r="J8034" s="11" t="str">
        <f t="shared" si="1595"/>
        <v/>
      </c>
      <c r="K8034" s="11" t="str">
        <f t="shared" si="1596"/>
        <v/>
      </c>
      <c r="L8034" s="11" t="str">
        <f t="shared" si="1597"/>
        <v>O</v>
      </c>
      <c r="M8034" s="13"/>
      <c r="X8034" s="13"/>
    </row>
    <row r="8035" spans="1:24" x14ac:dyDescent="0.3">
      <c r="A8035" s="13"/>
      <c r="B8035" s="11">
        <v>9053</v>
      </c>
      <c r="C8035" s="14">
        <f t="shared" si="1591"/>
        <v>95.147300000000001</v>
      </c>
      <c r="D8035" s="13"/>
      <c r="E8035" s="14">
        <f t="shared" si="1593"/>
        <v>95.146600000000007</v>
      </c>
      <c r="F8035" s="21">
        <f t="shared" si="1598"/>
        <v>7</v>
      </c>
      <c r="G8035" s="13"/>
      <c r="H8035" s="21">
        <f t="shared" si="1592"/>
        <v>7</v>
      </c>
      <c r="I8035" s="13"/>
      <c r="J8035" s="11" t="str">
        <f t="shared" si="1595"/>
        <v>X</v>
      </c>
      <c r="K8035" s="11" t="str">
        <f t="shared" si="1596"/>
        <v/>
      </c>
      <c r="L8035" s="11" t="str">
        <f t="shared" si="1597"/>
        <v/>
      </c>
      <c r="M8035" s="13"/>
      <c r="X8035" s="13"/>
    </row>
    <row r="8036" spans="1:24" x14ac:dyDescent="0.3">
      <c r="A8036" s="13"/>
      <c r="B8036" s="11">
        <v>9054</v>
      </c>
      <c r="C8036" s="14">
        <f t="shared" si="1591"/>
        <v>95.152500000000003</v>
      </c>
      <c r="D8036" s="13"/>
      <c r="E8036" s="14">
        <f t="shared" si="1593"/>
        <v>95.151799999999994</v>
      </c>
      <c r="F8036" s="21">
        <f t="shared" si="1598"/>
        <v>7</v>
      </c>
      <c r="G8036" s="13"/>
      <c r="H8036" s="21">
        <f t="shared" si="1592"/>
        <v>7</v>
      </c>
      <c r="I8036" s="13"/>
      <c r="J8036" s="11" t="str">
        <f t="shared" si="1595"/>
        <v>X</v>
      </c>
      <c r="K8036" s="11" t="str">
        <f t="shared" si="1596"/>
        <v/>
      </c>
      <c r="L8036" s="11" t="str">
        <f t="shared" si="1597"/>
        <v/>
      </c>
      <c r="M8036" s="13"/>
      <c r="X8036" s="13"/>
    </row>
    <row r="8037" spans="1:24" x14ac:dyDescent="0.3">
      <c r="A8037" s="13"/>
      <c r="B8037" s="11">
        <v>9055</v>
      </c>
      <c r="C8037" s="14">
        <f t="shared" si="1591"/>
        <v>95.157799999999995</v>
      </c>
      <c r="D8037" s="13"/>
      <c r="E8037" s="14">
        <f t="shared" si="1593"/>
        <v>95.1571</v>
      </c>
      <c r="F8037" s="21">
        <f t="shared" si="1598"/>
        <v>7</v>
      </c>
      <c r="G8037" s="13"/>
      <c r="H8037" s="21">
        <f t="shared" si="1592"/>
        <v>7</v>
      </c>
      <c r="I8037" s="13"/>
      <c r="J8037" s="11" t="str">
        <f t="shared" si="1595"/>
        <v>X</v>
      </c>
      <c r="K8037" s="11" t="str">
        <f t="shared" si="1596"/>
        <v/>
      </c>
      <c r="L8037" s="11" t="str">
        <f t="shared" si="1597"/>
        <v/>
      </c>
      <c r="M8037" s="13"/>
      <c r="X8037" s="13"/>
    </row>
    <row r="8038" spans="1:24" x14ac:dyDescent="0.3">
      <c r="A8038" s="13"/>
      <c r="B8038" s="11">
        <v>9056</v>
      </c>
      <c r="C8038" s="14">
        <f t="shared" si="1591"/>
        <v>95.162999999999997</v>
      </c>
      <c r="D8038" s="13"/>
      <c r="E8038" s="14">
        <f t="shared" si="1593"/>
        <v>95.162300000000002</v>
      </c>
      <c r="F8038" s="21">
        <f t="shared" si="1598"/>
        <v>7</v>
      </c>
      <c r="G8038" s="13"/>
      <c r="H8038" s="21">
        <f t="shared" si="1592"/>
        <v>7</v>
      </c>
      <c r="I8038" s="13"/>
      <c r="J8038" s="11" t="str">
        <f t="shared" si="1595"/>
        <v>X</v>
      </c>
      <c r="K8038" s="11" t="str">
        <f t="shared" si="1596"/>
        <v/>
      </c>
      <c r="L8038" s="11" t="str">
        <f t="shared" si="1597"/>
        <v/>
      </c>
      <c r="M8038" s="13"/>
      <c r="X8038" s="13"/>
    </row>
    <row r="8039" spans="1:24" x14ac:dyDescent="0.3">
      <c r="A8039" s="13"/>
      <c r="B8039" s="11">
        <v>9057</v>
      </c>
      <c r="C8039" s="14">
        <f t="shared" si="1591"/>
        <v>95.168300000000002</v>
      </c>
      <c r="D8039" s="13"/>
      <c r="E8039" s="14">
        <f t="shared" si="1593"/>
        <v>95.167500000000004</v>
      </c>
      <c r="F8039" s="21">
        <f t="shared" si="1598"/>
        <v>7</v>
      </c>
      <c r="G8039" s="13"/>
      <c r="H8039" s="21">
        <f t="shared" si="1592"/>
        <v>8</v>
      </c>
      <c r="I8039" s="13"/>
      <c r="J8039" s="11" t="str">
        <f t="shared" si="1595"/>
        <v/>
      </c>
      <c r="K8039" s="11" t="str">
        <f t="shared" si="1596"/>
        <v>U</v>
      </c>
      <c r="L8039" s="11" t="str">
        <f t="shared" si="1597"/>
        <v/>
      </c>
      <c r="M8039" s="13"/>
      <c r="X8039" s="13"/>
    </row>
    <row r="8040" spans="1:24" x14ac:dyDescent="0.3">
      <c r="A8040" s="13"/>
      <c r="B8040" s="11">
        <v>9058</v>
      </c>
      <c r="C8040" s="14">
        <f t="shared" si="1591"/>
        <v>95.173500000000004</v>
      </c>
      <c r="D8040" s="13"/>
      <c r="E8040" s="14">
        <f t="shared" si="1593"/>
        <v>95.172799999999995</v>
      </c>
      <c r="F8040" s="21">
        <f t="shared" si="1598"/>
        <v>8</v>
      </c>
      <c r="G8040" s="13"/>
      <c r="H8040" s="21">
        <f t="shared" si="1592"/>
        <v>7</v>
      </c>
      <c r="I8040" s="13"/>
      <c r="J8040" s="11" t="str">
        <f t="shared" ref="J8040:J8071" si="1599">IF(H8040=F8040,"X","")</f>
        <v/>
      </c>
      <c r="K8040" s="11" t="str">
        <f t="shared" ref="K8040:K8071" si="1600">IF(H8040&gt;F8040,"U","")</f>
        <v/>
      </c>
      <c r="L8040" s="11" t="str">
        <f t="shared" ref="L8040:L8071" si="1601">IF(H8040&lt;F8040,"O","")</f>
        <v>O</v>
      </c>
      <c r="M8040" s="13"/>
      <c r="X8040" s="13"/>
    </row>
    <row r="8041" spans="1:24" x14ac:dyDescent="0.3">
      <c r="A8041" s="13"/>
      <c r="B8041" s="11">
        <v>9059</v>
      </c>
      <c r="C8041" s="14">
        <f t="shared" si="1591"/>
        <v>95.178799999999995</v>
      </c>
      <c r="D8041" s="13"/>
      <c r="E8041" s="14">
        <f t="shared" si="1593"/>
        <v>95.177999999999997</v>
      </c>
      <c r="F8041" s="21">
        <f t="shared" si="1598"/>
        <v>8</v>
      </c>
      <c r="G8041" s="13"/>
      <c r="H8041" s="21">
        <f t="shared" si="1592"/>
        <v>8</v>
      </c>
      <c r="I8041" s="13"/>
      <c r="J8041" s="11" t="str">
        <f t="shared" si="1599"/>
        <v>X</v>
      </c>
      <c r="K8041" s="11" t="str">
        <f t="shared" si="1600"/>
        <v/>
      </c>
      <c r="L8041" s="11" t="str">
        <f t="shared" si="1601"/>
        <v/>
      </c>
      <c r="M8041" s="13"/>
      <c r="X8041" s="13"/>
    </row>
    <row r="8042" spans="1:24" x14ac:dyDescent="0.3">
      <c r="A8042" s="13"/>
      <c r="B8042" s="11">
        <v>9060</v>
      </c>
      <c r="C8042" s="14">
        <f t="shared" si="1591"/>
        <v>95.183999999999997</v>
      </c>
      <c r="D8042" s="13"/>
      <c r="E8042" s="14">
        <f t="shared" si="1593"/>
        <v>95.183199999999999</v>
      </c>
      <c r="F8042" s="21">
        <f t="shared" si="1598"/>
        <v>8</v>
      </c>
      <c r="G8042" s="13"/>
      <c r="H8042" s="21">
        <f t="shared" si="1592"/>
        <v>8</v>
      </c>
      <c r="I8042" s="13"/>
      <c r="J8042" s="11" t="str">
        <f t="shared" si="1599"/>
        <v>X</v>
      </c>
      <c r="K8042" s="11" t="str">
        <f t="shared" si="1600"/>
        <v/>
      </c>
      <c r="L8042" s="11" t="str">
        <f t="shared" si="1601"/>
        <v/>
      </c>
      <c r="M8042" s="13"/>
      <c r="X8042" s="13"/>
    </row>
    <row r="8043" spans="1:24" x14ac:dyDescent="0.3">
      <c r="A8043" s="13"/>
      <c r="B8043" s="11">
        <v>9061</v>
      </c>
      <c r="C8043" s="14">
        <f t="shared" si="1591"/>
        <v>95.189300000000003</v>
      </c>
      <c r="D8043" s="13"/>
      <c r="E8043" s="14">
        <f t="shared" si="1593"/>
        <v>95.188500000000005</v>
      </c>
      <c r="F8043" s="21">
        <f t="shared" si="1598"/>
        <v>8</v>
      </c>
      <c r="G8043" s="13"/>
      <c r="H8043" s="21">
        <f t="shared" si="1592"/>
        <v>8</v>
      </c>
      <c r="I8043" s="13"/>
      <c r="J8043" s="11" t="str">
        <f t="shared" si="1599"/>
        <v>X</v>
      </c>
      <c r="K8043" s="11" t="str">
        <f t="shared" si="1600"/>
        <v/>
      </c>
      <c r="L8043" s="11" t="str">
        <f t="shared" si="1601"/>
        <v/>
      </c>
      <c r="M8043" s="13"/>
      <c r="X8043" s="13"/>
    </row>
    <row r="8044" spans="1:24" x14ac:dyDescent="0.3">
      <c r="A8044" s="13"/>
      <c r="B8044" s="11">
        <v>9062</v>
      </c>
      <c r="C8044" s="14">
        <f t="shared" si="1591"/>
        <v>95.194500000000005</v>
      </c>
      <c r="D8044" s="13"/>
      <c r="E8044" s="14">
        <f t="shared" si="1593"/>
        <v>95.193700000000007</v>
      </c>
      <c r="F8044" s="21">
        <f t="shared" si="1598"/>
        <v>8</v>
      </c>
      <c r="G8044" s="13"/>
      <c r="H8044" s="21">
        <f t="shared" si="1592"/>
        <v>8</v>
      </c>
      <c r="I8044" s="13"/>
      <c r="J8044" s="11" t="str">
        <f t="shared" si="1599"/>
        <v>X</v>
      </c>
      <c r="K8044" s="11" t="str">
        <f t="shared" si="1600"/>
        <v/>
      </c>
      <c r="L8044" s="11" t="str">
        <f t="shared" si="1601"/>
        <v/>
      </c>
      <c r="M8044" s="13"/>
      <c r="X8044" s="13"/>
    </row>
    <row r="8045" spans="1:24" x14ac:dyDescent="0.3">
      <c r="A8045" s="13"/>
      <c r="B8045" s="11">
        <v>9063</v>
      </c>
      <c r="C8045" s="14">
        <f t="shared" si="1591"/>
        <v>95.199799999999996</v>
      </c>
      <c r="D8045" s="13"/>
      <c r="E8045" s="14">
        <f t="shared" si="1593"/>
        <v>95.198999999999998</v>
      </c>
      <c r="F8045" s="21">
        <f t="shared" si="1598"/>
        <v>8</v>
      </c>
      <c r="G8045" s="13"/>
      <c r="H8045" s="21">
        <f t="shared" si="1592"/>
        <v>8</v>
      </c>
      <c r="I8045" s="13"/>
      <c r="J8045" s="11" t="str">
        <f t="shared" si="1599"/>
        <v>X</v>
      </c>
      <c r="K8045" s="11" t="str">
        <f t="shared" si="1600"/>
        <v/>
      </c>
      <c r="L8045" s="11" t="str">
        <f t="shared" si="1601"/>
        <v/>
      </c>
      <c r="M8045" s="13"/>
      <c r="X8045" s="13"/>
    </row>
    <row r="8046" spans="1:24" x14ac:dyDescent="0.3">
      <c r="A8046" s="13"/>
      <c r="B8046" s="11">
        <v>9064</v>
      </c>
      <c r="C8046" s="14">
        <f t="shared" si="1591"/>
        <v>95.204999999999998</v>
      </c>
      <c r="D8046" s="13"/>
      <c r="E8046" s="14">
        <f t="shared" si="1593"/>
        <v>95.2042</v>
      </c>
      <c r="F8046" s="21">
        <f t="shared" si="1598"/>
        <v>8</v>
      </c>
      <c r="G8046" s="13"/>
      <c r="H8046" s="21">
        <f t="shared" si="1592"/>
        <v>8</v>
      </c>
      <c r="I8046" s="13"/>
      <c r="J8046" s="11" t="str">
        <f t="shared" si="1599"/>
        <v>X</v>
      </c>
      <c r="K8046" s="11" t="str">
        <f t="shared" si="1600"/>
        <v/>
      </c>
      <c r="L8046" s="11" t="str">
        <f t="shared" si="1601"/>
        <v/>
      </c>
      <c r="M8046" s="13"/>
      <c r="X8046" s="13"/>
    </row>
    <row r="8047" spans="1:24" x14ac:dyDescent="0.3">
      <c r="A8047" s="13"/>
      <c r="B8047" s="11">
        <v>9065</v>
      </c>
      <c r="C8047" s="14">
        <f t="shared" si="1591"/>
        <v>95.210300000000004</v>
      </c>
      <c r="D8047" s="13"/>
      <c r="E8047" s="14">
        <f t="shared" si="1593"/>
        <v>95.209400000000002</v>
      </c>
      <c r="F8047" s="21">
        <f t="shared" si="1598"/>
        <v>9</v>
      </c>
      <c r="G8047" s="13"/>
      <c r="H8047" s="21">
        <f t="shared" si="1592"/>
        <v>9</v>
      </c>
      <c r="I8047" s="13"/>
      <c r="J8047" s="11" t="str">
        <f t="shared" si="1599"/>
        <v>X</v>
      </c>
      <c r="K8047" s="11" t="str">
        <f t="shared" si="1600"/>
        <v/>
      </c>
      <c r="L8047" s="11" t="str">
        <f t="shared" si="1601"/>
        <v/>
      </c>
      <c r="M8047" s="13"/>
      <c r="X8047" s="13"/>
    </row>
    <row r="8048" spans="1:24" x14ac:dyDescent="0.3">
      <c r="A8048" s="13"/>
      <c r="B8048" s="11">
        <v>9066</v>
      </c>
      <c r="C8048" s="14">
        <f t="shared" si="1591"/>
        <v>95.215500000000006</v>
      </c>
      <c r="D8048" s="13"/>
      <c r="E8048" s="14">
        <f t="shared" si="1593"/>
        <v>95.214699999999993</v>
      </c>
      <c r="F8048" s="21">
        <f t="shared" si="1598"/>
        <v>9</v>
      </c>
      <c r="G8048" s="13"/>
      <c r="H8048" s="21">
        <f t="shared" si="1592"/>
        <v>8</v>
      </c>
      <c r="I8048" s="13"/>
      <c r="J8048" s="11" t="str">
        <f t="shared" si="1599"/>
        <v/>
      </c>
      <c r="K8048" s="11" t="str">
        <f t="shared" si="1600"/>
        <v/>
      </c>
      <c r="L8048" s="11" t="str">
        <f t="shared" si="1601"/>
        <v>O</v>
      </c>
      <c r="M8048" s="13"/>
      <c r="X8048" s="13"/>
    </row>
    <row r="8049" spans="1:24" x14ac:dyDescent="0.3">
      <c r="A8049" s="13"/>
      <c r="B8049" s="11">
        <v>9067</v>
      </c>
      <c r="C8049" s="14">
        <f t="shared" si="1591"/>
        <v>95.220799999999997</v>
      </c>
      <c r="D8049" s="13"/>
      <c r="E8049" s="14">
        <f t="shared" si="1593"/>
        <v>95.219899999999996</v>
      </c>
      <c r="F8049" s="21">
        <f t="shared" si="1598"/>
        <v>9</v>
      </c>
      <c r="G8049" s="13"/>
      <c r="H8049" s="21">
        <f t="shared" si="1592"/>
        <v>9</v>
      </c>
      <c r="I8049" s="13"/>
      <c r="J8049" s="11" t="str">
        <f t="shared" si="1599"/>
        <v>X</v>
      </c>
      <c r="K8049" s="11" t="str">
        <f t="shared" si="1600"/>
        <v/>
      </c>
      <c r="L8049" s="11" t="str">
        <f t="shared" si="1601"/>
        <v/>
      </c>
      <c r="M8049" s="13"/>
      <c r="X8049" s="13"/>
    </row>
    <row r="8050" spans="1:24" x14ac:dyDescent="0.3">
      <c r="A8050" s="13"/>
      <c r="B8050" s="11">
        <v>9068</v>
      </c>
      <c r="C8050" s="14">
        <f t="shared" si="1591"/>
        <v>95.225999999999999</v>
      </c>
      <c r="D8050" s="13"/>
      <c r="E8050" s="14">
        <f t="shared" si="1593"/>
        <v>95.225099999999998</v>
      </c>
      <c r="F8050" s="21">
        <f t="shared" si="1598"/>
        <v>9</v>
      </c>
      <c r="G8050" s="13"/>
      <c r="H8050" s="21">
        <f t="shared" si="1592"/>
        <v>9</v>
      </c>
      <c r="I8050" s="13"/>
      <c r="J8050" s="11" t="str">
        <f t="shared" si="1599"/>
        <v>X</v>
      </c>
      <c r="K8050" s="11" t="str">
        <f t="shared" si="1600"/>
        <v/>
      </c>
      <c r="L8050" s="11" t="str">
        <f t="shared" si="1601"/>
        <v/>
      </c>
      <c r="M8050" s="13"/>
      <c r="X8050" s="13"/>
    </row>
    <row r="8051" spans="1:24" x14ac:dyDescent="0.3">
      <c r="A8051" s="13"/>
      <c r="B8051" s="11">
        <v>9069</v>
      </c>
      <c r="C8051" s="14">
        <f t="shared" si="1591"/>
        <v>95.231300000000005</v>
      </c>
      <c r="D8051" s="13"/>
      <c r="E8051" s="14">
        <f t="shared" si="1593"/>
        <v>95.230400000000003</v>
      </c>
      <c r="F8051" s="21">
        <f t="shared" si="1598"/>
        <v>9</v>
      </c>
      <c r="G8051" s="13"/>
      <c r="H8051" s="21">
        <f t="shared" si="1592"/>
        <v>9</v>
      </c>
      <c r="I8051" s="13"/>
      <c r="J8051" s="11" t="str">
        <f t="shared" si="1599"/>
        <v>X</v>
      </c>
      <c r="K8051" s="11" t="str">
        <f t="shared" si="1600"/>
        <v/>
      </c>
      <c r="L8051" s="11" t="str">
        <f t="shared" si="1601"/>
        <v/>
      </c>
      <c r="M8051" s="13"/>
      <c r="X8051" s="13"/>
    </row>
    <row r="8052" spans="1:24" x14ac:dyDescent="0.3">
      <c r="A8052" s="13"/>
      <c r="B8052" s="11">
        <v>9070</v>
      </c>
      <c r="C8052" s="14">
        <f t="shared" si="1591"/>
        <v>95.236500000000007</v>
      </c>
      <c r="D8052" s="13"/>
      <c r="E8052" s="14">
        <f t="shared" si="1593"/>
        <v>95.235600000000005</v>
      </c>
      <c r="F8052" s="21">
        <f t="shared" si="1598"/>
        <v>9</v>
      </c>
      <c r="G8052" s="13"/>
      <c r="H8052" s="21">
        <f t="shared" si="1592"/>
        <v>9</v>
      </c>
      <c r="I8052" s="13"/>
      <c r="J8052" s="11" t="str">
        <f t="shared" si="1599"/>
        <v>X</v>
      </c>
      <c r="K8052" s="11" t="str">
        <f t="shared" si="1600"/>
        <v/>
      </c>
      <c r="L8052" s="11" t="str">
        <f t="shared" si="1601"/>
        <v/>
      </c>
      <c r="M8052" s="13"/>
      <c r="X8052" s="13"/>
    </row>
    <row r="8053" spans="1:24" x14ac:dyDescent="0.3">
      <c r="A8053" s="13"/>
      <c r="B8053" s="11">
        <v>9071</v>
      </c>
      <c r="C8053" s="14">
        <f t="shared" si="1591"/>
        <v>95.241799999999998</v>
      </c>
      <c r="D8053" s="13"/>
      <c r="E8053" s="14">
        <f t="shared" si="1593"/>
        <v>95.240799999999993</v>
      </c>
      <c r="F8053" s="21">
        <f t="shared" si="1598"/>
        <v>10</v>
      </c>
      <c r="G8053" s="13"/>
      <c r="H8053" s="21">
        <f t="shared" si="1592"/>
        <v>10</v>
      </c>
      <c r="I8053" s="13"/>
      <c r="J8053" s="11" t="str">
        <f t="shared" si="1599"/>
        <v>X</v>
      </c>
      <c r="K8053" s="11" t="str">
        <f t="shared" si="1600"/>
        <v/>
      </c>
      <c r="L8053" s="11" t="str">
        <f t="shared" si="1601"/>
        <v/>
      </c>
      <c r="M8053" s="13"/>
      <c r="X8053" s="13"/>
    </row>
    <row r="8054" spans="1:24" x14ac:dyDescent="0.3">
      <c r="A8054" s="13"/>
      <c r="B8054" s="11">
        <v>9072</v>
      </c>
      <c r="C8054" s="14">
        <f t="shared" si="1591"/>
        <v>95.247</v>
      </c>
      <c r="D8054" s="13"/>
      <c r="E8054" s="14">
        <f t="shared" si="1593"/>
        <v>95.246099999999998</v>
      </c>
      <c r="F8054" s="21">
        <f t="shared" si="1598"/>
        <v>10</v>
      </c>
      <c r="G8054" s="13"/>
      <c r="H8054" s="21">
        <f t="shared" si="1592"/>
        <v>9</v>
      </c>
      <c r="I8054" s="13"/>
      <c r="J8054" s="11" t="str">
        <f t="shared" si="1599"/>
        <v/>
      </c>
      <c r="K8054" s="11" t="str">
        <f t="shared" si="1600"/>
        <v/>
      </c>
      <c r="L8054" s="11" t="str">
        <f t="shared" si="1601"/>
        <v>O</v>
      </c>
      <c r="M8054" s="13"/>
      <c r="X8054" s="13"/>
    </row>
    <row r="8055" spans="1:24" x14ac:dyDescent="0.3">
      <c r="A8055" s="13"/>
      <c r="B8055" s="11">
        <v>9073</v>
      </c>
      <c r="C8055" s="14">
        <f t="shared" si="1591"/>
        <v>95.252300000000005</v>
      </c>
      <c r="D8055" s="13"/>
      <c r="E8055" s="14">
        <f t="shared" si="1593"/>
        <v>95.251300000000001</v>
      </c>
      <c r="F8055" s="21">
        <f t="shared" si="1598"/>
        <v>10</v>
      </c>
      <c r="G8055" s="13"/>
      <c r="H8055" s="21">
        <f t="shared" si="1592"/>
        <v>10</v>
      </c>
      <c r="I8055" s="13"/>
      <c r="J8055" s="11" t="str">
        <f t="shared" si="1599"/>
        <v>X</v>
      </c>
      <c r="K8055" s="11" t="str">
        <f t="shared" si="1600"/>
        <v/>
      </c>
      <c r="L8055" s="11" t="str">
        <f t="shared" si="1601"/>
        <v/>
      </c>
      <c r="M8055" s="13"/>
      <c r="X8055" s="13"/>
    </row>
    <row r="8056" spans="1:24" x14ac:dyDescent="0.3">
      <c r="A8056" s="13"/>
      <c r="B8056" s="11">
        <v>9074</v>
      </c>
      <c r="C8056" s="14">
        <f t="shared" si="1591"/>
        <v>95.257499999999993</v>
      </c>
      <c r="D8056" s="13"/>
      <c r="E8056" s="14">
        <f t="shared" si="1593"/>
        <v>95.256500000000003</v>
      </c>
      <c r="F8056" s="21">
        <f t="shared" si="1598"/>
        <v>10</v>
      </c>
      <c r="G8056" s="13"/>
      <c r="H8056" s="21">
        <f t="shared" si="1592"/>
        <v>10</v>
      </c>
      <c r="I8056" s="13"/>
      <c r="J8056" s="11" t="str">
        <f t="shared" si="1599"/>
        <v>X</v>
      </c>
      <c r="K8056" s="11" t="str">
        <f t="shared" si="1600"/>
        <v/>
      </c>
      <c r="L8056" s="11" t="str">
        <f t="shared" si="1601"/>
        <v/>
      </c>
      <c r="M8056" s="13"/>
      <c r="X8056" s="13"/>
    </row>
    <row r="8057" spans="1:24" x14ac:dyDescent="0.3">
      <c r="A8057" s="13"/>
      <c r="B8057" s="11">
        <v>9075</v>
      </c>
      <c r="C8057" s="14">
        <f t="shared" si="1591"/>
        <v>95.262799999999999</v>
      </c>
      <c r="D8057" s="13"/>
      <c r="E8057" s="14">
        <f t="shared" si="1593"/>
        <v>95.261799999999994</v>
      </c>
      <c r="F8057" s="21">
        <f t="shared" si="1598"/>
        <v>10</v>
      </c>
      <c r="G8057" s="13"/>
      <c r="H8057" s="21">
        <f t="shared" si="1592"/>
        <v>10</v>
      </c>
      <c r="I8057" s="13"/>
      <c r="J8057" s="11" t="str">
        <f t="shared" si="1599"/>
        <v>X</v>
      </c>
      <c r="K8057" s="11" t="str">
        <f t="shared" si="1600"/>
        <v/>
      </c>
      <c r="L8057" s="11" t="str">
        <f t="shared" si="1601"/>
        <v/>
      </c>
      <c r="M8057" s="13"/>
      <c r="X8057" s="13"/>
    </row>
    <row r="8058" spans="1:24" x14ac:dyDescent="0.3">
      <c r="A8058" s="13"/>
      <c r="B8058" s="11">
        <v>9076</v>
      </c>
      <c r="C8058" s="14">
        <f t="shared" si="1591"/>
        <v>95.268000000000001</v>
      </c>
      <c r="D8058" s="13"/>
      <c r="E8058" s="14">
        <f t="shared" si="1593"/>
        <v>95.266999999999996</v>
      </c>
      <c r="F8058" s="21">
        <f t="shared" si="1598"/>
        <v>10</v>
      </c>
      <c r="G8058" s="13"/>
      <c r="H8058" s="21">
        <f t="shared" si="1592"/>
        <v>10</v>
      </c>
      <c r="I8058" s="13"/>
      <c r="J8058" s="11" t="str">
        <f t="shared" si="1599"/>
        <v>X</v>
      </c>
      <c r="K8058" s="11" t="str">
        <f t="shared" si="1600"/>
        <v/>
      </c>
      <c r="L8058" s="11" t="str">
        <f t="shared" si="1601"/>
        <v/>
      </c>
      <c r="M8058" s="13"/>
      <c r="X8058" s="13"/>
    </row>
    <row r="8059" spans="1:24" x14ac:dyDescent="0.3">
      <c r="A8059" s="13"/>
      <c r="B8059" s="11">
        <v>9077</v>
      </c>
      <c r="C8059" s="14">
        <f t="shared" si="1591"/>
        <v>95.273300000000006</v>
      </c>
      <c r="D8059" s="13"/>
      <c r="E8059" s="14">
        <f t="shared" si="1593"/>
        <v>95.272300000000001</v>
      </c>
      <c r="F8059" s="21">
        <f t="shared" si="1598"/>
        <v>11</v>
      </c>
      <c r="G8059" s="13"/>
      <c r="H8059" s="21">
        <f t="shared" si="1592"/>
        <v>10</v>
      </c>
      <c r="I8059" s="13"/>
      <c r="J8059" s="11" t="str">
        <f t="shared" si="1599"/>
        <v/>
      </c>
      <c r="K8059" s="11" t="str">
        <f t="shared" si="1600"/>
        <v/>
      </c>
      <c r="L8059" s="11" t="str">
        <f t="shared" si="1601"/>
        <v>O</v>
      </c>
      <c r="M8059" s="13"/>
      <c r="X8059" s="13"/>
    </row>
    <row r="8060" spans="1:24" x14ac:dyDescent="0.3">
      <c r="A8060" s="13"/>
      <c r="B8060" s="11">
        <v>9078</v>
      </c>
      <c r="C8060" s="14">
        <f t="shared" si="1591"/>
        <v>95.278499999999994</v>
      </c>
      <c r="D8060" s="13"/>
      <c r="E8060" s="14">
        <f t="shared" si="1593"/>
        <v>95.277500000000003</v>
      </c>
      <c r="F8060" s="21">
        <f t="shared" si="1598"/>
        <v>11</v>
      </c>
      <c r="G8060" s="13"/>
      <c r="H8060" s="21">
        <f t="shared" si="1592"/>
        <v>10</v>
      </c>
      <c r="I8060" s="13"/>
      <c r="J8060" s="11" t="str">
        <f t="shared" si="1599"/>
        <v/>
      </c>
      <c r="K8060" s="11" t="str">
        <f t="shared" si="1600"/>
        <v/>
      </c>
      <c r="L8060" s="11" t="str">
        <f t="shared" si="1601"/>
        <v>O</v>
      </c>
      <c r="M8060" s="13"/>
      <c r="X8060" s="13"/>
    </row>
    <row r="8061" spans="1:24" x14ac:dyDescent="0.3">
      <c r="A8061" s="13"/>
      <c r="B8061" s="11">
        <v>9079</v>
      </c>
      <c r="C8061" s="14">
        <f t="shared" si="1591"/>
        <v>95.283799999999999</v>
      </c>
      <c r="D8061" s="13"/>
      <c r="E8061" s="14">
        <f t="shared" si="1593"/>
        <v>95.282700000000006</v>
      </c>
      <c r="F8061" s="21">
        <f t="shared" ref="F8061:F8087" si="1602">ROUND(13-((0.42-(E8061-95))/0.14)*(13/6),0)</f>
        <v>11</v>
      </c>
      <c r="G8061" s="13"/>
      <c r="H8061" s="21">
        <f t="shared" si="1592"/>
        <v>11</v>
      </c>
      <c r="I8061" s="13"/>
      <c r="J8061" s="11" t="str">
        <f t="shared" si="1599"/>
        <v>X</v>
      </c>
      <c r="K8061" s="11" t="str">
        <f t="shared" si="1600"/>
        <v/>
      </c>
      <c r="L8061" s="11" t="str">
        <f t="shared" si="1601"/>
        <v/>
      </c>
      <c r="M8061" s="13"/>
      <c r="X8061" s="13"/>
    </row>
    <row r="8062" spans="1:24" x14ac:dyDescent="0.3">
      <c r="A8062" s="13"/>
      <c r="B8062" s="11">
        <v>9080</v>
      </c>
      <c r="C8062" s="14">
        <f t="shared" si="1591"/>
        <v>95.289000000000001</v>
      </c>
      <c r="D8062" s="13"/>
      <c r="E8062" s="14">
        <f t="shared" si="1593"/>
        <v>95.287999999999997</v>
      </c>
      <c r="F8062" s="21">
        <f t="shared" si="1602"/>
        <v>11</v>
      </c>
      <c r="G8062" s="13"/>
      <c r="H8062" s="21">
        <f t="shared" si="1592"/>
        <v>10</v>
      </c>
      <c r="I8062" s="13"/>
      <c r="J8062" s="11" t="str">
        <f t="shared" si="1599"/>
        <v/>
      </c>
      <c r="K8062" s="11" t="str">
        <f t="shared" si="1600"/>
        <v/>
      </c>
      <c r="L8062" s="11" t="str">
        <f t="shared" si="1601"/>
        <v>O</v>
      </c>
      <c r="M8062" s="13"/>
      <c r="X8062" s="13"/>
    </row>
    <row r="8063" spans="1:24" x14ac:dyDescent="0.3">
      <c r="A8063" s="13"/>
      <c r="B8063" s="11">
        <v>9081</v>
      </c>
      <c r="C8063" s="14">
        <f t="shared" si="1591"/>
        <v>95.294300000000007</v>
      </c>
      <c r="D8063" s="13"/>
      <c r="E8063" s="14">
        <f t="shared" si="1593"/>
        <v>95.293199999999999</v>
      </c>
      <c r="F8063" s="21">
        <f t="shared" si="1602"/>
        <v>11</v>
      </c>
      <c r="G8063" s="13"/>
      <c r="H8063" s="21">
        <f t="shared" si="1592"/>
        <v>11</v>
      </c>
      <c r="I8063" s="13"/>
      <c r="J8063" s="11" t="str">
        <f t="shared" si="1599"/>
        <v>X</v>
      </c>
      <c r="K8063" s="11" t="str">
        <f t="shared" si="1600"/>
        <v/>
      </c>
      <c r="L8063" s="11" t="str">
        <f t="shared" si="1601"/>
        <v/>
      </c>
      <c r="M8063" s="13"/>
      <c r="X8063" s="13"/>
    </row>
    <row r="8064" spans="1:24" x14ac:dyDescent="0.3">
      <c r="A8064" s="13"/>
      <c r="B8064" s="11">
        <v>9082</v>
      </c>
      <c r="C8064" s="14">
        <f t="shared" si="1591"/>
        <v>95.299499999999995</v>
      </c>
      <c r="D8064" s="13"/>
      <c r="E8064" s="14">
        <f t="shared" si="1593"/>
        <v>95.298400000000001</v>
      </c>
      <c r="F8064" s="21">
        <f t="shared" si="1602"/>
        <v>11</v>
      </c>
      <c r="G8064" s="13"/>
      <c r="H8064" s="21">
        <f t="shared" si="1592"/>
        <v>11</v>
      </c>
      <c r="I8064" s="13"/>
      <c r="J8064" s="11" t="str">
        <f t="shared" si="1599"/>
        <v>X</v>
      </c>
      <c r="K8064" s="11" t="str">
        <f t="shared" si="1600"/>
        <v/>
      </c>
      <c r="L8064" s="11" t="str">
        <f t="shared" si="1601"/>
        <v/>
      </c>
      <c r="M8064" s="13"/>
      <c r="X8064" s="13"/>
    </row>
    <row r="8065" spans="1:24" x14ac:dyDescent="0.3">
      <c r="A8065" s="13"/>
      <c r="B8065" s="11">
        <v>9083</v>
      </c>
      <c r="C8065" s="14">
        <f t="shared" si="1591"/>
        <v>95.3048</v>
      </c>
      <c r="D8065" s="13"/>
      <c r="E8065" s="14">
        <f t="shared" si="1593"/>
        <v>95.303700000000006</v>
      </c>
      <c r="F8065" s="21">
        <f t="shared" si="1602"/>
        <v>11</v>
      </c>
      <c r="G8065" s="13"/>
      <c r="H8065" s="21">
        <f t="shared" si="1592"/>
        <v>11</v>
      </c>
      <c r="I8065" s="13"/>
      <c r="J8065" s="11" t="str">
        <f t="shared" si="1599"/>
        <v>X</v>
      </c>
      <c r="K8065" s="11" t="str">
        <f t="shared" si="1600"/>
        <v/>
      </c>
      <c r="L8065" s="11" t="str">
        <f t="shared" si="1601"/>
        <v/>
      </c>
      <c r="M8065" s="13"/>
      <c r="X8065" s="13"/>
    </row>
    <row r="8066" spans="1:24" x14ac:dyDescent="0.3">
      <c r="A8066" s="13"/>
      <c r="B8066" s="11">
        <v>9084</v>
      </c>
      <c r="C8066" s="14">
        <f t="shared" si="1591"/>
        <v>95.31</v>
      </c>
      <c r="D8066" s="13"/>
      <c r="E8066" s="14">
        <f t="shared" si="1593"/>
        <v>95.308899999999994</v>
      </c>
      <c r="F8066" s="21">
        <f t="shared" si="1602"/>
        <v>11</v>
      </c>
      <c r="G8066" s="13"/>
      <c r="H8066" s="21">
        <f t="shared" si="1592"/>
        <v>11</v>
      </c>
      <c r="I8066" s="13"/>
      <c r="J8066" s="11" t="str">
        <f t="shared" si="1599"/>
        <v>X</v>
      </c>
      <c r="K8066" s="11" t="str">
        <f t="shared" si="1600"/>
        <v/>
      </c>
      <c r="L8066" s="11" t="str">
        <f t="shared" si="1601"/>
        <v/>
      </c>
      <c r="M8066" s="13"/>
      <c r="X8066" s="13"/>
    </row>
    <row r="8067" spans="1:24" x14ac:dyDescent="0.3">
      <c r="A8067" s="13"/>
      <c r="B8067" s="11">
        <v>9085</v>
      </c>
      <c r="C8067" s="14">
        <f t="shared" si="1591"/>
        <v>95.315299999999993</v>
      </c>
      <c r="D8067" s="13"/>
      <c r="E8067" s="14">
        <f t="shared" si="1593"/>
        <v>95.314099999999996</v>
      </c>
      <c r="F8067" s="21">
        <f t="shared" si="1602"/>
        <v>11</v>
      </c>
      <c r="G8067" s="13"/>
      <c r="H8067" s="21">
        <f t="shared" si="1592"/>
        <v>11.999999999999998</v>
      </c>
      <c r="I8067" s="13"/>
      <c r="J8067" s="11" t="str">
        <f t="shared" si="1599"/>
        <v/>
      </c>
      <c r="K8067" s="11" t="str">
        <f t="shared" si="1600"/>
        <v>U</v>
      </c>
      <c r="L8067" s="11" t="str">
        <f t="shared" si="1601"/>
        <v/>
      </c>
      <c r="M8067" s="13"/>
      <c r="X8067" s="13"/>
    </row>
    <row r="8068" spans="1:24" x14ac:dyDescent="0.3">
      <c r="A8068" s="13"/>
      <c r="B8068" s="11">
        <v>9086</v>
      </c>
      <c r="C8068" s="14">
        <f t="shared" si="1591"/>
        <v>95.320499999999996</v>
      </c>
      <c r="D8068" s="13"/>
      <c r="E8068" s="14">
        <f t="shared" si="1593"/>
        <v>95.319400000000002</v>
      </c>
      <c r="F8068" s="21">
        <f t="shared" si="1602"/>
        <v>11</v>
      </c>
      <c r="G8068" s="13"/>
      <c r="H8068" s="21">
        <f t="shared" si="1592"/>
        <v>11</v>
      </c>
      <c r="I8068" s="13"/>
      <c r="J8068" s="11" t="str">
        <f t="shared" si="1599"/>
        <v>X</v>
      </c>
      <c r="K8068" s="11" t="str">
        <f t="shared" si="1600"/>
        <v/>
      </c>
      <c r="L8068" s="11" t="str">
        <f t="shared" si="1601"/>
        <v/>
      </c>
      <c r="M8068" s="13"/>
      <c r="X8068" s="13"/>
    </row>
    <row r="8069" spans="1:24" x14ac:dyDescent="0.3">
      <c r="A8069" s="13"/>
      <c r="B8069" s="11">
        <v>9087</v>
      </c>
      <c r="C8069" s="14">
        <f t="shared" si="1591"/>
        <v>95.325800000000001</v>
      </c>
      <c r="D8069" s="13"/>
      <c r="E8069" s="14">
        <f t="shared" si="1593"/>
        <v>95.324600000000004</v>
      </c>
      <c r="F8069" s="21">
        <f t="shared" si="1602"/>
        <v>12</v>
      </c>
      <c r="G8069" s="13"/>
      <c r="H8069" s="21">
        <f t="shared" si="1592"/>
        <v>11.999999999999998</v>
      </c>
      <c r="I8069" s="13"/>
      <c r="J8069" s="11" t="str">
        <f t="shared" si="1599"/>
        <v>X</v>
      </c>
      <c r="K8069" s="11" t="str">
        <f t="shared" si="1600"/>
        <v/>
      </c>
      <c r="L8069" s="11" t="str">
        <f t="shared" si="1601"/>
        <v/>
      </c>
      <c r="M8069" s="13"/>
      <c r="X8069" s="13"/>
    </row>
    <row r="8070" spans="1:24" x14ac:dyDescent="0.3">
      <c r="A8070" s="13"/>
      <c r="B8070" s="11">
        <v>9088</v>
      </c>
      <c r="C8070" s="14">
        <f t="shared" ref="C8070:C8133" si="1603">ROUND(SQRT(B8070),4)</f>
        <v>95.331000000000003</v>
      </c>
      <c r="D8070" s="13"/>
      <c r="E8070" s="14">
        <f t="shared" si="1593"/>
        <v>95.329800000000006</v>
      </c>
      <c r="F8070" s="21">
        <f t="shared" si="1602"/>
        <v>12</v>
      </c>
      <c r="G8070" s="13"/>
      <c r="H8070" s="21">
        <f t="shared" si="1592"/>
        <v>11.999999999999998</v>
      </c>
      <c r="I8070" s="13"/>
      <c r="J8070" s="11" t="str">
        <f t="shared" si="1599"/>
        <v>X</v>
      </c>
      <c r="K8070" s="11" t="str">
        <f t="shared" si="1600"/>
        <v/>
      </c>
      <c r="L8070" s="11" t="str">
        <f t="shared" si="1601"/>
        <v/>
      </c>
      <c r="M8070" s="13"/>
      <c r="X8070" s="13"/>
    </row>
    <row r="8071" spans="1:24" x14ac:dyDescent="0.3">
      <c r="A8071" s="13"/>
      <c r="B8071" s="11">
        <v>9089</v>
      </c>
      <c r="C8071" s="14">
        <f t="shared" si="1603"/>
        <v>95.336200000000005</v>
      </c>
      <c r="D8071" s="13"/>
      <c r="E8071" s="14">
        <f t="shared" si="1593"/>
        <v>95.335099999999997</v>
      </c>
      <c r="F8071" s="21">
        <f t="shared" si="1602"/>
        <v>12</v>
      </c>
      <c r="G8071" s="13"/>
      <c r="H8071" s="21">
        <f t="shared" ref="H8071:H8134" si="1604">ROUND(C8071-E8071,4)*10000</f>
        <v>11</v>
      </c>
      <c r="I8071" s="13"/>
      <c r="J8071" s="11" t="str">
        <f t="shared" si="1599"/>
        <v/>
      </c>
      <c r="K8071" s="11" t="str">
        <f t="shared" si="1600"/>
        <v/>
      </c>
      <c r="L8071" s="11" t="str">
        <f t="shared" si="1601"/>
        <v>O</v>
      </c>
      <c r="M8071" s="13"/>
      <c r="X8071" s="13"/>
    </row>
    <row r="8072" spans="1:24" x14ac:dyDescent="0.3">
      <c r="A8072" s="13"/>
      <c r="B8072" s="11">
        <v>9090</v>
      </c>
      <c r="C8072" s="14">
        <f t="shared" si="1603"/>
        <v>95.341499999999996</v>
      </c>
      <c r="D8072" s="13"/>
      <c r="E8072" s="14">
        <f t="shared" ref="E8072:E8135" si="1605">ROUND(95+(B8072-9025)/191,4)</f>
        <v>95.340299999999999</v>
      </c>
      <c r="F8072" s="21">
        <f t="shared" si="1602"/>
        <v>12</v>
      </c>
      <c r="G8072" s="13"/>
      <c r="H8072" s="21">
        <f t="shared" si="1604"/>
        <v>11.999999999999998</v>
      </c>
      <c r="I8072" s="13"/>
      <c r="J8072" s="11" t="str">
        <f t="shared" ref="J8072:J8103" si="1606">IF(H8072=F8072,"X","")</f>
        <v>X</v>
      </c>
      <c r="K8072" s="11" t="str">
        <f t="shared" ref="K8072:K8103" si="1607">IF(H8072&gt;F8072,"U","")</f>
        <v/>
      </c>
      <c r="L8072" s="11" t="str">
        <f t="shared" ref="L8072:L8103" si="1608">IF(H8072&lt;F8072,"O","")</f>
        <v/>
      </c>
      <c r="M8072" s="13"/>
      <c r="X8072" s="13"/>
    </row>
    <row r="8073" spans="1:24" x14ac:dyDescent="0.3">
      <c r="A8073" s="13"/>
      <c r="B8073" s="11">
        <v>9091</v>
      </c>
      <c r="C8073" s="14">
        <f t="shared" si="1603"/>
        <v>95.346699999999998</v>
      </c>
      <c r="D8073" s="13"/>
      <c r="E8073" s="14">
        <f t="shared" si="1605"/>
        <v>95.345500000000001</v>
      </c>
      <c r="F8073" s="21">
        <f t="shared" si="1602"/>
        <v>12</v>
      </c>
      <c r="G8073" s="13"/>
      <c r="H8073" s="21">
        <f t="shared" si="1604"/>
        <v>11.999999999999998</v>
      </c>
      <c r="I8073" s="13"/>
      <c r="J8073" s="11" t="str">
        <f t="shared" si="1606"/>
        <v>X</v>
      </c>
      <c r="K8073" s="11" t="str">
        <f t="shared" si="1607"/>
        <v/>
      </c>
      <c r="L8073" s="11" t="str">
        <f t="shared" si="1608"/>
        <v/>
      </c>
      <c r="M8073" s="13"/>
      <c r="X8073" s="13"/>
    </row>
    <row r="8074" spans="1:24" x14ac:dyDescent="0.3">
      <c r="A8074" s="13"/>
      <c r="B8074" s="11">
        <v>9092</v>
      </c>
      <c r="C8074" s="14">
        <f t="shared" si="1603"/>
        <v>95.352000000000004</v>
      </c>
      <c r="D8074" s="13"/>
      <c r="E8074" s="14">
        <f t="shared" si="1605"/>
        <v>95.350800000000007</v>
      </c>
      <c r="F8074" s="21">
        <f t="shared" si="1602"/>
        <v>12</v>
      </c>
      <c r="G8074" s="13"/>
      <c r="H8074" s="21">
        <f t="shared" si="1604"/>
        <v>11.999999999999998</v>
      </c>
      <c r="I8074" s="13"/>
      <c r="J8074" s="11" t="str">
        <f t="shared" si="1606"/>
        <v>X</v>
      </c>
      <c r="K8074" s="11" t="str">
        <f t="shared" si="1607"/>
        <v/>
      </c>
      <c r="L8074" s="11" t="str">
        <f t="shared" si="1608"/>
        <v/>
      </c>
      <c r="M8074" s="13"/>
      <c r="X8074" s="13"/>
    </row>
    <row r="8075" spans="1:24" x14ac:dyDescent="0.3">
      <c r="A8075" s="13"/>
      <c r="B8075" s="11">
        <v>9093</v>
      </c>
      <c r="C8075" s="14">
        <f t="shared" si="1603"/>
        <v>95.357200000000006</v>
      </c>
      <c r="D8075" s="13"/>
      <c r="E8075" s="14">
        <f t="shared" si="1605"/>
        <v>95.355999999999995</v>
      </c>
      <c r="F8075" s="21">
        <f t="shared" si="1602"/>
        <v>12</v>
      </c>
      <c r="G8075" s="13"/>
      <c r="H8075" s="21">
        <f t="shared" si="1604"/>
        <v>11.999999999999998</v>
      </c>
      <c r="I8075" s="13"/>
      <c r="J8075" s="11" t="str">
        <f t="shared" si="1606"/>
        <v>X</v>
      </c>
      <c r="K8075" s="11" t="str">
        <f t="shared" si="1607"/>
        <v/>
      </c>
      <c r="L8075" s="11" t="str">
        <f t="shared" si="1608"/>
        <v/>
      </c>
      <c r="M8075" s="13"/>
      <c r="X8075" s="13"/>
    </row>
    <row r="8076" spans="1:24" x14ac:dyDescent="0.3">
      <c r="A8076" s="13"/>
      <c r="B8076" s="11">
        <v>9094</v>
      </c>
      <c r="C8076" s="14">
        <f t="shared" si="1603"/>
        <v>95.362499999999997</v>
      </c>
      <c r="D8076" s="13"/>
      <c r="E8076" s="14">
        <f t="shared" si="1605"/>
        <v>95.3613</v>
      </c>
      <c r="F8076" s="21">
        <f t="shared" si="1602"/>
        <v>12</v>
      </c>
      <c r="G8076" s="13"/>
      <c r="H8076" s="21">
        <f t="shared" si="1604"/>
        <v>11.999999999999998</v>
      </c>
      <c r="I8076" s="13"/>
      <c r="J8076" s="11" t="str">
        <f t="shared" si="1606"/>
        <v>X</v>
      </c>
      <c r="K8076" s="11" t="str">
        <f t="shared" si="1607"/>
        <v/>
      </c>
      <c r="L8076" s="11" t="str">
        <f t="shared" si="1608"/>
        <v/>
      </c>
      <c r="M8076" s="13"/>
      <c r="X8076" s="13"/>
    </row>
    <row r="8077" spans="1:24" x14ac:dyDescent="0.3">
      <c r="A8077" s="13"/>
      <c r="B8077" s="11">
        <v>9095</v>
      </c>
      <c r="C8077" s="14">
        <f t="shared" si="1603"/>
        <v>95.367699999999999</v>
      </c>
      <c r="D8077" s="13"/>
      <c r="E8077" s="14">
        <f t="shared" si="1605"/>
        <v>95.366500000000002</v>
      </c>
      <c r="F8077" s="21">
        <f t="shared" si="1602"/>
        <v>12</v>
      </c>
      <c r="G8077" s="13"/>
      <c r="H8077" s="21">
        <f t="shared" si="1604"/>
        <v>11.999999999999998</v>
      </c>
      <c r="I8077" s="13"/>
      <c r="J8077" s="11" t="str">
        <f t="shared" si="1606"/>
        <v>X</v>
      </c>
      <c r="K8077" s="11" t="str">
        <f t="shared" si="1607"/>
        <v/>
      </c>
      <c r="L8077" s="11" t="str">
        <f t="shared" si="1608"/>
        <v/>
      </c>
      <c r="M8077" s="13"/>
      <c r="X8077" s="13"/>
    </row>
    <row r="8078" spans="1:24" x14ac:dyDescent="0.3">
      <c r="A8078" s="13"/>
      <c r="B8078" s="11">
        <v>9096</v>
      </c>
      <c r="C8078" s="14">
        <f t="shared" si="1603"/>
        <v>95.373000000000005</v>
      </c>
      <c r="D8078" s="13"/>
      <c r="E8078" s="14">
        <f t="shared" si="1605"/>
        <v>95.371700000000004</v>
      </c>
      <c r="F8078" s="21">
        <f t="shared" si="1602"/>
        <v>12</v>
      </c>
      <c r="G8078" s="13"/>
      <c r="H8078" s="21">
        <f t="shared" si="1604"/>
        <v>13</v>
      </c>
      <c r="I8078" s="13"/>
      <c r="J8078" s="11" t="str">
        <f t="shared" si="1606"/>
        <v/>
      </c>
      <c r="K8078" s="11" t="str">
        <f t="shared" si="1607"/>
        <v>U</v>
      </c>
      <c r="L8078" s="11" t="str">
        <f t="shared" si="1608"/>
        <v/>
      </c>
      <c r="M8078" s="13"/>
      <c r="X8078" s="13"/>
    </row>
    <row r="8079" spans="1:24" x14ac:dyDescent="0.3">
      <c r="A8079" s="13"/>
      <c r="B8079" s="11">
        <v>9097</v>
      </c>
      <c r="C8079" s="14">
        <f t="shared" si="1603"/>
        <v>95.378200000000007</v>
      </c>
      <c r="D8079" s="13"/>
      <c r="E8079" s="14">
        <f t="shared" si="1605"/>
        <v>95.376999999999995</v>
      </c>
      <c r="F8079" s="21">
        <f t="shared" si="1602"/>
        <v>12</v>
      </c>
      <c r="G8079" s="13"/>
      <c r="H8079" s="21">
        <f t="shared" si="1604"/>
        <v>11.999999999999998</v>
      </c>
      <c r="I8079" s="13"/>
      <c r="J8079" s="11" t="str">
        <f t="shared" si="1606"/>
        <v>X</v>
      </c>
      <c r="K8079" s="11" t="str">
        <f t="shared" si="1607"/>
        <v/>
      </c>
      <c r="L8079" s="11" t="str">
        <f t="shared" si="1608"/>
        <v/>
      </c>
      <c r="M8079" s="13"/>
      <c r="X8079" s="13"/>
    </row>
    <row r="8080" spans="1:24" x14ac:dyDescent="0.3">
      <c r="A8080" s="13"/>
      <c r="B8080" s="11">
        <v>9098</v>
      </c>
      <c r="C8080" s="14">
        <f t="shared" si="1603"/>
        <v>95.383399999999995</v>
      </c>
      <c r="D8080" s="13"/>
      <c r="E8080" s="14">
        <f t="shared" si="1605"/>
        <v>95.382199999999997</v>
      </c>
      <c r="F8080" s="21">
        <f t="shared" si="1602"/>
        <v>12</v>
      </c>
      <c r="G8080" s="13"/>
      <c r="H8080" s="21">
        <f t="shared" si="1604"/>
        <v>11.999999999999998</v>
      </c>
      <c r="I8080" s="13"/>
      <c r="J8080" s="11" t="str">
        <f t="shared" si="1606"/>
        <v>X</v>
      </c>
      <c r="K8080" s="11" t="str">
        <f t="shared" si="1607"/>
        <v/>
      </c>
      <c r="L8080" s="11" t="str">
        <f t="shared" si="1608"/>
        <v/>
      </c>
      <c r="M8080" s="13"/>
      <c r="X8080" s="13"/>
    </row>
    <row r="8081" spans="1:24" x14ac:dyDescent="0.3">
      <c r="A8081" s="13"/>
      <c r="B8081" s="11">
        <v>9099</v>
      </c>
      <c r="C8081" s="14">
        <f t="shared" si="1603"/>
        <v>95.3887</v>
      </c>
      <c r="D8081" s="13"/>
      <c r="E8081" s="14">
        <f t="shared" si="1605"/>
        <v>95.3874</v>
      </c>
      <c r="F8081" s="21">
        <f t="shared" si="1602"/>
        <v>12</v>
      </c>
      <c r="G8081" s="13"/>
      <c r="H8081" s="21">
        <f t="shared" si="1604"/>
        <v>13</v>
      </c>
      <c r="I8081" s="13"/>
      <c r="J8081" s="11" t="str">
        <f t="shared" si="1606"/>
        <v/>
      </c>
      <c r="K8081" s="11" t="str">
        <f t="shared" si="1607"/>
        <v>U</v>
      </c>
      <c r="L8081" s="11" t="str">
        <f t="shared" si="1608"/>
        <v/>
      </c>
      <c r="M8081" s="13"/>
      <c r="X8081" s="13"/>
    </row>
    <row r="8082" spans="1:24" x14ac:dyDescent="0.3">
      <c r="A8082" s="13"/>
      <c r="B8082" s="11">
        <v>9100</v>
      </c>
      <c r="C8082" s="14">
        <f t="shared" si="1603"/>
        <v>95.393900000000002</v>
      </c>
      <c r="D8082" s="13"/>
      <c r="E8082" s="14">
        <f t="shared" si="1605"/>
        <v>95.392700000000005</v>
      </c>
      <c r="F8082" s="21">
        <f t="shared" si="1602"/>
        <v>13</v>
      </c>
      <c r="G8082" s="13"/>
      <c r="H8082" s="21">
        <f t="shared" si="1604"/>
        <v>11.999999999999998</v>
      </c>
      <c r="I8082" s="13"/>
      <c r="J8082" s="11" t="str">
        <f t="shared" si="1606"/>
        <v/>
      </c>
      <c r="K8082" s="11" t="str">
        <f t="shared" si="1607"/>
        <v/>
      </c>
      <c r="L8082" s="11" t="str">
        <f t="shared" si="1608"/>
        <v>O</v>
      </c>
      <c r="M8082" s="13"/>
      <c r="X8082" s="13"/>
    </row>
    <row r="8083" spans="1:24" x14ac:dyDescent="0.3">
      <c r="A8083" s="13"/>
      <c r="B8083" s="11">
        <v>9101</v>
      </c>
      <c r="C8083" s="14">
        <f t="shared" si="1603"/>
        <v>95.399199999999993</v>
      </c>
      <c r="D8083" s="13"/>
      <c r="E8083" s="14">
        <f t="shared" si="1605"/>
        <v>95.397900000000007</v>
      </c>
      <c r="F8083" s="21">
        <f t="shared" si="1602"/>
        <v>13</v>
      </c>
      <c r="G8083" s="13"/>
      <c r="H8083" s="21">
        <f t="shared" si="1604"/>
        <v>13</v>
      </c>
      <c r="I8083" s="13"/>
      <c r="J8083" s="11" t="str">
        <f t="shared" si="1606"/>
        <v>X</v>
      </c>
      <c r="K8083" s="11" t="str">
        <f t="shared" si="1607"/>
        <v/>
      </c>
      <c r="L8083" s="11" t="str">
        <f t="shared" si="1608"/>
        <v/>
      </c>
      <c r="M8083" s="13"/>
      <c r="X8083" s="13"/>
    </row>
    <row r="8084" spans="1:24" x14ac:dyDescent="0.3">
      <c r="A8084" s="13"/>
      <c r="B8084" s="11">
        <v>9102</v>
      </c>
      <c r="C8084" s="14">
        <f t="shared" si="1603"/>
        <v>95.404399999999995</v>
      </c>
      <c r="D8084" s="13"/>
      <c r="E8084" s="14">
        <f t="shared" si="1605"/>
        <v>95.403099999999995</v>
      </c>
      <c r="F8084" s="21">
        <f t="shared" si="1602"/>
        <v>13</v>
      </c>
      <c r="G8084" s="13"/>
      <c r="H8084" s="21">
        <f t="shared" si="1604"/>
        <v>13</v>
      </c>
      <c r="I8084" s="13"/>
      <c r="J8084" s="11" t="str">
        <f t="shared" si="1606"/>
        <v>X</v>
      </c>
      <c r="K8084" s="11" t="str">
        <f t="shared" si="1607"/>
        <v/>
      </c>
      <c r="L8084" s="11" t="str">
        <f t="shared" si="1608"/>
        <v/>
      </c>
      <c r="M8084" s="13"/>
      <c r="X8084" s="13"/>
    </row>
    <row r="8085" spans="1:24" x14ac:dyDescent="0.3">
      <c r="A8085" s="13"/>
      <c r="B8085" s="11">
        <v>9103</v>
      </c>
      <c r="C8085" s="14">
        <f t="shared" si="1603"/>
        <v>95.409599999999998</v>
      </c>
      <c r="D8085" s="13"/>
      <c r="E8085" s="14">
        <f t="shared" si="1605"/>
        <v>95.4084</v>
      </c>
      <c r="F8085" s="21">
        <f t="shared" si="1602"/>
        <v>13</v>
      </c>
      <c r="G8085" s="13"/>
      <c r="H8085" s="21">
        <f t="shared" si="1604"/>
        <v>11.999999999999998</v>
      </c>
      <c r="I8085" s="13"/>
      <c r="J8085" s="11" t="str">
        <f t="shared" si="1606"/>
        <v/>
      </c>
      <c r="K8085" s="11" t="str">
        <f t="shared" si="1607"/>
        <v/>
      </c>
      <c r="L8085" s="11" t="str">
        <f t="shared" si="1608"/>
        <v>O</v>
      </c>
      <c r="M8085" s="13"/>
      <c r="X8085" s="13"/>
    </row>
    <row r="8086" spans="1:24" x14ac:dyDescent="0.3">
      <c r="A8086" s="13"/>
      <c r="B8086" s="11">
        <v>9104</v>
      </c>
      <c r="C8086" s="14">
        <f t="shared" si="1603"/>
        <v>95.414900000000003</v>
      </c>
      <c r="D8086" s="13"/>
      <c r="E8086" s="14">
        <f t="shared" si="1605"/>
        <v>95.413600000000002</v>
      </c>
      <c r="F8086" s="21">
        <f t="shared" si="1602"/>
        <v>13</v>
      </c>
      <c r="G8086" s="13"/>
      <c r="H8086" s="21">
        <f t="shared" si="1604"/>
        <v>13</v>
      </c>
      <c r="I8086" s="13"/>
      <c r="J8086" s="11" t="str">
        <f t="shared" si="1606"/>
        <v>X</v>
      </c>
      <c r="K8086" s="11" t="str">
        <f t="shared" si="1607"/>
        <v/>
      </c>
      <c r="L8086" s="11" t="str">
        <f t="shared" si="1608"/>
        <v/>
      </c>
      <c r="M8086" s="13"/>
      <c r="X8086" s="13"/>
    </row>
    <row r="8087" spans="1:24" x14ac:dyDescent="0.3">
      <c r="A8087" s="13"/>
      <c r="B8087" s="11">
        <v>9105</v>
      </c>
      <c r="C8087" s="14">
        <f t="shared" si="1603"/>
        <v>95.420100000000005</v>
      </c>
      <c r="D8087" s="13"/>
      <c r="E8087" s="14">
        <f t="shared" si="1605"/>
        <v>95.418800000000005</v>
      </c>
      <c r="F8087" s="21">
        <f t="shared" si="1602"/>
        <v>13</v>
      </c>
      <c r="G8087" s="13"/>
      <c r="H8087" s="21">
        <f t="shared" si="1604"/>
        <v>13</v>
      </c>
      <c r="I8087" s="13"/>
      <c r="J8087" s="11" t="str">
        <f t="shared" si="1606"/>
        <v>X</v>
      </c>
      <c r="K8087" s="11" t="str">
        <f t="shared" si="1607"/>
        <v/>
      </c>
      <c r="L8087" s="11" t="str">
        <f t="shared" si="1608"/>
        <v/>
      </c>
      <c r="M8087" s="13"/>
      <c r="X8087" s="13"/>
    </row>
    <row r="8088" spans="1:24" x14ac:dyDescent="0.3">
      <c r="A8088" s="13"/>
      <c r="B8088" s="11">
        <v>9106</v>
      </c>
      <c r="C8088" s="14">
        <f t="shared" si="1603"/>
        <v>95.425399999999996</v>
      </c>
      <c r="D8088" s="13"/>
      <c r="E8088" s="14">
        <f t="shared" si="1605"/>
        <v>95.424099999999996</v>
      </c>
      <c r="F8088" s="21">
        <v>13</v>
      </c>
      <c r="G8088" s="13"/>
      <c r="H8088" s="21">
        <f t="shared" si="1604"/>
        <v>13</v>
      </c>
      <c r="I8088" s="13"/>
      <c r="J8088" s="11" t="str">
        <f t="shared" si="1606"/>
        <v>X</v>
      </c>
      <c r="K8088" s="11" t="str">
        <f t="shared" si="1607"/>
        <v/>
      </c>
      <c r="L8088" s="11" t="str">
        <f t="shared" si="1608"/>
        <v/>
      </c>
      <c r="M8088" s="13"/>
      <c r="X8088" s="13"/>
    </row>
    <row r="8089" spans="1:24" x14ac:dyDescent="0.3">
      <c r="A8089" s="13"/>
      <c r="B8089" s="11">
        <v>9107</v>
      </c>
      <c r="C8089" s="14">
        <f t="shared" si="1603"/>
        <v>95.430599999999998</v>
      </c>
      <c r="D8089" s="13"/>
      <c r="E8089" s="14">
        <f t="shared" si="1605"/>
        <v>95.429299999999998</v>
      </c>
      <c r="F8089" s="21">
        <v>13</v>
      </c>
      <c r="G8089" s="13"/>
      <c r="H8089" s="21">
        <f t="shared" si="1604"/>
        <v>13</v>
      </c>
      <c r="I8089" s="13"/>
      <c r="J8089" s="11" t="str">
        <f t="shared" si="1606"/>
        <v>X</v>
      </c>
      <c r="K8089" s="11" t="str">
        <f t="shared" si="1607"/>
        <v/>
      </c>
      <c r="L8089" s="11" t="str">
        <f t="shared" si="1608"/>
        <v/>
      </c>
      <c r="M8089" s="13"/>
      <c r="X8089" s="13"/>
    </row>
    <row r="8090" spans="1:24" x14ac:dyDescent="0.3">
      <c r="A8090" s="13"/>
      <c r="B8090" s="11">
        <v>9108</v>
      </c>
      <c r="C8090" s="14">
        <f t="shared" si="1603"/>
        <v>95.4358</v>
      </c>
      <c r="D8090" s="13"/>
      <c r="E8090" s="14">
        <f t="shared" si="1605"/>
        <v>95.434600000000003</v>
      </c>
      <c r="F8090" s="21">
        <v>13</v>
      </c>
      <c r="G8090" s="13"/>
      <c r="H8090" s="21">
        <f t="shared" si="1604"/>
        <v>11.999999999999998</v>
      </c>
      <c r="I8090" s="13"/>
      <c r="J8090" s="11" t="str">
        <f t="shared" si="1606"/>
        <v/>
      </c>
      <c r="K8090" s="11" t="str">
        <f t="shared" si="1607"/>
        <v/>
      </c>
      <c r="L8090" s="11" t="str">
        <f t="shared" si="1608"/>
        <v>O</v>
      </c>
      <c r="M8090" s="13"/>
      <c r="X8090" s="13"/>
    </row>
    <row r="8091" spans="1:24" x14ac:dyDescent="0.3">
      <c r="A8091" s="13"/>
      <c r="B8091" s="11">
        <v>9109</v>
      </c>
      <c r="C8091" s="14">
        <f t="shared" si="1603"/>
        <v>95.441100000000006</v>
      </c>
      <c r="D8091" s="13"/>
      <c r="E8091" s="14">
        <f t="shared" si="1605"/>
        <v>95.439800000000005</v>
      </c>
      <c r="F8091" s="21">
        <v>13</v>
      </c>
      <c r="G8091" s="13"/>
      <c r="H8091" s="21">
        <f t="shared" si="1604"/>
        <v>13</v>
      </c>
      <c r="I8091" s="13"/>
      <c r="J8091" s="11" t="str">
        <f t="shared" si="1606"/>
        <v>X</v>
      </c>
      <c r="K8091" s="11" t="str">
        <f t="shared" si="1607"/>
        <v/>
      </c>
      <c r="L8091" s="11" t="str">
        <f t="shared" si="1608"/>
        <v/>
      </c>
      <c r="M8091" s="13"/>
      <c r="X8091" s="13"/>
    </row>
    <row r="8092" spans="1:24" x14ac:dyDescent="0.3">
      <c r="A8092" s="13"/>
      <c r="B8092" s="11">
        <v>9110</v>
      </c>
      <c r="C8092" s="14">
        <f t="shared" si="1603"/>
        <v>95.446299999999994</v>
      </c>
      <c r="D8092" s="13"/>
      <c r="E8092" s="14">
        <f t="shared" si="1605"/>
        <v>95.444999999999993</v>
      </c>
      <c r="F8092" s="21">
        <v>13</v>
      </c>
      <c r="G8092" s="13"/>
      <c r="H8092" s="21">
        <f t="shared" si="1604"/>
        <v>13</v>
      </c>
      <c r="I8092" s="13"/>
      <c r="J8092" s="11" t="str">
        <f t="shared" si="1606"/>
        <v>X</v>
      </c>
      <c r="K8092" s="11" t="str">
        <f t="shared" si="1607"/>
        <v/>
      </c>
      <c r="L8092" s="11" t="str">
        <f t="shared" si="1608"/>
        <v/>
      </c>
      <c r="M8092" s="13"/>
      <c r="X8092" s="13"/>
    </row>
    <row r="8093" spans="1:24" x14ac:dyDescent="0.3">
      <c r="A8093" s="13"/>
      <c r="B8093" s="11">
        <v>9111</v>
      </c>
      <c r="C8093" s="14">
        <f t="shared" si="1603"/>
        <v>95.451599999999999</v>
      </c>
      <c r="D8093" s="13"/>
      <c r="E8093" s="14">
        <f t="shared" si="1605"/>
        <v>95.450299999999999</v>
      </c>
      <c r="F8093" s="21">
        <v>13</v>
      </c>
      <c r="G8093" s="13"/>
      <c r="H8093" s="21">
        <f t="shared" si="1604"/>
        <v>13</v>
      </c>
      <c r="I8093" s="13"/>
      <c r="J8093" s="11" t="str">
        <f t="shared" si="1606"/>
        <v>X</v>
      </c>
      <c r="K8093" s="11" t="str">
        <f t="shared" si="1607"/>
        <v/>
      </c>
      <c r="L8093" s="11" t="str">
        <f t="shared" si="1608"/>
        <v/>
      </c>
      <c r="M8093" s="13"/>
      <c r="X8093" s="13"/>
    </row>
    <row r="8094" spans="1:24" x14ac:dyDescent="0.3">
      <c r="A8094" s="13"/>
      <c r="B8094" s="11">
        <v>9112</v>
      </c>
      <c r="C8094" s="14">
        <f t="shared" si="1603"/>
        <v>95.456800000000001</v>
      </c>
      <c r="D8094" s="13"/>
      <c r="E8094" s="14">
        <f t="shared" si="1605"/>
        <v>95.455500000000001</v>
      </c>
      <c r="F8094" s="21">
        <v>13</v>
      </c>
      <c r="G8094" s="13"/>
      <c r="H8094" s="21">
        <f t="shared" si="1604"/>
        <v>13</v>
      </c>
      <c r="I8094" s="13"/>
      <c r="J8094" s="11" t="str">
        <f t="shared" si="1606"/>
        <v>X</v>
      </c>
      <c r="K8094" s="11" t="str">
        <f t="shared" si="1607"/>
        <v/>
      </c>
      <c r="L8094" s="11" t="str">
        <f t="shared" si="1608"/>
        <v/>
      </c>
      <c r="M8094" s="13"/>
      <c r="X8094" s="13"/>
    </row>
    <row r="8095" spans="1:24" x14ac:dyDescent="0.3">
      <c r="A8095" s="13"/>
      <c r="B8095" s="11">
        <v>9113</v>
      </c>
      <c r="C8095" s="14">
        <f t="shared" si="1603"/>
        <v>95.462000000000003</v>
      </c>
      <c r="D8095" s="13"/>
      <c r="E8095" s="14">
        <f t="shared" si="1605"/>
        <v>95.460700000000003</v>
      </c>
      <c r="F8095" s="21">
        <v>13</v>
      </c>
      <c r="G8095" s="13"/>
      <c r="H8095" s="21">
        <f t="shared" si="1604"/>
        <v>13</v>
      </c>
      <c r="I8095" s="13"/>
      <c r="J8095" s="11" t="str">
        <f t="shared" si="1606"/>
        <v>X</v>
      </c>
      <c r="K8095" s="11" t="str">
        <f t="shared" si="1607"/>
        <v/>
      </c>
      <c r="L8095" s="11" t="str">
        <f t="shared" si="1608"/>
        <v/>
      </c>
      <c r="M8095" s="13"/>
      <c r="X8095" s="13"/>
    </row>
    <row r="8096" spans="1:24" x14ac:dyDescent="0.3">
      <c r="A8096" s="13"/>
      <c r="B8096" s="11">
        <v>9114</v>
      </c>
      <c r="C8096" s="14">
        <f t="shared" si="1603"/>
        <v>95.467299999999994</v>
      </c>
      <c r="D8096" s="13"/>
      <c r="E8096" s="14">
        <f t="shared" si="1605"/>
        <v>95.465999999999994</v>
      </c>
      <c r="F8096" s="21">
        <v>13</v>
      </c>
      <c r="G8096" s="13"/>
      <c r="H8096" s="21">
        <f t="shared" si="1604"/>
        <v>13</v>
      </c>
      <c r="I8096" s="13"/>
      <c r="J8096" s="11" t="str">
        <f t="shared" si="1606"/>
        <v>X</v>
      </c>
      <c r="K8096" s="11" t="str">
        <f t="shared" si="1607"/>
        <v/>
      </c>
      <c r="L8096" s="11" t="str">
        <f t="shared" si="1608"/>
        <v/>
      </c>
      <c r="M8096" s="13"/>
      <c r="X8096" s="13"/>
    </row>
    <row r="8097" spans="1:24" x14ac:dyDescent="0.3">
      <c r="A8097" s="13"/>
      <c r="B8097" s="11">
        <v>9115</v>
      </c>
      <c r="C8097" s="14">
        <f t="shared" si="1603"/>
        <v>95.472499999999997</v>
      </c>
      <c r="D8097" s="13"/>
      <c r="E8097" s="14">
        <f t="shared" si="1605"/>
        <v>95.471199999999996</v>
      </c>
      <c r="F8097" s="21">
        <v>13</v>
      </c>
      <c r="G8097" s="13"/>
      <c r="H8097" s="21">
        <f t="shared" si="1604"/>
        <v>13</v>
      </c>
      <c r="I8097" s="13"/>
      <c r="J8097" s="11" t="str">
        <f t="shared" si="1606"/>
        <v>X</v>
      </c>
      <c r="K8097" s="11" t="str">
        <f t="shared" si="1607"/>
        <v/>
      </c>
      <c r="L8097" s="11" t="str">
        <f t="shared" si="1608"/>
        <v/>
      </c>
      <c r="M8097" s="13"/>
      <c r="X8097" s="13"/>
    </row>
    <row r="8098" spans="1:24" x14ac:dyDescent="0.3">
      <c r="A8098" s="13"/>
      <c r="B8098" s="11">
        <v>9116</v>
      </c>
      <c r="C8098" s="14">
        <f t="shared" si="1603"/>
        <v>95.477699999999999</v>
      </c>
      <c r="D8098" s="13"/>
      <c r="E8098" s="14">
        <f t="shared" si="1605"/>
        <v>95.476399999999998</v>
      </c>
      <c r="F8098" s="21">
        <v>13</v>
      </c>
      <c r="G8098" s="13"/>
      <c r="H8098" s="21">
        <f t="shared" si="1604"/>
        <v>13</v>
      </c>
      <c r="I8098" s="13"/>
      <c r="J8098" s="11" t="str">
        <f t="shared" si="1606"/>
        <v>X</v>
      </c>
      <c r="K8098" s="11" t="str">
        <f t="shared" si="1607"/>
        <v/>
      </c>
      <c r="L8098" s="11" t="str">
        <f t="shared" si="1608"/>
        <v/>
      </c>
      <c r="M8098" s="13"/>
      <c r="X8098" s="13"/>
    </row>
    <row r="8099" spans="1:24" x14ac:dyDescent="0.3">
      <c r="A8099" s="13"/>
      <c r="B8099" s="11">
        <v>9117</v>
      </c>
      <c r="C8099" s="14">
        <f t="shared" si="1603"/>
        <v>95.483000000000004</v>
      </c>
      <c r="D8099" s="13"/>
      <c r="E8099" s="14">
        <f t="shared" si="1605"/>
        <v>95.481700000000004</v>
      </c>
      <c r="F8099" s="21">
        <v>13</v>
      </c>
      <c r="G8099" s="13"/>
      <c r="H8099" s="21">
        <f t="shared" si="1604"/>
        <v>13</v>
      </c>
      <c r="I8099" s="13"/>
      <c r="J8099" s="11" t="str">
        <f t="shared" si="1606"/>
        <v>X</v>
      </c>
      <c r="K8099" s="11" t="str">
        <f t="shared" si="1607"/>
        <v/>
      </c>
      <c r="L8099" s="11" t="str">
        <f t="shared" si="1608"/>
        <v/>
      </c>
      <c r="M8099" s="13"/>
      <c r="X8099" s="13"/>
    </row>
    <row r="8100" spans="1:24" x14ac:dyDescent="0.3">
      <c r="A8100" s="13"/>
      <c r="B8100" s="11">
        <v>9118</v>
      </c>
      <c r="C8100" s="14">
        <f t="shared" si="1603"/>
        <v>95.488200000000006</v>
      </c>
      <c r="D8100" s="13"/>
      <c r="E8100" s="14">
        <f t="shared" si="1605"/>
        <v>95.486900000000006</v>
      </c>
      <c r="F8100" s="21">
        <v>13</v>
      </c>
      <c r="G8100" s="13"/>
      <c r="H8100" s="21">
        <f t="shared" si="1604"/>
        <v>13</v>
      </c>
      <c r="I8100" s="13"/>
      <c r="J8100" s="11" t="str">
        <f t="shared" si="1606"/>
        <v>X</v>
      </c>
      <c r="K8100" s="11" t="str">
        <f t="shared" si="1607"/>
        <v/>
      </c>
      <c r="L8100" s="11" t="str">
        <f t="shared" si="1608"/>
        <v/>
      </c>
      <c r="M8100" s="13"/>
      <c r="X8100" s="13"/>
    </row>
    <row r="8101" spans="1:24" x14ac:dyDescent="0.3">
      <c r="A8101" s="13"/>
      <c r="B8101" s="11">
        <v>9119</v>
      </c>
      <c r="C8101" s="14">
        <f t="shared" si="1603"/>
        <v>95.493499999999997</v>
      </c>
      <c r="D8101" s="13"/>
      <c r="E8101" s="14">
        <f t="shared" si="1605"/>
        <v>95.492099999999994</v>
      </c>
      <c r="F8101" s="21">
        <v>13</v>
      </c>
      <c r="G8101" s="13"/>
      <c r="H8101" s="21">
        <f t="shared" si="1604"/>
        <v>14</v>
      </c>
      <c r="I8101" s="13"/>
      <c r="J8101" s="11" t="str">
        <f t="shared" si="1606"/>
        <v/>
      </c>
      <c r="K8101" s="11" t="str">
        <f t="shared" si="1607"/>
        <v>U</v>
      </c>
      <c r="L8101" s="11" t="str">
        <f t="shared" si="1608"/>
        <v/>
      </c>
      <c r="M8101" s="13"/>
      <c r="X8101" s="13"/>
    </row>
    <row r="8102" spans="1:24" x14ac:dyDescent="0.3">
      <c r="A8102" s="13"/>
      <c r="B8102" s="11">
        <v>9120</v>
      </c>
      <c r="C8102" s="14">
        <f t="shared" si="1603"/>
        <v>95.498699999999999</v>
      </c>
      <c r="D8102" s="13"/>
      <c r="E8102" s="14">
        <f t="shared" si="1605"/>
        <v>95.497399999999999</v>
      </c>
      <c r="F8102" s="21">
        <v>13</v>
      </c>
      <c r="G8102" s="13"/>
      <c r="H8102" s="21">
        <f t="shared" si="1604"/>
        <v>13</v>
      </c>
      <c r="I8102" s="13"/>
      <c r="J8102" s="11" t="str">
        <f t="shared" si="1606"/>
        <v>X</v>
      </c>
      <c r="K8102" s="11" t="str">
        <f t="shared" si="1607"/>
        <v/>
      </c>
      <c r="L8102" s="11" t="str">
        <f t="shared" si="1608"/>
        <v/>
      </c>
      <c r="M8102" s="13"/>
      <c r="X8102" s="13"/>
    </row>
    <row r="8103" spans="1:24" x14ac:dyDescent="0.3">
      <c r="A8103" s="13"/>
      <c r="B8103" s="11">
        <v>9121</v>
      </c>
      <c r="C8103" s="14">
        <f t="shared" si="1603"/>
        <v>95.503900000000002</v>
      </c>
      <c r="D8103" s="13"/>
      <c r="E8103" s="14">
        <f t="shared" si="1605"/>
        <v>95.502600000000001</v>
      </c>
      <c r="F8103" s="21">
        <v>13</v>
      </c>
      <c r="G8103" s="13"/>
      <c r="H8103" s="21">
        <f t="shared" si="1604"/>
        <v>13</v>
      </c>
      <c r="I8103" s="13"/>
      <c r="J8103" s="11" t="str">
        <f t="shared" si="1606"/>
        <v>X</v>
      </c>
      <c r="K8103" s="11" t="str">
        <f t="shared" si="1607"/>
        <v/>
      </c>
      <c r="L8103" s="11" t="str">
        <f t="shared" si="1608"/>
        <v/>
      </c>
      <c r="M8103" s="13"/>
      <c r="X8103" s="13"/>
    </row>
    <row r="8104" spans="1:24" x14ac:dyDescent="0.3">
      <c r="A8104" s="13"/>
      <c r="B8104" s="11">
        <v>9122</v>
      </c>
      <c r="C8104" s="14">
        <f t="shared" si="1603"/>
        <v>95.509200000000007</v>
      </c>
      <c r="D8104" s="13"/>
      <c r="E8104" s="14">
        <f t="shared" si="1605"/>
        <v>95.507900000000006</v>
      </c>
      <c r="F8104" s="21">
        <v>13</v>
      </c>
      <c r="G8104" s="13"/>
      <c r="H8104" s="21">
        <f t="shared" si="1604"/>
        <v>13</v>
      </c>
      <c r="I8104" s="13"/>
      <c r="J8104" s="11" t="str">
        <f t="shared" ref="J8104:J8135" si="1609">IF(H8104=F8104,"X","")</f>
        <v>X</v>
      </c>
      <c r="K8104" s="11" t="str">
        <f t="shared" ref="K8104:K8135" si="1610">IF(H8104&gt;F8104,"U","")</f>
        <v/>
      </c>
      <c r="L8104" s="11" t="str">
        <f t="shared" ref="L8104:L8135" si="1611">IF(H8104&lt;F8104,"O","")</f>
        <v/>
      </c>
      <c r="M8104" s="13"/>
      <c r="X8104" s="13"/>
    </row>
    <row r="8105" spans="1:24" x14ac:dyDescent="0.3">
      <c r="A8105" s="13"/>
      <c r="B8105" s="11">
        <v>9123</v>
      </c>
      <c r="C8105" s="14">
        <f t="shared" si="1603"/>
        <v>95.514399999999995</v>
      </c>
      <c r="D8105" s="13"/>
      <c r="E8105" s="14">
        <f t="shared" si="1605"/>
        <v>95.513099999999994</v>
      </c>
      <c r="F8105" s="21">
        <v>13</v>
      </c>
      <c r="G8105" s="13"/>
      <c r="H8105" s="21">
        <f t="shared" si="1604"/>
        <v>13</v>
      </c>
      <c r="I8105" s="13"/>
      <c r="J8105" s="11" t="str">
        <f t="shared" si="1609"/>
        <v>X</v>
      </c>
      <c r="K8105" s="11" t="str">
        <f t="shared" si="1610"/>
        <v/>
      </c>
      <c r="L8105" s="11" t="str">
        <f t="shared" si="1611"/>
        <v/>
      </c>
      <c r="M8105" s="13"/>
      <c r="X8105" s="13"/>
    </row>
    <row r="8106" spans="1:24" x14ac:dyDescent="0.3">
      <c r="A8106" s="13"/>
      <c r="B8106" s="11">
        <v>9124</v>
      </c>
      <c r="C8106" s="14">
        <f t="shared" si="1603"/>
        <v>95.519599999999997</v>
      </c>
      <c r="D8106" s="13"/>
      <c r="E8106" s="14">
        <f t="shared" si="1605"/>
        <v>95.518299999999996</v>
      </c>
      <c r="F8106" s="21">
        <v>13</v>
      </c>
      <c r="G8106" s="13"/>
      <c r="H8106" s="21">
        <f t="shared" si="1604"/>
        <v>13</v>
      </c>
      <c r="I8106" s="13"/>
      <c r="J8106" s="11" t="str">
        <f t="shared" si="1609"/>
        <v>X</v>
      </c>
      <c r="K8106" s="11" t="str">
        <f t="shared" si="1610"/>
        <v/>
      </c>
      <c r="L8106" s="11" t="str">
        <f t="shared" si="1611"/>
        <v/>
      </c>
      <c r="M8106" s="13"/>
      <c r="X8106" s="13"/>
    </row>
    <row r="8107" spans="1:24" x14ac:dyDescent="0.3">
      <c r="A8107" s="13"/>
      <c r="B8107" s="11">
        <v>9125</v>
      </c>
      <c r="C8107" s="14">
        <f t="shared" si="1603"/>
        <v>95.524900000000002</v>
      </c>
      <c r="D8107" s="13"/>
      <c r="E8107" s="14">
        <f t="shared" si="1605"/>
        <v>95.523600000000002</v>
      </c>
      <c r="F8107" s="21">
        <v>13</v>
      </c>
      <c r="G8107" s="13"/>
      <c r="H8107" s="21">
        <f t="shared" si="1604"/>
        <v>13</v>
      </c>
      <c r="I8107" s="13"/>
      <c r="J8107" s="11" t="str">
        <f t="shared" si="1609"/>
        <v>X</v>
      </c>
      <c r="K8107" s="11" t="str">
        <f t="shared" si="1610"/>
        <v/>
      </c>
      <c r="L8107" s="11" t="str">
        <f t="shared" si="1611"/>
        <v/>
      </c>
      <c r="M8107" s="13"/>
      <c r="X8107" s="13"/>
    </row>
    <row r="8108" spans="1:24" x14ac:dyDescent="0.3">
      <c r="A8108" s="13"/>
      <c r="B8108" s="11">
        <v>9126</v>
      </c>
      <c r="C8108" s="14">
        <f t="shared" si="1603"/>
        <v>95.530100000000004</v>
      </c>
      <c r="D8108" s="13"/>
      <c r="E8108" s="14">
        <f t="shared" si="1605"/>
        <v>95.528800000000004</v>
      </c>
      <c r="F8108" s="21">
        <v>13</v>
      </c>
      <c r="G8108" s="13"/>
      <c r="H8108" s="21">
        <f t="shared" si="1604"/>
        <v>13</v>
      </c>
      <c r="I8108" s="13"/>
      <c r="J8108" s="11" t="str">
        <f t="shared" si="1609"/>
        <v>X</v>
      </c>
      <c r="K8108" s="11" t="str">
        <f t="shared" si="1610"/>
        <v/>
      </c>
      <c r="L8108" s="11" t="str">
        <f t="shared" si="1611"/>
        <v/>
      </c>
      <c r="M8108" s="13"/>
      <c r="X8108" s="13"/>
    </row>
    <row r="8109" spans="1:24" x14ac:dyDescent="0.3">
      <c r="A8109" s="13"/>
      <c r="B8109" s="11">
        <v>9127</v>
      </c>
      <c r="C8109" s="14">
        <f t="shared" si="1603"/>
        <v>95.535300000000007</v>
      </c>
      <c r="D8109" s="13"/>
      <c r="E8109" s="14">
        <f t="shared" si="1605"/>
        <v>95.534000000000006</v>
      </c>
      <c r="F8109" s="21">
        <v>13</v>
      </c>
      <c r="G8109" s="13"/>
      <c r="H8109" s="21">
        <f t="shared" si="1604"/>
        <v>13</v>
      </c>
      <c r="I8109" s="13"/>
      <c r="J8109" s="11" t="str">
        <f t="shared" si="1609"/>
        <v>X</v>
      </c>
      <c r="K8109" s="11" t="str">
        <f t="shared" si="1610"/>
        <v/>
      </c>
      <c r="L8109" s="11" t="str">
        <f t="shared" si="1611"/>
        <v/>
      </c>
      <c r="M8109" s="13"/>
      <c r="X8109" s="13"/>
    </row>
    <row r="8110" spans="1:24" x14ac:dyDescent="0.3">
      <c r="A8110" s="13"/>
      <c r="B8110" s="11">
        <v>9128</v>
      </c>
      <c r="C8110" s="14">
        <f t="shared" si="1603"/>
        <v>95.540599999999998</v>
      </c>
      <c r="D8110" s="13"/>
      <c r="E8110" s="14">
        <f t="shared" si="1605"/>
        <v>95.539299999999997</v>
      </c>
      <c r="F8110" s="21">
        <v>13</v>
      </c>
      <c r="G8110" s="13"/>
      <c r="H8110" s="21">
        <f t="shared" si="1604"/>
        <v>13</v>
      </c>
      <c r="I8110" s="13"/>
      <c r="J8110" s="11" t="str">
        <f t="shared" si="1609"/>
        <v>X</v>
      </c>
      <c r="K8110" s="11" t="str">
        <f t="shared" si="1610"/>
        <v/>
      </c>
      <c r="L8110" s="11" t="str">
        <f t="shared" si="1611"/>
        <v/>
      </c>
      <c r="M8110" s="13"/>
      <c r="X8110" s="13"/>
    </row>
    <row r="8111" spans="1:24" x14ac:dyDescent="0.3">
      <c r="A8111" s="13"/>
      <c r="B8111" s="11">
        <v>9129</v>
      </c>
      <c r="C8111" s="14">
        <f t="shared" si="1603"/>
        <v>95.5458</v>
      </c>
      <c r="D8111" s="13"/>
      <c r="E8111" s="14">
        <f t="shared" si="1605"/>
        <v>95.544499999999999</v>
      </c>
      <c r="F8111" s="21">
        <v>13</v>
      </c>
      <c r="G8111" s="13"/>
      <c r="H8111" s="21">
        <f t="shared" si="1604"/>
        <v>13</v>
      </c>
      <c r="I8111" s="13"/>
      <c r="J8111" s="11" t="str">
        <f t="shared" si="1609"/>
        <v>X</v>
      </c>
      <c r="K8111" s="11" t="str">
        <f t="shared" si="1610"/>
        <v/>
      </c>
      <c r="L8111" s="11" t="str">
        <f t="shared" si="1611"/>
        <v/>
      </c>
      <c r="M8111" s="13"/>
      <c r="X8111" s="13"/>
    </row>
    <row r="8112" spans="1:24" x14ac:dyDescent="0.3">
      <c r="A8112" s="13"/>
      <c r="B8112" s="11">
        <v>9130</v>
      </c>
      <c r="C8112" s="14">
        <f t="shared" si="1603"/>
        <v>95.551000000000002</v>
      </c>
      <c r="D8112" s="13"/>
      <c r="E8112" s="14">
        <f t="shared" si="1605"/>
        <v>95.549700000000001</v>
      </c>
      <c r="F8112" s="21">
        <v>13</v>
      </c>
      <c r="G8112" s="13"/>
      <c r="H8112" s="21">
        <f t="shared" si="1604"/>
        <v>13</v>
      </c>
      <c r="I8112" s="13"/>
      <c r="J8112" s="11" t="str">
        <f t="shared" si="1609"/>
        <v>X</v>
      </c>
      <c r="K8112" s="11" t="str">
        <f t="shared" si="1610"/>
        <v/>
      </c>
      <c r="L8112" s="11" t="str">
        <f t="shared" si="1611"/>
        <v/>
      </c>
      <c r="M8112" s="13"/>
      <c r="X8112" s="13"/>
    </row>
    <row r="8113" spans="1:24" x14ac:dyDescent="0.3">
      <c r="A8113" s="13"/>
      <c r="B8113" s="11">
        <v>9131</v>
      </c>
      <c r="C8113" s="14">
        <f t="shared" si="1603"/>
        <v>95.556299999999993</v>
      </c>
      <c r="D8113" s="13"/>
      <c r="E8113" s="14">
        <f t="shared" si="1605"/>
        <v>95.555000000000007</v>
      </c>
      <c r="F8113" s="21">
        <v>13</v>
      </c>
      <c r="G8113" s="13"/>
      <c r="H8113" s="21">
        <f t="shared" si="1604"/>
        <v>13</v>
      </c>
      <c r="I8113" s="13"/>
      <c r="J8113" s="11" t="str">
        <f t="shared" si="1609"/>
        <v>X</v>
      </c>
      <c r="K8113" s="11" t="str">
        <f t="shared" si="1610"/>
        <v/>
      </c>
      <c r="L8113" s="11" t="str">
        <f t="shared" si="1611"/>
        <v/>
      </c>
      <c r="M8113" s="13"/>
      <c r="X8113" s="13"/>
    </row>
    <row r="8114" spans="1:24" x14ac:dyDescent="0.3">
      <c r="A8114" s="13"/>
      <c r="B8114" s="11">
        <v>9132</v>
      </c>
      <c r="C8114" s="14">
        <f t="shared" si="1603"/>
        <v>95.561499999999995</v>
      </c>
      <c r="D8114" s="13"/>
      <c r="E8114" s="14">
        <f t="shared" si="1605"/>
        <v>95.560199999999995</v>
      </c>
      <c r="F8114" s="21">
        <v>13</v>
      </c>
      <c r="G8114" s="13"/>
      <c r="H8114" s="21">
        <f t="shared" si="1604"/>
        <v>13</v>
      </c>
      <c r="I8114" s="13"/>
      <c r="J8114" s="11" t="str">
        <f t="shared" si="1609"/>
        <v>X</v>
      </c>
      <c r="K8114" s="11" t="str">
        <f t="shared" si="1610"/>
        <v/>
      </c>
      <c r="L8114" s="11" t="str">
        <f t="shared" si="1611"/>
        <v/>
      </c>
      <c r="M8114" s="13"/>
      <c r="X8114" s="13"/>
    </row>
    <row r="8115" spans="1:24" x14ac:dyDescent="0.3">
      <c r="A8115" s="13"/>
      <c r="B8115" s="11">
        <v>9133</v>
      </c>
      <c r="C8115" s="14">
        <f t="shared" si="1603"/>
        <v>95.566699999999997</v>
      </c>
      <c r="D8115" s="13"/>
      <c r="E8115" s="14">
        <f t="shared" si="1605"/>
        <v>95.565399999999997</v>
      </c>
      <c r="F8115" s="21">
        <v>13</v>
      </c>
      <c r="G8115" s="13"/>
      <c r="H8115" s="21">
        <f t="shared" si="1604"/>
        <v>13</v>
      </c>
      <c r="I8115" s="13"/>
      <c r="J8115" s="11" t="str">
        <f t="shared" si="1609"/>
        <v>X</v>
      </c>
      <c r="K8115" s="11" t="str">
        <f t="shared" si="1610"/>
        <v/>
      </c>
      <c r="L8115" s="11" t="str">
        <f t="shared" si="1611"/>
        <v/>
      </c>
      <c r="M8115" s="13"/>
      <c r="X8115" s="13"/>
    </row>
    <row r="8116" spans="1:24" x14ac:dyDescent="0.3">
      <c r="A8116" s="13"/>
      <c r="B8116" s="11">
        <v>9134</v>
      </c>
      <c r="C8116" s="14">
        <f t="shared" si="1603"/>
        <v>95.572000000000003</v>
      </c>
      <c r="D8116" s="13"/>
      <c r="E8116" s="14">
        <f t="shared" si="1605"/>
        <v>95.570700000000002</v>
      </c>
      <c r="F8116" s="21">
        <v>13</v>
      </c>
      <c r="G8116" s="13"/>
      <c r="H8116" s="21">
        <f t="shared" si="1604"/>
        <v>13</v>
      </c>
      <c r="I8116" s="13"/>
      <c r="J8116" s="11" t="str">
        <f t="shared" si="1609"/>
        <v>X</v>
      </c>
      <c r="K8116" s="11" t="str">
        <f t="shared" si="1610"/>
        <v/>
      </c>
      <c r="L8116" s="11" t="str">
        <f t="shared" si="1611"/>
        <v/>
      </c>
      <c r="M8116" s="13"/>
      <c r="X8116" s="13"/>
    </row>
    <row r="8117" spans="1:24" x14ac:dyDescent="0.3">
      <c r="A8117" s="13"/>
      <c r="B8117" s="11">
        <v>9135</v>
      </c>
      <c r="C8117" s="14">
        <f t="shared" si="1603"/>
        <v>95.577200000000005</v>
      </c>
      <c r="D8117" s="13"/>
      <c r="E8117" s="14">
        <f t="shared" si="1605"/>
        <v>95.575900000000004</v>
      </c>
      <c r="F8117" s="21">
        <v>13</v>
      </c>
      <c r="G8117" s="13"/>
      <c r="H8117" s="21">
        <f t="shared" si="1604"/>
        <v>13</v>
      </c>
      <c r="I8117" s="13"/>
      <c r="J8117" s="11" t="str">
        <f t="shared" si="1609"/>
        <v>X</v>
      </c>
      <c r="K8117" s="11" t="str">
        <f t="shared" si="1610"/>
        <v/>
      </c>
      <c r="L8117" s="11" t="str">
        <f t="shared" si="1611"/>
        <v/>
      </c>
      <c r="M8117" s="13"/>
      <c r="X8117" s="13"/>
    </row>
    <row r="8118" spans="1:24" x14ac:dyDescent="0.3">
      <c r="A8118" s="13"/>
      <c r="B8118" s="11">
        <v>9136</v>
      </c>
      <c r="C8118" s="14">
        <f t="shared" si="1603"/>
        <v>95.582400000000007</v>
      </c>
      <c r="D8118" s="13"/>
      <c r="E8118" s="14">
        <f t="shared" si="1605"/>
        <v>95.581199999999995</v>
      </c>
      <c r="F8118" s="21">
        <f t="shared" ref="F8118:F8144" si="1612">ROUND(13-(((E8118-95)-0.58)/0.14)*(13/6),0)</f>
        <v>13</v>
      </c>
      <c r="G8118" s="13"/>
      <c r="H8118" s="21">
        <f t="shared" si="1604"/>
        <v>11.999999999999998</v>
      </c>
      <c r="I8118" s="13"/>
      <c r="J8118" s="11" t="str">
        <f t="shared" si="1609"/>
        <v/>
      </c>
      <c r="K8118" s="11" t="str">
        <f t="shared" si="1610"/>
        <v/>
      </c>
      <c r="L8118" s="11" t="str">
        <f t="shared" si="1611"/>
        <v>O</v>
      </c>
      <c r="M8118" s="13"/>
      <c r="X8118" s="13"/>
    </row>
    <row r="8119" spans="1:24" x14ac:dyDescent="0.3">
      <c r="A8119" s="13"/>
      <c r="B8119" s="11">
        <v>9137</v>
      </c>
      <c r="C8119" s="14">
        <f t="shared" si="1603"/>
        <v>95.587699999999998</v>
      </c>
      <c r="D8119" s="13"/>
      <c r="E8119" s="14">
        <f t="shared" si="1605"/>
        <v>95.586399999999998</v>
      </c>
      <c r="F8119" s="21">
        <f t="shared" si="1612"/>
        <v>13</v>
      </c>
      <c r="G8119" s="13"/>
      <c r="H8119" s="21">
        <f t="shared" si="1604"/>
        <v>13</v>
      </c>
      <c r="I8119" s="13"/>
      <c r="J8119" s="11" t="str">
        <f t="shared" si="1609"/>
        <v>X</v>
      </c>
      <c r="K8119" s="11" t="str">
        <f t="shared" si="1610"/>
        <v/>
      </c>
      <c r="L8119" s="11" t="str">
        <f t="shared" si="1611"/>
        <v/>
      </c>
      <c r="M8119" s="13"/>
      <c r="X8119" s="13"/>
    </row>
    <row r="8120" spans="1:24" x14ac:dyDescent="0.3">
      <c r="A8120" s="13"/>
      <c r="B8120" s="11">
        <v>9138</v>
      </c>
      <c r="C8120" s="14">
        <f t="shared" si="1603"/>
        <v>95.5929</v>
      </c>
      <c r="D8120" s="13"/>
      <c r="E8120" s="14">
        <f t="shared" si="1605"/>
        <v>95.5916</v>
      </c>
      <c r="F8120" s="21">
        <f t="shared" si="1612"/>
        <v>13</v>
      </c>
      <c r="G8120" s="13"/>
      <c r="H8120" s="21">
        <f t="shared" si="1604"/>
        <v>13</v>
      </c>
      <c r="I8120" s="13"/>
      <c r="J8120" s="11" t="str">
        <f t="shared" si="1609"/>
        <v>X</v>
      </c>
      <c r="K8120" s="11" t="str">
        <f t="shared" si="1610"/>
        <v/>
      </c>
      <c r="L8120" s="11" t="str">
        <f t="shared" si="1611"/>
        <v/>
      </c>
      <c r="M8120" s="13"/>
      <c r="X8120" s="13"/>
    </row>
    <row r="8121" spans="1:24" x14ac:dyDescent="0.3">
      <c r="A8121" s="13"/>
      <c r="B8121" s="11">
        <v>9139</v>
      </c>
      <c r="C8121" s="14">
        <f t="shared" si="1603"/>
        <v>95.598100000000002</v>
      </c>
      <c r="D8121" s="13"/>
      <c r="E8121" s="14">
        <f t="shared" si="1605"/>
        <v>95.596900000000005</v>
      </c>
      <c r="F8121" s="21">
        <f t="shared" si="1612"/>
        <v>13</v>
      </c>
      <c r="G8121" s="13"/>
      <c r="H8121" s="21">
        <f t="shared" si="1604"/>
        <v>11.999999999999998</v>
      </c>
      <c r="I8121" s="13"/>
      <c r="J8121" s="11" t="str">
        <f t="shared" si="1609"/>
        <v/>
      </c>
      <c r="K8121" s="11" t="str">
        <f t="shared" si="1610"/>
        <v/>
      </c>
      <c r="L8121" s="11" t="str">
        <f t="shared" si="1611"/>
        <v>O</v>
      </c>
      <c r="M8121" s="13"/>
      <c r="X8121" s="13"/>
    </row>
    <row r="8122" spans="1:24" x14ac:dyDescent="0.3">
      <c r="A8122" s="13"/>
      <c r="B8122" s="11">
        <v>9140</v>
      </c>
      <c r="C8122" s="14">
        <f t="shared" si="1603"/>
        <v>95.603300000000004</v>
      </c>
      <c r="D8122" s="13"/>
      <c r="E8122" s="14">
        <f t="shared" si="1605"/>
        <v>95.602099999999993</v>
      </c>
      <c r="F8122" s="21">
        <f t="shared" si="1612"/>
        <v>13</v>
      </c>
      <c r="G8122" s="13"/>
      <c r="H8122" s="21">
        <f t="shared" si="1604"/>
        <v>11.999999999999998</v>
      </c>
      <c r="I8122" s="13"/>
      <c r="J8122" s="11" t="str">
        <f t="shared" si="1609"/>
        <v/>
      </c>
      <c r="K8122" s="11" t="str">
        <f t="shared" si="1610"/>
        <v/>
      </c>
      <c r="L8122" s="11" t="str">
        <f t="shared" si="1611"/>
        <v>O</v>
      </c>
      <c r="M8122" s="13"/>
      <c r="X8122" s="13"/>
    </row>
    <row r="8123" spans="1:24" x14ac:dyDescent="0.3">
      <c r="A8123" s="13"/>
      <c r="B8123" s="11">
        <v>9141</v>
      </c>
      <c r="C8123" s="14">
        <f t="shared" si="1603"/>
        <v>95.608599999999996</v>
      </c>
      <c r="D8123" s="13"/>
      <c r="E8123" s="14">
        <f t="shared" si="1605"/>
        <v>95.607299999999995</v>
      </c>
      <c r="F8123" s="21">
        <f t="shared" si="1612"/>
        <v>13</v>
      </c>
      <c r="G8123" s="13"/>
      <c r="H8123" s="21">
        <f t="shared" si="1604"/>
        <v>13</v>
      </c>
      <c r="I8123" s="13"/>
      <c r="J8123" s="11" t="str">
        <f t="shared" si="1609"/>
        <v>X</v>
      </c>
      <c r="K8123" s="11" t="str">
        <f t="shared" si="1610"/>
        <v/>
      </c>
      <c r="L8123" s="11" t="str">
        <f t="shared" si="1611"/>
        <v/>
      </c>
      <c r="M8123" s="13"/>
      <c r="X8123" s="13"/>
    </row>
    <row r="8124" spans="1:24" x14ac:dyDescent="0.3">
      <c r="A8124" s="13"/>
      <c r="B8124" s="11">
        <v>9142</v>
      </c>
      <c r="C8124" s="14">
        <f t="shared" si="1603"/>
        <v>95.613799999999998</v>
      </c>
      <c r="D8124" s="13"/>
      <c r="E8124" s="14">
        <f t="shared" si="1605"/>
        <v>95.6126</v>
      </c>
      <c r="F8124" s="21">
        <f t="shared" si="1612"/>
        <v>12</v>
      </c>
      <c r="G8124" s="13"/>
      <c r="H8124" s="21">
        <f t="shared" si="1604"/>
        <v>11.999999999999998</v>
      </c>
      <c r="I8124" s="13"/>
      <c r="J8124" s="11" t="str">
        <f t="shared" si="1609"/>
        <v>X</v>
      </c>
      <c r="K8124" s="11" t="str">
        <f t="shared" si="1610"/>
        <v/>
      </c>
      <c r="L8124" s="11" t="str">
        <f t="shared" si="1611"/>
        <v/>
      </c>
      <c r="M8124" s="13"/>
      <c r="X8124" s="13"/>
    </row>
    <row r="8125" spans="1:24" x14ac:dyDescent="0.3">
      <c r="A8125" s="13"/>
      <c r="B8125" s="11">
        <v>9143</v>
      </c>
      <c r="C8125" s="14">
        <f t="shared" si="1603"/>
        <v>95.619</v>
      </c>
      <c r="D8125" s="13"/>
      <c r="E8125" s="14">
        <f t="shared" si="1605"/>
        <v>95.617800000000003</v>
      </c>
      <c r="F8125" s="21">
        <f t="shared" si="1612"/>
        <v>12</v>
      </c>
      <c r="G8125" s="13"/>
      <c r="H8125" s="21">
        <f t="shared" si="1604"/>
        <v>11.999999999999998</v>
      </c>
      <c r="I8125" s="13"/>
      <c r="J8125" s="11" t="str">
        <f t="shared" si="1609"/>
        <v>X</v>
      </c>
      <c r="K8125" s="11" t="str">
        <f t="shared" si="1610"/>
        <v/>
      </c>
      <c r="L8125" s="11" t="str">
        <f t="shared" si="1611"/>
        <v/>
      </c>
      <c r="M8125" s="13"/>
      <c r="X8125" s="13"/>
    </row>
    <row r="8126" spans="1:24" x14ac:dyDescent="0.3">
      <c r="A8126" s="13"/>
      <c r="B8126" s="11">
        <v>9144</v>
      </c>
      <c r="C8126" s="14">
        <f t="shared" si="1603"/>
        <v>95.624300000000005</v>
      </c>
      <c r="D8126" s="13"/>
      <c r="E8126" s="14">
        <f t="shared" si="1605"/>
        <v>95.623000000000005</v>
      </c>
      <c r="F8126" s="21">
        <f t="shared" si="1612"/>
        <v>12</v>
      </c>
      <c r="G8126" s="13"/>
      <c r="H8126" s="21">
        <f t="shared" si="1604"/>
        <v>13</v>
      </c>
      <c r="I8126" s="13"/>
      <c r="J8126" s="11" t="str">
        <f t="shared" si="1609"/>
        <v/>
      </c>
      <c r="K8126" s="11" t="str">
        <f t="shared" si="1610"/>
        <v>U</v>
      </c>
      <c r="L8126" s="11" t="str">
        <f t="shared" si="1611"/>
        <v/>
      </c>
      <c r="M8126" s="13"/>
      <c r="X8126" s="13"/>
    </row>
    <row r="8127" spans="1:24" x14ac:dyDescent="0.3">
      <c r="A8127" s="13"/>
      <c r="B8127" s="11">
        <v>9145</v>
      </c>
      <c r="C8127" s="14">
        <f t="shared" si="1603"/>
        <v>95.629499999999993</v>
      </c>
      <c r="D8127" s="13"/>
      <c r="E8127" s="14">
        <f t="shared" si="1605"/>
        <v>95.628299999999996</v>
      </c>
      <c r="F8127" s="21">
        <f t="shared" si="1612"/>
        <v>12</v>
      </c>
      <c r="G8127" s="13"/>
      <c r="H8127" s="21">
        <f t="shared" si="1604"/>
        <v>11.999999999999998</v>
      </c>
      <c r="I8127" s="13"/>
      <c r="J8127" s="11" t="str">
        <f t="shared" si="1609"/>
        <v>X</v>
      </c>
      <c r="K8127" s="11" t="str">
        <f t="shared" si="1610"/>
        <v/>
      </c>
      <c r="L8127" s="11" t="str">
        <f t="shared" si="1611"/>
        <v/>
      </c>
      <c r="M8127" s="13"/>
      <c r="X8127" s="13"/>
    </row>
    <row r="8128" spans="1:24" x14ac:dyDescent="0.3">
      <c r="A8128" s="13"/>
      <c r="B8128" s="11">
        <v>9146</v>
      </c>
      <c r="C8128" s="14">
        <f t="shared" si="1603"/>
        <v>95.634699999999995</v>
      </c>
      <c r="D8128" s="13"/>
      <c r="E8128" s="14">
        <f t="shared" si="1605"/>
        <v>95.633499999999998</v>
      </c>
      <c r="F8128" s="21">
        <f t="shared" si="1612"/>
        <v>12</v>
      </c>
      <c r="G8128" s="13"/>
      <c r="H8128" s="21">
        <f t="shared" si="1604"/>
        <v>11.999999999999998</v>
      </c>
      <c r="I8128" s="13"/>
      <c r="J8128" s="11" t="str">
        <f t="shared" si="1609"/>
        <v>X</v>
      </c>
      <c r="K8128" s="11" t="str">
        <f t="shared" si="1610"/>
        <v/>
      </c>
      <c r="L8128" s="11" t="str">
        <f t="shared" si="1611"/>
        <v/>
      </c>
      <c r="M8128" s="13"/>
      <c r="X8128" s="13"/>
    </row>
    <row r="8129" spans="1:24" x14ac:dyDescent="0.3">
      <c r="A8129" s="13"/>
      <c r="B8129" s="11">
        <v>9147</v>
      </c>
      <c r="C8129" s="14">
        <f t="shared" si="1603"/>
        <v>95.639899999999997</v>
      </c>
      <c r="D8129" s="13"/>
      <c r="E8129" s="14">
        <f t="shared" si="1605"/>
        <v>95.6387</v>
      </c>
      <c r="F8129" s="21">
        <f t="shared" si="1612"/>
        <v>12</v>
      </c>
      <c r="G8129" s="13"/>
      <c r="H8129" s="21">
        <f t="shared" si="1604"/>
        <v>11.999999999999998</v>
      </c>
      <c r="I8129" s="13"/>
      <c r="J8129" s="11" t="str">
        <f t="shared" si="1609"/>
        <v>X</v>
      </c>
      <c r="K8129" s="11" t="str">
        <f t="shared" si="1610"/>
        <v/>
      </c>
      <c r="L8129" s="11" t="str">
        <f t="shared" si="1611"/>
        <v/>
      </c>
      <c r="M8129" s="13"/>
      <c r="X8129" s="13"/>
    </row>
    <row r="8130" spans="1:24" x14ac:dyDescent="0.3">
      <c r="A8130" s="13"/>
      <c r="B8130" s="11">
        <v>9148</v>
      </c>
      <c r="C8130" s="14">
        <f t="shared" si="1603"/>
        <v>95.645200000000003</v>
      </c>
      <c r="D8130" s="13"/>
      <c r="E8130" s="14">
        <f t="shared" si="1605"/>
        <v>95.644000000000005</v>
      </c>
      <c r="F8130" s="21">
        <f t="shared" si="1612"/>
        <v>12</v>
      </c>
      <c r="G8130" s="13"/>
      <c r="H8130" s="21">
        <f t="shared" si="1604"/>
        <v>11.999999999999998</v>
      </c>
      <c r="I8130" s="13"/>
      <c r="J8130" s="11" t="str">
        <f t="shared" si="1609"/>
        <v>X</v>
      </c>
      <c r="K8130" s="11" t="str">
        <f t="shared" si="1610"/>
        <v/>
      </c>
      <c r="L8130" s="11" t="str">
        <f t="shared" si="1611"/>
        <v/>
      </c>
      <c r="M8130" s="13"/>
      <c r="X8130" s="13"/>
    </row>
    <row r="8131" spans="1:24" x14ac:dyDescent="0.3">
      <c r="A8131" s="13"/>
      <c r="B8131" s="11">
        <v>9149</v>
      </c>
      <c r="C8131" s="14">
        <f t="shared" si="1603"/>
        <v>95.650400000000005</v>
      </c>
      <c r="D8131" s="13"/>
      <c r="E8131" s="14">
        <f t="shared" si="1605"/>
        <v>95.649199999999993</v>
      </c>
      <c r="F8131" s="21">
        <f t="shared" si="1612"/>
        <v>12</v>
      </c>
      <c r="G8131" s="13"/>
      <c r="H8131" s="21">
        <f t="shared" si="1604"/>
        <v>11.999999999999998</v>
      </c>
      <c r="I8131" s="13"/>
      <c r="J8131" s="11" t="str">
        <f t="shared" si="1609"/>
        <v>X</v>
      </c>
      <c r="K8131" s="11" t="str">
        <f t="shared" si="1610"/>
        <v/>
      </c>
      <c r="L8131" s="11" t="str">
        <f t="shared" si="1611"/>
        <v/>
      </c>
      <c r="M8131" s="13"/>
      <c r="X8131" s="13"/>
    </row>
    <row r="8132" spans="1:24" x14ac:dyDescent="0.3">
      <c r="A8132" s="13"/>
      <c r="B8132" s="11">
        <v>9150</v>
      </c>
      <c r="C8132" s="14">
        <f t="shared" si="1603"/>
        <v>95.655600000000007</v>
      </c>
      <c r="D8132" s="13"/>
      <c r="E8132" s="14">
        <f t="shared" si="1605"/>
        <v>95.654499999999999</v>
      </c>
      <c r="F8132" s="21">
        <f t="shared" si="1612"/>
        <v>12</v>
      </c>
      <c r="G8132" s="13"/>
      <c r="H8132" s="21">
        <f t="shared" si="1604"/>
        <v>11</v>
      </c>
      <c r="I8132" s="13"/>
      <c r="J8132" s="11" t="str">
        <f t="shared" si="1609"/>
        <v/>
      </c>
      <c r="K8132" s="11" t="str">
        <f t="shared" si="1610"/>
        <v/>
      </c>
      <c r="L8132" s="11" t="str">
        <f t="shared" si="1611"/>
        <v>O</v>
      </c>
      <c r="M8132" s="13"/>
      <c r="X8132" s="13"/>
    </row>
    <row r="8133" spans="1:24" x14ac:dyDescent="0.3">
      <c r="A8133" s="13"/>
      <c r="B8133" s="11">
        <v>9151</v>
      </c>
      <c r="C8133" s="14">
        <f t="shared" si="1603"/>
        <v>95.660899999999998</v>
      </c>
      <c r="D8133" s="13"/>
      <c r="E8133" s="14">
        <f t="shared" si="1605"/>
        <v>95.659700000000001</v>
      </c>
      <c r="F8133" s="21">
        <f t="shared" si="1612"/>
        <v>12</v>
      </c>
      <c r="G8133" s="13"/>
      <c r="H8133" s="21">
        <f t="shared" si="1604"/>
        <v>11.999999999999998</v>
      </c>
      <c r="I8133" s="13"/>
      <c r="J8133" s="11" t="str">
        <f t="shared" si="1609"/>
        <v>X</v>
      </c>
      <c r="K8133" s="11" t="str">
        <f t="shared" si="1610"/>
        <v/>
      </c>
      <c r="L8133" s="11" t="str">
        <f t="shared" si="1611"/>
        <v/>
      </c>
      <c r="M8133" s="13"/>
      <c r="X8133" s="13"/>
    </row>
    <row r="8134" spans="1:24" x14ac:dyDescent="0.3">
      <c r="A8134" s="13"/>
      <c r="B8134" s="11">
        <v>9152</v>
      </c>
      <c r="C8134" s="14">
        <f t="shared" ref="C8134:C8197" si="1613">ROUND(SQRT(B8134),4)</f>
        <v>95.6661</v>
      </c>
      <c r="D8134" s="13"/>
      <c r="E8134" s="14">
        <f t="shared" si="1605"/>
        <v>95.664900000000003</v>
      </c>
      <c r="F8134" s="21">
        <f t="shared" si="1612"/>
        <v>12</v>
      </c>
      <c r="G8134" s="13"/>
      <c r="H8134" s="21">
        <f t="shared" si="1604"/>
        <v>11.999999999999998</v>
      </c>
      <c r="I8134" s="13"/>
      <c r="J8134" s="11" t="str">
        <f t="shared" si="1609"/>
        <v>X</v>
      </c>
      <c r="K8134" s="11" t="str">
        <f t="shared" si="1610"/>
        <v/>
      </c>
      <c r="L8134" s="11" t="str">
        <f t="shared" si="1611"/>
        <v/>
      </c>
      <c r="M8134" s="13"/>
      <c r="X8134" s="13"/>
    </row>
    <row r="8135" spans="1:24" x14ac:dyDescent="0.3">
      <c r="A8135" s="13"/>
      <c r="B8135" s="11">
        <v>9153</v>
      </c>
      <c r="C8135" s="14">
        <f t="shared" si="1613"/>
        <v>95.671300000000002</v>
      </c>
      <c r="D8135" s="13"/>
      <c r="E8135" s="14">
        <f t="shared" si="1605"/>
        <v>95.670199999999994</v>
      </c>
      <c r="F8135" s="21">
        <f t="shared" si="1612"/>
        <v>12</v>
      </c>
      <c r="G8135" s="13"/>
      <c r="H8135" s="21">
        <f t="shared" ref="H8135:H8198" si="1614">ROUND(C8135-E8135,4)*10000</f>
        <v>11</v>
      </c>
      <c r="I8135" s="13"/>
      <c r="J8135" s="11" t="str">
        <f t="shared" si="1609"/>
        <v/>
      </c>
      <c r="K8135" s="11" t="str">
        <f t="shared" si="1610"/>
        <v/>
      </c>
      <c r="L8135" s="11" t="str">
        <f t="shared" si="1611"/>
        <v>O</v>
      </c>
      <c r="M8135" s="13"/>
      <c r="X8135" s="13"/>
    </row>
    <row r="8136" spans="1:24" x14ac:dyDescent="0.3">
      <c r="A8136" s="13"/>
      <c r="B8136" s="11">
        <v>9154</v>
      </c>
      <c r="C8136" s="14">
        <f t="shared" si="1613"/>
        <v>95.676500000000004</v>
      </c>
      <c r="D8136" s="13"/>
      <c r="E8136" s="14">
        <f t="shared" ref="E8136:E8197" si="1615">ROUND(95+(B8136-9025)/191,4)</f>
        <v>95.675399999999996</v>
      </c>
      <c r="F8136" s="21">
        <f t="shared" si="1612"/>
        <v>12</v>
      </c>
      <c r="G8136" s="13"/>
      <c r="H8136" s="21">
        <f t="shared" si="1614"/>
        <v>11</v>
      </c>
      <c r="I8136" s="13"/>
      <c r="J8136" s="11" t="str">
        <f t="shared" ref="J8136:J8167" si="1616">IF(H8136=F8136,"X","")</f>
        <v/>
      </c>
      <c r="K8136" s="11" t="str">
        <f t="shared" ref="K8136:K8167" si="1617">IF(H8136&gt;F8136,"U","")</f>
        <v/>
      </c>
      <c r="L8136" s="11" t="str">
        <f t="shared" ref="L8136:L8167" si="1618">IF(H8136&lt;F8136,"O","")</f>
        <v>O</v>
      </c>
      <c r="M8136" s="13"/>
      <c r="X8136" s="13"/>
    </row>
    <row r="8137" spans="1:24" x14ac:dyDescent="0.3">
      <c r="A8137" s="13"/>
      <c r="B8137" s="11">
        <v>9155</v>
      </c>
      <c r="C8137" s="14">
        <f t="shared" si="1613"/>
        <v>95.681799999999996</v>
      </c>
      <c r="D8137" s="13"/>
      <c r="E8137" s="14">
        <f t="shared" si="1615"/>
        <v>95.680599999999998</v>
      </c>
      <c r="F8137" s="21">
        <f t="shared" si="1612"/>
        <v>11</v>
      </c>
      <c r="G8137" s="13"/>
      <c r="H8137" s="21">
        <f t="shared" si="1614"/>
        <v>11.999999999999998</v>
      </c>
      <c r="I8137" s="13"/>
      <c r="J8137" s="11" t="str">
        <f t="shared" si="1616"/>
        <v/>
      </c>
      <c r="K8137" s="11" t="str">
        <f t="shared" si="1617"/>
        <v>U</v>
      </c>
      <c r="L8137" s="11" t="str">
        <f t="shared" si="1618"/>
        <v/>
      </c>
      <c r="M8137" s="13"/>
      <c r="X8137" s="13"/>
    </row>
    <row r="8138" spans="1:24" x14ac:dyDescent="0.3">
      <c r="A8138" s="13"/>
      <c r="B8138" s="11">
        <v>9156</v>
      </c>
      <c r="C8138" s="14">
        <f t="shared" si="1613"/>
        <v>95.686999999999998</v>
      </c>
      <c r="D8138" s="13"/>
      <c r="E8138" s="14">
        <f t="shared" si="1615"/>
        <v>95.685900000000004</v>
      </c>
      <c r="F8138" s="21">
        <f t="shared" si="1612"/>
        <v>11</v>
      </c>
      <c r="G8138" s="13"/>
      <c r="H8138" s="21">
        <f t="shared" si="1614"/>
        <v>11</v>
      </c>
      <c r="I8138" s="13"/>
      <c r="J8138" s="11" t="str">
        <f t="shared" si="1616"/>
        <v>X</v>
      </c>
      <c r="K8138" s="11" t="str">
        <f t="shared" si="1617"/>
        <v/>
      </c>
      <c r="L8138" s="11" t="str">
        <f t="shared" si="1618"/>
        <v/>
      </c>
      <c r="M8138" s="13"/>
      <c r="X8138" s="13"/>
    </row>
    <row r="8139" spans="1:24" x14ac:dyDescent="0.3">
      <c r="A8139" s="13"/>
      <c r="B8139" s="11">
        <v>9157</v>
      </c>
      <c r="C8139" s="14">
        <f t="shared" si="1613"/>
        <v>95.6922</v>
      </c>
      <c r="D8139" s="13"/>
      <c r="E8139" s="14">
        <f t="shared" si="1615"/>
        <v>95.691100000000006</v>
      </c>
      <c r="F8139" s="21">
        <f t="shared" si="1612"/>
        <v>11</v>
      </c>
      <c r="G8139" s="13"/>
      <c r="H8139" s="21">
        <f t="shared" si="1614"/>
        <v>11</v>
      </c>
      <c r="I8139" s="13"/>
      <c r="J8139" s="11" t="str">
        <f t="shared" si="1616"/>
        <v>X</v>
      </c>
      <c r="K8139" s="11" t="str">
        <f t="shared" si="1617"/>
        <v/>
      </c>
      <c r="L8139" s="11" t="str">
        <f t="shared" si="1618"/>
        <v/>
      </c>
      <c r="M8139" s="13"/>
      <c r="X8139" s="13"/>
    </row>
    <row r="8140" spans="1:24" x14ac:dyDescent="0.3">
      <c r="A8140" s="13"/>
      <c r="B8140" s="11">
        <v>9158</v>
      </c>
      <c r="C8140" s="14">
        <f t="shared" si="1613"/>
        <v>95.697400000000002</v>
      </c>
      <c r="D8140" s="13"/>
      <c r="E8140" s="14">
        <f t="shared" si="1615"/>
        <v>95.696299999999994</v>
      </c>
      <c r="F8140" s="21">
        <f t="shared" si="1612"/>
        <v>11</v>
      </c>
      <c r="G8140" s="13"/>
      <c r="H8140" s="21">
        <f t="shared" si="1614"/>
        <v>11</v>
      </c>
      <c r="I8140" s="13"/>
      <c r="J8140" s="11" t="str">
        <f t="shared" si="1616"/>
        <v>X</v>
      </c>
      <c r="K8140" s="11" t="str">
        <f t="shared" si="1617"/>
        <v/>
      </c>
      <c r="L8140" s="11" t="str">
        <f t="shared" si="1618"/>
        <v/>
      </c>
      <c r="M8140" s="13"/>
      <c r="X8140" s="13"/>
    </row>
    <row r="8141" spans="1:24" x14ac:dyDescent="0.3">
      <c r="A8141" s="13"/>
      <c r="B8141" s="11">
        <v>9159</v>
      </c>
      <c r="C8141" s="14">
        <f t="shared" si="1613"/>
        <v>95.702699999999993</v>
      </c>
      <c r="D8141" s="13"/>
      <c r="E8141" s="14">
        <f t="shared" si="1615"/>
        <v>95.701599999999999</v>
      </c>
      <c r="F8141" s="21">
        <f t="shared" si="1612"/>
        <v>11</v>
      </c>
      <c r="G8141" s="13"/>
      <c r="H8141" s="21">
        <f t="shared" si="1614"/>
        <v>11</v>
      </c>
      <c r="I8141" s="13"/>
      <c r="J8141" s="11" t="str">
        <f t="shared" si="1616"/>
        <v>X</v>
      </c>
      <c r="K8141" s="11" t="str">
        <f t="shared" si="1617"/>
        <v/>
      </c>
      <c r="L8141" s="11" t="str">
        <f t="shared" si="1618"/>
        <v/>
      </c>
      <c r="M8141" s="13"/>
      <c r="X8141" s="13"/>
    </row>
    <row r="8142" spans="1:24" x14ac:dyDescent="0.3">
      <c r="A8142" s="13"/>
      <c r="B8142" s="11">
        <v>9160</v>
      </c>
      <c r="C8142" s="14">
        <f t="shared" si="1613"/>
        <v>95.707899999999995</v>
      </c>
      <c r="D8142" s="13"/>
      <c r="E8142" s="14">
        <f t="shared" si="1615"/>
        <v>95.706800000000001</v>
      </c>
      <c r="F8142" s="21">
        <f t="shared" si="1612"/>
        <v>11</v>
      </c>
      <c r="G8142" s="13"/>
      <c r="H8142" s="21">
        <f t="shared" si="1614"/>
        <v>11</v>
      </c>
      <c r="I8142" s="13"/>
      <c r="J8142" s="11" t="str">
        <f t="shared" si="1616"/>
        <v>X</v>
      </c>
      <c r="K8142" s="11" t="str">
        <f t="shared" si="1617"/>
        <v/>
      </c>
      <c r="L8142" s="11" t="str">
        <f t="shared" si="1618"/>
        <v/>
      </c>
      <c r="M8142" s="13"/>
      <c r="X8142" s="13"/>
    </row>
    <row r="8143" spans="1:24" x14ac:dyDescent="0.3">
      <c r="A8143" s="13"/>
      <c r="B8143" s="11">
        <v>9161</v>
      </c>
      <c r="C8143" s="14">
        <f t="shared" si="1613"/>
        <v>95.713099999999997</v>
      </c>
      <c r="D8143" s="13"/>
      <c r="E8143" s="14">
        <f t="shared" si="1615"/>
        <v>95.712000000000003</v>
      </c>
      <c r="F8143" s="21">
        <f t="shared" si="1612"/>
        <v>11</v>
      </c>
      <c r="G8143" s="13"/>
      <c r="H8143" s="21">
        <f t="shared" si="1614"/>
        <v>11</v>
      </c>
      <c r="I8143" s="13"/>
      <c r="J8143" s="11" t="str">
        <f t="shared" si="1616"/>
        <v>X</v>
      </c>
      <c r="K8143" s="11" t="str">
        <f t="shared" si="1617"/>
        <v/>
      </c>
      <c r="L8143" s="11" t="str">
        <f t="shared" si="1618"/>
        <v/>
      </c>
      <c r="M8143" s="13"/>
      <c r="X8143" s="13"/>
    </row>
    <row r="8144" spans="1:24" x14ac:dyDescent="0.3">
      <c r="A8144" s="13"/>
      <c r="B8144" s="11">
        <v>9162</v>
      </c>
      <c r="C8144" s="14">
        <f t="shared" si="1613"/>
        <v>95.718299999999999</v>
      </c>
      <c r="D8144" s="13"/>
      <c r="E8144" s="14">
        <f t="shared" si="1615"/>
        <v>95.717299999999994</v>
      </c>
      <c r="F8144" s="21">
        <f t="shared" si="1612"/>
        <v>11</v>
      </c>
      <c r="G8144" s="13"/>
      <c r="H8144" s="21">
        <f t="shared" si="1614"/>
        <v>10</v>
      </c>
      <c r="I8144" s="13"/>
      <c r="J8144" s="11" t="str">
        <f t="shared" si="1616"/>
        <v/>
      </c>
      <c r="K8144" s="11" t="str">
        <f t="shared" si="1617"/>
        <v/>
      </c>
      <c r="L8144" s="11" t="str">
        <f t="shared" si="1618"/>
        <v>O</v>
      </c>
      <c r="M8144" s="13"/>
      <c r="X8144" s="13"/>
    </row>
    <row r="8145" spans="1:24" x14ac:dyDescent="0.3">
      <c r="A8145" s="13"/>
      <c r="B8145" s="11">
        <v>9163</v>
      </c>
      <c r="C8145" s="14">
        <f t="shared" si="1613"/>
        <v>95.723600000000005</v>
      </c>
      <c r="D8145" s="13"/>
      <c r="E8145" s="14">
        <f t="shared" si="1615"/>
        <v>95.722499999999997</v>
      </c>
      <c r="F8145" s="21">
        <f t="shared" ref="F8145:F8171" si="1619">ROUND((13/2)+((0.86-(E8145-95))/0.14)*(13/3),0)</f>
        <v>11</v>
      </c>
      <c r="G8145" s="13"/>
      <c r="H8145" s="21">
        <f t="shared" si="1614"/>
        <v>11</v>
      </c>
      <c r="I8145" s="13"/>
      <c r="J8145" s="11" t="str">
        <f t="shared" si="1616"/>
        <v>X</v>
      </c>
      <c r="K8145" s="11" t="str">
        <f t="shared" si="1617"/>
        <v/>
      </c>
      <c r="L8145" s="11" t="str">
        <f t="shared" si="1618"/>
        <v/>
      </c>
      <c r="M8145" s="13"/>
      <c r="X8145" s="13"/>
    </row>
    <row r="8146" spans="1:24" x14ac:dyDescent="0.3">
      <c r="A8146" s="13"/>
      <c r="B8146" s="11">
        <v>9164</v>
      </c>
      <c r="C8146" s="14">
        <f t="shared" si="1613"/>
        <v>95.728800000000007</v>
      </c>
      <c r="D8146" s="13"/>
      <c r="E8146" s="14">
        <f t="shared" si="1615"/>
        <v>95.727699999999999</v>
      </c>
      <c r="F8146" s="21">
        <f t="shared" si="1619"/>
        <v>11</v>
      </c>
      <c r="G8146" s="13"/>
      <c r="H8146" s="21">
        <f t="shared" si="1614"/>
        <v>11</v>
      </c>
      <c r="I8146" s="13"/>
      <c r="J8146" s="11" t="str">
        <f t="shared" si="1616"/>
        <v>X</v>
      </c>
      <c r="K8146" s="11" t="str">
        <f t="shared" si="1617"/>
        <v/>
      </c>
      <c r="L8146" s="11" t="str">
        <f t="shared" si="1618"/>
        <v/>
      </c>
      <c r="M8146" s="13"/>
      <c r="X8146" s="13"/>
    </row>
    <row r="8147" spans="1:24" x14ac:dyDescent="0.3">
      <c r="A8147" s="13"/>
      <c r="B8147" s="11">
        <v>9165</v>
      </c>
      <c r="C8147" s="14">
        <f t="shared" si="1613"/>
        <v>95.733999999999995</v>
      </c>
      <c r="D8147" s="13"/>
      <c r="E8147" s="14">
        <f t="shared" si="1615"/>
        <v>95.733000000000004</v>
      </c>
      <c r="F8147" s="21">
        <f t="shared" si="1619"/>
        <v>10</v>
      </c>
      <c r="G8147" s="13"/>
      <c r="H8147" s="21">
        <f t="shared" si="1614"/>
        <v>10</v>
      </c>
      <c r="I8147" s="13"/>
      <c r="J8147" s="11" t="str">
        <f t="shared" si="1616"/>
        <v>X</v>
      </c>
      <c r="K8147" s="11" t="str">
        <f t="shared" si="1617"/>
        <v/>
      </c>
      <c r="L8147" s="11" t="str">
        <f t="shared" si="1618"/>
        <v/>
      </c>
      <c r="M8147" s="13"/>
      <c r="X8147" s="13"/>
    </row>
    <row r="8148" spans="1:24" x14ac:dyDescent="0.3">
      <c r="A8148" s="13"/>
      <c r="B8148" s="11">
        <v>9166</v>
      </c>
      <c r="C8148" s="14">
        <f t="shared" si="1613"/>
        <v>95.739199999999997</v>
      </c>
      <c r="D8148" s="13"/>
      <c r="E8148" s="14">
        <f t="shared" si="1615"/>
        <v>95.738200000000006</v>
      </c>
      <c r="F8148" s="21">
        <f t="shared" si="1619"/>
        <v>10</v>
      </c>
      <c r="G8148" s="13"/>
      <c r="H8148" s="21">
        <f t="shared" si="1614"/>
        <v>10</v>
      </c>
      <c r="I8148" s="13"/>
      <c r="J8148" s="11" t="str">
        <f t="shared" si="1616"/>
        <v>X</v>
      </c>
      <c r="K8148" s="11" t="str">
        <f t="shared" si="1617"/>
        <v/>
      </c>
      <c r="L8148" s="11" t="str">
        <f t="shared" si="1618"/>
        <v/>
      </c>
      <c r="M8148" s="13"/>
      <c r="X8148" s="13"/>
    </row>
    <row r="8149" spans="1:24" x14ac:dyDescent="0.3">
      <c r="A8149" s="13"/>
      <c r="B8149" s="11">
        <v>9167</v>
      </c>
      <c r="C8149" s="14">
        <f t="shared" si="1613"/>
        <v>95.744500000000002</v>
      </c>
      <c r="D8149" s="13"/>
      <c r="E8149" s="14">
        <f t="shared" si="1615"/>
        <v>95.743499999999997</v>
      </c>
      <c r="F8149" s="21">
        <f t="shared" si="1619"/>
        <v>10</v>
      </c>
      <c r="G8149" s="13"/>
      <c r="H8149" s="21">
        <f t="shared" si="1614"/>
        <v>10</v>
      </c>
      <c r="I8149" s="13"/>
      <c r="J8149" s="11" t="str">
        <f t="shared" si="1616"/>
        <v>X</v>
      </c>
      <c r="K8149" s="11" t="str">
        <f t="shared" si="1617"/>
        <v/>
      </c>
      <c r="L8149" s="11" t="str">
        <f t="shared" si="1618"/>
        <v/>
      </c>
      <c r="M8149" s="13"/>
      <c r="X8149" s="13"/>
    </row>
    <row r="8150" spans="1:24" x14ac:dyDescent="0.3">
      <c r="A8150" s="13"/>
      <c r="B8150" s="11">
        <v>9168</v>
      </c>
      <c r="C8150" s="14">
        <f t="shared" si="1613"/>
        <v>95.749700000000004</v>
      </c>
      <c r="D8150" s="13"/>
      <c r="E8150" s="14">
        <f t="shared" si="1615"/>
        <v>95.748699999999999</v>
      </c>
      <c r="F8150" s="21">
        <f t="shared" si="1619"/>
        <v>10</v>
      </c>
      <c r="G8150" s="13"/>
      <c r="H8150" s="21">
        <f t="shared" si="1614"/>
        <v>10</v>
      </c>
      <c r="I8150" s="13"/>
      <c r="J8150" s="11" t="str">
        <f t="shared" si="1616"/>
        <v>X</v>
      </c>
      <c r="K8150" s="11" t="str">
        <f t="shared" si="1617"/>
        <v/>
      </c>
      <c r="L8150" s="11" t="str">
        <f t="shared" si="1618"/>
        <v/>
      </c>
      <c r="M8150" s="13"/>
      <c r="X8150" s="13"/>
    </row>
    <row r="8151" spans="1:24" x14ac:dyDescent="0.3">
      <c r="A8151" s="13"/>
      <c r="B8151" s="11">
        <v>9169</v>
      </c>
      <c r="C8151" s="14">
        <f t="shared" si="1613"/>
        <v>95.754900000000006</v>
      </c>
      <c r="D8151" s="13"/>
      <c r="E8151" s="14">
        <f t="shared" si="1615"/>
        <v>95.753900000000002</v>
      </c>
      <c r="F8151" s="21">
        <f t="shared" si="1619"/>
        <v>10</v>
      </c>
      <c r="G8151" s="13"/>
      <c r="H8151" s="21">
        <f t="shared" si="1614"/>
        <v>10</v>
      </c>
      <c r="I8151" s="13"/>
      <c r="J8151" s="11" t="str">
        <f t="shared" si="1616"/>
        <v>X</v>
      </c>
      <c r="K8151" s="11" t="str">
        <f t="shared" si="1617"/>
        <v/>
      </c>
      <c r="L8151" s="11" t="str">
        <f t="shared" si="1618"/>
        <v/>
      </c>
      <c r="M8151" s="13"/>
      <c r="X8151" s="13"/>
    </row>
    <row r="8152" spans="1:24" x14ac:dyDescent="0.3">
      <c r="A8152" s="13"/>
      <c r="B8152" s="11">
        <v>9170</v>
      </c>
      <c r="C8152" s="14">
        <f t="shared" si="1613"/>
        <v>95.760099999999994</v>
      </c>
      <c r="D8152" s="13"/>
      <c r="E8152" s="14">
        <f t="shared" si="1615"/>
        <v>95.759200000000007</v>
      </c>
      <c r="F8152" s="21">
        <f t="shared" si="1619"/>
        <v>10</v>
      </c>
      <c r="G8152" s="13"/>
      <c r="H8152" s="21">
        <f t="shared" si="1614"/>
        <v>9</v>
      </c>
      <c r="I8152" s="13"/>
      <c r="J8152" s="11" t="str">
        <f t="shared" si="1616"/>
        <v/>
      </c>
      <c r="K8152" s="11" t="str">
        <f t="shared" si="1617"/>
        <v/>
      </c>
      <c r="L8152" s="11" t="str">
        <f t="shared" si="1618"/>
        <v>O</v>
      </c>
      <c r="M8152" s="13"/>
      <c r="X8152" s="13"/>
    </row>
    <row r="8153" spans="1:24" x14ac:dyDescent="0.3">
      <c r="A8153" s="13"/>
      <c r="B8153" s="11">
        <v>9171</v>
      </c>
      <c r="C8153" s="14">
        <f t="shared" si="1613"/>
        <v>95.765299999999996</v>
      </c>
      <c r="D8153" s="13"/>
      <c r="E8153" s="14">
        <f t="shared" si="1615"/>
        <v>95.764399999999995</v>
      </c>
      <c r="F8153" s="21">
        <f t="shared" si="1619"/>
        <v>9</v>
      </c>
      <c r="G8153" s="13"/>
      <c r="H8153" s="21">
        <f t="shared" si="1614"/>
        <v>9</v>
      </c>
      <c r="I8153" s="13"/>
      <c r="J8153" s="11" t="str">
        <f t="shared" si="1616"/>
        <v>X</v>
      </c>
      <c r="K8153" s="11" t="str">
        <f t="shared" si="1617"/>
        <v/>
      </c>
      <c r="L8153" s="11" t="str">
        <f t="shared" si="1618"/>
        <v/>
      </c>
      <c r="M8153" s="13"/>
      <c r="X8153" s="13"/>
    </row>
    <row r="8154" spans="1:24" x14ac:dyDescent="0.3">
      <c r="A8154" s="13"/>
      <c r="B8154" s="11">
        <v>9172</v>
      </c>
      <c r="C8154" s="14">
        <f t="shared" si="1613"/>
        <v>95.770600000000002</v>
      </c>
      <c r="D8154" s="13"/>
      <c r="E8154" s="14">
        <f t="shared" si="1615"/>
        <v>95.769599999999997</v>
      </c>
      <c r="F8154" s="21">
        <f t="shared" si="1619"/>
        <v>9</v>
      </c>
      <c r="G8154" s="13"/>
      <c r="H8154" s="21">
        <f t="shared" si="1614"/>
        <v>10</v>
      </c>
      <c r="I8154" s="13"/>
      <c r="J8154" s="11" t="str">
        <f t="shared" si="1616"/>
        <v/>
      </c>
      <c r="K8154" s="11" t="str">
        <f t="shared" si="1617"/>
        <v>U</v>
      </c>
      <c r="L8154" s="11" t="str">
        <f t="shared" si="1618"/>
        <v/>
      </c>
      <c r="M8154" s="13"/>
      <c r="X8154" s="13"/>
    </row>
    <row r="8155" spans="1:24" x14ac:dyDescent="0.3">
      <c r="A8155" s="13"/>
      <c r="B8155" s="11">
        <v>9173</v>
      </c>
      <c r="C8155" s="14">
        <f t="shared" si="1613"/>
        <v>95.775800000000004</v>
      </c>
      <c r="D8155" s="13"/>
      <c r="E8155" s="14">
        <f t="shared" si="1615"/>
        <v>95.774900000000002</v>
      </c>
      <c r="F8155" s="21">
        <f t="shared" si="1619"/>
        <v>9</v>
      </c>
      <c r="G8155" s="13"/>
      <c r="H8155" s="21">
        <f t="shared" si="1614"/>
        <v>9</v>
      </c>
      <c r="I8155" s="13"/>
      <c r="J8155" s="11" t="str">
        <f t="shared" si="1616"/>
        <v>X</v>
      </c>
      <c r="K8155" s="11" t="str">
        <f t="shared" si="1617"/>
        <v/>
      </c>
      <c r="L8155" s="11" t="str">
        <f t="shared" si="1618"/>
        <v/>
      </c>
      <c r="M8155" s="13"/>
      <c r="X8155" s="13"/>
    </row>
    <row r="8156" spans="1:24" x14ac:dyDescent="0.3">
      <c r="A8156" s="13"/>
      <c r="B8156" s="11">
        <v>9174</v>
      </c>
      <c r="C8156" s="14">
        <f t="shared" si="1613"/>
        <v>95.781000000000006</v>
      </c>
      <c r="D8156" s="13"/>
      <c r="E8156" s="14">
        <f t="shared" si="1615"/>
        <v>95.780100000000004</v>
      </c>
      <c r="F8156" s="21">
        <f t="shared" si="1619"/>
        <v>9</v>
      </c>
      <c r="G8156" s="13"/>
      <c r="H8156" s="21">
        <f t="shared" si="1614"/>
        <v>9</v>
      </c>
      <c r="I8156" s="13"/>
      <c r="J8156" s="11" t="str">
        <f t="shared" si="1616"/>
        <v>X</v>
      </c>
      <c r="K8156" s="11" t="str">
        <f t="shared" si="1617"/>
        <v/>
      </c>
      <c r="L8156" s="11" t="str">
        <f t="shared" si="1618"/>
        <v/>
      </c>
      <c r="M8156" s="13"/>
      <c r="X8156" s="13"/>
    </row>
    <row r="8157" spans="1:24" x14ac:dyDescent="0.3">
      <c r="A8157" s="13"/>
      <c r="B8157" s="11">
        <v>9175</v>
      </c>
      <c r="C8157" s="14">
        <f t="shared" si="1613"/>
        <v>95.786199999999994</v>
      </c>
      <c r="D8157" s="13"/>
      <c r="E8157" s="14">
        <f t="shared" si="1615"/>
        <v>95.785300000000007</v>
      </c>
      <c r="F8157" s="21">
        <f t="shared" si="1619"/>
        <v>9</v>
      </c>
      <c r="G8157" s="13"/>
      <c r="H8157" s="21">
        <f t="shared" si="1614"/>
        <v>9</v>
      </c>
      <c r="I8157" s="13"/>
      <c r="J8157" s="11" t="str">
        <f t="shared" si="1616"/>
        <v>X</v>
      </c>
      <c r="K8157" s="11" t="str">
        <f t="shared" si="1617"/>
        <v/>
      </c>
      <c r="L8157" s="11" t="str">
        <f t="shared" si="1618"/>
        <v/>
      </c>
      <c r="M8157" s="13"/>
      <c r="X8157" s="13"/>
    </row>
    <row r="8158" spans="1:24" x14ac:dyDescent="0.3">
      <c r="A8158" s="13"/>
      <c r="B8158" s="11">
        <v>9176</v>
      </c>
      <c r="C8158" s="14">
        <f t="shared" si="1613"/>
        <v>95.791399999999996</v>
      </c>
      <c r="D8158" s="13"/>
      <c r="E8158" s="14">
        <f t="shared" si="1615"/>
        <v>95.790599999999998</v>
      </c>
      <c r="F8158" s="21">
        <f t="shared" si="1619"/>
        <v>9</v>
      </c>
      <c r="G8158" s="13"/>
      <c r="H8158" s="21">
        <f t="shared" si="1614"/>
        <v>8</v>
      </c>
      <c r="I8158" s="13"/>
      <c r="J8158" s="11" t="str">
        <f t="shared" si="1616"/>
        <v/>
      </c>
      <c r="K8158" s="11" t="str">
        <f t="shared" si="1617"/>
        <v/>
      </c>
      <c r="L8158" s="11" t="str">
        <f t="shared" si="1618"/>
        <v>O</v>
      </c>
      <c r="M8158" s="13"/>
      <c r="X8158" s="13"/>
    </row>
    <row r="8159" spans="1:24" x14ac:dyDescent="0.3">
      <c r="A8159" s="13"/>
      <c r="B8159" s="11">
        <v>9177</v>
      </c>
      <c r="C8159" s="14">
        <f t="shared" si="1613"/>
        <v>95.796700000000001</v>
      </c>
      <c r="D8159" s="13"/>
      <c r="E8159" s="14">
        <f t="shared" si="1615"/>
        <v>95.7958</v>
      </c>
      <c r="F8159" s="21">
        <f t="shared" si="1619"/>
        <v>8</v>
      </c>
      <c r="G8159" s="13"/>
      <c r="H8159" s="21">
        <f t="shared" si="1614"/>
        <v>9</v>
      </c>
      <c r="I8159" s="13"/>
      <c r="J8159" s="11" t="str">
        <f t="shared" si="1616"/>
        <v/>
      </c>
      <c r="K8159" s="11" t="str">
        <f t="shared" si="1617"/>
        <v>U</v>
      </c>
      <c r="L8159" s="11" t="str">
        <f t="shared" si="1618"/>
        <v/>
      </c>
      <c r="M8159" s="13"/>
      <c r="X8159" s="13"/>
    </row>
    <row r="8160" spans="1:24" x14ac:dyDescent="0.3">
      <c r="A8160" s="13"/>
      <c r="B8160" s="11">
        <v>9178</v>
      </c>
      <c r="C8160" s="14">
        <f t="shared" si="1613"/>
        <v>95.801900000000003</v>
      </c>
      <c r="D8160" s="13"/>
      <c r="E8160" s="14">
        <f t="shared" si="1615"/>
        <v>95.801000000000002</v>
      </c>
      <c r="F8160" s="21">
        <f t="shared" si="1619"/>
        <v>8</v>
      </c>
      <c r="G8160" s="13"/>
      <c r="H8160" s="21">
        <f t="shared" si="1614"/>
        <v>9</v>
      </c>
      <c r="I8160" s="13"/>
      <c r="J8160" s="11" t="str">
        <f t="shared" si="1616"/>
        <v/>
      </c>
      <c r="K8160" s="11" t="str">
        <f t="shared" si="1617"/>
        <v>U</v>
      </c>
      <c r="L8160" s="11" t="str">
        <f t="shared" si="1618"/>
        <v/>
      </c>
      <c r="M8160" s="13"/>
      <c r="X8160" s="13"/>
    </row>
    <row r="8161" spans="1:24" x14ac:dyDescent="0.3">
      <c r="A8161" s="13"/>
      <c r="B8161" s="11">
        <v>9179</v>
      </c>
      <c r="C8161" s="14">
        <f t="shared" si="1613"/>
        <v>95.807100000000005</v>
      </c>
      <c r="D8161" s="13"/>
      <c r="E8161" s="14">
        <f t="shared" si="1615"/>
        <v>95.806299999999993</v>
      </c>
      <c r="F8161" s="21">
        <f t="shared" si="1619"/>
        <v>8</v>
      </c>
      <c r="G8161" s="13"/>
      <c r="H8161" s="21">
        <f t="shared" si="1614"/>
        <v>8</v>
      </c>
      <c r="I8161" s="13"/>
      <c r="J8161" s="11" t="str">
        <f t="shared" si="1616"/>
        <v>X</v>
      </c>
      <c r="K8161" s="11" t="str">
        <f t="shared" si="1617"/>
        <v/>
      </c>
      <c r="L8161" s="11" t="str">
        <f t="shared" si="1618"/>
        <v/>
      </c>
      <c r="M8161" s="13"/>
      <c r="X8161" s="13"/>
    </row>
    <row r="8162" spans="1:24" x14ac:dyDescent="0.3">
      <c r="A8162" s="13"/>
      <c r="B8162" s="11">
        <v>9180</v>
      </c>
      <c r="C8162" s="14">
        <f t="shared" si="1613"/>
        <v>95.812299999999993</v>
      </c>
      <c r="D8162" s="13"/>
      <c r="E8162" s="14">
        <f t="shared" si="1615"/>
        <v>95.811499999999995</v>
      </c>
      <c r="F8162" s="21">
        <f t="shared" si="1619"/>
        <v>8</v>
      </c>
      <c r="G8162" s="13"/>
      <c r="H8162" s="21">
        <f t="shared" si="1614"/>
        <v>8</v>
      </c>
      <c r="I8162" s="13"/>
      <c r="J8162" s="11" t="str">
        <f t="shared" si="1616"/>
        <v>X</v>
      </c>
      <c r="K8162" s="11" t="str">
        <f t="shared" si="1617"/>
        <v/>
      </c>
      <c r="L8162" s="11" t="str">
        <f t="shared" si="1618"/>
        <v/>
      </c>
      <c r="M8162" s="13"/>
      <c r="X8162" s="13"/>
    </row>
    <row r="8163" spans="1:24" x14ac:dyDescent="0.3">
      <c r="A8163" s="13"/>
      <c r="B8163" s="11">
        <v>9181</v>
      </c>
      <c r="C8163" s="14">
        <f t="shared" si="1613"/>
        <v>95.817499999999995</v>
      </c>
      <c r="D8163" s="13"/>
      <c r="E8163" s="14">
        <f t="shared" si="1615"/>
        <v>95.816800000000001</v>
      </c>
      <c r="F8163" s="21">
        <f t="shared" si="1619"/>
        <v>8</v>
      </c>
      <c r="G8163" s="13"/>
      <c r="H8163" s="21">
        <f t="shared" si="1614"/>
        <v>7</v>
      </c>
      <c r="I8163" s="13"/>
      <c r="J8163" s="11" t="str">
        <f t="shared" si="1616"/>
        <v/>
      </c>
      <c r="K8163" s="11" t="str">
        <f t="shared" si="1617"/>
        <v/>
      </c>
      <c r="L8163" s="11" t="str">
        <f t="shared" si="1618"/>
        <v>O</v>
      </c>
      <c r="M8163" s="13"/>
      <c r="X8163" s="13"/>
    </row>
    <row r="8164" spans="1:24" x14ac:dyDescent="0.3">
      <c r="A8164" s="13"/>
      <c r="B8164" s="11">
        <v>9182</v>
      </c>
      <c r="C8164" s="14">
        <f t="shared" si="1613"/>
        <v>95.822800000000001</v>
      </c>
      <c r="D8164" s="13"/>
      <c r="E8164" s="14">
        <f t="shared" si="1615"/>
        <v>95.822000000000003</v>
      </c>
      <c r="F8164" s="21">
        <f t="shared" si="1619"/>
        <v>8</v>
      </c>
      <c r="G8164" s="13"/>
      <c r="H8164" s="21">
        <f t="shared" si="1614"/>
        <v>8</v>
      </c>
      <c r="I8164" s="13"/>
      <c r="J8164" s="11" t="str">
        <f t="shared" si="1616"/>
        <v>X</v>
      </c>
      <c r="K8164" s="11" t="str">
        <f t="shared" si="1617"/>
        <v/>
      </c>
      <c r="L8164" s="11" t="str">
        <f t="shared" si="1618"/>
        <v/>
      </c>
      <c r="M8164" s="13"/>
      <c r="X8164" s="13"/>
    </row>
    <row r="8165" spans="1:24" x14ac:dyDescent="0.3">
      <c r="A8165" s="13"/>
      <c r="B8165" s="11">
        <v>9183</v>
      </c>
      <c r="C8165" s="14">
        <f t="shared" si="1613"/>
        <v>95.828000000000003</v>
      </c>
      <c r="D8165" s="13"/>
      <c r="E8165" s="14">
        <f t="shared" si="1615"/>
        <v>95.827200000000005</v>
      </c>
      <c r="F8165" s="21">
        <f t="shared" si="1619"/>
        <v>8</v>
      </c>
      <c r="G8165" s="13"/>
      <c r="H8165" s="21">
        <f t="shared" si="1614"/>
        <v>8</v>
      </c>
      <c r="I8165" s="13"/>
      <c r="J8165" s="11" t="str">
        <f t="shared" si="1616"/>
        <v>X</v>
      </c>
      <c r="K8165" s="11" t="str">
        <f t="shared" si="1617"/>
        <v/>
      </c>
      <c r="L8165" s="11" t="str">
        <f t="shared" si="1618"/>
        <v/>
      </c>
      <c r="M8165" s="13"/>
      <c r="X8165" s="13"/>
    </row>
    <row r="8166" spans="1:24" x14ac:dyDescent="0.3">
      <c r="A8166" s="13"/>
      <c r="B8166" s="11">
        <v>9184</v>
      </c>
      <c r="C8166" s="14">
        <f t="shared" si="1613"/>
        <v>95.833200000000005</v>
      </c>
      <c r="D8166" s="13"/>
      <c r="E8166" s="14">
        <f t="shared" si="1615"/>
        <v>95.832499999999996</v>
      </c>
      <c r="F8166" s="21">
        <f t="shared" si="1619"/>
        <v>7</v>
      </c>
      <c r="G8166" s="13"/>
      <c r="H8166" s="21">
        <f t="shared" si="1614"/>
        <v>7</v>
      </c>
      <c r="I8166" s="13"/>
      <c r="J8166" s="11" t="str">
        <f t="shared" si="1616"/>
        <v>X</v>
      </c>
      <c r="K8166" s="11" t="str">
        <f t="shared" si="1617"/>
        <v/>
      </c>
      <c r="L8166" s="11" t="str">
        <f t="shared" si="1618"/>
        <v/>
      </c>
      <c r="M8166" s="13"/>
      <c r="X8166" s="13"/>
    </row>
    <row r="8167" spans="1:24" x14ac:dyDescent="0.3">
      <c r="A8167" s="13"/>
      <c r="B8167" s="11">
        <v>9185</v>
      </c>
      <c r="C8167" s="14">
        <f t="shared" si="1613"/>
        <v>95.838399999999993</v>
      </c>
      <c r="D8167" s="13"/>
      <c r="E8167" s="14">
        <f t="shared" si="1615"/>
        <v>95.837699999999998</v>
      </c>
      <c r="F8167" s="21">
        <f t="shared" si="1619"/>
        <v>7</v>
      </c>
      <c r="G8167" s="13"/>
      <c r="H8167" s="21">
        <f t="shared" si="1614"/>
        <v>7</v>
      </c>
      <c r="I8167" s="13"/>
      <c r="J8167" s="11" t="str">
        <f t="shared" si="1616"/>
        <v>X</v>
      </c>
      <c r="K8167" s="11" t="str">
        <f t="shared" si="1617"/>
        <v/>
      </c>
      <c r="L8167" s="11" t="str">
        <f t="shared" si="1618"/>
        <v/>
      </c>
      <c r="M8167" s="13"/>
      <c r="X8167" s="13"/>
    </row>
    <row r="8168" spans="1:24" x14ac:dyDescent="0.3">
      <c r="A8168" s="13"/>
      <c r="B8168" s="11">
        <v>9186</v>
      </c>
      <c r="C8168" s="14">
        <f t="shared" si="1613"/>
        <v>95.843599999999995</v>
      </c>
      <c r="D8168" s="13"/>
      <c r="E8168" s="14">
        <f t="shared" si="1615"/>
        <v>95.8429</v>
      </c>
      <c r="F8168" s="21">
        <f t="shared" si="1619"/>
        <v>7</v>
      </c>
      <c r="G8168" s="13"/>
      <c r="H8168" s="21">
        <f t="shared" si="1614"/>
        <v>7</v>
      </c>
      <c r="I8168" s="13"/>
      <c r="J8168" s="11" t="str">
        <f t="shared" ref="J8168:J8197" si="1620">IF(H8168=F8168,"X","")</f>
        <v>X</v>
      </c>
      <c r="K8168" s="11" t="str">
        <f t="shared" ref="K8168:K8197" si="1621">IF(H8168&gt;F8168,"U","")</f>
        <v/>
      </c>
      <c r="L8168" s="11" t="str">
        <f t="shared" ref="L8168:L8197" si="1622">IF(H8168&lt;F8168,"O","")</f>
        <v/>
      </c>
      <c r="M8168" s="13"/>
      <c r="X8168" s="13"/>
    </row>
    <row r="8169" spans="1:24" x14ac:dyDescent="0.3">
      <c r="A8169" s="13"/>
      <c r="B8169" s="11">
        <v>9187</v>
      </c>
      <c r="C8169" s="14">
        <f t="shared" si="1613"/>
        <v>95.848799999999997</v>
      </c>
      <c r="D8169" s="13"/>
      <c r="E8169" s="14">
        <f t="shared" si="1615"/>
        <v>95.848200000000006</v>
      </c>
      <c r="F8169" s="21">
        <f t="shared" si="1619"/>
        <v>7</v>
      </c>
      <c r="G8169" s="13"/>
      <c r="H8169" s="21">
        <f t="shared" si="1614"/>
        <v>5.9999999999999991</v>
      </c>
      <c r="I8169" s="13"/>
      <c r="J8169" s="11" t="str">
        <f t="shared" si="1620"/>
        <v/>
      </c>
      <c r="K8169" s="11" t="str">
        <f t="shared" si="1621"/>
        <v/>
      </c>
      <c r="L8169" s="11" t="str">
        <f t="shared" si="1622"/>
        <v>O</v>
      </c>
      <c r="M8169" s="13"/>
      <c r="X8169" s="13"/>
    </row>
    <row r="8170" spans="1:24" x14ac:dyDescent="0.3">
      <c r="A8170" s="13"/>
      <c r="B8170" s="11">
        <v>9188</v>
      </c>
      <c r="C8170" s="14">
        <f t="shared" si="1613"/>
        <v>95.854100000000003</v>
      </c>
      <c r="D8170" s="13"/>
      <c r="E8170" s="14">
        <f t="shared" si="1615"/>
        <v>95.853399999999993</v>
      </c>
      <c r="F8170" s="21">
        <f t="shared" si="1619"/>
        <v>7</v>
      </c>
      <c r="G8170" s="13"/>
      <c r="H8170" s="21">
        <f t="shared" si="1614"/>
        <v>7</v>
      </c>
      <c r="I8170" s="13"/>
      <c r="J8170" s="11" t="str">
        <f t="shared" si="1620"/>
        <v>X</v>
      </c>
      <c r="K8170" s="11" t="str">
        <f t="shared" si="1621"/>
        <v/>
      </c>
      <c r="L8170" s="11" t="str">
        <f t="shared" si="1622"/>
        <v/>
      </c>
      <c r="M8170" s="13"/>
      <c r="X8170" s="13"/>
    </row>
    <row r="8171" spans="1:24" x14ac:dyDescent="0.3">
      <c r="A8171" s="13"/>
      <c r="B8171" s="11">
        <v>9189</v>
      </c>
      <c r="C8171" s="14">
        <f t="shared" si="1613"/>
        <v>95.859300000000005</v>
      </c>
      <c r="D8171" s="13"/>
      <c r="E8171" s="14">
        <f t="shared" si="1615"/>
        <v>95.858599999999996</v>
      </c>
      <c r="F8171" s="21">
        <f t="shared" si="1619"/>
        <v>7</v>
      </c>
      <c r="G8171" s="13"/>
      <c r="H8171" s="21">
        <f t="shared" si="1614"/>
        <v>7</v>
      </c>
      <c r="I8171" s="13"/>
      <c r="J8171" s="11" t="str">
        <f t="shared" si="1620"/>
        <v>X</v>
      </c>
      <c r="K8171" s="11" t="str">
        <f t="shared" si="1621"/>
        <v/>
      </c>
      <c r="L8171" s="11" t="str">
        <f t="shared" si="1622"/>
        <v/>
      </c>
      <c r="M8171" s="13"/>
      <c r="X8171" s="13"/>
    </row>
    <row r="8172" spans="1:24" x14ac:dyDescent="0.3">
      <c r="A8172" s="13"/>
      <c r="B8172" s="11">
        <v>9190</v>
      </c>
      <c r="C8172" s="14">
        <f t="shared" si="1613"/>
        <v>95.864500000000007</v>
      </c>
      <c r="D8172" s="13"/>
      <c r="E8172" s="14">
        <f t="shared" si="1615"/>
        <v>95.863900000000001</v>
      </c>
      <c r="F8172" s="21">
        <f t="shared" ref="F8172:F8197" si="1623">ROUND(((1-(E8172-95))/0.14)*(13/2),0)</f>
        <v>6</v>
      </c>
      <c r="G8172" s="13"/>
      <c r="H8172" s="21">
        <f t="shared" si="1614"/>
        <v>5.9999999999999991</v>
      </c>
      <c r="I8172" s="13"/>
      <c r="J8172" s="11" t="str">
        <f t="shared" si="1620"/>
        <v>X</v>
      </c>
      <c r="K8172" s="11" t="str">
        <f t="shared" si="1621"/>
        <v/>
      </c>
      <c r="L8172" s="11" t="str">
        <f t="shared" si="1622"/>
        <v/>
      </c>
      <c r="M8172" s="13"/>
      <c r="X8172" s="13"/>
    </row>
    <row r="8173" spans="1:24" x14ac:dyDescent="0.3">
      <c r="A8173" s="13"/>
      <c r="B8173" s="11">
        <v>9191</v>
      </c>
      <c r="C8173" s="14">
        <f t="shared" si="1613"/>
        <v>95.869699999999995</v>
      </c>
      <c r="D8173" s="13"/>
      <c r="E8173" s="14">
        <f t="shared" si="1615"/>
        <v>95.869100000000003</v>
      </c>
      <c r="F8173" s="21">
        <f t="shared" si="1623"/>
        <v>6</v>
      </c>
      <c r="G8173" s="13"/>
      <c r="H8173" s="21">
        <f t="shared" si="1614"/>
        <v>5.9999999999999991</v>
      </c>
      <c r="I8173" s="13"/>
      <c r="J8173" s="11" t="str">
        <f t="shared" si="1620"/>
        <v>X</v>
      </c>
      <c r="K8173" s="11" t="str">
        <f t="shared" si="1621"/>
        <v/>
      </c>
      <c r="L8173" s="11" t="str">
        <f t="shared" si="1622"/>
        <v/>
      </c>
      <c r="M8173" s="13"/>
      <c r="X8173" s="13"/>
    </row>
    <row r="8174" spans="1:24" x14ac:dyDescent="0.3">
      <c r="A8174" s="13"/>
      <c r="B8174" s="11">
        <v>9192</v>
      </c>
      <c r="C8174" s="14">
        <f t="shared" si="1613"/>
        <v>95.874899999999997</v>
      </c>
      <c r="D8174" s="13"/>
      <c r="E8174" s="14">
        <f t="shared" si="1615"/>
        <v>95.874300000000005</v>
      </c>
      <c r="F8174" s="21">
        <f t="shared" si="1623"/>
        <v>6</v>
      </c>
      <c r="G8174" s="13"/>
      <c r="H8174" s="21">
        <f t="shared" si="1614"/>
        <v>5.9999999999999991</v>
      </c>
      <c r="I8174" s="13"/>
      <c r="J8174" s="11" t="str">
        <f t="shared" si="1620"/>
        <v>X</v>
      </c>
      <c r="K8174" s="11" t="str">
        <f t="shared" si="1621"/>
        <v/>
      </c>
      <c r="L8174" s="11" t="str">
        <f t="shared" si="1622"/>
        <v/>
      </c>
      <c r="M8174" s="13"/>
      <c r="X8174" s="13"/>
    </row>
    <row r="8175" spans="1:24" x14ac:dyDescent="0.3">
      <c r="A8175" s="13"/>
      <c r="B8175" s="11">
        <v>9193</v>
      </c>
      <c r="C8175" s="14">
        <f t="shared" si="1613"/>
        <v>95.880099999999999</v>
      </c>
      <c r="D8175" s="13"/>
      <c r="E8175" s="14">
        <f t="shared" si="1615"/>
        <v>95.879599999999996</v>
      </c>
      <c r="F8175" s="21">
        <f t="shared" si="1623"/>
        <v>6</v>
      </c>
      <c r="G8175" s="13"/>
      <c r="H8175" s="21">
        <f t="shared" si="1614"/>
        <v>5</v>
      </c>
      <c r="I8175" s="13"/>
      <c r="J8175" s="11" t="str">
        <f t="shared" si="1620"/>
        <v/>
      </c>
      <c r="K8175" s="11" t="str">
        <f t="shared" si="1621"/>
        <v/>
      </c>
      <c r="L8175" s="11" t="str">
        <f t="shared" si="1622"/>
        <v>O</v>
      </c>
      <c r="M8175" s="13"/>
      <c r="X8175" s="13"/>
    </row>
    <row r="8176" spans="1:24" x14ac:dyDescent="0.3">
      <c r="A8176" s="13"/>
      <c r="B8176" s="11">
        <v>9194</v>
      </c>
      <c r="C8176" s="14">
        <f t="shared" si="1613"/>
        <v>95.885300000000001</v>
      </c>
      <c r="D8176" s="13"/>
      <c r="E8176" s="14">
        <f t="shared" si="1615"/>
        <v>95.884799999999998</v>
      </c>
      <c r="F8176" s="21">
        <f t="shared" si="1623"/>
        <v>5</v>
      </c>
      <c r="G8176" s="13"/>
      <c r="H8176" s="21">
        <f t="shared" si="1614"/>
        <v>5</v>
      </c>
      <c r="I8176" s="13"/>
      <c r="J8176" s="11" t="str">
        <f t="shared" si="1620"/>
        <v>X</v>
      </c>
      <c r="K8176" s="11" t="str">
        <f t="shared" si="1621"/>
        <v/>
      </c>
      <c r="L8176" s="11" t="str">
        <f t="shared" si="1622"/>
        <v/>
      </c>
      <c r="M8176" s="13"/>
      <c r="X8176" s="13"/>
    </row>
    <row r="8177" spans="1:24" x14ac:dyDescent="0.3">
      <c r="A8177" s="13"/>
      <c r="B8177" s="11">
        <v>9195</v>
      </c>
      <c r="C8177" s="14">
        <f t="shared" si="1613"/>
        <v>95.890600000000006</v>
      </c>
      <c r="D8177" s="13"/>
      <c r="E8177" s="14">
        <f t="shared" si="1615"/>
        <v>95.890100000000004</v>
      </c>
      <c r="F8177" s="21">
        <f t="shared" si="1623"/>
        <v>5</v>
      </c>
      <c r="G8177" s="13"/>
      <c r="H8177" s="21">
        <f t="shared" si="1614"/>
        <v>5</v>
      </c>
      <c r="I8177" s="13"/>
      <c r="J8177" s="11" t="str">
        <f t="shared" si="1620"/>
        <v>X</v>
      </c>
      <c r="K8177" s="11" t="str">
        <f t="shared" si="1621"/>
        <v/>
      </c>
      <c r="L8177" s="11" t="str">
        <f t="shared" si="1622"/>
        <v/>
      </c>
      <c r="M8177" s="13"/>
      <c r="X8177" s="13"/>
    </row>
    <row r="8178" spans="1:24" x14ac:dyDescent="0.3">
      <c r="A8178" s="13"/>
      <c r="B8178" s="11">
        <v>9196</v>
      </c>
      <c r="C8178" s="14">
        <f t="shared" si="1613"/>
        <v>95.895799999999994</v>
      </c>
      <c r="D8178" s="13"/>
      <c r="E8178" s="14">
        <f t="shared" si="1615"/>
        <v>95.895300000000006</v>
      </c>
      <c r="F8178" s="21">
        <f t="shared" si="1623"/>
        <v>5</v>
      </c>
      <c r="G8178" s="13"/>
      <c r="H8178" s="21">
        <f t="shared" si="1614"/>
        <v>5</v>
      </c>
      <c r="I8178" s="13"/>
      <c r="J8178" s="11" t="str">
        <f t="shared" si="1620"/>
        <v>X</v>
      </c>
      <c r="K8178" s="11" t="str">
        <f t="shared" si="1621"/>
        <v/>
      </c>
      <c r="L8178" s="11" t="str">
        <f t="shared" si="1622"/>
        <v/>
      </c>
      <c r="M8178" s="13"/>
      <c r="X8178" s="13"/>
    </row>
    <row r="8179" spans="1:24" x14ac:dyDescent="0.3">
      <c r="A8179" s="13"/>
      <c r="B8179" s="11">
        <v>9197</v>
      </c>
      <c r="C8179" s="14">
        <f t="shared" si="1613"/>
        <v>95.900999999999996</v>
      </c>
      <c r="D8179" s="13"/>
      <c r="E8179" s="14">
        <f t="shared" si="1615"/>
        <v>95.900499999999994</v>
      </c>
      <c r="F8179" s="21">
        <f t="shared" si="1623"/>
        <v>5</v>
      </c>
      <c r="G8179" s="13"/>
      <c r="H8179" s="21">
        <f t="shared" si="1614"/>
        <v>5</v>
      </c>
      <c r="I8179" s="13"/>
      <c r="J8179" s="11" t="str">
        <f t="shared" si="1620"/>
        <v>X</v>
      </c>
      <c r="K8179" s="11" t="str">
        <f t="shared" si="1621"/>
        <v/>
      </c>
      <c r="L8179" s="11" t="str">
        <f t="shared" si="1622"/>
        <v/>
      </c>
      <c r="M8179" s="13"/>
      <c r="X8179" s="13"/>
    </row>
    <row r="8180" spans="1:24" x14ac:dyDescent="0.3">
      <c r="A8180" s="13"/>
      <c r="B8180" s="11">
        <v>9198</v>
      </c>
      <c r="C8180" s="14">
        <f t="shared" si="1613"/>
        <v>95.906199999999998</v>
      </c>
      <c r="D8180" s="13"/>
      <c r="E8180" s="14">
        <f t="shared" si="1615"/>
        <v>95.905799999999999</v>
      </c>
      <c r="F8180" s="21">
        <f t="shared" si="1623"/>
        <v>4</v>
      </c>
      <c r="G8180" s="13"/>
      <c r="H8180" s="21">
        <f t="shared" si="1614"/>
        <v>4</v>
      </c>
      <c r="I8180" s="13"/>
      <c r="J8180" s="11" t="str">
        <f t="shared" si="1620"/>
        <v>X</v>
      </c>
      <c r="K8180" s="11" t="str">
        <f t="shared" si="1621"/>
        <v/>
      </c>
      <c r="L8180" s="11" t="str">
        <f t="shared" si="1622"/>
        <v/>
      </c>
      <c r="M8180" s="13"/>
      <c r="X8180" s="13"/>
    </row>
    <row r="8181" spans="1:24" x14ac:dyDescent="0.3">
      <c r="A8181" s="13"/>
      <c r="B8181" s="11">
        <v>9199</v>
      </c>
      <c r="C8181" s="14">
        <f t="shared" si="1613"/>
        <v>95.9114</v>
      </c>
      <c r="D8181" s="13"/>
      <c r="E8181" s="14">
        <f t="shared" si="1615"/>
        <v>95.911000000000001</v>
      </c>
      <c r="F8181" s="21">
        <f t="shared" si="1623"/>
        <v>4</v>
      </c>
      <c r="G8181" s="13"/>
      <c r="H8181" s="21">
        <f t="shared" si="1614"/>
        <v>4</v>
      </c>
      <c r="I8181" s="13"/>
      <c r="J8181" s="11" t="str">
        <f t="shared" si="1620"/>
        <v>X</v>
      </c>
      <c r="K8181" s="11" t="str">
        <f t="shared" si="1621"/>
        <v/>
      </c>
      <c r="L8181" s="11" t="str">
        <f t="shared" si="1622"/>
        <v/>
      </c>
      <c r="M8181" s="13"/>
      <c r="X8181" s="13"/>
    </row>
    <row r="8182" spans="1:24" x14ac:dyDescent="0.3">
      <c r="A8182" s="13"/>
      <c r="B8182" s="11">
        <v>9200</v>
      </c>
      <c r="C8182" s="14">
        <f t="shared" si="1613"/>
        <v>95.916600000000003</v>
      </c>
      <c r="D8182" s="13"/>
      <c r="E8182" s="14">
        <f t="shared" si="1615"/>
        <v>95.916200000000003</v>
      </c>
      <c r="F8182" s="21">
        <f t="shared" si="1623"/>
        <v>4</v>
      </c>
      <c r="G8182" s="13"/>
      <c r="H8182" s="21">
        <f t="shared" si="1614"/>
        <v>4</v>
      </c>
      <c r="I8182" s="13"/>
      <c r="J8182" s="11" t="str">
        <f t="shared" si="1620"/>
        <v>X</v>
      </c>
      <c r="K8182" s="11" t="str">
        <f t="shared" si="1621"/>
        <v/>
      </c>
      <c r="L8182" s="11" t="str">
        <f t="shared" si="1622"/>
        <v/>
      </c>
      <c r="M8182" s="13"/>
      <c r="X8182" s="13"/>
    </row>
    <row r="8183" spans="1:24" x14ac:dyDescent="0.3">
      <c r="A8183" s="13"/>
      <c r="B8183" s="11">
        <v>9201</v>
      </c>
      <c r="C8183" s="14">
        <f t="shared" si="1613"/>
        <v>95.921800000000005</v>
      </c>
      <c r="D8183" s="13"/>
      <c r="E8183" s="14">
        <f t="shared" si="1615"/>
        <v>95.921499999999995</v>
      </c>
      <c r="F8183" s="21">
        <f t="shared" si="1623"/>
        <v>4</v>
      </c>
      <c r="G8183" s="13"/>
      <c r="H8183" s="21">
        <f t="shared" si="1614"/>
        <v>2.9999999999999996</v>
      </c>
      <c r="I8183" s="13"/>
      <c r="J8183" s="11" t="str">
        <f t="shared" si="1620"/>
        <v/>
      </c>
      <c r="K8183" s="11" t="str">
        <f t="shared" si="1621"/>
        <v/>
      </c>
      <c r="L8183" s="11" t="str">
        <f t="shared" si="1622"/>
        <v>O</v>
      </c>
      <c r="M8183" s="13"/>
      <c r="X8183" s="13"/>
    </row>
    <row r="8184" spans="1:24" x14ac:dyDescent="0.3">
      <c r="A8184" s="13"/>
      <c r="B8184" s="11">
        <v>9202</v>
      </c>
      <c r="C8184" s="14">
        <f t="shared" si="1613"/>
        <v>95.927099999999996</v>
      </c>
      <c r="D8184" s="13"/>
      <c r="E8184" s="14">
        <f t="shared" si="1615"/>
        <v>95.926699999999997</v>
      </c>
      <c r="F8184" s="21">
        <f t="shared" si="1623"/>
        <v>3</v>
      </c>
      <c r="G8184" s="13"/>
      <c r="H8184" s="21">
        <f t="shared" si="1614"/>
        <v>4</v>
      </c>
      <c r="I8184" s="13"/>
      <c r="J8184" s="11" t="str">
        <f t="shared" si="1620"/>
        <v/>
      </c>
      <c r="K8184" s="11" t="str">
        <f t="shared" si="1621"/>
        <v>U</v>
      </c>
      <c r="L8184" s="11" t="str">
        <f t="shared" si="1622"/>
        <v/>
      </c>
      <c r="M8184" s="13"/>
      <c r="X8184" s="13"/>
    </row>
    <row r="8185" spans="1:24" x14ac:dyDescent="0.3">
      <c r="A8185" s="13"/>
      <c r="B8185" s="11">
        <v>9203</v>
      </c>
      <c r="C8185" s="14">
        <f t="shared" si="1613"/>
        <v>95.932299999999998</v>
      </c>
      <c r="D8185" s="13"/>
      <c r="E8185" s="14">
        <f t="shared" si="1615"/>
        <v>95.931899999999999</v>
      </c>
      <c r="F8185" s="21">
        <f t="shared" si="1623"/>
        <v>3</v>
      </c>
      <c r="G8185" s="13"/>
      <c r="H8185" s="21">
        <f t="shared" si="1614"/>
        <v>4</v>
      </c>
      <c r="I8185" s="13"/>
      <c r="J8185" s="11" t="str">
        <f t="shared" si="1620"/>
        <v/>
      </c>
      <c r="K8185" s="11" t="str">
        <f t="shared" si="1621"/>
        <v>U</v>
      </c>
      <c r="L8185" s="11" t="str">
        <f t="shared" si="1622"/>
        <v/>
      </c>
      <c r="M8185" s="13"/>
      <c r="X8185" s="13"/>
    </row>
    <row r="8186" spans="1:24" x14ac:dyDescent="0.3">
      <c r="A8186" s="13"/>
      <c r="B8186" s="11">
        <v>9204</v>
      </c>
      <c r="C8186" s="14">
        <f t="shared" si="1613"/>
        <v>95.9375</v>
      </c>
      <c r="D8186" s="13"/>
      <c r="E8186" s="14">
        <f t="shared" si="1615"/>
        <v>95.937200000000004</v>
      </c>
      <c r="F8186" s="21">
        <f t="shared" si="1623"/>
        <v>3</v>
      </c>
      <c r="G8186" s="13"/>
      <c r="H8186" s="21">
        <f t="shared" si="1614"/>
        <v>2.9999999999999996</v>
      </c>
      <c r="I8186" s="13"/>
      <c r="J8186" s="11" t="str">
        <f t="shared" si="1620"/>
        <v>X</v>
      </c>
      <c r="K8186" s="11" t="str">
        <f t="shared" si="1621"/>
        <v/>
      </c>
      <c r="L8186" s="11" t="str">
        <f t="shared" si="1622"/>
        <v/>
      </c>
      <c r="M8186" s="13"/>
      <c r="X8186" s="13"/>
    </row>
    <row r="8187" spans="1:24" x14ac:dyDescent="0.3">
      <c r="A8187" s="13"/>
      <c r="B8187" s="11">
        <v>9205</v>
      </c>
      <c r="C8187" s="14">
        <f t="shared" si="1613"/>
        <v>95.942700000000002</v>
      </c>
      <c r="D8187" s="13"/>
      <c r="E8187" s="14">
        <f t="shared" si="1615"/>
        <v>95.942400000000006</v>
      </c>
      <c r="F8187" s="21">
        <f t="shared" si="1623"/>
        <v>3</v>
      </c>
      <c r="G8187" s="13"/>
      <c r="H8187" s="21">
        <f t="shared" si="1614"/>
        <v>2.9999999999999996</v>
      </c>
      <c r="I8187" s="13"/>
      <c r="J8187" s="11" t="str">
        <f t="shared" si="1620"/>
        <v>X</v>
      </c>
      <c r="K8187" s="11" t="str">
        <f t="shared" si="1621"/>
        <v/>
      </c>
      <c r="L8187" s="11" t="str">
        <f t="shared" si="1622"/>
        <v/>
      </c>
      <c r="M8187" s="13"/>
      <c r="X8187" s="13"/>
    </row>
    <row r="8188" spans="1:24" x14ac:dyDescent="0.3">
      <c r="A8188" s="13"/>
      <c r="B8188" s="11">
        <v>9206</v>
      </c>
      <c r="C8188" s="14">
        <f t="shared" si="1613"/>
        <v>95.947900000000004</v>
      </c>
      <c r="D8188" s="13"/>
      <c r="E8188" s="14">
        <f t="shared" si="1615"/>
        <v>95.947599999999994</v>
      </c>
      <c r="F8188" s="21">
        <f t="shared" si="1623"/>
        <v>2</v>
      </c>
      <c r="G8188" s="13"/>
      <c r="H8188" s="21">
        <f t="shared" si="1614"/>
        <v>2.9999999999999996</v>
      </c>
      <c r="I8188" s="13"/>
      <c r="J8188" s="11" t="str">
        <f t="shared" si="1620"/>
        <v/>
      </c>
      <c r="K8188" s="11" t="str">
        <f t="shared" si="1621"/>
        <v>U</v>
      </c>
      <c r="L8188" s="11" t="str">
        <f t="shared" si="1622"/>
        <v/>
      </c>
      <c r="M8188" s="13"/>
      <c r="X8188" s="13"/>
    </row>
    <row r="8189" spans="1:24" x14ac:dyDescent="0.3">
      <c r="A8189" s="13"/>
      <c r="B8189" s="11">
        <v>9207</v>
      </c>
      <c r="C8189" s="14">
        <f t="shared" si="1613"/>
        <v>95.953100000000006</v>
      </c>
      <c r="D8189" s="13"/>
      <c r="E8189" s="14">
        <f t="shared" si="1615"/>
        <v>95.9529</v>
      </c>
      <c r="F8189" s="21">
        <f t="shared" si="1623"/>
        <v>2</v>
      </c>
      <c r="G8189" s="13"/>
      <c r="H8189" s="21">
        <f t="shared" si="1614"/>
        <v>2</v>
      </c>
      <c r="I8189" s="13"/>
      <c r="J8189" s="11" t="str">
        <f t="shared" si="1620"/>
        <v>X</v>
      </c>
      <c r="K8189" s="11" t="str">
        <f t="shared" si="1621"/>
        <v/>
      </c>
      <c r="L8189" s="11" t="str">
        <f t="shared" si="1622"/>
        <v/>
      </c>
      <c r="M8189" s="13"/>
      <c r="X8189" s="13"/>
    </row>
    <row r="8190" spans="1:24" x14ac:dyDescent="0.3">
      <c r="A8190" s="13"/>
      <c r="B8190" s="11">
        <v>9208</v>
      </c>
      <c r="C8190" s="14">
        <f t="shared" si="1613"/>
        <v>95.958299999999994</v>
      </c>
      <c r="D8190" s="13"/>
      <c r="E8190" s="14">
        <f t="shared" si="1615"/>
        <v>95.958100000000002</v>
      </c>
      <c r="F8190" s="21">
        <f t="shared" si="1623"/>
        <v>2</v>
      </c>
      <c r="G8190" s="13"/>
      <c r="H8190" s="21">
        <f t="shared" si="1614"/>
        <v>2</v>
      </c>
      <c r="I8190" s="13"/>
      <c r="J8190" s="11" t="str">
        <f t="shared" si="1620"/>
        <v>X</v>
      </c>
      <c r="K8190" s="11" t="str">
        <f t="shared" si="1621"/>
        <v/>
      </c>
      <c r="L8190" s="11" t="str">
        <f t="shared" si="1622"/>
        <v/>
      </c>
      <c r="M8190" s="13"/>
      <c r="X8190" s="13"/>
    </row>
    <row r="8191" spans="1:24" x14ac:dyDescent="0.3">
      <c r="A8191" s="13"/>
      <c r="B8191" s="11">
        <v>9209</v>
      </c>
      <c r="C8191" s="14">
        <f t="shared" si="1613"/>
        <v>95.963499999999996</v>
      </c>
      <c r="D8191" s="13"/>
      <c r="E8191" s="14">
        <f t="shared" si="1615"/>
        <v>95.963399999999993</v>
      </c>
      <c r="F8191" s="21">
        <f t="shared" si="1623"/>
        <v>2</v>
      </c>
      <c r="G8191" s="13"/>
      <c r="H8191" s="21">
        <f t="shared" si="1614"/>
        <v>1</v>
      </c>
      <c r="I8191" s="13"/>
      <c r="J8191" s="11" t="str">
        <f t="shared" si="1620"/>
        <v/>
      </c>
      <c r="K8191" s="11" t="str">
        <f t="shared" si="1621"/>
        <v/>
      </c>
      <c r="L8191" s="11" t="str">
        <f t="shared" si="1622"/>
        <v>O</v>
      </c>
      <c r="M8191" s="13"/>
      <c r="X8191" s="13"/>
    </row>
    <row r="8192" spans="1:24" x14ac:dyDescent="0.3">
      <c r="A8192" s="13"/>
      <c r="B8192" s="11">
        <v>9210</v>
      </c>
      <c r="C8192" s="14">
        <f t="shared" si="1613"/>
        <v>95.968699999999998</v>
      </c>
      <c r="D8192" s="13"/>
      <c r="E8192" s="14">
        <f t="shared" si="1615"/>
        <v>95.968599999999995</v>
      </c>
      <c r="F8192" s="21">
        <f t="shared" si="1623"/>
        <v>1</v>
      </c>
      <c r="G8192" s="13"/>
      <c r="H8192" s="21">
        <f t="shared" si="1614"/>
        <v>1</v>
      </c>
      <c r="I8192" s="13"/>
      <c r="J8192" s="11" t="str">
        <f t="shared" si="1620"/>
        <v>X</v>
      </c>
      <c r="K8192" s="11" t="str">
        <f t="shared" si="1621"/>
        <v/>
      </c>
      <c r="L8192" s="11" t="str">
        <f t="shared" si="1622"/>
        <v/>
      </c>
      <c r="M8192" s="13"/>
      <c r="X8192" s="13"/>
    </row>
    <row r="8193" spans="1:24" x14ac:dyDescent="0.3">
      <c r="A8193" s="13"/>
      <c r="B8193" s="11">
        <v>9211</v>
      </c>
      <c r="C8193" s="14">
        <f t="shared" si="1613"/>
        <v>95.974000000000004</v>
      </c>
      <c r="D8193" s="13"/>
      <c r="E8193" s="14">
        <f t="shared" si="1615"/>
        <v>95.973799999999997</v>
      </c>
      <c r="F8193" s="21">
        <f t="shared" si="1623"/>
        <v>1</v>
      </c>
      <c r="G8193" s="13"/>
      <c r="H8193" s="21">
        <f t="shared" si="1614"/>
        <v>2</v>
      </c>
      <c r="I8193" s="13"/>
      <c r="J8193" s="11" t="str">
        <f t="shared" si="1620"/>
        <v/>
      </c>
      <c r="K8193" s="11" t="str">
        <f t="shared" si="1621"/>
        <v>U</v>
      </c>
      <c r="L8193" s="11" t="str">
        <f t="shared" si="1622"/>
        <v/>
      </c>
      <c r="M8193" s="13"/>
      <c r="X8193" s="13"/>
    </row>
    <row r="8194" spans="1:24" x14ac:dyDescent="0.3">
      <c r="A8194" s="13"/>
      <c r="B8194" s="11">
        <v>9212</v>
      </c>
      <c r="C8194" s="14">
        <f t="shared" si="1613"/>
        <v>95.979200000000006</v>
      </c>
      <c r="D8194" s="13"/>
      <c r="E8194" s="14">
        <f t="shared" si="1615"/>
        <v>95.979100000000003</v>
      </c>
      <c r="F8194" s="21">
        <f t="shared" si="1623"/>
        <v>1</v>
      </c>
      <c r="G8194" s="13"/>
      <c r="H8194" s="21">
        <f t="shared" si="1614"/>
        <v>1</v>
      </c>
      <c r="I8194" s="13"/>
      <c r="J8194" s="11" t="str">
        <f t="shared" si="1620"/>
        <v>X</v>
      </c>
      <c r="K8194" s="11" t="str">
        <f t="shared" si="1621"/>
        <v/>
      </c>
      <c r="L8194" s="11" t="str">
        <f t="shared" si="1622"/>
        <v/>
      </c>
      <c r="M8194" s="13"/>
      <c r="X8194" s="13"/>
    </row>
    <row r="8195" spans="1:24" x14ac:dyDescent="0.3">
      <c r="A8195" s="13"/>
      <c r="B8195" s="11">
        <v>9213</v>
      </c>
      <c r="C8195" s="14">
        <f t="shared" si="1613"/>
        <v>95.984399999999994</v>
      </c>
      <c r="D8195" s="13"/>
      <c r="E8195" s="14">
        <f t="shared" si="1615"/>
        <v>95.984300000000005</v>
      </c>
      <c r="F8195" s="21">
        <f t="shared" si="1623"/>
        <v>1</v>
      </c>
      <c r="G8195" s="13"/>
      <c r="H8195" s="21">
        <f t="shared" si="1614"/>
        <v>1</v>
      </c>
      <c r="I8195" s="13"/>
      <c r="J8195" s="11" t="str">
        <f t="shared" si="1620"/>
        <v>X</v>
      </c>
      <c r="K8195" s="11" t="str">
        <f t="shared" si="1621"/>
        <v/>
      </c>
      <c r="L8195" s="11" t="str">
        <f t="shared" si="1622"/>
        <v/>
      </c>
      <c r="M8195" s="13"/>
      <c r="X8195" s="13"/>
    </row>
    <row r="8196" spans="1:24" x14ac:dyDescent="0.3">
      <c r="A8196" s="13"/>
      <c r="B8196" s="11">
        <v>9214</v>
      </c>
      <c r="C8196" s="14">
        <f t="shared" si="1613"/>
        <v>95.989599999999996</v>
      </c>
      <c r="D8196" s="13"/>
      <c r="E8196" s="14">
        <f t="shared" si="1615"/>
        <v>95.989500000000007</v>
      </c>
      <c r="F8196" s="21">
        <f t="shared" si="1623"/>
        <v>0</v>
      </c>
      <c r="G8196" s="13"/>
      <c r="H8196" s="21">
        <f t="shared" si="1614"/>
        <v>1</v>
      </c>
      <c r="I8196" s="13"/>
      <c r="J8196" s="11" t="str">
        <f t="shared" si="1620"/>
        <v/>
      </c>
      <c r="K8196" s="11" t="str">
        <f t="shared" si="1621"/>
        <v>U</v>
      </c>
      <c r="L8196" s="11" t="str">
        <f t="shared" si="1622"/>
        <v/>
      </c>
      <c r="M8196" s="13"/>
      <c r="X8196" s="13"/>
    </row>
    <row r="8197" spans="1:24" x14ac:dyDescent="0.3">
      <c r="A8197" s="13"/>
      <c r="B8197" s="11">
        <v>9215</v>
      </c>
      <c r="C8197" s="14">
        <f t="shared" si="1613"/>
        <v>95.994799999999998</v>
      </c>
      <c r="D8197" s="13"/>
      <c r="E8197" s="14">
        <f t="shared" si="1615"/>
        <v>95.994799999999998</v>
      </c>
      <c r="F8197" s="21">
        <f t="shared" si="1623"/>
        <v>0</v>
      </c>
      <c r="G8197" s="13"/>
      <c r="H8197" s="21">
        <f t="shared" si="1614"/>
        <v>0</v>
      </c>
      <c r="I8197" s="13"/>
      <c r="J8197" s="11" t="str">
        <f t="shared" si="1620"/>
        <v>X</v>
      </c>
      <c r="K8197" s="11" t="str">
        <f t="shared" si="1621"/>
        <v/>
      </c>
      <c r="L8197" s="11" t="str">
        <f t="shared" si="1622"/>
        <v/>
      </c>
      <c r="M8197" s="13"/>
      <c r="X8197" s="13"/>
    </row>
    <row r="8198" spans="1:24" x14ac:dyDescent="0.3">
      <c r="A8198" s="13"/>
      <c r="B8198" s="11">
        <v>9216</v>
      </c>
      <c r="C8198" s="14">
        <f t="shared" ref="C8198:C8261" si="1624">ROUND(SQRT(B8198),4)</f>
        <v>96</v>
      </c>
      <c r="D8198" s="13"/>
      <c r="E8198" s="14">
        <f>95+(B8198-9025)/191</f>
        <v>96</v>
      </c>
      <c r="F8198" s="20"/>
      <c r="G8198" s="13"/>
      <c r="H8198" s="21">
        <f t="shared" si="1614"/>
        <v>0</v>
      </c>
      <c r="I8198" s="13"/>
      <c r="J8198" s="10">
        <f>COUNTIF(J8008:J8197,"X")</f>
        <v>141</v>
      </c>
      <c r="K8198" s="10">
        <f>COUNTIF(K8008:K8197,"U")</f>
        <v>22</v>
      </c>
      <c r="L8198" s="10">
        <f>COUNTIF(L8008:L8197,"O")</f>
        <v>27</v>
      </c>
      <c r="M8198" s="13"/>
      <c r="X8198" s="13"/>
    </row>
    <row r="8199" spans="1:24" x14ac:dyDescent="0.3">
      <c r="A8199" s="13"/>
      <c r="B8199" s="11">
        <v>9217</v>
      </c>
      <c r="C8199" s="14">
        <f t="shared" si="1624"/>
        <v>96.005200000000002</v>
      </c>
      <c r="D8199" s="13"/>
      <c r="E8199" s="14">
        <f t="shared" ref="E8199:E8262" si="1625">ROUND(96+(B8199-9216)/193,4)</f>
        <v>96.005200000000002</v>
      </c>
      <c r="F8199" s="21">
        <f t="shared" ref="F8199:F8225" si="1626">ROUND(((E8199-96)/0.14)*(13/2),0)</f>
        <v>0</v>
      </c>
      <c r="G8199" s="13"/>
      <c r="H8199" s="21">
        <f t="shared" ref="H8199:H8262" si="1627">ROUND(C8199-E8199,4)*10000</f>
        <v>0</v>
      </c>
      <c r="I8199" s="13"/>
      <c r="J8199" s="11" t="str">
        <f t="shared" ref="J8199:J8230" si="1628">IF(H8199=F8199,"X","")</f>
        <v>X</v>
      </c>
      <c r="K8199" s="11" t="str">
        <f t="shared" ref="K8199:K8230" si="1629">IF(H8199&gt;F8199,"U","")</f>
        <v/>
      </c>
      <c r="L8199" s="11" t="str">
        <f t="shared" ref="L8199:L8230" si="1630">IF(H8199&lt;F8199,"O","")</f>
        <v/>
      </c>
      <c r="M8199" s="13"/>
      <c r="X8199" s="13"/>
    </row>
    <row r="8200" spans="1:24" x14ac:dyDescent="0.3">
      <c r="A8200" s="13"/>
      <c r="B8200" s="11">
        <v>9218</v>
      </c>
      <c r="C8200" s="14">
        <f t="shared" si="1624"/>
        <v>96.010400000000004</v>
      </c>
      <c r="D8200" s="13"/>
      <c r="E8200" s="14">
        <f t="shared" si="1625"/>
        <v>96.010400000000004</v>
      </c>
      <c r="F8200" s="21">
        <f t="shared" si="1626"/>
        <v>0</v>
      </c>
      <c r="G8200" s="13"/>
      <c r="H8200" s="21">
        <f t="shared" si="1627"/>
        <v>0</v>
      </c>
      <c r="I8200" s="13"/>
      <c r="J8200" s="11" t="str">
        <f t="shared" si="1628"/>
        <v>X</v>
      </c>
      <c r="K8200" s="11" t="str">
        <f t="shared" si="1629"/>
        <v/>
      </c>
      <c r="L8200" s="11" t="str">
        <f t="shared" si="1630"/>
        <v/>
      </c>
      <c r="M8200" s="13"/>
      <c r="X8200" s="13"/>
    </row>
    <row r="8201" spans="1:24" x14ac:dyDescent="0.3">
      <c r="A8201" s="13"/>
      <c r="B8201" s="11">
        <v>9219</v>
      </c>
      <c r="C8201" s="14">
        <f t="shared" si="1624"/>
        <v>96.015600000000006</v>
      </c>
      <c r="D8201" s="13"/>
      <c r="E8201" s="14">
        <f t="shared" si="1625"/>
        <v>96.015500000000003</v>
      </c>
      <c r="F8201" s="21">
        <f t="shared" si="1626"/>
        <v>1</v>
      </c>
      <c r="G8201" s="13"/>
      <c r="H8201" s="21">
        <f t="shared" si="1627"/>
        <v>1</v>
      </c>
      <c r="I8201" s="13"/>
      <c r="J8201" s="11" t="str">
        <f t="shared" si="1628"/>
        <v>X</v>
      </c>
      <c r="K8201" s="11" t="str">
        <f t="shared" si="1629"/>
        <v/>
      </c>
      <c r="L8201" s="11" t="str">
        <f t="shared" si="1630"/>
        <v/>
      </c>
      <c r="M8201" s="13"/>
      <c r="X8201" s="13"/>
    </row>
    <row r="8202" spans="1:24" x14ac:dyDescent="0.3">
      <c r="A8202" s="13"/>
      <c r="B8202" s="11">
        <v>9220</v>
      </c>
      <c r="C8202" s="14">
        <f t="shared" si="1624"/>
        <v>96.020799999999994</v>
      </c>
      <c r="D8202" s="13"/>
      <c r="E8202" s="14">
        <f t="shared" si="1625"/>
        <v>96.020700000000005</v>
      </c>
      <c r="F8202" s="21">
        <f t="shared" si="1626"/>
        <v>1</v>
      </c>
      <c r="G8202" s="13"/>
      <c r="H8202" s="21">
        <f t="shared" si="1627"/>
        <v>1</v>
      </c>
      <c r="I8202" s="13"/>
      <c r="J8202" s="11" t="str">
        <f t="shared" si="1628"/>
        <v>X</v>
      </c>
      <c r="K8202" s="11" t="str">
        <f t="shared" si="1629"/>
        <v/>
      </c>
      <c r="L8202" s="11" t="str">
        <f t="shared" si="1630"/>
        <v/>
      </c>
      <c r="M8202" s="13"/>
      <c r="X8202" s="13"/>
    </row>
    <row r="8203" spans="1:24" x14ac:dyDescent="0.3">
      <c r="A8203" s="13"/>
      <c r="B8203" s="11">
        <v>9221</v>
      </c>
      <c r="C8203" s="14">
        <f t="shared" si="1624"/>
        <v>96.025999999999996</v>
      </c>
      <c r="D8203" s="13"/>
      <c r="E8203" s="14">
        <f t="shared" si="1625"/>
        <v>96.025899999999993</v>
      </c>
      <c r="F8203" s="21">
        <f t="shared" si="1626"/>
        <v>1</v>
      </c>
      <c r="G8203" s="13"/>
      <c r="H8203" s="21">
        <f t="shared" si="1627"/>
        <v>1</v>
      </c>
      <c r="I8203" s="13"/>
      <c r="J8203" s="11" t="str">
        <f t="shared" si="1628"/>
        <v>X</v>
      </c>
      <c r="K8203" s="11" t="str">
        <f t="shared" si="1629"/>
        <v/>
      </c>
      <c r="L8203" s="11" t="str">
        <f t="shared" si="1630"/>
        <v/>
      </c>
      <c r="M8203" s="13"/>
      <c r="X8203" s="13"/>
    </row>
    <row r="8204" spans="1:24" x14ac:dyDescent="0.3">
      <c r="A8204" s="13"/>
      <c r="B8204" s="11">
        <v>9222</v>
      </c>
      <c r="C8204" s="14">
        <f t="shared" si="1624"/>
        <v>96.031199999999998</v>
      </c>
      <c r="D8204" s="13"/>
      <c r="E8204" s="14">
        <f t="shared" si="1625"/>
        <v>96.031099999999995</v>
      </c>
      <c r="F8204" s="21">
        <f t="shared" si="1626"/>
        <v>1</v>
      </c>
      <c r="G8204" s="13"/>
      <c r="H8204" s="21">
        <f t="shared" si="1627"/>
        <v>1</v>
      </c>
      <c r="I8204" s="13"/>
      <c r="J8204" s="11" t="str">
        <f t="shared" si="1628"/>
        <v>X</v>
      </c>
      <c r="K8204" s="11" t="str">
        <f t="shared" si="1629"/>
        <v/>
      </c>
      <c r="L8204" s="11" t="str">
        <f t="shared" si="1630"/>
        <v/>
      </c>
      <c r="M8204" s="13"/>
      <c r="X8204" s="13"/>
    </row>
    <row r="8205" spans="1:24" x14ac:dyDescent="0.3">
      <c r="A8205" s="13"/>
      <c r="B8205" s="11">
        <v>9223</v>
      </c>
      <c r="C8205" s="14">
        <f t="shared" si="1624"/>
        <v>96.036500000000004</v>
      </c>
      <c r="D8205" s="13"/>
      <c r="E8205" s="14">
        <f t="shared" si="1625"/>
        <v>96.036299999999997</v>
      </c>
      <c r="F8205" s="21">
        <f t="shared" si="1626"/>
        <v>2</v>
      </c>
      <c r="G8205" s="13"/>
      <c r="H8205" s="21">
        <f t="shared" si="1627"/>
        <v>2</v>
      </c>
      <c r="I8205" s="13"/>
      <c r="J8205" s="11" t="str">
        <f t="shared" si="1628"/>
        <v>X</v>
      </c>
      <c r="K8205" s="11" t="str">
        <f t="shared" si="1629"/>
        <v/>
      </c>
      <c r="L8205" s="11" t="str">
        <f t="shared" si="1630"/>
        <v/>
      </c>
      <c r="M8205" s="13"/>
      <c r="X8205" s="13"/>
    </row>
    <row r="8206" spans="1:24" x14ac:dyDescent="0.3">
      <c r="A8206" s="13"/>
      <c r="B8206" s="11">
        <v>9224</v>
      </c>
      <c r="C8206" s="14">
        <f t="shared" si="1624"/>
        <v>96.041700000000006</v>
      </c>
      <c r="D8206" s="13"/>
      <c r="E8206" s="14">
        <f t="shared" si="1625"/>
        <v>96.041499999999999</v>
      </c>
      <c r="F8206" s="21">
        <f t="shared" si="1626"/>
        <v>2</v>
      </c>
      <c r="G8206" s="13"/>
      <c r="H8206" s="21">
        <f t="shared" si="1627"/>
        <v>2</v>
      </c>
      <c r="I8206" s="13"/>
      <c r="J8206" s="11" t="str">
        <f t="shared" si="1628"/>
        <v>X</v>
      </c>
      <c r="K8206" s="11" t="str">
        <f t="shared" si="1629"/>
        <v/>
      </c>
      <c r="L8206" s="11" t="str">
        <f t="shared" si="1630"/>
        <v/>
      </c>
      <c r="M8206" s="13"/>
      <c r="X8206" s="13"/>
    </row>
    <row r="8207" spans="1:24" x14ac:dyDescent="0.3">
      <c r="A8207" s="13"/>
      <c r="B8207" s="11">
        <v>9225</v>
      </c>
      <c r="C8207" s="14">
        <f t="shared" si="1624"/>
        <v>96.046899999999994</v>
      </c>
      <c r="D8207" s="13"/>
      <c r="E8207" s="14">
        <f t="shared" si="1625"/>
        <v>96.046599999999998</v>
      </c>
      <c r="F8207" s="21">
        <f t="shared" si="1626"/>
        <v>2</v>
      </c>
      <c r="G8207" s="13"/>
      <c r="H8207" s="21">
        <f t="shared" si="1627"/>
        <v>2.9999999999999996</v>
      </c>
      <c r="I8207" s="13"/>
      <c r="J8207" s="11" t="str">
        <f t="shared" si="1628"/>
        <v/>
      </c>
      <c r="K8207" s="11" t="str">
        <f t="shared" si="1629"/>
        <v>U</v>
      </c>
      <c r="L8207" s="11" t="str">
        <f t="shared" si="1630"/>
        <v/>
      </c>
      <c r="M8207" s="13"/>
      <c r="X8207" s="13"/>
    </row>
    <row r="8208" spans="1:24" x14ac:dyDescent="0.3">
      <c r="A8208" s="13"/>
      <c r="B8208" s="11">
        <v>9226</v>
      </c>
      <c r="C8208" s="14">
        <f t="shared" si="1624"/>
        <v>96.052099999999996</v>
      </c>
      <c r="D8208" s="13"/>
      <c r="E8208" s="14">
        <f t="shared" si="1625"/>
        <v>96.0518</v>
      </c>
      <c r="F8208" s="21">
        <f t="shared" si="1626"/>
        <v>2</v>
      </c>
      <c r="G8208" s="13"/>
      <c r="H8208" s="21">
        <f t="shared" si="1627"/>
        <v>2.9999999999999996</v>
      </c>
      <c r="I8208" s="13"/>
      <c r="J8208" s="11" t="str">
        <f t="shared" si="1628"/>
        <v/>
      </c>
      <c r="K8208" s="11" t="str">
        <f t="shared" si="1629"/>
        <v>U</v>
      </c>
      <c r="L8208" s="11" t="str">
        <f t="shared" si="1630"/>
        <v/>
      </c>
      <c r="M8208" s="13"/>
      <c r="X8208" s="13"/>
    </row>
    <row r="8209" spans="1:24" x14ac:dyDescent="0.3">
      <c r="A8209" s="13"/>
      <c r="B8209" s="11">
        <v>9227</v>
      </c>
      <c r="C8209" s="14">
        <f t="shared" si="1624"/>
        <v>96.057299999999998</v>
      </c>
      <c r="D8209" s="13"/>
      <c r="E8209" s="14">
        <f t="shared" si="1625"/>
        <v>96.057000000000002</v>
      </c>
      <c r="F8209" s="21">
        <f t="shared" si="1626"/>
        <v>3</v>
      </c>
      <c r="G8209" s="13"/>
      <c r="H8209" s="21">
        <f t="shared" si="1627"/>
        <v>2.9999999999999996</v>
      </c>
      <c r="I8209" s="13"/>
      <c r="J8209" s="11" t="str">
        <f t="shared" si="1628"/>
        <v>X</v>
      </c>
      <c r="K8209" s="11" t="str">
        <f t="shared" si="1629"/>
        <v/>
      </c>
      <c r="L8209" s="11" t="str">
        <f t="shared" si="1630"/>
        <v/>
      </c>
      <c r="M8209" s="13"/>
      <c r="X8209" s="13"/>
    </row>
    <row r="8210" spans="1:24" x14ac:dyDescent="0.3">
      <c r="A8210" s="13"/>
      <c r="B8210" s="11">
        <v>9228</v>
      </c>
      <c r="C8210" s="14">
        <f t="shared" si="1624"/>
        <v>96.0625</v>
      </c>
      <c r="D8210" s="13"/>
      <c r="E8210" s="14">
        <f t="shared" si="1625"/>
        <v>96.062200000000004</v>
      </c>
      <c r="F8210" s="21">
        <f t="shared" si="1626"/>
        <v>3</v>
      </c>
      <c r="G8210" s="13"/>
      <c r="H8210" s="21">
        <f t="shared" si="1627"/>
        <v>2.9999999999999996</v>
      </c>
      <c r="I8210" s="13"/>
      <c r="J8210" s="11" t="str">
        <f t="shared" si="1628"/>
        <v>X</v>
      </c>
      <c r="K8210" s="11" t="str">
        <f t="shared" si="1629"/>
        <v/>
      </c>
      <c r="L8210" s="11" t="str">
        <f t="shared" si="1630"/>
        <v/>
      </c>
      <c r="M8210" s="13"/>
      <c r="X8210" s="13"/>
    </row>
    <row r="8211" spans="1:24" x14ac:dyDescent="0.3">
      <c r="A8211" s="13"/>
      <c r="B8211" s="11">
        <v>9229</v>
      </c>
      <c r="C8211" s="14">
        <f t="shared" si="1624"/>
        <v>96.067700000000002</v>
      </c>
      <c r="D8211" s="13"/>
      <c r="E8211" s="14">
        <f t="shared" si="1625"/>
        <v>96.067400000000006</v>
      </c>
      <c r="F8211" s="21">
        <f t="shared" si="1626"/>
        <v>3</v>
      </c>
      <c r="G8211" s="13"/>
      <c r="H8211" s="21">
        <f t="shared" si="1627"/>
        <v>2.9999999999999996</v>
      </c>
      <c r="I8211" s="13"/>
      <c r="J8211" s="11" t="str">
        <f t="shared" si="1628"/>
        <v>X</v>
      </c>
      <c r="K8211" s="11" t="str">
        <f t="shared" si="1629"/>
        <v/>
      </c>
      <c r="L8211" s="11" t="str">
        <f t="shared" si="1630"/>
        <v/>
      </c>
      <c r="M8211" s="13"/>
      <c r="X8211" s="13"/>
    </row>
    <row r="8212" spans="1:24" x14ac:dyDescent="0.3">
      <c r="A8212" s="13"/>
      <c r="B8212" s="11">
        <v>9230</v>
      </c>
      <c r="C8212" s="14">
        <f t="shared" si="1624"/>
        <v>96.072900000000004</v>
      </c>
      <c r="D8212" s="13"/>
      <c r="E8212" s="14">
        <f t="shared" si="1625"/>
        <v>96.072500000000005</v>
      </c>
      <c r="F8212" s="21">
        <f t="shared" si="1626"/>
        <v>3</v>
      </c>
      <c r="G8212" s="13"/>
      <c r="H8212" s="21">
        <f t="shared" si="1627"/>
        <v>4</v>
      </c>
      <c r="I8212" s="13"/>
      <c r="J8212" s="11" t="str">
        <f t="shared" si="1628"/>
        <v/>
      </c>
      <c r="K8212" s="11" t="str">
        <f t="shared" si="1629"/>
        <v>U</v>
      </c>
      <c r="L8212" s="11" t="str">
        <f t="shared" si="1630"/>
        <v/>
      </c>
      <c r="M8212" s="13"/>
      <c r="X8212" s="13"/>
    </row>
    <row r="8213" spans="1:24" x14ac:dyDescent="0.3">
      <c r="A8213" s="13"/>
      <c r="B8213" s="11">
        <v>9231</v>
      </c>
      <c r="C8213" s="14">
        <f t="shared" si="1624"/>
        <v>96.078100000000006</v>
      </c>
      <c r="D8213" s="13"/>
      <c r="E8213" s="14">
        <f t="shared" si="1625"/>
        <v>96.077699999999993</v>
      </c>
      <c r="F8213" s="21">
        <f t="shared" si="1626"/>
        <v>4</v>
      </c>
      <c r="G8213" s="13"/>
      <c r="H8213" s="21">
        <f t="shared" si="1627"/>
        <v>4</v>
      </c>
      <c r="I8213" s="13"/>
      <c r="J8213" s="11" t="str">
        <f t="shared" si="1628"/>
        <v>X</v>
      </c>
      <c r="K8213" s="11" t="str">
        <f t="shared" si="1629"/>
        <v/>
      </c>
      <c r="L8213" s="11" t="str">
        <f t="shared" si="1630"/>
        <v/>
      </c>
      <c r="M8213" s="13"/>
      <c r="X8213" s="13"/>
    </row>
    <row r="8214" spans="1:24" x14ac:dyDescent="0.3">
      <c r="A8214" s="13"/>
      <c r="B8214" s="11">
        <v>9232</v>
      </c>
      <c r="C8214" s="14">
        <f t="shared" si="1624"/>
        <v>96.083299999999994</v>
      </c>
      <c r="D8214" s="13"/>
      <c r="E8214" s="14">
        <f t="shared" si="1625"/>
        <v>96.082899999999995</v>
      </c>
      <c r="F8214" s="21">
        <f t="shared" si="1626"/>
        <v>4</v>
      </c>
      <c r="G8214" s="13"/>
      <c r="H8214" s="21">
        <f t="shared" si="1627"/>
        <v>4</v>
      </c>
      <c r="I8214" s="13"/>
      <c r="J8214" s="11" t="str">
        <f t="shared" si="1628"/>
        <v>X</v>
      </c>
      <c r="K8214" s="11" t="str">
        <f t="shared" si="1629"/>
        <v/>
      </c>
      <c r="L8214" s="11" t="str">
        <f t="shared" si="1630"/>
        <v/>
      </c>
      <c r="M8214" s="13"/>
      <c r="X8214" s="13"/>
    </row>
    <row r="8215" spans="1:24" x14ac:dyDescent="0.3">
      <c r="A8215" s="13"/>
      <c r="B8215" s="11">
        <v>9233</v>
      </c>
      <c r="C8215" s="14">
        <f t="shared" si="1624"/>
        <v>96.088499999999996</v>
      </c>
      <c r="D8215" s="13"/>
      <c r="E8215" s="14">
        <f t="shared" si="1625"/>
        <v>96.088099999999997</v>
      </c>
      <c r="F8215" s="21">
        <f t="shared" si="1626"/>
        <v>4</v>
      </c>
      <c r="G8215" s="13"/>
      <c r="H8215" s="21">
        <f t="shared" si="1627"/>
        <v>4</v>
      </c>
      <c r="I8215" s="13"/>
      <c r="J8215" s="11" t="str">
        <f t="shared" si="1628"/>
        <v>X</v>
      </c>
      <c r="K8215" s="11" t="str">
        <f t="shared" si="1629"/>
        <v/>
      </c>
      <c r="L8215" s="11" t="str">
        <f t="shared" si="1630"/>
        <v/>
      </c>
      <c r="M8215" s="13"/>
      <c r="X8215" s="13"/>
    </row>
    <row r="8216" spans="1:24" x14ac:dyDescent="0.3">
      <c r="A8216" s="13"/>
      <c r="B8216" s="11">
        <v>9234</v>
      </c>
      <c r="C8216" s="14">
        <f t="shared" si="1624"/>
        <v>96.093699999999998</v>
      </c>
      <c r="D8216" s="13"/>
      <c r="E8216" s="14">
        <f t="shared" si="1625"/>
        <v>96.093299999999999</v>
      </c>
      <c r="F8216" s="21">
        <f t="shared" si="1626"/>
        <v>4</v>
      </c>
      <c r="G8216" s="13"/>
      <c r="H8216" s="21">
        <f t="shared" si="1627"/>
        <v>4</v>
      </c>
      <c r="I8216" s="13"/>
      <c r="J8216" s="11" t="str">
        <f t="shared" si="1628"/>
        <v>X</v>
      </c>
      <c r="K8216" s="11" t="str">
        <f t="shared" si="1629"/>
        <v/>
      </c>
      <c r="L8216" s="11" t="str">
        <f t="shared" si="1630"/>
        <v/>
      </c>
      <c r="M8216" s="13"/>
      <c r="X8216" s="13"/>
    </row>
    <row r="8217" spans="1:24" x14ac:dyDescent="0.3">
      <c r="A8217" s="13"/>
      <c r="B8217" s="11">
        <v>9235</v>
      </c>
      <c r="C8217" s="14">
        <f t="shared" si="1624"/>
        <v>96.0989</v>
      </c>
      <c r="D8217" s="13"/>
      <c r="E8217" s="14">
        <f t="shared" si="1625"/>
        <v>96.098399999999998</v>
      </c>
      <c r="F8217" s="21">
        <f t="shared" si="1626"/>
        <v>5</v>
      </c>
      <c r="G8217" s="13"/>
      <c r="H8217" s="21">
        <f t="shared" si="1627"/>
        <v>5</v>
      </c>
      <c r="I8217" s="13"/>
      <c r="J8217" s="11" t="str">
        <f t="shared" si="1628"/>
        <v>X</v>
      </c>
      <c r="K8217" s="11" t="str">
        <f t="shared" si="1629"/>
        <v/>
      </c>
      <c r="L8217" s="11" t="str">
        <f t="shared" si="1630"/>
        <v/>
      </c>
      <c r="M8217" s="13"/>
      <c r="X8217" s="13"/>
    </row>
    <row r="8218" spans="1:24" x14ac:dyDescent="0.3">
      <c r="A8218" s="13"/>
      <c r="B8218" s="11">
        <v>9236</v>
      </c>
      <c r="C8218" s="14">
        <f t="shared" si="1624"/>
        <v>96.104100000000003</v>
      </c>
      <c r="D8218" s="13"/>
      <c r="E8218" s="14">
        <f t="shared" si="1625"/>
        <v>96.1036</v>
      </c>
      <c r="F8218" s="21">
        <f t="shared" si="1626"/>
        <v>5</v>
      </c>
      <c r="G8218" s="13"/>
      <c r="H8218" s="21">
        <f t="shared" si="1627"/>
        <v>5</v>
      </c>
      <c r="I8218" s="13"/>
      <c r="J8218" s="11" t="str">
        <f t="shared" si="1628"/>
        <v>X</v>
      </c>
      <c r="K8218" s="11" t="str">
        <f t="shared" si="1629"/>
        <v/>
      </c>
      <c r="L8218" s="11" t="str">
        <f t="shared" si="1630"/>
        <v/>
      </c>
      <c r="M8218" s="13"/>
      <c r="X8218" s="13"/>
    </row>
    <row r="8219" spans="1:24" x14ac:dyDescent="0.3">
      <c r="A8219" s="13"/>
      <c r="B8219" s="11">
        <v>9237</v>
      </c>
      <c r="C8219" s="14">
        <f t="shared" si="1624"/>
        <v>96.109300000000005</v>
      </c>
      <c r="D8219" s="13"/>
      <c r="E8219" s="14">
        <f t="shared" si="1625"/>
        <v>96.108800000000002</v>
      </c>
      <c r="F8219" s="21">
        <f t="shared" si="1626"/>
        <v>5</v>
      </c>
      <c r="G8219" s="13"/>
      <c r="H8219" s="21">
        <f t="shared" si="1627"/>
        <v>5</v>
      </c>
      <c r="I8219" s="13"/>
      <c r="J8219" s="11" t="str">
        <f t="shared" si="1628"/>
        <v>X</v>
      </c>
      <c r="K8219" s="11" t="str">
        <f t="shared" si="1629"/>
        <v/>
      </c>
      <c r="L8219" s="11" t="str">
        <f t="shared" si="1630"/>
        <v/>
      </c>
      <c r="M8219" s="13"/>
      <c r="X8219" s="13"/>
    </row>
    <row r="8220" spans="1:24" x14ac:dyDescent="0.3">
      <c r="A8220" s="13"/>
      <c r="B8220" s="11">
        <v>9238</v>
      </c>
      <c r="C8220" s="14">
        <f t="shared" si="1624"/>
        <v>96.114500000000007</v>
      </c>
      <c r="D8220" s="13"/>
      <c r="E8220" s="14">
        <f t="shared" si="1625"/>
        <v>96.114000000000004</v>
      </c>
      <c r="F8220" s="21">
        <f t="shared" si="1626"/>
        <v>5</v>
      </c>
      <c r="G8220" s="13"/>
      <c r="H8220" s="21">
        <f t="shared" si="1627"/>
        <v>5</v>
      </c>
      <c r="I8220" s="13"/>
      <c r="J8220" s="11" t="str">
        <f t="shared" si="1628"/>
        <v>X</v>
      </c>
      <c r="K8220" s="11" t="str">
        <f t="shared" si="1629"/>
        <v/>
      </c>
      <c r="L8220" s="11" t="str">
        <f t="shared" si="1630"/>
        <v/>
      </c>
      <c r="M8220" s="13"/>
      <c r="X8220" s="13"/>
    </row>
    <row r="8221" spans="1:24" x14ac:dyDescent="0.3">
      <c r="A8221" s="13"/>
      <c r="B8221" s="11">
        <v>9239</v>
      </c>
      <c r="C8221" s="14">
        <f t="shared" si="1624"/>
        <v>96.119699999999995</v>
      </c>
      <c r="D8221" s="13"/>
      <c r="E8221" s="14">
        <f t="shared" si="1625"/>
        <v>96.119200000000006</v>
      </c>
      <c r="F8221" s="21">
        <f t="shared" si="1626"/>
        <v>6</v>
      </c>
      <c r="G8221" s="13"/>
      <c r="H8221" s="21">
        <f t="shared" si="1627"/>
        <v>5</v>
      </c>
      <c r="I8221" s="13"/>
      <c r="J8221" s="11" t="str">
        <f t="shared" si="1628"/>
        <v/>
      </c>
      <c r="K8221" s="11" t="str">
        <f t="shared" si="1629"/>
        <v/>
      </c>
      <c r="L8221" s="11" t="str">
        <f t="shared" si="1630"/>
        <v>O</v>
      </c>
      <c r="M8221" s="13"/>
      <c r="X8221" s="13"/>
    </row>
    <row r="8222" spans="1:24" x14ac:dyDescent="0.3">
      <c r="A8222" s="13"/>
      <c r="B8222" s="11">
        <v>9240</v>
      </c>
      <c r="C8222" s="14">
        <f t="shared" si="1624"/>
        <v>96.124899999999997</v>
      </c>
      <c r="D8222" s="13"/>
      <c r="E8222" s="14">
        <f t="shared" si="1625"/>
        <v>96.124399999999994</v>
      </c>
      <c r="F8222" s="21">
        <f t="shared" si="1626"/>
        <v>6</v>
      </c>
      <c r="G8222" s="13"/>
      <c r="H8222" s="21">
        <f t="shared" si="1627"/>
        <v>5</v>
      </c>
      <c r="I8222" s="13"/>
      <c r="J8222" s="11" t="str">
        <f t="shared" si="1628"/>
        <v/>
      </c>
      <c r="K8222" s="11" t="str">
        <f t="shared" si="1629"/>
        <v/>
      </c>
      <c r="L8222" s="11" t="str">
        <f t="shared" si="1630"/>
        <v>O</v>
      </c>
      <c r="M8222" s="13"/>
      <c r="X8222" s="13"/>
    </row>
    <row r="8223" spans="1:24" x14ac:dyDescent="0.3">
      <c r="A8223" s="13"/>
      <c r="B8223" s="11">
        <v>9241</v>
      </c>
      <c r="C8223" s="14">
        <f t="shared" si="1624"/>
        <v>96.130099999999999</v>
      </c>
      <c r="D8223" s="13"/>
      <c r="E8223" s="14">
        <f t="shared" si="1625"/>
        <v>96.129499999999993</v>
      </c>
      <c r="F8223" s="21">
        <f t="shared" si="1626"/>
        <v>6</v>
      </c>
      <c r="G8223" s="13"/>
      <c r="H8223" s="21">
        <f t="shared" si="1627"/>
        <v>5.9999999999999991</v>
      </c>
      <c r="I8223" s="13"/>
      <c r="J8223" s="11" t="str">
        <f t="shared" si="1628"/>
        <v>X</v>
      </c>
      <c r="K8223" s="11" t="str">
        <f t="shared" si="1629"/>
        <v/>
      </c>
      <c r="L8223" s="11" t="str">
        <f t="shared" si="1630"/>
        <v/>
      </c>
      <c r="M8223" s="13"/>
      <c r="X8223" s="13"/>
    </row>
    <row r="8224" spans="1:24" x14ac:dyDescent="0.3">
      <c r="A8224" s="13"/>
      <c r="B8224" s="11">
        <v>9242</v>
      </c>
      <c r="C8224" s="14">
        <f t="shared" si="1624"/>
        <v>96.135300000000001</v>
      </c>
      <c r="D8224" s="13"/>
      <c r="E8224" s="14">
        <f t="shared" si="1625"/>
        <v>96.134699999999995</v>
      </c>
      <c r="F8224" s="21">
        <f t="shared" si="1626"/>
        <v>6</v>
      </c>
      <c r="G8224" s="13"/>
      <c r="H8224" s="21">
        <f t="shared" si="1627"/>
        <v>5.9999999999999991</v>
      </c>
      <c r="I8224" s="13"/>
      <c r="J8224" s="11" t="str">
        <f t="shared" si="1628"/>
        <v>X</v>
      </c>
      <c r="K8224" s="11" t="str">
        <f t="shared" si="1629"/>
        <v/>
      </c>
      <c r="L8224" s="11" t="str">
        <f t="shared" si="1630"/>
        <v/>
      </c>
      <c r="M8224" s="13"/>
      <c r="X8224" s="13"/>
    </row>
    <row r="8225" spans="1:24" x14ac:dyDescent="0.3">
      <c r="A8225" s="13"/>
      <c r="B8225" s="11">
        <v>9243</v>
      </c>
      <c r="C8225" s="14">
        <f t="shared" si="1624"/>
        <v>96.140500000000003</v>
      </c>
      <c r="D8225" s="13"/>
      <c r="E8225" s="14">
        <f t="shared" si="1625"/>
        <v>96.139899999999997</v>
      </c>
      <c r="F8225" s="21">
        <f t="shared" si="1626"/>
        <v>6</v>
      </c>
      <c r="G8225" s="13"/>
      <c r="H8225" s="21">
        <f t="shared" si="1627"/>
        <v>5.9999999999999991</v>
      </c>
      <c r="I8225" s="13"/>
      <c r="J8225" s="11" t="str">
        <f t="shared" si="1628"/>
        <v>X</v>
      </c>
      <c r="K8225" s="11" t="str">
        <f t="shared" si="1629"/>
        <v/>
      </c>
      <c r="L8225" s="11" t="str">
        <f t="shared" si="1630"/>
        <v/>
      </c>
      <c r="M8225" s="13"/>
      <c r="X8225" s="13"/>
    </row>
    <row r="8226" spans="1:24" x14ac:dyDescent="0.3">
      <c r="A8226" s="13"/>
      <c r="B8226" s="11">
        <v>9244</v>
      </c>
      <c r="C8226" s="14">
        <f t="shared" si="1624"/>
        <v>96.145700000000005</v>
      </c>
      <c r="D8226" s="13"/>
      <c r="E8226" s="14">
        <f t="shared" si="1625"/>
        <v>96.145099999999999</v>
      </c>
      <c r="F8226" s="21">
        <f t="shared" ref="F8226:F8252" si="1631">ROUND((13/2)+(((E8226-96)-0.14)/0.14)*(13/3),0)</f>
        <v>7</v>
      </c>
      <c r="G8226" s="13"/>
      <c r="H8226" s="21">
        <f t="shared" si="1627"/>
        <v>5.9999999999999991</v>
      </c>
      <c r="I8226" s="13"/>
      <c r="J8226" s="11" t="str">
        <f t="shared" si="1628"/>
        <v/>
      </c>
      <c r="K8226" s="11" t="str">
        <f t="shared" si="1629"/>
        <v/>
      </c>
      <c r="L8226" s="11" t="str">
        <f t="shared" si="1630"/>
        <v>O</v>
      </c>
      <c r="M8226" s="13"/>
      <c r="X8226" s="13"/>
    </row>
    <row r="8227" spans="1:24" x14ac:dyDescent="0.3">
      <c r="A8227" s="13"/>
      <c r="B8227" s="11">
        <v>9245</v>
      </c>
      <c r="C8227" s="14">
        <f t="shared" si="1624"/>
        <v>96.150899999999993</v>
      </c>
      <c r="D8227" s="13"/>
      <c r="E8227" s="14">
        <f t="shared" si="1625"/>
        <v>96.150300000000001</v>
      </c>
      <c r="F8227" s="21">
        <f t="shared" si="1631"/>
        <v>7</v>
      </c>
      <c r="G8227" s="13"/>
      <c r="H8227" s="21">
        <f t="shared" si="1627"/>
        <v>5.9999999999999991</v>
      </c>
      <c r="I8227" s="13"/>
      <c r="J8227" s="11" t="str">
        <f t="shared" si="1628"/>
        <v/>
      </c>
      <c r="K8227" s="11" t="str">
        <f t="shared" si="1629"/>
        <v/>
      </c>
      <c r="L8227" s="11" t="str">
        <f t="shared" si="1630"/>
        <v>O</v>
      </c>
      <c r="M8227" s="13"/>
      <c r="X8227" s="13"/>
    </row>
    <row r="8228" spans="1:24" x14ac:dyDescent="0.3">
      <c r="A8228" s="13"/>
      <c r="B8228" s="11">
        <v>9246</v>
      </c>
      <c r="C8228" s="14">
        <f t="shared" si="1624"/>
        <v>96.156099999999995</v>
      </c>
      <c r="D8228" s="13"/>
      <c r="E8228" s="14">
        <f t="shared" si="1625"/>
        <v>96.1554</v>
      </c>
      <c r="F8228" s="21">
        <f t="shared" si="1631"/>
        <v>7</v>
      </c>
      <c r="G8228" s="13"/>
      <c r="H8228" s="21">
        <f t="shared" si="1627"/>
        <v>7</v>
      </c>
      <c r="I8228" s="13"/>
      <c r="J8228" s="11" t="str">
        <f t="shared" si="1628"/>
        <v>X</v>
      </c>
      <c r="K8228" s="11" t="str">
        <f t="shared" si="1629"/>
        <v/>
      </c>
      <c r="L8228" s="11" t="str">
        <f t="shared" si="1630"/>
        <v/>
      </c>
      <c r="M8228" s="13"/>
      <c r="X8228" s="13"/>
    </row>
    <row r="8229" spans="1:24" x14ac:dyDescent="0.3">
      <c r="A8229" s="13"/>
      <c r="B8229" s="11">
        <v>9247</v>
      </c>
      <c r="C8229" s="14">
        <f t="shared" si="1624"/>
        <v>96.161299999999997</v>
      </c>
      <c r="D8229" s="13"/>
      <c r="E8229" s="14">
        <f t="shared" si="1625"/>
        <v>96.160600000000002</v>
      </c>
      <c r="F8229" s="21">
        <f t="shared" si="1631"/>
        <v>7</v>
      </c>
      <c r="G8229" s="13"/>
      <c r="H8229" s="21">
        <f t="shared" si="1627"/>
        <v>7</v>
      </c>
      <c r="I8229" s="13"/>
      <c r="J8229" s="11" t="str">
        <f t="shared" si="1628"/>
        <v>X</v>
      </c>
      <c r="K8229" s="11" t="str">
        <f t="shared" si="1629"/>
        <v/>
      </c>
      <c r="L8229" s="11" t="str">
        <f t="shared" si="1630"/>
        <v/>
      </c>
      <c r="M8229" s="13"/>
      <c r="X8229" s="13"/>
    </row>
    <row r="8230" spans="1:24" x14ac:dyDescent="0.3">
      <c r="A8230" s="13"/>
      <c r="B8230" s="11">
        <v>9248</v>
      </c>
      <c r="C8230" s="14">
        <f t="shared" si="1624"/>
        <v>96.166499999999999</v>
      </c>
      <c r="D8230" s="13"/>
      <c r="E8230" s="14">
        <f t="shared" si="1625"/>
        <v>96.165800000000004</v>
      </c>
      <c r="F8230" s="21">
        <f t="shared" si="1631"/>
        <v>7</v>
      </c>
      <c r="G8230" s="13"/>
      <c r="H8230" s="21">
        <f t="shared" si="1627"/>
        <v>7</v>
      </c>
      <c r="I8230" s="13"/>
      <c r="J8230" s="11" t="str">
        <f t="shared" si="1628"/>
        <v>X</v>
      </c>
      <c r="K8230" s="11" t="str">
        <f t="shared" si="1629"/>
        <v/>
      </c>
      <c r="L8230" s="11" t="str">
        <f t="shared" si="1630"/>
        <v/>
      </c>
      <c r="M8230" s="13"/>
      <c r="X8230" s="13"/>
    </row>
    <row r="8231" spans="1:24" x14ac:dyDescent="0.3">
      <c r="A8231" s="13"/>
      <c r="B8231" s="11">
        <v>9249</v>
      </c>
      <c r="C8231" s="14">
        <f t="shared" si="1624"/>
        <v>96.171700000000001</v>
      </c>
      <c r="D8231" s="13"/>
      <c r="E8231" s="14">
        <f t="shared" si="1625"/>
        <v>96.171000000000006</v>
      </c>
      <c r="F8231" s="21">
        <f t="shared" si="1631"/>
        <v>7</v>
      </c>
      <c r="G8231" s="13"/>
      <c r="H8231" s="21">
        <f t="shared" si="1627"/>
        <v>7</v>
      </c>
      <c r="I8231" s="13"/>
      <c r="J8231" s="11" t="str">
        <f t="shared" ref="J8231:J8262" si="1632">IF(H8231=F8231,"X","")</f>
        <v>X</v>
      </c>
      <c r="K8231" s="11" t="str">
        <f t="shared" ref="K8231:K8262" si="1633">IF(H8231&gt;F8231,"U","")</f>
        <v/>
      </c>
      <c r="L8231" s="11" t="str">
        <f t="shared" ref="L8231:L8262" si="1634">IF(H8231&lt;F8231,"O","")</f>
        <v/>
      </c>
      <c r="M8231" s="13"/>
      <c r="X8231" s="13"/>
    </row>
    <row r="8232" spans="1:24" x14ac:dyDescent="0.3">
      <c r="A8232" s="13"/>
      <c r="B8232" s="11">
        <v>9250</v>
      </c>
      <c r="C8232" s="14">
        <f t="shared" si="1624"/>
        <v>96.176900000000003</v>
      </c>
      <c r="D8232" s="13"/>
      <c r="E8232" s="14">
        <f t="shared" si="1625"/>
        <v>96.176199999999994</v>
      </c>
      <c r="F8232" s="21">
        <f t="shared" si="1631"/>
        <v>8</v>
      </c>
      <c r="G8232" s="13"/>
      <c r="H8232" s="21">
        <f t="shared" si="1627"/>
        <v>7</v>
      </c>
      <c r="I8232" s="13"/>
      <c r="J8232" s="11" t="str">
        <f t="shared" si="1632"/>
        <v/>
      </c>
      <c r="K8232" s="11" t="str">
        <f t="shared" si="1633"/>
        <v/>
      </c>
      <c r="L8232" s="11" t="str">
        <f t="shared" si="1634"/>
        <v>O</v>
      </c>
      <c r="M8232" s="13"/>
      <c r="X8232" s="13"/>
    </row>
    <row r="8233" spans="1:24" x14ac:dyDescent="0.3">
      <c r="A8233" s="13"/>
      <c r="B8233" s="11">
        <v>9251</v>
      </c>
      <c r="C8233" s="14">
        <f t="shared" si="1624"/>
        <v>96.182100000000005</v>
      </c>
      <c r="D8233" s="13"/>
      <c r="E8233" s="14">
        <f t="shared" si="1625"/>
        <v>96.181299999999993</v>
      </c>
      <c r="F8233" s="21">
        <f t="shared" si="1631"/>
        <v>8</v>
      </c>
      <c r="G8233" s="13"/>
      <c r="H8233" s="21">
        <f t="shared" si="1627"/>
        <v>8</v>
      </c>
      <c r="I8233" s="13"/>
      <c r="J8233" s="11" t="str">
        <f t="shared" si="1632"/>
        <v>X</v>
      </c>
      <c r="K8233" s="11" t="str">
        <f t="shared" si="1633"/>
        <v/>
      </c>
      <c r="L8233" s="11" t="str">
        <f t="shared" si="1634"/>
        <v/>
      </c>
      <c r="M8233" s="13"/>
      <c r="X8233" s="13"/>
    </row>
    <row r="8234" spans="1:24" x14ac:dyDescent="0.3">
      <c r="A8234" s="13"/>
      <c r="B8234" s="11">
        <v>9252</v>
      </c>
      <c r="C8234" s="14">
        <f t="shared" si="1624"/>
        <v>96.187299999999993</v>
      </c>
      <c r="D8234" s="13"/>
      <c r="E8234" s="14">
        <f t="shared" si="1625"/>
        <v>96.186499999999995</v>
      </c>
      <c r="F8234" s="21">
        <f t="shared" si="1631"/>
        <v>8</v>
      </c>
      <c r="G8234" s="13"/>
      <c r="H8234" s="21">
        <f t="shared" si="1627"/>
        <v>8</v>
      </c>
      <c r="I8234" s="13"/>
      <c r="J8234" s="11" t="str">
        <f t="shared" si="1632"/>
        <v>X</v>
      </c>
      <c r="K8234" s="11" t="str">
        <f t="shared" si="1633"/>
        <v/>
      </c>
      <c r="L8234" s="11" t="str">
        <f t="shared" si="1634"/>
        <v/>
      </c>
      <c r="M8234" s="13"/>
      <c r="X8234" s="13"/>
    </row>
    <row r="8235" spans="1:24" x14ac:dyDescent="0.3">
      <c r="A8235" s="13"/>
      <c r="B8235" s="11">
        <v>9253</v>
      </c>
      <c r="C8235" s="14">
        <f t="shared" si="1624"/>
        <v>96.192499999999995</v>
      </c>
      <c r="D8235" s="13"/>
      <c r="E8235" s="14">
        <f t="shared" si="1625"/>
        <v>96.191699999999997</v>
      </c>
      <c r="F8235" s="21">
        <f t="shared" si="1631"/>
        <v>8</v>
      </c>
      <c r="G8235" s="13"/>
      <c r="H8235" s="21">
        <f t="shared" si="1627"/>
        <v>8</v>
      </c>
      <c r="I8235" s="13"/>
      <c r="J8235" s="11" t="str">
        <f t="shared" si="1632"/>
        <v>X</v>
      </c>
      <c r="K8235" s="11" t="str">
        <f t="shared" si="1633"/>
        <v/>
      </c>
      <c r="L8235" s="11" t="str">
        <f t="shared" si="1634"/>
        <v/>
      </c>
      <c r="M8235" s="13"/>
      <c r="X8235" s="13"/>
    </row>
    <row r="8236" spans="1:24" x14ac:dyDescent="0.3">
      <c r="A8236" s="13"/>
      <c r="B8236" s="11">
        <v>9254</v>
      </c>
      <c r="C8236" s="14">
        <f t="shared" si="1624"/>
        <v>96.197699999999998</v>
      </c>
      <c r="D8236" s="13"/>
      <c r="E8236" s="14">
        <f t="shared" si="1625"/>
        <v>96.196899999999999</v>
      </c>
      <c r="F8236" s="21">
        <f t="shared" si="1631"/>
        <v>8</v>
      </c>
      <c r="G8236" s="13"/>
      <c r="H8236" s="21">
        <f t="shared" si="1627"/>
        <v>8</v>
      </c>
      <c r="I8236" s="13"/>
      <c r="J8236" s="11" t="str">
        <f t="shared" si="1632"/>
        <v>X</v>
      </c>
      <c r="K8236" s="11" t="str">
        <f t="shared" si="1633"/>
        <v/>
      </c>
      <c r="L8236" s="11" t="str">
        <f t="shared" si="1634"/>
        <v/>
      </c>
      <c r="M8236" s="13"/>
      <c r="X8236" s="13"/>
    </row>
    <row r="8237" spans="1:24" x14ac:dyDescent="0.3">
      <c r="A8237" s="13"/>
      <c r="B8237" s="11">
        <v>9255</v>
      </c>
      <c r="C8237" s="14">
        <f t="shared" si="1624"/>
        <v>96.2029</v>
      </c>
      <c r="D8237" s="13"/>
      <c r="E8237" s="14">
        <f t="shared" si="1625"/>
        <v>96.202100000000002</v>
      </c>
      <c r="F8237" s="21">
        <f t="shared" si="1631"/>
        <v>8</v>
      </c>
      <c r="G8237" s="13"/>
      <c r="H8237" s="21">
        <f t="shared" si="1627"/>
        <v>8</v>
      </c>
      <c r="I8237" s="13"/>
      <c r="J8237" s="11" t="str">
        <f t="shared" si="1632"/>
        <v>X</v>
      </c>
      <c r="K8237" s="11" t="str">
        <f t="shared" si="1633"/>
        <v/>
      </c>
      <c r="L8237" s="11" t="str">
        <f t="shared" si="1634"/>
        <v/>
      </c>
      <c r="M8237" s="13"/>
      <c r="X8237" s="13"/>
    </row>
    <row r="8238" spans="1:24" x14ac:dyDescent="0.3">
      <c r="A8238" s="13"/>
      <c r="B8238" s="11">
        <v>9256</v>
      </c>
      <c r="C8238" s="14">
        <f t="shared" si="1624"/>
        <v>96.208100000000002</v>
      </c>
      <c r="D8238" s="13"/>
      <c r="E8238" s="14">
        <f t="shared" si="1625"/>
        <v>96.207300000000004</v>
      </c>
      <c r="F8238" s="21">
        <f t="shared" si="1631"/>
        <v>9</v>
      </c>
      <c r="G8238" s="13"/>
      <c r="H8238" s="21">
        <f t="shared" si="1627"/>
        <v>8</v>
      </c>
      <c r="I8238" s="13"/>
      <c r="J8238" s="11" t="str">
        <f t="shared" si="1632"/>
        <v/>
      </c>
      <c r="K8238" s="11" t="str">
        <f t="shared" si="1633"/>
        <v/>
      </c>
      <c r="L8238" s="11" t="str">
        <f t="shared" si="1634"/>
        <v>O</v>
      </c>
      <c r="M8238" s="13"/>
      <c r="X8238" s="13"/>
    </row>
    <row r="8239" spans="1:24" x14ac:dyDescent="0.3">
      <c r="A8239" s="13"/>
      <c r="B8239" s="11">
        <v>9257</v>
      </c>
      <c r="C8239" s="14">
        <f t="shared" si="1624"/>
        <v>96.213300000000004</v>
      </c>
      <c r="D8239" s="13"/>
      <c r="E8239" s="14">
        <f t="shared" si="1625"/>
        <v>96.212400000000002</v>
      </c>
      <c r="F8239" s="21">
        <f t="shared" si="1631"/>
        <v>9</v>
      </c>
      <c r="G8239" s="13"/>
      <c r="H8239" s="21">
        <f t="shared" si="1627"/>
        <v>9</v>
      </c>
      <c r="I8239" s="13"/>
      <c r="J8239" s="11" t="str">
        <f t="shared" si="1632"/>
        <v>X</v>
      </c>
      <c r="K8239" s="11" t="str">
        <f t="shared" si="1633"/>
        <v/>
      </c>
      <c r="L8239" s="11" t="str">
        <f t="shared" si="1634"/>
        <v/>
      </c>
      <c r="M8239" s="13"/>
      <c r="X8239" s="13"/>
    </row>
    <row r="8240" spans="1:24" x14ac:dyDescent="0.3">
      <c r="A8240" s="13"/>
      <c r="B8240" s="11">
        <v>9258</v>
      </c>
      <c r="C8240" s="14">
        <f t="shared" si="1624"/>
        <v>96.218500000000006</v>
      </c>
      <c r="D8240" s="13"/>
      <c r="E8240" s="14">
        <f t="shared" si="1625"/>
        <v>96.217600000000004</v>
      </c>
      <c r="F8240" s="21">
        <f t="shared" si="1631"/>
        <v>9</v>
      </c>
      <c r="G8240" s="13"/>
      <c r="H8240" s="21">
        <f t="shared" si="1627"/>
        <v>9</v>
      </c>
      <c r="I8240" s="13"/>
      <c r="J8240" s="11" t="str">
        <f t="shared" si="1632"/>
        <v>X</v>
      </c>
      <c r="K8240" s="11" t="str">
        <f t="shared" si="1633"/>
        <v/>
      </c>
      <c r="L8240" s="11" t="str">
        <f t="shared" si="1634"/>
        <v/>
      </c>
      <c r="M8240" s="13"/>
      <c r="X8240" s="13"/>
    </row>
    <row r="8241" spans="1:24" x14ac:dyDescent="0.3">
      <c r="A8241" s="13"/>
      <c r="B8241" s="11">
        <v>9259</v>
      </c>
      <c r="C8241" s="14">
        <f t="shared" si="1624"/>
        <v>96.223699999999994</v>
      </c>
      <c r="D8241" s="13"/>
      <c r="E8241" s="14">
        <f t="shared" si="1625"/>
        <v>96.222800000000007</v>
      </c>
      <c r="F8241" s="21">
        <f t="shared" si="1631"/>
        <v>9</v>
      </c>
      <c r="G8241" s="13"/>
      <c r="H8241" s="21">
        <f t="shared" si="1627"/>
        <v>9</v>
      </c>
      <c r="I8241" s="13"/>
      <c r="J8241" s="11" t="str">
        <f t="shared" si="1632"/>
        <v>X</v>
      </c>
      <c r="K8241" s="11" t="str">
        <f t="shared" si="1633"/>
        <v/>
      </c>
      <c r="L8241" s="11" t="str">
        <f t="shared" si="1634"/>
        <v/>
      </c>
      <c r="M8241" s="13"/>
      <c r="X8241" s="13"/>
    </row>
    <row r="8242" spans="1:24" x14ac:dyDescent="0.3">
      <c r="A8242" s="13"/>
      <c r="B8242" s="11">
        <v>9260</v>
      </c>
      <c r="C8242" s="14">
        <f t="shared" si="1624"/>
        <v>96.228899999999996</v>
      </c>
      <c r="D8242" s="13"/>
      <c r="E8242" s="14">
        <f t="shared" si="1625"/>
        <v>96.227999999999994</v>
      </c>
      <c r="F8242" s="21">
        <f t="shared" si="1631"/>
        <v>9</v>
      </c>
      <c r="G8242" s="13"/>
      <c r="H8242" s="21">
        <f t="shared" si="1627"/>
        <v>9</v>
      </c>
      <c r="I8242" s="13"/>
      <c r="J8242" s="11" t="str">
        <f t="shared" si="1632"/>
        <v>X</v>
      </c>
      <c r="K8242" s="11" t="str">
        <f t="shared" si="1633"/>
        <v/>
      </c>
      <c r="L8242" s="11" t="str">
        <f t="shared" si="1634"/>
        <v/>
      </c>
      <c r="M8242" s="13"/>
      <c r="X8242" s="13"/>
    </row>
    <row r="8243" spans="1:24" x14ac:dyDescent="0.3">
      <c r="A8243" s="13"/>
      <c r="B8243" s="11">
        <v>9261</v>
      </c>
      <c r="C8243" s="14">
        <f t="shared" si="1624"/>
        <v>96.234099999999998</v>
      </c>
      <c r="D8243" s="13"/>
      <c r="E8243" s="14">
        <f t="shared" si="1625"/>
        <v>96.233199999999997</v>
      </c>
      <c r="F8243" s="21">
        <f t="shared" si="1631"/>
        <v>9</v>
      </c>
      <c r="G8243" s="13"/>
      <c r="H8243" s="21">
        <f t="shared" si="1627"/>
        <v>9</v>
      </c>
      <c r="I8243" s="13"/>
      <c r="J8243" s="11" t="str">
        <f t="shared" si="1632"/>
        <v>X</v>
      </c>
      <c r="K8243" s="11" t="str">
        <f t="shared" si="1633"/>
        <v/>
      </c>
      <c r="L8243" s="11" t="str">
        <f t="shared" si="1634"/>
        <v/>
      </c>
      <c r="M8243" s="13"/>
      <c r="X8243" s="13"/>
    </row>
    <row r="8244" spans="1:24" x14ac:dyDescent="0.3">
      <c r="A8244" s="13"/>
      <c r="B8244" s="11">
        <v>9262</v>
      </c>
      <c r="C8244" s="14">
        <f t="shared" si="1624"/>
        <v>96.2393</v>
      </c>
      <c r="D8244" s="13"/>
      <c r="E8244" s="14">
        <f t="shared" si="1625"/>
        <v>96.238299999999995</v>
      </c>
      <c r="F8244" s="21">
        <f t="shared" si="1631"/>
        <v>10</v>
      </c>
      <c r="G8244" s="13"/>
      <c r="H8244" s="21">
        <f t="shared" si="1627"/>
        <v>10</v>
      </c>
      <c r="I8244" s="13"/>
      <c r="J8244" s="11" t="str">
        <f t="shared" si="1632"/>
        <v>X</v>
      </c>
      <c r="K8244" s="11" t="str">
        <f t="shared" si="1633"/>
        <v/>
      </c>
      <c r="L8244" s="11" t="str">
        <f t="shared" si="1634"/>
        <v/>
      </c>
      <c r="M8244" s="13"/>
      <c r="X8244" s="13"/>
    </row>
    <row r="8245" spans="1:24" x14ac:dyDescent="0.3">
      <c r="A8245" s="13"/>
      <c r="B8245" s="11">
        <v>9263</v>
      </c>
      <c r="C8245" s="14">
        <f t="shared" si="1624"/>
        <v>96.244500000000002</v>
      </c>
      <c r="D8245" s="13"/>
      <c r="E8245" s="14">
        <f t="shared" si="1625"/>
        <v>96.243499999999997</v>
      </c>
      <c r="F8245" s="21">
        <f t="shared" si="1631"/>
        <v>10</v>
      </c>
      <c r="G8245" s="13"/>
      <c r="H8245" s="21">
        <f t="shared" si="1627"/>
        <v>10</v>
      </c>
      <c r="I8245" s="13"/>
      <c r="J8245" s="11" t="str">
        <f t="shared" si="1632"/>
        <v>X</v>
      </c>
      <c r="K8245" s="11" t="str">
        <f t="shared" si="1633"/>
        <v/>
      </c>
      <c r="L8245" s="11" t="str">
        <f t="shared" si="1634"/>
        <v/>
      </c>
      <c r="M8245" s="13"/>
      <c r="X8245" s="13"/>
    </row>
    <row r="8246" spans="1:24" x14ac:dyDescent="0.3">
      <c r="A8246" s="13"/>
      <c r="B8246" s="11">
        <v>9264</v>
      </c>
      <c r="C8246" s="14">
        <f t="shared" si="1624"/>
        <v>96.249700000000004</v>
      </c>
      <c r="D8246" s="13"/>
      <c r="E8246" s="14">
        <f t="shared" si="1625"/>
        <v>96.248699999999999</v>
      </c>
      <c r="F8246" s="21">
        <f t="shared" si="1631"/>
        <v>10</v>
      </c>
      <c r="G8246" s="13"/>
      <c r="H8246" s="21">
        <f t="shared" si="1627"/>
        <v>10</v>
      </c>
      <c r="I8246" s="13"/>
      <c r="J8246" s="11" t="str">
        <f t="shared" si="1632"/>
        <v>X</v>
      </c>
      <c r="K8246" s="11" t="str">
        <f t="shared" si="1633"/>
        <v/>
      </c>
      <c r="L8246" s="11" t="str">
        <f t="shared" si="1634"/>
        <v/>
      </c>
      <c r="M8246" s="13"/>
      <c r="X8246" s="13"/>
    </row>
    <row r="8247" spans="1:24" x14ac:dyDescent="0.3">
      <c r="A8247" s="13"/>
      <c r="B8247" s="11">
        <v>9265</v>
      </c>
      <c r="C8247" s="14">
        <f t="shared" si="1624"/>
        <v>96.254900000000006</v>
      </c>
      <c r="D8247" s="13"/>
      <c r="E8247" s="14">
        <f t="shared" si="1625"/>
        <v>96.253900000000002</v>
      </c>
      <c r="F8247" s="21">
        <f t="shared" si="1631"/>
        <v>10</v>
      </c>
      <c r="G8247" s="13"/>
      <c r="H8247" s="21">
        <f t="shared" si="1627"/>
        <v>10</v>
      </c>
      <c r="I8247" s="13"/>
      <c r="J8247" s="11" t="str">
        <f t="shared" si="1632"/>
        <v>X</v>
      </c>
      <c r="K8247" s="11" t="str">
        <f t="shared" si="1633"/>
        <v/>
      </c>
      <c r="L8247" s="11" t="str">
        <f t="shared" si="1634"/>
        <v/>
      </c>
      <c r="M8247" s="13"/>
      <c r="X8247" s="13"/>
    </row>
    <row r="8248" spans="1:24" x14ac:dyDescent="0.3">
      <c r="A8248" s="13"/>
      <c r="B8248" s="11">
        <v>9266</v>
      </c>
      <c r="C8248" s="14">
        <f t="shared" si="1624"/>
        <v>96.260099999999994</v>
      </c>
      <c r="D8248" s="13"/>
      <c r="E8248" s="14">
        <f t="shared" si="1625"/>
        <v>96.259100000000004</v>
      </c>
      <c r="F8248" s="21">
        <f t="shared" si="1631"/>
        <v>10</v>
      </c>
      <c r="G8248" s="13"/>
      <c r="H8248" s="21">
        <f t="shared" si="1627"/>
        <v>10</v>
      </c>
      <c r="I8248" s="13"/>
      <c r="J8248" s="11" t="str">
        <f t="shared" si="1632"/>
        <v>X</v>
      </c>
      <c r="K8248" s="11" t="str">
        <f t="shared" si="1633"/>
        <v/>
      </c>
      <c r="L8248" s="11" t="str">
        <f t="shared" si="1634"/>
        <v/>
      </c>
      <c r="M8248" s="13"/>
      <c r="X8248" s="13"/>
    </row>
    <row r="8249" spans="1:24" x14ac:dyDescent="0.3">
      <c r="A8249" s="13"/>
      <c r="B8249" s="11">
        <v>9267</v>
      </c>
      <c r="C8249" s="14">
        <f t="shared" si="1624"/>
        <v>96.265299999999996</v>
      </c>
      <c r="D8249" s="13"/>
      <c r="E8249" s="14">
        <f t="shared" si="1625"/>
        <v>96.264200000000002</v>
      </c>
      <c r="F8249" s="21">
        <f t="shared" si="1631"/>
        <v>10</v>
      </c>
      <c r="G8249" s="13"/>
      <c r="H8249" s="21">
        <f t="shared" si="1627"/>
        <v>11</v>
      </c>
      <c r="I8249" s="13"/>
      <c r="J8249" s="11" t="str">
        <f t="shared" si="1632"/>
        <v/>
      </c>
      <c r="K8249" s="11" t="str">
        <f t="shared" si="1633"/>
        <v>U</v>
      </c>
      <c r="L8249" s="11" t="str">
        <f t="shared" si="1634"/>
        <v/>
      </c>
      <c r="M8249" s="13"/>
      <c r="X8249" s="13"/>
    </row>
    <row r="8250" spans="1:24" x14ac:dyDescent="0.3">
      <c r="A8250" s="13"/>
      <c r="B8250" s="11">
        <v>9268</v>
      </c>
      <c r="C8250" s="14">
        <f t="shared" si="1624"/>
        <v>96.270499999999998</v>
      </c>
      <c r="D8250" s="13"/>
      <c r="E8250" s="14">
        <f t="shared" si="1625"/>
        <v>96.269400000000005</v>
      </c>
      <c r="F8250" s="21">
        <f t="shared" si="1631"/>
        <v>11</v>
      </c>
      <c r="G8250" s="13"/>
      <c r="H8250" s="21">
        <f t="shared" si="1627"/>
        <v>11</v>
      </c>
      <c r="I8250" s="13"/>
      <c r="J8250" s="11" t="str">
        <f t="shared" si="1632"/>
        <v>X</v>
      </c>
      <c r="K8250" s="11" t="str">
        <f t="shared" si="1633"/>
        <v/>
      </c>
      <c r="L8250" s="11" t="str">
        <f t="shared" si="1634"/>
        <v/>
      </c>
      <c r="M8250" s="13"/>
      <c r="X8250" s="13"/>
    </row>
    <row r="8251" spans="1:24" x14ac:dyDescent="0.3">
      <c r="A8251" s="13"/>
      <c r="B8251" s="11">
        <v>9269</v>
      </c>
      <c r="C8251" s="14">
        <f t="shared" si="1624"/>
        <v>96.275599999999997</v>
      </c>
      <c r="D8251" s="13"/>
      <c r="E8251" s="14">
        <f t="shared" si="1625"/>
        <v>96.274600000000007</v>
      </c>
      <c r="F8251" s="21">
        <f t="shared" si="1631"/>
        <v>11</v>
      </c>
      <c r="G8251" s="13"/>
      <c r="H8251" s="21">
        <f t="shared" si="1627"/>
        <v>10</v>
      </c>
      <c r="I8251" s="13"/>
      <c r="J8251" s="11" t="str">
        <f t="shared" si="1632"/>
        <v/>
      </c>
      <c r="K8251" s="11" t="str">
        <f t="shared" si="1633"/>
        <v/>
      </c>
      <c r="L8251" s="11" t="str">
        <f t="shared" si="1634"/>
        <v>O</v>
      </c>
      <c r="M8251" s="13"/>
      <c r="X8251" s="13"/>
    </row>
    <row r="8252" spans="1:24" x14ac:dyDescent="0.3">
      <c r="A8252" s="13"/>
      <c r="B8252" s="11">
        <v>9270</v>
      </c>
      <c r="C8252" s="14">
        <f t="shared" si="1624"/>
        <v>96.280799999999999</v>
      </c>
      <c r="D8252" s="13"/>
      <c r="E8252" s="14">
        <f t="shared" si="1625"/>
        <v>96.279799999999994</v>
      </c>
      <c r="F8252" s="21">
        <f t="shared" si="1631"/>
        <v>11</v>
      </c>
      <c r="G8252" s="13"/>
      <c r="H8252" s="21">
        <f t="shared" si="1627"/>
        <v>10</v>
      </c>
      <c r="I8252" s="13"/>
      <c r="J8252" s="11" t="str">
        <f t="shared" si="1632"/>
        <v/>
      </c>
      <c r="K8252" s="11" t="str">
        <f t="shared" si="1633"/>
        <v/>
      </c>
      <c r="L8252" s="11" t="str">
        <f t="shared" si="1634"/>
        <v>O</v>
      </c>
      <c r="M8252" s="13"/>
      <c r="X8252" s="13"/>
    </row>
    <row r="8253" spans="1:24" x14ac:dyDescent="0.3">
      <c r="A8253" s="13"/>
      <c r="B8253" s="11">
        <v>9271</v>
      </c>
      <c r="C8253" s="14">
        <f t="shared" si="1624"/>
        <v>96.286000000000001</v>
      </c>
      <c r="D8253" s="13"/>
      <c r="E8253" s="14">
        <f t="shared" si="1625"/>
        <v>96.284999999999997</v>
      </c>
      <c r="F8253" s="21">
        <f t="shared" ref="F8253:F8279" si="1635">ROUND(13-((0.42-(E8253-96))/0.14)*(13/6),0)</f>
        <v>11</v>
      </c>
      <c r="G8253" s="13"/>
      <c r="H8253" s="21">
        <f t="shared" si="1627"/>
        <v>10</v>
      </c>
      <c r="I8253" s="13"/>
      <c r="J8253" s="11" t="str">
        <f t="shared" si="1632"/>
        <v/>
      </c>
      <c r="K8253" s="11" t="str">
        <f t="shared" si="1633"/>
        <v/>
      </c>
      <c r="L8253" s="11" t="str">
        <f t="shared" si="1634"/>
        <v>O</v>
      </c>
      <c r="M8253" s="13"/>
      <c r="X8253" s="13"/>
    </row>
    <row r="8254" spans="1:24" x14ac:dyDescent="0.3">
      <c r="A8254" s="13"/>
      <c r="B8254" s="11">
        <v>9272</v>
      </c>
      <c r="C8254" s="14">
        <f t="shared" si="1624"/>
        <v>96.291200000000003</v>
      </c>
      <c r="D8254" s="13"/>
      <c r="E8254" s="14">
        <f t="shared" si="1625"/>
        <v>96.290199999999999</v>
      </c>
      <c r="F8254" s="21">
        <f t="shared" si="1635"/>
        <v>11</v>
      </c>
      <c r="G8254" s="13"/>
      <c r="H8254" s="21">
        <f t="shared" si="1627"/>
        <v>10</v>
      </c>
      <c r="I8254" s="13"/>
      <c r="J8254" s="11" t="str">
        <f t="shared" si="1632"/>
        <v/>
      </c>
      <c r="K8254" s="11" t="str">
        <f t="shared" si="1633"/>
        <v/>
      </c>
      <c r="L8254" s="11" t="str">
        <f t="shared" si="1634"/>
        <v>O</v>
      </c>
      <c r="M8254" s="13"/>
      <c r="X8254" s="13"/>
    </row>
    <row r="8255" spans="1:24" x14ac:dyDescent="0.3">
      <c r="A8255" s="13"/>
      <c r="B8255" s="11">
        <v>9273</v>
      </c>
      <c r="C8255" s="14">
        <f t="shared" si="1624"/>
        <v>96.296400000000006</v>
      </c>
      <c r="D8255" s="13"/>
      <c r="E8255" s="14">
        <f t="shared" si="1625"/>
        <v>96.295299999999997</v>
      </c>
      <c r="F8255" s="21">
        <f t="shared" si="1635"/>
        <v>11</v>
      </c>
      <c r="G8255" s="13"/>
      <c r="H8255" s="21">
        <f t="shared" si="1627"/>
        <v>11</v>
      </c>
      <c r="I8255" s="13"/>
      <c r="J8255" s="11" t="str">
        <f t="shared" si="1632"/>
        <v>X</v>
      </c>
      <c r="K8255" s="11" t="str">
        <f t="shared" si="1633"/>
        <v/>
      </c>
      <c r="L8255" s="11" t="str">
        <f t="shared" si="1634"/>
        <v/>
      </c>
      <c r="M8255" s="13"/>
      <c r="X8255" s="13"/>
    </row>
    <row r="8256" spans="1:24" x14ac:dyDescent="0.3">
      <c r="A8256" s="13"/>
      <c r="B8256" s="11">
        <v>9274</v>
      </c>
      <c r="C8256" s="14">
        <f t="shared" si="1624"/>
        <v>96.301599999999993</v>
      </c>
      <c r="D8256" s="13"/>
      <c r="E8256" s="14">
        <f t="shared" si="1625"/>
        <v>96.3005</v>
      </c>
      <c r="F8256" s="21">
        <f t="shared" si="1635"/>
        <v>11</v>
      </c>
      <c r="G8256" s="13"/>
      <c r="H8256" s="21">
        <f t="shared" si="1627"/>
        <v>11</v>
      </c>
      <c r="I8256" s="13"/>
      <c r="J8256" s="11" t="str">
        <f t="shared" si="1632"/>
        <v>X</v>
      </c>
      <c r="K8256" s="11" t="str">
        <f t="shared" si="1633"/>
        <v/>
      </c>
      <c r="L8256" s="11" t="str">
        <f t="shared" si="1634"/>
        <v/>
      </c>
      <c r="M8256" s="13"/>
      <c r="X8256" s="13"/>
    </row>
    <row r="8257" spans="1:24" x14ac:dyDescent="0.3">
      <c r="A8257" s="13"/>
      <c r="B8257" s="11">
        <v>9275</v>
      </c>
      <c r="C8257" s="14">
        <f t="shared" si="1624"/>
        <v>96.306799999999996</v>
      </c>
      <c r="D8257" s="13"/>
      <c r="E8257" s="14">
        <f t="shared" si="1625"/>
        <v>96.305700000000002</v>
      </c>
      <c r="F8257" s="21">
        <f t="shared" si="1635"/>
        <v>11</v>
      </c>
      <c r="G8257" s="13"/>
      <c r="H8257" s="21">
        <f t="shared" si="1627"/>
        <v>11</v>
      </c>
      <c r="I8257" s="13"/>
      <c r="J8257" s="11" t="str">
        <f t="shared" si="1632"/>
        <v>X</v>
      </c>
      <c r="K8257" s="11" t="str">
        <f t="shared" si="1633"/>
        <v/>
      </c>
      <c r="L8257" s="11" t="str">
        <f t="shared" si="1634"/>
        <v/>
      </c>
      <c r="M8257" s="13"/>
      <c r="X8257" s="13"/>
    </row>
    <row r="8258" spans="1:24" x14ac:dyDescent="0.3">
      <c r="A8258" s="13"/>
      <c r="B8258" s="11">
        <v>9276</v>
      </c>
      <c r="C8258" s="14">
        <f t="shared" si="1624"/>
        <v>96.311999999999998</v>
      </c>
      <c r="D8258" s="13"/>
      <c r="E8258" s="14">
        <f t="shared" si="1625"/>
        <v>96.310900000000004</v>
      </c>
      <c r="F8258" s="21">
        <f t="shared" si="1635"/>
        <v>11</v>
      </c>
      <c r="G8258" s="13"/>
      <c r="H8258" s="21">
        <f t="shared" si="1627"/>
        <v>11</v>
      </c>
      <c r="I8258" s="13"/>
      <c r="J8258" s="11" t="str">
        <f t="shared" si="1632"/>
        <v>X</v>
      </c>
      <c r="K8258" s="11" t="str">
        <f t="shared" si="1633"/>
        <v/>
      </c>
      <c r="L8258" s="11" t="str">
        <f t="shared" si="1634"/>
        <v/>
      </c>
      <c r="M8258" s="13"/>
      <c r="X8258" s="13"/>
    </row>
    <row r="8259" spans="1:24" x14ac:dyDescent="0.3">
      <c r="A8259" s="13"/>
      <c r="B8259" s="11">
        <v>9277</v>
      </c>
      <c r="C8259" s="14">
        <f t="shared" si="1624"/>
        <v>96.3172</v>
      </c>
      <c r="D8259" s="13"/>
      <c r="E8259" s="14">
        <f t="shared" si="1625"/>
        <v>96.316100000000006</v>
      </c>
      <c r="F8259" s="21">
        <f t="shared" si="1635"/>
        <v>11</v>
      </c>
      <c r="G8259" s="13"/>
      <c r="H8259" s="21">
        <f t="shared" si="1627"/>
        <v>11</v>
      </c>
      <c r="I8259" s="13"/>
      <c r="J8259" s="11" t="str">
        <f t="shared" si="1632"/>
        <v>X</v>
      </c>
      <c r="K8259" s="11" t="str">
        <f t="shared" si="1633"/>
        <v/>
      </c>
      <c r="L8259" s="11" t="str">
        <f t="shared" si="1634"/>
        <v/>
      </c>
      <c r="M8259" s="13"/>
      <c r="X8259" s="13"/>
    </row>
    <row r="8260" spans="1:24" x14ac:dyDescent="0.3">
      <c r="A8260" s="13"/>
      <c r="B8260" s="11">
        <v>9278</v>
      </c>
      <c r="C8260" s="14">
        <f t="shared" si="1624"/>
        <v>96.322400000000002</v>
      </c>
      <c r="D8260" s="13"/>
      <c r="E8260" s="14">
        <f t="shared" si="1625"/>
        <v>96.321200000000005</v>
      </c>
      <c r="F8260" s="21">
        <f t="shared" si="1635"/>
        <v>11</v>
      </c>
      <c r="G8260" s="13"/>
      <c r="H8260" s="21">
        <f t="shared" si="1627"/>
        <v>11.999999999999998</v>
      </c>
      <c r="I8260" s="13"/>
      <c r="J8260" s="11" t="str">
        <f t="shared" si="1632"/>
        <v/>
      </c>
      <c r="K8260" s="11" t="str">
        <f t="shared" si="1633"/>
        <v>U</v>
      </c>
      <c r="L8260" s="11" t="str">
        <f t="shared" si="1634"/>
        <v/>
      </c>
      <c r="M8260" s="13"/>
      <c r="X8260" s="13"/>
    </row>
    <row r="8261" spans="1:24" x14ac:dyDescent="0.3">
      <c r="A8261" s="13"/>
      <c r="B8261" s="11">
        <v>9279</v>
      </c>
      <c r="C8261" s="14">
        <f t="shared" si="1624"/>
        <v>96.327600000000004</v>
      </c>
      <c r="D8261" s="13"/>
      <c r="E8261" s="14">
        <f t="shared" si="1625"/>
        <v>96.326400000000007</v>
      </c>
      <c r="F8261" s="21">
        <f t="shared" si="1635"/>
        <v>12</v>
      </c>
      <c r="G8261" s="13"/>
      <c r="H8261" s="21">
        <f t="shared" si="1627"/>
        <v>11.999999999999998</v>
      </c>
      <c r="I8261" s="13"/>
      <c r="J8261" s="11" t="str">
        <f t="shared" si="1632"/>
        <v>X</v>
      </c>
      <c r="K8261" s="11" t="str">
        <f t="shared" si="1633"/>
        <v/>
      </c>
      <c r="L8261" s="11" t="str">
        <f t="shared" si="1634"/>
        <v/>
      </c>
      <c r="M8261" s="13"/>
      <c r="X8261" s="13"/>
    </row>
    <row r="8262" spans="1:24" x14ac:dyDescent="0.3">
      <c r="A8262" s="13"/>
      <c r="B8262" s="11">
        <v>9280</v>
      </c>
      <c r="C8262" s="14">
        <f t="shared" ref="C8262:C8325" si="1636">ROUND(SQRT(B8262),4)</f>
        <v>96.332800000000006</v>
      </c>
      <c r="D8262" s="13"/>
      <c r="E8262" s="14">
        <f t="shared" si="1625"/>
        <v>96.331599999999995</v>
      </c>
      <c r="F8262" s="21">
        <f t="shared" si="1635"/>
        <v>12</v>
      </c>
      <c r="G8262" s="13"/>
      <c r="H8262" s="21">
        <f t="shared" si="1627"/>
        <v>11.999999999999998</v>
      </c>
      <c r="I8262" s="13"/>
      <c r="J8262" s="11" t="str">
        <f t="shared" si="1632"/>
        <v>X</v>
      </c>
      <c r="K8262" s="11" t="str">
        <f t="shared" si="1633"/>
        <v/>
      </c>
      <c r="L8262" s="11" t="str">
        <f t="shared" si="1634"/>
        <v/>
      </c>
      <c r="M8262" s="13"/>
      <c r="X8262" s="13"/>
    </row>
    <row r="8263" spans="1:24" x14ac:dyDescent="0.3">
      <c r="A8263" s="13"/>
      <c r="B8263" s="11">
        <v>9281</v>
      </c>
      <c r="C8263" s="14">
        <f t="shared" si="1636"/>
        <v>96.337900000000005</v>
      </c>
      <c r="D8263" s="13"/>
      <c r="E8263" s="14">
        <f t="shared" ref="E8263:E8326" si="1637">ROUND(96+(B8263-9216)/193,4)</f>
        <v>96.336799999999997</v>
      </c>
      <c r="F8263" s="21">
        <f t="shared" si="1635"/>
        <v>12</v>
      </c>
      <c r="G8263" s="13"/>
      <c r="H8263" s="21">
        <f t="shared" ref="H8263:H8326" si="1638">ROUND(C8263-E8263,4)*10000</f>
        <v>11</v>
      </c>
      <c r="I8263" s="13"/>
      <c r="J8263" s="11" t="str">
        <f t="shared" ref="J8263:J8294" si="1639">IF(H8263=F8263,"X","")</f>
        <v/>
      </c>
      <c r="K8263" s="11" t="str">
        <f t="shared" ref="K8263:K8294" si="1640">IF(H8263&gt;F8263,"U","")</f>
        <v/>
      </c>
      <c r="L8263" s="11" t="str">
        <f t="shared" ref="L8263:L8294" si="1641">IF(H8263&lt;F8263,"O","")</f>
        <v>O</v>
      </c>
      <c r="M8263" s="13"/>
      <c r="X8263" s="13"/>
    </row>
    <row r="8264" spans="1:24" x14ac:dyDescent="0.3">
      <c r="A8264" s="13"/>
      <c r="B8264" s="11">
        <v>9282</v>
      </c>
      <c r="C8264" s="14">
        <f t="shared" si="1636"/>
        <v>96.343100000000007</v>
      </c>
      <c r="D8264" s="13"/>
      <c r="E8264" s="14">
        <f t="shared" si="1637"/>
        <v>96.341999999999999</v>
      </c>
      <c r="F8264" s="21">
        <f t="shared" si="1635"/>
        <v>12</v>
      </c>
      <c r="G8264" s="13"/>
      <c r="H8264" s="21">
        <f t="shared" si="1638"/>
        <v>11</v>
      </c>
      <c r="I8264" s="13"/>
      <c r="J8264" s="11" t="str">
        <f t="shared" si="1639"/>
        <v/>
      </c>
      <c r="K8264" s="11" t="str">
        <f t="shared" si="1640"/>
        <v/>
      </c>
      <c r="L8264" s="11" t="str">
        <f t="shared" si="1641"/>
        <v>O</v>
      </c>
      <c r="M8264" s="13"/>
      <c r="X8264" s="13"/>
    </row>
    <row r="8265" spans="1:24" x14ac:dyDescent="0.3">
      <c r="A8265" s="13"/>
      <c r="B8265" s="11">
        <v>9283</v>
      </c>
      <c r="C8265" s="14">
        <f t="shared" si="1636"/>
        <v>96.348299999999995</v>
      </c>
      <c r="D8265" s="13"/>
      <c r="E8265" s="14">
        <f t="shared" si="1637"/>
        <v>96.347200000000001</v>
      </c>
      <c r="F8265" s="21">
        <f t="shared" si="1635"/>
        <v>12</v>
      </c>
      <c r="G8265" s="13"/>
      <c r="H8265" s="21">
        <f t="shared" si="1638"/>
        <v>11</v>
      </c>
      <c r="I8265" s="13"/>
      <c r="J8265" s="11" t="str">
        <f t="shared" si="1639"/>
        <v/>
      </c>
      <c r="K8265" s="11" t="str">
        <f t="shared" si="1640"/>
        <v/>
      </c>
      <c r="L8265" s="11" t="str">
        <f t="shared" si="1641"/>
        <v>O</v>
      </c>
      <c r="M8265" s="13"/>
      <c r="X8265" s="13"/>
    </row>
    <row r="8266" spans="1:24" x14ac:dyDescent="0.3">
      <c r="A8266" s="13"/>
      <c r="B8266" s="11">
        <v>9284</v>
      </c>
      <c r="C8266" s="14">
        <f t="shared" si="1636"/>
        <v>96.353499999999997</v>
      </c>
      <c r="D8266" s="13"/>
      <c r="E8266" s="14">
        <f t="shared" si="1637"/>
        <v>96.3523</v>
      </c>
      <c r="F8266" s="21">
        <f t="shared" si="1635"/>
        <v>12</v>
      </c>
      <c r="G8266" s="13"/>
      <c r="H8266" s="21">
        <f t="shared" si="1638"/>
        <v>11.999999999999998</v>
      </c>
      <c r="I8266" s="13"/>
      <c r="J8266" s="11" t="str">
        <f t="shared" si="1639"/>
        <v>X</v>
      </c>
      <c r="K8266" s="11" t="str">
        <f t="shared" si="1640"/>
        <v/>
      </c>
      <c r="L8266" s="11" t="str">
        <f t="shared" si="1641"/>
        <v/>
      </c>
      <c r="M8266" s="13"/>
      <c r="X8266" s="13"/>
    </row>
    <row r="8267" spans="1:24" x14ac:dyDescent="0.3">
      <c r="A8267" s="13"/>
      <c r="B8267" s="11">
        <v>9285</v>
      </c>
      <c r="C8267" s="14">
        <f t="shared" si="1636"/>
        <v>96.358699999999999</v>
      </c>
      <c r="D8267" s="13"/>
      <c r="E8267" s="14">
        <f t="shared" si="1637"/>
        <v>96.357500000000002</v>
      </c>
      <c r="F8267" s="21">
        <f t="shared" si="1635"/>
        <v>12</v>
      </c>
      <c r="G8267" s="13"/>
      <c r="H8267" s="21">
        <f t="shared" si="1638"/>
        <v>11.999999999999998</v>
      </c>
      <c r="I8267" s="13"/>
      <c r="J8267" s="11" t="str">
        <f t="shared" si="1639"/>
        <v>X</v>
      </c>
      <c r="K8267" s="11" t="str">
        <f t="shared" si="1640"/>
        <v/>
      </c>
      <c r="L8267" s="11" t="str">
        <f t="shared" si="1641"/>
        <v/>
      </c>
      <c r="M8267" s="13"/>
      <c r="X8267" s="13"/>
    </row>
    <row r="8268" spans="1:24" x14ac:dyDescent="0.3">
      <c r="A8268" s="13"/>
      <c r="B8268" s="11">
        <v>9286</v>
      </c>
      <c r="C8268" s="14">
        <f t="shared" si="1636"/>
        <v>96.363900000000001</v>
      </c>
      <c r="D8268" s="13"/>
      <c r="E8268" s="14">
        <f t="shared" si="1637"/>
        <v>96.362700000000004</v>
      </c>
      <c r="F8268" s="21">
        <f t="shared" si="1635"/>
        <v>12</v>
      </c>
      <c r="G8268" s="13"/>
      <c r="H8268" s="21">
        <f t="shared" si="1638"/>
        <v>11.999999999999998</v>
      </c>
      <c r="I8268" s="13"/>
      <c r="J8268" s="11" t="str">
        <f t="shared" si="1639"/>
        <v>X</v>
      </c>
      <c r="K8268" s="11" t="str">
        <f t="shared" si="1640"/>
        <v/>
      </c>
      <c r="L8268" s="11" t="str">
        <f t="shared" si="1641"/>
        <v/>
      </c>
      <c r="M8268" s="13"/>
      <c r="X8268" s="13"/>
    </row>
    <row r="8269" spans="1:24" x14ac:dyDescent="0.3">
      <c r="A8269" s="13"/>
      <c r="B8269" s="11">
        <v>9287</v>
      </c>
      <c r="C8269" s="14">
        <f t="shared" si="1636"/>
        <v>96.369100000000003</v>
      </c>
      <c r="D8269" s="13"/>
      <c r="E8269" s="14">
        <f t="shared" si="1637"/>
        <v>96.367900000000006</v>
      </c>
      <c r="F8269" s="21">
        <f t="shared" si="1635"/>
        <v>12</v>
      </c>
      <c r="G8269" s="13"/>
      <c r="H8269" s="21">
        <f t="shared" si="1638"/>
        <v>11.999999999999998</v>
      </c>
      <c r="I8269" s="13"/>
      <c r="J8269" s="11" t="str">
        <f t="shared" si="1639"/>
        <v>X</v>
      </c>
      <c r="K8269" s="11" t="str">
        <f t="shared" si="1640"/>
        <v/>
      </c>
      <c r="L8269" s="11" t="str">
        <f t="shared" si="1641"/>
        <v/>
      </c>
      <c r="M8269" s="13"/>
      <c r="X8269" s="13"/>
    </row>
    <row r="8270" spans="1:24" x14ac:dyDescent="0.3">
      <c r="A8270" s="13"/>
      <c r="B8270" s="11">
        <v>9288</v>
      </c>
      <c r="C8270" s="14">
        <f t="shared" si="1636"/>
        <v>96.374300000000005</v>
      </c>
      <c r="D8270" s="13"/>
      <c r="E8270" s="14">
        <f t="shared" si="1637"/>
        <v>96.373099999999994</v>
      </c>
      <c r="F8270" s="21">
        <f t="shared" si="1635"/>
        <v>12</v>
      </c>
      <c r="G8270" s="13"/>
      <c r="H8270" s="21">
        <f t="shared" si="1638"/>
        <v>11.999999999999998</v>
      </c>
      <c r="I8270" s="13"/>
      <c r="J8270" s="11" t="str">
        <f t="shared" si="1639"/>
        <v>X</v>
      </c>
      <c r="K8270" s="11" t="str">
        <f t="shared" si="1640"/>
        <v/>
      </c>
      <c r="L8270" s="11" t="str">
        <f t="shared" si="1641"/>
        <v/>
      </c>
      <c r="M8270" s="13"/>
      <c r="X8270" s="13"/>
    </row>
    <row r="8271" spans="1:24" x14ac:dyDescent="0.3">
      <c r="A8271" s="13"/>
      <c r="B8271" s="11">
        <v>9289</v>
      </c>
      <c r="C8271" s="14">
        <f t="shared" si="1636"/>
        <v>96.379499999999993</v>
      </c>
      <c r="D8271" s="13"/>
      <c r="E8271" s="14">
        <f t="shared" si="1637"/>
        <v>96.378200000000007</v>
      </c>
      <c r="F8271" s="21">
        <f t="shared" si="1635"/>
        <v>12</v>
      </c>
      <c r="G8271" s="13"/>
      <c r="H8271" s="21">
        <f t="shared" si="1638"/>
        <v>13</v>
      </c>
      <c r="I8271" s="13"/>
      <c r="J8271" s="11" t="str">
        <f t="shared" si="1639"/>
        <v/>
      </c>
      <c r="K8271" s="11" t="str">
        <f t="shared" si="1640"/>
        <v>U</v>
      </c>
      <c r="L8271" s="11" t="str">
        <f t="shared" si="1641"/>
        <v/>
      </c>
      <c r="M8271" s="13"/>
      <c r="X8271" s="13"/>
    </row>
    <row r="8272" spans="1:24" x14ac:dyDescent="0.3">
      <c r="A8272" s="13"/>
      <c r="B8272" s="11">
        <v>9290</v>
      </c>
      <c r="C8272" s="14">
        <f t="shared" si="1636"/>
        <v>96.384600000000006</v>
      </c>
      <c r="D8272" s="13"/>
      <c r="E8272" s="14">
        <f t="shared" si="1637"/>
        <v>96.383399999999995</v>
      </c>
      <c r="F8272" s="21">
        <f t="shared" si="1635"/>
        <v>12</v>
      </c>
      <c r="G8272" s="13"/>
      <c r="H8272" s="21">
        <f t="shared" si="1638"/>
        <v>11.999999999999998</v>
      </c>
      <c r="I8272" s="13"/>
      <c r="J8272" s="11" t="str">
        <f t="shared" si="1639"/>
        <v>X</v>
      </c>
      <c r="K8272" s="11" t="str">
        <f t="shared" si="1640"/>
        <v/>
      </c>
      <c r="L8272" s="11" t="str">
        <f t="shared" si="1641"/>
        <v/>
      </c>
      <c r="M8272" s="13"/>
      <c r="X8272" s="13"/>
    </row>
    <row r="8273" spans="1:24" x14ac:dyDescent="0.3">
      <c r="A8273" s="13"/>
      <c r="B8273" s="11">
        <v>9291</v>
      </c>
      <c r="C8273" s="14">
        <f t="shared" si="1636"/>
        <v>96.389799999999994</v>
      </c>
      <c r="D8273" s="13"/>
      <c r="E8273" s="14">
        <f t="shared" si="1637"/>
        <v>96.388599999999997</v>
      </c>
      <c r="F8273" s="21">
        <f t="shared" si="1635"/>
        <v>13</v>
      </c>
      <c r="G8273" s="13"/>
      <c r="H8273" s="21">
        <f t="shared" si="1638"/>
        <v>11.999999999999998</v>
      </c>
      <c r="I8273" s="13"/>
      <c r="J8273" s="11" t="str">
        <f t="shared" si="1639"/>
        <v/>
      </c>
      <c r="K8273" s="11" t="str">
        <f t="shared" si="1640"/>
        <v/>
      </c>
      <c r="L8273" s="11" t="str">
        <f t="shared" si="1641"/>
        <v>O</v>
      </c>
      <c r="M8273" s="13"/>
      <c r="X8273" s="13"/>
    </row>
    <row r="8274" spans="1:24" x14ac:dyDescent="0.3">
      <c r="A8274" s="13"/>
      <c r="B8274" s="11">
        <v>9292</v>
      </c>
      <c r="C8274" s="14">
        <f t="shared" si="1636"/>
        <v>96.394999999999996</v>
      </c>
      <c r="D8274" s="13"/>
      <c r="E8274" s="14">
        <f t="shared" si="1637"/>
        <v>96.393799999999999</v>
      </c>
      <c r="F8274" s="21">
        <f t="shared" si="1635"/>
        <v>13</v>
      </c>
      <c r="G8274" s="13"/>
      <c r="H8274" s="21">
        <f t="shared" si="1638"/>
        <v>11.999999999999998</v>
      </c>
      <c r="I8274" s="13"/>
      <c r="J8274" s="11" t="str">
        <f t="shared" si="1639"/>
        <v/>
      </c>
      <c r="K8274" s="11" t="str">
        <f t="shared" si="1640"/>
        <v/>
      </c>
      <c r="L8274" s="11" t="str">
        <f t="shared" si="1641"/>
        <v>O</v>
      </c>
      <c r="M8274" s="13"/>
      <c r="X8274" s="13"/>
    </row>
    <row r="8275" spans="1:24" x14ac:dyDescent="0.3">
      <c r="A8275" s="13"/>
      <c r="B8275" s="11">
        <v>9293</v>
      </c>
      <c r="C8275" s="14">
        <f t="shared" si="1636"/>
        <v>96.400199999999998</v>
      </c>
      <c r="D8275" s="13"/>
      <c r="E8275" s="14">
        <f t="shared" si="1637"/>
        <v>96.399000000000001</v>
      </c>
      <c r="F8275" s="21">
        <f t="shared" si="1635"/>
        <v>13</v>
      </c>
      <c r="G8275" s="13"/>
      <c r="H8275" s="21">
        <f t="shared" si="1638"/>
        <v>11.999999999999998</v>
      </c>
      <c r="I8275" s="13"/>
      <c r="J8275" s="11" t="str">
        <f t="shared" si="1639"/>
        <v/>
      </c>
      <c r="K8275" s="11" t="str">
        <f t="shared" si="1640"/>
        <v/>
      </c>
      <c r="L8275" s="11" t="str">
        <f t="shared" si="1641"/>
        <v>O</v>
      </c>
      <c r="M8275" s="13"/>
      <c r="X8275" s="13"/>
    </row>
    <row r="8276" spans="1:24" x14ac:dyDescent="0.3">
      <c r="A8276" s="13"/>
      <c r="B8276" s="11">
        <v>9294</v>
      </c>
      <c r="C8276" s="14">
        <f t="shared" si="1636"/>
        <v>96.4054</v>
      </c>
      <c r="D8276" s="13"/>
      <c r="E8276" s="14">
        <f t="shared" si="1637"/>
        <v>96.4041</v>
      </c>
      <c r="F8276" s="21">
        <f t="shared" si="1635"/>
        <v>13</v>
      </c>
      <c r="G8276" s="13"/>
      <c r="H8276" s="21">
        <f t="shared" si="1638"/>
        <v>13</v>
      </c>
      <c r="I8276" s="13"/>
      <c r="J8276" s="11" t="str">
        <f t="shared" si="1639"/>
        <v>X</v>
      </c>
      <c r="K8276" s="11" t="str">
        <f t="shared" si="1640"/>
        <v/>
      </c>
      <c r="L8276" s="11" t="str">
        <f t="shared" si="1641"/>
        <v/>
      </c>
      <c r="M8276" s="13"/>
      <c r="X8276" s="13"/>
    </row>
    <row r="8277" spans="1:24" x14ac:dyDescent="0.3">
      <c r="A8277" s="13"/>
      <c r="B8277" s="11">
        <v>9295</v>
      </c>
      <c r="C8277" s="14">
        <f t="shared" si="1636"/>
        <v>96.410600000000002</v>
      </c>
      <c r="D8277" s="13"/>
      <c r="E8277" s="14">
        <f t="shared" si="1637"/>
        <v>96.409300000000002</v>
      </c>
      <c r="F8277" s="21">
        <f t="shared" si="1635"/>
        <v>13</v>
      </c>
      <c r="G8277" s="13"/>
      <c r="H8277" s="21">
        <f t="shared" si="1638"/>
        <v>13</v>
      </c>
      <c r="I8277" s="13"/>
      <c r="J8277" s="11" t="str">
        <f t="shared" si="1639"/>
        <v>X</v>
      </c>
      <c r="K8277" s="11" t="str">
        <f t="shared" si="1640"/>
        <v/>
      </c>
      <c r="L8277" s="11" t="str">
        <f t="shared" si="1641"/>
        <v/>
      </c>
      <c r="M8277" s="13"/>
      <c r="X8277" s="13"/>
    </row>
    <row r="8278" spans="1:24" x14ac:dyDescent="0.3">
      <c r="A8278" s="13"/>
      <c r="B8278" s="11">
        <v>9296</v>
      </c>
      <c r="C8278" s="14">
        <f t="shared" si="1636"/>
        <v>96.415800000000004</v>
      </c>
      <c r="D8278" s="13"/>
      <c r="E8278" s="14">
        <f t="shared" si="1637"/>
        <v>96.414500000000004</v>
      </c>
      <c r="F8278" s="21">
        <f t="shared" si="1635"/>
        <v>13</v>
      </c>
      <c r="G8278" s="13"/>
      <c r="H8278" s="21">
        <f t="shared" si="1638"/>
        <v>13</v>
      </c>
      <c r="I8278" s="13"/>
      <c r="J8278" s="11" t="str">
        <f t="shared" si="1639"/>
        <v>X</v>
      </c>
      <c r="K8278" s="11" t="str">
        <f t="shared" si="1640"/>
        <v/>
      </c>
      <c r="L8278" s="11" t="str">
        <f t="shared" si="1641"/>
        <v/>
      </c>
      <c r="M8278" s="13"/>
      <c r="X8278" s="13"/>
    </row>
    <row r="8279" spans="1:24" x14ac:dyDescent="0.3">
      <c r="A8279" s="13"/>
      <c r="B8279" s="11">
        <v>9297</v>
      </c>
      <c r="C8279" s="14">
        <f t="shared" si="1636"/>
        <v>96.421000000000006</v>
      </c>
      <c r="D8279" s="13"/>
      <c r="E8279" s="14">
        <f t="shared" si="1637"/>
        <v>96.419700000000006</v>
      </c>
      <c r="F8279" s="21">
        <f t="shared" si="1635"/>
        <v>13</v>
      </c>
      <c r="G8279" s="13"/>
      <c r="H8279" s="21">
        <f t="shared" si="1638"/>
        <v>13</v>
      </c>
      <c r="I8279" s="13"/>
      <c r="J8279" s="11" t="str">
        <f t="shared" si="1639"/>
        <v>X</v>
      </c>
      <c r="K8279" s="11" t="str">
        <f t="shared" si="1640"/>
        <v/>
      </c>
      <c r="L8279" s="11" t="str">
        <f t="shared" si="1641"/>
        <v/>
      </c>
      <c r="M8279" s="13"/>
      <c r="X8279" s="13"/>
    </row>
    <row r="8280" spans="1:24" x14ac:dyDescent="0.3">
      <c r="A8280" s="13"/>
      <c r="B8280" s="11">
        <v>9298</v>
      </c>
      <c r="C8280" s="14">
        <f t="shared" si="1636"/>
        <v>96.426100000000005</v>
      </c>
      <c r="D8280" s="13"/>
      <c r="E8280" s="14">
        <f t="shared" si="1637"/>
        <v>96.424899999999994</v>
      </c>
      <c r="F8280" s="21">
        <v>13</v>
      </c>
      <c r="G8280" s="13"/>
      <c r="H8280" s="21">
        <f t="shared" si="1638"/>
        <v>11.999999999999998</v>
      </c>
      <c r="I8280" s="13"/>
      <c r="J8280" s="11" t="str">
        <f t="shared" si="1639"/>
        <v/>
      </c>
      <c r="K8280" s="11" t="str">
        <f t="shared" si="1640"/>
        <v/>
      </c>
      <c r="L8280" s="11" t="str">
        <f t="shared" si="1641"/>
        <v>O</v>
      </c>
      <c r="M8280" s="13"/>
      <c r="X8280" s="13"/>
    </row>
    <row r="8281" spans="1:24" x14ac:dyDescent="0.3">
      <c r="A8281" s="13"/>
      <c r="B8281" s="11">
        <v>9299</v>
      </c>
      <c r="C8281" s="14">
        <f t="shared" si="1636"/>
        <v>96.431299999999993</v>
      </c>
      <c r="D8281" s="13"/>
      <c r="E8281" s="14">
        <f t="shared" si="1637"/>
        <v>96.430099999999996</v>
      </c>
      <c r="F8281" s="21">
        <v>13</v>
      </c>
      <c r="G8281" s="13"/>
      <c r="H8281" s="21">
        <f t="shared" si="1638"/>
        <v>11.999999999999998</v>
      </c>
      <c r="I8281" s="13"/>
      <c r="J8281" s="11" t="str">
        <f t="shared" si="1639"/>
        <v/>
      </c>
      <c r="K8281" s="11" t="str">
        <f t="shared" si="1640"/>
        <v/>
      </c>
      <c r="L8281" s="11" t="str">
        <f t="shared" si="1641"/>
        <v>O</v>
      </c>
      <c r="M8281" s="13"/>
      <c r="X8281" s="13"/>
    </row>
    <row r="8282" spans="1:24" x14ac:dyDescent="0.3">
      <c r="A8282" s="13"/>
      <c r="B8282" s="11">
        <v>9300</v>
      </c>
      <c r="C8282" s="14">
        <f t="shared" si="1636"/>
        <v>96.436499999999995</v>
      </c>
      <c r="D8282" s="13"/>
      <c r="E8282" s="14">
        <f t="shared" si="1637"/>
        <v>96.435199999999995</v>
      </c>
      <c r="F8282" s="21">
        <v>13</v>
      </c>
      <c r="G8282" s="13"/>
      <c r="H8282" s="21">
        <f t="shared" si="1638"/>
        <v>13</v>
      </c>
      <c r="I8282" s="13"/>
      <c r="J8282" s="11" t="str">
        <f t="shared" si="1639"/>
        <v>X</v>
      </c>
      <c r="K8282" s="11" t="str">
        <f t="shared" si="1640"/>
        <v/>
      </c>
      <c r="L8282" s="11" t="str">
        <f t="shared" si="1641"/>
        <v/>
      </c>
      <c r="M8282" s="13"/>
      <c r="X8282" s="13"/>
    </row>
    <row r="8283" spans="1:24" x14ac:dyDescent="0.3">
      <c r="A8283" s="13"/>
      <c r="B8283" s="11">
        <v>9301</v>
      </c>
      <c r="C8283" s="14">
        <f t="shared" si="1636"/>
        <v>96.441699999999997</v>
      </c>
      <c r="D8283" s="13"/>
      <c r="E8283" s="14">
        <f t="shared" si="1637"/>
        <v>96.440399999999997</v>
      </c>
      <c r="F8283" s="21">
        <v>13</v>
      </c>
      <c r="G8283" s="13"/>
      <c r="H8283" s="21">
        <f t="shared" si="1638"/>
        <v>13</v>
      </c>
      <c r="I8283" s="13"/>
      <c r="J8283" s="11" t="str">
        <f t="shared" si="1639"/>
        <v>X</v>
      </c>
      <c r="K8283" s="11" t="str">
        <f t="shared" si="1640"/>
        <v/>
      </c>
      <c r="L8283" s="11" t="str">
        <f t="shared" si="1641"/>
        <v/>
      </c>
      <c r="M8283" s="13"/>
      <c r="X8283" s="13"/>
    </row>
    <row r="8284" spans="1:24" x14ac:dyDescent="0.3">
      <c r="A8284" s="13"/>
      <c r="B8284" s="11">
        <v>9302</v>
      </c>
      <c r="C8284" s="14">
        <f t="shared" si="1636"/>
        <v>96.446899999999999</v>
      </c>
      <c r="D8284" s="13"/>
      <c r="E8284" s="14">
        <f t="shared" si="1637"/>
        <v>96.445599999999999</v>
      </c>
      <c r="F8284" s="21">
        <v>13</v>
      </c>
      <c r="G8284" s="13"/>
      <c r="H8284" s="21">
        <f t="shared" si="1638"/>
        <v>13</v>
      </c>
      <c r="I8284" s="13"/>
      <c r="J8284" s="11" t="str">
        <f t="shared" si="1639"/>
        <v>X</v>
      </c>
      <c r="K8284" s="11" t="str">
        <f t="shared" si="1640"/>
        <v/>
      </c>
      <c r="L8284" s="11" t="str">
        <f t="shared" si="1641"/>
        <v/>
      </c>
      <c r="M8284" s="13"/>
      <c r="X8284" s="13"/>
    </row>
    <row r="8285" spans="1:24" x14ac:dyDescent="0.3">
      <c r="A8285" s="13"/>
      <c r="B8285" s="11">
        <v>9303</v>
      </c>
      <c r="C8285" s="14">
        <f t="shared" si="1636"/>
        <v>96.452100000000002</v>
      </c>
      <c r="D8285" s="13"/>
      <c r="E8285" s="14">
        <f t="shared" si="1637"/>
        <v>96.450800000000001</v>
      </c>
      <c r="F8285" s="21">
        <v>13</v>
      </c>
      <c r="G8285" s="13"/>
      <c r="H8285" s="21">
        <f t="shared" si="1638"/>
        <v>13</v>
      </c>
      <c r="I8285" s="13"/>
      <c r="J8285" s="11" t="str">
        <f t="shared" si="1639"/>
        <v>X</v>
      </c>
      <c r="K8285" s="11" t="str">
        <f t="shared" si="1640"/>
        <v/>
      </c>
      <c r="L8285" s="11" t="str">
        <f t="shared" si="1641"/>
        <v/>
      </c>
      <c r="M8285" s="13"/>
      <c r="X8285" s="13"/>
    </row>
    <row r="8286" spans="1:24" x14ac:dyDescent="0.3">
      <c r="A8286" s="13"/>
      <c r="B8286" s="11">
        <v>9304</v>
      </c>
      <c r="C8286" s="14">
        <f t="shared" si="1636"/>
        <v>96.4572</v>
      </c>
      <c r="D8286" s="13"/>
      <c r="E8286" s="14">
        <f t="shared" si="1637"/>
        <v>96.456000000000003</v>
      </c>
      <c r="F8286" s="21">
        <v>13</v>
      </c>
      <c r="G8286" s="13"/>
      <c r="H8286" s="21">
        <f t="shared" si="1638"/>
        <v>11.999999999999998</v>
      </c>
      <c r="I8286" s="13"/>
      <c r="J8286" s="11" t="str">
        <f t="shared" si="1639"/>
        <v/>
      </c>
      <c r="K8286" s="11" t="str">
        <f t="shared" si="1640"/>
        <v/>
      </c>
      <c r="L8286" s="11" t="str">
        <f t="shared" si="1641"/>
        <v>O</v>
      </c>
      <c r="M8286" s="13"/>
      <c r="X8286" s="13"/>
    </row>
    <row r="8287" spans="1:24" x14ac:dyDescent="0.3">
      <c r="A8287" s="13"/>
      <c r="B8287" s="11">
        <v>9305</v>
      </c>
      <c r="C8287" s="14">
        <f t="shared" si="1636"/>
        <v>96.462400000000002</v>
      </c>
      <c r="D8287" s="13"/>
      <c r="E8287" s="14">
        <f t="shared" si="1637"/>
        <v>96.461100000000002</v>
      </c>
      <c r="F8287" s="21">
        <v>13</v>
      </c>
      <c r="G8287" s="13"/>
      <c r="H8287" s="21">
        <f t="shared" si="1638"/>
        <v>13</v>
      </c>
      <c r="I8287" s="13"/>
      <c r="J8287" s="11" t="str">
        <f t="shared" si="1639"/>
        <v>X</v>
      </c>
      <c r="K8287" s="11" t="str">
        <f t="shared" si="1640"/>
        <v/>
      </c>
      <c r="L8287" s="11" t="str">
        <f t="shared" si="1641"/>
        <v/>
      </c>
      <c r="M8287" s="13"/>
      <c r="X8287" s="13"/>
    </row>
    <row r="8288" spans="1:24" x14ac:dyDescent="0.3">
      <c r="A8288" s="13"/>
      <c r="B8288" s="11">
        <v>9306</v>
      </c>
      <c r="C8288" s="14">
        <f t="shared" si="1636"/>
        <v>96.467600000000004</v>
      </c>
      <c r="D8288" s="13"/>
      <c r="E8288" s="14">
        <f t="shared" si="1637"/>
        <v>96.466300000000004</v>
      </c>
      <c r="F8288" s="21">
        <v>13</v>
      </c>
      <c r="G8288" s="13"/>
      <c r="H8288" s="21">
        <f t="shared" si="1638"/>
        <v>13</v>
      </c>
      <c r="I8288" s="13"/>
      <c r="J8288" s="11" t="str">
        <f t="shared" si="1639"/>
        <v>X</v>
      </c>
      <c r="K8288" s="11" t="str">
        <f t="shared" si="1640"/>
        <v/>
      </c>
      <c r="L8288" s="11" t="str">
        <f t="shared" si="1641"/>
        <v/>
      </c>
      <c r="M8288" s="13"/>
      <c r="X8288" s="13"/>
    </row>
    <row r="8289" spans="1:24" x14ac:dyDescent="0.3">
      <c r="A8289" s="13"/>
      <c r="B8289" s="11">
        <v>9307</v>
      </c>
      <c r="C8289" s="14">
        <f t="shared" si="1636"/>
        <v>96.472800000000007</v>
      </c>
      <c r="D8289" s="13"/>
      <c r="E8289" s="14">
        <f t="shared" si="1637"/>
        <v>96.471500000000006</v>
      </c>
      <c r="F8289" s="21">
        <v>13</v>
      </c>
      <c r="G8289" s="13"/>
      <c r="H8289" s="21">
        <f t="shared" si="1638"/>
        <v>13</v>
      </c>
      <c r="I8289" s="13"/>
      <c r="J8289" s="11" t="str">
        <f t="shared" si="1639"/>
        <v>X</v>
      </c>
      <c r="K8289" s="11" t="str">
        <f t="shared" si="1640"/>
        <v/>
      </c>
      <c r="L8289" s="11" t="str">
        <f t="shared" si="1641"/>
        <v/>
      </c>
      <c r="M8289" s="13"/>
      <c r="X8289" s="13"/>
    </row>
    <row r="8290" spans="1:24" x14ac:dyDescent="0.3">
      <c r="A8290" s="13"/>
      <c r="B8290" s="11">
        <v>9308</v>
      </c>
      <c r="C8290" s="14">
        <f t="shared" si="1636"/>
        <v>96.477999999999994</v>
      </c>
      <c r="D8290" s="13"/>
      <c r="E8290" s="14">
        <f t="shared" si="1637"/>
        <v>96.476699999999994</v>
      </c>
      <c r="F8290" s="21">
        <v>13</v>
      </c>
      <c r="G8290" s="13"/>
      <c r="H8290" s="21">
        <f t="shared" si="1638"/>
        <v>13</v>
      </c>
      <c r="I8290" s="13"/>
      <c r="J8290" s="11" t="str">
        <f t="shared" si="1639"/>
        <v>X</v>
      </c>
      <c r="K8290" s="11" t="str">
        <f t="shared" si="1640"/>
        <v/>
      </c>
      <c r="L8290" s="11" t="str">
        <f t="shared" si="1641"/>
        <v/>
      </c>
      <c r="M8290" s="13"/>
      <c r="X8290" s="13"/>
    </row>
    <row r="8291" spans="1:24" x14ac:dyDescent="0.3">
      <c r="A8291" s="13"/>
      <c r="B8291" s="11">
        <v>9309</v>
      </c>
      <c r="C8291" s="14">
        <f t="shared" si="1636"/>
        <v>96.483199999999997</v>
      </c>
      <c r="D8291" s="13"/>
      <c r="E8291" s="14">
        <f t="shared" si="1637"/>
        <v>96.481899999999996</v>
      </c>
      <c r="F8291" s="21">
        <v>13</v>
      </c>
      <c r="G8291" s="13"/>
      <c r="H8291" s="21">
        <f t="shared" si="1638"/>
        <v>13</v>
      </c>
      <c r="I8291" s="13"/>
      <c r="J8291" s="11" t="str">
        <f t="shared" si="1639"/>
        <v>X</v>
      </c>
      <c r="K8291" s="11" t="str">
        <f t="shared" si="1640"/>
        <v/>
      </c>
      <c r="L8291" s="11" t="str">
        <f t="shared" si="1641"/>
        <v/>
      </c>
      <c r="M8291" s="13"/>
      <c r="X8291" s="13"/>
    </row>
    <row r="8292" spans="1:24" x14ac:dyDescent="0.3">
      <c r="A8292" s="13"/>
      <c r="B8292" s="11">
        <v>9310</v>
      </c>
      <c r="C8292" s="14">
        <f t="shared" si="1636"/>
        <v>96.488299999999995</v>
      </c>
      <c r="D8292" s="13"/>
      <c r="E8292" s="14">
        <f t="shared" si="1637"/>
        <v>96.486999999999995</v>
      </c>
      <c r="F8292" s="21">
        <v>13</v>
      </c>
      <c r="G8292" s="13"/>
      <c r="H8292" s="21">
        <f t="shared" si="1638"/>
        <v>13</v>
      </c>
      <c r="I8292" s="13"/>
      <c r="J8292" s="11" t="str">
        <f t="shared" si="1639"/>
        <v>X</v>
      </c>
      <c r="K8292" s="11" t="str">
        <f t="shared" si="1640"/>
        <v/>
      </c>
      <c r="L8292" s="11" t="str">
        <f t="shared" si="1641"/>
        <v/>
      </c>
      <c r="M8292" s="13"/>
      <c r="X8292" s="13"/>
    </row>
    <row r="8293" spans="1:24" x14ac:dyDescent="0.3">
      <c r="A8293" s="13"/>
      <c r="B8293" s="11">
        <v>9311</v>
      </c>
      <c r="C8293" s="14">
        <f t="shared" si="1636"/>
        <v>96.493499999999997</v>
      </c>
      <c r="D8293" s="13"/>
      <c r="E8293" s="14">
        <f t="shared" si="1637"/>
        <v>96.492199999999997</v>
      </c>
      <c r="F8293" s="21">
        <v>13</v>
      </c>
      <c r="G8293" s="13"/>
      <c r="H8293" s="21">
        <f t="shared" si="1638"/>
        <v>13</v>
      </c>
      <c r="I8293" s="13"/>
      <c r="J8293" s="11" t="str">
        <f t="shared" si="1639"/>
        <v>X</v>
      </c>
      <c r="K8293" s="11" t="str">
        <f t="shared" si="1640"/>
        <v/>
      </c>
      <c r="L8293" s="11" t="str">
        <f t="shared" si="1641"/>
        <v/>
      </c>
      <c r="M8293" s="13"/>
      <c r="X8293" s="13"/>
    </row>
    <row r="8294" spans="1:24" x14ac:dyDescent="0.3">
      <c r="A8294" s="13"/>
      <c r="B8294" s="11">
        <v>9312</v>
      </c>
      <c r="C8294" s="14">
        <f t="shared" si="1636"/>
        <v>96.498699999999999</v>
      </c>
      <c r="D8294" s="13"/>
      <c r="E8294" s="14">
        <f t="shared" si="1637"/>
        <v>96.497399999999999</v>
      </c>
      <c r="F8294" s="21">
        <v>13</v>
      </c>
      <c r="G8294" s="13"/>
      <c r="H8294" s="21">
        <f t="shared" si="1638"/>
        <v>13</v>
      </c>
      <c r="I8294" s="13"/>
      <c r="J8294" s="11" t="str">
        <f t="shared" si="1639"/>
        <v>X</v>
      </c>
      <c r="K8294" s="11" t="str">
        <f t="shared" si="1640"/>
        <v/>
      </c>
      <c r="L8294" s="11" t="str">
        <f t="shared" si="1641"/>
        <v/>
      </c>
      <c r="M8294" s="13"/>
      <c r="X8294" s="13"/>
    </row>
    <row r="8295" spans="1:24" x14ac:dyDescent="0.3">
      <c r="A8295" s="13"/>
      <c r="B8295" s="11">
        <v>9313</v>
      </c>
      <c r="C8295" s="14">
        <f t="shared" si="1636"/>
        <v>96.503900000000002</v>
      </c>
      <c r="D8295" s="13"/>
      <c r="E8295" s="14">
        <f t="shared" si="1637"/>
        <v>96.502600000000001</v>
      </c>
      <c r="F8295" s="21">
        <v>13</v>
      </c>
      <c r="G8295" s="13"/>
      <c r="H8295" s="21">
        <f t="shared" si="1638"/>
        <v>13</v>
      </c>
      <c r="I8295" s="13"/>
      <c r="J8295" s="11" t="str">
        <f t="shared" ref="J8295:J8326" si="1642">IF(H8295=F8295,"X","")</f>
        <v>X</v>
      </c>
      <c r="K8295" s="11" t="str">
        <f t="shared" ref="K8295:K8326" si="1643">IF(H8295&gt;F8295,"U","")</f>
        <v/>
      </c>
      <c r="L8295" s="11" t="str">
        <f t="shared" ref="L8295:L8326" si="1644">IF(H8295&lt;F8295,"O","")</f>
        <v/>
      </c>
      <c r="M8295" s="13"/>
      <c r="X8295" s="13"/>
    </row>
    <row r="8296" spans="1:24" x14ac:dyDescent="0.3">
      <c r="A8296" s="13"/>
      <c r="B8296" s="11">
        <v>9314</v>
      </c>
      <c r="C8296" s="14">
        <f t="shared" si="1636"/>
        <v>96.509100000000004</v>
      </c>
      <c r="D8296" s="13"/>
      <c r="E8296" s="14">
        <f t="shared" si="1637"/>
        <v>96.507800000000003</v>
      </c>
      <c r="F8296" s="21">
        <v>13</v>
      </c>
      <c r="G8296" s="13"/>
      <c r="H8296" s="21">
        <f t="shared" si="1638"/>
        <v>13</v>
      </c>
      <c r="I8296" s="13"/>
      <c r="J8296" s="11" t="str">
        <f t="shared" si="1642"/>
        <v>X</v>
      </c>
      <c r="K8296" s="11" t="str">
        <f t="shared" si="1643"/>
        <v/>
      </c>
      <c r="L8296" s="11" t="str">
        <f t="shared" si="1644"/>
        <v/>
      </c>
      <c r="M8296" s="13"/>
      <c r="X8296" s="13"/>
    </row>
    <row r="8297" spans="1:24" x14ac:dyDescent="0.3">
      <c r="A8297" s="13"/>
      <c r="B8297" s="11">
        <v>9315</v>
      </c>
      <c r="C8297" s="14">
        <f t="shared" si="1636"/>
        <v>96.514200000000002</v>
      </c>
      <c r="D8297" s="13"/>
      <c r="E8297" s="14">
        <f t="shared" si="1637"/>
        <v>96.513000000000005</v>
      </c>
      <c r="F8297" s="21">
        <v>13</v>
      </c>
      <c r="G8297" s="13"/>
      <c r="H8297" s="21">
        <f t="shared" si="1638"/>
        <v>11.999999999999998</v>
      </c>
      <c r="I8297" s="13"/>
      <c r="J8297" s="11" t="str">
        <f t="shared" si="1642"/>
        <v/>
      </c>
      <c r="K8297" s="11" t="str">
        <f t="shared" si="1643"/>
        <v/>
      </c>
      <c r="L8297" s="11" t="str">
        <f t="shared" si="1644"/>
        <v>O</v>
      </c>
      <c r="M8297" s="13"/>
      <c r="X8297" s="13"/>
    </row>
    <row r="8298" spans="1:24" x14ac:dyDescent="0.3">
      <c r="A8298" s="13"/>
      <c r="B8298" s="11">
        <v>9316</v>
      </c>
      <c r="C8298" s="14">
        <f t="shared" si="1636"/>
        <v>96.519400000000005</v>
      </c>
      <c r="D8298" s="13"/>
      <c r="E8298" s="14">
        <f t="shared" si="1637"/>
        <v>96.518100000000004</v>
      </c>
      <c r="F8298" s="21">
        <v>13</v>
      </c>
      <c r="G8298" s="13"/>
      <c r="H8298" s="21">
        <f t="shared" si="1638"/>
        <v>13</v>
      </c>
      <c r="I8298" s="13"/>
      <c r="J8298" s="11" t="str">
        <f t="shared" si="1642"/>
        <v>X</v>
      </c>
      <c r="K8298" s="11" t="str">
        <f t="shared" si="1643"/>
        <v/>
      </c>
      <c r="L8298" s="11" t="str">
        <f t="shared" si="1644"/>
        <v/>
      </c>
      <c r="M8298" s="13"/>
      <c r="X8298" s="13"/>
    </row>
    <row r="8299" spans="1:24" x14ac:dyDescent="0.3">
      <c r="A8299" s="13"/>
      <c r="B8299" s="11">
        <v>9317</v>
      </c>
      <c r="C8299" s="14">
        <f t="shared" si="1636"/>
        <v>96.524600000000007</v>
      </c>
      <c r="D8299" s="13"/>
      <c r="E8299" s="14">
        <f t="shared" si="1637"/>
        <v>96.523300000000006</v>
      </c>
      <c r="F8299" s="21">
        <v>13</v>
      </c>
      <c r="G8299" s="13"/>
      <c r="H8299" s="21">
        <f t="shared" si="1638"/>
        <v>13</v>
      </c>
      <c r="I8299" s="13"/>
      <c r="J8299" s="11" t="str">
        <f t="shared" si="1642"/>
        <v>X</v>
      </c>
      <c r="K8299" s="11" t="str">
        <f t="shared" si="1643"/>
        <v/>
      </c>
      <c r="L8299" s="11" t="str">
        <f t="shared" si="1644"/>
        <v/>
      </c>
      <c r="M8299" s="13"/>
      <c r="X8299" s="13"/>
    </row>
    <row r="8300" spans="1:24" x14ac:dyDescent="0.3">
      <c r="A8300" s="13"/>
      <c r="B8300" s="11">
        <v>9318</v>
      </c>
      <c r="C8300" s="14">
        <f t="shared" si="1636"/>
        <v>96.529799999999994</v>
      </c>
      <c r="D8300" s="13"/>
      <c r="E8300" s="14">
        <f t="shared" si="1637"/>
        <v>96.528499999999994</v>
      </c>
      <c r="F8300" s="21">
        <v>13</v>
      </c>
      <c r="G8300" s="13"/>
      <c r="H8300" s="21">
        <f t="shared" si="1638"/>
        <v>13</v>
      </c>
      <c r="I8300" s="13"/>
      <c r="J8300" s="11" t="str">
        <f t="shared" si="1642"/>
        <v>X</v>
      </c>
      <c r="K8300" s="11" t="str">
        <f t="shared" si="1643"/>
        <v/>
      </c>
      <c r="L8300" s="11" t="str">
        <f t="shared" si="1644"/>
        <v/>
      </c>
      <c r="M8300" s="13"/>
      <c r="X8300" s="13"/>
    </row>
    <row r="8301" spans="1:24" x14ac:dyDescent="0.3">
      <c r="A8301" s="13"/>
      <c r="B8301" s="11">
        <v>9319</v>
      </c>
      <c r="C8301" s="14">
        <f t="shared" si="1636"/>
        <v>96.534999999999997</v>
      </c>
      <c r="D8301" s="13"/>
      <c r="E8301" s="14">
        <f t="shared" si="1637"/>
        <v>96.533699999999996</v>
      </c>
      <c r="F8301" s="21">
        <v>13</v>
      </c>
      <c r="G8301" s="13"/>
      <c r="H8301" s="21">
        <f t="shared" si="1638"/>
        <v>13</v>
      </c>
      <c r="I8301" s="13"/>
      <c r="J8301" s="11" t="str">
        <f t="shared" si="1642"/>
        <v>X</v>
      </c>
      <c r="K8301" s="11" t="str">
        <f t="shared" si="1643"/>
        <v/>
      </c>
      <c r="L8301" s="11" t="str">
        <f t="shared" si="1644"/>
        <v/>
      </c>
      <c r="M8301" s="13"/>
      <c r="X8301" s="13"/>
    </row>
    <row r="8302" spans="1:24" x14ac:dyDescent="0.3">
      <c r="A8302" s="13"/>
      <c r="B8302" s="11">
        <v>9320</v>
      </c>
      <c r="C8302" s="14">
        <f t="shared" si="1636"/>
        <v>96.540099999999995</v>
      </c>
      <c r="D8302" s="13"/>
      <c r="E8302" s="14">
        <f t="shared" si="1637"/>
        <v>96.538899999999998</v>
      </c>
      <c r="F8302" s="21">
        <v>13</v>
      </c>
      <c r="G8302" s="13"/>
      <c r="H8302" s="21">
        <f t="shared" si="1638"/>
        <v>11.999999999999998</v>
      </c>
      <c r="I8302" s="13"/>
      <c r="J8302" s="11" t="str">
        <f t="shared" si="1642"/>
        <v/>
      </c>
      <c r="K8302" s="11" t="str">
        <f t="shared" si="1643"/>
        <v/>
      </c>
      <c r="L8302" s="11" t="str">
        <f t="shared" si="1644"/>
        <v>O</v>
      </c>
      <c r="M8302" s="13"/>
      <c r="X8302" s="13"/>
    </row>
    <row r="8303" spans="1:24" x14ac:dyDescent="0.3">
      <c r="A8303" s="13"/>
      <c r="B8303" s="11">
        <v>9321</v>
      </c>
      <c r="C8303" s="14">
        <f t="shared" si="1636"/>
        <v>96.545299999999997</v>
      </c>
      <c r="D8303" s="13"/>
      <c r="E8303" s="14">
        <f t="shared" si="1637"/>
        <v>96.543999999999997</v>
      </c>
      <c r="F8303" s="21">
        <v>13</v>
      </c>
      <c r="G8303" s="13"/>
      <c r="H8303" s="21">
        <f t="shared" si="1638"/>
        <v>13</v>
      </c>
      <c r="I8303" s="13"/>
      <c r="J8303" s="11" t="str">
        <f t="shared" si="1642"/>
        <v>X</v>
      </c>
      <c r="K8303" s="11" t="str">
        <f t="shared" si="1643"/>
        <v/>
      </c>
      <c r="L8303" s="11" t="str">
        <f t="shared" si="1644"/>
        <v/>
      </c>
      <c r="M8303" s="13"/>
      <c r="X8303" s="13"/>
    </row>
    <row r="8304" spans="1:24" x14ac:dyDescent="0.3">
      <c r="A8304" s="13"/>
      <c r="B8304" s="11">
        <v>9322</v>
      </c>
      <c r="C8304" s="14">
        <f t="shared" si="1636"/>
        <v>96.5505</v>
      </c>
      <c r="D8304" s="13"/>
      <c r="E8304" s="14">
        <f t="shared" si="1637"/>
        <v>96.549199999999999</v>
      </c>
      <c r="F8304" s="21">
        <v>13</v>
      </c>
      <c r="G8304" s="13"/>
      <c r="H8304" s="21">
        <f t="shared" si="1638"/>
        <v>13</v>
      </c>
      <c r="I8304" s="13"/>
      <c r="J8304" s="11" t="str">
        <f t="shared" si="1642"/>
        <v>X</v>
      </c>
      <c r="K8304" s="11" t="str">
        <f t="shared" si="1643"/>
        <v/>
      </c>
      <c r="L8304" s="11" t="str">
        <f t="shared" si="1644"/>
        <v/>
      </c>
      <c r="M8304" s="13"/>
      <c r="X8304" s="13"/>
    </row>
    <row r="8305" spans="1:24" x14ac:dyDescent="0.3">
      <c r="A8305" s="13"/>
      <c r="B8305" s="11">
        <v>9323</v>
      </c>
      <c r="C8305" s="14">
        <f t="shared" si="1636"/>
        <v>96.555700000000002</v>
      </c>
      <c r="D8305" s="13"/>
      <c r="E8305" s="14">
        <f t="shared" si="1637"/>
        <v>96.554400000000001</v>
      </c>
      <c r="F8305" s="21">
        <v>13</v>
      </c>
      <c r="G8305" s="13"/>
      <c r="H8305" s="21">
        <f t="shared" si="1638"/>
        <v>13</v>
      </c>
      <c r="I8305" s="13"/>
      <c r="J8305" s="11" t="str">
        <f t="shared" si="1642"/>
        <v>X</v>
      </c>
      <c r="K8305" s="11" t="str">
        <f t="shared" si="1643"/>
        <v/>
      </c>
      <c r="L8305" s="11" t="str">
        <f t="shared" si="1644"/>
        <v/>
      </c>
      <c r="M8305" s="13"/>
      <c r="X8305" s="13"/>
    </row>
    <row r="8306" spans="1:24" x14ac:dyDescent="0.3">
      <c r="A8306" s="13"/>
      <c r="B8306" s="11">
        <v>9324</v>
      </c>
      <c r="C8306" s="14">
        <f t="shared" si="1636"/>
        <v>96.560900000000004</v>
      </c>
      <c r="D8306" s="13"/>
      <c r="E8306" s="14">
        <f t="shared" si="1637"/>
        <v>96.559600000000003</v>
      </c>
      <c r="F8306" s="21">
        <v>13</v>
      </c>
      <c r="G8306" s="13"/>
      <c r="H8306" s="21">
        <f t="shared" si="1638"/>
        <v>13</v>
      </c>
      <c r="I8306" s="13"/>
      <c r="J8306" s="11" t="str">
        <f t="shared" si="1642"/>
        <v>X</v>
      </c>
      <c r="K8306" s="11" t="str">
        <f t="shared" si="1643"/>
        <v/>
      </c>
      <c r="L8306" s="11" t="str">
        <f t="shared" si="1644"/>
        <v/>
      </c>
      <c r="M8306" s="13"/>
      <c r="X8306" s="13"/>
    </row>
    <row r="8307" spans="1:24" x14ac:dyDescent="0.3">
      <c r="A8307" s="13"/>
      <c r="B8307" s="11">
        <v>9325</v>
      </c>
      <c r="C8307" s="14">
        <f t="shared" si="1636"/>
        <v>96.566000000000003</v>
      </c>
      <c r="D8307" s="13"/>
      <c r="E8307" s="14">
        <f t="shared" si="1637"/>
        <v>96.564800000000005</v>
      </c>
      <c r="F8307" s="21">
        <v>13</v>
      </c>
      <c r="G8307" s="13"/>
      <c r="H8307" s="21">
        <f t="shared" si="1638"/>
        <v>11.999999999999998</v>
      </c>
      <c r="I8307" s="13"/>
      <c r="J8307" s="11" t="str">
        <f t="shared" si="1642"/>
        <v/>
      </c>
      <c r="K8307" s="11" t="str">
        <f t="shared" si="1643"/>
        <v/>
      </c>
      <c r="L8307" s="11" t="str">
        <f t="shared" si="1644"/>
        <v>O</v>
      </c>
      <c r="M8307" s="13"/>
      <c r="X8307" s="13"/>
    </row>
    <row r="8308" spans="1:24" x14ac:dyDescent="0.3">
      <c r="A8308" s="13"/>
      <c r="B8308" s="11">
        <v>9326</v>
      </c>
      <c r="C8308" s="14">
        <f t="shared" si="1636"/>
        <v>96.571200000000005</v>
      </c>
      <c r="D8308" s="13"/>
      <c r="E8308" s="14">
        <f t="shared" si="1637"/>
        <v>96.569900000000004</v>
      </c>
      <c r="F8308" s="21">
        <v>13</v>
      </c>
      <c r="G8308" s="13"/>
      <c r="H8308" s="21">
        <f t="shared" si="1638"/>
        <v>13</v>
      </c>
      <c r="I8308" s="13"/>
      <c r="J8308" s="11" t="str">
        <f t="shared" si="1642"/>
        <v>X</v>
      </c>
      <c r="K8308" s="11" t="str">
        <f t="shared" si="1643"/>
        <v/>
      </c>
      <c r="L8308" s="11" t="str">
        <f t="shared" si="1644"/>
        <v/>
      </c>
      <c r="M8308" s="13"/>
      <c r="X8308" s="13"/>
    </row>
    <row r="8309" spans="1:24" x14ac:dyDescent="0.3">
      <c r="A8309" s="13"/>
      <c r="B8309" s="11">
        <v>9327</v>
      </c>
      <c r="C8309" s="14">
        <f t="shared" si="1636"/>
        <v>96.576400000000007</v>
      </c>
      <c r="D8309" s="13"/>
      <c r="E8309" s="14">
        <f t="shared" si="1637"/>
        <v>96.575100000000006</v>
      </c>
      <c r="F8309" s="21">
        <v>13</v>
      </c>
      <c r="G8309" s="13"/>
      <c r="H8309" s="21">
        <f t="shared" si="1638"/>
        <v>13</v>
      </c>
      <c r="I8309" s="13"/>
      <c r="J8309" s="11" t="str">
        <f t="shared" si="1642"/>
        <v>X</v>
      </c>
      <c r="K8309" s="11" t="str">
        <f t="shared" si="1643"/>
        <v/>
      </c>
      <c r="L8309" s="11" t="str">
        <f t="shared" si="1644"/>
        <v/>
      </c>
      <c r="M8309" s="13"/>
      <c r="X8309" s="13"/>
    </row>
    <row r="8310" spans="1:24" x14ac:dyDescent="0.3">
      <c r="A8310" s="13"/>
      <c r="B8310" s="11">
        <v>9328</v>
      </c>
      <c r="C8310" s="14">
        <f t="shared" si="1636"/>
        <v>96.581599999999995</v>
      </c>
      <c r="D8310" s="13"/>
      <c r="E8310" s="14">
        <f t="shared" si="1637"/>
        <v>96.580299999999994</v>
      </c>
      <c r="F8310" s="21">
        <f t="shared" ref="F8310:F8336" si="1645">ROUND(13-(((E8310-96)-0.58)/0.14)*(13/6),0)</f>
        <v>13</v>
      </c>
      <c r="G8310" s="13"/>
      <c r="H8310" s="21">
        <f t="shared" si="1638"/>
        <v>13</v>
      </c>
      <c r="I8310" s="13"/>
      <c r="J8310" s="11" t="str">
        <f t="shared" si="1642"/>
        <v>X</v>
      </c>
      <c r="K8310" s="11" t="str">
        <f t="shared" si="1643"/>
        <v/>
      </c>
      <c r="L8310" s="11" t="str">
        <f t="shared" si="1644"/>
        <v/>
      </c>
      <c r="M8310" s="13"/>
      <c r="X8310" s="13"/>
    </row>
    <row r="8311" spans="1:24" x14ac:dyDescent="0.3">
      <c r="A8311" s="13"/>
      <c r="B8311" s="11">
        <v>9329</v>
      </c>
      <c r="C8311" s="14">
        <f t="shared" si="1636"/>
        <v>96.586699999999993</v>
      </c>
      <c r="D8311" s="13"/>
      <c r="E8311" s="14">
        <f t="shared" si="1637"/>
        <v>96.585499999999996</v>
      </c>
      <c r="F8311" s="21">
        <f t="shared" si="1645"/>
        <v>13</v>
      </c>
      <c r="G8311" s="13"/>
      <c r="H8311" s="21">
        <f t="shared" si="1638"/>
        <v>11.999999999999998</v>
      </c>
      <c r="I8311" s="13"/>
      <c r="J8311" s="11" t="str">
        <f t="shared" si="1642"/>
        <v/>
      </c>
      <c r="K8311" s="11" t="str">
        <f t="shared" si="1643"/>
        <v/>
      </c>
      <c r="L8311" s="11" t="str">
        <f t="shared" si="1644"/>
        <v>O</v>
      </c>
      <c r="M8311" s="13"/>
      <c r="X8311" s="13"/>
    </row>
    <row r="8312" spans="1:24" x14ac:dyDescent="0.3">
      <c r="A8312" s="13"/>
      <c r="B8312" s="11">
        <v>9330</v>
      </c>
      <c r="C8312" s="14">
        <f t="shared" si="1636"/>
        <v>96.591899999999995</v>
      </c>
      <c r="D8312" s="13"/>
      <c r="E8312" s="14">
        <f t="shared" si="1637"/>
        <v>96.590699999999998</v>
      </c>
      <c r="F8312" s="21">
        <f t="shared" si="1645"/>
        <v>13</v>
      </c>
      <c r="G8312" s="13"/>
      <c r="H8312" s="21">
        <f t="shared" si="1638"/>
        <v>11.999999999999998</v>
      </c>
      <c r="I8312" s="13"/>
      <c r="J8312" s="11" t="str">
        <f t="shared" si="1642"/>
        <v/>
      </c>
      <c r="K8312" s="11" t="str">
        <f t="shared" si="1643"/>
        <v/>
      </c>
      <c r="L8312" s="11" t="str">
        <f t="shared" si="1644"/>
        <v>O</v>
      </c>
      <c r="M8312" s="13"/>
      <c r="X8312" s="13"/>
    </row>
    <row r="8313" spans="1:24" x14ac:dyDescent="0.3">
      <c r="A8313" s="13"/>
      <c r="B8313" s="11">
        <v>9331</v>
      </c>
      <c r="C8313" s="14">
        <f t="shared" si="1636"/>
        <v>96.597099999999998</v>
      </c>
      <c r="D8313" s="13"/>
      <c r="E8313" s="14">
        <f t="shared" si="1637"/>
        <v>96.5959</v>
      </c>
      <c r="F8313" s="21">
        <f t="shared" si="1645"/>
        <v>13</v>
      </c>
      <c r="G8313" s="13"/>
      <c r="H8313" s="21">
        <f t="shared" si="1638"/>
        <v>11.999999999999998</v>
      </c>
      <c r="I8313" s="13"/>
      <c r="J8313" s="11" t="str">
        <f t="shared" si="1642"/>
        <v/>
      </c>
      <c r="K8313" s="11" t="str">
        <f t="shared" si="1643"/>
        <v/>
      </c>
      <c r="L8313" s="11" t="str">
        <f t="shared" si="1644"/>
        <v>O</v>
      </c>
      <c r="M8313" s="13"/>
      <c r="X8313" s="13"/>
    </row>
    <row r="8314" spans="1:24" x14ac:dyDescent="0.3">
      <c r="A8314" s="13"/>
      <c r="B8314" s="11">
        <v>9332</v>
      </c>
      <c r="C8314" s="14">
        <f t="shared" si="1636"/>
        <v>96.6023</v>
      </c>
      <c r="D8314" s="13"/>
      <c r="E8314" s="14">
        <f t="shared" si="1637"/>
        <v>96.600999999999999</v>
      </c>
      <c r="F8314" s="21">
        <f t="shared" si="1645"/>
        <v>13</v>
      </c>
      <c r="G8314" s="13"/>
      <c r="H8314" s="21">
        <f t="shared" si="1638"/>
        <v>13</v>
      </c>
      <c r="I8314" s="13"/>
      <c r="J8314" s="11" t="str">
        <f t="shared" si="1642"/>
        <v>X</v>
      </c>
      <c r="K8314" s="11" t="str">
        <f t="shared" si="1643"/>
        <v/>
      </c>
      <c r="L8314" s="11" t="str">
        <f t="shared" si="1644"/>
        <v/>
      </c>
      <c r="M8314" s="13"/>
      <c r="X8314" s="13"/>
    </row>
    <row r="8315" spans="1:24" x14ac:dyDescent="0.3">
      <c r="A8315" s="13"/>
      <c r="B8315" s="11">
        <v>9333</v>
      </c>
      <c r="C8315" s="14">
        <f t="shared" si="1636"/>
        <v>96.607500000000002</v>
      </c>
      <c r="D8315" s="13"/>
      <c r="E8315" s="14">
        <f t="shared" si="1637"/>
        <v>96.606200000000001</v>
      </c>
      <c r="F8315" s="21">
        <f t="shared" si="1645"/>
        <v>13</v>
      </c>
      <c r="G8315" s="13"/>
      <c r="H8315" s="21">
        <f t="shared" si="1638"/>
        <v>13</v>
      </c>
      <c r="I8315" s="13"/>
      <c r="J8315" s="11" t="str">
        <f t="shared" si="1642"/>
        <v>X</v>
      </c>
      <c r="K8315" s="11" t="str">
        <f t="shared" si="1643"/>
        <v/>
      </c>
      <c r="L8315" s="11" t="str">
        <f t="shared" si="1644"/>
        <v/>
      </c>
      <c r="M8315" s="13"/>
      <c r="X8315" s="13"/>
    </row>
    <row r="8316" spans="1:24" x14ac:dyDescent="0.3">
      <c r="A8316" s="13"/>
      <c r="B8316" s="11">
        <v>9334</v>
      </c>
      <c r="C8316" s="14">
        <f t="shared" si="1636"/>
        <v>96.6126</v>
      </c>
      <c r="D8316" s="13"/>
      <c r="E8316" s="14">
        <f t="shared" si="1637"/>
        <v>96.611400000000003</v>
      </c>
      <c r="F8316" s="21">
        <f t="shared" si="1645"/>
        <v>13</v>
      </c>
      <c r="G8316" s="13"/>
      <c r="H8316" s="21">
        <f t="shared" si="1638"/>
        <v>11.999999999999998</v>
      </c>
      <c r="I8316" s="13"/>
      <c r="J8316" s="11" t="str">
        <f t="shared" si="1642"/>
        <v/>
      </c>
      <c r="K8316" s="11" t="str">
        <f t="shared" si="1643"/>
        <v/>
      </c>
      <c r="L8316" s="11" t="str">
        <f t="shared" si="1644"/>
        <v>O</v>
      </c>
      <c r="M8316" s="13"/>
      <c r="X8316" s="13"/>
    </row>
    <row r="8317" spans="1:24" x14ac:dyDescent="0.3">
      <c r="A8317" s="13"/>
      <c r="B8317" s="11">
        <v>9335</v>
      </c>
      <c r="C8317" s="14">
        <f t="shared" si="1636"/>
        <v>96.617800000000003</v>
      </c>
      <c r="D8317" s="13"/>
      <c r="E8317" s="14">
        <f t="shared" si="1637"/>
        <v>96.616600000000005</v>
      </c>
      <c r="F8317" s="21">
        <f t="shared" si="1645"/>
        <v>12</v>
      </c>
      <c r="G8317" s="13"/>
      <c r="H8317" s="21">
        <f t="shared" si="1638"/>
        <v>11.999999999999998</v>
      </c>
      <c r="I8317" s="13"/>
      <c r="J8317" s="11" t="str">
        <f t="shared" si="1642"/>
        <v>X</v>
      </c>
      <c r="K8317" s="11" t="str">
        <f t="shared" si="1643"/>
        <v/>
      </c>
      <c r="L8317" s="11" t="str">
        <f t="shared" si="1644"/>
        <v/>
      </c>
      <c r="M8317" s="13"/>
      <c r="X8317" s="13"/>
    </row>
    <row r="8318" spans="1:24" x14ac:dyDescent="0.3">
      <c r="A8318" s="13"/>
      <c r="B8318" s="11">
        <v>9336</v>
      </c>
      <c r="C8318" s="14">
        <f t="shared" si="1636"/>
        <v>96.623000000000005</v>
      </c>
      <c r="D8318" s="13"/>
      <c r="E8318" s="14">
        <f t="shared" si="1637"/>
        <v>96.621799999999993</v>
      </c>
      <c r="F8318" s="21">
        <f t="shared" si="1645"/>
        <v>12</v>
      </c>
      <c r="G8318" s="13"/>
      <c r="H8318" s="21">
        <f t="shared" si="1638"/>
        <v>11.999999999999998</v>
      </c>
      <c r="I8318" s="13"/>
      <c r="J8318" s="11" t="str">
        <f t="shared" si="1642"/>
        <v>X</v>
      </c>
      <c r="K8318" s="11" t="str">
        <f t="shared" si="1643"/>
        <v/>
      </c>
      <c r="L8318" s="11" t="str">
        <f t="shared" si="1644"/>
        <v/>
      </c>
      <c r="M8318" s="13"/>
      <c r="X8318" s="13"/>
    </row>
    <row r="8319" spans="1:24" x14ac:dyDescent="0.3">
      <c r="A8319" s="13"/>
      <c r="B8319" s="11">
        <v>9337</v>
      </c>
      <c r="C8319" s="14">
        <f t="shared" si="1636"/>
        <v>96.628200000000007</v>
      </c>
      <c r="D8319" s="13"/>
      <c r="E8319" s="14">
        <f t="shared" si="1637"/>
        <v>96.626900000000006</v>
      </c>
      <c r="F8319" s="21">
        <f t="shared" si="1645"/>
        <v>12</v>
      </c>
      <c r="G8319" s="13"/>
      <c r="H8319" s="21">
        <f t="shared" si="1638"/>
        <v>13</v>
      </c>
      <c r="I8319" s="13"/>
      <c r="J8319" s="11" t="str">
        <f t="shared" si="1642"/>
        <v/>
      </c>
      <c r="K8319" s="11" t="str">
        <f t="shared" si="1643"/>
        <v>U</v>
      </c>
      <c r="L8319" s="11" t="str">
        <f t="shared" si="1644"/>
        <v/>
      </c>
      <c r="M8319" s="13"/>
      <c r="X8319" s="13"/>
    </row>
    <row r="8320" spans="1:24" x14ac:dyDescent="0.3">
      <c r="A8320" s="13"/>
      <c r="B8320" s="11">
        <v>9338</v>
      </c>
      <c r="C8320" s="14">
        <f t="shared" si="1636"/>
        <v>96.633300000000006</v>
      </c>
      <c r="D8320" s="13"/>
      <c r="E8320" s="14">
        <f t="shared" si="1637"/>
        <v>96.632099999999994</v>
      </c>
      <c r="F8320" s="21">
        <f t="shared" si="1645"/>
        <v>12</v>
      </c>
      <c r="G8320" s="13"/>
      <c r="H8320" s="21">
        <f t="shared" si="1638"/>
        <v>11.999999999999998</v>
      </c>
      <c r="I8320" s="13"/>
      <c r="J8320" s="11" t="str">
        <f t="shared" si="1642"/>
        <v>X</v>
      </c>
      <c r="K8320" s="11" t="str">
        <f t="shared" si="1643"/>
        <v/>
      </c>
      <c r="L8320" s="11" t="str">
        <f t="shared" si="1644"/>
        <v/>
      </c>
      <c r="M8320" s="13"/>
      <c r="X8320" s="13"/>
    </row>
    <row r="8321" spans="1:24" x14ac:dyDescent="0.3">
      <c r="A8321" s="13"/>
      <c r="B8321" s="11">
        <v>9339</v>
      </c>
      <c r="C8321" s="14">
        <f t="shared" si="1636"/>
        <v>96.638499999999993</v>
      </c>
      <c r="D8321" s="13"/>
      <c r="E8321" s="14">
        <f t="shared" si="1637"/>
        <v>96.637299999999996</v>
      </c>
      <c r="F8321" s="21">
        <f t="shared" si="1645"/>
        <v>12</v>
      </c>
      <c r="G8321" s="13"/>
      <c r="H8321" s="21">
        <f t="shared" si="1638"/>
        <v>11.999999999999998</v>
      </c>
      <c r="I8321" s="13"/>
      <c r="J8321" s="11" t="str">
        <f t="shared" si="1642"/>
        <v>X</v>
      </c>
      <c r="K8321" s="11" t="str">
        <f t="shared" si="1643"/>
        <v/>
      </c>
      <c r="L8321" s="11" t="str">
        <f t="shared" si="1644"/>
        <v/>
      </c>
      <c r="M8321" s="13"/>
      <c r="X8321" s="13"/>
    </row>
    <row r="8322" spans="1:24" x14ac:dyDescent="0.3">
      <c r="A8322" s="13"/>
      <c r="B8322" s="11">
        <v>9340</v>
      </c>
      <c r="C8322" s="14">
        <f t="shared" si="1636"/>
        <v>96.643699999999995</v>
      </c>
      <c r="D8322" s="13"/>
      <c r="E8322" s="14">
        <f t="shared" si="1637"/>
        <v>96.642499999999998</v>
      </c>
      <c r="F8322" s="21">
        <f t="shared" si="1645"/>
        <v>12</v>
      </c>
      <c r="G8322" s="13"/>
      <c r="H8322" s="21">
        <f t="shared" si="1638"/>
        <v>11.999999999999998</v>
      </c>
      <c r="I8322" s="13"/>
      <c r="J8322" s="11" t="str">
        <f t="shared" si="1642"/>
        <v>X</v>
      </c>
      <c r="K8322" s="11" t="str">
        <f t="shared" si="1643"/>
        <v/>
      </c>
      <c r="L8322" s="11" t="str">
        <f t="shared" si="1644"/>
        <v/>
      </c>
      <c r="M8322" s="13"/>
      <c r="X8322" s="13"/>
    </row>
    <row r="8323" spans="1:24" x14ac:dyDescent="0.3">
      <c r="A8323" s="13"/>
      <c r="B8323" s="11">
        <v>9341</v>
      </c>
      <c r="C8323" s="14">
        <f t="shared" si="1636"/>
        <v>96.648799999999994</v>
      </c>
      <c r="D8323" s="13"/>
      <c r="E8323" s="14">
        <f t="shared" si="1637"/>
        <v>96.6477</v>
      </c>
      <c r="F8323" s="21">
        <f t="shared" si="1645"/>
        <v>12</v>
      </c>
      <c r="G8323" s="13"/>
      <c r="H8323" s="21">
        <f t="shared" si="1638"/>
        <v>11</v>
      </c>
      <c r="I8323" s="13"/>
      <c r="J8323" s="11" t="str">
        <f t="shared" si="1642"/>
        <v/>
      </c>
      <c r="K8323" s="11" t="str">
        <f t="shared" si="1643"/>
        <v/>
      </c>
      <c r="L8323" s="11" t="str">
        <f t="shared" si="1644"/>
        <v>O</v>
      </c>
      <c r="M8323" s="13"/>
      <c r="X8323" s="13"/>
    </row>
    <row r="8324" spans="1:24" x14ac:dyDescent="0.3">
      <c r="A8324" s="13"/>
      <c r="B8324" s="11">
        <v>9342</v>
      </c>
      <c r="C8324" s="14">
        <f t="shared" si="1636"/>
        <v>96.653999999999996</v>
      </c>
      <c r="D8324" s="13"/>
      <c r="E8324" s="14">
        <f t="shared" si="1637"/>
        <v>96.652799999999999</v>
      </c>
      <c r="F8324" s="21">
        <f t="shared" si="1645"/>
        <v>12</v>
      </c>
      <c r="G8324" s="13"/>
      <c r="H8324" s="21">
        <f t="shared" si="1638"/>
        <v>11.999999999999998</v>
      </c>
      <c r="I8324" s="13"/>
      <c r="J8324" s="11" t="str">
        <f t="shared" si="1642"/>
        <v>X</v>
      </c>
      <c r="K8324" s="11" t="str">
        <f t="shared" si="1643"/>
        <v/>
      </c>
      <c r="L8324" s="11" t="str">
        <f t="shared" si="1644"/>
        <v/>
      </c>
      <c r="M8324" s="13"/>
      <c r="X8324" s="13"/>
    </row>
    <row r="8325" spans="1:24" x14ac:dyDescent="0.3">
      <c r="A8325" s="13"/>
      <c r="B8325" s="11">
        <v>9343</v>
      </c>
      <c r="C8325" s="14">
        <f t="shared" si="1636"/>
        <v>96.659199999999998</v>
      </c>
      <c r="D8325" s="13"/>
      <c r="E8325" s="14">
        <f t="shared" si="1637"/>
        <v>96.658000000000001</v>
      </c>
      <c r="F8325" s="21">
        <f t="shared" si="1645"/>
        <v>12</v>
      </c>
      <c r="G8325" s="13"/>
      <c r="H8325" s="21">
        <f t="shared" si="1638"/>
        <v>11.999999999999998</v>
      </c>
      <c r="I8325" s="13"/>
      <c r="J8325" s="11" t="str">
        <f t="shared" si="1642"/>
        <v>X</v>
      </c>
      <c r="K8325" s="11" t="str">
        <f t="shared" si="1643"/>
        <v/>
      </c>
      <c r="L8325" s="11" t="str">
        <f t="shared" si="1644"/>
        <v/>
      </c>
      <c r="M8325" s="13"/>
      <c r="X8325" s="13"/>
    </row>
    <row r="8326" spans="1:24" x14ac:dyDescent="0.3">
      <c r="A8326" s="13"/>
      <c r="B8326" s="11">
        <v>9344</v>
      </c>
      <c r="C8326" s="14">
        <f t="shared" ref="C8326:C8389" si="1646">ROUND(SQRT(B8326),4)</f>
        <v>96.664400000000001</v>
      </c>
      <c r="D8326" s="13"/>
      <c r="E8326" s="14">
        <f t="shared" si="1637"/>
        <v>96.663200000000003</v>
      </c>
      <c r="F8326" s="21">
        <f t="shared" si="1645"/>
        <v>12</v>
      </c>
      <c r="G8326" s="13"/>
      <c r="H8326" s="21">
        <f t="shared" si="1638"/>
        <v>11.999999999999998</v>
      </c>
      <c r="I8326" s="13"/>
      <c r="J8326" s="11" t="str">
        <f t="shared" si="1642"/>
        <v>X</v>
      </c>
      <c r="K8326" s="11" t="str">
        <f t="shared" si="1643"/>
        <v/>
      </c>
      <c r="L8326" s="11" t="str">
        <f t="shared" si="1644"/>
        <v/>
      </c>
      <c r="M8326" s="13"/>
      <c r="X8326" s="13"/>
    </row>
    <row r="8327" spans="1:24" x14ac:dyDescent="0.3">
      <c r="A8327" s="13"/>
      <c r="B8327" s="11">
        <v>9345</v>
      </c>
      <c r="C8327" s="14">
        <f t="shared" si="1646"/>
        <v>96.669499999999999</v>
      </c>
      <c r="D8327" s="13"/>
      <c r="E8327" s="14">
        <f t="shared" ref="E8327:E8390" si="1647">ROUND(96+(B8327-9216)/193,4)</f>
        <v>96.668400000000005</v>
      </c>
      <c r="F8327" s="21">
        <f t="shared" si="1645"/>
        <v>12</v>
      </c>
      <c r="G8327" s="13"/>
      <c r="H8327" s="21">
        <f t="shared" ref="H8327:H8390" si="1648">ROUND(C8327-E8327,4)*10000</f>
        <v>11</v>
      </c>
      <c r="I8327" s="13"/>
      <c r="J8327" s="11" t="str">
        <f t="shared" ref="J8327:J8358" si="1649">IF(H8327=F8327,"X","")</f>
        <v/>
      </c>
      <c r="K8327" s="11" t="str">
        <f t="shared" ref="K8327:K8358" si="1650">IF(H8327&gt;F8327,"U","")</f>
        <v/>
      </c>
      <c r="L8327" s="11" t="str">
        <f t="shared" ref="L8327:L8358" si="1651">IF(H8327&lt;F8327,"O","")</f>
        <v>O</v>
      </c>
      <c r="M8327" s="13"/>
      <c r="X8327" s="13"/>
    </row>
    <row r="8328" spans="1:24" x14ac:dyDescent="0.3">
      <c r="A8328" s="13"/>
      <c r="B8328" s="11">
        <v>9346</v>
      </c>
      <c r="C8328" s="14">
        <f t="shared" si="1646"/>
        <v>96.674700000000001</v>
      </c>
      <c r="D8328" s="13"/>
      <c r="E8328" s="14">
        <f t="shared" si="1647"/>
        <v>96.673599999999993</v>
      </c>
      <c r="F8328" s="21">
        <f t="shared" si="1645"/>
        <v>12</v>
      </c>
      <c r="G8328" s="13"/>
      <c r="H8328" s="21">
        <f t="shared" si="1648"/>
        <v>11</v>
      </c>
      <c r="I8328" s="13"/>
      <c r="J8328" s="11" t="str">
        <f t="shared" si="1649"/>
        <v/>
      </c>
      <c r="K8328" s="11" t="str">
        <f t="shared" si="1650"/>
        <v/>
      </c>
      <c r="L8328" s="11" t="str">
        <f t="shared" si="1651"/>
        <v>O</v>
      </c>
      <c r="M8328" s="13"/>
      <c r="X8328" s="13"/>
    </row>
    <row r="8329" spans="1:24" x14ac:dyDescent="0.3">
      <c r="A8329" s="13"/>
      <c r="B8329" s="11">
        <v>9347</v>
      </c>
      <c r="C8329" s="14">
        <f t="shared" si="1646"/>
        <v>96.679900000000004</v>
      </c>
      <c r="D8329" s="13"/>
      <c r="E8329" s="14">
        <f t="shared" si="1647"/>
        <v>96.678799999999995</v>
      </c>
      <c r="F8329" s="21">
        <f t="shared" si="1645"/>
        <v>11</v>
      </c>
      <c r="G8329" s="13"/>
      <c r="H8329" s="21">
        <f t="shared" si="1648"/>
        <v>11</v>
      </c>
      <c r="I8329" s="13"/>
      <c r="J8329" s="11" t="str">
        <f t="shared" si="1649"/>
        <v>X</v>
      </c>
      <c r="K8329" s="11" t="str">
        <f t="shared" si="1650"/>
        <v/>
      </c>
      <c r="L8329" s="11" t="str">
        <f t="shared" si="1651"/>
        <v/>
      </c>
      <c r="M8329" s="13"/>
      <c r="X8329" s="13"/>
    </row>
    <row r="8330" spans="1:24" x14ac:dyDescent="0.3">
      <c r="A8330" s="13"/>
      <c r="B8330" s="11">
        <v>9348</v>
      </c>
      <c r="C8330" s="14">
        <f t="shared" si="1646"/>
        <v>96.685100000000006</v>
      </c>
      <c r="D8330" s="13"/>
      <c r="E8330" s="14">
        <f t="shared" si="1647"/>
        <v>96.683899999999994</v>
      </c>
      <c r="F8330" s="21">
        <f t="shared" si="1645"/>
        <v>11</v>
      </c>
      <c r="G8330" s="13"/>
      <c r="H8330" s="21">
        <f t="shared" si="1648"/>
        <v>11.999999999999998</v>
      </c>
      <c r="I8330" s="13"/>
      <c r="J8330" s="11" t="str">
        <f t="shared" si="1649"/>
        <v/>
      </c>
      <c r="K8330" s="11" t="str">
        <f t="shared" si="1650"/>
        <v>U</v>
      </c>
      <c r="L8330" s="11" t="str">
        <f t="shared" si="1651"/>
        <v/>
      </c>
      <c r="M8330" s="13"/>
      <c r="X8330" s="13"/>
    </row>
    <row r="8331" spans="1:24" x14ac:dyDescent="0.3">
      <c r="A8331" s="13"/>
      <c r="B8331" s="11">
        <v>9349</v>
      </c>
      <c r="C8331" s="14">
        <f t="shared" si="1646"/>
        <v>96.690200000000004</v>
      </c>
      <c r="D8331" s="13"/>
      <c r="E8331" s="14">
        <f t="shared" si="1647"/>
        <v>96.689099999999996</v>
      </c>
      <c r="F8331" s="21">
        <f t="shared" si="1645"/>
        <v>11</v>
      </c>
      <c r="G8331" s="13"/>
      <c r="H8331" s="21">
        <f t="shared" si="1648"/>
        <v>11</v>
      </c>
      <c r="I8331" s="13"/>
      <c r="J8331" s="11" t="str">
        <f t="shared" si="1649"/>
        <v>X</v>
      </c>
      <c r="K8331" s="11" t="str">
        <f t="shared" si="1650"/>
        <v/>
      </c>
      <c r="L8331" s="11" t="str">
        <f t="shared" si="1651"/>
        <v/>
      </c>
      <c r="M8331" s="13"/>
      <c r="X8331" s="13"/>
    </row>
    <row r="8332" spans="1:24" x14ac:dyDescent="0.3">
      <c r="A8332" s="13"/>
      <c r="B8332" s="11">
        <v>9350</v>
      </c>
      <c r="C8332" s="14">
        <f t="shared" si="1646"/>
        <v>96.695400000000006</v>
      </c>
      <c r="D8332" s="13"/>
      <c r="E8332" s="14">
        <f t="shared" si="1647"/>
        <v>96.694299999999998</v>
      </c>
      <c r="F8332" s="21">
        <f t="shared" si="1645"/>
        <v>11</v>
      </c>
      <c r="G8332" s="13"/>
      <c r="H8332" s="21">
        <f t="shared" si="1648"/>
        <v>11</v>
      </c>
      <c r="I8332" s="13"/>
      <c r="J8332" s="11" t="str">
        <f t="shared" si="1649"/>
        <v>X</v>
      </c>
      <c r="K8332" s="11" t="str">
        <f t="shared" si="1650"/>
        <v/>
      </c>
      <c r="L8332" s="11" t="str">
        <f t="shared" si="1651"/>
        <v/>
      </c>
      <c r="M8332" s="13"/>
      <c r="X8332" s="13"/>
    </row>
    <row r="8333" spans="1:24" x14ac:dyDescent="0.3">
      <c r="A8333" s="13"/>
      <c r="B8333" s="11">
        <v>9351</v>
      </c>
      <c r="C8333" s="14">
        <f t="shared" si="1646"/>
        <v>96.700599999999994</v>
      </c>
      <c r="D8333" s="13"/>
      <c r="E8333" s="14">
        <f t="shared" si="1647"/>
        <v>96.6995</v>
      </c>
      <c r="F8333" s="21">
        <f t="shared" si="1645"/>
        <v>11</v>
      </c>
      <c r="G8333" s="13"/>
      <c r="H8333" s="21">
        <f t="shared" si="1648"/>
        <v>11</v>
      </c>
      <c r="I8333" s="13"/>
      <c r="J8333" s="11" t="str">
        <f t="shared" si="1649"/>
        <v>X</v>
      </c>
      <c r="K8333" s="11" t="str">
        <f t="shared" si="1650"/>
        <v/>
      </c>
      <c r="L8333" s="11" t="str">
        <f t="shared" si="1651"/>
        <v/>
      </c>
      <c r="M8333" s="13"/>
      <c r="X8333" s="13"/>
    </row>
    <row r="8334" spans="1:24" x14ac:dyDescent="0.3">
      <c r="A8334" s="13"/>
      <c r="B8334" s="11">
        <v>9352</v>
      </c>
      <c r="C8334" s="14">
        <f t="shared" si="1646"/>
        <v>96.705699999999993</v>
      </c>
      <c r="D8334" s="13"/>
      <c r="E8334" s="14">
        <f t="shared" si="1647"/>
        <v>96.704700000000003</v>
      </c>
      <c r="F8334" s="21">
        <f t="shared" si="1645"/>
        <v>11</v>
      </c>
      <c r="G8334" s="13"/>
      <c r="H8334" s="21">
        <f t="shared" si="1648"/>
        <v>10</v>
      </c>
      <c r="I8334" s="13"/>
      <c r="J8334" s="11" t="str">
        <f t="shared" si="1649"/>
        <v/>
      </c>
      <c r="K8334" s="11" t="str">
        <f t="shared" si="1650"/>
        <v/>
      </c>
      <c r="L8334" s="11" t="str">
        <f t="shared" si="1651"/>
        <v>O</v>
      </c>
      <c r="M8334" s="13"/>
      <c r="X8334" s="13"/>
    </row>
    <row r="8335" spans="1:24" x14ac:dyDescent="0.3">
      <c r="A8335" s="13"/>
      <c r="B8335" s="11">
        <v>9353</v>
      </c>
      <c r="C8335" s="14">
        <f t="shared" si="1646"/>
        <v>96.710899999999995</v>
      </c>
      <c r="D8335" s="13"/>
      <c r="E8335" s="14">
        <f t="shared" si="1647"/>
        <v>96.709800000000001</v>
      </c>
      <c r="F8335" s="21">
        <f t="shared" si="1645"/>
        <v>11</v>
      </c>
      <c r="G8335" s="13"/>
      <c r="H8335" s="21">
        <f t="shared" si="1648"/>
        <v>11</v>
      </c>
      <c r="I8335" s="13"/>
      <c r="J8335" s="11" t="str">
        <f t="shared" si="1649"/>
        <v>X</v>
      </c>
      <c r="K8335" s="11" t="str">
        <f t="shared" si="1650"/>
        <v/>
      </c>
      <c r="L8335" s="11" t="str">
        <f t="shared" si="1651"/>
        <v/>
      </c>
      <c r="M8335" s="13"/>
      <c r="X8335" s="13"/>
    </row>
    <row r="8336" spans="1:24" x14ac:dyDescent="0.3">
      <c r="A8336" s="13"/>
      <c r="B8336" s="11">
        <v>9354</v>
      </c>
      <c r="C8336" s="14">
        <f t="shared" si="1646"/>
        <v>96.716099999999997</v>
      </c>
      <c r="D8336" s="13"/>
      <c r="E8336" s="14">
        <f t="shared" si="1647"/>
        <v>96.715000000000003</v>
      </c>
      <c r="F8336" s="21">
        <f t="shared" si="1645"/>
        <v>11</v>
      </c>
      <c r="G8336" s="13"/>
      <c r="H8336" s="21">
        <f t="shared" si="1648"/>
        <v>11</v>
      </c>
      <c r="I8336" s="13"/>
      <c r="J8336" s="11" t="str">
        <f t="shared" si="1649"/>
        <v>X</v>
      </c>
      <c r="K8336" s="11" t="str">
        <f t="shared" si="1650"/>
        <v/>
      </c>
      <c r="L8336" s="11" t="str">
        <f t="shared" si="1651"/>
        <v/>
      </c>
      <c r="M8336" s="13"/>
      <c r="X8336" s="13"/>
    </row>
    <row r="8337" spans="1:24" x14ac:dyDescent="0.3">
      <c r="A8337" s="13"/>
      <c r="B8337" s="11">
        <v>9355</v>
      </c>
      <c r="C8337" s="14">
        <f t="shared" si="1646"/>
        <v>96.721199999999996</v>
      </c>
      <c r="D8337" s="13"/>
      <c r="E8337" s="14">
        <f t="shared" si="1647"/>
        <v>96.720200000000006</v>
      </c>
      <c r="F8337" s="21">
        <f t="shared" ref="F8337:F8363" si="1652">ROUND((13/2)+((0.86-(E8337-96))/0.14)*(13/3),0)</f>
        <v>11</v>
      </c>
      <c r="G8337" s="13"/>
      <c r="H8337" s="21">
        <f t="shared" si="1648"/>
        <v>10</v>
      </c>
      <c r="I8337" s="13"/>
      <c r="J8337" s="11" t="str">
        <f t="shared" si="1649"/>
        <v/>
      </c>
      <c r="K8337" s="11" t="str">
        <f t="shared" si="1650"/>
        <v/>
      </c>
      <c r="L8337" s="11" t="str">
        <f t="shared" si="1651"/>
        <v>O</v>
      </c>
      <c r="M8337" s="13"/>
      <c r="X8337" s="13"/>
    </row>
    <row r="8338" spans="1:24" x14ac:dyDescent="0.3">
      <c r="A8338" s="13"/>
      <c r="B8338" s="11">
        <v>9356</v>
      </c>
      <c r="C8338" s="14">
        <f t="shared" si="1646"/>
        <v>96.726399999999998</v>
      </c>
      <c r="D8338" s="13"/>
      <c r="E8338" s="14">
        <f t="shared" si="1647"/>
        <v>96.725399999999993</v>
      </c>
      <c r="F8338" s="21">
        <f t="shared" si="1652"/>
        <v>11</v>
      </c>
      <c r="G8338" s="13"/>
      <c r="H8338" s="21">
        <f t="shared" si="1648"/>
        <v>10</v>
      </c>
      <c r="I8338" s="13"/>
      <c r="J8338" s="11" t="str">
        <f t="shared" si="1649"/>
        <v/>
      </c>
      <c r="K8338" s="11" t="str">
        <f t="shared" si="1650"/>
        <v/>
      </c>
      <c r="L8338" s="11" t="str">
        <f t="shared" si="1651"/>
        <v>O</v>
      </c>
      <c r="M8338" s="13"/>
      <c r="X8338" s="13"/>
    </row>
    <row r="8339" spans="1:24" x14ac:dyDescent="0.3">
      <c r="A8339" s="13"/>
      <c r="B8339" s="11">
        <v>9357</v>
      </c>
      <c r="C8339" s="14">
        <f t="shared" si="1646"/>
        <v>96.7316</v>
      </c>
      <c r="D8339" s="13"/>
      <c r="E8339" s="14">
        <f t="shared" si="1647"/>
        <v>96.730599999999995</v>
      </c>
      <c r="F8339" s="21">
        <f t="shared" si="1652"/>
        <v>11</v>
      </c>
      <c r="G8339" s="13"/>
      <c r="H8339" s="21">
        <f t="shared" si="1648"/>
        <v>10</v>
      </c>
      <c r="I8339" s="13"/>
      <c r="J8339" s="11" t="str">
        <f t="shared" si="1649"/>
        <v/>
      </c>
      <c r="K8339" s="11" t="str">
        <f t="shared" si="1650"/>
        <v/>
      </c>
      <c r="L8339" s="11" t="str">
        <f t="shared" si="1651"/>
        <v>O</v>
      </c>
      <c r="M8339" s="13"/>
      <c r="X8339" s="13"/>
    </row>
    <row r="8340" spans="1:24" x14ac:dyDescent="0.3">
      <c r="A8340" s="13"/>
      <c r="B8340" s="11">
        <v>9358</v>
      </c>
      <c r="C8340" s="14">
        <f t="shared" si="1646"/>
        <v>96.736800000000002</v>
      </c>
      <c r="D8340" s="13"/>
      <c r="E8340" s="14">
        <f t="shared" si="1647"/>
        <v>96.735799999999998</v>
      </c>
      <c r="F8340" s="21">
        <f t="shared" si="1652"/>
        <v>10</v>
      </c>
      <c r="G8340" s="13"/>
      <c r="H8340" s="21">
        <f t="shared" si="1648"/>
        <v>10</v>
      </c>
      <c r="I8340" s="13"/>
      <c r="J8340" s="11" t="str">
        <f t="shared" si="1649"/>
        <v>X</v>
      </c>
      <c r="K8340" s="11" t="str">
        <f t="shared" si="1650"/>
        <v/>
      </c>
      <c r="L8340" s="11" t="str">
        <f t="shared" si="1651"/>
        <v/>
      </c>
      <c r="M8340" s="13"/>
      <c r="X8340" s="13"/>
    </row>
    <row r="8341" spans="1:24" x14ac:dyDescent="0.3">
      <c r="A8341" s="13"/>
      <c r="B8341" s="11">
        <v>9359</v>
      </c>
      <c r="C8341" s="14">
        <f t="shared" si="1646"/>
        <v>96.741900000000001</v>
      </c>
      <c r="D8341" s="13"/>
      <c r="E8341" s="14">
        <f t="shared" si="1647"/>
        <v>96.740899999999996</v>
      </c>
      <c r="F8341" s="21">
        <f t="shared" si="1652"/>
        <v>10</v>
      </c>
      <c r="G8341" s="13"/>
      <c r="H8341" s="21">
        <f t="shared" si="1648"/>
        <v>10</v>
      </c>
      <c r="I8341" s="13"/>
      <c r="J8341" s="11" t="str">
        <f t="shared" si="1649"/>
        <v>X</v>
      </c>
      <c r="K8341" s="11" t="str">
        <f t="shared" si="1650"/>
        <v/>
      </c>
      <c r="L8341" s="11" t="str">
        <f t="shared" si="1651"/>
        <v/>
      </c>
      <c r="M8341" s="13"/>
      <c r="X8341" s="13"/>
    </row>
    <row r="8342" spans="1:24" x14ac:dyDescent="0.3">
      <c r="A8342" s="13"/>
      <c r="B8342" s="11">
        <v>9360</v>
      </c>
      <c r="C8342" s="14">
        <f t="shared" si="1646"/>
        <v>96.747100000000003</v>
      </c>
      <c r="D8342" s="13"/>
      <c r="E8342" s="14">
        <f t="shared" si="1647"/>
        <v>96.746099999999998</v>
      </c>
      <c r="F8342" s="21">
        <f t="shared" si="1652"/>
        <v>10</v>
      </c>
      <c r="G8342" s="13"/>
      <c r="H8342" s="21">
        <f t="shared" si="1648"/>
        <v>10</v>
      </c>
      <c r="I8342" s="13"/>
      <c r="J8342" s="11" t="str">
        <f t="shared" si="1649"/>
        <v>X</v>
      </c>
      <c r="K8342" s="11" t="str">
        <f t="shared" si="1650"/>
        <v/>
      </c>
      <c r="L8342" s="11" t="str">
        <f t="shared" si="1651"/>
        <v/>
      </c>
      <c r="M8342" s="13"/>
      <c r="X8342" s="13"/>
    </row>
    <row r="8343" spans="1:24" x14ac:dyDescent="0.3">
      <c r="A8343" s="13"/>
      <c r="B8343" s="11">
        <v>9361</v>
      </c>
      <c r="C8343" s="14">
        <f t="shared" si="1646"/>
        <v>96.752300000000005</v>
      </c>
      <c r="D8343" s="13"/>
      <c r="E8343" s="14">
        <f t="shared" si="1647"/>
        <v>96.751300000000001</v>
      </c>
      <c r="F8343" s="21">
        <f t="shared" si="1652"/>
        <v>10</v>
      </c>
      <c r="G8343" s="13"/>
      <c r="H8343" s="21">
        <f t="shared" si="1648"/>
        <v>10</v>
      </c>
      <c r="I8343" s="13"/>
      <c r="J8343" s="11" t="str">
        <f t="shared" si="1649"/>
        <v>X</v>
      </c>
      <c r="K8343" s="11" t="str">
        <f t="shared" si="1650"/>
        <v/>
      </c>
      <c r="L8343" s="11" t="str">
        <f t="shared" si="1651"/>
        <v/>
      </c>
      <c r="M8343" s="13"/>
      <c r="X8343" s="13"/>
    </row>
    <row r="8344" spans="1:24" x14ac:dyDescent="0.3">
      <c r="A8344" s="13"/>
      <c r="B8344" s="11">
        <v>9362</v>
      </c>
      <c r="C8344" s="14">
        <f t="shared" si="1646"/>
        <v>96.757400000000004</v>
      </c>
      <c r="D8344" s="13"/>
      <c r="E8344" s="14">
        <f t="shared" si="1647"/>
        <v>96.756500000000003</v>
      </c>
      <c r="F8344" s="21">
        <f t="shared" si="1652"/>
        <v>10</v>
      </c>
      <c r="G8344" s="13"/>
      <c r="H8344" s="21">
        <f t="shared" si="1648"/>
        <v>9</v>
      </c>
      <c r="I8344" s="13"/>
      <c r="J8344" s="11" t="str">
        <f t="shared" si="1649"/>
        <v/>
      </c>
      <c r="K8344" s="11" t="str">
        <f t="shared" si="1650"/>
        <v/>
      </c>
      <c r="L8344" s="11" t="str">
        <f t="shared" si="1651"/>
        <v>O</v>
      </c>
      <c r="M8344" s="13"/>
      <c r="X8344" s="13"/>
    </row>
    <row r="8345" spans="1:24" x14ac:dyDescent="0.3">
      <c r="A8345" s="13"/>
      <c r="B8345" s="11">
        <v>9363</v>
      </c>
      <c r="C8345" s="14">
        <f t="shared" si="1646"/>
        <v>96.762600000000006</v>
      </c>
      <c r="D8345" s="13"/>
      <c r="E8345" s="14">
        <f t="shared" si="1647"/>
        <v>96.761700000000005</v>
      </c>
      <c r="F8345" s="21">
        <f t="shared" si="1652"/>
        <v>10</v>
      </c>
      <c r="G8345" s="13"/>
      <c r="H8345" s="21">
        <f t="shared" si="1648"/>
        <v>9</v>
      </c>
      <c r="I8345" s="13"/>
      <c r="J8345" s="11" t="str">
        <f t="shared" si="1649"/>
        <v/>
      </c>
      <c r="K8345" s="11" t="str">
        <f t="shared" si="1650"/>
        <v/>
      </c>
      <c r="L8345" s="11" t="str">
        <f t="shared" si="1651"/>
        <v>O</v>
      </c>
      <c r="M8345" s="13"/>
      <c r="X8345" s="13"/>
    </row>
    <row r="8346" spans="1:24" x14ac:dyDescent="0.3">
      <c r="A8346" s="13"/>
      <c r="B8346" s="11">
        <v>9364</v>
      </c>
      <c r="C8346" s="14">
        <f t="shared" si="1646"/>
        <v>96.767799999999994</v>
      </c>
      <c r="D8346" s="13"/>
      <c r="E8346" s="14">
        <f t="shared" si="1647"/>
        <v>96.766800000000003</v>
      </c>
      <c r="F8346" s="21">
        <f t="shared" si="1652"/>
        <v>9</v>
      </c>
      <c r="G8346" s="13"/>
      <c r="H8346" s="21">
        <f t="shared" si="1648"/>
        <v>10</v>
      </c>
      <c r="I8346" s="13"/>
      <c r="J8346" s="11" t="str">
        <f t="shared" si="1649"/>
        <v/>
      </c>
      <c r="K8346" s="11" t="str">
        <f t="shared" si="1650"/>
        <v>U</v>
      </c>
      <c r="L8346" s="11" t="str">
        <f t="shared" si="1651"/>
        <v/>
      </c>
      <c r="M8346" s="13"/>
      <c r="X8346" s="13"/>
    </row>
    <row r="8347" spans="1:24" x14ac:dyDescent="0.3">
      <c r="A8347" s="13"/>
      <c r="B8347" s="11">
        <v>9365</v>
      </c>
      <c r="C8347" s="14">
        <f t="shared" si="1646"/>
        <v>96.772900000000007</v>
      </c>
      <c r="D8347" s="13"/>
      <c r="E8347" s="14">
        <f t="shared" si="1647"/>
        <v>96.772000000000006</v>
      </c>
      <c r="F8347" s="21">
        <f t="shared" si="1652"/>
        <v>9</v>
      </c>
      <c r="G8347" s="13"/>
      <c r="H8347" s="21">
        <f t="shared" si="1648"/>
        <v>9</v>
      </c>
      <c r="I8347" s="13"/>
      <c r="J8347" s="11" t="str">
        <f t="shared" si="1649"/>
        <v>X</v>
      </c>
      <c r="K8347" s="11" t="str">
        <f t="shared" si="1650"/>
        <v/>
      </c>
      <c r="L8347" s="11" t="str">
        <f t="shared" si="1651"/>
        <v/>
      </c>
      <c r="M8347" s="13"/>
      <c r="X8347" s="13"/>
    </row>
    <row r="8348" spans="1:24" x14ac:dyDescent="0.3">
      <c r="A8348" s="13"/>
      <c r="B8348" s="11">
        <v>9366</v>
      </c>
      <c r="C8348" s="14">
        <f t="shared" si="1646"/>
        <v>96.778099999999995</v>
      </c>
      <c r="D8348" s="13"/>
      <c r="E8348" s="14">
        <f t="shared" si="1647"/>
        <v>96.777199999999993</v>
      </c>
      <c r="F8348" s="21">
        <f t="shared" si="1652"/>
        <v>9</v>
      </c>
      <c r="G8348" s="13"/>
      <c r="H8348" s="21">
        <f t="shared" si="1648"/>
        <v>9</v>
      </c>
      <c r="I8348" s="13"/>
      <c r="J8348" s="11" t="str">
        <f t="shared" si="1649"/>
        <v>X</v>
      </c>
      <c r="K8348" s="11" t="str">
        <f t="shared" si="1650"/>
        <v/>
      </c>
      <c r="L8348" s="11" t="str">
        <f t="shared" si="1651"/>
        <v/>
      </c>
      <c r="M8348" s="13"/>
      <c r="X8348" s="13"/>
    </row>
    <row r="8349" spans="1:24" x14ac:dyDescent="0.3">
      <c r="A8349" s="13"/>
      <c r="B8349" s="11">
        <v>9367</v>
      </c>
      <c r="C8349" s="14">
        <f t="shared" si="1646"/>
        <v>96.783299999999997</v>
      </c>
      <c r="D8349" s="13"/>
      <c r="E8349" s="14">
        <f t="shared" si="1647"/>
        <v>96.782399999999996</v>
      </c>
      <c r="F8349" s="21">
        <f t="shared" si="1652"/>
        <v>9</v>
      </c>
      <c r="G8349" s="13"/>
      <c r="H8349" s="21">
        <f t="shared" si="1648"/>
        <v>9</v>
      </c>
      <c r="I8349" s="13"/>
      <c r="J8349" s="11" t="str">
        <f t="shared" si="1649"/>
        <v>X</v>
      </c>
      <c r="K8349" s="11" t="str">
        <f t="shared" si="1650"/>
        <v/>
      </c>
      <c r="L8349" s="11" t="str">
        <f t="shared" si="1651"/>
        <v/>
      </c>
      <c r="M8349" s="13"/>
      <c r="X8349" s="13"/>
    </row>
    <row r="8350" spans="1:24" x14ac:dyDescent="0.3">
      <c r="A8350" s="13"/>
      <c r="B8350" s="11">
        <v>9368</v>
      </c>
      <c r="C8350" s="14">
        <f t="shared" si="1646"/>
        <v>96.788399999999996</v>
      </c>
      <c r="D8350" s="13"/>
      <c r="E8350" s="14">
        <f t="shared" si="1647"/>
        <v>96.787599999999998</v>
      </c>
      <c r="F8350" s="21">
        <f t="shared" si="1652"/>
        <v>9</v>
      </c>
      <c r="G8350" s="13"/>
      <c r="H8350" s="21">
        <f t="shared" si="1648"/>
        <v>8</v>
      </c>
      <c r="I8350" s="13"/>
      <c r="J8350" s="11" t="str">
        <f t="shared" si="1649"/>
        <v/>
      </c>
      <c r="K8350" s="11" t="str">
        <f t="shared" si="1650"/>
        <v/>
      </c>
      <c r="L8350" s="11" t="str">
        <f t="shared" si="1651"/>
        <v>O</v>
      </c>
      <c r="M8350" s="13"/>
      <c r="X8350" s="13"/>
    </row>
    <row r="8351" spans="1:24" x14ac:dyDescent="0.3">
      <c r="A8351" s="13"/>
      <c r="B8351" s="11">
        <v>9369</v>
      </c>
      <c r="C8351" s="14">
        <f t="shared" si="1646"/>
        <v>96.793599999999998</v>
      </c>
      <c r="D8351" s="13"/>
      <c r="E8351" s="14">
        <f t="shared" si="1647"/>
        <v>96.792699999999996</v>
      </c>
      <c r="F8351" s="21">
        <f t="shared" si="1652"/>
        <v>9</v>
      </c>
      <c r="G8351" s="13"/>
      <c r="H8351" s="21">
        <f t="shared" si="1648"/>
        <v>9</v>
      </c>
      <c r="I8351" s="13"/>
      <c r="J8351" s="11" t="str">
        <f t="shared" si="1649"/>
        <v>X</v>
      </c>
      <c r="K8351" s="11" t="str">
        <f t="shared" si="1650"/>
        <v/>
      </c>
      <c r="L8351" s="11" t="str">
        <f t="shared" si="1651"/>
        <v/>
      </c>
      <c r="M8351" s="13"/>
      <c r="X8351" s="13"/>
    </row>
    <row r="8352" spans="1:24" x14ac:dyDescent="0.3">
      <c r="A8352" s="13"/>
      <c r="B8352" s="11">
        <v>9370</v>
      </c>
      <c r="C8352" s="14">
        <f t="shared" si="1646"/>
        <v>96.7988</v>
      </c>
      <c r="D8352" s="13"/>
      <c r="E8352" s="14">
        <f t="shared" si="1647"/>
        <v>96.797899999999998</v>
      </c>
      <c r="F8352" s="21">
        <f t="shared" si="1652"/>
        <v>8</v>
      </c>
      <c r="G8352" s="13"/>
      <c r="H8352" s="21">
        <f t="shared" si="1648"/>
        <v>9</v>
      </c>
      <c r="I8352" s="13"/>
      <c r="J8352" s="11" t="str">
        <f t="shared" si="1649"/>
        <v/>
      </c>
      <c r="K8352" s="11" t="str">
        <f t="shared" si="1650"/>
        <v>U</v>
      </c>
      <c r="L8352" s="11" t="str">
        <f t="shared" si="1651"/>
        <v/>
      </c>
      <c r="M8352" s="13"/>
      <c r="X8352" s="13"/>
    </row>
    <row r="8353" spans="1:24" x14ac:dyDescent="0.3">
      <c r="A8353" s="13"/>
      <c r="B8353" s="11">
        <v>9371</v>
      </c>
      <c r="C8353" s="14">
        <f t="shared" si="1646"/>
        <v>96.803899999999999</v>
      </c>
      <c r="D8353" s="13"/>
      <c r="E8353" s="14">
        <f t="shared" si="1647"/>
        <v>96.803100000000001</v>
      </c>
      <c r="F8353" s="21">
        <f t="shared" si="1652"/>
        <v>8</v>
      </c>
      <c r="G8353" s="13"/>
      <c r="H8353" s="21">
        <f t="shared" si="1648"/>
        <v>8</v>
      </c>
      <c r="I8353" s="13"/>
      <c r="J8353" s="11" t="str">
        <f t="shared" si="1649"/>
        <v>X</v>
      </c>
      <c r="K8353" s="11" t="str">
        <f t="shared" si="1650"/>
        <v/>
      </c>
      <c r="L8353" s="11" t="str">
        <f t="shared" si="1651"/>
        <v/>
      </c>
      <c r="M8353" s="13"/>
      <c r="X8353" s="13"/>
    </row>
    <row r="8354" spans="1:24" x14ac:dyDescent="0.3">
      <c r="A8354" s="13"/>
      <c r="B8354" s="11">
        <v>9372</v>
      </c>
      <c r="C8354" s="14">
        <f t="shared" si="1646"/>
        <v>96.809100000000001</v>
      </c>
      <c r="D8354" s="13"/>
      <c r="E8354" s="14">
        <f t="shared" si="1647"/>
        <v>96.808300000000003</v>
      </c>
      <c r="F8354" s="21">
        <f t="shared" si="1652"/>
        <v>8</v>
      </c>
      <c r="G8354" s="13"/>
      <c r="H8354" s="21">
        <f t="shared" si="1648"/>
        <v>8</v>
      </c>
      <c r="I8354" s="13"/>
      <c r="J8354" s="11" t="str">
        <f t="shared" si="1649"/>
        <v>X</v>
      </c>
      <c r="K8354" s="11" t="str">
        <f t="shared" si="1650"/>
        <v/>
      </c>
      <c r="L8354" s="11" t="str">
        <f t="shared" si="1651"/>
        <v/>
      </c>
      <c r="M8354" s="13"/>
      <c r="X8354" s="13"/>
    </row>
    <row r="8355" spans="1:24" x14ac:dyDescent="0.3">
      <c r="A8355" s="13"/>
      <c r="B8355" s="11">
        <v>9373</v>
      </c>
      <c r="C8355" s="14">
        <f t="shared" si="1646"/>
        <v>96.814300000000003</v>
      </c>
      <c r="D8355" s="13"/>
      <c r="E8355" s="14">
        <f t="shared" si="1647"/>
        <v>96.813500000000005</v>
      </c>
      <c r="F8355" s="21">
        <f t="shared" si="1652"/>
        <v>8</v>
      </c>
      <c r="G8355" s="13"/>
      <c r="H8355" s="21">
        <f t="shared" si="1648"/>
        <v>8</v>
      </c>
      <c r="I8355" s="13"/>
      <c r="J8355" s="11" t="str">
        <f t="shared" si="1649"/>
        <v>X</v>
      </c>
      <c r="K8355" s="11" t="str">
        <f t="shared" si="1650"/>
        <v/>
      </c>
      <c r="L8355" s="11" t="str">
        <f t="shared" si="1651"/>
        <v/>
      </c>
      <c r="M8355" s="13"/>
      <c r="X8355" s="13"/>
    </row>
    <row r="8356" spans="1:24" x14ac:dyDescent="0.3">
      <c r="A8356" s="13"/>
      <c r="B8356" s="11">
        <v>9374</v>
      </c>
      <c r="C8356" s="14">
        <f t="shared" si="1646"/>
        <v>96.819400000000002</v>
      </c>
      <c r="D8356" s="13"/>
      <c r="E8356" s="14">
        <f t="shared" si="1647"/>
        <v>96.818700000000007</v>
      </c>
      <c r="F8356" s="21">
        <f t="shared" si="1652"/>
        <v>8</v>
      </c>
      <c r="G8356" s="13"/>
      <c r="H8356" s="21">
        <f t="shared" si="1648"/>
        <v>7</v>
      </c>
      <c r="I8356" s="13"/>
      <c r="J8356" s="11" t="str">
        <f t="shared" si="1649"/>
        <v/>
      </c>
      <c r="K8356" s="11" t="str">
        <f t="shared" si="1650"/>
        <v/>
      </c>
      <c r="L8356" s="11" t="str">
        <f t="shared" si="1651"/>
        <v>O</v>
      </c>
      <c r="M8356" s="13"/>
      <c r="X8356" s="13"/>
    </row>
    <row r="8357" spans="1:24" x14ac:dyDescent="0.3">
      <c r="A8357" s="13"/>
      <c r="B8357" s="11">
        <v>9375</v>
      </c>
      <c r="C8357" s="14">
        <f t="shared" si="1646"/>
        <v>96.824600000000004</v>
      </c>
      <c r="D8357" s="13"/>
      <c r="E8357" s="14">
        <f t="shared" si="1647"/>
        <v>96.823800000000006</v>
      </c>
      <c r="F8357" s="21">
        <f t="shared" si="1652"/>
        <v>8</v>
      </c>
      <c r="G8357" s="13"/>
      <c r="H8357" s="21">
        <f t="shared" si="1648"/>
        <v>8</v>
      </c>
      <c r="I8357" s="13"/>
      <c r="J8357" s="11" t="str">
        <f t="shared" si="1649"/>
        <v>X</v>
      </c>
      <c r="K8357" s="11" t="str">
        <f t="shared" si="1650"/>
        <v/>
      </c>
      <c r="L8357" s="11" t="str">
        <f t="shared" si="1651"/>
        <v/>
      </c>
      <c r="M8357" s="13"/>
      <c r="X8357" s="13"/>
    </row>
    <row r="8358" spans="1:24" x14ac:dyDescent="0.3">
      <c r="A8358" s="13"/>
      <c r="B8358" s="11">
        <v>9376</v>
      </c>
      <c r="C8358" s="14">
        <f t="shared" si="1646"/>
        <v>96.829700000000003</v>
      </c>
      <c r="D8358" s="13"/>
      <c r="E8358" s="14">
        <f t="shared" si="1647"/>
        <v>96.828999999999994</v>
      </c>
      <c r="F8358" s="21">
        <f t="shared" si="1652"/>
        <v>7</v>
      </c>
      <c r="G8358" s="13"/>
      <c r="H8358" s="21">
        <f t="shared" si="1648"/>
        <v>7</v>
      </c>
      <c r="I8358" s="13"/>
      <c r="J8358" s="11" t="str">
        <f t="shared" si="1649"/>
        <v>X</v>
      </c>
      <c r="K8358" s="11" t="str">
        <f t="shared" si="1650"/>
        <v/>
      </c>
      <c r="L8358" s="11" t="str">
        <f t="shared" si="1651"/>
        <v/>
      </c>
      <c r="M8358" s="13"/>
      <c r="X8358" s="13"/>
    </row>
    <row r="8359" spans="1:24" x14ac:dyDescent="0.3">
      <c r="A8359" s="13"/>
      <c r="B8359" s="11">
        <v>9377</v>
      </c>
      <c r="C8359" s="14">
        <f t="shared" si="1646"/>
        <v>96.834900000000005</v>
      </c>
      <c r="D8359" s="13"/>
      <c r="E8359" s="14">
        <f t="shared" si="1647"/>
        <v>96.834199999999996</v>
      </c>
      <c r="F8359" s="21">
        <f t="shared" si="1652"/>
        <v>7</v>
      </c>
      <c r="G8359" s="13"/>
      <c r="H8359" s="21">
        <f t="shared" si="1648"/>
        <v>7</v>
      </c>
      <c r="I8359" s="13"/>
      <c r="J8359" s="11" t="str">
        <f t="shared" ref="J8359:J8390" si="1653">IF(H8359=F8359,"X","")</f>
        <v>X</v>
      </c>
      <c r="K8359" s="11" t="str">
        <f t="shared" ref="K8359:K8390" si="1654">IF(H8359&gt;F8359,"U","")</f>
        <v/>
      </c>
      <c r="L8359" s="11" t="str">
        <f t="shared" ref="L8359:L8390" si="1655">IF(H8359&lt;F8359,"O","")</f>
        <v/>
      </c>
      <c r="M8359" s="13"/>
      <c r="X8359" s="13"/>
    </row>
    <row r="8360" spans="1:24" x14ac:dyDescent="0.3">
      <c r="A8360" s="13"/>
      <c r="B8360" s="11">
        <v>9378</v>
      </c>
      <c r="C8360" s="14">
        <f t="shared" si="1646"/>
        <v>96.840100000000007</v>
      </c>
      <c r="D8360" s="13"/>
      <c r="E8360" s="14">
        <f t="shared" si="1647"/>
        <v>96.839399999999998</v>
      </c>
      <c r="F8360" s="21">
        <f t="shared" si="1652"/>
        <v>7</v>
      </c>
      <c r="G8360" s="13"/>
      <c r="H8360" s="21">
        <f t="shared" si="1648"/>
        <v>7</v>
      </c>
      <c r="I8360" s="13"/>
      <c r="J8360" s="11" t="str">
        <f t="shared" si="1653"/>
        <v>X</v>
      </c>
      <c r="K8360" s="11" t="str">
        <f t="shared" si="1654"/>
        <v/>
      </c>
      <c r="L8360" s="11" t="str">
        <f t="shared" si="1655"/>
        <v/>
      </c>
      <c r="M8360" s="13"/>
      <c r="X8360" s="13"/>
    </row>
    <row r="8361" spans="1:24" x14ac:dyDescent="0.3">
      <c r="A8361" s="13"/>
      <c r="B8361" s="11">
        <v>9379</v>
      </c>
      <c r="C8361" s="14">
        <f t="shared" si="1646"/>
        <v>96.845200000000006</v>
      </c>
      <c r="D8361" s="13"/>
      <c r="E8361" s="14">
        <f t="shared" si="1647"/>
        <v>96.8446</v>
      </c>
      <c r="F8361" s="21">
        <f t="shared" si="1652"/>
        <v>7</v>
      </c>
      <c r="G8361" s="13"/>
      <c r="H8361" s="21">
        <f t="shared" si="1648"/>
        <v>5.9999999999999991</v>
      </c>
      <c r="I8361" s="13"/>
      <c r="J8361" s="11" t="str">
        <f t="shared" si="1653"/>
        <v/>
      </c>
      <c r="K8361" s="11" t="str">
        <f t="shared" si="1654"/>
        <v/>
      </c>
      <c r="L8361" s="11" t="str">
        <f t="shared" si="1655"/>
        <v>O</v>
      </c>
      <c r="M8361" s="13"/>
      <c r="X8361" s="13"/>
    </row>
    <row r="8362" spans="1:24" x14ac:dyDescent="0.3">
      <c r="A8362" s="13"/>
      <c r="B8362" s="11">
        <v>9380</v>
      </c>
      <c r="C8362" s="14">
        <f t="shared" si="1646"/>
        <v>96.850399999999993</v>
      </c>
      <c r="D8362" s="13"/>
      <c r="E8362" s="14">
        <f t="shared" si="1647"/>
        <v>96.849699999999999</v>
      </c>
      <c r="F8362" s="21">
        <f t="shared" si="1652"/>
        <v>7</v>
      </c>
      <c r="G8362" s="13"/>
      <c r="H8362" s="21">
        <f t="shared" si="1648"/>
        <v>7</v>
      </c>
      <c r="I8362" s="13"/>
      <c r="J8362" s="11" t="str">
        <f t="shared" si="1653"/>
        <v>X</v>
      </c>
      <c r="K8362" s="11" t="str">
        <f t="shared" si="1654"/>
        <v/>
      </c>
      <c r="L8362" s="11" t="str">
        <f t="shared" si="1655"/>
        <v/>
      </c>
      <c r="M8362" s="13"/>
      <c r="X8362" s="13"/>
    </row>
    <row r="8363" spans="1:24" x14ac:dyDescent="0.3">
      <c r="A8363" s="13"/>
      <c r="B8363" s="11">
        <v>9381</v>
      </c>
      <c r="C8363" s="14">
        <f t="shared" si="1646"/>
        <v>96.855599999999995</v>
      </c>
      <c r="D8363" s="13"/>
      <c r="E8363" s="14">
        <f t="shared" si="1647"/>
        <v>96.854900000000001</v>
      </c>
      <c r="F8363" s="21">
        <f t="shared" si="1652"/>
        <v>7</v>
      </c>
      <c r="G8363" s="13"/>
      <c r="H8363" s="21">
        <f t="shared" si="1648"/>
        <v>7</v>
      </c>
      <c r="I8363" s="13"/>
      <c r="J8363" s="11" t="str">
        <f t="shared" si="1653"/>
        <v>X</v>
      </c>
      <c r="K8363" s="11" t="str">
        <f t="shared" si="1654"/>
        <v/>
      </c>
      <c r="L8363" s="11" t="str">
        <f t="shared" si="1655"/>
        <v/>
      </c>
      <c r="M8363" s="13"/>
      <c r="X8363" s="13"/>
    </row>
    <row r="8364" spans="1:24" x14ac:dyDescent="0.3">
      <c r="A8364" s="13"/>
      <c r="B8364" s="11">
        <v>9382</v>
      </c>
      <c r="C8364" s="14">
        <f t="shared" si="1646"/>
        <v>96.860699999999994</v>
      </c>
      <c r="D8364" s="13"/>
      <c r="E8364" s="14">
        <f t="shared" si="1647"/>
        <v>96.860100000000003</v>
      </c>
      <c r="F8364" s="21">
        <f t="shared" ref="F8364:F8390" si="1656">ROUND(((1-(E8364-96))/0.14)*(13/2),0)</f>
        <v>6</v>
      </c>
      <c r="G8364" s="13"/>
      <c r="H8364" s="21">
        <f t="shared" si="1648"/>
        <v>5.9999999999999991</v>
      </c>
      <c r="I8364" s="13"/>
      <c r="J8364" s="11" t="str">
        <f t="shared" si="1653"/>
        <v>X</v>
      </c>
      <c r="K8364" s="11" t="str">
        <f t="shared" si="1654"/>
        <v/>
      </c>
      <c r="L8364" s="11" t="str">
        <f t="shared" si="1655"/>
        <v/>
      </c>
      <c r="M8364" s="13"/>
      <c r="X8364" s="13"/>
    </row>
    <row r="8365" spans="1:24" x14ac:dyDescent="0.3">
      <c r="A8365" s="13"/>
      <c r="B8365" s="11">
        <v>9383</v>
      </c>
      <c r="C8365" s="14">
        <f t="shared" si="1646"/>
        <v>96.865899999999996</v>
      </c>
      <c r="D8365" s="13"/>
      <c r="E8365" s="14">
        <f t="shared" si="1647"/>
        <v>96.865300000000005</v>
      </c>
      <c r="F8365" s="21">
        <f t="shared" si="1656"/>
        <v>6</v>
      </c>
      <c r="G8365" s="13"/>
      <c r="H8365" s="21">
        <f t="shared" si="1648"/>
        <v>5.9999999999999991</v>
      </c>
      <c r="I8365" s="13"/>
      <c r="J8365" s="11" t="str">
        <f t="shared" si="1653"/>
        <v>X</v>
      </c>
      <c r="K8365" s="11" t="str">
        <f t="shared" si="1654"/>
        <v/>
      </c>
      <c r="L8365" s="11" t="str">
        <f t="shared" si="1655"/>
        <v/>
      </c>
      <c r="M8365" s="13"/>
      <c r="X8365" s="13"/>
    </row>
    <row r="8366" spans="1:24" x14ac:dyDescent="0.3">
      <c r="A8366" s="13"/>
      <c r="B8366" s="11">
        <v>9384</v>
      </c>
      <c r="C8366" s="14">
        <f t="shared" si="1646"/>
        <v>96.870999999999995</v>
      </c>
      <c r="D8366" s="13"/>
      <c r="E8366" s="14">
        <f t="shared" si="1647"/>
        <v>96.870500000000007</v>
      </c>
      <c r="F8366" s="21">
        <f t="shared" si="1656"/>
        <v>6</v>
      </c>
      <c r="G8366" s="13"/>
      <c r="H8366" s="21">
        <f t="shared" si="1648"/>
        <v>5</v>
      </c>
      <c r="I8366" s="13"/>
      <c r="J8366" s="11" t="str">
        <f t="shared" si="1653"/>
        <v/>
      </c>
      <c r="K8366" s="11" t="str">
        <f t="shared" si="1654"/>
        <v/>
      </c>
      <c r="L8366" s="11" t="str">
        <f t="shared" si="1655"/>
        <v>O</v>
      </c>
      <c r="M8366" s="13"/>
      <c r="X8366" s="13"/>
    </row>
    <row r="8367" spans="1:24" x14ac:dyDescent="0.3">
      <c r="A8367" s="13"/>
      <c r="B8367" s="11">
        <v>9385</v>
      </c>
      <c r="C8367" s="14">
        <f t="shared" si="1646"/>
        <v>96.876199999999997</v>
      </c>
      <c r="D8367" s="13"/>
      <c r="E8367" s="14">
        <f t="shared" si="1647"/>
        <v>96.875600000000006</v>
      </c>
      <c r="F8367" s="21">
        <f t="shared" si="1656"/>
        <v>6</v>
      </c>
      <c r="G8367" s="13"/>
      <c r="H8367" s="21">
        <f t="shared" si="1648"/>
        <v>5.9999999999999991</v>
      </c>
      <c r="I8367" s="13"/>
      <c r="J8367" s="11" t="str">
        <f t="shared" si="1653"/>
        <v>X</v>
      </c>
      <c r="K8367" s="11" t="str">
        <f t="shared" si="1654"/>
        <v/>
      </c>
      <c r="L8367" s="11" t="str">
        <f t="shared" si="1655"/>
        <v/>
      </c>
      <c r="M8367" s="13"/>
      <c r="X8367" s="13"/>
    </row>
    <row r="8368" spans="1:24" x14ac:dyDescent="0.3">
      <c r="A8368" s="13"/>
      <c r="B8368" s="11">
        <v>9386</v>
      </c>
      <c r="C8368" s="14">
        <f t="shared" si="1646"/>
        <v>96.881399999999999</v>
      </c>
      <c r="D8368" s="13"/>
      <c r="E8368" s="14">
        <f t="shared" si="1647"/>
        <v>96.880799999999994</v>
      </c>
      <c r="F8368" s="21">
        <f t="shared" si="1656"/>
        <v>6</v>
      </c>
      <c r="G8368" s="13"/>
      <c r="H8368" s="21">
        <f t="shared" si="1648"/>
        <v>5.9999999999999991</v>
      </c>
      <c r="I8368" s="13"/>
      <c r="J8368" s="11" t="str">
        <f t="shared" si="1653"/>
        <v>X</v>
      </c>
      <c r="K8368" s="11" t="str">
        <f t="shared" si="1654"/>
        <v/>
      </c>
      <c r="L8368" s="11" t="str">
        <f t="shared" si="1655"/>
        <v/>
      </c>
      <c r="M8368" s="13"/>
      <c r="X8368" s="13"/>
    </row>
    <row r="8369" spans="1:24" x14ac:dyDescent="0.3">
      <c r="A8369" s="13"/>
      <c r="B8369" s="11">
        <v>9387</v>
      </c>
      <c r="C8369" s="14">
        <f t="shared" si="1646"/>
        <v>96.886499999999998</v>
      </c>
      <c r="D8369" s="13"/>
      <c r="E8369" s="14">
        <f t="shared" si="1647"/>
        <v>96.885999999999996</v>
      </c>
      <c r="F8369" s="21">
        <f t="shared" si="1656"/>
        <v>5</v>
      </c>
      <c r="G8369" s="13"/>
      <c r="H8369" s="21">
        <f t="shared" si="1648"/>
        <v>5</v>
      </c>
      <c r="I8369" s="13"/>
      <c r="J8369" s="11" t="str">
        <f t="shared" si="1653"/>
        <v>X</v>
      </c>
      <c r="K8369" s="11" t="str">
        <f t="shared" si="1654"/>
        <v/>
      </c>
      <c r="L8369" s="11" t="str">
        <f t="shared" si="1655"/>
        <v/>
      </c>
      <c r="M8369" s="13"/>
      <c r="X8369" s="13"/>
    </row>
    <row r="8370" spans="1:24" x14ac:dyDescent="0.3">
      <c r="A8370" s="13"/>
      <c r="B8370" s="11">
        <v>9388</v>
      </c>
      <c r="C8370" s="14">
        <f t="shared" si="1646"/>
        <v>96.8917</v>
      </c>
      <c r="D8370" s="13"/>
      <c r="E8370" s="14">
        <f t="shared" si="1647"/>
        <v>96.891199999999998</v>
      </c>
      <c r="F8370" s="21">
        <f t="shared" si="1656"/>
        <v>5</v>
      </c>
      <c r="G8370" s="13"/>
      <c r="H8370" s="21">
        <f t="shared" si="1648"/>
        <v>5</v>
      </c>
      <c r="I8370" s="13"/>
      <c r="J8370" s="11" t="str">
        <f t="shared" si="1653"/>
        <v>X</v>
      </c>
      <c r="K8370" s="11" t="str">
        <f t="shared" si="1654"/>
        <v/>
      </c>
      <c r="L8370" s="11" t="str">
        <f t="shared" si="1655"/>
        <v/>
      </c>
      <c r="M8370" s="13"/>
      <c r="X8370" s="13"/>
    </row>
    <row r="8371" spans="1:24" x14ac:dyDescent="0.3">
      <c r="A8371" s="13"/>
      <c r="B8371" s="11">
        <v>9389</v>
      </c>
      <c r="C8371" s="14">
        <f t="shared" si="1646"/>
        <v>96.896900000000002</v>
      </c>
      <c r="D8371" s="13"/>
      <c r="E8371" s="14">
        <f t="shared" si="1647"/>
        <v>96.8964</v>
      </c>
      <c r="F8371" s="21">
        <f t="shared" si="1656"/>
        <v>5</v>
      </c>
      <c r="G8371" s="13"/>
      <c r="H8371" s="21">
        <f t="shared" si="1648"/>
        <v>5</v>
      </c>
      <c r="I8371" s="13"/>
      <c r="J8371" s="11" t="str">
        <f t="shared" si="1653"/>
        <v>X</v>
      </c>
      <c r="K8371" s="11" t="str">
        <f t="shared" si="1654"/>
        <v/>
      </c>
      <c r="L8371" s="11" t="str">
        <f t="shared" si="1655"/>
        <v/>
      </c>
      <c r="M8371" s="13"/>
      <c r="X8371" s="13"/>
    </row>
    <row r="8372" spans="1:24" x14ac:dyDescent="0.3">
      <c r="A8372" s="13"/>
      <c r="B8372" s="11">
        <v>9390</v>
      </c>
      <c r="C8372" s="14">
        <f t="shared" si="1646"/>
        <v>96.902000000000001</v>
      </c>
      <c r="D8372" s="13"/>
      <c r="E8372" s="14">
        <f t="shared" si="1647"/>
        <v>96.901600000000002</v>
      </c>
      <c r="F8372" s="21">
        <f t="shared" si="1656"/>
        <v>5</v>
      </c>
      <c r="G8372" s="13"/>
      <c r="H8372" s="21">
        <f t="shared" si="1648"/>
        <v>4</v>
      </c>
      <c r="I8372" s="13"/>
      <c r="J8372" s="11" t="str">
        <f t="shared" si="1653"/>
        <v/>
      </c>
      <c r="K8372" s="11" t="str">
        <f t="shared" si="1654"/>
        <v/>
      </c>
      <c r="L8372" s="11" t="str">
        <f t="shared" si="1655"/>
        <v>O</v>
      </c>
      <c r="M8372" s="13"/>
      <c r="X8372" s="13"/>
    </row>
    <row r="8373" spans="1:24" x14ac:dyDescent="0.3">
      <c r="A8373" s="13"/>
      <c r="B8373" s="11">
        <v>9391</v>
      </c>
      <c r="C8373" s="14">
        <f t="shared" si="1646"/>
        <v>96.907200000000003</v>
      </c>
      <c r="D8373" s="13"/>
      <c r="E8373" s="14">
        <f t="shared" si="1647"/>
        <v>96.906700000000001</v>
      </c>
      <c r="F8373" s="21">
        <f t="shared" si="1656"/>
        <v>4</v>
      </c>
      <c r="G8373" s="13"/>
      <c r="H8373" s="21">
        <f t="shared" si="1648"/>
        <v>5</v>
      </c>
      <c r="I8373" s="13"/>
      <c r="J8373" s="11" t="str">
        <f t="shared" si="1653"/>
        <v/>
      </c>
      <c r="K8373" s="11" t="str">
        <f t="shared" si="1654"/>
        <v>U</v>
      </c>
      <c r="L8373" s="11" t="str">
        <f t="shared" si="1655"/>
        <v/>
      </c>
      <c r="M8373" s="13"/>
      <c r="X8373" s="13"/>
    </row>
    <row r="8374" spans="1:24" x14ac:dyDescent="0.3">
      <c r="A8374" s="13"/>
      <c r="B8374" s="11">
        <v>9392</v>
      </c>
      <c r="C8374" s="14">
        <f t="shared" si="1646"/>
        <v>96.912300000000002</v>
      </c>
      <c r="D8374" s="13"/>
      <c r="E8374" s="14">
        <f t="shared" si="1647"/>
        <v>96.911900000000003</v>
      </c>
      <c r="F8374" s="21">
        <f t="shared" si="1656"/>
        <v>4</v>
      </c>
      <c r="G8374" s="13"/>
      <c r="H8374" s="21">
        <f t="shared" si="1648"/>
        <v>4</v>
      </c>
      <c r="I8374" s="13"/>
      <c r="J8374" s="11" t="str">
        <f t="shared" si="1653"/>
        <v>X</v>
      </c>
      <c r="K8374" s="11" t="str">
        <f t="shared" si="1654"/>
        <v/>
      </c>
      <c r="L8374" s="11" t="str">
        <f t="shared" si="1655"/>
        <v/>
      </c>
      <c r="M8374" s="13"/>
      <c r="X8374" s="13"/>
    </row>
    <row r="8375" spans="1:24" x14ac:dyDescent="0.3">
      <c r="A8375" s="13"/>
      <c r="B8375" s="11">
        <v>9393</v>
      </c>
      <c r="C8375" s="14">
        <f t="shared" si="1646"/>
        <v>96.917500000000004</v>
      </c>
      <c r="D8375" s="13"/>
      <c r="E8375" s="14">
        <f t="shared" si="1647"/>
        <v>96.917100000000005</v>
      </c>
      <c r="F8375" s="21">
        <f t="shared" si="1656"/>
        <v>4</v>
      </c>
      <c r="G8375" s="13"/>
      <c r="H8375" s="21">
        <f t="shared" si="1648"/>
        <v>4</v>
      </c>
      <c r="I8375" s="13"/>
      <c r="J8375" s="11" t="str">
        <f t="shared" si="1653"/>
        <v>X</v>
      </c>
      <c r="K8375" s="11" t="str">
        <f t="shared" si="1654"/>
        <v/>
      </c>
      <c r="L8375" s="11" t="str">
        <f t="shared" si="1655"/>
        <v/>
      </c>
      <c r="M8375" s="13"/>
      <c r="X8375" s="13"/>
    </row>
    <row r="8376" spans="1:24" x14ac:dyDescent="0.3">
      <c r="A8376" s="13"/>
      <c r="B8376" s="11">
        <v>9394</v>
      </c>
      <c r="C8376" s="14">
        <f t="shared" si="1646"/>
        <v>96.922600000000003</v>
      </c>
      <c r="D8376" s="13"/>
      <c r="E8376" s="14">
        <f t="shared" si="1647"/>
        <v>96.922300000000007</v>
      </c>
      <c r="F8376" s="21">
        <f t="shared" si="1656"/>
        <v>4</v>
      </c>
      <c r="G8376" s="13"/>
      <c r="H8376" s="21">
        <f t="shared" si="1648"/>
        <v>2.9999999999999996</v>
      </c>
      <c r="I8376" s="13"/>
      <c r="J8376" s="11" t="str">
        <f t="shared" si="1653"/>
        <v/>
      </c>
      <c r="K8376" s="11" t="str">
        <f t="shared" si="1654"/>
        <v/>
      </c>
      <c r="L8376" s="11" t="str">
        <f t="shared" si="1655"/>
        <v>O</v>
      </c>
      <c r="M8376" s="13"/>
      <c r="X8376" s="13"/>
    </row>
    <row r="8377" spans="1:24" x14ac:dyDescent="0.3">
      <c r="A8377" s="13"/>
      <c r="B8377" s="11">
        <v>9395</v>
      </c>
      <c r="C8377" s="14">
        <f t="shared" si="1646"/>
        <v>96.927800000000005</v>
      </c>
      <c r="D8377" s="13"/>
      <c r="E8377" s="14">
        <f t="shared" si="1647"/>
        <v>96.927499999999995</v>
      </c>
      <c r="F8377" s="21">
        <f t="shared" si="1656"/>
        <v>3</v>
      </c>
      <c r="G8377" s="13"/>
      <c r="H8377" s="21">
        <f t="shared" si="1648"/>
        <v>2.9999999999999996</v>
      </c>
      <c r="I8377" s="13"/>
      <c r="J8377" s="11" t="str">
        <f t="shared" si="1653"/>
        <v>X</v>
      </c>
      <c r="K8377" s="11" t="str">
        <f t="shared" si="1654"/>
        <v/>
      </c>
      <c r="L8377" s="11" t="str">
        <f t="shared" si="1655"/>
        <v/>
      </c>
      <c r="M8377" s="13"/>
      <c r="X8377" s="13"/>
    </row>
    <row r="8378" spans="1:24" x14ac:dyDescent="0.3">
      <c r="A8378" s="13"/>
      <c r="B8378" s="11">
        <v>9396</v>
      </c>
      <c r="C8378" s="14">
        <f t="shared" si="1646"/>
        <v>96.933000000000007</v>
      </c>
      <c r="D8378" s="13"/>
      <c r="E8378" s="14">
        <f t="shared" si="1647"/>
        <v>96.932599999999994</v>
      </c>
      <c r="F8378" s="21">
        <f t="shared" si="1656"/>
        <v>3</v>
      </c>
      <c r="G8378" s="13"/>
      <c r="H8378" s="21">
        <f t="shared" si="1648"/>
        <v>4</v>
      </c>
      <c r="I8378" s="13"/>
      <c r="J8378" s="11" t="str">
        <f t="shared" si="1653"/>
        <v/>
      </c>
      <c r="K8378" s="11" t="str">
        <f t="shared" si="1654"/>
        <v>U</v>
      </c>
      <c r="L8378" s="11" t="str">
        <f t="shared" si="1655"/>
        <v/>
      </c>
      <c r="M8378" s="13"/>
      <c r="X8378" s="13"/>
    </row>
    <row r="8379" spans="1:24" x14ac:dyDescent="0.3">
      <c r="A8379" s="13"/>
      <c r="B8379" s="11">
        <v>9397</v>
      </c>
      <c r="C8379" s="14">
        <f t="shared" si="1646"/>
        <v>96.938100000000006</v>
      </c>
      <c r="D8379" s="13"/>
      <c r="E8379" s="14">
        <f t="shared" si="1647"/>
        <v>96.937799999999996</v>
      </c>
      <c r="F8379" s="21">
        <f t="shared" si="1656"/>
        <v>3</v>
      </c>
      <c r="G8379" s="13"/>
      <c r="H8379" s="21">
        <f t="shared" si="1648"/>
        <v>2.9999999999999996</v>
      </c>
      <c r="I8379" s="13"/>
      <c r="J8379" s="11" t="str">
        <f t="shared" si="1653"/>
        <v>X</v>
      </c>
      <c r="K8379" s="11" t="str">
        <f t="shared" si="1654"/>
        <v/>
      </c>
      <c r="L8379" s="11" t="str">
        <f t="shared" si="1655"/>
        <v/>
      </c>
      <c r="M8379" s="13"/>
      <c r="X8379" s="13"/>
    </row>
    <row r="8380" spans="1:24" x14ac:dyDescent="0.3">
      <c r="A8380" s="13"/>
      <c r="B8380" s="11">
        <v>9398</v>
      </c>
      <c r="C8380" s="14">
        <f t="shared" si="1646"/>
        <v>96.943299999999994</v>
      </c>
      <c r="D8380" s="13"/>
      <c r="E8380" s="14">
        <f t="shared" si="1647"/>
        <v>96.942999999999998</v>
      </c>
      <c r="F8380" s="21">
        <f t="shared" si="1656"/>
        <v>3</v>
      </c>
      <c r="G8380" s="13"/>
      <c r="H8380" s="21">
        <f t="shared" si="1648"/>
        <v>2.9999999999999996</v>
      </c>
      <c r="I8380" s="13"/>
      <c r="J8380" s="11" t="str">
        <f t="shared" si="1653"/>
        <v>X</v>
      </c>
      <c r="K8380" s="11" t="str">
        <f t="shared" si="1654"/>
        <v/>
      </c>
      <c r="L8380" s="11" t="str">
        <f t="shared" si="1655"/>
        <v/>
      </c>
      <c r="M8380" s="13"/>
      <c r="X8380" s="13"/>
    </row>
    <row r="8381" spans="1:24" x14ac:dyDescent="0.3">
      <c r="A8381" s="13"/>
      <c r="B8381" s="11">
        <v>9399</v>
      </c>
      <c r="C8381" s="14">
        <f t="shared" si="1646"/>
        <v>96.948400000000007</v>
      </c>
      <c r="D8381" s="13"/>
      <c r="E8381" s="14">
        <f t="shared" si="1647"/>
        <v>96.9482</v>
      </c>
      <c r="F8381" s="21">
        <f t="shared" si="1656"/>
        <v>2</v>
      </c>
      <c r="G8381" s="13"/>
      <c r="H8381" s="21">
        <f t="shared" si="1648"/>
        <v>2</v>
      </c>
      <c r="I8381" s="13"/>
      <c r="J8381" s="11" t="str">
        <f t="shared" si="1653"/>
        <v>X</v>
      </c>
      <c r="K8381" s="11" t="str">
        <f t="shared" si="1654"/>
        <v/>
      </c>
      <c r="L8381" s="11" t="str">
        <f t="shared" si="1655"/>
        <v/>
      </c>
      <c r="M8381" s="13"/>
      <c r="X8381" s="13"/>
    </row>
    <row r="8382" spans="1:24" x14ac:dyDescent="0.3">
      <c r="A8382" s="13"/>
      <c r="B8382" s="11">
        <v>9400</v>
      </c>
      <c r="C8382" s="14">
        <f t="shared" si="1646"/>
        <v>96.953599999999994</v>
      </c>
      <c r="D8382" s="13"/>
      <c r="E8382" s="14">
        <f t="shared" si="1647"/>
        <v>96.953400000000002</v>
      </c>
      <c r="F8382" s="21">
        <f t="shared" si="1656"/>
        <v>2</v>
      </c>
      <c r="G8382" s="13"/>
      <c r="H8382" s="21">
        <f t="shared" si="1648"/>
        <v>2</v>
      </c>
      <c r="I8382" s="13"/>
      <c r="J8382" s="11" t="str">
        <f t="shared" si="1653"/>
        <v>X</v>
      </c>
      <c r="K8382" s="11" t="str">
        <f t="shared" si="1654"/>
        <v/>
      </c>
      <c r="L8382" s="11" t="str">
        <f t="shared" si="1655"/>
        <v/>
      </c>
      <c r="M8382" s="13"/>
      <c r="X8382" s="13"/>
    </row>
    <row r="8383" spans="1:24" x14ac:dyDescent="0.3">
      <c r="A8383" s="13"/>
      <c r="B8383" s="11">
        <v>9401</v>
      </c>
      <c r="C8383" s="14">
        <f t="shared" si="1646"/>
        <v>96.958799999999997</v>
      </c>
      <c r="D8383" s="13"/>
      <c r="E8383" s="14">
        <f t="shared" si="1647"/>
        <v>96.958500000000001</v>
      </c>
      <c r="F8383" s="21">
        <f t="shared" si="1656"/>
        <v>2</v>
      </c>
      <c r="G8383" s="13"/>
      <c r="H8383" s="21">
        <f t="shared" si="1648"/>
        <v>2.9999999999999996</v>
      </c>
      <c r="I8383" s="13"/>
      <c r="J8383" s="11" t="str">
        <f t="shared" si="1653"/>
        <v/>
      </c>
      <c r="K8383" s="11" t="str">
        <f t="shared" si="1654"/>
        <v>U</v>
      </c>
      <c r="L8383" s="11" t="str">
        <f t="shared" si="1655"/>
        <v/>
      </c>
      <c r="M8383" s="13"/>
      <c r="X8383" s="13"/>
    </row>
    <row r="8384" spans="1:24" x14ac:dyDescent="0.3">
      <c r="A8384" s="13"/>
      <c r="B8384" s="11">
        <v>9402</v>
      </c>
      <c r="C8384" s="14">
        <f t="shared" si="1646"/>
        <v>96.963899999999995</v>
      </c>
      <c r="D8384" s="13"/>
      <c r="E8384" s="14">
        <f t="shared" si="1647"/>
        <v>96.963700000000003</v>
      </c>
      <c r="F8384" s="21">
        <f t="shared" si="1656"/>
        <v>2</v>
      </c>
      <c r="G8384" s="13"/>
      <c r="H8384" s="21">
        <f t="shared" si="1648"/>
        <v>2</v>
      </c>
      <c r="I8384" s="13"/>
      <c r="J8384" s="11" t="str">
        <f t="shared" si="1653"/>
        <v>X</v>
      </c>
      <c r="K8384" s="11" t="str">
        <f t="shared" si="1654"/>
        <v/>
      </c>
      <c r="L8384" s="11" t="str">
        <f t="shared" si="1655"/>
        <v/>
      </c>
      <c r="M8384" s="13"/>
      <c r="X8384" s="13"/>
    </row>
    <row r="8385" spans="1:24" x14ac:dyDescent="0.3">
      <c r="A8385" s="13"/>
      <c r="B8385" s="11">
        <v>9403</v>
      </c>
      <c r="C8385" s="14">
        <f t="shared" si="1646"/>
        <v>96.969099999999997</v>
      </c>
      <c r="D8385" s="13"/>
      <c r="E8385" s="14">
        <f t="shared" si="1647"/>
        <v>96.968900000000005</v>
      </c>
      <c r="F8385" s="21">
        <f t="shared" si="1656"/>
        <v>1</v>
      </c>
      <c r="G8385" s="13"/>
      <c r="H8385" s="21">
        <f t="shared" si="1648"/>
        <v>2</v>
      </c>
      <c r="I8385" s="13"/>
      <c r="J8385" s="11" t="str">
        <f t="shared" si="1653"/>
        <v/>
      </c>
      <c r="K8385" s="11" t="str">
        <f t="shared" si="1654"/>
        <v>U</v>
      </c>
      <c r="L8385" s="11" t="str">
        <f t="shared" si="1655"/>
        <v/>
      </c>
      <c r="M8385" s="13"/>
      <c r="X8385" s="13"/>
    </row>
    <row r="8386" spans="1:24" x14ac:dyDescent="0.3">
      <c r="A8386" s="13"/>
      <c r="B8386" s="11">
        <v>9404</v>
      </c>
      <c r="C8386" s="14">
        <f t="shared" si="1646"/>
        <v>96.974199999999996</v>
      </c>
      <c r="D8386" s="13"/>
      <c r="E8386" s="14">
        <f t="shared" si="1647"/>
        <v>96.974100000000007</v>
      </c>
      <c r="F8386" s="21">
        <f t="shared" si="1656"/>
        <v>1</v>
      </c>
      <c r="G8386" s="13"/>
      <c r="H8386" s="21">
        <f t="shared" si="1648"/>
        <v>1</v>
      </c>
      <c r="I8386" s="13"/>
      <c r="J8386" s="11" t="str">
        <f t="shared" si="1653"/>
        <v>X</v>
      </c>
      <c r="K8386" s="11" t="str">
        <f t="shared" si="1654"/>
        <v/>
      </c>
      <c r="L8386" s="11" t="str">
        <f t="shared" si="1655"/>
        <v/>
      </c>
      <c r="M8386" s="13"/>
      <c r="X8386" s="13"/>
    </row>
    <row r="8387" spans="1:24" x14ac:dyDescent="0.3">
      <c r="A8387" s="13"/>
      <c r="B8387" s="11">
        <v>9405</v>
      </c>
      <c r="C8387" s="14">
        <f t="shared" si="1646"/>
        <v>96.979399999999998</v>
      </c>
      <c r="D8387" s="13"/>
      <c r="E8387" s="14">
        <f t="shared" si="1647"/>
        <v>96.979299999999995</v>
      </c>
      <c r="F8387" s="21">
        <f t="shared" si="1656"/>
        <v>1</v>
      </c>
      <c r="G8387" s="13"/>
      <c r="H8387" s="21">
        <f t="shared" si="1648"/>
        <v>1</v>
      </c>
      <c r="I8387" s="13"/>
      <c r="J8387" s="11" t="str">
        <f t="shared" si="1653"/>
        <v>X</v>
      </c>
      <c r="K8387" s="11" t="str">
        <f t="shared" si="1654"/>
        <v/>
      </c>
      <c r="L8387" s="11" t="str">
        <f t="shared" si="1655"/>
        <v/>
      </c>
      <c r="M8387" s="13"/>
      <c r="X8387" s="13"/>
    </row>
    <row r="8388" spans="1:24" x14ac:dyDescent="0.3">
      <c r="A8388" s="13"/>
      <c r="B8388" s="11">
        <v>9406</v>
      </c>
      <c r="C8388" s="14">
        <f t="shared" si="1646"/>
        <v>96.984499999999997</v>
      </c>
      <c r="D8388" s="13"/>
      <c r="E8388" s="14">
        <f t="shared" si="1647"/>
        <v>96.984499999999997</v>
      </c>
      <c r="F8388" s="21">
        <f t="shared" si="1656"/>
        <v>1</v>
      </c>
      <c r="G8388" s="13"/>
      <c r="H8388" s="21">
        <f t="shared" si="1648"/>
        <v>0</v>
      </c>
      <c r="I8388" s="13"/>
      <c r="J8388" s="11" t="str">
        <f t="shared" si="1653"/>
        <v/>
      </c>
      <c r="K8388" s="11" t="str">
        <f t="shared" si="1654"/>
        <v/>
      </c>
      <c r="L8388" s="11" t="str">
        <f t="shared" si="1655"/>
        <v>O</v>
      </c>
      <c r="M8388" s="13"/>
      <c r="X8388" s="13"/>
    </row>
    <row r="8389" spans="1:24" x14ac:dyDescent="0.3">
      <c r="A8389" s="13"/>
      <c r="B8389" s="11">
        <v>9407</v>
      </c>
      <c r="C8389" s="14">
        <f t="shared" si="1646"/>
        <v>96.989699999999999</v>
      </c>
      <c r="D8389" s="13"/>
      <c r="E8389" s="14">
        <f t="shared" si="1647"/>
        <v>96.989599999999996</v>
      </c>
      <c r="F8389" s="21">
        <f t="shared" si="1656"/>
        <v>0</v>
      </c>
      <c r="G8389" s="13"/>
      <c r="H8389" s="21">
        <f t="shared" si="1648"/>
        <v>1</v>
      </c>
      <c r="I8389" s="13"/>
      <c r="J8389" s="11" t="str">
        <f t="shared" si="1653"/>
        <v/>
      </c>
      <c r="K8389" s="11" t="str">
        <f t="shared" si="1654"/>
        <v>U</v>
      </c>
      <c r="L8389" s="11" t="str">
        <f t="shared" si="1655"/>
        <v/>
      </c>
      <c r="M8389" s="13"/>
      <c r="X8389" s="13"/>
    </row>
    <row r="8390" spans="1:24" x14ac:dyDescent="0.3">
      <c r="A8390" s="13"/>
      <c r="B8390" s="11">
        <v>9408</v>
      </c>
      <c r="C8390" s="14">
        <f t="shared" ref="C8390:C8453" si="1657">ROUND(SQRT(B8390),4)</f>
        <v>96.994799999999998</v>
      </c>
      <c r="D8390" s="13"/>
      <c r="E8390" s="14">
        <f t="shared" si="1647"/>
        <v>96.994799999999998</v>
      </c>
      <c r="F8390" s="21">
        <f t="shared" si="1656"/>
        <v>0</v>
      </c>
      <c r="G8390" s="13"/>
      <c r="H8390" s="21">
        <f t="shared" si="1648"/>
        <v>0</v>
      </c>
      <c r="I8390" s="13"/>
      <c r="J8390" s="11" t="str">
        <f t="shared" si="1653"/>
        <v>X</v>
      </c>
      <c r="K8390" s="11" t="str">
        <f t="shared" si="1654"/>
        <v/>
      </c>
      <c r="L8390" s="11" t="str">
        <f t="shared" si="1655"/>
        <v/>
      </c>
      <c r="M8390" s="13"/>
      <c r="X8390" s="13"/>
    </row>
    <row r="8391" spans="1:24" x14ac:dyDescent="0.3">
      <c r="A8391" s="13"/>
      <c r="B8391" s="11">
        <v>9409</v>
      </c>
      <c r="C8391" s="14">
        <f t="shared" si="1657"/>
        <v>97</v>
      </c>
      <c r="D8391" s="13"/>
      <c r="E8391" s="14">
        <f>96+(B8391-9216)/193</f>
        <v>97</v>
      </c>
      <c r="F8391" s="20"/>
      <c r="G8391" s="13"/>
      <c r="H8391" s="21">
        <f t="shared" ref="H8391:H8454" si="1658">ROUND(C8391-E8391,4)*10000</f>
        <v>0</v>
      </c>
      <c r="I8391" s="13"/>
      <c r="J8391" s="10">
        <f>COUNTIF(J8199:J8390,"X")</f>
        <v>135</v>
      </c>
      <c r="K8391" s="10">
        <f>COUNTIF(K8199:K8390,"U")</f>
        <v>15</v>
      </c>
      <c r="L8391" s="10">
        <f>COUNTIF(L8199:L8390,"O")</f>
        <v>42</v>
      </c>
      <c r="M8391" s="13"/>
      <c r="X8391" s="13"/>
    </row>
    <row r="8392" spans="1:24" x14ac:dyDescent="0.3">
      <c r="A8392" s="13"/>
      <c r="B8392" s="11">
        <v>9410</v>
      </c>
      <c r="C8392" s="14">
        <f t="shared" si="1657"/>
        <v>97.005200000000002</v>
      </c>
      <c r="D8392" s="13"/>
      <c r="E8392" s="14">
        <f t="shared" ref="E8392:E8455" si="1659">ROUND(97+(B8392-9409)/195,4)</f>
        <v>97.005099999999999</v>
      </c>
      <c r="F8392" s="21">
        <f t="shared" ref="F8392:F8418" si="1660">ROUND(((E8392-97)/0.14)*(13/2),0)</f>
        <v>0</v>
      </c>
      <c r="G8392" s="13"/>
      <c r="H8392" s="21">
        <f t="shared" si="1658"/>
        <v>1</v>
      </c>
      <c r="I8392" s="13"/>
      <c r="J8392" s="11" t="str">
        <f t="shared" ref="J8392:J8423" si="1661">IF(H8392=F8392,"X","")</f>
        <v/>
      </c>
      <c r="K8392" s="11" t="str">
        <f t="shared" ref="K8392:K8423" si="1662">IF(H8392&gt;F8392,"U","")</f>
        <v>U</v>
      </c>
      <c r="L8392" s="11" t="str">
        <f t="shared" ref="L8392:L8423" si="1663">IF(H8392&lt;F8392,"O","")</f>
        <v/>
      </c>
      <c r="M8392" s="13"/>
      <c r="X8392" s="13"/>
    </row>
    <row r="8393" spans="1:24" x14ac:dyDescent="0.3">
      <c r="A8393" s="13"/>
      <c r="B8393" s="11">
        <v>9411</v>
      </c>
      <c r="C8393" s="14">
        <f t="shared" si="1657"/>
        <v>97.010300000000001</v>
      </c>
      <c r="D8393" s="13"/>
      <c r="E8393" s="14">
        <f t="shared" si="1659"/>
        <v>97.010300000000001</v>
      </c>
      <c r="F8393" s="21">
        <f t="shared" si="1660"/>
        <v>0</v>
      </c>
      <c r="G8393" s="13"/>
      <c r="H8393" s="21">
        <f t="shared" si="1658"/>
        <v>0</v>
      </c>
      <c r="I8393" s="13"/>
      <c r="J8393" s="11" t="str">
        <f t="shared" si="1661"/>
        <v>X</v>
      </c>
      <c r="K8393" s="11" t="str">
        <f t="shared" si="1662"/>
        <v/>
      </c>
      <c r="L8393" s="11" t="str">
        <f t="shared" si="1663"/>
        <v/>
      </c>
      <c r="M8393" s="13"/>
      <c r="X8393" s="13"/>
    </row>
    <row r="8394" spans="1:24" x14ac:dyDescent="0.3">
      <c r="A8394" s="13"/>
      <c r="B8394" s="11">
        <v>9412</v>
      </c>
      <c r="C8394" s="14">
        <f t="shared" si="1657"/>
        <v>97.015500000000003</v>
      </c>
      <c r="D8394" s="13"/>
      <c r="E8394" s="14">
        <f t="shared" si="1659"/>
        <v>97.0154</v>
      </c>
      <c r="F8394" s="21">
        <f t="shared" si="1660"/>
        <v>1</v>
      </c>
      <c r="G8394" s="13"/>
      <c r="H8394" s="21">
        <f t="shared" si="1658"/>
        <v>1</v>
      </c>
      <c r="I8394" s="13"/>
      <c r="J8394" s="11" t="str">
        <f t="shared" si="1661"/>
        <v>X</v>
      </c>
      <c r="K8394" s="11" t="str">
        <f t="shared" si="1662"/>
        <v/>
      </c>
      <c r="L8394" s="11" t="str">
        <f t="shared" si="1663"/>
        <v/>
      </c>
      <c r="M8394" s="13"/>
      <c r="X8394" s="13"/>
    </row>
    <row r="8395" spans="1:24" x14ac:dyDescent="0.3">
      <c r="A8395" s="13"/>
      <c r="B8395" s="11">
        <v>9413</v>
      </c>
      <c r="C8395" s="14">
        <f t="shared" si="1657"/>
        <v>97.020600000000002</v>
      </c>
      <c r="D8395" s="13"/>
      <c r="E8395" s="14">
        <f t="shared" si="1659"/>
        <v>97.020499999999998</v>
      </c>
      <c r="F8395" s="21">
        <f t="shared" si="1660"/>
        <v>1</v>
      </c>
      <c r="G8395" s="13"/>
      <c r="H8395" s="21">
        <f t="shared" si="1658"/>
        <v>1</v>
      </c>
      <c r="I8395" s="13"/>
      <c r="J8395" s="11" t="str">
        <f t="shared" si="1661"/>
        <v>X</v>
      </c>
      <c r="K8395" s="11" t="str">
        <f t="shared" si="1662"/>
        <v/>
      </c>
      <c r="L8395" s="11" t="str">
        <f t="shared" si="1663"/>
        <v/>
      </c>
      <c r="M8395" s="13"/>
      <c r="X8395" s="13"/>
    </row>
    <row r="8396" spans="1:24" x14ac:dyDescent="0.3">
      <c r="A8396" s="13"/>
      <c r="B8396" s="11">
        <v>9414</v>
      </c>
      <c r="C8396" s="14">
        <f t="shared" si="1657"/>
        <v>97.025800000000004</v>
      </c>
      <c r="D8396" s="13"/>
      <c r="E8396" s="14">
        <f t="shared" si="1659"/>
        <v>97.025599999999997</v>
      </c>
      <c r="F8396" s="21">
        <f t="shared" si="1660"/>
        <v>1</v>
      </c>
      <c r="G8396" s="13"/>
      <c r="H8396" s="21">
        <f t="shared" si="1658"/>
        <v>2</v>
      </c>
      <c r="I8396" s="13"/>
      <c r="J8396" s="11" t="str">
        <f t="shared" si="1661"/>
        <v/>
      </c>
      <c r="K8396" s="11" t="str">
        <f t="shared" si="1662"/>
        <v>U</v>
      </c>
      <c r="L8396" s="11" t="str">
        <f t="shared" si="1663"/>
        <v/>
      </c>
      <c r="M8396" s="13"/>
      <c r="X8396" s="13"/>
    </row>
    <row r="8397" spans="1:24" x14ac:dyDescent="0.3">
      <c r="A8397" s="13"/>
      <c r="B8397" s="11">
        <v>9415</v>
      </c>
      <c r="C8397" s="14">
        <f t="shared" si="1657"/>
        <v>97.030900000000003</v>
      </c>
      <c r="D8397" s="13"/>
      <c r="E8397" s="14">
        <f t="shared" si="1659"/>
        <v>97.030799999999999</v>
      </c>
      <c r="F8397" s="21">
        <f t="shared" si="1660"/>
        <v>1</v>
      </c>
      <c r="G8397" s="13"/>
      <c r="H8397" s="21">
        <f t="shared" si="1658"/>
        <v>1</v>
      </c>
      <c r="I8397" s="13"/>
      <c r="J8397" s="11" t="str">
        <f t="shared" si="1661"/>
        <v>X</v>
      </c>
      <c r="K8397" s="11" t="str">
        <f t="shared" si="1662"/>
        <v/>
      </c>
      <c r="L8397" s="11" t="str">
        <f t="shared" si="1663"/>
        <v/>
      </c>
      <c r="M8397" s="13"/>
      <c r="X8397" s="13"/>
    </row>
    <row r="8398" spans="1:24" x14ac:dyDescent="0.3">
      <c r="A8398" s="13"/>
      <c r="B8398" s="11">
        <v>9416</v>
      </c>
      <c r="C8398" s="14">
        <f t="shared" si="1657"/>
        <v>97.036100000000005</v>
      </c>
      <c r="D8398" s="13"/>
      <c r="E8398" s="14">
        <f t="shared" si="1659"/>
        <v>97.035899999999998</v>
      </c>
      <c r="F8398" s="21">
        <f t="shared" si="1660"/>
        <v>2</v>
      </c>
      <c r="G8398" s="13"/>
      <c r="H8398" s="21">
        <f t="shared" si="1658"/>
        <v>2</v>
      </c>
      <c r="I8398" s="13"/>
      <c r="J8398" s="11" t="str">
        <f t="shared" si="1661"/>
        <v>X</v>
      </c>
      <c r="K8398" s="11" t="str">
        <f t="shared" si="1662"/>
        <v/>
      </c>
      <c r="L8398" s="11" t="str">
        <f t="shared" si="1663"/>
        <v/>
      </c>
      <c r="M8398" s="13"/>
      <c r="X8398" s="13"/>
    </row>
    <row r="8399" spans="1:24" x14ac:dyDescent="0.3">
      <c r="A8399" s="13"/>
      <c r="B8399" s="11">
        <v>9417</v>
      </c>
      <c r="C8399" s="14">
        <f t="shared" si="1657"/>
        <v>97.041200000000003</v>
      </c>
      <c r="D8399" s="13"/>
      <c r="E8399" s="14">
        <f t="shared" si="1659"/>
        <v>97.040999999999997</v>
      </c>
      <c r="F8399" s="21">
        <f t="shared" si="1660"/>
        <v>2</v>
      </c>
      <c r="G8399" s="13"/>
      <c r="H8399" s="21">
        <f t="shared" si="1658"/>
        <v>2</v>
      </c>
      <c r="I8399" s="13"/>
      <c r="J8399" s="11" t="str">
        <f t="shared" si="1661"/>
        <v>X</v>
      </c>
      <c r="K8399" s="11" t="str">
        <f t="shared" si="1662"/>
        <v/>
      </c>
      <c r="L8399" s="11" t="str">
        <f t="shared" si="1663"/>
        <v/>
      </c>
      <c r="M8399" s="13"/>
      <c r="X8399" s="13"/>
    </row>
    <row r="8400" spans="1:24" x14ac:dyDescent="0.3">
      <c r="A8400" s="13"/>
      <c r="B8400" s="11">
        <v>9418</v>
      </c>
      <c r="C8400" s="14">
        <f t="shared" si="1657"/>
        <v>97.046400000000006</v>
      </c>
      <c r="D8400" s="13"/>
      <c r="E8400" s="14">
        <f t="shared" si="1659"/>
        <v>97.046199999999999</v>
      </c>
      <c r="F8400" s="21">
        <f t="shared" si="1660"/>
        <v>2</v>
      </c>
      <c r="G8400" s="13"/>
      <c r="H8400" s="21">
        <f t="shared" si="1658"/>
        <v>2</v>
      </c>
      <c r="I8400" s="13"/>
      <c r="J8400" s="11" t="str">
        <f t="shared" si="1661"/>
        <v>X</v>
      </c>
      <c r="K8400" s="11" t="str">
        <f t="shared" si="1662"/>
        <v/>
      </c>
      <c r="L8400" s="11" t="str">
        <f t="shared" si="1663"/>
        <v/>
      </c>
      <c r="M8400" s="13"/>
      <c r="X8400" s="13"/>
    </row>
    <row r="8401" spans="1:24" x14ac:dyDescent="0.3">
      <c r="A8401" s="13"/>
      <c r="B8401" s="11">
        <v>9419</v>
      </c>
      <c r="C8401" s="14">
        <f t="shared" si="1657"/>
        <v>97.051500000000004</v>
      </c>
      <c r="D8401" s="13"/>
      <c r="E8401" s="14">
        <f t="shared" si="1659"/>
        <v>97.051299999999998</v>
      </c>
      <c r="F8401" s="21">
        <f t="shared" si="1660"/>
        <v>2</v>
      </c>
      <c r="G8401" s="13"/>
      <c r="H8401" s="21">
        <f t="shared" si="1658"/>
        <v>2</v>
      </c>
      <c r="I8401" s="13"/>
      <c r="J8401" s="11" t="str">
        <f t="shared" si="1661"/>
        <v>X</v>
      </c>
      <c r="K8401" s="11" t="str">
        <f t="shared" si="1662"/>
        <v/>
      </c>
      <c r="L8401" s="11" t="str">
        <f t="shared" si="1663"/>
        <v/>
      </c>
      <c r="M8401" s="13"/>
      <c r="X8401" s="13"/>
    </row>
    <row r="8402" spans="1:24" x14ac:dyDescent="0.3">
      <c r="A8402" s="13"/>
      <c r="B8402" s="11">
        <v>9420</v>
      </c>
      <c r="C8402" s="14">
        <f t="shared" si="1657"/>
        <v>97.056700000000006</v>
      </c>
      <c r="D8402" s="13"/>
      <c r="E8402" s="14">
        <f t="shared" si="1659"/>
        <v>97.056399999999996</v>
      </c>
      <c r="F8402" s="21">
        <f t="shared" si="1660"/>
        <v>3</v>
      </c>
      <c r="G8402" s="13"/>
      <c r="H8402" s="21">
        <f t="shared" si="1658"/>
        <v>2.9999999999999996</v>
      </c>
      <c r="I8402" s="13"/>
      <c r="J8402" s="11" t="str">
        <f t="shared" si="1661"/>
        <v>X</v>
      </c>
      <c r="K8402" s="11" t="str">
        <f t="shared" si="1662"/>
        <v/>
      </c>
      <c r="L8402" s="11" t="str">
        <f t="shared" si="1663"/>
        <v/>
      </c>
      <c r="M8402" s="13"/>
      <c r="X8402" s="13"/>
    </row>
    <row r="8403" spans="1:24" x14ac:dyDescent="0.3">
      <c r="A8403" s="13"/>
      <c r="B8403" s="11">
        <v>9421</v>
      </c>
      <c r="C8403" s="14">
        <f t="shared" si="1657"/>
        <v>97.061800000000005</v>
      </c>
      <c r="D8403" s="13"/>
      <c r="E8403" s="14">
        <f t="shared" si="1659"/>
        <v>97.061499999999995</v>
      </c>
      <c r="F8403" s="21">
        <f t="shared" si="1660"/>
        <v>3</v>
      </c>
      <c r="G8403" s="13"/>
      <c r="H8403" s="21">
        <f t="shared" si="1658"/>
        <v>2.9999999999999996</v>
      </c>
      <c r="I8403" s="13"/>
      <c r="J8403" s="11" t="str">
        <f t="shared" si="1661"/>
        <v>X</v>
      </c>
      <c r="K8403" s="11" t="str">
        <f t="shared" si="1662"/>
        <v/>
      </c>
      <c r="L8403" s="11" t="str">
        <f t="shared" si="1663"/>
        <v/>
      </c>
      <c r="M8403" s="13"/>
      <c r="X8403" s="13"/>
    </row>
    <row r="8404" spans="1:24" x14ac:dyDescent="0.3">
      <c r="A8404" s="13"/>
      <c r="B8404" s="11">
        <v>9422</v>
      </c>
      <c r="C8404" s="14">
        <f t="shared" si="1657"/>
        <v>97.066999999999993</v>
      </c>
      <c r="D8404" s="13"/>
      <c r="E8404" s="14">
        <f t="shared" si="1659"/>
        <v>97.066699999999997</v>
      </c>
      <c r="F8404" s="21">
        <f t="shared" si="1660"/>
        <v>3</v>
      </c>
      <c r="G8404" s="13"/>
      <c r="H8404" s="21">
        <f t="shared" si="1658"/>
        <v>2.9999999999999996</v>
      </c>
      <c r="I8404" s="13"/>
      <c r="J8404" s="11" t="str">
        <f t="shared" si="1661"/>
        <v>X</v>
      </c>
      <c r="K8404" s="11" t="str">
        <f t="shared" si="1662"/>
        <v/>
      </c>
      <c r="L8404" s="11" t="str">
        <f t="shared" si="1663"/>
        <v/>
      </c>
      <c r="M8404" s="13"/>
      <c r="X8404" s="13"/>
    </row>
    <row r="8405" spans="1:24" x14ac:dyDescent="0.3">
      <c r="A8405" s="13"/>
      <c r="B8405" s="11">
        <v>9423</v>
      </c>
      <c r="C8405" s="14">
        <f t="shared" si="1657"/>
        <v>97.072100000000006</v>
      </c>
      <c r="D8405" s="13"/>
      <c r="E8405" s="14">
        <f t="shared" si="1659"/>
        <v>97.071799999999996</v>
      </c>
      <c r="F8405" s="21">
        <f t="shared" si="1660"/>
        <v>3</v>
      </c>
      <c r="G8405" s="13"/>
      <c r="H8405" s="21">
        <f t="shared" si="1658"/>
        <v>2.9999999999999996</v>
      </c>
      <c r="I8405" s="13"/>
      <c r="J8405" s="11" t="str">
        <f t="shared" si="1661"/>
        <v>X</v>
      </c>
      <c r="K8405" s="11" t="str">
        <f t="shared" si="1662"/>
        <v/>
      </c>
      <c r="L8405" s="11" t="str">
        <f t="shared" si="1663"/>
        <v/>
      </c>
      <c r="M8405" s="13"/>
      <c r="X8405" s="13"/>
    </row>
    <row r="8406" spans="1:24" x14ac:dyDescent="0.3">
      <c r="A8406" s="13"/>
      <c r="B8406" s="11">
        <v>9424</v>
      </c>
      <c r="C8406" s="14">
        <f t="shared" si="1657"/>
        <v>97.077299999999994</v>
      </c>
      <c r="D8406" s="13"/>
      <c r="E8406" s="14">
        <f t="shared" si="1659"/>
        <v>97.076899999999995</v>
      </c>
      <c r="F8406" s="21">
        <f t="shared" si="1660"/>
        <v>4</v>
      </c>
      <c r="G8406" s="13"/>
      <c r="H8406" s="21">
        <f t="shared" si="1658"/>
        <v>4</v>
      </c>
      <c r="I8406" s="13"/>
      <c r="J8406" s="11" t="str">
        <f t="shared" si="1661"/>
        <v>X</v>
      </c>
      <c r="K8406" s="11" t="str">
        <f t="shared" si="1662"/>
        <v/>
      </c>
      <c r="L8406" s="11" t="str">
        <f t="shared" si="1663"/>
        <v/>
      </c>
      <c r="M8406" s="13"/>
      <c r="X8406" s="13"/>
    </row>
    <row r="8407" spans="1:24" x14ac:dyDescent="0.3">
      <c r="A8407" s="13"/>
      <c r="B8407" s="11">
        <v>9425</v>
      </c>
      <c r="C8407" s="14">
        <f t="shared" si="1657"/>
        <v>97.082400000000007</v>
      </c>
      <c r="D8407" s="13"/>
      <c r="E8407" s="14">
        <f t="shared" si="1659"/>
        <v>97.082099999999997</v>
      </c>
      <c r="F8407" s="21">
        <f t="shared" si="1660"/>
        <v>4</v>
      </c>
      <c r="G8407" s="13"/>
      <c r="H8407" s="21">
        <f t="shared" si="1658"/>
        <v>2.9999999999999996</v>
      </c>
      <c r="I8407" s="13"/>
      <c r="J8407" s="11" t="str">
        <f t="shared" si="1661"/>
        <v/>
      </c>
      <c r="K8407" s="11" t="str">
        <f t="shared" si="1662"/>
        <v/>
      </c>
      <c r="L8407" s="11" t="str">
        <f t="shared" si="1663"/>
        <v>O</v>
      </c>
      <c r="M8407" s="13"/>
      <c r="X8407" s="13"/>
    </row>
    <row r="8408" spans="1:24" x14ac:dyDescent="0.3">
      <c r="A8408" s="13"/>
      <c r="B8408" s="11">
        <v>9426</v>
      </c>
      <c r="C8408" s="14">
        <f t="shared" si="1657"/>
        <v>97.087599999999995</v>
      </c>
      <c r="D8408" s="13"/>
      <c r="E8408" s="14">
        <f t="shared" si="1659"/>
        <v>97.087199999999996</v>
      </c>
      <c r="F8408" s="21">
        <f t="shared" si="1660"/>
        <v>4</v>
      </c>
      <c r="G8408" s="13"/>
      <c r="H8408" s="21">
        <f t="shared" si="1658"/>
        <v>4</v>
      </c>
      <c r="I8408" s="13"/>
      <c r="J8408" s="11" t="str">
        <f t="shared" si="1661"/>
        <v>X</v>
      </c>
      <c r="K8408" s="11" t="str">
        <f t="shared" si="1662"/>
        <v/>
      </c>
      <c r="L8408" s="11" t="str">
        <f t="shared" si="1663"/>
        <v/>
      </c>
      <c r="M8408" s="13"/>
      <c r="X8408" s="13"/>
    </row>
    <row r="8409" spans="1:24" x14ac:dyDescent="0.3">
      <c r="A8409" s="13"/>
      <c r="B8409" s="11">
        <v>9427</v>
      </c>
      <c r="C8409" s="14">
        <f t="shared" si="1657"/>
        <v>97.092699999999994</v>
      </c>
      <c r="D8409" s="13"/>
      <c r="E8409" s="14">
        <f t="shared" si="1659"/>
        <v>97.092299999999994</v>
      </c>
      <c r="F8409" s="21">
        <f t="shared" si="1660"/>
        <v>4</v>
      </c>
      <c r="G8409" s="13"/>
      <c r="H8409" s="21">
        <f t="shared" si="1658"/>
        <v>4</v>
      </c>
      <c r="I8409" s="13"/>
      <c r="J8409" s="11" t="str">
        <f t="shared" si="1661"/>
        <v>X</v>
      </c>
      <c r="K8409" s="11" t="str">
        <f t="shared" si="1662"/>
        <v/>
      </c>
      <c r="L8409" s="11" t="str">
        <f t="shared" si="1663"/>
        <v/>
      </c>
      <c r="M8409" s="13"/>
      <c r="X8409" s="13"/>
    </row>
    <row r="8410" spans="1:24" x14ac:dyDescent="0.3">
      <c r="A8410" s="13"/>
      <c r="B8410" s="11">
        <v>9428</v>
      </c>
      <c r="C8410" s="14">
        <f t="shared" si="1657"/>
        <v>97.097899999999996</v>
      </c>
      <c r="D8410" s="13"/>
      <c r="E8410" s="14">
        <f t="shared" si="1659"/>
        <v>97.097399999999993</v>
      </c>
      <c r="F8410" s="21">
        <f t="shared" si="1660"/>
        <v>5</v>
      </c>
      <c r="G8410" s="13"/>
      <c r="H8410" s="21">
        <f t="shared" si="1658"/>
        <v>5</v>
      </c>
      <c r="I8410" s="13"/>
      <c r="J8410" s="11" t="str">
        <f t="shared" si="1661"/>
        <v>X</v>
      </c>
      <c r="K8410" s="11" t="str">
        <f t="shared" si="1662"/>
        <v/>
      </c>
      <c r="L8410" s="11" t="str">
        <f t="shared" si="1663"/>
        <v/>
      </c>
      <c r="M8410" s="13"/>
      <c r="X8410" s="13"/>
    </row>
    <row r="8411" spans="1:24" x14ac:dyDescent="0.3">
      <c r="A8411" s="13"/>
      <c r="B8411" s="11">
        <v>9429</v>
      </c>
      <c r="C8411" s="14">
        <f t="shared" si="1657"/>
        <v>97.102999999999994</v>
      </c>
      <c r="D8411" s="13"/>
      <c r="E8411" s="14">
        <f t="shared" si="1659"/>
        <v>97.102599999999995</v>
      </c>
      <c r="F8411" s="21">
        <f t="shared" si="1660"/>
        <v>5</v>
      </c>
      <c r="G8411" s="13"/>
      <c r="H8411" s="21">
        <f t="shared" si="1658"/>
        <v>4</v>
      </c>
      <c r="I8411" s="13"/>
      <c r="J8411" s="11" t="str">
        <f t="shared" si="1661"/>
        <v/>
      </c>
      <c r="K8411" s="11" t="str">
        <f t="shared" si="1662"/>
        <v/>
      </c>
      <c r="L8411" s="11" t="str">
        <f t="shared" si="1663"/>
        <v>O</v>
      </c>
      <c r="M8411" s="13"/>
      <c r="X8411" s="13"/>
    </row>
    <row r="8412" spans="1:24" x14ac:dyDescent="0.3">
      <c r="A8412" s="13"/>
      <c r="B8412" s="11">
        <v>9430</v>
      </c>
      <c r="C8412" s="14">
        <f t="shared" si="1657"/>
        <v>97.108199999999997</v>
      </c>
      <c r="D8412" s="13"/>
      <c r="E8412" s="14">
        <f t="shared" si="1659"/>
        <v>97.107699999999994</v>
      </c>
      <c r="F8412" s="21">
        <f t="shared" si="1660"/>
        <v>5</v>
      </c>
      <c r="G8412" s="13"/>
      <c r="H8412" s="21">
        <f t="shared" si="1658"/>
        <v>5</v>
      </c>
      <c r="I8412" s="13"/>
      <c r="J8412" s="11" t="str">
        <f t="shared" si="1661"/>
        <v>X</v>
      </c>
      <c r="K8412" s="11" t="str">
        <f t="shared" si="1662"/>
        <v/>
      </c>
      <c r="L8412" s="11" t="str">
        <f t="shared" si="1663"/>
        <v/>
      </c>
      <c r="M8412" s="13"/>
      <c r="X8412" s="13"/>
    </row>
    <row r="8413" spans="1:24" x14ac:dyDescent="0.3">
      <c r="A8413" s="13"/>
      <c r="B8413" s="11">
        <v>9431</v>
      </c>
      <c r="C8413" s="14">
        <f t="shared" si="1657"/>
        <v>97.113299999999995</v>
      </c>
      <c r="D8413" s="13"/>
      <c r="E8413" s="14">
        <f t="shared" si="1659"/>
        <v>97.112799999999993</v>
      </c>
      <c r="F8413" s="21">
        <f t="shared" si="1660"/>
        <v>5</v>
      </c>
      <c r="G8413" s="13"/>
      <c r="H8413" s="21">
        <f t="shared" si="1658"/>
        <v>5</v>
      </c>
      <c r="I8413" s="13"/>
      <c r="J8413" s="11" t="str">
        <f t="shared" si="1661"/>
        <v>X</v>
      </c>
      <c r="K8413" s="11" t="str">
        <f t="shared" si="1662"/>
        <v/>
      </c>
      <c r="L8413" s="11" t="str">
        <f t="shared" si="1663"/>
        <v/>
      </c>
      <c r="M8413" s="13"/>
      <c r="X8413" s="13"/>
    </row>
    <row r="8414" spans="1:24" x14ac:dyDescent="0.3">
      <c r="A8414" s="13"/>
      <c r="B8414" s="11">
        <v>9432</v>
      </c>
      <c r="C8414" s="14">
        <f t="shared" si="1657"/>
        <v>97.118499999999997</v>
      </c>
      <c r="D8414" s="13"/>
      <c r="E8414" s="14">
        <f t="shared" si="1659"/>
        <v>97.117900000000006</v>
      </c>
      <c r="F8414" s="21">
        <f t="shared" si="1660"/>
        <v>5</v>
      </c>
      <c r="G8414" s="13"/>
      <c r="H8414" s="21">
        <f t="shared" si="1658"/>
        <v>5.9999999999999991</v>
      </c>
      <c r="I8414" s="13"/>
      <c r="J8414" s="11" t="str">
        <f t="shared" si="1661"/>
        <v/>
      </c>
      <c r="K8414" s="11" t="str">
        <f t="shared" si="1662"/>
        <v>U</v>
      </c>
      <c r="L8414" s="11" t="str">
        <f t="shared" si="1663"/>
        <v/>
      </c>
      <c r="M8414" s="13"/>
      <c r="X8414" s="13"/>
    </row>
    <row r="8415" spans="1:24" x14ac:dyDescent="0.3">
      <c r="A8415" s="13"/>
      <c r="B8415" s="11">
        <v>9433</v>
      </c>
      <c r="C8415" s="14">
        <f t="shared" si="1657"/>
        <v>97.123599999999996</v>
      </c>
      <c r="D8415" s="13"/>
      <c r="E8415" s="14">
        <f t="shared" si="1659"/>
        <v>97.123099999999994</v>
      </c>
      <c r="F8415" s="21">
        <f t="shared" si="1660"/>
        <v>6</v>
      </c>
      <c r="G8415" s="13"/>
      <c r="H8415" s="21">
        <f t="shared" si="1658"/>
        <v>5</v>
      </c>
      <c r="I8415" s="13"/>
      <c r="J8415" s="11" t="str">
        <f t="shared" si="1661"/>
        <v/>
      </c>
      <c r="K8415" s="11" t="str">
        <f t="shared" si="1662"/>
        <v/>
      </c>
      <c r="L8415" s="11" t="str">
        <f t="shared" si="1663"/>
        <v>O</v>
      </c>
      <c r="M8415" s="13"/>
      <c r="X8415" s="13"/>
    </row>
    <row r="8416" spans="1:24" x14ac:dyDescent="0.3">
      <c r="A8416" s="13"/>
      <c r="B8416" s="11">
        <v>9434</v>
      </c>
      <c r="C8416" s="14">
        <f t="shared" si="1657"/>
        <v>97.128799999999998</v>
      </c>
      <c r="D8416" s="13"/>
      <c r="E8416" s="14">
        <f t="shared" si="1659"/>
        <v>97.128200000000007</v>
      </c>
      <c r="F8416" s="21">
        <f t="shared" si="1660"/>
        <v>6</v>
      </c>
      <c r="G8416" s="13"/>
      <c r="H8416" s="21">
        <f t="shared" si="1658"/>
        <v>5.9999999999999991</v>
      </c>
      <c r="I8416" s="13"/>
      <c r="J8416" s="11" t="str">
        <f t="shared" si="1661"/>
        <v>X</v>
      </c>
      <c r="K8416" s="11" t="str">
        <f t="shared" si="1662"/>
        <v/>
      </c>
      <c r="L8416" s="11" t="str">
        <f t="shared" si="1663"/>
        <v/>
      </c>
      <c r="M8416" s="13"/>
      <c r="X8416" s="13"/>
    </row>
    <row r="8417" spans="1:24" x14ac:dyDescent="0.3">
      <c r="A8417" s="13"/>
      <c r="B8417" s="11">
        <v>9435</v>
      </c>
      <c r="C8417" s="14">
        <f t="shared" si="1657"/>
        <v>97.133899999999997</v>
      </c>
      <c r="D8417" s="13"/>
      <c r="E8417" s="14">
        <f t="shared" si="1659"/>
        <v>97.133300000000006</v>
      </c>
      <c r="F8417" s="21">
        <f t="shared" si="1660"/>
        <v>6</v>
      </c>
      <c r="G8417" s="13"/>
      <c r="H8417" s="21">
        <f t="shared" si="1658"/>
        <v>5.9999999999999991</v>
      </c>
      <c r="I8417" s="13"/>
      <c r="J8417" s="11" t="str">
        <f t="shared" si="1661"/>
        <v>X</v>
      </c>
      <c r="K8417" s="11" t="str">
        <f t="shared" si="1662"/>
        <v/>
      </c>
      <c r="L8417" s="11" t="str">
        <f t="shared" si="1663"/>
        <v/>
      </c>
      <c r="M8417" s="13"/>
      <c r="X8417" s="13"/>
    </row>
    <row r="8418" spans="1:24" x14ac:dyDescent="0.3">
      <c r="A8418" s="13"/>
      <c r="B8418" s="11">
        <v>9436</v>
      </c>
      <c r="C8418" s="14">
        <f t="shared" si="1657"/>
        <v>97.139099999999999</v>
      </c>
      <c r="D8418" s="13"/>
      <c r="E8418" s="14">
        <f t="shared" si="1659"/>
        <v>97.138499999999993</v>
      </c>
      <c r="F8418" s="21">
        <f t="shared" si="1660"/>
        <v>6</v>
      </c>
      <c r="G8418" s="13"/>
      <c r="H8418" s="21">
        <f t="shared" si="1658"/>
        <v>5.9999999999999991</v>
      </c>
      <c r="I8418" s="13"/>
      <c r="J8418" s="11" t="str">
        <f t="shared" si="1661"/>
        <v>X</v>
      </c>
      <c r="K8418" s="11" t="str">
        <f t="shared" si="1662"/>
        <v/>
      </c>
      <c r="L8418" s="11" t="str">
        <f t="shared" si="1663"/>
        <v/>
      </c>
      <c r="M8418" s="13"/>
      <c r="X8418" s="13"/>
    </row>
    <row r="8419" spans="1:24" x14ac:dyDescent="0.3">
      <c r="A8419" s="13"/>
      <c r="B8419" s="11">
        <v>9437</v>
      </c>
      <c r="C8419" s="14">
        <f t="shared" si="1657"/>
        <v>97.144199999999998</v>
      </c>
      <c r="D8419" s="13"/>
      <c r="E8419" s="14">
        <f t="shared" si="1659"/>
        <v>97.143600000000006</v>
      </c>
      <c r="F8419" s="21">
        <f t="shared" ref="F8419:F8445" si="1664">ROUND((13/2)+(((E8419-97)-0.14)/0.14)*(13/3),0)</f>
        <v>7</v>
      </c>
      <c r="G8419" s="13"/>
      <c r="H8419" s="21">
        <f t="shared" si="1658"/>
        <v>5.9999999999999991</v>
      </c>
      <c r="I8419" s="13"/>
      <c r="J8419" s="11" t="str">
        <f t="shared" si="1661"/>
        <v/>
      </c>
      <c r="K8419" s="11" t="str">
        <f t="shared" si="1662"/>
        <v/>
      </c>
      <c r="L8419" s="11" t="str">
        <f t="shared" si="1663"/>
        <v>O</v>
      </c>
      <c r="M8419" s="13"/>
      <c r="X8419" s="13"/>
    </row>
    <row r="8420" spans="1:24" x14ac:dyDescent="0.3">
      <c r="A8420" s="13"/>
      <c r="B8420" s="11">
        <v>9438</v>
      </c>
      <c r="C8420" s="14">
        <f t="shared" si="1657"/>
        <v>97.1494</v>
      </c>
      <c r="D8420" s="13"/>
      <c r="E8420" s="14">
        <f t="shared" si="1659"/>
        <v>97.148700000000005</v>
      </c>
      <c r="F8420" s="21">
        <f t="shared" si="1664"/>
        <v>7</v>
      </c>
      <c r="G8420" s="13"/>
      <c r="H8420" s="21">
        <f t="shared" si="1658"/>
        <v>7</v>
      </c>
      <c r="I8420" s="13"/>
      <c r="J8420" s="11" t="str">
        <f t="shared" si="1661"/>
        <v>X</v>
      </c>
      <c r="K8420" s="11" t="str">
        <f t="shared" si="1662"/>
        <v/>
      </c>
      <c r="L8420" s="11" t="str">
        <f t="shared" si="1663"/>
        <v/>
      </c>
      <c r="M8420" s="13"/>
      <c r="X8420" s="13"/>
    </row>
    <row r="8421" spans="1:24" x14ac:dyDescent="0.3">
      <c r="A8421" s="13"/>
      <c r="B8421" s="11">
        <v>9439</v>
      </c>
      <c r="C8421" s="14">
        <f t="shared" si="1657"/>
        <v>97.154499999999999</v>
      </c>
      <c r="D8421" s="13"/>
      <c r="E8421" s="14">
        <f t="shared" si="1659"/>
        <v>97.153800000000004</v>
      </c>
      <c r="F8421" s="21">
        <f t="shared" si="1664"/>
        <v>7</v>
      </c>
      <c r="G8421" s="13"/>
      <c r="H8421" s="21">
        <f t="shared" si="1658"/>
        <v>7</v>
      </c>
      <c r="I8421" s="13"/>
      <c r="J8421" s="11" t="str">
        <f t="shared" si="1661"/>
        <v>X</v>
      </c>
      <c r="K8421" s="11" t="str">
        <f t="shared" si="1662"/>
        <v/>
      </c>
      <c r="L8421" s="11" t="str">
        <f t="shared" si="1663"/>
        <v/>
      </c>
      <c r="M8421" s="13"/>
      <c r="X8421" s="13"/>
    </row>
    <row r="8422" spans="1:24" x14ac:dyDescent="0.3">
      <c r="A8422" s="13"/>
      <c r="B8422" s="11">
        <v>9440</v>
      </c>
      <c r="C8422" s="14">
        <f t="shared" si="1657"/>
        <v>97.159700000000001</v>
      </c>
      <c r="D8422" s="13"/>
      <c r="E8422" s="14">
        <f t="shared" si="1659"/>
        <v>97.159000000000006</v>
      </c>
      <c r="F8422" s="21">
        <f t="shared" si="1664"/>
        <v>7</v>
      </c>
      <c r="G8422" s="13"/>
      <c r="H8422" s="21">
        <f t="shared" si="1658"/>
        <v>7</v>
      </c>
      <c r="I8422" s="13"/>
      <c r="J8422" s="11" t="str">
        <f t="shared" si="1661"/>
        <v>X</v>
      </c>
      <c r="K8422" s="11" t="str">
        <f t="shared" si="1662"/>
        <v/>
      </c>
      <c r="L8422" s="11" t="str">
        <f t="shared" si="1663"/>
        <v/>
      </c>
      <c r="M8422" s="13"/>
      <c r="X8422" s="13"/>
    </row>
    <row r="8423" spans="1:24" x14ac:dyDescent="0.3">
      <c r="A8423" s="13"/>
      <c r="B8423" s="11">
        <v>9441</v>
      </c>
      <c r="C8423" s="14">
        <f t="shared" si="1657"/>
        <v>97.1648</v>
      </c>
      <c r="D8423" s="13"/>
      <c r="E8423" s="14">
        <f t="shared" si="1659"/>
        <v>97.164100000000005</v>
      </c>
      <c r="F8423" s="21">
        <f t="shared" si="1664"/>
        <v>7</v>
      </c>
      <c r="G8423" s="13"/>
      <c r="H8423" s="21">
        <f t="shared" si="1658"/>
        <v>7</v>
      </c>
      <c r="I8423" s="13"/>
      <c r="J8423" s="11" t="str">
        <f t="shared" si="1661"/>
        <v>X</v>
      </c>
      <c r="K8423" s="11" t="str">
        <f t="shared" si="1662"/>
        <v/>
      </c>
      <c r="L8423" s="11" t="str">
        <f t="shared" si="1663"/>
        <v/>
      </c>
      <c r="M8423" s="13"/>
      <c r="X8423" s="13"/>
    </row>
    <row r="8424" spans="1:24" x14ac:dyDescent="0.3">
      <c r="A8424" s="13"/>
      <c r="B8424" s="11">
        <v>9442</v>
      </c>
      <c r="C8424" s="14">
        <f t="shared" si="1657"/>
        <v>97.17</v>
      </c>
      <c r="D8424" s="13"/>
      <c r="E8424" s="14">
        <f t="shared" si="1659"/>
        <v>97.169200000000004</v>
      </c>
      <c r="F8424" s="21">
        <f t="shared" si="1664"/>
        <v>7</v>
      </c>
      <c r="G8424" s="13"/>
      <c r="H8424" s="21">
        <f t="shared" si="1658"/>
        <v>8</v>
      </c>
      <c r="I8424" s="13"/>
      <c r="J8424" s="11" t="str">
        <f t="shared" ref="J8424:J8455" si="1665">IF(H8424=F8424,"X","")</f>
        <v/>
      </c>
      <c r="K8424" s="11" t="str">
        <f t="shared" ref="K8424:K8455" si="1666">IF(H8424&gt;F8424,"U","")</f>
        <v>U</v>
      </c>
      <c r="L8424" s="11" t="str">
        <f t="shared" ref="L8424:L8455" si="1667">IF(H8424&lt;F8424,"O","")</f>
        <v/>
      </c>
      <c r="M8424" s="13"/>
      <c r="X8424" s="13"/>
    </row>
    <row r="8425" spans="1:24" x14ac:dyDescent="0.3">
      <c r="A8425" s="13"/>
      <c r="B8425" s="11">
        <v>9443</v>
      </c>
      <c r="C8425" s="14">
        <f t="shared" si="1657"/>
        <v>97.1751</v>
      </c>
      <c r="D8425" s="13"/>
      <c r="E8425" s="14">
        <f t="shared" si="1659"/>
        <v>97.174400000000006</v>
      </c>
      <c r="F8425" s="21">
        <f t="shared" si="1664"/>
        <v>8</v>
      </c>
      <c r="G8425" s="13"/>
      <c r="H8425" s="21">
        <f t="shared" si="1658"/>
        <v>7</v>
      </c>
      <c r="I8425" s="13"/>
      <c r="J8425" s="11" t="str">
        <f t="shared" si="1665"/>
        <v/>
      </c>
      <c r="K8425" s="11" t="str">
        <f t="shared" si="1666"/>
        <v/>
      </c>
      <c r="L8425" s="11" t="str">
        <f t="shared" si="1667"/>
        <v>O</v>
      </c>
      <c r="M8425" s="13"/>
      <c r="X8425" s="13"/>
    </row>
    <row r="8426" spans="1:24" x14ac:dyDescent="0.3">
      <c r="A8426" s="13"/>
      <c r="B8426" s="11">
        <v>9444</v>
      </c>
      <c r="C8426" s="14">
        <f t="shared" si="1657"/>
        <v>97.180199999999999</v>
      </c>
      <c r="D8426" s="13"/>
      <c r="E8426" s="14">
        <f t="shared" si="1659"/>
        <v>97.179500000000004</v>
      </c>
      <c r="F8426" s="21">
        <f t="shared" si="1664"/>
        <v>8</v>
      </c>
      <c r="G8426" s="13"/>
      <c r="H8426" s="21">
        <f t="shared" si="1658"/>
        <v>7</v>
      </c>
      <c r="I8426" s="13"/>
      <c r="J8426" s="11" t="str">
        <f t="shared" si="1665"/>
        <v/>
      </c>
      <c r="K8426" s="11" t="str">
        <f t="shared" si="1666"/>
        <v/>
      </c>
      <c r="L8426" s="11" t="str">
        <f t="shared" si="1667"/>
        <v>O</v>
      </c>
      <c r="M8426" s="13"/>
      <c r="X8426" s="13"/>
    </row>
    <row r="8427" spans="1:24" x14ac:dyDescent="0.3">
      <c r="A8427" s="13"/>
      <c r="B8427" s="11">
        <v>9445</v>
      </c>
      <c r="C8427" s="14">
        <f t="shared" si="1657"/>
        <v>97.185400000000001</v>
      </c>
      <c r="D8427" s="13"/>
      <c r="E8427" s="14">
        <f t="shared" si="1659"/>
        <v>97.184600000000003</v>
      </c>
      <c r="F8427" s="21">
        <f t="shared" si="1664"/>
        <v>8</v>
      </c>
      <c r="G8427" s="13"/>
      <c r="H8427" s="21">
        <f t="shared" si="1658"/>
        <v>8</v>
      </c>
      <c r="I8427" s="13"/>
      <c r="J8427" s="11" t="str">
        <f t="shared" si="1665"/>
        <v>X</v>
      </c>
      <c r="K8427" s="11" t="str">
        <f t="shared" si="1666"/>
        <v/>
      </c>
      <c r="L8427" s="11" t="str">
        <f t="shared" si="1667"/>
        <v/>
      </c>
      <c r="M8427" s="13"/>
      <c r="X8427" s="13"/>
    </row>
    <row r="8428" spans="1:24" x14ac:dyDescent="0.3">
      <c r="A8428" s="13"/>
      <c r="B8428" s="11">
        <v>9446</v>
      </c>
      <c r="C8428" s="14">
        <f t="shared" si="1657"/>
        <v>97.1905</v>
      </c>
      <c r="D8428" s="13"/>
      <c r="E8428" s="14">
        <f t="shared" si="1659"/>
        <v>97.189700000000002</v>
      </c>
      <c r="F8428" s="21">
        <f t="shared" si="1664"/>
        <v>8</v>
      </c>
      <c r="G8428" s="13"/>
      <c r="H8428" s="21">
        <f t="shared" si="1658"/>
        <v>8</v>
      </c>
      <c r="I8428" s="13"/>
      <c r="J8428" s="11" t="str">
        <f t="shared" si="1665"/>
        <v>X</v>
      </c>
      <c r="K8428" s="11" t="str">
        <f t="shared" si="1666"/>
        <v/>
      </c>
      <c r="L8428" s="11" t="str">
        <f t="shared" si="1667"/>
        <v/>
      </c>
      <c r="M8428" s="13"/>
      <c r="X8428" s="13"/>
    </row>
    <row r="8429" spans="1:24" x14ac:dyDescent="0.3">
      <c r="A8429" s="13"/>
      <c r="B8429" s="11">
        <v>9447</v>
      </c>
      <c r="C8429" s="14">
        <f t="shared" si="1657"/>
        <v>97.195700000000002</v>
      </c>
      <c r="D8429" s="13"/>
      <c r="E8429" s="14">
        <f t="shared" si="1659"/>
        <v>97.194900000000004</v>
      </c>
      <c r="F8429" s="21">
        <f t="shared" si="1664"/>
        <v>8</v>
      </c>
      <c r="G8429" s="13"/>
      <c r="H8429" s="21">
        <f t="shared" si="1658"/>
        <v>8</v>
      </c>
      <c r="I8429" s="13"/>
      <c r="J8429" s="11" t="str">
        <f t="shared" si="1665"/>
        <v>X</v>
      </c>
      <c r="K8429" s="11" t="str">
        <f t="shared" si="1666"/>
        <v/>
      </c>
      <c r="L8429" s="11" t="str">
        <f t="shared" si="1667"/>
        <v/>
      </c>
      <c r="M8429" s="13"/>
      <c r="X8429" s="13"/>
    </row>
    <row r="8430" spans="1:24" x14ac:dyDescent="0.3">
      <c r="A8430" s="13"/>
      <c r="B8430" s="11">
        <v>9448</v>
      </c>
      <c r="C8430" s="14">
        <f t="shared" si="1657"/>
        <v>97.200800000000001</v>
      </c>
      <c r="D8430" s="13"/>
      <c r="E8430" s="14">
        <f t="shared" si="1659"/>
        <v>97.2</v>
      </c>
      <c r="F8430" s="21">
        <f t="shared" si="1664"/>
        <v>8</v>
      </c>
      <c r="G8430" s="13"/>
      <c r="H8430" s="21">
        <f t="shared" si="1658"/>
        <v>8</v>
      </c>
      <c r="I8430" s="13"/>
      <c r="J8430" s="11" t="str">
        <f t="shared" si="1665"/>
        <v>X</v>
      </c>
      <c r="K8430" s="11" t="str">
        <f t="shared" si="1666"/>
        <v/>
      </c>
      <c r="L8430" s="11" t="str">
        <f t="shared" si="1667"/>
        <v/>
      </c>
      <c r="M8430" s="13"/>
      <c r="X8430" s="13"/>
    </row>
    <row r="8431" spans="1:24" x14ac:dyDescent="0.3">
      <c r="A8431" s="13"/>
      <c r="B8431" s="11">
        <v>9449</v>
      </c>
      <c r="C8431" s="14">
        <f t="shared" si="1657"/>
        <v>97.206000000000003</v>
      </c>
      <c r="D8431" s="13"/>
      <c r="E8431" s="14">
        <f t="shared" si="1659"/>
        <v>97.205100000000002</v>
      </c>
      <c r="F8431" s="21">
        <f t="shared" si="1664"/>
        <v>9</v>
      </c>
      <c r="G8431" s="13"/>
      <c r="H8431" s="21">
        <f t="shared" si="1658"/>
        <v>9</v>
      </c>
      <c r="I8431" s="13"/>
      <c r="J8431" s="11" t="str">
        <f t="shared" si="1665"/>
        <v>X</v>
      </c>
      <c r="K8431" s="11" t="str">
        <f t="shared" si="1666"/>
        <v/>
      </c>
      <c r="L8431" s="11" t="str">
        <f t="shared" si="1667"/>
        <v/>
      </c>
      <c r="M8431" s="13"/>
      <c r="X8431" s="13"/>
    </row>
    <row r="8432" spans="1:24" x14ac:dyDescent="0.3">
      <c r="A8432" s="13"/>
      <c r="B8432" s="11">
        <v>9450</v>
      </c>
      <c r="C8432" s="14">
        <f t="shared" si="1657"/>
        <v>97.211100000000002</v>
      </c>
      <c r="D8432" s="13"/>
      <c r="E8432" s="14">
        <f t="shared" si="1659"/>
        <v>97.210300000000004</v>
      </c>
      <c r="F8432" s="21">
        <f t="shared" si="1664"/>
        <v>9</v>
      </c>
      <c r="G8432" s="13"/>
      <c r="H8432" s="21">
        <f t="shared" si="1658"/>
        <v>8</v>
      </c>
      <c r="I8432" s="13"/>
      <c r="J8432" s="11" t="str">
        <f t="shared" si="1665"/>
        <v/>
      </c>
      <c r="K8432" s="11" t="str">
        <f t="shared" si="1666"/>
        <v/>
      </c>
      <c r="L8432" s="11" t="str">
        <f t="shared" si="1667"/>
        <v>O</v>
      </c>
      <c r="M8432" s="13"/>
      <c r="X8432" s="13"/>
    </row>
    <row r="8433" spans="1:24" x14ac:dyDescent="0.3">
      <c r="A8433" s="13"/>
      <c r="B8433" s="11">
        <v>9451</v>
      </c>
      <c r="C8433" s="14">
        <f t="shared" si="1657"/>
        <v>97.216300000000004</v>
      </c>
      <c r="D8433" s="13"/>
      <c r="E8433" s="14">
        <f t="shared" si="1659"/>
        <v>97.215400000000002</v>
      </c>
      <c r="F8433" s="21">
        <f t="shared" si="1664"/>
        <v>9</v>
      </c>
      <c r="G8433" s="13"/>
      <c r="H8433" s="21">
        <f t="shared" si="1658"/>
        <v>9</v>
      </c>
      <c r="I8433" s="13"/>
      <c r="J8433" s="11" t="str">
        <f t="shared" si="1665"/>
        <v>X</v>
      </c>
      <c r="K8433" s="11" t="str">
        <f t="shared" si="1666"/>
        <v/>
      </c>
      <c r="L8433" s="11" t="str">
        <f t="shared" si="1667"/>
        <v/>
      </c>
      <c r="M8433" s="13"/>
      <c r="X8433" s="13"/>
    </row>
    <row r="8434" spans="1:24" x14ac:dyDescent="0.3">
      <c r="A8434" s="13"/>
      <c r="B8434" s="11">
        <v>9452</v>
      </c>
      <c r="C8434" s="14">
        <f t="shared" si="1657"/>
        <v>97.221400000000003</v>
      </c>
      <c r="D8434" s="13"/>
      <c r="E8434" s="14">
        <f t="shared" si="1659"/>
        <v>97.220500000000001</v>
      </c>
      <c r="F8434" s="21">
        <f t="shared" si="1664"/>
        <v>9</v>
      </c>
      <c r="G8434" s="13"/>
      <c r="H8434" s="21">
        <f t="shared" si="1658"/>
        <v>9</v>
      </c>
      <c r="I8434" s="13"/>
      <c r="J8434" s="11" t="str">
        <f t="shared" si="1665"/>
        <v>X</v>
      </c>
      <c r="K8434" s="11" t="str">
        <f t="shared" si="1666"/>
        <v/>
      </c>
      <c r="L8434" s="11" t="str">
        <f t="shared" si="1667"/>
        <v/>
      </c>
      <c r="M8434" s="13"/>
      <c r="X8434" s="13"/>
    </row>
    <row r="8435" spans="1:24" x14ac:dyDescent="0.3">
      <c r="A8435" s="13"/>
      <c r="B8435" s="11">
        <v>9453</v>
      </c>
      <c r="C8435" s="14">
        <f t="shared" si="1657"/>
        <v>97.226500000000001</v>
      </c>
      <c r="D8435" s="13"/>
      <c r="E8435" s="14">
        <f t="shared" si="1659"/>
        <v>97.2256</v>
      </c>
      <c r="F8435" s="21">
        <f t="shared" si="1664"/>
        <v>9</v>
      </c>
      <c r="G8435" s="13"/>
      <c r="H8435" s="21">
        <f t="shared" si="1658"/>
        <v>9</v>
      </c>
      <c r="I8435" s="13"/>
      <c r="J8435" s="11" t="str">
        <f t="shared" si="1665"/>
        <v>X</v>
      </c>
      <c r="K8435" s="11" t="str">
        <f t="shared" si="1666"/>
        <v/>
      </c>
      <c r="L8435" s="11" t="str">
        <f t="shared" si="1667"/>
        <v/>
      </c>
      <c r="M8435" s="13"/>
      <c r="X8435" s="13"/>
    </row>
    <row r="8436" spans="1:24" x14ac:dyDescent="0.3">
      <c r="A8436" s="13"/>
      <c r="B8436" s="11">
        <v>9454</v>
      </c>
      <c r="C8436" s="14">
        <f t="shared" si="1657"/>
        <v>97.231700000000004</v>
      </c>
      <c r="D8436" s="13"/>
      <c r="E8436" s="14">
        <f t="shared" si="1659"/>
        <v>97.230800000000002</v>
      </c>
      <c r="F8436" s="21">
        <f t="shared" si="1664"/>
        <v>9</v>
      </c>
      <c r="G8436" s="13"/>
      <c r="H8436" s="21">
        <f t="shared" si="1658"/>
        <v>9</v>
      </c>
      <c r="I8436" s="13"/>
      <c r="J8436" s="11" t="str">
        <f t="shared" si="1665"/>
        <v>X</v>
      </c>
      <c r="K8436" s="11" t="str">
        <f t="shared" si="1666"/>
        <v/>
      </c>
      <c r="L8436" s="11" t="str">
        <f t="shared" si="1667"/>
        <v/>
      </c>
      <c r="M8436" s="13"/>
      <c r="X8436" s="13"/>
    </row>
    <row r="8437" spans="1:24" x14ac:dyDescent="0.3">
      <c r="A8437" s="13"/>
      <c r="B8437" s="11">
        <v>9455</v>
      </c>
      <c r="C8437" s="14">
        <f t="shared" si="1657"/>
        <v>97.236800000000002</v>
      </c>
      <c r="D8437" s="13"/>
      <c r="E8437" s="14">
        <f t="shared" si="1659"/>
        <v>97.235900000000001</v>
      </c>
      <c r="F8437" s="21">
        <f t="shared" si="1664"/>
        <v>9</v>
      </c>
      <c r="G8437" s="13"/>
      <c r="H8437" s="21">
        <f t="shared" si="1658"/>
        <v>9</v>
      </c>
      <c r="I8437" s="13"/>
      <c r="J8437" s="11" t="str">
        <f t="shared" si="1665"/>
        <v>X</v>
      </c>
      <c r="K8437" s="11" t="str">
        <f t="shared" si="1666"/>
        <v/>
      </c>
      <c r="L8437" s="11" t="str">
        <f t="shared" si="1667"/>
        <v/>
      </c>
      <c r="M8437" s="13"/>
      <c r="X8437" s="13"/>
    </row>
    <row r="8438" spans="1:24" x14ac:dyDescent="0.3">
      <c r="A8438" s="13"/>
      <c r="B8438" s="11">
        <v>9456</v>
      </c>
      <c r="C8438" s="14">
        <f t="shared" si="1657"/>
        <v>97.242000000000004</v>
      </c>
      <c r="D8438" s="13"/>
      <c r="E8438" s="14">
        <f t="shared" si="1659"/>
        <v>97.241</v>
      </c>
      <c r="F8438" s="21">
        <f t="shared" si="1664"/>
        <v>10</v>
      </c>
      <c r="G8438" s="13"/>
      <c r="H8438" s="21">
        <f t="shared" si="1658"/>
        <v>10</v>
      </c>
      <c r="I8438" s="13"/>
      <c r="J8438" s="11" t="str">
        <f t="shared" si="1665"/>
        <v>X</v>
      </c>
      <c r="K8438" s="11" t="str">
        <f t="shared" si="1666"/>
        <v/>
      </c>
      <c r="L8438" s="11" t="str">
        <f t="shared" si="1667"/>
        <v/>
      </c>
      <c r="M8438" s="13"/>
      <c r="X8438" s="13"/>
    </row>
    <row r="8439" spans="1:24" x14ac:dyDescent="0.3">
      <c r="A8439" s="13"/>
      <c r="B8439" s="11">
        <v>9457</v>
      </c>
      <c r="C8439" s="14">
        <f t="shared" si="1657"/>
        <v>97.247100000000003</v>
      </c>
      <c r="D8439" s="13"/>
      <c r="E8439" s="14">
        <f t="shared" si="1659"/>
        <v>97.246200000000002</v>
      </c>
      <c r="F8439" s="21">
        <f t="shared" si="1664"/>
        <v>10</v>
      </c>
      <c r="G8439" s="13"/>
      <c r="H8439" s="21">
        <f t="shared" si="1658"/>
        <v>9</v>
      </c>
      <c r="I8439" s="13"/>
      <c r="J8439" s="11" t="str">
        <f t="shared" si="1665"/>
        <v/>
      </c>
      <c r="K8439" s="11" t="str">
        <f t="shared" si="1666"/>
        <v/>
      </c>
      <c r="L8439" s="11" t="str">
        <f t="shared" si="1667"/>
        <v>O</v>
      </c>
      <c r="M8439" s="13"/>
      <c r="X8439" s="13"/>
    </row>
    <row r="8440" spans="1:24" x14ac:dyDescent="0.3">
      <c r="A8440" s="13"/>
      <c r="B8440" s="11">
        <v>9458</v>
      </c>
      <c r="C8440" s="14">
        <f t="shared" si="1657"/>
        <v>97.252200000000002</v>
      </c>
      <c r="D8440" s="13"/>
      <c r="E8440" s="14">
        <f t="shared" si="1659"/>
        <v>97.251300000000001</v>
      </c>
      <c r="F8440" s="21">
        <f t="shared" si="1664"/>
        <v>10</v>
      </c>
      <c r="G8440" s="13"/>
      <c r="H8440" s="21">
        <f t="shared" si="1658"/>
        <v>9</v>
      </c>
      <c r="I8440" s="13"/>
      <c r="J8440" s="11" t="str">
        <f t="shared" si="1665"/>
        <v/>
      </c>
      <c r="K8440" s="11" t="str">
        <f t="shared" si="1666"/>
        <v/>
      </c>
      <c r="L8440" s="11" t="str">
        <f t="shared" si="1667"/>
        <v>O</v>
      </c>
      <c r="M8440" s="13"/>
      <c r="X8440" s="13"/>
    </row>
    <row r="8441" spans="1:24" x14ac:dyDescent="0.3">
      <c r="A8441" s="13"/>
      <c r="B8441" s="11">
        <v>9459</v>
      </c>
      <c r="C8441" s="14">
        <f t="shared" si="1657"/>
        <v>97.257400000000004</v>
      </c>
      <c r="D8441" s="13"/>
      <c r="E8441" s="14">
        <f t="shared" si="1659"/>
        <v>97.256399999999999</v>
      </c>
      <c r="F8441" s="21">
        <f t="shared" si="1664"/>
        <v>10</v>
      </c>
      <c r="G8441" s="13"/>
      <c r="H8441" s="21">
        <f t="shared" si="1658"/>
        <v>10</v>
      </c>
      <c r="I8441" s="13"/>
      <c r="J8441" s="11" t="str">
        <f t="shared" si="1665"/>
        <v>X</v>
      </c>
      <c r="K8441" s="11" t="str">
        <f t="shared" si="1666"/>
        <v/>
      </c>
      <c r="L8441" s="11" t="str">
        <f t="shared" si="1667"/>
        <v/>
      </c>
      <c r="M8441" s="13"/>
      <c r="X8441" s="13"/>
    </row>
    <row r="8442" spans="1:24" x14ac:dyDescent="0.3">
      <c r="A8442" s="13"/>
      <c r="B8442" s="11">
        <v>9460</v>
      </c>
      <c r="C8442" s="14">
        <f t="shared" si="1657"/>
        <v>97.262500000000003</v>
      </c>
      <c r="D8442" s="13"/>
      <c r="E8442" s="14">
        <f t="shared" si="1659"/>
        <v>97.261499999999998</v>
      </c>
      <c r="F8442" s="21">
        <f t="shared" si="1664"/>
        <v>10</v>
      </c>
      <c r="G8442" s="13"/>
      <c r="H8442" s="21">
        <f t="shared" si="1658"/>
        <v>10</v>
      </c>
      <c r="I8442" s="13"/>
      <c r="J8442" s="11" t="str">
        <f t="shared" si="1665"/>
        <v>X</v>
      </c>
      <c r="K8442" s="11" t="str">
        <f t="shared" si="1666"/>
        <v/>
      </c>
      <c r="L8442" s="11" t="str">
        <f t="shared" si="1667"/>
        <v/>
      </c>
      <c r="M8442" s="13"/>
      <c r="X8442" s="13"/>
    </row>
    <row r="8443" spans="1:24" x14ac:dyDescent="0.3">
      <c r="A8443" s="13"/>
      <c r="B8443" s="11">
        <v>9461</v>
      </c>
      <c r="C8443" s="14">
        <f t="shared" si="1657"/>
        <v>97.267700000000005</v>
      </c>
      <c r="D8443" s="13"/>
      <c r="E8443" s="14">
        <f t="shared" si="1659"/>
        <v>97.2667</v>
      </c>
      <c r="F8443" s="21">
        <f t="shared" si="1664"/>
        <v>10</v>
      </c>
      <c r="G8443" s="13"/>
      <c r="H8443" s="21">
        <f t="shared" si="1658"/>
        <v>10</v>
      </c>
      <c r="I8443" s="13"/>
      <c r="J8443" s="11" t="str">
        <f t="shared" si="1665"/>
        <v>X</v>
      </c>
      <c r="K8443" s="11" t="str">
        <f t="shared" si="1666"/>
        <v/>
      </c>
      <c r="L8443" s="11" t="str">
        <f t="shared" si="1667"/>
        <v/>
      </c>
      <c r="M8443" s="13"/>
      <c r="X8443" s="13"/>
    </row>
    <row r="8444" spans="1:24" x14ac:dyDescent="0.3">
      <c r="A8444" s="13"/>
      <c r="B8444" s="11">
        <v>9462</v>
      </c>
      <c r="C8444" s="14">
        <f t="shared" si="1657"/>
        <v>97.272800000000004</v>
      </c>
      <c r="D8444" s="13"/>
      <c r="E8444" s="14">
        <f t="shared" si="1659"/>
        <v>97.271799999999999</v>
      </c>
      <c r="F8444" s="21">
        <f t="shared" si="1664"/>
        <v>11</v>
      </c>
      <c r="G8444" s="13"/>
      <c r="H8444" s="21">
        <f t="shared" si="1658"/>
        <v>10</v>
      </c>
      <c r="I8444" s="13"/>
      <c r="J8444" s="11" t="str">
        <f t="shared" si="1665"/>
        <v/>
      </c>
      <c r="K8444" s="11" t="str">
        <f t="shared" si="1666"/>
        <v/>
      </c>
      <c r="L8444" s="11" t="str">
        <f t="shared" si="1667"/>
        <v>O</v>
      </c>
      <c r="M8444" s="13"/>
      <c r="X8444" s="13"/>
    </row>
    <row r="8445" spans="1:24" x14ac:dyDescent="0.3">
      <c r="A8445" s="13"/>
      <c r="B8445" s="11">
        <v>9463</v>
      </c>
      <c r="C8445" s="14">
        <f t="shared" si="1657"/>
        <v>97.278000000000006</v>
      </c>
      <c r="D8445" s="13"/>
      <c r="E8445" s="14">
        <f t="shared" si="1659"/>
        <v>97.276899999999998</v>
      </c>
      <c r="F8445" s="21">
        <f t="shared" si="1664"/>
        <v>11</v>
      </c>
      <c r="G8445" s="13"/>
      <c r="H8445" s="21">
        <f t="shared" si="1658"/>
        <v>11</v>
      </c>
      <c r="I8445" s="13"/>
      <c r="J8445" s="11" t="str">
        <f t="shared" si="1665"/>
        <v>X</v>
      </c>
      <c r="K8445" s="11" t="str">
        <f t="shared" si="1666"/>
        <v/>
      </c>
      <c r="L8445" s="11" t="str">
        <f t="shared" si="1667"/>
        <v/>
      </c>
      <c r="M8445" s="13"/>
      <c r="X8445" s="13"/>
    </row>
    <row r="8446" spans="1:24" x14ac:dyDescent="0.3">
      <c r="A8446" s="13"/>
      <c r="B8446" s="11">
        <v>9464</v>
      </c>
      <c r="C8446" s="14">
        <f t="shared" si="1657"/>
        <v>97.283100000000005</v>
      </c>
      <c r="D8446" s="13"/>
      <c r="E8446" s="14">
        <f t="shared" si="1659"/>
        <v>97.2821</v>
      </c>
      <c r="F8446" s="21">
        <f t="shared" ref="F8446:F8472" si="1668">ROUND(13-((0.42-(E8446-97))/0.14)*(13/6),0)</f>
        <v>11</v>
      </c>
      <c r="G8446" s="13"/>
      <c r="H8446" s="21">
        <f t="shared" si="1658"/>
        <v>10</v>
      </c>
      <c r="I8446" s="13"/>
      <c r="J8446" s="11" t="str">
        <f t="shared" si="1665"/>
        <v/>
      </c>
      <c r="K8446" s="11" t="str">
        <f t="shared" si="1666"/>
        <v/>
      </c>
      <c r="L8446" s="11" t="str">
        <f t="shared" si="1667"/>
        <v>O</v>
      </c>
      <c r="M8446" s="13"/>
      <c r="X8446" s="13"/>
    </row>
    <row r="8447" spans="1:24" x14ac:dyDescent="0.3">
      <c r="A8447" s="13"/>
      <c r="B8447" s="11">
        <v>9465</v>
      </c>
      <c r="C8447" s="14">
        <f t="shared" si="1657"/>
        <v>97.288200000000003</v>
      </c>
      <c r="D8447" s="13"/>
      <c r="E8447" s="14">
        <f t="shared" si="1659"/>
        <v>97.287199999999999</v>
      </c>
      <c r="F8447" s="21">
        <f t="shared" si="1668"/>
        <v>11</v>
      </c>
      <c r="G8447" s="13"/>
      <c r="H8447" s="21">
        <f t="shared" si="1658"/>
        <v>10</v>
      </c>
      <c r="I8447" s="13"/>
      <c r="J8447" s="11" t="str">
        <f t="shared" si="1665"/>
        <v/>
      </c>
      <c r="K8447" s="11" t="str">
        <f t="shared" si="1666"/>
        <v/>
      </c>
      <c r="L8447" s="11" t="str">
        <f t="shared" si="1667"/>
        <v>O</v>
      </c>
      <c r="M8447" s="13"/>
      <c r="X8447" s="13"/>
    </row>
    <row r="8448" spans="1:24" x14ac:dyDescent="0.3">
      <c r="A8448" s="13"/>
      <c r="B8448" s="11">
        <v>9466</v>
      </c>
      <c r="C8448" s="14">
        <f t="shared" si="1657"/>
        <v>97.293400000000005</v>
      </c>
      <c r="D8448" s="13"/>
      <c r="E8448" s="14">
        <f t="shared" si="1659"/>
        <v>97.292299999999997</v>
      </c>
      <c r="F8448" s="21">
        <f t="shared" si="1668"/>
        <v>11</v>
      </c>
      <c r="G8448" s="13"/>
      <c r="H8448" s="21">
        <f t="shared" si="1658"/>
        <v>11</v>
      </c>
      <c r="I8448" s="13"/>
      <c r="J8448" s="11" t="str">
        <f t="shared" si="1665"/>
        <v>X</v>
      </c>
      <c r="K8448" s="11" t="str">
        <f t="shared" si="1666"/>
        <v/>
      </c>
      <c r="L8448" s="11" t="str">
        <f t="shared" si="1667"/>
        <v/>
      </c>
      <c r="M8448" s="13"/>
      <c r="X8448" s="13"/>
    </row>
    <row r="8449" spans="1:24" x14ac:dyDescent="0.3">
      <c r="A8449" s="13"/>
      <c r="B8449" s="11">
        <v>9467</v>
      </c>
      <c r="C8449" s="14">
        <f t="shared" si="1657"/>
        <v>97.298500000000004</v>
      </c>
      <c r="D8449" s="13"/>
      <c r="E8449" s="14">
        <f t="shared" si="1659"/>
        <v>97.297399999999996</v>
      </c>
      <c r="F8449" s="21">
        <f t="shared" si="1668"/>
        <v>11</v>
      </c>
      <c r="G8449" s="13"/>
      <c r="H8449" s="21">
        <f t="shared" si="1658"/>
        <v>11</v>
      </c>
      <c r="I8449" s="13"/>
      <c r="J8449" s="11" t="str">
        <f t="shared" si="1665"/>
        <v>X</v>
      </c>
      <c r="K8449" s="11" t="str">
        <f t="shared" si="1666"/>
        <v/>
      </c>
      <c r="L8449" s="11" t="str">
        <f t="shared" si="1667"/>
        <v/>
      </c>
      <c r="M8449" s="13"/>
      <c r="X8449" s="13"/>
    </row>
    <row r="8450" spans="1:24" x14ac:dyDescent="0.3">
      <c r="A8450" s="13"/>
      <c r="B8450" s="11">
        <v>9468</v>
      </c>
      <c r="C8450" s="14">
        <f t="shared" si="1657"/>
        <v>97.303600000000003</v>
      </c>
      <c r="D8450" s="13"/>
      <c r="E8450" s="14">
        <f t="shared" si="1659"/>
        <v>97.302599999999998</v>
      </c>
      <c r="F8450" s="21">
        <f t="shared" si="1668"/>
        <v>11</v>
      </c>
      <c r="G8450" s="13"/>
      <c r="H8450" s="21">
        <f t="shared" si="1658"/>
        <v>10</v>
      </c>
      <c r="I8450" s="13"/>
      <c r="J8450" s="11" t="str">
        <f t="shared" si="1665"/>
        <v/>
      </c>
      <c r="K8450" s="11" t="str">
        <f t="shared" si="1666"/>
        <v/>
      </c>
      <c r="L8450" s="11" t="str">
        <f t="shared" si="1667"/>
        <v>O</v>
      </c>
      <c r="M8450" s="13"/>
      <c r="X8450" s="13"/>
    </row>
    <row r="8451" spans="1:24" x14ac:dyDescent="0.3">
      <c r="A8451" s="13"/>
      <c r="B8451" s="11">
        <v>9469</v>
      </c>
      <c r="C8451" s="14">
        <f t="shared" si="1657"/>
        <v>97.308800000000005</v>
      </c>
      <c r="D8451" s="13"/>
      <c r="E8451" s="14">
        <f t="shared" si="1659"/>
        <v>97.307699999999997</v>
      </c>
      <c r="F8451" s="21">
        <f t="shared" si="1668"/>
        <v>11</v>
      </c>
      <c r="G8451" s="13"/>
      <c r="H8451" s="21">
        <f t="shared" si="1658"/>
        <v>11</v>
      </c>
      <c r="I8451" s="13"/>
      <c r="J8451" s="11" t="str">
        <f t="shared" si="1665"/>
        <v>X</v>
      </c>
      <c r="K8451" s="11" t="str">
        <f t="shared" si="1666"/>
        <v/>
      </c>
      <c r="L8451" s="11" t="str">
        <f t="shared" si="1667"/>
        <v/>
      </c>
      <c r="M8451" s="13"/>
      <c r="X8451" s="13"/>
    </row>
    <row r="8452" spans="1:24" x14ac:dyDescent="0.3">
      <c r="A8452" s="13"/>
      <c r="B8452" s="11">
        <v>9470</v>
      </c>
      <c r="C8452" s="14">
        <f t="shared" si="1657"/>
        <v>97.313900000000004</v>
      </c>
      <c r="D8452" s="13"/>
      <c r="E8452" s="14">
        <f t="shared" si="1659"/>
        <v>97.312799999999996</v>
      </c>
      <c r="F8452" s="21">
        <f t="shared" si="1668"/>
        <v>11</v>
      </c>
      <c r="G8452" s="13"/>
      <c r="H8452" s="21">
        <f t="shared" si="1658"/>
        <v>11</v>
      </c>
      <c r="I8452" s="13"/>
      <c r="J8452" s="11" t="str">
        <f t="shared" si="1665"/>
        <v>X</v>
      </c>
      <c r="K8452" s="11" t="str">
        <f t="shared" si="1666"/>
        <v/>
      </c>
      <c r="L8452" s="11" t="str">
        <f t="shared" si="1667"/>
        <v/>
      </c>
      <c r="M8452" s="13"/>
      <c r="X8452" s="13"/>
    </row>
    <row r="8453" spans="1:24" x14ac:dyDescent="0.3">
      <c r="A8453" s="13"/>
      <c r="B8453" s="11">
        <v>9471</v>
      </c>
      <c r="C8453" s="14">
        <f t="shared" si="1657"/>
        <v>97.319100000000006</v>
      </c>
      <c r="D8453" s="13"/>
      <c r="E8453" s="14">
        <f t="shared" si="1659"/>
        <v>97.317899999999995</v>
      </c>
      <c r="F8453" s="21">
        <f t="shared" si="1668"/>
        <v>11</v>
      </c>
      <c r="G8453" s="13"/>
      <c r="H8453" s="21">
        <f t="shared" si="1658"/>
        <v>11.999999999999998</v>
      </c>
      <c r="I8453" s="13"/>
      <c r="J8453" s="11" t="str">
        <f t="shared" si="1665"/>
        <v/>
      </c>
      <c r="K8453" s="11" t="str">
        <f t="shared" si="1666"/>
        <v>U</v>
      </c>
      <c r="L8453" s="11" t="str">
        <f t="shared" si="1667"/>
        <v/>
      </c>
      <c r="M8453" s="13"/>
      <c r="X8453" s="13"/>
    </row>
    <row r="8454" spans="1:24" x14ac:dyDescent="0.3">
      <c r="A8454" s="13"/>
      <c r="B8454" s="11">
        <v>9472</v>
      </c>
      <c r="C8454" s="14">
        <f t="shared" ref="C8454:C8517" si="1669">ROUND(SQRT(B8454),4)</f>
        <v>97.324200000000005</v>
      </c>
      <c r="D8454" s="13"/>
      <c r="E8454" s="14">
        <f t="shared" si="1659"/>
        <v>97.323099999999997</v>
      </c>
      <c r="F8454" s="21">
        <f t="shared" si="1668"/>
        <v>12</v>
      </c>
      <c r="G8454" s="13"/>
      <c r="H8454" s="21">
        <f t="shared" si="1658"/>
        <v>11</v>
      </c>
      <c r="I8454" s="13"/>
      <c r="J8454" s="11" t="str">
        <f t="shared" si="1665"/>
        <v/>
      </c>
      <c r="K8454" s="11" t="str">
        <f t="shared" si="1666"/>
        <v/>
      </c>
      <c r="L8454" s="11" t="str">
        <f t="shared" si="1667"/>
        <v>O</v>
      </c>
      <c r="M8454" s="13"/>
      <c r="X8454" s="13"/>
    </row>
    <row r="8455" spans="1:24" x14ac:dyDescent="0.3">
      <c r="A8455" s="13"/>
      <c r="B8455" s="11">
        <v>9473</v>
      </c>
      <c r="C8455" s="14">
        <f t="shared" si="1669"/>
        <v>97.329300000000003</v>
      </c>
      <c r="D8455" s="13"/>
      <c r="E8455" s="14">
        <f t="shared" si="1659"/>
        <v>97.328199999999995</v>
      </c>
      <c r="F8455" s="21">
        <f t="shared" si="1668"/>
        <v>12</v>
      </c>
      <c r="G8455" s="13"/>
      <c r="H8455" s="21">
        <f t="shared" ref="H8455:H8518" si="1670">ROUND(C8455-E8455,4)*10000</f>
        <v>11</v>
      </c>
      <c r="I8455" s="13"/>
      <c r="J8455" s="11" t="str">
        <f t="shared" si="1665"/>
        <v/>
      </c>
      <c r="K8455" s="11" t="str">
        <f t="shared" si="1666"/>
        <v/>
      </c>
      <c r="L8455" s="11" t="str">
        <f t="shared" si="1667"/>
        <v>O</v>
      </c>
      <c r="M8455" s="13"/>
      <c r="X8455" s="13"/>
    </row>
    <row r="8456" spans="1:24" x14ac:dyDescent="0.3">
      <c r="A8456" s="13"/>
      <c r="B8456" s="11">
        <v>9474</v>
      </c>
      <c r="C8456" s="14">
        <f t="shared" si="1669"/>
        <v>97.334500000000006</v>
      </c>
      <c r="D8456" s="13"/>
      <c r="E8456" s="14">
        <f t="shared" ref="E8456:E8519" si="1671">ROUND(97+(B8456-9409)/195,4)</f>
        <v>97.333299999999994</v>
      </c>
      <c r="F8456" s="21">
        <f t="shared" si="1668"/>
        <v>12</v>
      </c>
      <c r="G8456" s="13"/>
      <c r="H8456" s="21">
        <f t="shared" si="1670"/>
        <v>11.999999999999998</v>
      </c>
      <c r="I8456" s="13"/>
      <c r="J8456" s="11" t="str">
        <f t="shared" ref="J8456:J8487" si="1672">IF(H8456=F8456,"X","")</f>
        <v>X</v>
      </c>
      <c r="K8456" s="11" t="str">
        <f t="shared" ref="K8456:K8487" si="1673">IF(H8456&gt;F8456,"U","")</f>
        <v/>
      </c>
      <c r="L8456" s="11" t="str">
        <f t="shared" ref="L8456:L8487" si="1674">IF(H8456&lt;F8456,"O","")</f>
        <v/>
      </c>
      <c r="M8456" s="13"/>
      <c r="X8456" s="13"/>
    </row>
    <row r="8457" spans="1:24" x14ac:dyDescent="0.3">
      <c r="A8457" s="13"/>
      <c r="B8457" s="11">
        <v>9475</v>
      </c>
      <c r="C8457" s="14">
        <f t="shared" si="1669"/>
        <v>97.339600000000004</v>
      </c>
      <c r="D8457" s="13"/>
      <c r="E8457" s="14">
        <f t="shared" si="1671"/>
        <v>97.338499999999996</v>
      </c>
      <c r="F8457" s="21">
        <f t="shared" si="1668"/>
        <v>12</v>
      </c>
      <c r="G8457" s="13"/>
      <c r="H8457" s="21">
        <f t="shared" si="1670"/>
        <v>11</v>
      </c>
      <c r="I8457" s="13"/>
      <c r="J8457" s="11" t="str">
        <f t="shared" si="1672"/>
        <v/>
      </c>
      <c r="K8457" s="11" t="str">
        <f t="shared" si="1673"/>
        <v/>
      </c>
      <c r="L8457" s="11" t="str">
        <f t="shared" si="1674"/>
        <v>O</v>
      </c>
      <c r="M8457" s="13"/>
      <c r="X8457" s="13"/>
    </row>
    <row r="8458" spans="1:24" x14ac:dyDescent="0.3">
      <c r="A8458" s="13"/>
      <c r="B8458" s="11">
        <v>9476</v>
      </c>
      <c r="C8458" s="14">
        <f t="shared" si="1669"/>
        <v>97.344700000000003</v>
      </c>
      <c r="D8458" s="13"/>
      <c r="E8458" s="14">
        <f t="shared" si="1671"/>
        <v>97.343599999999995</v>
      </c>
      <c r="F8458" s="21">
        <f t="shared" si="1668"/>
        <v>12</v>
      </c>
      <c r="G8458" s="13"/>
      <c r="H8458" s="21">
        <f t="shared" si="1670"/>
        <v>11</v>
      </c>
      <c r="I8458" s="13"/>
      <c r="J8458" s="11" t="str">
        <f t="shared" si="1672"/>
        <v/>
      </c>
      <c r="K8458" s="11" t="str">
        <f t="shared" si="1673"/>
        <v/>
      </c>
      <c r="L8458" s="11" t="str">
        <f t="shared" si="1674"/>
        <v>O</v>
      </c>
      <c r="M8458" s="13"/>
      <c r="X8458" s="13"/>
    </row>
    <row r="8459" spans="1:24" x14ac:dyDescent="0.3">
      <c r="A8459" s="13"/>
      <c r="B8459" s="11">
        <v>9477</v>
      </c>
      <c r="C8459" s="14">
        <f t="shared" si="1669"/>
        <v>97.349900000000005</v>
      </c>
      <c r="D8459" s="13"/>
      <c r="E8459" s="14">
        <f t="shared" si="1671"/>
        <v>97.348699999999994</v>
      </c>
      <c r="F8459" s="21">
        <f t="shared" si="1668"/>
        <v>12</v>
      </c>
      <c r="G8459" s="13"/>
      <c r="H8459" s="21">
        <f t="shared" si="1670"/>
        <v>11.999999999999998</v>
      </c>
      <c r="I8459" s="13"/>
      <c r="J8459" s="11" t="str">
        <f t="shared" si="1672"/>
        <v>X</v>
      </c>
      <c r="K8459" s="11" t="str">
        <f t="shared" si="1673"/>
        <v/>
      </c>
      <c r="L8459" s="11" t="str">
        <f t="shared" si="1674"/>
        <v/>
      </c>
      <c r="M8459" s="13"/>
      <c r="X8459" s="13"/>
    </row>
    <row r="8460" spans="1:24" x14ac:dyDescent="0.3">
      <c r="A8460" s="13"/>
      <c r="B8460" s="11">
        <v>9478</v>
      </c>
      <c r="C8460" s="14">
        <f t="shared" si="1669"/>
        <v>97.355000000000004</v>
      </c>
      <c r="D8460" s="13"/>
      <c r="E8460" s="14">
        <f t="shared" si="1671"/>
        <v>97.353800000000007</v>
      </c>
      <c r="F8460" s="21">
        <f t="shared" si="1668"/>
        <v>12</v>
      </c>
      <c r="G8460" s="13"/>
      <c r="H8460" s="21">
        <f t="shared" si="1670"/>
        <v>11.999999999999998</v>
      </c>
      <c r="I8460" s="13"/>
      <c r="J8460" s="11" t="str">
        <f t="shared" si="1672"/>
        <v>X</v>
      </c>
      <c r="K8460" s="11" t="str">
        <f t="shared" si="1673"/>
        <v/>
      </c>
      <c r="L8460" s="11" t="str">
        <f t="shared" si="1674"/>
        <v/>
      </c>
      <c r="M8460" s="13"/>
      <c r="X8460" s="13"/>
    </row>
    <row r="8461" spans="1:24" x14ac:dyDescent="0.3">
      <c r="A8461" s="13"/>
      <c r="B8461" s="11">
        <v>9479</v>
      </c>
      <c r="C8461" s="14">
        <f t="shared" si="1669"/>
        <v>97.360200000000006</v>
      </c>
      <c r="D8461" s="13"/>
      <c r="E8461" s="14">
        <f t="shared" si="1671"/>
        <v>97.358999999999995</v>
      </c>
      <c r="F8461" s="21">
        <f t="shared" si="1668"/>
        <v>12</v>
      </c>
      <c r="G8461" s="13"/>
      <c r="H8461" s="21">
        <f t="shared" si="1670"/>
        <v>11.999999999999998</v>
      </c>
      <c r="I8461" s="13"/>
      <c r="J8461" s="11" t="str">
        <f t="shared" si="1672"/>
        <v>X</v>
      </c>
      <c r="K8461" s="11" t="str">
        <f t="shared" si="1673"/>
        <v/>
      </c>
      <c r="L8461" s="11" t="str">
        <f t="shared" si="1674"/>
        <v/>
      </c>
      <c r="M8461" s="13"/>
      <c r="X8461" s="13"/>
    </row>
    <row r="8462" spans="1:24" x14ac:dyDescent="0.3">
      <c r="A8462" s="13"/>
      <c r="B8462" s="11">
        <v>9480</v>
      </c>
      <c r="C8462" s="14">
        <f t="shared" si="1669"/>
        <v>97.365300000000005</v>
      </c>
      <c r="D8462" s="13"/>
      <c r="E8462" s="14">
        <f t="shared" si="1671"/>
        <v>97.364099999999993</v>
      </c>
      <c r="F8462" s="21">
        <f t="shared" si="1668"/>
        <v>12</v>
      </c>
      <c r="G8462" s="13"/>
      <c r="H8462" s="21">
        <f t="shared" si="1670"/>
        <v>11.999999999999998</v>
      </c>
      <c r="I8462" s="13"/>
      <c r="J8462" s="11" t="str">
        <f t="shared" si="1672"/>
        <v>X</v>
      </c>
      <c r="K8462" s="11" t="str">
        <f t="shared" si="1673"/>
        <v/>
      </c>
      <c r="L8462" s="11" t="str">
        <f t="shared" si="1674"/>
        <v/>
      </c>
      <c r="M8462" s="13"/>
      <c r="X8462" s="13"/>
    </row>
    <row r="8463" spans="1:24" x14ac:dyDescent="0.3">
      <c r="A8463" s="13"/>
      <c r="B8463" s="11">
        <v>9481</v>
      </c>
      <c r="C8463" s="14">
        <f t="shared" si="1669"/>
        <v>97.370400000000004</v>
      </c>
      <c r="D8463" s="13"/>
      <c r="E8463" s="14">
        <f t="shared" si="1671"/>
        <v>97.369200000000006</v>
      </c>
      <c r="F8463" s="21">
        <f t="shared" si="1668"/>
        <v>12</v>
      </c>
      <c r="G8463" s="13"/>
      <c r="H8463" s="21">
        <f t="shared" si="1670"/>
        <v>11.999999999999998</v>
      </c>
      <c r="I8463" s="13"/>
      <c r="J8463" s="11" t="str">
        <f t="shared" si="1672"/>
        <v>X</v>
      </c>
      <c r="K8463" s="11" t="str">
        <f t="shared" si="1673"/>
        <v/>
      </c>
      <c r="L8463" s="11" t="str">
        <f t="shared" si="1674"/>
        <v/>
      </c>
      <c r="M8463" s="13"/>
      <c r="X8463" s="13"/>
    </row>
    <row r="8464" spans="1:24" x14ac:dyDescent="0.3">
      <c r="A8464" s="13"/>
      <c r="B8464" s="11">
        <v>9482</v>
      </c>
      <c r="C8464" s="14">
        <f t="shared" si="1669"/>
        <v>97.375600000000006</v>
      </c>
      <c r="D8464" s="13"/>
      <c r="E8464" s="14">
        <f t="shared" si="1671"/>
        <v>97.374399999999994</v>
      </c>
      <c r="F8464" s="21">
        <f t="shared" si="1668"/>
        <v>12</v>
      </c>
      <c r="G8464" s="13"/>
      <c r="H8464" s="21">
        <f t="shared" si="1670"/>
        <v>11.999999999999998</v>
      </c>
      <c r="I8464" s="13"/>
      <c r="J8464" s="11" t="str">
        <f t="shared" si="1672"/>
        <v>X</v>
      </c>
      <c r="K8464" s="11" t="str">
        <f t="shared" si="1673"/>
        <v/>
      </c>
      <c r="L8464" s="11" t="str">
        <f t="shared" si="1674"/>
        <v/>
      </c>
      <c r="M8464" s="13"/>
      <c r="X8464" s="13"/>
    </row>
    <row r="8465" spans="1:24" x14ac:dyDescent="0.3">
      <c r="A8465" s="13"/>
      <c r="B8465" s="11">
        <v>9483</v>
      </c>
      <c r="C8465" s="14">
        <f t="shared" si="1669"/>
        <v>97.380700000000004</v>
      </c>
      <c r="D8465" s="13"/>
      <c r="E8465" s="14">
        <f t="shared" si="1671"/>
        <v>97.379499999999993</v>
      </c>
      <c r="F8465" s="21">
        <f t="shared" si="1668"/>
        <v>12</v>
      </c>
      <c r="G8465" s="13"/>
      <c r="H8465" s="21">
        <f t="shared" si="1670"/>
        <v>11.999999999999998</v>
      </c>
      <c r="I8465" s="13"/>
      <c r="J8465" s="11" t="str">
        <f t="shared" si="1672"/>
        <v>X</v>
      </c>
      <c r="K8465" s="11" t="str">
        <f t="shared" si="1673"/>
        <v/>
      </c>
      <c r="L8465" s="11" t="str">
        <f t="shared" si="1674"/>
        <v/>
      </c>
      <c r="M8465" s="13"/>
      <c r="X8465" s="13"/>
    </row>
    <row r="8466" spans="1:24" x14ac:dyDescent="0.3">
      <c r="A8466" s="13"/>
      <c r="B8466" s="11">
        <v>9484</v>
      </c>
      <c r="C8466" s="14">
        <f t="shared" si="1669"/>
        <v>97.385800000000003</v>
      </c>
      <c r="D8466" s="13"/>
      <c r="E8466" s="14">
        <f t="shared" si="1671"/>
        <v>97.384600000000006</v>
      </c>
      <c r="F8466" s="21">
        <f t="shared" si="1668"/>
        <v>12</v>
      </c>
      <c r="G8466" s="13"/>
      <c r="H8466" s="21">
        <f t="shared" si="1670"/>
        <v>11.999999999999998</v>
      </c>
      <c r="I8466" s="13"/>
      <c r="J8466" s="11" t="str">
        <f t="shared" si="1672"/>
        <v>X</v>
      </c>
      <c r="K8466" s="11" t="str">
        <f t="shared" si="1673"/>
        <v/>
      </c>
      <c r="L8466" s="11" t="str">
        <f t="shared" si="1674"/>
        <v/>
      </c>
      <c r="M8466" s="13"/>
      <c r="X8466" s="13"/>
    </row>
    <row r="8467" spans="1:24" x14ac:dyDescent="0.3">
      <c r="A8467" s="13"/>
      <c r="B8467" s="11">
        <v>9485</v>
      </c>
      <c r="C8467" s="14">
        <f t="shared" si="1669"/>
        <v>97.391000000000005</v>
      </c>
      <c r="D8467" s="13"/>
      <c r="E8467" s="14">
        <f t="shared" si="1671"/>
        <v>97.389700000000005</v>
      </c>
      <c r="F8467" s="21">
        <f t="shared" si="1668"/>
        <v>13</v>
      </c>
      <c r="G8467" s="13"/>
      <c r="H8467" s="21">
        <f t="shared" si="1670"/>
        <v>13</v>
      </c>
      <c r="I8467" s="13"/>
      <c r="J8467" s="11" t="str">
        <f t="shared" si="1672"/>
        <v>X</v>
      </c>
      <c r="K8467" s="11" t="str">
        <f t="shared" si="1673"/>
        <v/>
      </c>
      <c r="L8467" s="11" t="str">
        <f t="shared" si="1674"/>
        <v/>
      </c>
      <c r="M8467" s="13"/>
      <c r="X8467" s="13"/>
    </row>
    <row r="8468" spans="1:24" x14ac:dyDescent="0.3">
      <c r="A8468" s="13"/>
      <c r="B8468" s="11">
        <v>9486</v>
      </c>
      <c r="C8468" s="14">
        <f t="shared" si="1669"/>
        <v>97.396100000000004</v>
      </c>
      <c r="D8468" s="13"/>
      <c r="E8468" s="14">
        <f t="shared" si="1671"/>
        <v>97.394900000000007</v>
      </c>
      <c r="F8468" s="21">
        <f t="shared" si="1668"/>
        <v>13</v>
      </c>
      <c r="G8468" s="13"/>
      <c r="H8468" s="21">
        <f t="shared" si="1670"/>
        <v>11.999999999999998</v>
      </c>
      <c r="I8468" s="13"/>
      <c r="J8468" s="11" t="str">
        <f t="shared" si="1672"/>
        <v/>
      </c>
      <c r="K8468" s="11" t="str">
        <f t="shared" si="1673"/>
        <v/>
      </c>
      <c r="L8468" s="11" t="str">
        <f t="shared" si="1674"/>
        <v>O</v>
      </c>
      <c r="M8468" s="13"/>
      <c r="X8468" s="13"/>
    </row>
    <row r="8469" spans="1:24" x14ac:dyDescent="0.3">
      <c r="A8469" s="13"/>
      <c r="B8469" s="11">
        <v>9487</v>
      </c>
      <c r="C8469" s="14">
        <f t="shared" si="1669"/>
        <v>97.401200000000003</v>
      </c>
      <c r="D8469" s="13"/>
      <c r="E8469" s="14">
        <f t="shared" si="1671"/>
        <v>97.4</v>
      </c>
      <c r="F8469" s="21">
        <f t="shared" si="1668"/>
        <v>13</v>
      </c>
      <c r="G8469" s="13"/>
      <c r="H8469" s="21">
        <f t="shared" si="1670"/>
        <v>11.999999999999998</v>
      </c>
      <c r="I8469" s="13"/>
      <c r="J8469" s="11" t="str">
        <f t="shared" si="1672"/>
        <v/>
      </c>
      <c r="K8469" s="11" t="str">
        <f t="shared" si="1673"/>
        <v/>
      </c>
      <c r="L8469" s="11" t="str">
        <f t="shared" si="1674"/>
        <v>O</v>
      </c>
      <c r="M8469" s="13"/>
      <c r="X8469" s="13"/>
    </row>
    <row r="8470" spans="1:24" x14ac:dyDescent="0.3">
      <c r="A8470" s="13"/>
      <c r="B8470" s="11">
        <v>9488</v>
      </c>
      <c r="C8470" s="14">
        <f t="shared" si="1669"/>
        <v>97.406400000000005</v>
      </c>
      <c r="D8470" s="13"/>
      <c r="E8470" s="14">
        <f t="shared" si="1671"/>
        <v>97.405100000000004</v>
      </c>
      <c r="F8470" s="21">
        <f t="shared" si="1668"/>
        <v>13</v>
      </c>
      <c r="G8470" s="13"/>
      <c r="H8470" s="21">
        <f t="shared" si="1670"/>
        <v>13</v>
      </c>
      <c r="I8470" s="13"/>
      <c r="J8470" s="11" t="str">
        <f t="shared" si="1672"/>
        <v>X</v>
      </c>
      <c r="K8470" s="11" t="str">
        <f t="shared" si="1673"/>
        <v/>
      </c>
      <c r="L8470" s="11" t="str">
        <f t="shared" si="1674"/>
        <v/>
      </c>
      <c r="M8470" s="13"/>
      <c r="X8470" s="13"/>
    </row>
    <row r="8471" spans="1:24" x14ac:dyDescent="0.3">
      <c r="A8471" s="13"/>
      <c r="B8471" s="11">
        <v>9489</v>
      </c>
      <c r="C8471" s="14">
        <f t="shared" si="1669"/>
        <v>97.411500000000004</v>
      </c>
      <c r="D8471" s="13"/>
      <c r="E8471" s="14">
        <f t="shared" si="1671"/>
        <v>97.410300000000007</v>
      </c>
      <c r="F8471" s="21">
        <f t="shared" si="1668"/>
        <v>13</v>
      </c>
      <c r="G8471" s="13"/>
      <c r="H8471" s="21">
        <f t="shared" si="1670"/>
        <v>11.999999999999998</v>
      </c>
      <c r="I8471" s="13"/>
      <c r="J8471" s="11" t="str">
        <f t="shared" si="1672"/>
        <v/>
      </c>
      <c r="K8471" s="11" t="str">
        <f t="shared" si="1673"/>
        <v/>
      </c>
      <c r="L8471" s="11" t="str">
        <f t="shared" si="1674"/>
        <v>O</v>
      </c>
      <c r="M8471" s="13"/>
      <c r="X8471" s="13"/>
    </row>
    <row r="8472" spans="1:24" x14ac:dyDescent="0.3">
      <c r="A8472" s="13"/>
      <c r="B8472" s="11">
        <v>9490</v>
      </c>
      <c r="C8472" s="14">
        <f t="shared" si="1669"/>
        <v>97.416600000000003</v>
      </c>
      <c r="D8472" s="13"/>
      <c r="E8472" s="14">
        <f t="shared" si="1671"/>
        <v>97.415400000000005</v>
      </c>
      <c r="F8472" s="21">
        <f t="shared" si="1668"/>
        <v>13</v>
      </c>
      <c r="G8472" s="13"/>
      <c r="H8472" s="21">
        <f t="shared" si="1670"/>
        <v>11.999999999999998</v>
      </c>
      <c r="I8472" s="13"/>
      <c r="J8472" s="11" t="str">
        <f t="shared" si="1672"/>
        <v/>
      </c>
      <c r="K8472" s="11" t="str">
        <f t="shared" si="1673"/>
        <v/>
      </c>
      <c r="L8472" s="11" t="str">
        <f t="shared" si="1674"/>
        <v>O</v>
      </c>
      <c r="M8472" s="13"/>
      <c r="X8472" s="13"/>
    </row>
    <row r="8473" spans="1:24" x14ac:dyDescent="0.3">
      <c r="A8473" s="13"/>
      <c r="B8473" s="11">
        <v>9491</v>
      </c>
      <c r="C8473" s="14">
        <f t="shared" si="1669"/>
        <v>97.421800000000005</v>
      </c>
      <c r="D8473" s="13"/>
      <c r="E8473" s="14">
        <f t="shared" si="1671"/>
        <v>97.420500000000004</v>
      </c>
      <c r="F8473" s="21">
        <v>13</v>
      </c>
      <c r="G8473" s="13"/>
      <c r="H8473" s="21">
        <f t="shared" si="1670"/>
        <v>13</v>
      </c>
      <c r="I8473" s="13"/>
      <c r="J8473" s="11" t="str">
        <f t="shared" si="1672"/>
        <v>X</v>
      </c>
      <c r="K8473" s="11" t="str">
        <f t="shared" si="1673"/>
        <v/>
      </c>
      <c r="L8473" s="11" t="str">
        <f t="shared" si="1674"/>
        <v/>
      </c>
      <c r="M8473" s="13"/>
      <c r="X8473" s="13"/>
    </row>
    <row r="8474" spans="1:24" x14ac:dyDescent="0.3">
      <c r="A8474" s="13"/>
      <c r="B8474" s="11">
        <v>9492</v>
      </c>
      <c r="C8474" s="14">
        <f t="shared" si="1669"/>
        <v>97.426900000000003</v>
      </c>
      <c r="D8474" s="13"/>
      <c r="E8474" s="14">
        <f t="shared" si="1671"/>
        <v>97.425600000000003</v>
      </c>
      <c r="F8474" s="21">
        <v>13</v>
      </c>
      <c r="G8474" s="13"/>
      <c r="H8474" s="21">
        <f t="shared" si="1670"/>
        <v>13</v>
      </c>
      <c r="I8474" s="13"/>
      <c r="J8474" s="11" t="str">
        <f t="shared" si="1672"/>
        <v>X</v>
      </c>
      <c r="K8474" s="11" t="str">
        <f t="shared" si="1673"/>
        <v/>
      </c>
      <c r="L8474" s="11" t="str">
        <f t="shared" si="1674"/>
        <v/>
      </c>
      <c r="M8474" s="13"/>
      <c r="X8474" s="13"/>
    </row>
    <row r="8475" spans="1:24" x14ac:dyDescent="0.3">
      <c r="A8475" s="13"/>
      <c r="B8475" s="11">
        <v>9493</v>
      </c>
      <c r="C8475" s="14">
        <f t="shared" si="1669"/>
        <v>97.432000000000002</v>
      </c>
      <c r="D8475" s="13"/>
      <c r="E8475" s="14">
        <f t="shared" si="1671"/>
        <v>97.430800000000005</v>
      </c>
      <c r="F8475" s="21">
        <v>13</v>
      </c>
      <c r="G8475" s="13"/>
      <c r="H8475" s="21">
        <f t="shared" si="1670"/>
        <v>11.999999999999998</v>
      </c>
      <c r="I8475" s="13"/>
      <c r="J8475" s="11" t="str">
        <f t="shared" si="1672"/>
        <v/>
      </c>
      <c r="K8475" s="11" t="str">
        <f t="shared" si="1673"/>
        <v/>
      </c>
      <c r="L8475" s="11" t="str">
        <f t="shared" si="1674"/>
        <v>O</v>
      </c>
      <c r="M8475" s="13"/>
      <c r="X8475" s="13"/>
    </row>
    <row r="8476" spans="1:24" x14ac:dyDescent="0.3">
      <c r="A8476" s="13"/>
      <c r="B8476" s="11">
        <v>9494</v>
      </c>
      <c r="C8476" s="14">
        <f t="shared" si="1669"/>
        <v>97.437200000000004</v>
      </c>
      <c r="D8476" s="13"/>
      <c r="E8476" s="14">
        <f t="shared" si="1671"/>
        <v>97.435900000000004</v>
      </c>
      <c r="F8476" s="21">
        <v>13</v>
      </c>
      <c r="G8476" s="13"/>
      <c r="H8476" s="21">
        <f t="shared" si="1670"/>
        <v>13</v>
      </c>
      <c r="I8476" s="13"/>
      <c r="J8476" s="11" t="str">
        <f t="shared" si="1672"/>
        <v>X</v>
      </c>
      <c r="K8476" s="11" t="str">
        <f t="shared" si="1673"/>
        <v/>
      </c>
      <c r="L8476" s="11" t="str">
        <f t="shared" si="1674"/>
        <v/>
      </c>
      <c r="M8476" s="13"/>
      <c r="X8476" s="13"/>
    </row>
    <row r="8477" spans="1:24" x14ac:dyDescent="0.3">
      <c r="A8477" s="13"/>
      <c r="B8477" s="11">
        <v>9495</v>
      </c>
      <c r="C8477" s="14">
        <f t="shared" si="1669"/>
        <v>97.442300000000003</v>
      </c>
      <c r="D8477" s="13"/>
      <c r="E8477" s="14">
        <f t="shared" si="1671"/>
        <v>97.441000000000003</v>
      </c>
      <c r="F8477" s="21">
        <v>13</v>
      </c>
      <c r="G8477" s="13"/>
      <c r="H8477" s="21">
        <f t="shared" si="1670"/>
        <v>13</v>
      </c>
      <c r="I8477" s="13"/>
      <c r="J8477" s="11" t="str">
        <f t="shared" si="1672"/>
        <v>X</v>
      </c>
      <c r="K8477" s="11" t="str">
        <f t="shared" si="1673"/>
        <v/>
      </c>
      <c r="L8477" s="11" t="str">
        <f t="shared" si="1674"/>
        <v/>
      </c>
      <c r="M8477" s="13"/>
      <c r="X8477" s="13"/>
    </row>
    <row r="8478" spans="1:24" x14ac:dyDescent="0.3">
      <c r="A8478" s="13"/>
      <c r="B8478" s="11">
        <v>9496</v>
      </c>
      <c r="C8478" s="14">
        <f t="shared" si="1669"/>
        <v>97.447400000000002</v>
      </c>
      <c r="D8478" s="13"/>
      <c r="E8478" s="14">
        <f t="shared" si="1671"/>
        <v>97.446200000000005</v>
      </c>
      <c r="F8478" s="21">
        <v>13</v>
      </c>
      <c r="G8478" s="13"/>
      <c r="H8478" s="21">
        <f t="shared" si="1670"/>
        <v>11.999999999999998</v>
      </c>
      <c r="I8478" s="13"/>
      <c r="J8478" s="11" t="str">
        <f t="shared" si="1672"/>
        <v/>
      </c>
      <c r="K8478" s="11" t="str">
        <f t="shared" si="1673"/>
        <v/>
      </c>
      <c r="L8478" s="11" t="str">
        <f t="shared" si="1674"/>
        <v>O</v>
      </c>
      <c r="M8478" s="13"/>
      <c r="X8478" s="13"/>
    </row>
    <row r="8479" spans="1:24" x14ac:dyDescent="0.3">
      <c r="A8479" s="13"/>
      <c r="B8479" s="11">
        <v>9497</v>
      </c>
      <c r="C8479" s="14">
        <f t="shared" si="1669"/>
        <v>97.452600000000004</v>
      </c>
      <c r="D8479" s="13"/>
      <c r="E8479" s="14">
        <f t="shared" si="1671"/>
        <v>97.451300000000003</v>
      </c>
      <c r="F8479" s="21">
        <v>13</v>
      </c>
      <c r="G8479" s="13"/>
      <c r="H8479" s="21">
        <f t="shared" si="1670"/>
        <v>13</v>
      </c>
      <c r="I8479" s="13"/>
      <c r="J8479" s="11" t="str">
        <f t="shared" si="1672"/>
        <v>X</v>
      </c>
      <c r="K8479" s="11" t="str">
        <f t="shared" si="1673"/>
        <v/>
      </c>
      <c r="L8479" s="11" t="str">
        <f t="shared" si="1674"/>
        <v/>
      </c>
      <c r="M8479" s="13"/>
      <c r="X8479" s="13"/>
    </row>
    <row r="8480" spans="1:24" x14ac:dyDescent="0.3">
      <c r="A8480" s="13"/>
      <c r="B8480" s="11">
        <v>9498</v>
      </c>
      <c r="C8480" s="14">
        <f t="shared" si="1669"/>
        <v>97.457700000000003</v>
      </c>
      <c r="D8480" s="13"/>
      <c r="E8480" s="14">
        <f t="shared" si="1671"/>
        <v>97.456400000000002</v>
      </c>
      <c r="F8480" s="21">
        <v>13</v>
      </c>
      <c r="G8480" s="13"/>
      <c r="H8480" s="21">
        <f t="shared" si="1670"/>
        <v>13</v>
      </c>
      <c r="I8480" s="13"/>
      <c r="J8480" s="11" t="str">
        <f t="shared" si="1672"/>
        <v>X</v>
      </c>
      <c r="K8480" s="11" t="str">
        <f t="shared" si="1673"/>
        <v/>
      </c>
      <c r="L8480" s="11" t="str">
        <f t="shared" si="1674"/>
        <v/>
      </c>
      <c r="M8480" s="13"/>
      <c r="X8480" s="13"/>
    </row>
    <row r="8481" spans="1:24" x14ac:dyDescent="0.3">
      <c r="A8481" s="13"/>
      <c r="B8481" s="11">
        <v>9499</v>
      </c>
      <c r="C8481" s="14">
        <f t="shared" si="1669"/>
        <v>97.462800000000001</v>
      </c>
      <c r="D8481" s="13"/>
      <c r="E8481" s="14">
        <f t="shared" si="1671"/>
        <v>97.461500000000001</v>
      </c>
      <c r="F8481" s="21">
        <v>13</v>
      </c>
      <c r="G8481" s="13"/>
      <c r="H8481" s="21">
        <f t="shared" si="1670"/>
        <v>13</v>
      </c>
      <c r="I8481" s="13"/>
      <c r="J8481" s="11" t="str">
        <f t="shared" si="1672"/>
        <v>X</v>
      </c>
      <c r="K8481" s="11" t="str">
        <f t="shared" si="1673"/>
        <v/>
      </c>
      <c r="L8481" s="11" t="str">
        <f t="shared" si="1674"/>
        <v/>
      </c>
      <c r="M8481" s="13"/>
      <c r="X8481" s="13"/>
    </row>
    <row r="8482" spans="1:24" x14ac:dyDescent="0.3">
      <c r="A8482" s="13"/>
      <c r="B8482" s="11">
        <v>9500</v>
      </c>
      <c r="C8482" s="14">
        <f t="shared" si="1669"/>
        <v>97.4679</v>
      </c>
      <c r="D8482" s="13"/>
      <c r="E8482" s="14">
        <f t="shared" si="1671"/>
        <v>97.466700000000003</v>
      </c>
      <c r="F8482" s="21">
        <v>13</v>
      </c>
      <c r="G8482" s="13"/>
      <c r="H8482" s="21">
        <f t="shared" si="1670"/>
        <v>11.999999999999998</v>
      </c>
      <c r="I8482" s="13"/>
      <c r="J8482" s="11" t="str">
        <f t="shared" si="1672"/>
        <v/>
      </c>
      <c r="K8482" s="11" t="str">
        <f t="shared" si="1673"/>
        <v/>
      </c>
      <c r="L8482" s="11" t="str">
        <f t="shared" si="1674"/>
        <v>O</v>
      </c>
      <c r="M8482" s="13"/>
      <c r="X8482" s="13"/>
    </row>
    <row r="8483" spans="1:24" x14ac:dyDescent="0.3">
      <c r="A8483" s="13"/>
      <c r="B8483" s="11">
        <v>9501</v>
      </c>
      <c r="C8483" s="14">
        <f t="shared" si="1669"/>
        <v>97.473100000000002</v>
      </c>
      <c r="D8483" s="13"/>
      <c r="E8483" s="14">
        <f t="shared" si="1671"/>
        <v>97.471800000000002</v>
      </c>
      <c r="F8483" s="21">
        <v>13</v>
      </c>
      <c r="G8483" s="13"/>
      <c r="H8483" s="21">
        <f t="shared" si="1670"/>
        <v>13</v>
      </c>
      <c r="I8483" s="13"/>
      <c r="J8483" s="11" t="str">
        <f t="shared" si="1672"/>
        <v>X</v>
      </c>
      <c r="K8483" s="11" t="str">
        <f t="shared" si="1673"/>
        <v/>
      </c>
      <c r="L8483" s="11" t="str">
        <f t="shared" si="1674"/>
        <v/>
      </c>
      <c r="M8483" s="13"/>
      <c r="X8483" s="13"/>
    </row>
    <row r="8484" spans="1:24" x14ac:dyDescent="0.3">
      <c r="A8484" s="13"/>
      <c r="B8484" s="11">
        <v>9502</v>
      </c>
      <c r="C8484" s="14">
        <f t="shared" si="1669"/>
        <v>97.478200000000001</v>
      </c>
      <c r="D8484" s="13"/>
      <c r="E8484" s="14">
        <f t="shared" si="1671"/>
        <v>97.476900000000001</v>
      </c>
      <c r="F8484" s="21">
        <v>13</v>
      </c>
      <c r="G8484" s="13"/>
      <c r="H8484" s="21">
        <f t="shared" si="1670"/>
        <v>13</v>
      </c>
      <c r="I8484" s="13"/>
      <c r="J8484" s="11" t="str">
        <f t="shared" si="1672"/>
        <v>X</v>
      </c>
      <c r="K8484" s="11" t="str">
        <f t="shared" si="1673"/>
        <v/>
      </c>
      <c r="L8484" s="11" t="str">
        <f t="shared" si="1674"/>
        <v/>
      </c>
      <c r="M8484" s="13"/>
      <c r="X8484" s="13"/>
    </row>
    <row r="8485" spans="1:24" x14ac:dyDescent="0.3">
      <c r="A8485" s="13"/>
      <c r="B8485" s="11">
        <v>9503</v>
      </c>
      <c r="C8485" s="14">
        <f t="shared" si="1669"/>
        <v>97.4833</v>
      </c>
      <c r="D8485" s="13"/>
      <c r="E8485" s="14">
        <f t="shared" si="1671"/>
        <v>97.482100000000003</v>
      </c>
      <c r="F8485" s="21">
        <v>13</v>
      </c>
      <c r="G8485" s="13"/>
      <c r="H8485" s="21">
        <f t="shared" si="1670"/>
        <v>11.999999999999998</v>
      </c>
      <c r="I8485" s="13"/>
      <c r="J8485" s="11" t="str">
        <f t="shared" si="1672"/>
        <v/>
      </c>
      <c r="K8485" s="11" t="str">
        <f t="shared" si="1673"/>
        <v/>
      </c>
      <c r="L8485" s="11" t="str">
        <f t="shared" si="1674"/>
        <v>O</v>
      </c>
      <c r="M8485" s="13"/>
      <c r="X8485" s="13"/>
    </row>
    <row r="8486" spans="1:24" x14ac:dyDescent="0.3">
      <c r="A8486" s="13"/>
      <c r="B8486" s="11">
        <v>9504</v>
      </c>
      <c r="C8486" s="14">
        <f t="shared" si="1669"/>
        <v>97.488500000000002</v>
      </c>
      <c r="D8486" s="13"/>
      <c r="E8486" s="14">
        <f t="shared" si="1671"/>
        <v>97.487200000000001</v>
      </c>
      <c r="F8486" s="21">
        <v>13</v>
      </c>
      <c r="G8486" s="13"/>
      <c r="H8486" s="21">
        <f t="shared" si="1670"/>
        <v>13</v>
      </c>
      <c r="I8486" s="13"/>
      <c r="J8486" s="11" t="str">
        <f t="shared" si="1672"/>
        <v>X</v>
      </c>
      <c r="K8486" s="11" t="str">
        <f t="shared" si="1673"/>
        <v/>
      </c>
      <c r="L8486" s="11" t="str">
        <f t="shared" si="1674"/>
        <v/>
      </c>
      <c r="M8486" s="13"/>
      <c r="X8486" s="13"/>
    </row>
    <row r="8487" spans="1:24" x14ac:dyDescent="0.3">
      <c r="A8487" s="13"/>
      <c r="B8487" s="11">
        <v>9505</v>
      </c>
      <c r="C8487" s="14">
        <f t="shared" si="1669"/>
        <v>97.493600000000001</v>
      </c>
      <c r="D8487" s="13"/>
      <c r="E8487" s="14">
        <f t="shared" si="1671"/>
        <v>97.4923</v>
      </c>
      <c r="F8487" s="21">
        <v>13</v>
      </c>
      <c r="G8487" s="13"/>
      <c r="H8487" s="21">
        <f t="shared" si="1670"/>
        <v>13</v>
      </c>
      <c r="I8487" s="13"/>
      <c r="J8487" s="11" t="str">
        <f t="shared" si="1672"/>
        <v>X</v>
      </c>
      <c r="K8487" s="11" t="str">
        <f t="shared" si="1673"/>
        <v/>
      </c>
      <c r="L8487" s="11" t="str">
        <f t="shared" si="1674"/>
        <v/>
      </c>
      <c r="M8487" s="13"/>
      <c r="X8487" s="13"/>
    </row>
    <row r="8488" spans="1:24" x14ac:dyDescent="0.3">
      <c r="A8488" s="13"/>
      <c r="B8488" s="11">
        <v>9506</v>
      </c>
      <c r="C8488" s="14">
        <f t="shared" si="1669"/>
        <v>97.498699999999999</v>
      </c>
      <c r="D8488" s="13"/>
      <c r="E8488" s="14">
        <f t="shared" si="1671"/>
        <v>97.497399999999999</v>
      </c>
      <c r="F8488" s="21">
        <v>13</v>
      </c>
      <c r="G8488" s="13"/>
      <c r="H8488" s="21">
        <f t="shared" si="1670"/>
        <v>13</v>
      </c>
      <c r="I8488" s="13"/>
      <c r="J8488" s="11" t="str">
        <f t="shared" ref="J8488:J8519" si="1675">IF(H8488=F8488,"X","")</f>
        <v>X</v>
      </c>
      <c r="K8488" s="11" t="str">
        <f t="shared" ref="K8488:K8519" si="1676">IF(H8488&gt;F8488,"U","")</f>
        <v/>
      </c>
      <c r="L8488" s="11" t="str">
        <f t="shared" ref="L8488:L8519" si="1677">IF(H8488&lt;F8488,"O","")</f>
        <v/>
      </c>
      <c r="M8488" s="13"/>
      <c r="X8488" s="13"/>
    </row>
    <row r="8489" spans="1:24" x14ac:dyDescent="0.3">
      <c r="A8489" s="13"/>
      <c r="B8489" s="11">
        <v>9507</v>
      </c>
      <c r="C8489" s="14">
        <f t="shared" si="1669"/>
        <v>97.503799999999998</v>
      </c>
      <c r="D8489" s="13"/>
      <c r="E8489" s="14">
        <f t="shared" si="1671"/>
        <v>97.502600000000001</v>
      </c>
      <c r="F8489" s="21">
        <v>13</v>
      </c>
      <c r="G8489" s="13"/>
      <c r="H8489" s="21">
        <f t="shared" si="1670"/>
        <v>11.999999999999998</v>
      </c>
      <c r="I8489" s="13"/>
      <c r="J8489" s="11" t="str">
        <f t="shared" si="1675"/>
        <v/>
      </c>
      <c r="K8489" s="11" t="str">
        <f t="shared" si="1676"/>
        <v/>
      </c>
      <c r="L8489" s="11" t="str">
        <f t="shared" si="1677"/>
        <v>O</v>
      </c>
      <c r="M8489" s="13"/>
      <c r="X8489" s="13"/>
    </row>
    <row r="8490" spans="1:24" x14ac:dyDescent="0.3">
      <c r="A8490" s="13"/>
      <c r="B8490" s="11">
        <v>9508</v>
      </c>
      <c r="C8490" s="14">
        <f t="shared" si="1669"/>
        <v>97.509</v>
      </c>
      <c r="D8490" s="13"/>
      <c r="E8490" s="14">
        <f t="shared" si="1671"/>
        <v>97.5077</v>
      </c>
      <c r="F8490" s="21">
        <v>13</v>
      </c>
      <c r="G8490" s="13"/>
      <c r="H8490" s="21">
        <f t="shared" si="1670"/>
        <v>13</v>
      </c>
      <c r="I8490" s="13"/>
      <c r="J8490" s="11" t="str">
        <f t="shared" si="1675"/>
        <v>X</v>
      </c>
      <c r="K8490" s="11" t="str">
        <f t="shared" si="1676"/>
        <v/>
      </c>
      <c r="L8490" s="11" t="str">
        <f t="shared" si="1677"/>
        <v/>
      </c>
      <c r="M8490" s="13"/>
      <c r="X8490" s="13"/>
    </row>
    <row r="8491" spans="1:24" x14ac:dyDescent="0.3">
      <c r="A8491" s="13"/>
      <c r="B8491" s="11">
        <v>9509</v>
      </c>
      <c r="C8491" s="14">
        <f t="shared" si="1669"/>
        <v>97.514099999999999</v>
      </c>
      <c r="D8491" s="13"/>
      <c r="E8491" s="14">
        <f t="shared" si="1671"/>
        <v>97.512799999999999</v>
      </c>
      <c r="F8491" s="21">
        <v>13</v>
      </c>
      <c r="G8491" s="13"/>
      <c r="H8491" s="21">
        <f t="shared" si="1670"/>
        <v>13</v>
      </c>
      <c r="I8491" s="13"/>
      <c r="J8491" s="11" t="str">
        <f t="shared" si="1675"/>
        <v>X</v>
      </c>
      <c r="K8491" s="11" t="str">
        <f t="shared" si="1676"/>
        <v/>
      </c>
      <c r="L8491" s="11" t="str">
        <f t="shared" si="1677"/>
        <v/>
      </c>
      <c r="M8491" s="13"/>
      <c r="X8491" s="13"/>
    </row>
    <row r="8492" spans="1:24" x14ac:dyDescent="0.3">
      <c r="A8492" s="13"/>
      <c r="B8492" s="11">
        <v>9510</v>
      </c>
      <c r="C8492" s="14">
        <f t="shared" si="1669"/>
        <v>97.519199999999998</v>
      </c>
      <c r="D8492" s="13"/>
      <c r="E8492" s="14">
        <f t="shared" si="1671"/>
        <v>97.517899999999997</v>
      </c>
      <c r="F8492" s="21">
        <v>13</v>
      </c>
      <c r="G8492" s="13"/>
      <c r="H8492" s="21">
        <f t="shared" si="1670"/>
        <v>13</v>
      </c>
      <c r="I8492" s="13"/>
      <c r="J8492" s="11" t="str">
        <f t="shared" si="1675"/>
        <v>X</v>
      </c>
      <c r="K8492" s="11" t="str">
        <f t="shared" si="1676"/>
        <v/>
      </c>
      <c r="L8492" s="11" t="str">
        <f t="shared" si="1677"/>
        <v/>
      </c>
      <c r="M8492" s="13"/>
      <c r="X8492" s="13"/>
    </row>
    <row r="8493" spans="1:24" x14ac:dyDescent="0.3">
      <c r="A8493" s="13"/>
      <c r="B8493" s="11">
        <v>9511</v>
      </c>
      <c r="C8493" s="14">
        <f t="shared" si="1669"/>
        <v>97.5244</v>
      </c>
      <c r="D8493" s="13"/>
      <c r="E8493" s="14">
        <f t="shared" si="1671"/>
        <v>97.523099999999999</v>
      </c>
      <c r="F8493" s="21">
        <v>13</v>
      </c>
      <c r="G8493" s="13"/>
      <c r="H8493" s="21">
        <f t="shared" si="1670"/>
        <v>13</v>
      </c>
      <c r="I8493" s="13"/>
      <c r="J8493" s="11" t="str">
        <f t="shared" si="1675"/>
        <v>X</v>
      </c>
      <c r="K8493" s="11" t="str">
        <f t="shared" si="1676"/>
        <v/>
      </c>
      <c r="L8493" s="11" t="str">
        <f t="shared" si="1677"/>
        <v/>
      </c>
      <c r="M8493" s="13"/>
      <c r="X8493" s="13"/>
    </row>
    <row r="8494" spans="1:24" x14ac:dyDescent="0.3">
      <c r="A8494" s="13"/>
      <c r="B8494" s="11">
        <v>9512</v>
      </c>
      <c r="C8494" s="14">
        <f t="shared" si="1669"/>
        <v>97.529499999999999</v>
      </c>
      <c r="D8494" s="13"/>
      <c r="E8494" s="14">
        <f t="shared" si="1671"/>
        <v>97.528199999999998</v>
      </c>
      <c r="F8494" s="21">
        <v>13</v>
      </c>
      <c r="G8494" s="13"/>
      <c r="H8494" s="21">
        <f t="shared" si="1670"/>
        <v>13</v>
      </c>
      <c r="I8494" s="13"/>
      <c r="J8494" s="11" t="str">
        <f t="shared" si="1675"/>
        <v>X</v>
      </c>
      <c r="K8494" s="11" t="str">
        <f t="shared" si="1676"/>
        <v/>
      </c>
      <c r="L8494" s="11" t="str">
        <f t="shared" si="1677"/>
        <v/>
      </c>
      <c r="M8494" s="13"/>
      <c r="X8494" s="13"/>
    </row>
    <row r="8495" spans="1:24" x14ac:dyDescent="0.3">
      <c r="A8495" s="13"/>
      <c r="B8495" s="11">
        <v>9513</v>
      </c>
      <c r="C8495" s="14">
        <f t="shared" si="1669"/>
        <v>97.534599999999998</v>
      </c>
      <c r="D8495" s="13"/>
      <c r="E8495" s="14">
        <f t="shared" si="1671"/>
        <v>97.533299999999997</v>
      </c>
      <c r="F8495" s="21">
        <v>13</v>
      </c>
      <c r="G8495" s="13"/>
      <c r="H8495" s="21">
        <f t="shared" si="1670"/>
        <v>13</v>
      </c>
      <c r="I8495" s="13"/>
      <c r="J8495" s="11" t="str">
        <f t="shared" si="1675"/>
        <v>X</v>
      </c>
      <c r="K8495" s="11" t="str">
        <f t="shared" si="1676"/>
        <v/>
      </c>
      <c r="L8495" s="11" t="str">
        <f t="shared" si="1677"/>
        <v/>
      </c>
      <c r="M8495" s="13"/>
      <c r="X8495" s="13"/>
    </row>
    <row r="8496" spans="1:24" x14ac:dyDescent="0.3">
      <c r="A8496" s="13"/>
      <c r="B8496" s="11">
        <v>9514</v>
      </c>
      <c r="C8496" s="14">
        <f t="shared" si="1669"/>
        <v>97.539699999999996</v>
      </c>
      <c r="D8496" s="13"/>
      <c r="E8496" s="14">
        <f t="shared" si="1671"/>
        <v>97.538499999999999</v>
      </c>
      <c r="F8496" s="21">
        <v>13</v>
      </c>
      <c r="G8496" s="13"/>
      <c r="H8496" s="21">
        <f t="shared" si="1670"/>
        <v>11.999999999999998</v>
      </c>
      <c r="I8496" s="13"/>
      <c r="J8496" s="11" t="str">
        <f t="shared" si="1675"/>
        <v/>
      </c>
      <c r="K8496" s="11" t="str">
        <f t="shared" si="1676"/>
        <v/>
      </c>
      <c r="L8496" s="11" t="str">
        <f t="shared" si="1677"/>
        <v>O</v>
      </c>
      <c r="M8496" s="13"/>
      <c r="X8496" s="13"/>
    </row>
    <row r="8497" spans="1:24" x14ac:dyDescent="0.3">
      <c r="A8497" s="13"/>
      <c r="B8497" s="11">
        <v>9515</v>
      </c>
      <c r="C8497" s="14">
        <f t="shared" si="1669"/>
        <v>97.544899999999998</v>
      </c>
      <c r="D8497" s="13"/>
      <c r="E8497" s="14">
        <f t="shared" si="1671"/>
        <v>97.543599999999998</v>
      </c>
      <c r="F8497" s="21">
        <v>13</v>
      </c>
      <c r="G8497" s="13"/>
      <c r="H8497" s="21">
        <f t="shared" si="1670"/>
        <v>13</v>
      </c>
      <c r="I8497" s="13"/>
      <c r="J8497" s="11" t="str">
        <f t="shared" si="1675"/>
        <v>X</v>
      </c>
      <c r="K8497" s="11" t="str">
        <f t="shared" si="1676"/>
        <v/>
      </c>
      <c r="L8497" s="11" t="str">
        <f t="shared" si="1677"/>
        <v/>
      </c>
      <c r="M8497" s="13"/>
      <c r="X8497" s="13"/>
    </row>
    <row r="8498" spans="1:24" x14ac:dyDescent="0.3">
      <c r="A8498" s="13"/>
      <c r="B8498" s="11">
        <v>9516</v>
      </c>
      <c r="C8498" s="14">
        <f t="shared" si="1669"/>
        <v>97.55</v>
      </c>
      <c r="D8498" s="13"/>
      <c r="E8498" s="14">
        <f t="shared" si="1671"/>
        <v>97.548699999999997</v>
      </c>
      <c r="F8498" s="21">
        <v>13</v>
      </c>
      <c r="G8498" s="13"/>
      <c r="H8498" s="21">
        <f t="shared" si="1670"/>
        <v>13</v>
      </c>
      <c r="I8498" s="13"/>
      <c r="J8498" s="11" t="str">
        <f t="shared" si="1675"/>
        <v>X</v>
      </c>
      <c r="K8498" s="11" t="str">
        <f t="shared" si="1676"/>
        <v/>
      </c>
      <c r="L8498" s="11" t="str">
        <f t="shared" si="1677"/>
        <v/>
      </c>
      <c r="M8498" s="13"/>
      <c r="X8498" s="13"/>
    </row>
    <row r="8499" spans="1:24" x14ac:dyDescent="0.3">
      <c r="A8499" s="13"/>
      <c r="B8499" s="11">
        <v>9517</v>
      </c>
      <c r="C8499" s="14">
        <f t="shared" si="1669"/>
        <v>97.555099999999996</v>
      </c>
      <c r="D8499" s="13"/>
      <c r="E8499" s="14">
        <f t="shared" si="1671"/>
        <v>97.553799999999995</v>
      </c>
      <c r="F8499" s="21">
        <v>13</v>
      </c>
      <c r="G8499" s="13"/>
      <c r="H8499" s="21">
        <f t="shared" si="1670"/>
        <v>13</v>
      </c>
      <c r="I8499" s="13"/>
      <c r="J8499" s="11" t="str">
        <f t="shared" si="1675"/>
        <v>X</v>
      </c>
      <c r="K8499" s="11" t="str">
        <f t="shared" si="1676"/>
        <v/>
      </c>
      <c r="L8499" s="11" t="str">
        <f t="shared" si="1677"/>
        <v/>
      </c>
      <c r="M8499" s="13"/>
      <c r="X8499" s="13"/>
    </row>
    <row r="8500" spans="1:24" x14ac:dyDescent="0.3">
      <c r="A8500" s="13"/>
      <c r="B8500" s="11">
        <v>9518</v>
      </c>
      <c r="C8500" s="14">
        <f t="shared" si="1669"/>
        <v>97.560199999999995</v>
      </c>
      <c r="D8500" s="13"/>
      <c r="E8500" s="14">
        <f t="shared" si="1671"/>
        <v>97.558999999999997</v>
      </c>
      <c r="F8500" s="21">
        <v>13</v>
      </c>
      <c r="G8500" s="13"/>
      <c r="H8500" s="21">
        <f t="shared" si="1670"/>
        <v>11.999999999999998</v>
      </c>
      <c r="I8500" s="13"/>
      <c r="J8500" s="11" t="str">
        <f t="shared" si="1675"/>
        <v/>
      </c>
      <c r="K8500" s="11" t="str">
        <f t="shared" si="1676"/>
        <v/>
      </c>
      <c r="L8500" s="11" t="str">
        <f t="shared" si="1677"/>
        <v>O</v>
      </c>
      <c r="M8500" s="13"/>
      <c r="X8500" s="13"/>
    </row>
    <row r="8501" spans="1:24" x14ac:dyDescent="0.3">
      <c r="A8501" s="13"/>
      <c r="B8501" s="11">
        <v>9519</v>
      </c>
      <c r="C8501" s="14">
        <f t="shared" si="1669"/>
        <v>97.565399999999997</v>
      </c>
      <c r="D8501" s="13"/>
      <c r="E8501" s="14">
        <f t="shared" si="1671"/>
        <v>97.564099999999996</v>
      </c>
      <c r="F8501" s="21">
        <v>13</v>
      </c>
      <c r="G8501" s="13"/>
      <c r="H8501" s="21">
        <f t="shared" si="1670"/>
        <v>13</v>
      </c>
      <c r="I8501" s="13"/>
      <c r="J8501" s="11" t="str">
        <f t="shared" si="1675"/>
        <v>X</v>
      </c>
      <c r="K8501" s="11" t="str">
        <f t="shared" si="1676"/>
        <v/>
      </c>
      <c r="L8501" s="11" t="str">
        <f t="shared" si="1677"/>
        <v/>
      </c>
      <c r="M8501" s="13"/>
      <c r="X8501" s="13"/>
    </row>
    <row r="8502" spans="1:24" x14ac:dyDescent="0.3">
      <c r="A8502" s="13"/>
      <c r="B8502" s="11">
        <v>9520</v>
      </c>
      <c r="C8502" s="14">
        <f t="shared" si="1669"/>
        <v>97.570499999999996</v>
      </c>
      <c r="D8502" s="13"/>
      <c r="E8502" s="14">
        <f t="shared" si="1671"/>
        <v>97.569199999999995</v>
      </c>
      <c r="F8502" s="21">
        <v>13</v>
      </c>
      <c r="G8502" s="13"/>
      <c r="H8502" s="21">
        <f t="shared" si="1670"/>
        <v>13</v>
      </c>
      <c r="I8502" s="13"/>
      <c r="J8502" s="11" t="str">
        <f t="shared" si="1675"/>
        <v>X</v>
      </c>
      <c r="K8502" s="11" t="str">
        <f t="shared" si="1676"/>
        <v/>
      </c>
      <c r="L8502" s="11" t="str">
        <f t="shared" si="1677"/>
        <v/>
      </c>
      <c r="M8502" s="13"/>
      <c r="X8502" s="13"/>
    </row>
    <row r="8503" spans="1:24" x14ac:dyDescent="0.3">
      <c r="A8503" s="13"/>
      <c r="B8503" s="11">
        <v>9521</v>
      </c>
      <c r="C8503" s="14">
        <f t="shared" si="1669"/>
        <v>97.575599999999994</v>
      </c>
      <c r="D8503" s="13"/>
      <c r="E8503" s="14">
        <f t="shared" si="1671"/>
        <v>97.574399999999997</v>
      </c>
      <c r="F8503" s="21">
        <v>13</v>
      </c>
      <c r="G8503" s="13"/>
      <c r="H8503" s="21">
        <f t="shared" si="1670"/>
        <v>11.999999999999998</v>
      </c>
      <c r="I8503" s="13"/>
      <c r="J8503" s="11" t="str">
        <f t="shared" si="1675"/>
        <v/>
      </c>
      <c r="K8503" s="11" t="str">
        <f t="shared" si="1676"/>
        <v/>
      </c>
      <c r="L8503" s="11" t="str">
        <f t="shared" si="1677"/>
        <v>O</v>
      </c>
      <c r="M8503" s="13"/>
      <c r="X8503" s="13"/>
    </row>
    <row r="8504" spans="1:24" x14ac:dyDescent="0.3">
      <c r="A8504" s="13"/>
      <c r="B8504" s="11">
        <v>9522</v>
      </c>
      <c r="C8504" s="14">
        <f t="shared" si="1669"/>
        <v>97.580699999999993</v>
      </c>
      <c r="D8504" s="13"/>
      <c r="E8504" s="14">
        <f t="shared" si="1671"/>
        <v>97.579499999999996</v>
      </c>
      <c r="F8504" s="21">
        <v>13</v>
      </c>
      <c r="G8504" s="13"/>
      <c r="H8504" s="21">
        <f t="shared" si="1670"/>
        <v>11.999999999999998</v>
      </c>
      <c r="I8504" s="13"/>
      <c r="J8504" s="11" t="str">
        <f t="shared" si="1675"/>
        <v/>
      </c>
      <c r="K8504" s="11" t="str">
        <f t="shared" si="1676"/>
        <v/>
      </c>
      <c r="L8504" s="11" t="str">
        <f t="shared" si="1677"/>
        <v>O</v>
      </c>
      <c r="M8504" s="13"/>
      <c r="X8504" s="13"/>
    </row>
    <row r="8505" spans="1:24" x14ac:dyDescent="0.3">
      <c r="A8505" s="13"/>
      <c r="B8505" s="11">
        <v>9523</v>
      </c>
      <c r="C8505" s="14">
        <f t="shared" si="1669"/>
        <v>97.585899999999995</v>
      </c>
      <c r="D8505" s="13"/>
      <c r="E8505" s="14">
        <f t="shared" si="1671"/>
        <v>97.584599999999995</v>
      </c>
      <c r="F8505" s="21">
        <f t="shared" ref="F8505:F8531" si="1678">ROUND(13-(((E8505-97)-0.58)/0.14)*(13/6),0)</f>
        <v>13</v>
      </c>
      <c r="G8505" s="13"/>
      <c r="H8505" s="21">
        <f t="shared" si="1670"/>
        <v>13</v>
      </c>
      <c r="I8505" s="13"/>
      <c r="J8505" s="11" t="str">
        <f t="shared" si="1675"/>
        <v>X</v>
      </c>
      <c r="K8505" s="11" t="str">
        <f t="shared" si="1676"/>
        <v/>
      </c>
      <c r="L8505" s="11" t="str">
        <f t="shared" si="1677"/>
        <v/>
      </c>
      <c r="M8505" s="13"/>
      <c r="X8505" s="13"/>
    </row>
    <row r="8506" spans="1:24" x14ac:dyDescent="0.3">
      <c r="A8506" s="13"/>
      <c r="B8506" s="11">
        <v>9524</v>
      </c>
      <c r="C8506" s="14">
        <f t="shared" si="1669"/>
        <v>97.590999999999994</v>
      </c>
      <c r="D8506" s="13"/>
      <c r="E8506" s="14">
        <f t="shared" si="1671"/>
        <v>97.589699999999993</v>
      </c>
      <c r="F8506" s="21">
        <f t="shared" si="1678"/>
        <v>13</v>
      </c>
      <c r="G8506" s="13"/>
      <c r="H8506" s="21">
        <f t="shared" si="1670"/>
        <v>13</v>
      </c>
      <c r="I8506" s="13"/>
      <c r="J8506" s="11" t="str">
        <f t="shared" si="1675"/>
        <v>X</v>
      </c>
      <c r="K8506" s="11" t="str">
        <f t="shared" si="1676"/>
        <v/>
      </c>
      <c r="L8506" s="11" t="str">
        <f t="shared" si="1677"/>
        <v/>
      </c>
      <c r="M8506" s="13"/>
      <c r="X8506" s="13"/>
    </row>
    <row r="8507" spans="1:24" x14ac:dyDescent="0.3">
      <c r="A8507" s="13"/>
      <c r="B8507" s="11">
        <v>9525</v>
      </c>
      <c r="C8507" s="14">
        <f t="shared" si="1669"/>
        <v>97.596100000000007</v>
      </c>
      <c r="D8507" s="13"/>
      <c r="E8507" s="14">
        <f t="shared" si="1671"/>
        <v>97.594899999999996</v>
      </c>
      <c r="F8507" s="21">
        <f t="shared" si="1678"/>
        <v>13</v>
      </c>
      <c r="G8507" s="13"/>
      <c r="H8507" s="21">
        <f t="shared" si="1670"/>
        <v>11.999999999999998</v>
      </c>
      <c r="I8507" s="13"/>
      <c r="J8507" s="11" t="str">
        <f t="shared" si="1675"/>
        <v/>
      </c>
      <c r="K8507" s="11" t="str">
        <f t="shared" si="1676"/>
        <v/>
      </c>
      <c r="L8507" s="11" t="str">
        <f t="shared" si="1677"/>
        <v>O</v>
      </c>
      <c r="M8507" s="13"/>
      <c r="X8507" s="13"/>
    </row>
    <row r="8508" spans="1:24" x14ac:dyDescent="0.3">
      <c r="A8508" s="13"/>
      <c r="B8508" s="11">
        <v>9526</v>
      </c>
      <c r="C8508" s="14">
        <f t="shared" si="1669"/>
        <v>97.601200000000006</v>
      </c>
      <c r="D8508" s="13"/>
      <c r="E8508" s="14">
        <f t="shared" si="1671"/>
        <v>97.6</v>
      </c>
      <c r="F8508" s="21">
        <f t="shared" si="1678"/>
        <v>13</v>
      </c>
      <c r="G8508" s="13"/>
      <c r="H8508" s="21">
        <f t="shared" si="1670"/>
        <v>11.999999999999998</v>
      </c>
      <c r="I8508" s="13"/>
      <c r="J8508" s="11" t="str">
        <f t="shared" si="1675"/>
        <v/>
      </c>
      <c r="K8508" s="11" t="str">
        <f t="shared" si="1676"/>
        <v/>
      </c>
      <c r="L8508" s="11" t="str">
        <f t="shared" si="1677"/>
        <v>O</v>
      </c>
      <c r="M8508" s="13"/>
      <c r="X8508" s="13"/>
    </row>
    <row r="8509" spans="1:24" x14ac:dyDescent="0.3">
      <c r="A8509" s="13"/>
      <c r="B8509" s="11">
        <v>9527</v>
      </c>
      <c r="C8509" s="14">
        <f t="shared" si="1669"/>
        <v>97.606399999999994</v>
      </c>
      <c r="D8509" s="13"/>
      <c r="E8509" s="14">
        <f t="shared" si="1671"/>
        <v>97.605099999999993</v>
      </c>
      <c r="F8509" s="21">
        <f t="shared" si="1678"/>
        <v>13</v>
      </c>
      <c r="G8509" s="13"/>
      <c r="H8509" s="21">
        <f t="shared" si="1670"/>
        <v>13</v>
      </c>
      <c r="I8509" s="13"/>
      <c r="J8509" s="11" t="str">
        <f t="shared" si="1675"/>
        <v>X</v>
      </c>
      <c r="K8509" s="11" t="str">
        <f t="shared" si="1676"/>
        <v/>
      </c>
      <c r="L8509" s="11" t="str">
        <f t="shared" si="1677"/>
        <v/>
      </c>
      <c r="M8509" s="13"/>
      <c r="X8509" s="13"/>
    </row>
    <row r="8510" spans="1:24" x14ac:dyDescent="0.3">
      <c r="A8510" s="13"/>
      <c r="B8510" s="11">
        <v>9528</v>
      </c>
      <c r="C8510" s="14">
        <f t="shared" si="1669"/>
        <v>97.611500000000007</v>
      </c>
      <c r="D8510" s="13"/>
      <c r="E8510" s="14">
        <f t="shared" si="1671"/>
        <v>97.610299999999995</v>
      </c>
      <c r="F8510" s="21">
        <f t="shared" si="1678"/>
        <v>13</v>
      </c>
      <c r="G8510" s="13"/>
      <c r="H8510" s="21">
        <f t="shared" si="1670"/>
        <v>11.999999999999998</v>
      </c>
      <c r="I8510" s="13"/>
      <c r="J8510" s="11" t="str">
        <f t="shared" si="1675"/>
        <v/>
      </c>
      <c r="K8510" s="11" t="str">
        <f t="shared" si="1676"/>
        <v/>
      </c>
      <c r="L8510" s="11" t="str">
        <f t="shared" si="1677"/>
        <v>O</v>
      </c>
      <c r="M8510" s="13"/>
      <c r="X8510" s="13"/>
    </row>
    <row r="8511" spans="1:24" x14ac:dyDescent="0.3">
      <c r="A8511" s="13"/>
      <c r="B8511" s="11">
        <v>9529</v>
      </c>
      <c r="C8511" s="14">
        <f t="shared" si="1669"/>
        <v>97.616600000000005</v>
      </c>
      <c r="D8511" s="13"/>
      <c r="E8511" s="14">
        <f t="shared" si="1671"/>
        <v>97.615399999999994</v>
      </c>
      <c r="F8511" s="21">
        <f t="shared" si="1678"/>
        <v>12</v>
      </c>
      <c r="G8511" s="13"/>
      <c r="H8511" s="21">
        <f t="shared" si="1670"/>
        <v>11.999999999999998</v>
      </c>
      <c r="I8511" s="13"/>
      <c r="J8511" s="11" t="str">
        <f t="shared" si="1675"/>
        <v>X</v>
      </c>
      <c r="K8511" s="11" t="str">
        <f t="shared" si="1676"/>
        <v/>
      </c>
      <c r="L8511" s="11" t="str">
        <f t="shared" si="1677"/>
        <v/>
      </c>
      <c r="M8511" s="13"/>
      <c r="X8511" s="13"/>
    </row>
    <row r="8512" spans="1:24" x14ac:dyDescent="0.3">
      <c r="A8512" s="13"/>
      <c r="B8512" s="11">
        <v>9530</v>
      </c>
      <c r="C8512" s="14">
        <f t="shared" si="1669"/>
        <v>97.621700000000004</v>
      </c>
      <c r="D8512" s="13"/>
      <c r="E8512" s="14">
        <f t="shared" si="1671"/>
        <v>97.620500000000007</v>
      </c>
      <c r="F8512" s="21">
        <f t="shared" si="1678"/>
        <v>12</v>
      </c>
      <c r="G8512" s="13"/>
      <c r="H8512" s="21">
        <f t="shared" si="1670"/>
        <v>11.999999999999998</v>
      </c>
      <c r="I8512" s="13"/>
      <c r="J8512" s="11" t="str">
        <f t="shared" si="1675"/>
        <v>X</v>
      </c>
      <c r="K8512" s="11" t="str">
        <f t="shared" si="1676"/>
        <v/>
      </c>
      <c r="L8512" s="11" t="str">
        <f t="shared" si="1677"/>
        <v/>
      </c>
      <c r="M8512" s="13"/>
      <c r="X8512" s="13"/>
    </row>
    <row r="8513" spans="1:24" x14ac:dyDescent="0.3">
      <c r="A8513" s="13"/>
      <c r="B8513" s="11">
        <v>9531</v>
      </c>
      <c r="C8513" s="14">
        <f t="shared" si="1669"/>
        <v>97.626800000000003</v>
      </c>
      <c r="D8513" s="13"/>
      <c r="E8513" s="14">
        <f t="shared" si="1671"/>
        <v>97.625600000000006</v>
      </c>
      <c r="F8513" s="21">
        <f t="shared" si="1678"/>
        <v>12</v>
      </c>
      <c r="G8513" s="13"/>
      <c r="H8513" s="21">
        <f t="shared" si="1670"/>
        <v>11.999999999999998</v>
      </c>
      <c r="I8513" s="13"/>
      <c r="J8513" s="11" t="str">
        <f t="shared" si="1675"/>
        <v>X</v>
      </c>
      <c r="K8513" s="11" t="str">
        <f t="shared" si="1676"/>
        <v/>
      </c>
      <c r="L8513" s="11" t="str">
        <f t="shared" si="1677"/>
        <v/>
      </c>
      <c r="M8513" s="13"/>
      <c r="X8513" s="13"/>
    </row>
    <row r="8514" spans="1:24" x14ac:dyDescent="0.3">
      <c r="A8514" s="13"/>
      <c r="B8514" s="11">
        <v>9532</v>
      </c>
      <c r="C8514" s="14">
        <f t="shared" si="1669"/>
        <v>97.632000000000005</v>
      </c>
      <c r="D8514" s="13"/>
      <c r="E8514" s="14">
        <f t="shared" si="1671"/>
        <v>97.630799999999994</v>
      </c>
      <c r="F8514" s="21">
        <f t="shared" si="1678"/>
        <v>12</v>
      </c>
      <c r="G8514" s="13"/>
      <c r="H8514" s="21">
        <f t="shared" si="1670"/>
        <v>11.999999999999998</v>
      </c>
      <c r="I8514" s="13"/>
      <c r="J8514" s="11" t="str">
        <f t="shared" si="1675"/>
        <v>X</v>
      </c>
      <c r="K8514" s="11" t="str">
        <f t="shared" si="1676"/>
        <v/>
      </c>
      <c r="L8514" s="11" t="str">
        <f t="shared" si="1677"/>
        <v/>
      </c>
      <c r="M8514" s="13"/>
      <c r="X8514" s="13"/>
    </row>
    <row r="8515" spans="1:24" x14ac:dyDescent="0.3">
      <c r="A8515" s="13"/>
      <c r="B8515" s="11">
        <v>9533</v>
      </c>
      <c r="C8515" s="14">
        <f t="shared" si="1669"/>
        <v>97.637100000000004</v>
      </c>
      <c r="D8515" s="13"/>
      <c r="E8515" s="14">
        <f t="shared" si="1671"/>
        <v>97.635900000000007</v>
      </c>
      <c r="F8515" s="21">
        <f t="shared" si="1678"/>
        <v>12</v>
      </c>
      <c r="G8515" s="13"/>
      <c r="H8515" s="21">
        <f t="shared" si="1670"/>
        <v>11.999999999999998</v>
      </c>
      <c r="I8515" s="13"/>
      <c r="J8515" s="11" t="str">
        <f t="shared" si="1675"/>
        <v>X</v>
      </c>
      <c r="K8515" s="11" t="str">
        <f t="shared" si="1676"/>
        <v/>
      </c>
      <c r="L8515" s="11" t="str">
        <f t="shared" si="1677"/>
        <v/>
      </c>
      <c r="M8515" s="13"/>
      <c r="X8515" s="13"/>
    </row>
    <row r="8516" spans="1:24" x14ac:dyDescent="0.3">
      <c r="A8516" s="13"/>
      <c r="B8516" s="11">
        <v>9534</v>
      </c>
      <c r="C8516" s="14">
        <f t="shared" si="1669"/>
        <v>97.642200000000003</v>
      </c>
      <c r="D8516" s="13"/>
      <c r="E8516" s="14">
        <f t="shared" si="1671"/>
        <v>97.641000000000005</v>
      </c>
      <c r="F8516" s="21">
        <f t="shared" si="1678"/>
        <v>12</v>
      </c>
      <c r="G8516" s="13"/>
      <c r="H8516" s="21">
        <f t="shared" si="1670"/>
        <v>11.999999999999998</v>
      </c>
      <c r="I8516" s="13"/>
      <c r="J8516" s="11" t="str">
        <f t="shared" si="1675"/>
        <v>X</v>
      </c>
      <c r="K8516" s="11" t="str">
        <f t="shared" si="1676"/>
        <v/>
      </c>
      <c r="L8516" s="11" t="str">
        <f t="shared" si="1677"/>
        <v/>
      </c>
      <c r="M8516" s="13"/>
      <c r="X8516" s="13"/>
    </row>
    <row r="8517" spans="1:24" x14ac:dyDescent="0.3">
      <c r="A8517" s="13"/>
      <c r="B8517" s="11">
        <v>9535</v>
      </c>
      <c r="C8517" s="14">
        <f t="shared" si="1669"/>
        <v>97.647300000000001</v>
      </c>
      <c r="D8517" s="13"/>
      <c r="E8517" s="14">
        <f t="shared" si="1671"/>
        <v>97.646199999999993</v>
      </c>
      <c r="F8517" s="21">
        <f t="shared" si="1678"/>
        <v>12</v>
      </c>
      <c r="G8517" s="13"/>
      <c r="H8517" s="21">
        <f t="shared" si="1670"/>
        <v>11</v>
      </c>
      <c r="I8517" s="13"/>
      <c r="J8517" s="11" t="str">
        <f t="shared" si="1675"/>
        <v/>
      </c>
      <c r="K8517" s="11" t="str">
        <f t="shared" si="1676"/>
        <v/>
      </c>
      <c r="L8517" s="11" t="str">
        <f t="shared" si="1677"/>
        <v>O</v>
      </c>
      <c r="M8517" s="13"/>
      <c r="X8517" s="13"/>
    </row>
    <row r="8518" spans="1:24" x14ac:dyDescent="0.3">
      <c r="A8518" s="13"/>
      <c r="B8518" s="11">
        <v>9536</v>
      </c>
      <c r="C8518" s="14">
        <f t="shared" ref="C8518:C8581" si="1679">ROUND(SQRT(B8518),4)</f>
        <v>97.6524</v>
      </c>
      <c r="D8518" s="13"/>
      <c r="E8518" s="14">
        <f t="shared" si="1671"/>
        <v>97.651300000000006</v>
      </c>
      <c r="F8518" s="21">
        <f t="shared" si="1678"/>
        <v>12</v>
      </c>
      <c r="G8518" s="13"/>
      <c r="H8518" s="21">
        <f t="shared" si="1670"/>
        <v>11</v>
      </c>
      <c r="I8518" s="13"/>
      <c r="J8518" s="11" t="str">
        <f t="shared" si="1675"/>
        <v/>
      </c>
      <c r="K8518" s="11" t="str">
        <f t="shared" si="1676"/>
        <v/>
      </c>
      <c r="L8518" s="11" t="str">
        <f t="shared" si="1677"/>
        <v>O</v>
      </c>
      <c r="M8518" s="13"/>
      <c r="X8518" s="13"/>
    </row>
    <row r="8519" spans="1:24" x14ac:dyDescent="0.3">
      <c r="A8519" s="13"/>
      <c r="B8519" s="11">
        <v>9537</v>
      </c>
      <c r="C8519" s="14">
        <f t="shared" si="1679"/>
        <v>97.657600000000002</v>
      </c>
      <c r="D8519" s="13"/>
      <c r="E8519" s="14">
        <f t="shared" si="1671"/>
        <v>97.656400000000005</v>
      </c>
      <c r="F8519" s="21">
        <f t="shared" si="1678"/>
        <v>12</v>
      </c>
      <c r="G8519" s="13"/>
      <c r="H8519" s="21">
        <f t="shared" ref="H8519:H8582" si="1680">ROUND(C8519-E8519,4)*10000</f>
        <v>11.999999999999998</v>
      </c>
      <c r="I8519" s="13"/>
      <c r="J8519" s="11" t="str">
        <f t="shared" si="1675"/>
        <v>X</v>
      </c>
      <c r="K8519" s="11" t="str">
        <f t="shared" si="1676"/>
        <v/>
      </c>
      <c r="L8519" s="11" t="str">
        <f t="shared" si="1677"/>
        <v/>
      </c>
      <c r="M8519" s="13"/>
      <c r="X8519" s="13"/>
    </row>
    <row r="8520" spans="1:24" x14ac:dyDescent="0.3">
      <c r="A8520" s="13"/>
      <c r="B8520" s="11">
        <v>9538</v>
      </c>
      <c r="C8520" s="14">
        <f t="shared" si="1679"/>
        <v>97.662700000000001</v>
      </c>
      <c r="D8520" s="13"/>
      <c r="E8520" s="14">
        <f t="shared" ref="E8520:E8583" si="1681">ROUND(97+(B8520-9409)/195,4)</f>
        <v>97.661500000000004</v>
      </c>
      <c r="F8520" s="21">
        <f t="shared" si="1678"/>
        <v>12</v>
      </c>
      <c r="G8520" s="13"/>
      <c r="H8520" s="21">
        <f t="shared" si="1680"/>
        <v>11.999999999999998</v>
      </c>
      <c r="I8520" s="13"/>
      <c r="J8520" s="11" t="str">
        <f t="shared" ref="J8520:J8551" si="1682">IF(H8520=F8520,"X","")</f>
        <v>X</v>
      </c>
      <c r="K8520" s="11" t="str">
        <f t="shared" ref="K8520:K8551" si="1683">IF(H8520&gt;F8520,"U","")</f>
        <v/>
      </c>
      <c r="L8520" s="11" t="str">
        <f t="shared" ref="L8520:L8551" si="1684">IF(H8520&lt;F8520,"O","")</f>
        <v/>
      </c>
      <c r="M8520" s="13"/>
      <c r="X8520" s="13"/>
    </row>
    <row r="8521" spans="1:24" x14ac:dyDescent="0.3">
      <c r="A8521" s="13"/>
      <c r="B8521" s="11">
        <v>9539</v>
      </c>
      <c r="C8521" s="14">
        <f t="shared" si="1679"/>
        <v>97.6678</v>
      </c>
      <c r="D8521" s="13"/>
      <c r="E8521" s="14">
        <f t="shared" si="1681"/>
        <v>97.666700000000006</v>
      </c>
      <c r="F8521" s="21">
        <f t="shared" si="1678"/>
        <v>12</v>
      </c>
      <c r="G8521" s="13"/>
      <c r="H8521" s="21">
        <f t="shared" si="1680"/>
        <v>11</v>
      </c>
      <c r="I8521" s="13"/>
      <c r="J8521" s="11" t="str">
        <f t="shared" si="1682"/>
        <v/>
      </c>
      <c r="K8521" s="11" t="str">
        <f t="shared" si="1683"/>
        <v/>
      </c>
      <c r="L8521" s="11" t="str">
        <f t="shared" si="1684"/>
        <v>O</v>
      </c>
      <c r="M8521" s="13"/>
      <c r="X8521" s="13"/>
    </row>
    <row r="8522" spans="1:24" x14ac:dyDescent="0.3">
      <c r="A8522" s="13"/>
      <c r="B8522" s="11">
        <v>9540</v>
      </c>
      <c r="C8522" s="14">
        <f t="shared" si="1679"/>
        <v>97.672899999999998</v>
      </c>
      <c r="D8522" s="13"/>
      <c r="E8522" s="14">
        <f t="shared" si="1681"/>
        <v>97.671800000000005</v>
      </c>
      <c r="F8522" s="21">
        <f t="shared" si="1678"/>
        <v>12</v>
      </c>
      <c r="G8522" s="13"/>
      <c r="H8522" s="21">
        <f t="shared" si="1680"/>
        <v>11</v>
      </c>
      <c r="I8522" s="13"/>
      <c r="J8522" s="11" t="str">
        <f t="shared" si="1682"/>
        <v/>
      </c>
      <c r="K8522" s="11" t="str">
        <f t="shared" si="1683"/>
        <v/>
      </c>
      <c r="L8522" s="11" t="str">
        <f t="shared" si="1684"/>
        <v>O</v>
      </c>
      <c r="M8522" s="13"/>
      <c r="X8522" s="13"/>
    </row>
    <row r="8523" spans="1:24" x14ac:dyDescent="0.3">
      <c r="A8523" s="13"/>
      <c r="B8523" s="11">
        <v>9541</v>
      </c>
      <c r="C8523" s="14">
        <f t="shared" si="1679"/>
        <v>97.677999999999997</v>
      </c>
      <c r="D8523" s="13"/>
      <c r="E8523" s="14">
        <f t="shared" si="1681"/>
        <v>97.676900000000003</v>
      </c>
      <c r="F8523" s="21">
        <f t="shared" si="1678"/>
        <v>12</v>
      </c>
      <c r="G8523" s="13"/>
      <c r="H8523" s="21">
        <f t="shared" si="1680"/>
        <v>11</v>
      </c>
      <c r="I8523" s="13"/>
      <c r="J8523" s="11" t="str">
        <f t="shared" si="1682"/>
        <v/>
      </c>
      <c r="K8523" s="11" t="str">
        <f t="shared" si="1683"/>
        <v/>
      </c>
      <c r="L8523" s="11" t="str">
        <f t="shared" si="1684"/>
        <v>O</v>
      </c>
      <c r="M8523" s="13"/>
      <c r="X8523" s="13"/>
    </row>
    <row r="8524" spans="1:24" x14ac:dyDescent="0.3">
      <c r="A8524" s="13"/>
      <c r="B8524" s="11">
        <v>9542</v>
      </c>
      <c r="C8524" s="14">
        <f t="shared" si="1679"/>
        <v>97.683199999999999</v>
      </c>
      <c r="D8524" s="13"/>
      <c r="E8524" s="14">
        <f t="shared" si="1681"/>
        <v>97.682100000000005</v>
      </c>
      <c r="F8524" s="21">
        <f t="shared" si="1678"/>
        <v>11</v>
      </c>
      <c r="G8524" s="13"/>
      <c r="H8524" s="21">
        <f t="shared" si="1680"/>
        <v>11</v>
      </c>
      <c r="I8524" s="13"/>
      <c r="J8524" s="11" t="str">
        <f t="shared" si="1682"/>
        <v>X</v>
      </c>
      <c r="K8524" s="11" t="str">
        <f t="shared" si="1683"/>
        <v/>
      </c>
      <c r="L8524" s="11" t="str">
        <f t="shared" si="1684"/>
        <v/>
      </c>
      <c r="M8524" s="13"/>
      <c r="X8524" s="13"/>
    </row>
    <row r="8525" spans="1:24" x14ac:dyDescent="0.3">
      <c r="A8525" s="13"/>
      <c r="B8525" s="11">
        <v>9543</v>
      </c>
      <c r="C8525" s="14">
        <f t="shared" si="1679"/>
        <v>97.688299999999998</v>
      </c>
      <c r="D8525" s="13"/>
      <c r="E8525" s="14">
        <f t="shared" si="1681"/>
        <v>97.687200000000004</v>
      </c>
      <c r="F8525" s="21">
        <f t="shared" si="1678"/>
        <v>11</v>
      </c>
      <c r="G8525" s="13"/>
      <c r="H8525" s="21">
        <f t="shared" si="1680"/>
        <v>11</v>
      </c>
      <c r="I8525" s="13"/>
      <c r="J8525" s="11" t="str">
        <f t="shared" si="1682"/>
        <v>X</v>
      </c>
      <c r="K8525" s="11" t="str">
        <f t="shared" si="1683"/>
        <v/>
      </c>
      <c r="L8525" s="11" t="str">
        <f t="shared" si="1684"/>
        <v/>
      </c>
      <c r="M8525" s="13"/>
      <c r="X8525" s="13"/>
    </row>
    <row r="8526" spans="1:24" x14ac:dyDescent="0.3">
      <c r="A8526" s="13"/>
      <c r="B8526" s="11">
        <v>9544</v>
      </c>
      <c r="C8526" s="14">
        <f t="shared" si="1679"/>
        <v>97.693399999999997</v>
      </c>
      <c r="D8526" s="13"/>
      <c r="E8526" s="14">
        <f t="shared" si="1681"/>
        <v>97.692300000000003</v>
      </c>
      <c r="F8526" s="21">
        <f t="shared" si="1678"/>
        <v>11</v>
      </c>
      <c r="G8526" s="13"/>
      <c r="H8526" s="21">
        <f t="shared" si="1680"/>
        <v>11</v>
      </c>
      <c r="I8526" s="13"/>
      <c r="J8526" s="11" t="str">
        <f t="shared" si="1682"/>
        <v>X</v>
      </c>
      <c r="K8526" s="11" t="str">
        <f t="shared" si="1683"/>
        <v/>
      </c>
      <c r="L8526" s="11" t="str">
        <f t="shared" si="1684"/>
        <v/>
      </c>
      <c r="M8526" s="13"/>
      <c r="X8526" s="13"/>
    </row>
    <row r="8527" spans="1:24" x14ac:dyDescent="0.3">
      <c r="A8527" s="13"/>
      <c r="B8527" s="11">
        <v>9545</v>
      </c>
      <c r="C8527" s="14">
        <f t="shared" si="1679"/>
        <v>97.698499999999996</v>
      </c>
      <c r="D8527" s="13"/>
      <c r="E8527" s="14">
        <f t="shared" si="1681"/>
        <v>97.697400000000002</v>
      </c>
      <c r="F8527" s="21">
        <f t="shared" si="1678"/>
        <v>11</v>
      </c>
      <c r="G8527" s="13"/>
      <c r="H8527" s="21">
        <f t="shared" si="1680"/>
        <v>11</v>
      </c>
      <c r="I8527" s="13"/>
      <c r="J8527" s="11" t="str">
        <f t="shared" si="1682"/>
        <v>X</v>
      </c>
      <c r="K8527" s="11" t="str">
        <f t="shared" si="1683"/>
        <v/>
      </c>
      <c r="L8527" s="11" t="str">
        <f t="shared" si="1684"/>
        <v/>
      </c>
      <c r="M8527" s="13"/>
      <c r="X8527" s="13"/>
    </row>
    <row r="8528" spans="1:24" x14ac:dyDescent="0.3">
      <c r="A8528" s="13"/>
      <c r="B8528" s="11">
        <v>9546</v>
      </c>
      <c r="C8528" s="14">
        <f t="shared" si="1679"/>
        <v>97.703599999999994</v>
      </c>
      <c r="D8528" s="13"/>
      <c r="E8528" s="14">
        <f t="shared" si="1681"/>
        <v>97.702600000000004</v>
      </c>
      <c r="F8528" s="21">
        <f t="shared" si="1678"/>
        <v>11</v>
      </c>
      <c r="G8528" s="13"/>
      <c r="H8528" s="21">
        <f t="shared" si="1680"/>
        <v>10</v>
      </c>
      <c r="I8528" s="13"/>
      <c r="J8528" s="11" t="str">
        <f t="shared" si="1682"/>
        <v/>
      </c>
      <c r="K8528" s="11" t="str">
        <f t="shared" si="1683"/>
        <v/>
      </c>
      <c r="L8528" s="11" t="str">
        <f t="shared" si="1684"/>
        <v>O</v>
      </c>
      <c r="M8528" s="13"/>
      <c r="X8528" s="13"/>
    </row>
    <row r="8529" spans="1:24" x14ac:dyDescent="0.3">
      <c r="A8529" s="13"/>
      <c r="B8529" s="11">
        <v>9547</v>
      </c>
      <c r="C8529" s="14">
        <f t="shared" si="1679"/>
        <v>97.708799999999997</v>
      </c>
      <c r="D8529" s="13"/>
      <c r="E8529" s="14">
        <f t="shared" si="1681"/>
        <v>97.707700000000003</v>
      </c>
      <c r="F8529" s="21">
        <f t="shared" si="1678"/>
        <v>11</v>
      </c>
      <c r="G8529" s="13"/>
      <c r="H8529" s="21">
        <f t="shared" si="1680"/>
        <v>11</v>
      </c>
      <c r="I8529" s="13"/>
      <c r="J8529" s="11" t="str">
        <f t="shared" si="1682"/>
        <v>X</v>
      </c>
      <c r="K8529" s="11" t="str">
        <f t="shared" si="1683"/>
        <v/>
      </c>
      <c r="L8529" s="11" t="str">
        <f t="shared" si="1684"/>
        <v/>
      </c>
      <c r="M8529" s="13"/>
      <c r="X8529" s="13"/>
    </row>
    <row r="8530" spans="1:24" x14ac:dyDescent="0.3">
      <c r="A8530" s="13"/>
      <c r="B8530" s="11">
        <v>9548</v>
      </c>
      <c r="C8530" s="14">
        <f t="shared" si="1679"/>
        <v>97.713899999999995</v>
      </c>
      <c r="D8530" s="13"/>
      <c r="E8530" s="14">
        <f t="shared" si="1681"/>
        <v>97.712800000000001</v>
      </c>
      <c r="F8530" s="21">
        <f t="shared" si="1678"/>
        <v>11</v>
      </c>
      <c r="G8530" s="13"/>
      <c r="H8530" s="21">
        <f t="shared" si="1680"/>
        <v>11</v>
      </c>
      <c r="I8530" s="13"/>
      <c r="J8530" s="11" t="str">
        <f t="shared" si="1682"/>
        <v>X</v>
      </c>
      <c r="K8530" s="11" t="str">
        <f t="shared" si="1683"/>
        <v/>
      </c>
      <c r="L8530" s="11" t="str">
        <f t="shared" si="1684"/>
        <v/>
      </c>
      <c r="M8530" s="13"/>
      <c r="X8530" s="13"/>
    </row>
    <row r="8531" spans="1:24" x14ac:dyDescent="0.3">
      <c r="A8531" s="13"/>
      <c r="B8531" s="11">
        <v>9549</v>
      </c>
      <c r="C8531" s="14">
        <f t="shared" si="1679"/>
        <v>97.718999999999994</v>
      </c>
      <c r="D8531" s="13"/>
      <c r="E8531" s="14">
        <f t="shared" si="1681"/>
        <v>97.7179</v>
      </c>
      <c r="F8531" s="21">
        <f t="shared" si="1678"/>
        <v>11</v>
      </c>
      <c r="G8531" s="13"/>
      <c r="H8531" s="21">
        <f t="shared" si="1680"/>
        <v>11</v>
      </c>
      <c r="I8531" s="13"/>
      <c r="J8531" s="11" t="str">
        <f t="shared" si="1682"/>
        <v>X</v>
      </c>
      <c r="K8531" s="11" t="str">
        <f t="shared" si="1683"/>
        <v/>
      </c>
      <c r="L8531" s="11" t="str">
        <f t="shared" si="1684"/>
        <v/>
      </c>
      <c r="M8531" s="13"/>
      <c r="X8531" s="13"/>
    </row>
    <row r="8532" spans="1:24" x14ac:dyDescent="0.3">
      <c r="A8532" s="13"/>
      <c r="B8532" s="11">
        <v>9550</v>
      </c>
      <c r="C8532" s="14">
        <f t="shared" si="1679"/>
        <v>97.724100000000007</v>
      </c>
      <c r="D8532" s="13"/>
      <c r="E8532" s="14">
        <f t="shared" si="1681"/>
        <v>97.723100000000002</v>
      </c>
      <c r="F8532" s="21">
        <f t="shared" ref="F8532:F8558" si="1685">ROUND((13/2)+((0.86-(E8532-97))/0.14)*(13/3),0)</f>
        <v>11</v>
      </c>
      <c r="G8532" s="13"/>
      <c r="H8532" s="21">
        <f t="shared" si="1680"/>
        <v>10</v>
      </c>
      <c r="I8532" s="13"/>
      <c r="J8532" s="11" t="str">
        <f t="shared" si="1682"/>
        <v/>
      </c>
      <c r="K8532" s="11" t="str">
        <f t="shared" si="1683"/>
        <v/>
      </c>
      <c r="L8532" s="11" t="str">
        <f t="shared" si="1684"/>
        <v>O</v>
      </c>
      <c r="M8532" s="13"/>
      <c r="X8532" s="13"/>
    </row>
    <row r="8533" spans="1:24" x14ac:dyDescent="0.3">
      <c r="A8533" s="13"/>
      <c r="B8533" s="11">
        <v>9551</v>
      </c>
      <c r="C8533" s="14">
        <f t="shared" si="1679"/>
        <v>97.729200000000006</v>
      </c>
      <c r="D8533" s="13"/>
      <c r="E8533" s="14">
        <f t="shared" si="1681"/>
        <v>97.728200000000001</v>
      </c>
      <c r="F8533" s="21">
        <f t="shared" si="1685"/>
        <v>11</v>
      </c>
      <c r="G8533" s="13"/>
      <c r="H8533" s="21">
        <f t="shared" si="1680"/>
        <v>10</v>
      </c>
      <c r="I8533" s="13"/>
      <c r="J8533" s="11" t="str">
        <f t="shared" si="1682"/>
        <v/>
      </c>
      <c r="K8533" s="11" t="str">
        <f t="shared" si="1683"/>
        <v/>
      </c>
      <c r="L8533" s="11" t="str">
        <f t="shared" si="1684"/>
        <v>O</v>
      </c>
      <c r="M8533" s="13"/>
      <c r="X8533" s="13"/>
    </row>
    <row r="8534" spans="1:24" x14ac:dyDescent="0.3">
      <c r="A8534" s="13"/>
      <c r="B8534" s="11">
        <v>9552</v>
      </c>
      <c r="C8534" s="14">
        <f t="shared" si="1679"/>
        <v>97.734300000000005</v>
      </c>
      <c r="D8534" s="13"/>
      <c r="E8534" s="14">
        <f t="shared" si="1681"/>
        <v>97.7333</v>
      </c>
      <c r="F8534" s="21">
        <f t="shared" si="1685"/>
        <v>10</v>
      </c>
      <c r="G8534" s="13"/>
      <c r="H8534" s="21">
        <f t="shared" si="1680"/>
        <v>10</v>
      </c>
      <c r="I8534" s="13"/>
      <c r="J8534" s="11" t="str">
        <f t="shared" si="1682"/>
        <v>X</v>
      </c>
      <c r="K8534" s="11" t="str">
        <f t="shared" si="1683"/>
        <v/>
      </c>
      <c r="L8534" s="11" t="str">
        <f t="shared" si="1684"/>
        <v/>
      </c>
      <c r="M8534" s="13"/>
      <c r="X8534" s="13"/>
    </row>
    <row r="8535" spans="1:24" x14ac:dyDescent="0.3">
      <c r="A8535" s="13"/>
      <c r="B8535" s="11">
        <v>9553</v>
      </c>
      <c r="C8535" s="14">
        <f t="shared" si="1679"/>
        <v>97.739400000000003</v>
      </c>
      <c r="D8535" s="13"/>
      <c r="E8535" s="14">
        <f t="shared" si="1681"/>
        <v>97.738500000000002</v>
      </c>
      <c r="F8535" s="21">
        <f t="shared" si="1685"/>
        <v>10</v>
      </c>
      <c r="G8535" s="13"/>
      <c r="H8535" s="21">
        <f t="shared" si="1680"/>
        <v>9</v>
      </c>
      <c r="I8535" s="13"/>
      <c r="J8535" s="11" t="str">
        <f t="shared" si="1682"/>
        <v/>
      </c>
      <c r="K8535" s="11" t="str">
        <f t="shared" si="1683"/>
        <v/>
      </c>
      <c r="L8535" s="11" t="str">
        <f t="shared" si="1684"/>
        <v>O</v>
      </c>
      <c r="M8535" s="13"/>
      <c r="X8535" s="13"/>
    </row>
    <row r="8536" spans="1:24" x14ac:dyDescent="0.3">
      <c r="A8536" s="13"/>
      <c r="B8536" s="11">
        <v>9554</v>
      </c>
      <c r="C8536" s="14">
        <f t="shared" si="1679"/>
        <v>97.744600000000005</v>
      </c>
      <c r="D8536" s="13"/>
      <c r="E8536" s="14">
        <f t="shared" si="1681"/>
        <v>97.743600000000001</v>
      </c>
      <c r="F8536" s="21">
        <f t="shared" si="1685"/>
        <v>10</v>
      </c>
      <c r="G8536" s="13"/>
      <c r="H8536" s="21">
        <f t="shared" si="1680"/>
        <v>10</v>
      </c>
      <c r="I8536" s="13"/>
      <c r="J8536" s="11" t="str">
        <f t="shared" si="1682"/>
        <v>X</v>
      </c>
      <c r="K8536" s="11" t="str">
        <f t="shared" si="1683"/>
        <v/>
      </c>
      <c r="L8536" s="11" t="str">
        <f t="shared" si="1684"/>
        <v/>
      </c>
      <c r="M8536" s="13"/>
      <c r="X8536" s="13"/>
    </row>
    <row r="8537" spans="1:24" x14ac:dyDescent="0.3">
      <c r="A8537" s="13"/>
      <c r="B8537" s="11">
        <v>9555</v>
      </c>
      <c r="C8537" s="14">
        <f t="shared" si="1679"/>
        <v>97.749700000000004</v>
      </c>
      <c r="D8537" s="13"/>
      <c r="E8537" s="14">
        <f t="shared" si="1681"/>
        <v>97.748699999999999</v>
      </c>
      <c r="F8537" s="21">
        <f t="shared" si="1685"/>
        <v>10</v>
      </c>
      <c r="G8537" s="13"/>
      <c r="H8537" s="21">
        <f t="shared" si="1680"/>
        <v>10</v>
      </c>
      <c r="I8537" s="13"/>
      <c r="J8537" s="11" t="str">
        <f t="shared" si="1682"/>
        <v>X</v>
      </c>
      <c r="K8537" s="11" t="str">
        <f t="shared" si="1683"/>
        <v/>
      </c>
      <c r="L8537" s="11" t="str">
        <f t="shared" si="1684"/>
        <v/>
      </c>
      <c r="M8537" s="13"/>
      <c r="X8537" s="13"/>
    </row>
    <row r="8538" spans="1:24" x14ac:dyDescent="0.3">
      <c r="A8538" s="13"/>
      <c r="B8538" s="11">
        <v>9556</v>
      </c>
      <c r="C8538" s="14">
        <f t="shared" si="1679"/>
        <v>97.754800000000003</v>
      </c>
      <c r="D8538" s="13"/>
      <c r="E8538" s="14">
        <f t="shared" si="1681"/>
        <v>97.753799999999998</v>
      </c>
      <c r="F8538" s="21">
        <f t="shared" si="1685"/>
        <v>10</v>
      </c>
      <c r="G8538" s="13"/>
      <c r="H8538" s="21">
        <f t="shared" si="1680"/>
        <v>10</v>
      </c>
      <c r="I8538" s="13"/>
      <c r="J8538" s="11" t="str">
        <f t="shared" si="1682"/>
        <v>X</v>
      </c>
      <c r="K8538" s="11" t="str">
        <f t="shared" si="1683"/>
        <v/>
      </c>
      <c r="L8538" s="11" t="str">
        <f t="shared" si="1684"/>
        <v/>
      </c>
      <c r="M8538" s="13"/>
      <c r="X8538" s="13"/>
    </row>
    <row r="8539" spans="1:24" x14ac:dyDescent="0.3">
      <c r="A8539" s="13"/>
      <c r="B8539" s="11">
        <v>9557</v>
      </c>
      <c r="C8539" s="14">
        <f t="shared" si="1679"/>
        <v>97.759900000000002</v>
      </c>
      <c r="D8539" s="13"/>
      <c r="E8539" s="14">
        <f t="shared" si="1681"/>
        <v>97.759</v>
      </c>
      <c r="F8539" s="21">
        <f t="shared" si="1685"/>
        <v>10</v>
      </c>
      <c r="G8539" s="13"/>
      <c r="H8539" s="21">
        <f t="shared" si="1680"/>
        <v>9</v>
      </c>
      <c r="I8539" s="13"/>
      <c r="J8539" s="11" t="str">
        <f t="shared" si="1682"/>
        <v/>
      </c>
      <c r="K8539" s="11" t="str">
        <f t="shared" si="1683"/>
        <v/>
      </c>
      <c r="L8539" s="11" t="str">
        <f t="shared" si="1684"/>
        <v>O</v>
      </c>
      <c r="M8539" s="13"/>
      <c r="X8539" s="13"/>
    </row>
    <row r="8540" spans="1:24" x14ac:dyDescent="0.3">
      <c r="A8540" s="13"/>
      <c r="B8540" s="11">
        <v>9558</v>
      </c>
      <c r="C8540" s="14">
        <f t="shared" si="1679"/>
        <v>97.765000000000001</v>
      </c>
      <c r="D8540" s="13"/>
      <c r="E8540" s="14">
        <f t="shared" si="1681"/>
        <v>97.764099999999999</v>
      </c>
      <c r="F8540" s="21">
        <f t="shared" si="1685"/>
        <v>9</v>
      </c>
      <c r="G8540" s="13"/>
      <c r="H8540" s="21">
        <f t="shared" si="1680"/>
        <v>9</v>
      </c>
      <c r="I8540" s="13"/>
      <c r="J8540" s="11" t="str">
        <f t="shared" si="1682"/>
        <v>X</v>
      </c>
      <c r="K8540" s="11" t="str">
        <f t="shared" si="1683"/>
        <v/>
      </c>
      <c r="L8540" s="11" t="str">
        <f t="shared" si="1684"/>
        <v/>
      </c>
      <c r="M8540" s="13"/>
      <c r="X8540" s="13"/>
    </row>
    <row r="8541" spans="1:24" x14ac:dyDescent="0.3">
      <c r="A8541" s="13"/>
      <c r="B8541" s="11">
        <v>9559</v>
      </c>
      <c r="C8541" s="14">
        <f t="shared" si="1679"/>
        <v>97.770099999999999</v>
      </c>
      <c r="D8541" s="13"/>
      <c r="E8541" s="14">
        <f t="shared" si="1681"/>
        <v>97.769199999999998</v>
      </c>
      <c r="F8541" s="21">
        <f t="shared" si="1685"/>
        <v>9</v>
      </c>
      <c r="G8541" s="13"/>
      <c r="H8541" s="21">
        <f t="shared" si="1680"/>
        <v>9</v>
      </c>
      <c r="I8541" s="13"/>
      <c r="J8541" s="11" t="str">
        <f t="shared" si="1682"/>
        <v>X</v>
      </c>
      <c r="K8541" s="11" t="str">
        <f t="shared" si="1683"/>
        <v/>
      </c>
      <c r="L8541" s="11" t="str">
        <f t="shared" si="1684"/>
        <v/>
      </c>
      <c r="M8541" s="13"/>
      <c r="X8541" s="13"/>
    </row>
    <row r="8542" spans="1:24" x14ac:dyDescent="0.3">
      <c r="A8542" s="13"/>
      <c r="B8542" s="11">
        <v>9560</v>
      </c>
      <c r="C8542" s="14">
        <f t="shared" si="1679"/>
        <v>97.775300000000001</v>
      </c>
      <c r="D8542" s="13"/>
      <c r="E8542" s="14">
        <f t="shared" si="1681"/>
        <v>97.7744</v>
      </c>
      <c r="F8542" s="21">
        <f t="shared" si="1685"/>
        <v>9</v>
      </c>
      <c r="G8542" s="13"/>
      <c r="H8542" s="21">
        <f t="shared" si="1680"/>
        <v>9</v>
      </c>
      <c r="I8542" s="13"/>
      <c r="J8542" s="11" t="str">
        <f t="shared" si="1682"/>
        <v>X</v>
      </c>
      <c r="K8542" s="11" t="str">
        <f t="shared" si="1683"/>
        <v/>
      </c>
      <c r="L8542" s="11" t="str">
        <f t="shared" si="1684"/>
        <v/>
      </c>
      <c r="M8542" s="13"/>
      <c r="X8542" s="13"/>
    </row>
    <row r="8543" spans="1:24" x14ac:dyDescent="0.3">
      <c r="A8543" s="13"/>
      <c r="B8543" s="11">
        <v>9561</v>
      </c>
      <c r="C8543" s="14">
        <f t="shared" si="1679"/>
        <v>97.7804</v>
      </c>
      <c r="D8543" s="13"/>
      <c r="E8543" s="14">
        <f t="shared" si="1681"/>
        <v>97.779499999999999</v>
      </c>
      <c r="F8543" s="21">
        <f t="shared" si="1685"/>
        <v>9</v>
      </c>
      <c r="G8543" s="13"/>
      <c r="H8543" s="21">
        <f t="shared" si="1680"/>
        <v>9</v>
      </c>
      <c r="I8543" s="13"/>
      <c r="J8543" s="11" t="str">
        <f t="shared" si="1682"/>
        <v>X</v>
      </c>
      <c r="K8543" s="11" t="str">
        <f t="shared" si="1683"/>
        <v/>
      </c>
      <c r="L8543" s="11" t="str">
        <f t="shared" si="1684"/>
        <v/>
      </c>
      <c r="M8543" s="13"/>
      <c r="X8543" s="13"/>
    </row>
    <row r="8544" spans="1:24" x14ac:dyDescent="0.3">
      <c r="A8544" s="13"/>
      <c r="B8544" s="11">
        <v>9562</v>
      </c>
      <c r="C8544" s="14">
        <f t="shared" si="1679"/>
        <v>97.785499999999999</v>
      </c>
      <c r="D8544" s="13"/>
      <c r="E8544" s="14">
        <f t="shared" si="1681"/>
        <v>97.784599999999998</v>
      </c>
      <c r="F8544" s="21">
        <f t="shared" si="1685"/>
        <v>9</v>
      </c>
      <c r="G8544" s="13"/>
      <c r="H8544" s="21">
        <f t="shared" si="1680"/>
        <v>9</v>
      </c>
      <c r="I8544" s="13"/>
      <c r="J8544" s="11" t="str">
        <f t="shared" si="1682"/>
        <v>X</v>
      </c>
      <c r="K8544" s="11" t="str">
        <f t="shared" si="1683"/>
        <v/>
      </c>
      <c r="L8544" s="11" t="str">
        <f t="shared" si="1684"/>
        <v/>
      </c>
      <c r="M8544" s="13"/>
      <c r="X8544" s="13"/>
    </row>
    <row r="8545" spans="1:24" x14ac:dyDescent="0.3">
      <c r="A8545" s="13"/>
      <c r="B8545" s="11">
        <v>9563</v>
      </c>
      <c r="C8545" s="14">
        <f t="shared" si="1679"/>
        <v>97.790599999999998</v>
      </c>
      <c r="D8545" s="13"/>
      <c r="E8545" s="14">
        <f t="shared" si="1681"/>
        <v>97.789699999999996</v>
      </c>
      <c r="F8545" s="21">
        <f t="shared" si="1685"/>
        <v>9</v>
      </c>
      <c r="G8545" s="13"/>
      <c r="H8545" s="21">
        <f t="shared" si="1680"/>
        <v>9</v>
      </c>
      <c r="I8545" s="13"/>
      <c r="J8545" s="11" t="str">
        <f t="shared" si="1682"/>
        <v>X</v>
      </c>
      <c r="K8545" s="11" t="str">
        <f t="shared" si="1683"/>
        <v/>
      </c>
      <c r="L8545" s="11" t="str">
        <f t="shared" si="1684"/>
        <v/>
      </c>
      <c r="M8545" s="13"/>
      <c r="X8545" s="13"/>
    </row>
    <row r="8546" spans="1:24" x14ac:dyDescent="0.3">
      <c r="A8546" s="13"/>
      <c r="B8546" s="11">
        <v>9564</v>
      </c>
      <c r="C8546" s="14">
        <f t="shared" si="1679"/>
        <v>97.795699999999997</v>
      </c>
      <c r="D8546" s="13"/>
      <c r="E8546" s="14">
        <f t="shared" si="1681"/>
        <v>97.794899999999998</v>
      </c>
      <c r="F8546" s="21">
        <f t="shared" si="1685"/>
        <v>9</v>
      </c>
      <c r="G8546" s="13"/>
      <c r="H8546" s="21">
        <f t="shared" si="1680"/>
        <v>8</v>
      </c>
      <c r="I8546" s="13"/>
      <c r="J8546" s="11" t="str">
        <f t="shared" si="1682"/>
        <v/>
      </c>
      <c r="K8546" s="11" t="str">
        <f t="shared" si="1683"/>
        <v/>
      </c>
      <c r="L8546" s="11" t="str">
        <f t="shared" si="1684"/>
        <v>O</v>
      </c>
      <c r="M8546" s="13"/>
      <c r="X8546" s="13"/>
    </row>
    <row r="8547" spans="1:24" x14ac:dyDescent="0.3">
      <c r="A8547" s="13"/>
      <c r="B8547" s="11">
        <v>9565</v>
      </c>
      <c r="C8547" s="14">
        <f t="shared" si="1679"/>
        <v>97.800799999999995</v>
      </c>
      <c r="D8547" s="13"/>
      <c r="E8547" s="14">
        <f t="shared" si="1681"/>
        <v>97.8</v>
      </c>
      <c r="F8547" s="21">
        <f t="shared" si="1685"/>
        <v>8</v>
      </c>
      <c r="G8547" s="13"/>
      <c r="H8547" s="21">
        <f t="shared" si="1680"/>
        <v>8</v>
      </c>
      <c r="I8547" s="13"/>
      <c r="J8547" s="11" t="str">
        <f t="shared" si="1682"/>
        <v>X</v>
      </c>
      <c r="K8547" s="11" t="str">
        <f t="shared" si="1683"/>
        <v/>
      </c>
      <c r="L8547" s="11" t="str">
        <f t="shared" si="1684"/>
        <v/>
      </c>
      <c r="M8547" s="13"/>
      <c r="X8547" s="13"/>
    </row>
    <row r="8548" spans="1:24" x14ac:dyDescent="0.3">
      <c r="A8548" s="13"/>
      <c r="B8548" s="11">
        <v>9566</v>
      </c>
      <c r="C8548" s="14">
        <f t="shared" si="1679"/>
        <v>97.805899999999994</v>
      </c>
      <c r="D8548" s="13"/>
      <c r="E8548" s="14">
        <f t="shared" si="1681"/>
        <v>97.805099999999996</v>
      </c>
      <c r="F8548" s="21">
        <f t="shared" si="1685"/>
        <v>8</v>
      </c>
      <c r="G8548" s="13"/>
      <c r="H8548" s="21">
        <f t="shared" si="1680"/>
        <v>8</v>
      </c>
      <c r="I8548" s="13"/>
      <c r="J8548" s="11" t="str">
        <f t="shared" si="1682"/>
        <v>X</v>
      </c>
      <c r="K8548" s="11" t="str">
        <f t="shared" si="1683"/>
        <v/>
      </c>
      <c r="L8548" s="11" t="str">
        <f t="shared" si="1684"/>
        <v/>
      </c>
      <c r="M8548" s="13"/>
      <c r="X8548" s="13"/>
    </row>
    <row r="8549" spans="1:24" x14ac:dyDescent="0.3">
      <c r="A8549" s="13"/>
      <c r="B8549" s="11">
        <v>9567</v>
      </c>
      <c r="C8549" s="14">
        <f t="shared" si="1679"/>
        <v>97.811000000000007</v>
      </c>
      <c r="D8549" s="13"/>
      <c r="E8549" s="14">
        <f t="shared" si="1681"/>
        <v>97.810299999999998</v>
      </c>
      <c r="F8549" s="21">
        <f t="shared" si="1685"/>
        <v>8</v>
      </c>
      <c r="G8549" s="13"/>
      <c r="H8549" s="21">
        <f t="shared" si="1680"/>
        <v>7</v>
      </c>
      <c r="I8549" s="13"/>
      <c r="J8549" s="11" t="str">
        <f t="shared" si="1682"/>
        <v/>
      </c>
      <c r="K8549" s="11" t="str">
        <f t="shared" si="1683"/>
        <v/>
      </c>
      <c r="L8549" s="11" t="str">
        <f t="shared" si="1684"/>
        <v>O</v>
      </c>
      <c r="M8549" s="13"/>
      <c r="X8549" s="13"/>
    </row>
    <row r="8550" spans="1:24" x14ac:dyDescent="0.3">
      <c r="A8550" s="13"/>
      <c r="B8550" s="11">
        <v>9568</v>
      </c>
      <c r="C8550" s="14">
        <f t="shared" si="1679"/>
        <v>97.816199999999995</v>
      </c>
      <c r="D8550" s="13"/>
      <c r="E8550" s="14">
        <f t="shared" si="1681"/>
        <v>97.815399999999997</v>
      </c>
      <c r="F8550" s="21">
        <f t="shared" si="1685"/>
        <v>8</v>
      </c>
      <c r="G8550" s="13"/>
      <c r="H8550" s="21">
        <f t="shared" si="1680"/>
        <v>8</v>
      </c>
      <c r="I8550" s="13"/>
      <c r="J8550" s="11" t="str">
        <f t="shared" si="1682"/>
        <v>X</v>
      </c>
      <c r="K8550" s="11" t="str">
        <f t="shared" si="1683"/>
        <v/>
      </c>
      <c r="L8550" s="11" t="str">
        <f t="shared" si="1684"/>
        <v/>
      </c>
      <c r="M8550" s="13"/>
      <c r="X8550" s="13"/>
    </row>
    <row r="8551" spans="1:24" x14ac:dyDescent="0.3">
      <c r="A8551" s="13"/>
      <c r="B8551" s="11">
        <v>9569</v>
      </c>
      <c r="C8551" s="14">
        <f t="shared" si="1679"/>
        <v>97.821299999999994</v>
      </c>
      <c r="D8551" s="13"/>
      <c r="E8551" s="14">
        <f t="shared" si="1681"/>
        <v>97.820499999999996</v>
      </c>
      <c r="F8551" s="21">
        <f t="shared" si="1685"/>
        <v>8</v>
      </c>
      <c r="G8551" s="13"/>
      <c r="H8551" s="21">
        <f t="shared" si="1680"/>
        <v>8</v>
      </c>
      <c r="I8551" s="13"/>
      <c r="J8551" s="11" t="str">
        <f t="shared" si="1682"/>
        <v>X</v>
      </c>
      <c r="K8551" s="11" t="str">
        <f t="shared" si="1683"/>
        <v/>
      </c>
      <c r="L8551" s="11" t="str">
        <f t="shared" si="1684"/>
        <v/>
      </c>
      <c r="M8551" s="13"/>
      <c r="X8551" s="13"/>
    </row>
    <row r="8552" spans="1:24" x14ac:dyDescent="0.3">
      <c r="A8552" s="13"/>
      <c r="B8552" s="11">
        <v>9570</v>
      </c>
      <c r="C8552" s="14">
        <f t="shared" si="1679"/>
        <v>97.826400000000007</v>
      </c>
      <c r="D8552" s="13"/>
      <c r="E8552" s="14">
        <f t="shared" si="1681"/>
        <v>97.825599999999994</v>
      </c>
      <c r="F8552" s="21">
        <f t="shared" si="1685"/>
        <v>8</v>
      </c>
      <c r="G8552" s="13"/>
      <c r="H8552" s="21">
        <f t="shared" si="1680"/>
        <v>8</v>
      </c>
      <c r="I8552" s="13"/>
      <c r="J8552" s="11" t="str">
        <f t="shared" ref="J8552:J8585" si="1686">IF(H8552=F8552,"X","")</f>
        <v>X</v>
      </c>
      <c r="K8552" s="11" t="str">
        <f t="shared" ref="K8552:K8585" si="1687">IF(H8552&gt;F8552,"U","")</f>
        <v/>
      </c>
      <c r="L8552" s="11" t="str">
        <f t="shared" ref="L8552:L8585" si="1688">IF(H8552&lt;F8552,"O","")</f>
        <v/>
      </c>
      <c r="M8552" s="13"/>
      <c r="X8552" s="13"/>
    </row>
    <row r="8553" spans="1:24" x14ac:dyDescent="0.3">
      <c r="A8553" s="13"/>
      <c r="B8553" s="11">
        <v>9571</v>
      </c>
      <c r="C8553" s="14">
        <f t="shared" si="1679"/>
        <v>97.831500000000005</v>
      </c>
      <c r="D8553" s="13"/>
      <c r="E8553" s="14">
        <f t="shared" si="1681"/>
        <v>97.830799999999996</v>
      </c>
      <c r="F8553" s="21">
        <f t="shared" si="1685"/>
        <v>7</v>
      </c>
      <c r="G8553" s="13"/>
      <c r="H8553" s="21">
        <f t="shared" si="1680"/>
        <v>7</v>
      </c>
      <c r="I8553" s="13"/>
      <c r="J8553" s="11" t="str">
        <f t="shared" si="1686"/>
        <v>X</v>
      </c>
      <c r="K8553" s="11" t="str">
        <f t="shared" si="1687"/>
        <v/>
      </c>
      <c r="L8553" s="11" t="str">
        <f t="shared" si="1688"/>
        <v/>
      </c>
      <c r="M8553" s="13"/>
      <c r="X8553" s="13"/>
    </row>
    <row r="8554" spans="1:24" x14ac:dyDescent="0.3">
      <c r="A8554" s="13"/>
      <c r="B8554" s="11">
        <v>9572</v>
      </c>
      <c r="C8554" s="14">
        <f t="shared" si="1679"/>
        <v>97.836600000000004</v>
      </c>
      <c r="D8554" s="13"/>
      <c r="E8554" s="14">
        <f t="shared" si="1681"/>
        <v>97.835899999999995</v>
      </c>
      <c r="F8554" s="21">
        <f t="shared" si="1685"/>
        <v>7</v>
      </c>
      <c r="G8554" s="13"/>
      <c r="H8554" s="21">
        <f t="shared" si="1680"/>
        <v>7</v>
      </c>
      <c r="I8554" s="13"/>
      <c r="J8554" s="11" t="str">
        <f t="shared" si="1686"/>
        <v>X</v>
      </c>
      <c r="K8554" s="11" t="str">
        <f t="shared" si="1687"/>
        <v/>
      </c>
      <c r="L8554" s="11" t="str">
        <f t="shared" si="1688"/>
        <v/>
      </c>
      <c r="M8554" s="13"/>
      <c r="X8554" s="13"/>
    </row>
    <row r="8555" spans="1:24" x14ac:dyDescent="0.3">
      <c r="A8555" s="13"/>
      <c r="B8555" s="11">
        <v>9573</v>
      </c>
      <c r="C8555" s="14">
        <f t="shared" si="1679"/>
        <v>97.841700000000003</v>
      </c>
      <c r="D8555" s="13"/>
      <c r="E8555" s="14">
        <f t="shared" si="1681"/>
        <v>97.840999999999994</v>
      </c>
      <c r="F8555" s="21">
        <f t="shared" si="1685"/>
        <v>7</v>
      </c>
      <c r="G8555" s="13"/>
      <c r="H8555" s="21">
        <f t="shared" si="1680"/>
        <v>7</v>
      </c>
      <c r="I8555" s="13"/>
      <c r="J8555" s="11" t="str">
        <f t="shared" si="1686"/>
        <v>X</v>
      </c>
      <c r="K8555" s="11" t="str">
        <f t="shared" si="1687"/>
        <v/>
      </c>
      <c r="L8555" s="11" t="str">
        <f t="shared" si="1688"/>
        <v/>
      </c>
      <c r="M8555" s="13"/>
      <c r="X8555" s="13"/>
    </row>
    <row r="8556" spans="1:24" x14ac:dyDescent="0.3">
      <c r="A8556" s="13"/>
      <c r="B8556" s="11">
        <v>9574</v>
      </c>
      <c r="C8556" s="14">
        <f t="shared" si="1679"/>
        <v>97.846800000000002</v>
      </c>
      <c r="D8556" s="13"/>
      <c r="E8556" s="14">
        <f t="shared" si="1681"/>
        <v>97.846199999999996</v>
      </c>
      <c r="F8556" s="21">
        <f t="shared" si="1685"/>
        <v>7</v>
      </c>
      <c r="G8556" s="13"/>
      <c r="H8556" s="21">
        <f t="shared" si="1680"/>
        <v>5.9999999999999991</v>
      </c>
      <c r="I8556" s="13"/>
      <c r="J8556" s="11" t="str">
        <f t="shared" si="1686"/>
        <v/>
      </c>
      <c r="K8556" s="11" t="str">
        <f t="shared" si="1687"/>
        <v/>
      </c>
      <c r="L8556" s="11" t="str">
        <f t="shared" si="1688"/>
        <v>O</v>
      </c>
      <c r="M8556" s="13"/>
      <c r="X8556" s="13"/>
    </row>
    <row r="8557" spans="1:24" x14ac:dyDescent="0.3">
      <c r="A8557" s="13"/>
      <c r="B8557" s="11">
        <v>9575</v>
      </c>
      <c r="C8557" s="14">
        <f t="shared" si="1679"/>
        <v>97.851900000000001</v>
      </c>
      <c r="D8557" s="13"/>
      <c r="E8557" s="14">
        <f t="shared" si="1681"/>
        <v>97.851299999999995</v>
      </c>
      <c r="F8557" s="21">
        <f t="shared" si="1685"/>
        <v>7</v>
      </c>
      <c r="G8557" s="13"/>
      <c r="H8557" s="21">
        <f t="shared" si="1680"/>
        <v>5.9999999999999991</v>
      </c>
      <c r="I8557" s="13"/>
      <c r="J8557" s="11" t="str">
        <f t="shared" si="1686"/>
        <v/>
      </c>
      <c r="K8557" s="11" t="str">
        <f t="shared" si="1687"/>
        <v/>
      </c>
      <c r="L8557" s="11" t="str">
        <f t="shared" si="1688"/>
        <v>O</v>
      </c>
      <c r="M8557" s="13"/>
      <c r="X8557" s="13"/>
    </row>
    <row r="8558" spans="1:24" x14ac:dyDescent="0.3">
      <c r="A8558" s="13"/>
      <c r="B8558" s="11">
        <v>9576</v>
      </c>
      <c r="C8558" s="14">
        <f t="shared" si="1679"/>
        <v>97.856999999999999</v>
      </c>
      <c r="D8558" s="13"/>
      <c r="E8558" s="14">
        <f t="shared" si="1681"/>
        <v>97.856399999999994</v>
      </c>
      <c r="F8558" s="21">
        <f t="shared" si="1685"/>
        <v>7</v>
      </c>
      <c r="G8558" s="13"/>
      <c r="H8558" s="21">
        <f t="shared" si="1680"/>
        <v>5.9999999999999991</v>
      </c>
      <c r="I8558" s="13"/>
      <c r="J8558" s="11" t="str">
        <f t="shared" si="1686"/>
        <v/>
      </c>
      <c r="K8558" s="11" t="str">
        <f t="shared" si="1687"/>
        <v/>
      </c>
      <c r="L8558" s="11" t="str">
        <f t="shared" si="1688"/>
        <v>O</v>
      </c>
      <c r="M8558" s="13"/>
      <c r="X8558" s="13"/>
    </row>
    <row r="8559" spans="1:24" x14ac:dyDescent="0.3">
      <c r="A8559" s="13"/>
      <c r="B8559" s="11">
        <v>9577</v>
      </c>
      <c r="C8559" s="14">
        <f t="shared" si="1679"/>
        <v>97.862099999999998</v>
      </c>
      <c r="D8559" s="13"/>
      <c r="E8559" s="14">
        <f t="shared" si="1681"/>
        <v>97.861500000000007</v>
      </c>
      <c r="F8559" s="21">
        <f t="shared" ref="F8559:F8585" si="1689">ROUND(((1-(E8559-97))/0.14)*(13/2),0)</f>
        <v>6</v>
      </c>
      <c r="G8559" s="13"/>
      <c r="H8559" s="21">
        <f t="shared" si="1680"/>
        <v>5.9999999999999991</v>
      </c>
      <c r="I8559" s="13"/>
      <c r="J8559" s="11" t="str">
        <f t="shared" si="1686"/>
        <v>X</v>
      </c>
      <c r="K8559" s="11" t="str">
        <f t="shared" si="1687"/>
        <v/>
      </c>
      <c r="L8559" s="11" t="str">
        <f t="shared" si="1688"/>
        <v/>
      </c>
      <c r="M8559" s="13"/>
      <c r="X8559" s="13"/>
    </row>
    <row r="8560" spans="1:24" x14ac:dyDescent="0.3">
      <c r="A8560" s="13"/>
      <c r="B8560" s="11">
        <v>9578</v>
      </c>
      <c r="C8560" s="14">
        <f t="shared" si="1679"/>
        <v>97.8673</v>
      </c>
      <c r="D8560" s="13"/>
      <c r="E8560" s="14">
        <f t="shared" si="1681"/>
        <v>97.866699999999994</v>
      </c>
      <c r="F8560" s="21">
        <f t="shared" si="1689"/>
        <v>6</v>
      </c>
      <c r="G8560" s="13"/>
      <c r="H8560" s="21">
        <f t="shared" si="1680"/>
        <v>5.9999999999999991</v>
      </c>
      <c r="I8560" s="13"/>
      <c r="J8560" s="11" t="str">
        <f t="shared" si="1686"/>
        <v>X</v>
      </c>
      <c r="K8560" s="11" t="str">
        <f t="shared" si="1687"/>
        <v/>
      </c>
      <c r="L8560" s="11" t="str">
        <f t="shared" si="1688"/>
        <v/>
      </c>
      <c r="M8560" s="13"/>
      <c r="X8560" s="13"/>
    </row>
    <row r="8561" spans="1:24" x14ac:dyDescent="0.3">
      <c r="A8561" s="13"/>
      <c r="B8561" s="11">
        <v>9579</v>
      </c>
      <c r="C8561" s="14">
        <f t="shared" si="1679"/>
        <v>97.872399999999999</v>
      </c>
      <c r="D8561" s="13"/>
      <c r="E8561" s="14">
        <f t="shared" si="1681"/>
        <v>97.871799999999993</v>
      </c>
      <c r="F8561" s="21">
        <f t="shared" si="1689"/>
        <v>6</v>
      </c>
      <c r="G8561" s="13"/>
      <c r="H8561" s="21">
        <f t="shared" si="1680"/>
        <v>5.9999999999999991</v>
      </c>
      <c r="I8561" s="13"/>
      <c r="J8561" s="11" t="str">
        <f t="shared" si="1686"/>
        <v>X</v>
      </c>
      <c r="K8561" s="11" t="str">
        <f t="shared" si="1687"/>
        <v/>
      </c>
      <c r="L8561" s="11" t="str">
        <f t="shared" si="1688"/>
        <v/>
      </c>
      <c r="M8561" s="13"/>
      <c r="X8561" s="13"/>
    </row>
    <row r="8562" spans="1:24" x14ac:dyDescent="0.3">
      <c r="A8562" s="13"/>
      <c r="B8562" s="11">
        <v>9580</v>
      </c>
      <c r="C8562" s="14">
        <f t="shared" si="1679"/>
        <v>97.877499999999998</v>
      </c>
      <c r="D8562" s="13"/>
      <c r="E8562" s="14">
        <f t="shared" si="1681"/>
        <v>97.876900000000006</v>
      </c>
      <c r="F8562" s="21">
        <f t="shared" si="1689"/>
        <v>6</v>
      </c>
      <c r="G8562" s="13"/>
      <c r="H8562" s="21">
        <f t="shared" si="1680"/>
        <v>5.9999999999999991</v>
      </c>
      <c r="I8562" s="13"/>
      <c r="J8562" s="11" t="str">
        <f t="shared" si="1686"/>
        <v>X</v>
      </c>
      <c r="K8562" s="11" t="str">
        <f t="shared" si="1687"/>
        <v/>
      </c>
      <c r="L8562" s="11" t="str">
        <f t="shared" si="1688"/>
        <v/>
      </c>
      <c r="M8562" s="13"/>
      <c r="X8562" s="13"/>
    </row>
    <row r="8563" spans="1:24" x14ac:dyDescent="0.3">
      <c r="A8563" s="13"/>
      <c r="B8563" s="11">
        <v>9581</v>
      </c>
      <c r="C8563" s="14">
        <f t="shared" si="1679"/>
        <v>97.882599999999996</v>
      </c>
      <c r="D8563" s="13"/>
      <c r="E8563" s="14">
        <f t="shared" si="1681"/>
        <v>97.882099999999994</v>
      </c>
      <c r="F8563" s="21">
        <f t="shared" si="1689"/>
        <v>5</v>
      </c>
      <c r="G8563" s="13"/>
      <c r="H8563" s="21">
        <f t="shared" si="1680"/>
        <v>5</v>
      </c>
      <c r="I8563" s="13"/>
      <c r="J8563" s="11" t="str">
        <f t="shared" si="1686"/>
        <v>X</v>
      </c>
      <c r="K8563" s="11" t="str">
        <f t="shared" si="1687"/>
        <v/>
      </c>
      <c r="L8563" s="11" t="str">
        <f t="shared" si="1688"/>
        <v/>
      </c>
      <c r="M8563" s="13"/>
      <c r="X8563" s="13"/>
    </row>
    <row r="8564" spans="1:24" x14ac:dyDescent="0.3">
      <c r="A8564" s="13"/>
      <c r="B8564" s="11">
        <v>9582</v>
      </c>
      <c r="C8564" s="14">
        <f t="shared" si="1679"/>
        <v>97.887699999999995</v>
      </c>
      <c r="D8564" s="13"/>
      <c r="E8564" s="14">
        <f t="shared" si="1681"/>
        <v>97.887200000000007</v>
      </c>
      <c r="F8564" s="21">
        <f t="shared" si="1689"/>
        <v>5</v>
      </c>
      <c r="G8564" s="13"/>
      <c r="H8564" s="21">
        <f t="shared" si="1680"/>
        <v>5</v>
      </c>
      <c r="I8564" s="13"/>
      <c r="J8564" s="11" t="str">
        <f t="shared" si="1686"/>
        <v>X</v>
      </c>
      <c r="K8564" s="11" t="str">
        <f t="shared" si="1687"/>
        <v/>
      </c>
      <c r="L8564" s="11" t="str">
        <f t="shared" si="1688"/>
        <v/>
      </c>
      <c r="M8564" s="13"/>
      <c r="X8564" s="13"/>
    </row>
    <row r="8565" spans="1:24" x14ac:dyDescent="0.3">
      <c r="A8565" s="13"/>
      <c r="B8565" s="11">
        <v>9583</v>
      </c>
      <c r="C8565" s="14">
        <f t="shared" si="1679"/>
        <v>97.892799999999994</v>
      </c>
      <c r="D8565" s="13"/>
      <c r="E8565" s="14">
        <f t="shared" si="1681"/>
        <v>97.892300000000006</v>
      </c>
      <c r="F8565" s="21">
        <f t="shared" si="1689"/>
        <v>5</v>
      </c>
      <c r="G8565" s="13"/>
      <c r="H8565" s="21">
        <f t="shared" si="1680"/>
        <v>5</v>
      </c>
      <c r="I8565" s="13"/>
      <c r="J8565" s="11" t="str">
        <f t="shared" si="1686"/>
        <v>X</v>
      </c>
      <c r="K8565" s="11" t="str">
        <f t="shared" si="1687"/>
        <v/>
      </c>
      <c r="L8565" s="11" t="str">
        <f t="shared" si="1688"/>
        <v/>
      </c>
      <c r="M8565" s="13"/>
      <c r="X8565" s="13"/>
    </row>
    <row r="8566" spans="1:24" x14ac:dyDescent="0.3">
      <c r="A8566" s="13"/>
      <c r="B8566" s="11">
        <v>9584</v>
      </c>
      <c r="C8566" s="14">
        <f t="shared" si="1679"/>
        <v>97.897900000000007</v>
      </c>
      <c r="D8566" s="13"/>
      <c r="E8566" s="14">
        <f t="shared" si="1681"/>
        <v>97.897400000000005</v>
      </c>
      <c r="F8566" s="21">
        <f t="shared" si="1689"/>
        <v>5</v>
      </c>
      <c r="G8566" s="13"/>
      <c r="H8566" s="21">
        <f t="shared" si="1680"/>
        <v>5</v>
      </c>
      <c r="I8566" s="13"/>
      <c r="J8566" s="11" t="str">
        <f t="shared" si="1686"/>
        <v>X</v>
      </c>
      <c r="K8566" s="11" t="str">
        <f t="shared" si="1687"/>
        <v/>
      </c>
      <c r="L8566" s="11" t="str">
        <f t="shared" si="1688"/>
        <v/>
      </c>
      <c r="M8566" s="13"/>
      <c r="X8566" s="13"/>
    </row>
    <row r="8567" spans="1:24" x14ac:dyDescent="0.3">
      <c r="A8567" s="13"/>
      <c r="B8567" s="11">
        <v>9585</v>
      </c>
      <c r="C8567" s="14">
        <f t="shared" si="1679"/>
        <v>97.903000000000006</v>
      </c>
      <c r="D8567" s="13"/>
      <c r="E8567" s="14">
        <f t="shared" si="1681"/>
        <v>97.902600000000007</v>
      </c>
      <c r="F8567" s="21">
        <f t="shared" si="1689"/>
        <v>5</v>
      </c>
      <c r="G8567" s="13"/>
      <c r="H8567" s="21">
        <f t="shared" si="1680"/>
        <v>4</v>
      </c>
      <c r="I8567" s="13"/>
      <c r="J8567" s="11" t="str">
        <f t="shared" si="1686"/>
        <v/>
      </c>
      <c r="K8567" s="11" t="str">
        <f t="shared" si="1687"/>
        <v/>
      </c>
      <c r="L8567" s="11" t="str">
        <f t="shared" si="1688"/>
        <v>O</v>
      </c>
      <c r="M8567" s="13"/>
      <c r="X8567" s="13"/>
    </row>
    <row r="8568" spans="1:24" x14ac:dyDescent="0.3">
      <c r="A8568" s="13"/>
      <c r="B8568" s="11">
        <v>9586</v>
      </c>
      <c r="C8568" s="14">
        <f t="shared" si="1679"/>
        <v>97.908100000000005</v>
      </c>
      <c r="D8568" s="13"/>
      <c r="E8568" s="14">
        <f t="shared" si="1681"/>
        <v>97.907700000000006</v>
      </c>
      <c r="F8568" s="21">
        <f t="shared" si="1689"/>
        <v>4</v>
      </c>
      <c r="G8568" s="13"/>
      <c r="H8568" s="21">
        <f t="shared" si="1680"/>
        <v>4</v>
      </c>
      <c r="I8568" s="13"/>
      <c r="J8568" s="11" t="str">
        <f t="shared" si="1686"/>
        <v>X</v>
      </c>
      <c r="K8568" s="11" t="str">
        <f t="shared" si="1687"/>
        <v/>
      </c>
      <c r="L8568" s="11" t="str">
        <f t="shared" si="1688"/>
        <v/>
      </c>
      <c r="M8568" s="13"/>
      <c r="X8568" s="13"/>
    </row>
    <row r="8569" spans="1:24" x14ac:dyDescent="0.3">
      <c r="A8569" s="13"/>
      <c r="B8569" s="11">
        <v>9587</v>
      </c>
      <c r="C8569" s="14">
        <f t="shared" si="1679"/>
        <v>97.913200000000003</v>
      </c>
      <c r="D8569" s="13"/>
      <c r="E8569" s="14">
        <f t="shared" si="1681"/>
        <v>97.912800000000004</v>
      </c>
      <c r="F8569" s="21">
        <f t="shared" si="1689"/>
        <v>4</v>
      </c>
      <c r="G8569" s="13"/>
      <c r="H8569" s="21">
        <f t="shared" si="1680"/>
        <v>4</v>
      </c>
      <c r="I8569" s="13"/>
      <c r="J8569" s="11" t="str">
        <f t="shared" si="1686"/>
        <v>X</v>
      </c>
      <c r="K8569" s="11" t="str">
        <f t="shared" si="1687"/>
        <v/>
      </c>
      <c r="L8569" s="11" t="str">
        <f t="shared" si="1688"/>
        <v/>
      </c>
      <c r="M8569" s="13"/>
      <c r="X8569" s="13"/>
    </row>
    <row r="8570" spans="1:24" x14ac:dyDescent="0.3">
      <c r="A8570" s="13"/>
      <c r="B8570" s="11">
        <v>9588</v>
      </c>
      <c r="C8570" s="14">
        <f t="shared" si="1679"/>
        <v>97.918300000000002</v>
      </c>
      <c r="D8570" s="13"/>
      <c r="E8570" s="14">
        <f t="shared" si="1681"/>
        <v>97.917900000000003</v>
      </c>
      <c r="F8570" s="21">
        <f t="shared" si="1689"/>
        <v>4</v>
      </c>
      <c r="G8570" s="13"/>
      <c r="H8570" s="21">
        <f t="shared" si="1680"/>
        <v>4</v>
      </c>
      <c r="I8570" s="13"/>
      <c r="J8570" s="11" t="str">
        <f t="shared" si="1686"/>
        <v>X</v>
      </c>
      <c r="K8570" s="11" t="str">
        <f t="shared" si="1687"/>
        <v/>
      </c>
      <c r="L8570" s="11" t="str">
        <f t="shared" si="1688"/>
        <v/>
      </c>
      <c r="M8570" s="13"/>
      <c r="X8570" s="13"/>
    </row>
    <row r="8571" spans="1:24" x14ac:dyDescent="0.3">
      <c r="A8571" s="13"/>
      <c r="B8571" s="11">
        <v>9589</v>
      </c>
      <c r="C8571" s="14">
        <f t="shared" si="1679"/>
        <v>97.923400000000001</v>
      </c>
      <c r="D8571" s="13"/>
      <c r="E8571" s="14">
        <f t="shared" si="1681"/>
        <v>97.923100000000005</v>
      </c>
      <c r="F8571" s="21">
        <f t="shared" si="1689"/>
        <v>4</v>
      </c>
      <c r="G8571" s="13"/>
      <c r="H8571" s="21">
        <f t="shared" si="1680"/>
        <v>2.9999999999999996</v>
      </c>
      <c r="I8571" s="13"/>
      <c r="J8571" s="11" t="str">
        <f t="shared" si="1686"/>
        <v/>
      </c>
      <c r="K8571" s="11" t="str">
        <f t="shared" si="1687"/>
        <v/>
      </c>
      <c r="L8571" s="11" t="str">
        <f t="shared" si="1688"/>
        <v>O</v>
      </c>
      <c r="M8571" s="13"/>
      <c r="X8571" s="13"/>
    </row>
    <row r="8572" spans="1:24" x14ac:dyDescent="0.3">
      <c r="A8572" s="13"/>
      <c r="B8572" s="11">
        <v>9590</v>
      </c>
      <c r="C8572" s="14">
        <f t="shared" si="1679"/>
        <v>97.9285</v>
      </c>
      <c r="D8572" s="13"/>
      <c r="E8572" s="14">
        <f t="shared" si="1681"/>
        <v>97.928200000000004</v>
      </c>
      <c r="F8572" s="21">
        <f t="shared" si="1689"/>
        <v>3</v>
      </c>
      <c r="G8572" s="13"/>
      <c r="H8572" s="21">
        <f t="shared" si="1680"/>
        <v>2.9999999999999996</v>
      </c>
      <c r="I8572" s="13"/>
      <c r="J8572" s="11" t="str">
        <f t="shared" si="1686"/>
        <v>X</v>
      </c>
      <c r="K8572" s="11" t="str">
        <f t="shared" si="1687"/>
        <v/>
      </c>
      <c r="L8572" s="11" t="str">
        <f t="shared" si="1688"/>
        <v/>
      </c>
      <c r="M8572" s="13"/>
      <c r="X8572" s="13"/>
    </row>
    <row r="8573" spans="1:24" x14ac:dyDescent="0.3">
      <c r="A8573" s="13"/>
      <c r="B8573" s="11">
        <v>9591</v>
      </c>
      <c r="C8573" s="14">
        <f t="shared" si="1679"/>
        <v>97.933700000000002</v>
      </c>
      <c r="D8573" s="13"/>
      <c r="E8573" s="14">
        <f t="shared" si="1681"/>
        <v>97.933300000000003</v>
      </c>
      <c r="F8573" s="21">
        <f t="shared" si="1689"/>
        <v>3</v>
      </c>
      <c r="G8573" s="13"/>
      <c r="H8573" s="21">
        <f t="shared" si="1680"/>
        <v>4</v>
      </c>
      <c r="I8573" s="13"/>
      <c r="J8573" s="11" t="str">
        <f t="shared" si="1686"/>
        <v/>
      </c>
      <c r="K8573" s="11" t="str">
        <f t="shared" si="1687"/>
        <v>U</v>
      </c>
      <c r="L8573" s="11" t="str">
        <f t="shared" si="1688"/>
        <v/>
      </c>
      <c r="M8573" s="13"/>
      <c r="X8573" s="13"/>
    </row>
    <row r="8574" spans="1:24" x14ac:dyDescent="0.3">
      <c r="A8574" s="13"/>
      <c r="B8574" s="11">
        <v>9592</v>
      </c>
      <c r="C8574" s="14">
        <f t="shared" si="1679"/>
        <v>97.938800000000001</v>
      </c>
      <c r="D8574" s="13"/>
      <c r="E8574" s="14">
        <f t="shared" si="1681"/>
        <v>97.938500000000005</v>
      </c>
      <c r="F8574" s="21">
        <f t="shared" si="1689"/>
        <v>3</v>
      </c>
      <c r="G8574" s="13"/>
      <c r="H8574" s="21">
        <f t="shared" si="1680"/>
        <v>2.9999999999999996</v>
      </c>
      <c r="I8574" s="13"/>
      <c r="J8574" s="11" t="str">
        <f t="shared" si="1686"/>
        <v>X</v>
      </c>
      <c r="K8574" s="11" t="str">
        <f t="shared" si="1687"/>
        <v/>
      </c>
      <c r="L8574" s="11" t="str">
        <f t="shared" si="1688"/>
        <v/>
      </c>
      <c r="M8574" s="13"/>
      <c r="X8574" s="13"/>
    </row>
    <row r="8575" spans="1:24" x14ac:dyDescent="0.3">
      <c r="A8575" s="13"/>
      <c r="B8575" s="11">
        <v>9593</v>
      </c>
      <c r="C8575" s="14">
        <f t="shared" si="1679"/>
        <v>97.943899999999999</v>
      </c>
      <c r="D8575" s="13"/>
      <c r="E8575" s="14">
        <f t="shared" si="1681"/>
        <v>97.943600000000004</v>
      </c>
      <c r="F8575" s="21">
        <f t="shared" si="1689"/>
        <v>3</v>
      </c>
      <c r="G8575" s="13"/>
      <c r="H8575" s="21">
        <f t="shared" si="1680"/>
        <v>2.9999999999999996</v>
      </c>
      <c r="I8575" s="13"/>
      <c r="J8575" s="11" t="str">
        <f t="shared" si="1686"/>
        <v>X</v>
      </c>
      <c r="K8575" s="11" t="str">
        <f t="shared" si="1687"/>
        <v/>
      </c>
      <c r="L8575" s="11" t="str">
        <f t="shared" si="1688"/>
        <v/>
      </c>
      <c r="M8575" s="13"/>
      <c r="X8575" s="13"/>
    </row>
    <row r="8576" spans="1:24" x14ac:dyDescent="0.3">
      <c r="A8576" s="13"/>
      <c r="B8576" s="11">
        <v>9594</v>
      </c>
      <c r="C8576" s="14">
        <f t="shared" si="1679"/>
        <v>97.948999999999998</v>
      </c>
      <c r="D8576" s="13"/>
      <c r="E8576" s="14">
        <f t="shared" si="1681"/>
        <v>97.948700000000002</v>
      </c>
      <c r="F8576" s="21">
        <f t="shared" si="1689"/>
        <v>2</v>
      </c>
      <c r="G8576" s="13"/>
      <c r="H8576" s="21">
        <f t="shared" si="1680"/>
        <v>2.9999999999999996</v>
      </c>
      <c r="I8576" s="13"/>
      <c r="J8576" s="11" t="str">
        <f t="shared" si="1686"/>
        <v/>
      </c>
      <c r="K8576" s="11" t="str">
        <f t="shared" si="1687"/>
        <v>U</v>
      </c>
      <c r="L8576" s="11" t="str">
        <f t="shared" si="1688"/>
        <v/>
      </c>
      <c r="M8576" s="13"/>
      <c r="X8576" s="13"/>
    </row>
    <row r="8577" spans="1:24" x14ac:dyDescent="0.3">
      <c r="A8577" s="13"/>
      <c r="B8577" s="11">
        <v>9595</v>
      </c>
      <c r="C8577" s="14">
        <f t="shared" si="1679"/>
        <v>97.954099999999997</v>
      </c>
      <c r="D8577" s="13"/>
      <c r="E8577" s="14">
        <f t="shared" si="1681"/>
        <v>97.953800000000001</v>
      </c>
      <c r="F8577" s="21">
        <f t="shared" si="1689"/>
        <v>2</v>
      </c>
      <c r="G8577" s="13"/>
      <c r="H8577" s="21">
        <f t="shared" si="1680"/>
        <v>2.9999999999999996</v>
      </c>
      <c r="I8577" s="13"/>
      <c r="J8577" s="11" t="str">
        <f t="shared" si="1686"/>
        <v/>
      </c>
      <c r="K8577" s="11" t="str">
        <f t="shared" si="1687"/>
        <v>U</v>
      </c>
      <c r="L8577" s="11" t="str">
        <f t="shared" si="1688"/>
        <v/>
      </c>
      <c r="M8577" s="13"/>
      <c r="X8577" s="13"/>
    </row>
    <row r="8578" spans="1:24" x14ac:dyDescent="0.3">
      <c r="A8578" s="13"/>
      <c r="B8578" s="11">
        <v>9596</v>
      </c>
      <c r="C8578" s="14">
        <f t="shared" si="1679"/>
        <v>97.959199999999996</v>
      </c>
      <c r="D8578" s="13"/>
      <c r="E8578" s="14">
        <f t="shared" si="1681"/>
        <v>97.959000000000003</v>
      </c>
      <c r="F8578" s="21">
        <f t="shared" si="1689"/>
        <v>2</v>
      </c>
      <c r="G8578" s="13"/>
      <c r="H8578" s="21">
        <f t="shared" si="1680"/>
        <v>2</v>
      </c>
      <c r="I8578" s="13"/>
      <c r="J8578" s="11" t="str">
        <f t="shared" si="1686"/>
        <v>X</v>
      </c>
      <c r="K8578" s="11" t="str">
        <f t="shared" si="1687"/>
        <v/>
      </c>
      <c r="L8578" s="11" t="str">
        <f t="shared" si="1688"/>
        <v/>
      </c>
      <c r="M8578" s="13"/>
      <c r="X8578" s="13"/>
    </row>
    <row r="8579" spans="1:24" x14ac:dyDescent="0.3">
      <c r="A8579" s="13"/>
      <c r="B8579" s="11">
        <v>9597</v>
      </c>
      <c r="C8579" s="14">
        <f t="shared" si="1679"/>
        <v>97.964299999999994</v>
      </c>
      <c r="D8579" s="13"/>
      <c r="E8579" s="14">
        <f t="shared" si="1681"/>
        <v>97.964100000000002</v>
      </c>
      <c r="F8579" s="21">
        <f t="shared" si="1689"/>
        <v>2</v>
      </c>
      <c r="G8579" s="13"/>
      <c r="H8579" s="21">
        <f t="shared" si="1680"/>
        <v>2</v>
      </c>
      <c r="I8579" s="13"/>
      <c r="J8579" s="11" t="str">
        <f t="shared" si="1686"/>
        <v>X</v>
      </c>
      <c r="K8579" s="11" t="str">
        <f t="shared" si="1687"/>
        <v/>
      </c>
      <c r="L8579" s="11" t="str">
        <f t="shared" si="1688"/>
        <v/>
      </c>
      <c r="M8579" s="13"/>
      <c r="X8579" s="13"/>
    </row>
    <row r="8580" spans="1:24" x14ac:dyDescent="0.3">
      <c r="A8580" s="13"/>
      <c r="B8580" s="11">
        <v>9598</v>
      </c>
      <c r="C8580" s="14">
        <f t="shared" si="1679"/>
        <v>97.969399999999993</v>
      </c>
      <c r="D8580" s="13"/>
      <c r="E8580" s="14">
        <f t="shared" si="1681"/>
        <v>97.969200000000001</v>
      </c>
      <c r="F8580" s="21">
        <f t="shared" si="1689"/>
        <v>1</v>
      </c>
      <c r="G8580" s="13"/>
      <c r="H8580" s="21">
        <f t="shared" si="1680"/>
        <v>2</v>
      </c>
      <c r="I8580" s="13"/>
      <c r="J8580" s="11" t="str">
        <f t="shared" si="1686"/>
        <v/>
      </c>
      <c r="K8580" s="11" t="str">
        <f t="shared" si="1687"/>
        <v>U</v>
      </c>
      <c r="L8580" s="11" t="str">
        <f t="shared" si="1688"/>
        <v/>
      </c>
      <c r="M8580" s="13"/>
      <c r="X8580" s="13"/>
    </row>
    <row r="8581" spans="1:24" x14ac:dyDescent="0.3">
      <c r="A8581" s="13"/>
      <c r="B8581" s="11">
        <v>9599</v>
      </c>
      <c r="C8581" s="14">
        <f t="shared" si="1679"/>
        <v>97.974500000000006</v>
      </c>
      <c r="D8581" s="13"/>
      <c r="E8581" s="14">
        <f t="shared" si="1681"/>
        <v>97.974400000000003</v>
      </c>
      <c r="F8581" s="21">
        <f t="shared" si="1689"/>
        <v>1</v>
      </c>
      <c r="G8581" s="13"/>
      <c r="H8581" s="21">
        <f t="shared" si="1680"/>
        <v>1</v>
      </c>
      <c r="I8581" s="13"/>
      <c r="J8581" s="11" t="str">
        <f t="shared" si="1686"/>
        <v>X</v>
      </c>
      <c r="K8581" s="11" t="str">
        <f t="shared" si="1687"/>
        <v/>
      </c>
      <c r="L8581" s="11" t="str">
        <f t="shared" si="1688"/>
        <v/>
      </c>
      <c r="M8581" s="13"/>
      <c r="X8581" s="13"/>
    </row>
    <row r="8582" spans="1:24" x14ac:dyDescent="0.3">
      <c r="A8582" s="13"/>
      <c r="B8582" s="11">
        <v>9600</v>
      </c>
      <c r="C8582" s="14">
        <f t="shared" ref="C8582:C8645" si="1690">ROUND(SQRT(B8582),4)</f>
        <v>97.979600000000005</v>
      </c>
      <c r="D8582" s="13"/>
      <c r="E8582" s="14">
        <f t="shared" si="1681"/>
        <v>97.979500000000002</v>
      </c>
      <c r="F8582" s="21">
        <f t="shared" si="1689"/>
        <v>1</v>
      </c>
      <c r="G8582" s="13"/>
      <c r="H8582" s="21">
        <f t="shared" si="1680"/>
        <v>1</v>
      </c>
      <c r="I8582" s="13"/>
      <c r="J8582" s="11" t="str">
        <f t="shared" si="1686"/>
        <v>X</v>
      </c>
      <c r="K8582" s="11" t="str">
        <f t="shared" si="1687"/>
        <v/>
      </c>
      <c r="L8582" s="11" t="str">
        <f t="shared" si="1688"/>
        <v/>
      </c>
      <c r="M8582" s="13"/>
      <c r="X8582" s="13"/>
    </row>
    <row r="8583" spans="1:24" x14ac:dyDescent="0.3">
      <c r="A8583" s="13"/>
      <c r="B8583" s="11">
        <v>9601</v>
      </c>
      <c r="C8583" s="14">
        <f t="shared" si="1690"/>
        <v>97.984700000000004</v>
      </c>
      <c r="D8583" s="13"/>
      <c r="E8583" s="14">
        <f t="shared" si="1681"/>
        <v>97.9846</v>
      </c>
      <c r="F8583" s="21">
        <f t="shared" si="1689"/>
        <v>1</v>
      </c>
      <c r="G8583" s="13"/>
      <c r="H8583" s="21">
        <f t="shared" ref="H8583:H8646" si="1691">ROUND(C8583-E8583,4)*10000</f>
        <v>1</v>
      </c>
      <c r="I8583" s="13"/>
      <c r="J8583" s="11" t="str">
        <f t="shared" si="1686"/>
        <v>X</v>
      </c>
      <c r="K8583" s="11" t="str">
        <f t="shared" si="1687"/>
        <v/>
      </c>
      <c r="L8583" s="11" t="str">
        <f t="shared" si="1688"/>
        <v/>
      </c>
      <c r="M8583" s="13"/>
      <c r="X8583" s="13"/>
    </row>
    <row r="8584" spans="1:24" x14ac:dyDescent="0.3">
      <c r="A8584" s="13"/>
      <c r="B8584" s="11">
        <v>9602</v>
      </c>
      <c r="C8584" s="14">
        <f t="shared" si="1690"/>
        <v>97.989800000000002</v>
      </c>
      <c r="D8584" s="13"/>
      <c r="E8584" s="14">
        <f>ROUND(97+(B8584-9409)/195,4)</f>
        <v>97.989699999999999</v>
      </c>
      <c r="F8584" s="21">
        <f t="shared" si="1689"/>
        <v>0</v>
      </c>
      <c r="G8584" s="13"/>
      <c r="H8584" s="21">
        <f t="shared" si="1691"/>
        <v>1</v>
      </c>
      <c r="I8584" s="13"/>
      <c r="J8584" s="11" t="str">
        <f t="shared" si="1686"/>
        <v/>
      </c>
      <c r="K8584" s="11" t="str">
        <f t="shared" si="1687"/>
        <v>U</v>
      </c>
      <c r="L8584" s="11" t="str">
        <f t="shared" si="1688"/>
        <v/>
      </c>
      <c r="M8584" s="13"/>
      <c r="X8584" s="13"/>
    </row>
    <row r="8585" spans="1:24" x14ac:dyDescent="0.3">
      <c r="A8585" s="13"/>
      <c r="B8585" s="11">
        <v>9603</v>
      </c>
      <c r="C8585" s="14">
        <f t="shared" si="1690"/>
        <v>97.994900000000001</v>
      </c>
      <c r="D8585" s="13"/>
      <c r="E8585" s="14">
        <f>ROUND(97+(B8585-9409)/195,4)</f>
        <v>97.994900000000001</v>
      </c>
      <c r="F8585" s="21">
        <f t="shared" si="1689"/>
        <v>0</v>
      </c>
      <c r="G8585" s="13"/>
      <c r="H8585" s="21">
        <f t="shared" si="1691"/>
        <v>0</v>
      </c>
      <c r="I8585" s="13"/>
      <c r="J8585" s="11" t="str">
        <f t="shared" si="1686"/>
        <v>X</v>
      </c>
      <c r="K8585" s="11" t="str">
        <f t="shared" si="1687"/>
        <v/>
      </c>
      <c r="L8585" s="11" t="str">
        <f t="shared" si="1688"/>
        <v/>
      </c>
      <c r="M8585" s="13"/>
      <c r="X8585" s="13"/>
    </row>
    <row r="8586" spans="1:24" x14ac:dyDescent="0.3">
      <c r="A8586" s="13"/>
      <c r="B8586" s="11">
        <v>9604</v>
      </c>
      <c r="C8586" s="14">
        <f t="shared" si="1690"/>
        <v>98</v>
      </c>
      <c r="D8586" s="13"/>
      <c r="E8586" s="14">
        <f>97+(B8586-9409)/195</f>
        <v>98</v>
      </c>
      <c r="F8586" s="20"/>
      <c r="G8586" s="13"/>
      <c r="H8586" s="21">
        <f t="shared" si="1691"/>
        <v>0</v>
      </c>
      <c r="I8586" s="13"/>
      <c r="J8586" s="10">
        <f>COUNTIF(J8392:J8585,"X")</f>
        <v>134</v>
      </c>
      <c r="K8586" s="10">
        <f>COUNTIF(K8392:K8585,"U")</f>
        <v>10</v>
      </c>
      <c r="L8586" s="10">
        <f>COUNTIF(L8392:L8585,"O")</f>
        <v>50</v>
      </c>
      <c r="M8586" s="13"/>
      <c r="X8586" s="13"/>
    </row>
    <row r="8587" spans="1:24" x14ac:dyDescent="0.3">
      <c r="A8587" s="13"/>
      <c r="B8587" s="11">
        <v>9605</v>
      </c>
      <c r="C8587" s="14">
        <f t="shared" si="1690"/>
        <v>98.005099999999999</v>
      </c>
      <c r="D8587" s="13"/>
      <c r="E8587" s="14">
        <f t="shared" ref="E8587:E8650" si="1692">ROUND(98+(B8587-9604)/197,4)</f>
        <v>98.005099999999999</v>
      </c>
      <c r="F8587" s="21">
        <f t="shared" ref="F8587:F8613" si="1693">ROUND(((E8587-98)/0.14)*(13/2),0)</f>
        <v>0</v>
      </c>
      <c r="G8587" s="13"/>
      <c r="H8587" s="21">
        <f t="shared" si="1691"/>
        <v>0</v>
      </c>
      <c r="I8587" s="13"/>
      <c r="J8587" s="11" t="str">
        <f t="shared" ref="J8587:J8618" si="1694">IF(H8587=F8587,"X","")</f>
        <v>X</v>
      </c>
      <c r="K8587" s="11" t="str">
        <f t="shared" ref="K8587:K8618" si="1695">IF(H8587&gt;F8587,"U","")</f>
        <v/>
      </c>
      <c r="L8587" s="11" t="str">
        <f t="shared" ref="L8587:L8618" si="1696">IF(H8587&lt;F8587,"O","")</f>
        <v/>
      </c>
      <c r="M8587" s="13"/>
      <c r="X8587" s="13"/>
    </row>
    <row r="8588" spans="1:24" x14ac:dyDescent="0.3">
      <c r="A8588" s="13"/>
      <c r="B8588" s="11">
        <v>9606</v>
      </c>
      <c r="C8588" s="14">
        <f t="shared" si="1690"/>
        <v>98.010199999999998</v>
      </c>
      <c r="D8588" s="13"/>
      <c r="E8588" s="14">
        <f t="shared" si="1692"/>
        <v>98.010199999999998</v>
      </c>
      <c r="F8588" s="21">
        <f t="shared" si="1693"/>
        <v>0</v>
      </c>
      <c r="G8588" s="13"/>
      <c r="H8588" s="21">
        <f t="shared" si="1691"/>
        <v>0</v>
      </c>
      <c r="I8588" s="13"/>
      <c r="J8588" s="11" t="str">
        <f t="shared" si="1694"/>
        <v>X</v>
      </c>
      <c r="K8588" s="11" t="str">
        <f t="shared" si="1695"/>
        <v/>
      </c>
      <c r="L8588" s="11" t="str">
        <f t="shared" si="1696"/>
        <v/>
      </c>
      <c r="M8588" s="13"/>
      <c r="X8588" s="13"/>
    </row>
    <row r="8589" spans="1:24" x14ac:dyDescent="0.3">
      <c r="A8589" s="13"/>
      <c r="B8589" s="11">
        <v>9607</v>
      </c>
      <c r="C8589" s="14">
        <f t="shared" si="1690"/>
        <v>98.015299999999996</v>
      </c>
      <c r="D8589" s="13"/>
      <c r="E8589" s="14">
        <f t="shared" si="1692"/>
        <v>98.015199999999993</v>
      </c>
      <c r="F8589" s="21">
        <f t="shared" si="1693"/>
        <v>1</v>
      </c>
      <c r="G8589" s="13"/>
      <c r="H8589" s="21">
        <f t="shared" si="1691"/>
        <v>1</v>
      </c>
      <c r="I8589" s="13"/>
      <c r="J8589" s="11" t="str">
        <f t="shared" si="1694"/>
        <v>X</v>
      </c>
      <c r="K8589" s="11" t="str">
        <f t="shared" si="1695"/>
        <v/>
      </c>
      <c r="L8589" s="11" t="str">
        <f t="shared" si="1696"/>
        <v/>
      </c>
      <c r="M8589" s="13"/>
      <c r="X8589" s="13"/>
    </row>
    <row r="8590" spans="1:24" x14ac:dyDescent="0.3">
      <c r="A8590" s="13"/>
      <c r="B8590" s="11">
        <v>9608</v>
      </c>
      <c r="C8590" s="14">
        <f t="shared" si="1690"/>
        <v>98.020399999999995</v>
      </c>
      <c r="D8590" s="13"/>
      <c r="E8590" s="14">
        <f t="shared" si="1692"/>
        <v>98.020300000000006</v>
      </c>
      <c r="F8590" s="21">
        <f t="shared" si="1693"/>
        <v>1</v>
      </c>
      <c r="G8590" s="13"/>
      <c r="H8590" s="21">
        <f t="shared" si="1691"/>
        <v>1</v>
      </c>
      <c r="I8590" s="13"/>
      <c r="J8590" s="11" t="str">
        <f t="shared" si="1694"/>
        <v>X</v>
      </c>
      <c r="K8590" s="11" t="str">
        <f t="shared" si="1695"/>
        <v/>
      </c>
      <c r="L8590" s="11" t="str">
        <f t="shared" si="1696"/>
        <v/>
      </c>
      <c r="M8590" s="13"/>
      <c r="X8590" s="13"/>
    </row>
    <row r="8591" spans="1:24" x14ac:dyDescent="0.3">
      <c r="A8591" s="13"/>
      <c r="B8591" s="11">
        <v>9609</v>
      </c>
      <c r="C8591" s="14">
        <f t="shared" si="1690"/>
        <v>98.025499999999994</v>
      </c>
      <c r="D8591" s="13"/>
      <c r="E8591" s="14">
        <f t="shared" si="1692"/>
        <v>98.025400000000005</v>
      </c>
      <c r="F8591" s="21">
        <f t="shared" si="1693"/>
        <v>1</v>
      </c>
      <c r="G8591" s="13"/>
      <c r="H8591" s="21">
        <f t="shared" si="1691"/>
        <v>1</v>
      </c>
      <c r="I8591" s="13"/>
      <c r="J8591" s="11" t="str">
        <f t="shared" si="1694"/>
        <v>X</v>
      </c>
      <c r="K8591" s="11" t="str">
        <f t="shared" si="1695"/>
        <v/>
      </c>
      <c r="L8591" s="11" t="str">
        <f t="shared" si="1696"/>
        <v/>
      </c>
      <c r="M8591" s="13"/>
      <c r="X8591" s="13"/>
    </row>
    <row r="8592" spans="1:24" x14ac:dyDescent="0.3">
      <c r="A8592" s="13"/>
      <c r="B8592" s="11">
        <v>9610</v>
      </c>
      <c r="C8592" s="14">
        <f t="shared" si="1690"/>
        <v>98.030600000000007</v>
      </c>
      <c r="D8592" s="13"/>
      <c r="E8592" s="14">
        <f t="shared" si="1692"/>
        <v>98.030500000000004</v>
      </c>
      <c r="F8592" s="21">
        <f t="shared" si="1693"/>
        <v>1</v>
      </c>
      <c r="G8592" s="13"/>
      <c r="H8592" s="21">
        <f t="shared" si="1691"/>
        <v>1</v>
      </c>
      <c r="I8592" s="13"/>
      <c r="J8592" s="11" t="str">
        <f t="shared" si="1694"/>
        <v>X</v>
      </c>
      <c r="K8592" s="11" t="str">
        <f t="shared" si="1695"/>
        <v/>
      </c>
      <c r="L8592" s="11" t="str">
        <f t="shared" si="1696"/>
        <v/>
      </c>
      <c r="M8592" s="13"/>
      <c r="X8592" s="13"/>
    </row>
    <row r="8593" spans="1:24" x14ac:dyDescent="0.3">
      <c r="A8593" s="13"/>
      <c r="B8593" s="11">
        <v>9611</v>
      </c>
      <c r="C8593" s="14">
        <f t="shared" si="1690"/>
        <v>98.035700000000006</v>
      </c>
      <c r="D8593" s="13"/>
      <c r="E8593" s="14">
        <f t="shared" si="1692"/>
        <v>98.035499999999999</v>
      </c>
      <c r="F8593" s="21">
        <f t="shared" si="1693"/>
        <v>2</v>
      </c>
      <c r="G8593" s="13"/>
      <c r="H8593" s="21">
        <f t="shared" si="1691"/>
        <v>2</v>
      </c>
      <c r="I8593" s="13"/>
      <c r="J8593" s="11" t="str">
        <f t="shared" si="1694"/>
        <v>X</v>
      </c>
      <c r="K8593" s="11" t="str">
        <f t="shared" si="1695"/>
        <v/>
      </c>
      <c r="L8593" s="11" t="str">
        <f t="shared" si="1696"/>
        <v/>
      </c>
      <c r="M8593" s="13"/>
      <c r="X8593" s="13"/>
    </row>
    <row r="8594" spans="1:24" x14ac:dyDescent="0.3">
      <c r="A8594" s="13"/>
      <c r="B8594" s="11">
        <v>9612</v>
      </c>
      <c r="C8594" s="14">
        <f t="shared" si="1690"/>
        <v>98.040800000000004</v>
      </c>
      <c r="D8594" s="13"/>
      <c r="E8594" s="14">
        <f t="shared" si="1692"/>
        <v>98.040599999999998</v>
      </c>
      <c r="F8594" s="21">
        <f t="shared" si="1693"/>
        <v>2</v>
      </c>
      <c r="G8594" s="13"/>
      <c r="H8594" s="21">
        <f t="shared" si="1691"/>
        <v>2</v>
      </c>
      <c r="I8594" s="13"/>
      <c r="J8594" s="11" t="str">
        <f t="shared" si="1694"/>
        <v>X</v>
      </c>
      <c r="K8594" s="11" t="str">
        <f t="shared" si="1695"/>
        <v/>
      </c>
      <c r="L8594" s="11" t="str">
        <f t="shared" si="1696"/>
        <v/>
      </c>
      <c r="M8594" s="13"/>
      <c r="X8594" s="13"/>
    </row>
    <row r="8595" spans="1:24" x14ac:dyDescent="0.3">
      <c r="A8595" s="13"/>
      <c r="B8595" s="11">
        <v>9613</v>
      </c>
      <c r="C8595" s="14">
        <f t="shared" si="1690"/>
        <v>98.045900000000003</v>
      </c>
      <c r="D8595" s="13"/>
      <c r="E8595" s="14">
        <f t="shared" si="1692"/>
        <v>98.045699999999997</v>
      </c>
      <c r="F8595" s="21">
        <f t="shared" si="1693"/>
        <v>2</v>
      </c>
      <c r="G8595" s="13"/>
      <c r="H8595" s="21">
        <f t="shared" si="1691"/>
        <v>2</v>
      </c>
      <c r="I8595" s="13"/>
      <c r="J8595" s="11" t="str">
        <f t="shared" si="1694"/>
        <v>X</v>
      </c>
      <c r="K8595" s="11" t="str">
        <f t="shared" si="1695"/>
        <v/>
      </c>
      <c r="L8595" s="11" t="str">
        <f t="shared" si="1696"/>
        <v/>
      </c>
      <c r="M8595" s="13"/>
      <c r="X8595" s="13"/>
    </row>
    <row r="8596" spans="1:24" x14ac:dyDescent="0.3">
      <c r="A8596" s="13"/>
      <c r="B8596" s="11">
        <v>9614</v>
      </c>
      <c r="C8596" s="14">
        <f t="shared" si="1690"/>
        <v>98.051000000000002</v>
      </c>
      <c r="D8596" s="13"/>
      <c r="E8596" s="14">
        <f t="shared" si="1692"/>
        <v>98.050799999999995</v>
      </c>
      <c r="F8596" s="21">
        <f t="shared" si="1693"/>
        <v>2</v>
      </c>
      <c r="G8596" s="13"/>
      <c r="H8596" s="21">
        <f t="shared" si="1691"/>
        <v>2</v>
      </c>
      <c r="I8596" s="13"/>
      <c r="J8596" s="11" t="str">
        <f t="shared" si="1694"/>
        <v>X</v>
      </c>
      <c r="K8596" s="11" t="str">
        <f t="shared" si="1695"/>
        <v/>
      </c>
      <c r="L8596" s="11" t="str">
        <f t="shared" si="1696"/>
        <v/>
      </c>
      <c r="M8596" s="13"/>
      <c r="X8596" s="13"/>
    </row>
    <row r="8597" spans="1:24" x14ac:dyDescent="0.3">
      <c r="A8597" s="13"/>
      <c r="B8597" s="11">
        <v>9615</v>
      </c>
      <c r="C8597" s="14">
        <f t="shared" si="1690"/>
        <v>98.056100000000001</v>
      </c>
      <c r="D8597" s="13"/>
      <c r="E8597" s="14">
        <f t="shared" si="1692"/>
        <v>98.055800000000005</v>
      </c>
      <c r="F8597" s="21">
        <f t="shared" si="1693"/>
        <v>3</v>
      </c>
      <c r="G8597" s="13"/>
      <c r="H8597" s="21">
        <f t="shared" si="1691"/>
        <v>2.9999999999999996</v>
      </c>
      <c r="I8597" s="13"/>
      <c r="J8597" s="11" t="str">
        <f t="shared" si="1694"/>
        <v>X</v>
      </c>
      <c r="K8597" s="11" t="str">
        <f t="shared" si="1695"/>
        <v/>
      </c>
      <c r="L8597" s="11" t="str">
        <f t="shared" si="1696"/>
        <v/>
      </c>
      <c r="M8597" s="13"/>
      <c r="X8597" s="13"/>
    </row>
    <row r="8598" spans="1:24" x14ac:dyDescent="0.3">
      <c r="A8598" s="13"/>
      <c r="B8598" s="11">
        <v>9616</v>
      </c>
      <c r="C8598" s="14">
        <f t="shared" si="1690"/>
        <v>98.061199999999999</v>
      </c>
      <c r="D8598" s="13"/>
      <c r="E8598" s="14">
        <f t="shared" si="1692"/>
        <v>98.060900000000004</v>
      </c>
      <c r="F8598" s="21">
        <f t="shared" si="1693"/>
        <v>3</v>
      </c>
      <c r="G8598" s="13"/>
      <c r="H8598" s="21">
        <f t="shared" si="1691"/>
        <v>2.9999999999999996</v>
      </c>
      <c r="I8598" s="13"/>
      <c r="J8598" s="11" t="str">
        <f t="shared" si="1694"/>
        <v>X</v>
      </c>
      <c r="K8598" s="11" t="str">
        <f t="shared" si="1695"/>
        <v/>
      </c>
      <c r="L8598" s="11" t="str">
        <f t="shared" si="1696"/>
        <v/>
      </c>
      <c r="M8598" s="13"/>
      <c r="X8598" s="13"/>
    </row>
    <row r="8599" spans="1:24" x14ac:dyDescent="0.3">
      <c r="A8599" s="13"/>
      <c r="B8599" s="11">
        <v>9617</v>
      </c>
      <c r="C8599" s="14">
        <f t="shared" si="1690"/>
        <v>98.066299999999998</v>
      </c>
      <c r="D8599" s="13"/>
      <c r="E8599" s="14">
        <f t="shared" si="1692"/>
        <v>98.066000000000003</v>
      </c>
      <c r="F8599" s="21">
        <f t="shared" si="1693"/>
        <v>3</v>
      </c>
      <c r="G8599" s="13"/>
      <c r="H8599" s="21">
        <f t="shared" si="1691"/>
        <v>2.9999999999999996</v>
      </c>
      <c r="I8599" s="13"/>
      <c r="J8599" s="11" t="str">
        <f t="shared" si="1694"/>
        <v>X</v>
      </c>
      <c r="K8599" s="11" t="str">
        <f t="shared" si="1695"/>
        <v/>
      </c>
      <c r="L8599" s="11" t="str">
        <f t="shared" si="1696"/>
        <v/>
      </c>
      <c r="M8599" s="13"/>
      <c r="X8599" s="13"/>
    </row>
    <row r="8600" spans="1:24" x14ac:dyDescent="0.3">
      <c r="A8600" s="13"/>
      <c r="B8600" s="11">
        <v>9618</v>
      </c>
      <c r="C8600" s="14">
        <f t="shared" si="1690"/>
        <v>98.071399999999997</v>
      </c>
      <c r="D8600" s="13"/>
      <c r="E8600" s="14">
        <f t="shared" si="1692"/>
        <v>98.071100000000001</v>
      </c>
      <c r="F8600" s="21">
        <f t="shared" si="1693"/>
        <v>3</v>
      </c>
      <c r="G8600" s="13"/>
      <c r="H8600" s="21">
        <f t="shared" si="1691"/>
        <v>2.9999999999999996</v>
      </c>
      <c r="I8600" s="13"/>
      <c r="J8600" s="11" t="str">
        <f t="shared" si="1694"/>
        <v>X</v>
      </c>
      <c r="K8600" s="11" t="str">
        <f t="shared" si="1695"/>
        <v/>
      </c>
      <c r="L8600" s="11" t="str">
        <f t="shared" si="1696"/>
        <v/>
      </c>
      <c r="M8600" s="13"/>
      <c r="X8600" s="13"/>
    </row>
    <row r="8601" spans="1:24" x14ac:dyDescent="0.3">
      <c r="A8601" s="13"/>
      <c r="B8601" s="11">
        <v>9619</v>
      </c>
      <c r="C8601" s="14">
        <f t="shared" si="1690"/>
        <v>98.076499999999996</v>
      </c>
      <c r="D8601" s="13"/>
      <c r="E8601" s="14">
        <f t="shared" si="1692"/>
        <v>98.076099999999997</v>
      </c>
      <c r="F8601" s="21">
        <f t="shared" si="1693"/>
        <v>4</v>
      </c>
      <c r="G8601" s="13"/>
      <c r="H8601" s="21">
        <f t="shared" si="1691"/>
        <v>4</v>
      </c>
      <c r="I8601" s="13"/>
      <c r="J8601" s="11" t="str">
        <f t="shared" si="1694"/>
        <v>X</v>
      </c>
      <c r="K8601" s="11" t="str">
        <f t="shared" si="1695"/>
        <v/>
      </c>
      <c r="L8601" s="11" t="str">
        <f t="shared" si="1696"/>
        <v/>
      </c>
      <c r="M8601" s="13"/>
      <c r="X8601" s="13"/>
    </row>
    <row r="8602" spans="1:24" x14ac:dyDescent="0.3">
      <c r="A8602" s="13"/>
      <c r="B8602" s="11">
        <v>9620</v>
      </c>
      <c r="C8602" s="14">
        <f t="shared" si="1690"/>
        <v>98.081599999999995</v>
      </c>
      <c r="D8602" s="13"/>
      <c r="E8602" s="14">
        <f t="shared" si="1692"/>
        <v>98.081199999999995</v>
      </c>
      <c r="F8602" s="21">
        <f t="shared" si="1693"/>
        <v>4</v>
      </c>
      <c r="G8602" s="13"/>
      <c r="H8602" s="21">
        <f t="shared" si="1691"/>
        <v>4</v>
      </c>
      <c r="I8602" s="13"/>
      <c r="J8602" s="11" t="str">
        <f t="shared" si="1694"/>
        <v>X</v>
      </c>
      <c r="K8602" s="11" t="str">
        <f t="shared" si="1695"/>
        <v/>
      </c>
      <c r="L8602" s="11" t="str">
        <f t="shared" si="1696"/>
        <v/>
      </c>
      <c r="M8602" s="13"/>
      <c r="X8602" s="13"/>
    </row>
    <row r="8603" spans="1:24" x14ac:dyDescent="0.3">
      <c r="A8603" s="13"/>
      <c r="B8603" s="11">
        <v>9621</v>
      </c>
      <c r="C8603" s="14">
        <f t="shared" si="1690"/>
        <v>98.086699999999993</v>
      </c>
      <c r="D8603" s="13"/>
      <c r="E8603" s="14">
        <f t="shared" si="1692"/>
        <v>98.086299999999994</v>
      </c>
      <c r="F8603" s="21">
        <f t="shared" si="1693"/>
        <v>4</v>
      </c>
      <c r="G8603" s="13"/>
      <c r="H8603" s="21">
        <f t="shared" si="1691"/>
        <v>4</v>
      </c>
      <c r="I8603" s="13"/>
      <c r="J8603" s="11" t="str">
        <f t="shared" si="1694"/>
        <v>X</v>
      </c>
      <c r="K8603" s="11" t="str">
        <f t="shared" si="1695"/>
        <v/>
      </c>
      <c r="L8603" s="11" t="str">
        <f t="shared" si="1696"/>
        <v/>
      </c>
      <c r="M8603" s="13"/>
      <c r="X8603" s="13"/>
    </row>
    <row r="8604" spans="1:24" x14ac:dyDescent="0.3">
      <c r="A8604" s="13"/>
      <c r="B8604" s="11">
        <v>9622</v>
      </c>
      <c r="C8604" s="14">
        <f t="shared" si="1690"/>
        <v>98.091800000000006</v>
      </c>
      <c r="D8604" s="13"/>
      <c r="E8604" s="14">
        <f t="shared" si="1692"/>
        <v>98.091399999999993</v>
      </c>
      <c r="F8604" s="21">
        <f t="shared" si="1693"/>
        <v>4</v>
      </c>
      <c r="G8604" s="13"/>
      <c r="H8604" s="21">
        <f t="shared" si="1691"/>
        <v>4</v>
      </c>
      <c r="I8604" s="13"/>
      <c r="J8604" s="11" t="str">
        <f t="shared" si="1694"/>
        <v>X</v>
      </c>
      <c r="K8604" s="11" t="str">
        <f t="shared" si="1695"/>
        <v/>
      </c>
      <c r="L8604" s="11" t="str">
        <f t="shared" si="1696"/>
        <v/>
      </c>
      <c r="M8604" s="13"/>
      <c r="X8604" s="13"/>
    </row>
    <row r="8605" spans="1:24" x14ac:dyDescent="0.3">
      <c r="A8605" s="13"/>
      <c r="B8605" s="11">
        <v>9623</v>
      </c>
      <c r="C8605" s="14">
        <f t="shared" si="1690"/>
        <v>98.096900000000005</v>
      </c>
      <c r="D8605" s="13"/>
      <c r="E8605" s="14">
        <f t="shared" si="1692"/>
        <v>98.096400000000003</v>
      </c>
      <c r="F8605" s="21">
        <f t="shared" si="1693"/>
        <v>4</v>
      </c>
      <c r="G8605" s="13"/>
      <c r="H8605" s="21">
        <f t="shared" si="1691"/>
        <v>5</v>
      </c>
      <c r="I8605" s="13"/>
      <c r="J8605" s="11" t="str">
        <f t="shared" si="1694"/>
        <v/>
      </c>
      <c r="K8605" s="11" t="str">
        <f t="shared" si="1695"/>
        <v>U</v>
      </c>
      <c r="L8605" s="11" t="str">
        <f t="shared" si="1696"/>
        <v/>
      </c>
      <c r="M8605" s="13"/>
      <c r="X8605" s="13"/>
    </row>
    <row r="8606" spans="1:24" x14ac:dyDescent="0.3">
      <c r="A8606" s="13"/>
      <c r="B8606" s="11">
        <v>9624</v>
      </c>
      <c r="C8606" s="14">
        <f t="shared" si="1690"/>
        <v>98.102000000000004</v>
      </c>
      <c r="D8606" s="13"/>
      <c r="E8606" s="14">
        <f t="shared" si="1692"/>
        <v>98.101500000000001</v>
      </c>
      <c r="F8606" s="21">
        <f t="shared" si="1693"/>
        <v>5</v>
      </c>
      <c r="G8606" s="13"/>
      <c r="H8606" s="21">
        <f t="shared" si="1691"/>
        <v>5</v>
      </c>
      <c r="I8606" s="13"/>
      <c r="J8606" s="11" t="str">
        <f t="shared" si="1694"/>
        <v>X</v>
      </c>
      <c r="K8606" s="11" t="str">
        <f t="shared" si="1695"/>
        <v/>
      </c>
      <c r="L8606" s="11" t="str">
        <f t="shared" si="1696"/>
        <v/>
      </c>
      <c r="M8606" s="13"/>
      <c r="X8606" s="13"/>
    </row>
    <row r="8607" spans="1:24" x14ac:dyDescent="0.3">
      <c r="A8607" s="13"/>
      <c r="B8607" s="11">
        <v>9625</v>
      </c>
      <c r="C8607" s="14">
        <f t="shared" si="1690"/>
        <v>98.107100000000003</v>
      </c>
      <c r="D8607" s="13"/>
      <c r="E8607" s="14">
        <f t="shared" si="1692"/>
        <v>98.1066</v>
      </c>
      <c r="F8607" s="21">
        <f t="shared" si="1693"/>
        <v>5</v>
      </c>
      <c r="G8607" s="13"/>
      <c r="H8607" s="21">
        <f t="shared" si="1691"/>
        <v>5</v>
      </c>
      <c r="I8607" s="13"/>
      <c r="J8607" s="11" t="str">
        <f t="shared" si="1694"/>
        <v>X</v>
      </c>
      <c r="K8607" s="11" t="str">
        <f t="shared" si="1695"/>
        <v/>
      </c>
      <c r="L8607" s="11" t="str">
        <f t="shared" si="1696"/>
        <v/>
      </c>
      <c r="M8607" s="13"/>
      <c r="X8607" s="13"/>
    </row>
    <row r="8608" spans="1:24" x14ac:dyDescent="0.3">
      <c r="A8608" s="13"/>
      <c r="B8608" s="11">
        <v>9626</v>
      </c>
      <c r="C8608" s="14">
        <f t="shared" si="1690"/>
        <v>98.112200000000001</v>
      </c>
      <c r="D8608" s="13"/>
      <c r="E8608" s="14">
        <f t="shared" si="1692"/>
        <v>98.111699999999999</v>
      </c>
      <c r="F8608" s="21">
        <f t="shared" si="1693"/>
        <v>5</v>
      </c>
      <c r="G8608" s="13"/>
      <c r="H8608" s="21">
        <f t="shared" si="1691"/>
        <v>5</v>
      </c>
      <c r="I8608" s="13"/>
      <c r="J8608" s="11" t="str">
        <f t="shared" si="1694"/>
        <v>X</v>
      </c>
      <c r="K8608" s="11" t="str">
        <f t="shared" si="1695"/>
        <v/>
      </c>
      <c r="L8608" s="11" t="str">
        <f t="shared" si="1696"/>
        <v/>
      </c>
      <c r="M8608" s="13"/>
      <c r="X8608" s="13"/>
    </row>
    <row r="8609" spans="1:24" x14ac:dyDescent="0.3">
      <c r="A8609" s="13"/>
      <c r="B8609" s="11">
        <v>9627</v>
      </c>
      <c r="C8609" s="14">
        <f t="shared" si="1690"/>
        <v>98.1173</v>
      </c>
      <c r="D8609" s="13"/>
      <c r="E8609" s="14">
        <f t="shared" si="1692"/>
        <v>98.116799999999998</v>
      </c>
      <c r="F8609" s="21">
        <f t="shared" si="1693"/>
        <v>5</v>
      </c>
      <c r="G8609" s="13"/>
      <c r="H8609" s="21">
        <f t="shared" si="1691"/>
        <v>5</v>
      </c>
      <c r="I8609" s="13"/>
      <c r="J8609" s="11" t="str">
        <f t="shared" si="1694"/>
        <v>X</v>
      </c>
      <c r="K8609" s="11" t="str">
        <f t="shared" si="1695"/>
        <v/>
      </c>
      <c r="L8609" s="11" t="str">
        <f t="shared" si="1696"/>
        <v/>
      </c>
      <c r="M8609" s="13"/>
      <c r="X8609" s="13"/>
    </row>
    <row r="8610" spans="1:24" x14ac:dyDescent="0.3">
      <c r="A8610" s="13"/>
      <c r="B8610" s="11">
        <v>9628</v>
      </c>
      <c r="C8610" s="14">
        <f t="shared" si="1690"/>
        <v>98.122399999999999</v>
      </c>
      <c r="D8610" s="13"/>
      <c r="E8610" s="14">
        <f t="shared" si="1692"/>
        <v>98.121799999999993</v>
      </c>
      <c r="F8610" s="21">
        <f t="shared" si="1693"/>
        <v>6</v>
      </c>
      <c r="G8610" s="13"/>
      <c r="H8610" s="21">
        <f t="shared" si="1691"/>
        <v>5.9999999999999991</v>
      </c>
      <c r="I8610" s="13"/>
      <c r="J8610" s="11" t="str">
        <f t="shared" si="1694"/>
        <v>X</v>
      </c>
      <c r="K8610" s="11" t="str">
        <f t="shared" si="1695"/>
        <v/>
      </c>
      <c r="L8610" s="11" t="str">
        <f t="shared" si="1696"/>
        <v/>
      </c>
      <c r="M8610" s="13"/>
      <c r="X8610" s="13"/>
    </row>
    <row r="8611" spans="1:24" x14ac:dyDescent="0.3">
      <c r="A8611" s="13"/>
      <c r="B8611" s="11">
        <v>9629</v>
      </c>
      <c r="C8611" s="14">
        <f t="shared" si="1690"/>
        <v>98.127499999999998</v>
      </c>
      <c r="D8611" s="13"/>
      <c r="E8611" s="14">
        <f t="shared" si="1692"/>
        <v>98.126900000000006</v>
      </c>
      <c r="F8611" s="21">
        <f t="shared" si="1693"/>
        <v>6</v>
      </c>
      <c r="G8611" s="13"/>
      <c r="H8611" s="21">
        <f t="shared" si="1691"/>
        <v>5.9999999999999991</v>
      </c>
      <c r="I8611" s="13"/>
      <c r="J8611" s="11" t="str">
        <f t="shared" si="1694"/>
        <v>X</v>
      </c>
      <c r="K8611" s="11" t="str">
        <f t="shared" si="1695"/>
        <v/>
      </c>
      <c r="L8611" s="11" t="str">
        <f t="shared" si="1696"/>
        <v/>
      </c>
      <c r="M8611" s="13"/>
      <c r="X8611" s="13"/>
    </row>
    <row r="8612" spans="1:24" x14ac:dyDescent="0.3">
      <c r="A8612" s="13"/>
      <c r="B8612" s="11">
        <v>9630</v>
      </c>
      <c r="C8612" s="14">
        <f t="shared" si="1690"/>
        <v>98.132599999999996</v>
      </c>
      <c r="D8612" s="13"/>
      <c r="E8612" s="14">
        <f t="shared" si="1692"/>
        <v>98.132000000000005</v>
      </c>
      <c r="F8612" s="21">
        <f t="shared" si="1693"/>
        <v>6</v>
      </c>
      <c r="G8612" s="13"/>
      <c r="H8612" s="21">
        <f t="shared" si="1691"/>
        <v>5.9999999999999991</v>
      </c>
      <c r="I8612" s="13"/>
      <c r="J8612" s="11" t="str">
        <f t="shared" si="1694"/>
        <v>X</v>
      </c>
      <c r="K8612" s="11" t="str">
        <f t="shared" si="1695"/>
        <v/>
      </c>
      <c r="L8612" s="11" t="str">
        <f t="shared" si="1696"/>
        <v/>
      </c>
      <c r="M8612" s="13"/>
      <c r="X8612" s="13"/>
    </row>
    <row r="8613" spans="1:24" x14ac:dyDescent="0.3">
      <c r="A8613" s="13"/>
      <c r="B8613" s="11">
        <v>9631</v>
      </c>
      <c r="C8613" s="14">
        <f t="shared" si="1690"/>
        <v>98.137699999999995</v>
      </c>
      <c r="D8613" s="13"/>
      <c r="E8613" s="14">
        <f t="shared" si="1692"/>
        <v>98.137100000000004</v>
      </c>
      <c r="F8613" s="21">
        <f t="shared" si="1693"/>
        <v>6</v>
      </c>
      <c r="G8613" s="13"/>
      <c r="H8613" s="21">
        <f t="shared" si="1691"/>
        <v>5.9999999999999991</v>
      </c>
      <c r="I8613" s="13"/>
      <c r="J8613" s="11" t="str">
        <f t="shared" si="1694"/>
        <v>X</v>
      </c>
      <c r="K8613" s="11" t="str">
        <f t="shared" si="1695"/>
        <v/>
      </c>
      <c r="L8613" s="11" t="str">
        <f t="shared" si="1696"/>
        <v/>
      </c>
      <c r="M8613" s="13"/>
      <c r="X8613" s="13"/>
    </row>
    <row r="8614" spans="1:24" x14ac:dyDescent="0.3">
      <c r="A8614" s="13"/>
      <c r="B8614" s="11">
        <v>9632</v>
      </c>
      <c r="C8614" s="14">
        <f t="shared" si="1690"/>
        <v>98.142799999999994</v>
      </c>
      <c r="D8614" s="13"/>
      <c r="E8614" s="14">
        <f t="shared" si="1692"/>
        <v>98.142099999999999</v>
      </c>
      <c r="F8614" s="21">
        <f t="shared" ref="F8614:F8641" si="1697">ROUND((13/2)+(((E8614-98)-0.14)/0.14)*(13/3),0)</f>
        <v>7</v>
      </c>
      <c r="G8614" s="13"/>
      <c r="H8614" s="21">
        <f t="shared" si="1691"/>
        <v>7</v>
      </c>
      <c r="I8614" s="13"/>
      <c r="J8614" s="11" t="str">
        <f t="shared" si="1694"/>
        <v>X</v>
      </c>
      <c r="K8614" s="11" t="str">
        <f t="shared" si="1695"/>
        <v/>
      </c>
      <c r="L8614" s="11" t="str">
        <f t="shared" si="1696"/>
        <v/>
      </c>
      <c r="M8614" s="13"/>
      <c r="X8614" s="13"/>
    </row>
    <row r="8615" spans="1:24" x14ac:dyDescent="0.3">
      <c r="A8615" s="13"/>
      <c r="B8615" s="11">
        <v>9633</v>
      </c>
      <c r="C8615" s="14">
        <f t="shared" si="1690"/>
        <v>98.147800000000004</v>
      </c>
      <c r="D8615" s="13"/>
      <c r="E8615" s="14">
        <f t="shared" si="1692"/>
        <v>98.147199999999998</v>
      </c>
      <c r="F8615" s="21">
        <f t="shared" si="1697"/>
        <v>7</v>
      </c>
      <c r="G8615" s="13"/>
      <c r="H8615" s="21">
        <f t="shared" si="1691"/>
        <v>5.9999999999999991</v>
      </c>
      <c r="I8615" s="13"/>
      <c r="J8615" s="11" t="str">
        <f t="shared" si="1694"/>
        <v/>
      </c>
      <c r="K8615" s="11" t="str">
        <f t="shared" si="1695"/>
        <v/>
      </c>
      <c r="L8615" s="11" t="str">
        <f t="shared" si="1696"/>
        <v>O</v>
      </c>
      <c r="M8615" s="13"/>
      <c r="X8615" s="13"/>
    </row>
    <row r="8616" spans="1:24" x14ac:dyDescent="0.3">
      <c r="A8616" s="13"/>
      <c r="B8616" s="11">
        <v>9634</v>
      </c>
      <c r="C8616" s="14">
        <f t="shared" si="1690"/>
        <v>98.152900000000002</v>
      </c>
      <c r="D8616" s="13"/>
      <c r="E8616" s="14">
        <f t="shared" si="1692"/>
        <v>98.152299999999997</v>
      </c>
      <c r="F8616" s="21">
        <f t="shared" si="1697"/>
        <v>7</v>
      </c>
      <c r="G8616" s="13"/>
      <c r="H8616" s="21">
        <f t="shared" si="1691"/>
        <v>5.9999999999999991</v>
      </c>
      <c r="I8616" s="13"/>
      <c r="J8616" s="11" t="str">
        <f t="shared" si="1694"/>
        <v/>
      </c>
      <c r="K8616" s="11" t="str">
        <f t="shared" si="1695"/>
        <v/>
      </c>
      <c r="L8616" s="11" t="str">
        <f t="shared" si="1696"/>
        <v>O</v>
      </c>
      <c r="M8616" s="13"/>
      <c r="X8616" s="13"/>
    </row>
    <row r="8617" spans="1:24" x14ac:dyDescent="0.3">
      <c r="A8617" s="13"/>
      <c r="B8617" s="11">
        <v>9635</v>
      </c>
      <c r="C8617" s="14">
        <f t="shared" si="1690"/>
        <v>98.158000000000001</v>
      </c>
      <c r="D8617" s="13"/>
      <c r="E8617" s="14">
        <f t="shared" si="1692"/>
        <v>98.157399999999996</v>
      </c>
      <c r="F8617" s="21">
        <f t="shared" si="1697"/>
        <v>7</v>
      </c>
      <c r="G8617" s="13"/>
      <c r="H8617" s="21">
        <f t="shared" si="1691"/>
        <v>5.9999999999999991</v>
      </c>
      <c r="I8617" s="13"/>
      <c r="J8617" s="11" t="str">
        <f t="shared" si="1694"/>
        <v/>
      </c>
      <c r="K8617" s="11" t="str">
        <f t="shared" si="1695"/>
        <v/>
      </c>
      <c r="L8617" s="11" t="str">
        <f t="shared" si="1696"/>
        <v>O</v>
      </c>
      <c r="M8617" s="13"/>
      <c r="X8617" s="13"/>
    </row>
    <row r="8618" spans="1:24" x14ac:dyDescent="0.3">
      <c r="A8618" s="13"/>
      <c r="B8618" s="11">
        <v>9636</v>
      </c>
      <c r="C8618" s="14">
        <f t="shared" si="1690"/>
        <v>98.1631</v>
      </c>
      <c r="D8618" s="13"/>
      <c r="E8618" s="14">
        <f t="shared" si="1692"/>
        <v>98.162400000000005</v>
      </c>
      <c r="F8618" s="21">
        <f t="shared" si="1697"/>
        <v>7</v>
      </c>
      <c r="G8618" s="13"/>
      <c r="H8618" s="21">
        <f t="shared" si="1691"/>
        <v>7</v>
      </c>
      <c r="I8618" s="13"/>
      <c r="J8618" s="11" t="str">
        <f t="shared" si="1694"/>
        <v>X</v>
      </c>
      <c r="K8618" s="11" t="str">
        <f t="shared" si="1695"/>
        <v/>
      </c>
      <c r="L8618" s="11" t="str">
        <f t="shared" si="1696"/>
        <v/>
      </c>
      <c r="M8618" s="13"/>
      <c r="X8618" s="13"/>
    </row>
    <row r="8619" spans="1:24" x14ac:dyDescent="0.3">
      <c r="A8619" s="13"/>
      <c r="B8619" s="11">
        <v>9637</v>
      </c>
      <c r="C8619" s="14">
        <f t="shared" si="1690"/>
        <v>98.168199999999999</v>
      </c>
      <c r="D8619" s="13"/>
      <c r="E8619" s="14">
        <f t="shared" si="1692"/>
        <v>98.167500000000004</v>
      </c>
      <c r="F8619" s="21">
        <f t="shared" si="1697"/>
        <v>7</v>
      </c>
      <c r="G8619" s="13"/>
      <c r="H8619" s="21">
        <f t="shared" si="1691"/>
        <v>7</v>
      </c>
      <c r="I8619" s="13"/>
      <c r="J8619" s="11" t="str">
        <f t="shared" ref="J8619:J8650" si="1698">IF(H8619=F8619,"X","")</f>
        <v>X</v>
      </c>
      <c r="K8619" s="11" t="str">
        <f t="shared" ref="K8619:K8650" si="1699">IF(H8619&gt;F8619,"U","")</f>
        <v/>
      </c>
      <c r="L8619" s="11" t="str">
        <f t="shared" ref="L8619:L8650" si="1700">IF(H8619&lt;F8619,"O","")</f>
        <v/>
      </c>
      <c r="M8619" s="13"/>
      <c r="X8619" s="13"/>
    </row>
    <row r="8620" spans="1:24" x14ac:dyDescent="0.3">
      <c r="A8620" s="13"/>
      <c r="B8620" s="11">
        <v>9638</v>
      </c>
      <c r="C8620" s="14">
        <f t="shared" si="1690"/>
        <v>98.173299999999998</v>
      </c>
      <c r="D8620" s="13"/>
      <c r="E8620" s="14">
        <f t="shared" si="1692"/>
        <v>98.172600000000003</v>
      </c>
      <c r="F8620" s="21">
        <f t="shared" si="1697"/>
        <v>8</v>
      </c>
      <c r="G8620" s="13"/>
      <c r="H8620" s="21">
        <f t="shared" si="1691"/>
        <v>7</v>
      </c>
      <c r="I8620" s="13"/>
      <c r="J8620" s="11" t="str">
        <f t="shared" si="1698"/>
        <v/>
      </c>
      <c r="K8620" s="11" t="str">
        <f t="shared" si="1699"/>
        <v/>
      </c>
      <c r="L8620" s="11" t="str">
        <f t="shared" si="1700"/>
        <v>O</v>
      </c>
      <c r="M8620" s="13"/>
      <c r="X8620" s="13"/>
    </row>
    <row r="8621" spans="1:24" x14ac:dyDescent="0.3">
      <c r="A8621" s="13"/>
      <c r="B8621" s="11">
        <v>9639</v>
      </c>
      <c r="C8621" s="14">
        <f t="shared" si="1690"/>
        <v>98.178399999999996</v>
      </c>
      <c r="D8621" s="13"/>
      <c r="E8621" s="14">
        <f t="shared" si="1692"/>
        <v>98.177700000000002</v>
      </c>
      <c r="F8621" s="21">
        <f t="shared" si="1697"/>
        <v>8</v>
      </c>
      <c r="G8621" s="13"/>
      <c r="H8621" s="21">
        <f t="shared" si="1691"/>
        <v>7</v>
      </c>
      <c r="I8621" s="13"/>
      <c r="J8621" s="11" t="str">
        <f t="shared" si="1698"/>
        <v/>
      </c>
      <c r="K8621" s="11" t="str">
        <f t="shared" si="1699"/>
        <v/>
      </c>
      <c r="L8621" s="11" t="str">
        <f t="shared" si="1700"/>
        <v>O</v>
      </c>
      <c r="M8621" s="13"/>
      <c r="X8621" s="13"/>
    </row>
    <row r="8622" spans="1:24" x14ac:dyDescent="0.3">
      <c r="A8622" s="13"/>
      <c r="B8622" s="11">
        <v>9640</v>
      </c>
      <c r="C8622" s="14">
        <f t="shared" si="1690"/>
        <v>98.183499999999995</v>
      </c>
      <c r="D8622" s="13"/>
      <c r="E8622" s="14">
        <f t="shared" si="1692"/>
        <v>98.182699999999997</v>
      </c>
      <c r="F8622" s="21">
        <f t="shared" si="1697"/>
        <v>8</v>
      </c>
      <c r="G8622" s="13"/>
      <c r="H8622" s="21">
        <f t="shared" si="1691"/>
        <v>8</v>
      </c>
      <c r="I8622" s="13"/>
      <c r="J8622" s="11" t="str">
        <f t="shared" si="1698"/>
        <v>X</v>
      </c>
      <c r="K8622" s="11" t="str">
        <f t="shared" si="1699"/>
        <v/>
      </c>
      <c r="L8622" s="11" t="str">
        <f t="shared" si="1700"/>
        <v/>
      </c>
      <c r="M8622" s="13"/>
      <c r="X8622" s="13"/>
    </row>
    <row r="8623" spans="1:24" x14ac:dyDescent="0.3">
      <c r="A8623" s="13"/>
      <c r="B8623" s="11">
        <v>9641</v>
      </c>
      <c r="C8623" s="14">
        <f t="shared" si="1690"/>
        <v>98.188599999999994</v>
      </c>
      <c r="D8623" s="13"/>
      <c r="E8623" s="14">
        <f t="shared" si="1692"/>
        <v>98.187799999999996</v>
      </c>
      <c r="F8623" s="21">
        <f t="shared" si="1697"/>
        <v>8</v>
      </c>
      <c r="G8623" s="13"/>
      <c r="H8623" s="21">
        <f t="shared" si="1691"/>
        <v>8</v>
      </c>
      <c r="I8623" s="13"/>
      <c r="J8623" s="11" t="str">
        <f t="shared" si="1698"/>
        <v>X</v>
      </c>
      <c r="K8623" s="11" t="str">
        <f t="shared" si="1699"/>
        <v/>
      </c>
      <c r="L8623" s="11" t="str">
        <f t="shared" si="1700"/>
        <v/>
      </c>
      <c r="M8623" s="13"/>
      <c r="X8623" s="13"/>
    </row>
    <row r="8624" spans="1:24" x14ac:dyDescent="0.3">
      <c r="A8624" s="13"/>
      <c r="B8624" s="11">
        <v>9642</v>
      </c>
      <c r="C8624" s="14">
        <f t="shared" si="1690"/>
        <v>98.193700000000007</v>
      </c>
      <c r="D8624" s="13"/>
      <c r="E8624" s="14">
        <f t="shared" si="1692"/>
        <v>98.192899999999995</v>
      </c>
      <c r="F8624" s="21">
        <f t="shared" si="1697"/>
        <v>8</v>
      </c>
      <c r="G8624" s="13"/>
      <c r="H8624" s="21">
        <f t="shared" si="1691"/>
        <v>8</v>
      </c>
      <c r="I8624" s="13"/>
      <c r="J8624" s="11" t="str">
        <f t="shared" si="1698"/>
        <v>X</v>
      </c>
      <c r="K8624" s="11" t="str">
        <f t="shared" si="1699"/>
        <v/>
      </c>
      <c r="L8624" s="11" t="str">
        <f t="shared" si="1700"/>
        <v/>
      </c>
      <c r="M8624" s="13"/>
      <c r="X8624" s="13"/>
    </row>
    <row r="8625" spans="1:24" x14ac:dyDescent="0.3">
      <c r="A8625" s="13"/>
      <c r="B8625" s="11">
        <v>9643</v>
      </c>
      <c r="C8625" s="14">
        <f t="shared" si="1690"/>
        <v>98.198800000000006</v>
      </c>
      <c r="D8625" s="13"/>
      <c r="E8625" s="14">
        <f t="shared" si="1692"/>
        <v>98.197999999999993</v>
      </c>
      <c r="F8625" s="21">
        <f t="shared" si="1697"/>
        <v>8</v>
      </c>
      <c r="G8625" s="13"/>
      <c r="H8625" s="21">
        <f t="shared" si="1691"/>
        <v>8</v>
      </c>
      <c r="I8625" s="13"/>
      <c r="J8625" s="11" t="str">
        <f t="shared" si="1698"/>
        <v>X</v>
      </c>
      <c r="K8625" s="11" t="str">
        <f t="shared" si="1699"/>
        <v/>
      </c>
      <c r="L8625" s="11" t="str">
        <f t="shared" si="1700"/>
        <v/>
      </c>
      <c r="M8625" s="13"/>
      <c r="X8625" s="13"/>
    </row>
    <row r="8626" spans="1:24" x14ac:dyDescent="0.3">
      <c r="A8626" s="13"/>
      <c r="B8626" s="11">
        <v>9644</v>
      </c>
      <c r="C8626" s="14">
        <f t="shared" si="1690"/>
        <v>98.203900000000004</v>
      </c>
      <c r="D8626" s="13"/>
      <c r="E8626" s="14">
        <f t="shared" si="1692"/>
        <v>98.203000000000003</v>
      </c>
      <c r="F8626" s="21">
        <f t="shared" si="1697"/>
        <v>8</v>
      </c>
      <c r="G8626" s="13"/>
      <c r="H8626" s="21">
        <f t="shared" si="1691"/>
        <v>9</v>
      </c>
      <c r="I8626" s="13"/>
      <c r="J8626" s="11" t="str">
        <f t="shared" si="1698"/>
        <v/>
      </c>
      <c r="K8626" s="11" t="str">
        <f t="shared" si="1699"/>
        <v>U</v>
      </c>
      <c r="L8626" s="11" t="str">
        <f t="shared" si="1700"/>
        <v/>
      </c>
      <c r="M8626" s="13"/>
      <c r="X8626" s="13"/>
    </row>
    <row r="8627" spans="1:24" x14ac:dyDescent="0.3">
      <c r="A8627" s="13"/>
      <c r="B8627" s="11">
        <v>9645</v>
      </c>
      <c r="C8627" s="14">
        <f t="shared" si="1690"/>
        <v>98.209000000000003</v>
      </c>
      <c r="D8627" s="13"/>
      <c r="E8627" s="14">
        <f t="shared" si="1692"/>
        <v>98.208100000000002</v>
      </c>
      <c r="F8627" s="21">
        <f t="shared" si="1697"/>
        <v>9</v>
      </c>
      <c r="G8627" s="13"/>
      <c r="H8627" s="21">
        <f t="shared" si="1691"/>
        <v>9</v>
      </c>
      <c r="I8627" s="13"/>
      <c r="J8627" s="11" t="str">
        <f t="shared" si="1698"/>
        <v>X</v>
      </c>
      <c r="K8627" s="11" t="str">
        <f t="shared" si="1699"/>
        <v/>
      </c>
      <c r="L8627" s="11" t="str">
        <f t="shared" si="1700"/>
        <v/>
      </c>
      <c r="M8627" s="13"/>
      <c r="X8627" s="13"/>
    </row>
    <row r="8628" spans="1:24" x14ac:dyDescent="0.3">
      <c r="A8628" s="13"/>
      <c r="B8628" s="11">
        <v>9646</v>
      </c>
      <c r="C8628" s="14">
        <f t="shared" si="1690"/>
        <v>98.214100000000002</v>
      </c>
      <c r="D8628" s="13"/>
      <c r="E8628" s="14">
        <f t="shared" si="1692"/>
        <v>98.213200000000001</v>
      </c>
      <c r="F8628" s="21">
        <f t="shared" si="1697"/>
        <v>9</v>
      </c>
      <c r="G8628" s="13"/>
      <c r="H8628" s="21">
        <f t="shared" si="1691"/>
        <v>9</v>
      </c>
      <c r="I8628" s="13"/>
      <c r="J8628" s="11" t="str">
        <f t="shared" si="1698"/>
        <v>X</v>
      </c>
      <c r="K8628" s="11" t="str">
        <f t="shared" si="1699"/>
        <v/>
      </c>
      <c r="L8628" s="11" t="str">
        <f t="shared" si="1700"/>
        <v/>
      </c>
      <c r="M8628" s="13"/>
      <c r="X8628" s="13"/>
    </row>
    <row r="8629" spans="1:24" x14ac:dyDescent="0.3">
      <c r="A8629" s="13"/>
      <c r="B8629" s="11">
        <v>9647</v>
      </c>
      <c r="C8629" s="14">
        <f t="shared" si="1690"/>
        <v>98.219099999999997</v>
      </c>
      <c r="D8629" s="13"/>
      <c r="E8629" s="14">
        <f t="shared" si="1692"/>
        <v>98.218299999999999</v>
      </c>
      <c r="F8629" s="21">
        <f t="shared" si="1697"/>
        <v>9</v>
      </c>
      <c r="G8629" s="13"/>
      <c r="H8629" s="21">
        <f t="shared" si="1691"/>
        <v>8</v>
      </c>
      <c r="I8629" s="13"/>
      <c r="J8629" s="11" t="str">
        <f t="shared" si="1698"/>
        <v/>
      </c>
      <c r="K8629" s="11" t="str">
        <f t="shared" si="1699"/>
        <v/>
      </c>
      <c r="L8629" s="11" t="str">
        <f t="shared" si="1700"/>
        <v>O</v>
      </c>
      <c r="M8629" s="13"/>
      <c r="X8629" s="13"/>
    </row>
    <row r="8630" spans="1:24" x14ac:dyDescent="0.3">
      <c r="A8630" s="13"/>
      <c r="B8630" s="11">
        <v>9648</v>
      </c>
      <c r="C8630" s="14">
        <f t="shared" si="1690"/>
        <v>98.224199999999996</v>
      </c>
      <c r="D8630" s="13"/>
      <c r="E8630" s="14">
        <f t="shared" si="1692"/>
        <v>98.223399999999998</v>
      </c>
      <c r="F8630" s="21">
        <f t="shared" si="1697"/>
        <v>9</v>
      </c>
      <c r="G8630" s="13"/>
      <c r="H8630" s="21">
        <f t="shared" si="1691"/>
        <v>8</v>
      </c>
      <c r="I8630" s="13"/>
      <c r="J8630" s="11" t="str">
        <f t="shared" si="1698"/>
        <v/>
      </c>
      <c r="K8630" s="11" t="str">
        <f t="shared" si="1699"/>
        <v/>
      </c>
      <c r="L8630" s="11" t="str">
        <f t="shared" si="1700"/>
        <v>O</v>
      </c>
      <c r="M8630" s="13"/>
      <c r="X8630" s="13"/>
    </row>
    <row r="8631" spans="1:24" x14ac:dyDescent="0.3">
      <c r="A8631" s="13"/>
      <c r="B8631" s="11">
        <v>9649</v>
      </c>
      <c r="C8631" s="14">
        <f t="shared" si="1690"/>
        <v>98.229299999999995</v>
      </c>
      <c r="D8631" s="13"/>
      <c r="E8631" s="14">
        <f t="shared" si="1692"/>
        <v>98.228399999999993</v>
      </c>
      <c r="F8631" s="21">
        <f t="shared" si="1697"/>
        <v>9</v>
      </c>
      <c r="G8631" s="13"/>
      <c r="H8631" s="21">
        <f t="shared" si="1691"/>
        <v>9</v>
      </c>
      <c r="I8631" s="13"/>
      <c r="J8631" s="11" t="str">
        <f t="shared" si="1698"/>
        <v>X</v>
      </c>
      <c r="K8631" s="11" t="str">
        <f t="shared" si="1699"/>
        <v/>
      </c>
      <c r="L8631" s="11" t="str">
        <f t="shared" si="1700"/>
        <v/>
      </c>
      <c r="M8631" s="13"/>
      <c r="X8631" s="13"/>
    </row>
    <row r="8632" spans="1:24" x14ac:dyDescent="0.3">
      <c r="A8632" s="13"/>
      <c r="B8632" s="11">
        <v>9650</v>
      </c>
      <c r="C8632" s="14">
        <f t="shared" si="1690"/>
        <v>98.234399999999994</v>
      </c>
      <c r="D8632" s="13"/>
      <c r="E8632" s="14">
        <f t="shared" si="1692"/>
        <v>98.233500000000006</v>
      </c>
      <c r="F8632" s="21">
        <f t="shared" si="1697"/>
        <v>9</v>
      </c>
      <c r="G8632" s="13"/>
      <c r="H8632" s="21">
        <f t="shared" si="1691"/>
        <v>9</v>
      </c>
      <c r="I8632" s="13"/>
      <c r="J8632" s="11" t="str">
        <f t="shared" si="1698"/>
        <v>X</v>
      </c>
      <c r="K8632" s="11" t="str">
        <f t="shared" si="1699"/>
        <v/>
      </c>
      <c r="L8632" s="11" t="str">
        <f t="shared" si="1700"/>
        <v/>
      </c>
      <c r="M8632" s="13"/>
      <c r="X8632" s="13"/>
    </row>
    <row r="8633" spans="1:24" x14ac:dyDescent="0.3">
      <c r="A8633" s="13"/>
      <c r="B8633" s="11">
        <v>9651</v>
      </c>
      <c r="C8633" s="14">
        <f t="shared" si="1690"/>
        <v>98.239500000000007</v>
      </c>
      <c r="D8633" s="13"/>
      <c r="E8633" s="14">
        <f t="shared" si="1692"/>
        <v>98.238600000000005</v>
      </c>
      <c r="F8633" s="21">
        <f t="shared" si="1697"/>
        <v>10</v>
      </c>
      <c r="G8633" s="13"/>
      <c r="H8633" s="21">
        <f t="shared" si="1691"/>
        <v>9</v>
      </c>
      <c r="I8633" s="13"/>
      <c r="J8633" s="11" t="str">
        <f t="shared" si="1698"/>
        <v/>
      </c>
      <c r="K8633" s="11" t="str">
        <f t="shared" si="1699"/>
        <v/>
      </c>
      <c r="L8633" s="11" t="str">
        <f t="shared" si="1700"/>
        <v>O</v>
      </c>
      <c r="M8633" s="13"/>
      <c r="X8633" s="13"/>
    </row>
    <row r="8634" spans="1:24" x14ac:dyDescent="0.3">
      <c r="A8634" s="13"/>
      <c r="B8634" s="11">
        <v>9652</v>
      </c>
      <c r="C8634" s="14">
        <f t="shared" si="1690"/>
        <v>98.244600000000005</v>
      </c>
      <c r="D8634" s="13"/>
      <c r="E8634" s="14">
        <f t="shared" si="1692"/>
        <v>98.243700000000004</v>
      </c>
      <c r="F8634" s="21">
        <f t="shared" si="1697"/>
        <v>10</v>
      </c>
      <c r="G8634" s="13"/>
      <c r="H8634" s="21">
        <f t="shared" si="1691"/>
        <v>9</v>
      </c>
      <c r="I8634" s="13"/>
      <c r="J8634" s="11" t="str">
        <f t="shared" si="1698"/>
        <v/>
      </c>
      <c r="K8634" s="11" t="str">
        <f t="shared" si="1699"/>
        <v/>
      </c>
      <c r="L8634" s="11" t="str">
        <f t="shared" si="1700"/>
        <v>O</v>
      </c>
      <c r="M8634" s="13"/>
      <c r="X8634" s="13"/>
    </row>
    <row r="8635" spans="1:24" x14ac:dyDescent="0.3">
      <c r="A8635" s="13"/>
      <c r="B8635" s="11">
        <v>9653</v>
      </c>
      <c r="C8635" s="14">
        <f t="shared" si="1690"/>
        <v>98.249700000000004</v>
      </c>
      <c r="D8635" s="13"/>
      <c r="E8635" s="14">
        <f t="shared" si="1692"/>
        <v>98.248699999999999</v>
      </c>
      <c r="F8635" s="21">
        <f t="shared" si="1697"/>
        <v>10</v>
      </c>
      <c r="G8635" s="13"/>
      <c r="H8635" s="21">
        <f t="shared" si="1691"/>
        <v>10</v>
      </c>
      <c r="I8635" s="13"/>
      <c r="J8635" s="11" t="str">
        <f t="shared" si="1698"/>
        <v>X</v>
      </c>
      <c r="K8635" s="11" t="str">
        <f t="shared" si="1699"/>
        <v/>
      </c>
      <c r="L8635" s="11" t="str">
        <f t="shared" si="1700"/>
        <v/>
      </c>
      <c r="M8635" s="13"/>
      <c r="X8635" s="13"/>
    </row>
    <row r="8636" spans="1:24" x14ac:dyDescent="0.3">
      <c r="A8636" s="13"/>
      <c r="B8636" s="11">
        <v>9654</v>
      </c>
      <c r="C8636" s="14">
        <f t="shared" si="1690"/>
        <v>98.254800000000003</v>
      </c>
      <c r="D8636" s="13"/>
      <c r="E8636" s="14">
        <f t="shared" si="1692"/>
        <v>98.253799999999998</v>
      </c>
      <c r="F8636" s="21">
        <f t="shared" si="1697"/>
        <v>10</v>
      </c>
      <c r="G8636" s="13"/>
      <c r="H8636" s="21">
        <f t="shared" si="1691"/>
        <v>10</v>
      </c>
      <c r="I8636" s="13"/>
      <c r="J8636" s="11" t="str">
        <f t="shared" si="1698"/>
        <v>X</v>
      </c>
      <c r="K8636" s="11" t="str">
        <f t="shared" si="1699"/>
        <v/>
      </c>
      <c r="L8636" s="11" t="str">
        <f t="shared" si="1700"/>
        <v/>
      </c>
      <c r="M8636" s="13"/>
      <c r="X8636" s="13"/>
    </row>
    <row r="8637" spans="1:24" x14ac:dyDescent="0.3">
      <c r="A8637" s="13"/>
      <c r="B8637" s="11">
        <v>9655</v>
      </c>
      <c r="C8637" s="14">
        <f t="shared" si="1690"/>
        <v>98.259900000000002</v>
      </c>
      <c r="D8637" s="13"/>
      <c r="E8637" s="14">
        <f t="shared" si="1692"/>
        <v>98.258899999999997</v>
      </c>
      <c r="F8637" s="21">
        <f t="shared" si="1697"/>
        <v>10</v>
      </c>
      <c r="G8637" s="13"/>
      <c r="H8637" s="21">
        <f t="shared" si="1691"/>
        <v>10</v>
      </c>
      <c r="I8637" s="13"/>
      <c r="J8637" s="11" t="str">
        <f t="shared" si="1698"/>
        <v>X</v>
      </c>
      <c r="K8637" s="11" t="str">
        <f t="shared" si="1699"/>
        <v/>
      </c>
      <c r="L8637" s="11" t="str">
        <f t="shared" si="1700"/>
        <v/>
      </c>
      <c r="M8637" s="13"/>
      <c r="X8637" s="13"/>
    </row>
    <row r="8638" spans="1:24" x14ac:dyDescent="0.3">
      <c r="A8638" s="13"/>
      <c r="B8638" s="11">
        <v>9656</v>
      </c>
      <c r="C8638" s="14">
        <f t="shared" si="1690"/>
        <v>98.264899999999997</v>
      </c>
      <c r="D8638" s="13"/>
      <c r="E8638" s="14">
        <f t="shared" si="1692"/>
        <v>98.263999999999996</v>
      </c>
      <c r="F8638" s="21">
        <f t="shared" si="1697"/>
        <v>10</v>
      </c>
      <c r="G8638" s="13"/>
      <c r="H8638" s="21">
        <f t="shared" si="1691"/>
        <v>9</v>
      </c>
      <c r="I8638" s="13"/>
      <c r="J8638" s="11" t="str">
        <f t="shared" si="1698"/>
        <v/>
      </c>
      <c r="K8638" s="11" t="str">
        <f t="shared" si="1699"/>
        <v/>
      </c>
      <c r="L8638" s="11" t="str">
        <f t="shared" si="1700"/>
        <v>O</v>
      </c>
      <c r="M8638" s="13"/>
      <c r="X8638" s="13"/>
    </row>
    <row r="8639" spans="1:24" x14ac:dyDescent="0.3">
      <c r="A8639" s="13"/>
      <c r="B8639" s="11">
        <v>9657</v>
      </c>
      <c r="C8639" s="14">
        <f t="shared" si="1690"/>
        <v>98.27</v>
      </c>
      <c r="D8639" s="13"/>
      <c r="E8639" s="14">
        <f t="shared" si="1692"/>
        <v>98.269000000000005</v>
      </c>
      <c r="F8639" s="21">
        <f t="shared" si="1697"/>
        <v>10</v>
      </c>
      <c r="G8639" s="13"/>
      <c r="H8639" s="21">
        <f t="shared" si="1691"/>
        <v>10</v>
      </c>
      <c r="I8639" s="13"/>
      <c r="J8639" s="11" t="str">
        <f t="shared" si="1698"/>
        <v>X</v>
      </c>
      <c r="K8639" s="11" t="str">
        <f t="shared" si="1699"/>
        <v/>
      </c>
      <c r="L8639" s="11" t="str">
        <f t="shared" si="1700"/>
        <v/>
      </c>
      <c r="M8639" s="13"/>
      <c r="X8639" s="13"/>
    </row>
    <row r="8640" spans="1:24" x14ac:dyDescent="0.3">
      <c r="A8640" s="13"/>
      <c r="B8640" s="11">
        <v>9658</v>
      </c>
      <c r="C8640" s="14">
        <f t="shared" si="1690"/>
        <v>98.275099999999995</v>
      </c>
      <c r="D8640" s="13"/>
      <c r="E8640" s="14">
        <f t="shared" si="1692"/>
        <v>98.274100000000004</v>
      </c>
      <c r="F8640" s="21">
        <f t="shared" si="1697"/>
        <v>11</v>
      </c>
      <c r="G8640" s="13"/>
      <c r="H8640" s="21">
        <f t="shared" si="1691"/>
        <v>10</v>
      </c>
      <c r="I8640" s="13"/>
      <c r="J8640" s="11" t="str">
        <f t="shared" si="1698"/>
        <v/>
      </c>
      <c r="K8640" s="11" t="str">
        <f t="shared" si="1699"/>
        <v/>
      </c>
      <c r="L8640" s="11" t="str">
        <f t="shared" si="1700"/>
        <v>O</v>
      </c>
      <c r="M8640" s="13"/>
      <c r="X8640" s="13"/>
    </row>
    <row r="8641" spans="1:24" x14ac:dyDescent="0.3">
      <c r="A8641" s="13"/>
      <c r="B8641" s="11">
        <v>9659</v>
      </c>
      <c r="C8641" s="14">
        <f t="shared" si="1690"/>
        <v>98.280199999999994</v>
      </c>
      <c r="D8641" s="13"/>
      <c r="E8641" s="14">
        <f t="shared" si="1692"/>
        <v>98.279200000000003</v>
      </c>
      <c r="F8641" s="21">
        <f t="shared" si="1697"/>
        <v>11</v>
      </c>
      <c r="G8641" s="13"/>
      <c r="H8641" s="21">
        <f t="shared" si="1691"/>
        <v>10</v>
      </c>
      <c r="I8641" s="13"/>
      <c r="J8641" s="11" t="str">
        <f t="shared" si="1698"/>
        <v/>
      </c>
      <c r="K8641" s="11" t="str">
        <f t="shared" si="1699"/>
        <v/>
      </c>
      <c r="L8641" s="11" t="str">
        <f t="shared" si="1700"/>
        <v>O</v>
      </c>
      <c r="M8641" s="13"/>
      <c r="X8641" s="13"/>
    </row>
    <row r="8642" spans="1:24" x14ac:dyDescent="0.3">
      <c r="A8642" s="13"/>
      <c r="B8642" s="11">
        <v>9660</v>
      </c>
      <c r="C8642" s="14">
        <f t="shared" si="1690"/>
        <v>98.285300000000007</v>
      </c>
      <c r="D8642" s="13"/>
      <c r="E8642" s="14">
        <f t="shared" si="1692"/>
        <v>98.284300000000002</v>
      </c>
      <c r="F8642" s="21">
        <f t="shared" ref="F8642:F8668" si="1701">ROUND(13-((0.42-(E8642-98))/0.14)*(13/6),0)</f>
        <v>11</v>
      </c>
      <c r="G8642" s="13"/>
      <c r="H8642" s="21">
        <f t="shared" si="1691"/>
        <v>10</v>
      </c>
      <c r="I8642" s="13"/>
      <c r="J8642" s="11" t="str">
        <f t="shared" si="1698"/>
        <v/>
      </c>
      <c r="K8642" s="11" t="str">
        <f t="shared" si="1699"/>
        <v/>
      </c>
      <c r="L8642" s="11" t="str">
        <f t="shared" si="1700"/>
        <v>O</v>
      </c>
      <c r="M8642" s="13"/>
      <c r="X8642" s="13"/>
    </row>
    <row r="8643" spans="1:24" x14ac:dyDescent="0.3">
      <c r="A8643" s="13"/>
      <c r="B8643" s="11">
        <v>9661</v>
      </c>
      <c r="C8643" s="14">
        <f t="shared" si="1690"/>
        <v>98.290400000000005</v>
      </c>
      <c r="D8643" s="13"/>
      <c r="E8643" s="14">
        <f t="shared" si="1692"/>
        <v>98.289299999999997</v>
      </c>
      <c r="F8643" s="21">
        <f t="shared" si="1701"/>
        <v>11</v>
      </c>
      <c r="G8643" s="13"/>
      <c r="H8643" s="21">
        <f t="shared" si="1691"/>
        <v>11</v>
      </c>
      <c r="I8643" s="13"/>
      <c r="J8643" s="11" t="str">
        <f t="shared" si="1698"/>
        <v>X</v>
      </c>
      <c r="K8643" s="11" t="str">
        <f t="shared" si="1699"/>
        <v/>
      </c>
      <c r="L8643" s="11" t="str">
        <f t="shared" si="1700"/>
        <v/>
      </c>
      <c r="M8643" s="13"/>
      <c r="X8643" s="13"/>
    </row>
    <row r="8644" spans="1:24" x14ac:dyDescent="0.3">
      <c r="A8644" s="13"/>
      <c r="B8644" s="11">
        <v>9662</v>
      </c>
      <c r="C8644" s="14">
        <f t="shared" si="1690"/>
        <v>98.295500000000004</v>
      </c>
      <c r="D8644" s="13"/>
      <c r="E8644" s="14">
        <f t="shared" si="1692"/>
        <v>98.294399999999996</v>
      </c>
      <c r="F8644" s="21">
        <f t="shared" si="1701"/>
        <v>11</v>
      </c>
      <c r="G8644" s="13"/>
      <c r="H8644" s="21">
        <f t="shared" si="1691"/>
        <v>11</v>
      </c>
      <c r="I8644" s="13"/>
      <c r="J8644" s="11" t="str">
        <f t="shared" si="1698"/>
        <v>X</v>
      </c>
      <c r="K8644" s="11" t="str">
        <f t="shared" si="1699"/>
        <v/>
      </c>
      <c r="L8644" s="11" t="str">
        <f t="shared" si="1700"/>
        <v/>
      </c>
      <c r="M8644" s="13"/>
      <c r="X8644" s="13"/>
    </row>
    <row r="8645" spans="1:24" x14ac:dyDescent="0.3">
      <c r="A8645" s="13"/>
      <c r="B8645" s="11">
        <v>9663</v>
      </c>
      <c r="C8645" s="14">
        <f t="shared" si="1690"/>
        <v>98.300600000000003</v>
      </c>
      <c r="D8645" s="13"/>
      <c r="E8645" s="14">
        <f t="shared" si="1692"/>
        <v>98.299499999999995</v>
      </c>
      <c r="F8645" s="21">
        <f t="shared" si="1701"/>
        <v>11</v>
      </c>
      <c r="G8645" s="13"/>
      <c r="H8645" s="21">
        <f t="shared" si="1691"/>
        <v>11</v>
      </c>
      <c r="I8645" s="13"/>
      <c r="J8645" s="11" t="str">
        <f t="shared" si="1698"/>
        <v>X</v>
      </c>
      <c r="K8645" s="11" t="str">
        <f t="shared" si="1699"/>
        <v/>
      </c>
      <c r="L8645" s="11" t="str">
        <f t="shared" si="1700"/>
        <v/>
      </c>
      <c r="M8645" s="13"/>
      <c r="X8645" s="13"/>
    </row>
    <row r="8646" spans="1:24" x14ac:dyDescent="0.3">
      <c r="A8646" s="13"/>
      <c r="B8646" s="11">
        <v>9664</v>
      </c>
      <c r="C8646" s="14">
        <f t="shared" ref="C8646:C8709" si="1702">ROUND(SQRT(B8646),4)</f>
        <v>98.305599999999998</v>
      </c>
      <c r="D8646" s="13"/>
      <c r="E8646" s="14">
        <f t="shared" si="1692"/>
        <v>98.304599999999994</v>
      </c>
      <c r="F8646" s="21">
        <f t="shared" si="1701"/>
        <v>11</v>
      </c>
      <c r="G8646" s="13"/>
      <c r="H8646" s="21">
        <f t="shared" si="1691"/>
        <v>10</v>
      </c>
      <c r="I8646" s="13"/>
      <c r="J8646" s="11" t="str">
        <f t="shared" si="1698"/>
        <v/>
      </c>
      <c r="K8646" s="11" t="str">
        <f t="shared" si="1699"/>
        <v/>
      </c>
      <c r="L8646" s="11" t="str">
        <f t="shared" si="1700"/>
        <v>O</v>
      </c>
      <c r="M8646" s="13"/>
      <c r="X8646" s="13"/>
    </row>
    <row r="8647" spans="1:24" x14ac:dyDescent="0.3">
      <c r="A8647" s="13"/>
      <c r="B8647" s="11">
        <v>9665</v>
      </c>
      <c r="C8647" s="14">
        <f t="shared" si="1702"/>
        <v>98.310699999999997</v>
      </c>
      <c r="D8647" s="13"/>
      <c r="E8647" s="14">
        <f t="shared" si="1692"/>
        <v>98.309600000000003</v>
      </c>
      <c r="F8647" s="21">
        <f t="shared" si="1701"/>
        <v>11</v>
      </c>
      <c r="G8647" s="13"/>
      <c r="H8647" s="21">
        <f t="shared" ref="H8647:H8710" si="1703">ROUND(C8647-E8647,4)*10000</f>
        <v>11</v>
      </c>
      <c r="I8647" s="13"/>
      <c r="J8647" s="11" t="str">
        <f t="shared" si="1698"/>
        <v>X</v>
      </c>
      <c r="K8647" s="11" t="str">
        <f t="shared" si="1699"/>
        <v/>
      </c>
      <c r="L8647" s="11" t="str">
        <f t="shared" si="1700"/>
        <v/>
      </c>
      <c r="M8647" s="13"/>
      <c r="X8647" s="13"/>
    </row>
    <row r="8648" spans="1:24" x14ac:dyDescent="0.3">
      <c r="A8648" s="13"/>
      <c r="B8648" s="11">
        <v>9666</v>
      </c>
      <c r="C8648" s="14">
        <f t="shared" si="1702"/>
        <v>98.315799999999996</v>
      </c>
      <c r="D8648" s="13"/>
      <c r="E8648" s="14">
        <f t="shared" si="1692"/>
        <v>98.314700000000002</v>
      </c>
      <c r="F8648" s="21">
        <f t="shared" si="1701"/>
        <v>11</v>
      </c>
      <c r="G8648" s="13"/>
      <c r="H8648" s="21">
        <f t="shared" si="1703"/>
        <v>11</v>
      </c>
      <c r="I8648" s="13"/>
      <c r="J8648" s="11" t="str">
        <f t="shared" si="1698"/>
        <v>X</v>
      </c>
      <c r="K8648" s="11" t="str">
        <f t="shared" si="1699"/>
        <v/>
      </c>
      <c r="L8648" s="11" t="str">
        <f t="shared" si="1700"/>
        <v/>
      </c>
      <c r="M8648" s="13"/>
      <c r="X8648" s="13"/>
    </row>
    <row r="8649" spans="1:24" x14ac:dyDescent="0.3">
      <c r="A8649" s="13"/>
      <c r="B8649" s="11">
        <v>9667</v>
      </c>
      <c r="C8649" s="14">
        <f t="shared" si="1702"/>
        <v>98.320899999999995</v>
      </c>
      <c r="D8649" s="13"/>
      <c r="E8649" s="14">
        <f t="shared" si="1692"/>
        <v>98.319800000000001</v>
      </c>
      <c r="F8649" s="21">
        <f t="shared" si="1701"/>
        <v>11</v>
      </c>
      <c r="G8649" s="13"/>
      <c r="H8649" s="21">
        <f t="shared" si="1703"/>
        <v>11</v>
      </c>
      <c r="I8649" s="13"/>
      <c r="J8649" s="11" t="str">
        <f t="shared" si="1698"/>
        <v>X</v>
      </c>
      <c r="K8649" s="11" t="str">
        <f t="shared" si="1699"/>
        <v/>
      </c>
      <c r="L8649" s="11" t="str">
        <f t="shared" si="1700"/>
        <v/>
      </c>
      <c r="M8649" s="13"/>
      <c r="X8649" s="13"/>
    </row>
    <row r="8650" spans="1:24" x14ac:dyDescent="0.3">
      <c r="A8650" s="13"/>
      <c r="B8650" s="11">
        <v>9668</v>
      </c>
      <c r="C8650" s="14">
        <f t="shared" si="1702"/>
        <v>98.325999999999993</v>
      </c>
      <c r="D8650" s="13"/>
      <c r="E8650" s="14">
        <f t="shared" si="1692"/>
        <v>98.3249</v>
      </c>
      <c r="F8650" s="21">
        <f t="shared" si="1701"/>
        <v>12</v>
      </c>
      <c r="G8650" s="13"/>
      <c r="H8650" s="21">
        <f t="shared" si="1703"/>
        <v>11</v>
      </c>
      <c r="I8650" s="13"/>
      <c r="J8650" s="11" t="str">
        <f t="shared" si="1698"/>
        <v/>
      </c>
      <c r="K8650" s="11" t="str">
        <f t="shared" si="1699"/>
        <v/>
      </c>
      <c r="L8650" s="11" t="str">
        <f t="shared" si="1700"/>
        <v>O</v>
      </c>
      <c r="M8650" s="13"/>
      <c r="X8650" s="13"/>
    </row>
    <row r="8651" spans="1:24" x14ac:dyDescent="0.3">
      <c r="A8651" s="13"/>
      <c r="B8651" s="11">
        <v>9669</v>
      </c>
      <c r="C8651" s="14">
        <f t="shared" si="1702"/>
        <v>98.331100000000006</v>
      </c>
      <c r="D8651" s="13"/>
      <c r="E8651" s="14">
        <f t="shared" ref="E8651:E8714" si="1704">ROUND(98+(B8651-9604)/197,4)</f>
        <v>98.329899999999995</v>
      </c>
      <c r="F8651" s="21">
        <f t="shared" si="1701"/>
        <v>12</v>
      </c>
      <c r="G8651" s="13"/>
      <c r="H8651" s="21">
        <f t="shared" si="1703"/>
        <v>11.999999999999998</v>
      </c>
      <c r="I8651" s="13"/>
      <c r="J8651" s="11" t="str">
        <f t="shared" ref="J8651:J8682" si="1705">IF(H8651=F8651,"X","")</f>
        <v>X</v>
      </c>
      <c r="K8651" s="11" t="str">
        <f t="shared" ref="K8651:K8682" si="1706">IF(H8651&gt;F8651,"U","")</f>
        <v/>
      </c>
      <c r="L8651" s="11" t="str">
        <f t="shared" ref="L8651:L8682" si="1707">IF(H8651&lt;F8651,"O","")</f>
        <v/>
      </c>
      <c r="M8651" s="13"/>
      <c r="X8651" s="13"/>
    </row>
    <row r="8652" spans="1:24" x14ac:dyDescent="0.3">
      <c r="A8652" s="13"/>
      <c r="B8652" s="11">
        <v>9670</v>
      </c>
      <c r="C8652" s="14">
        <f t="shared" si="1702"/>
        <v>98.336200000000005</v>
      </c>
      <c r="D8652" s="13"/>
      <c r="E8652" s="14">
        <f t="shared" si="1704"/>
        <v>98.334999999999994</v>
      </c>
      <c r="F8652" s="21">
        <f t="shared" si="1701"/>
        <v>12</v>
      </c>
      <c r="G8652" s="13"/>
      <c r="H8652" s="21">
        <f t="shared" si="1703"/>
        <v>11.999999999999998</v>
      </c>
      <c r="I8652" s="13"/>
      <c r="J8652" s="11" t="str">
        <f t="shared" si="1705"/>
        <v>X</v>
      </c>
      <c r="K8652" s="11" t="str">
        <f t="shared" si="1706"/>
        <v/>
      </c>
      <c r="L8652" s="11" t="str">
        <f t="shared" si="1707"/>
        <v/>
      </c>
      <c r="M8652" s="13"/>
      <c r="X8652" s="13"/>
    </row>
    <row r="8653" spans="1:24" x14ac:dyDescent="0.3">
      <c r="A8653" s="13"/>
      <c r="B8653" s="11">
        <v>9671</v>
      </c>
      <c r="C8653" s="14">
        <f t="shared" si="1702"/>
        <v>98.341200000000001</v>
      </c>
      <c r="D8653" s="13"/>
      <c r="E8653" s="14">
        <f t="shared" si="1704"/>
        <v>98.340100000000007</v>
      </c>
      <c r="F8653" s="21">
        <f t="shared" si="1701"/>
        <v>12</v>
      </c>
      <c r="G8653" s="13"/>
      <c r="H8653" s="21">
        <f t="shared" si="1703"/>
        <v>11</v>
      </c>
      <c r="I8653" s="13"/>
      <c r="J8653" s="11" t="str">
        <f t="shared" si="1705"/>
        <v/>
      </c>
      <c r="K8653" s="11" t="str">
        <f t="shared" si="1706"/>
        <v/>
      </c>
      <c r="L8653" s="11" t="str">
        <f t="shared" si="1707"/>
        <v>O</v>
      </c>
      <c r="M8653" s="13"/>
      <c r="X8653" s="13"/>
    </row>
    <row r="8654" spans="1:24" x14ac:dyDescent="0.3">
      <c r="A8654" s="13"/>
      <c r="B8654" s="11">
        <v>9672</v>
      </c>
      <c r="C8654" s="14">
        <f t="shared" si="1702"/>
        <v>98.346299999999999</v>
      </c>
      <c r="D8654" s="13"/>
      <c r="E8654" s="14">
        <f t="shared" si="1704"/>
        <v>98.345200000000006</v>
      </c>
      <c r="F8654" s="21">
        <f t="shared" si="1701"/>
        <v>12</v>
      </c>
      <c r="G8654" s="13"/>
      <c r="H8654" s="21">
        <f t="shared" si="1703"/>
        <v>11</v>
      </c>
      <c r="I8654" s="13"/>
      <c r="J8654" s="11" t="str">
        <f t="shared" si="1705"/>
        <v/>
      </c>
      <c r="K8654" s="11" t="str">
        <f t="shared" si="1706"/>
        <v/>
      </c>
      <c r="L8654" s="11" t="str">
        <f t="shared" si="1707"/>
        <v>O</v>
      </c>
      <c r="M8654" s="13"/>
      <c r="X8654" s="13"/>
    </row>
    <row r="8655" spans="1:24" x14ac:dyDescent="0.3">
      <c r="A8655" s="13"/>
      <c r="B8655" s="11">
        <v>9673</v>
      </c>
      <c r="C8655" s="14">
        <f t="shared" si="1702"/>
        <v>98.351399999999998</v>
      </c>
      <c r="D8655" s="13"/>
      <c r="E8655" s="14">
        <f t="shared" si="1704"/>
        <v>98.350300000000004</v>
      </c>
      <c r="F8655" s="21">
        <f t="shared" si="1701"/>
        <v>12</v>
      </c>
      <c r="G8655" s="13"/>
      <c r="H8655" s="21">
        <f t="shared" si="1703"/>
        <v>11</v>
      </c>
      <c r="I8655" s="13"/>
      <c r="J8655" s="11" t="str">
        <f t="shared" si="1705"/>
        <v/>
      </c>
      <c r="K8655" s="11" t="str">
        <f t="shared" si="1706"/>
        <v/>
      </c>
      <c r="L8655" s="11" t="str">
        <f t="shared" si="1707"/>
        <v>O</v>
      </c>
      <c r="M8655" s="13"/>
      <c r="X8655" s="13"/>
    </row>
    <row r="8656" spans="1:24" x14ac:dyDescent="0.3">
      <c r="A8656" s="13"/>
      <c r="B8656" s="11">
        <v>9674</v>
      </c>
      <c r="C8656" s="14">
        <f t="shared" si="1702"/>
        <v>98.356499999999997</v>
      </c>
      <c r="D8656" s="13"/>
      <c r="E8656" s="14">
        <f t="shared" si="1704"/>
        <v>98.3553</v>
      </c>
      <c r="F8656" s="21">
        <f t="shared" si="1701"/>
        <v>12</v>
      </c>
      <c r="G8656" s="13"/>
      <c r="H8656" s="21">
        <f t="shared" si="1703"/>
        <v>11.999999999999998</v>
      </c>
      <c r="I8656" s="13"/>
      <c r="J8656" s="11" t="str">
        <f t="shared" si="1705"/>
        <v>X</v>
      </c>
      <c r="K8656" s="11" t="str">
        <f t="shared" si="1706"/>
        <v/>
      </c>
      <c r="L8656" s="11" t="str">
        <f t="shared" si="1707"/>
        <v/>
      </c>
      <c r="M8656" s="13"/>
      <c r="X8656" s="13"/>
    </row>
    <row r="8657" spans="1:24" x14ac:dyDescent="0.3">
      <c r="A8657" s="13"/>
      <c r="B8657" s="11">
        <v>9675</v>
      </c>
      <c r="C8657" s="14">
        <f t="shared" si="1702"/>
        <v>98.361599999999996</v>
      </c>
      <c r="D8657" s="13"/>
      <c r="E8657" s="14">
        <f t="shared" si="1704"/>
        <v>98.360399999999998</v>
      </c>
      <c r="F8657" s="21">
        <f t="shared" si="1701"/>
        <v>12</v>
      </c>
      <c r="G8657" s="13"/>
      <c r="H8657" s="21">
        <f t="shared" si="1703"/>
        <v>11.999999999999998</v>
      </c>
      <c r="I8657" s="13"/>
      <c r="J8657" s="11" t="str">
        <f t="shared" si="1705"/>
        <v>X</v>
      </c>
      <c r="K8657" s="11" t="str">
        <f t="shared" si="1706"/>
        <v/>
      </c>
      <c r="L8657" s="11" t="str">
        <f t="shared" si="1707"/>
        <v/>
      </c>
      <c r="M8657" s="13"/>
      <c r="X8657" s="13"/>
    </row>
    <row r="8658" spans="1:24" x14ac:dyDescent="0.3">
      <c r="A8658" s="13"/>
      <c r="B8658" s="11">
        <v>9676</v>
      </c>
      <c r="C8658" s="14">
        <f t="shared" si="1702"/>
        <v>98.366699999999994</v>
      </c>
      <c r="D8658" s="13"/>
      <c r="E8658" s="14">
        <f t="shared" si="1704"/>
        <v>98.365499999999997</v>
      </c>
      <c r="F8658" s="21">
        <f t="shared" si="1701"/>
        <v>12</v>
      </c>
      <c r="G8658" s="13"/>
      <c r="H8658" s="21">
        <f t="shared" si="1703"/>
        <v>11.999999999999998</v>
      </c>
      <c r="I8658" s="13"/>
      <c r="J8658" s="11" t="str">
        <f t="shared" si="1705"/>
        <v>X</v>
      </c>
      <c r="K8658" s="11" t="str">
        <f t="shared" si="1706"/>
        <v/>
      </c>
      <c r="L8658" s="11" t="str">
        <f t="shared" si="1707"/>
        <v/>
      </c>
      <c r="M8658" s="13"/>
      <c r="X8658" s="13"/>
    </row>
    <row r="8659" spans="1:24" x14ac:dyDescent="0.3">
      <c r="A8659" s="13"/>
      <c r="B8659" s="11">
        <v>9677</v>
      </c>
      <c r="C8659" s="14">
        <f t="shared" si="1702"/>
        <v>98.371700000000004</v>
      </c>
      <c r="D8659" s="13"/>
      <c r="E8659" s="14">
        <f t="shared" si="1704"/>
        <v>98.370599999999996</v>
      </c>
      <c r="F8659" s="21">
        <f t="shared" si="1701"/>
        <v>12</v>
      </c>
      <c r="G8659" s="13"/>
      <c r="H8659" s="21">
        <f t="shared" si="1703"/>
        <v>11</v>
      </c>
      <c r="I8659" s="13"/>
      <c r="J8659" s="11" t="str">
        <f t="shared" si="1705"/>
        <v/>
      </c>
      <c r="K8659" s="11" t="str">
        <f t="shared" si="1706"/>
        <v/>
      </c>
      <c r="L8659" s="11" t="str">
        <f t="shared" si="1707"/>
        <v>O</v>
      </c>
      <c r="M8659" s="13"/>
      <c r="X8659" s="13"/>
    </row>
    <row r="8660" spans="1:24" x14ac:dyDescent="0.3">
      <c r="A8660" s="13"/>
      <c r="B8660" s="11">
        <v>9678</v>
      </c>
      <c r="C8660" s="14">
        <f t="shared" si="1702"/>
        <v>98.376800000000003</v>
      </c>
      <c r="D8660" s="13"/>
      <c r="E8660" s="14">
        <f t="shared" si="1704"/>
        <v>98.375600000000006</v>
      </c>
      <c r="F8660" s="21">
        <f t="shared" si="1701"/>
        <v>12</v>
      </c>
      <c r="G8660" s="13"/>
      <c r="H8660" s="21">
        <f t="shared" si="1703"/>
        <v>11.999999999999998</v>
      </c>
      <c r="I8660" s="13"/>
      <c r="J8660" s="11" t="str">
        <f t="shared" si="1705"/>
        <v>X</v>
      </c>
      <c r="K8660" s="11" t="str">
        <f t="shared" si="1706"/>
        <v/>
      </c>
      <c r="L8660" s="11" t="str">
        <f t="shared" si="1707"/>
        <v/>
      </c>
      <c r="M8660" s="13"/>
      <c r="X8660" s="13"/>
    </row>
    <row r="8661" spans="1:24" x14ac:dyDescent="0.3">
      <c r="A8661" s="13"/>
      <c r="B8661" s="11">
        <v>9679</v>
      </c>
      <c r="C8661" s="14">
        <f t="shared" si="1702"/>
        <v>98.381900000000002</v>
      </c>
      <c r="D8661" s="13"/>
      <c r="E8661" s="14">
        <f t="shared" si="1704"/>
        <v>98.380700000000004</v>
      </c>
      <c r="F8661" s="21">
        <f t="shared" si="1701"/>
        <v>12</v>
      </c>
      <c r="G8661" s="13"/>
      <c r="H8661" s="21">
        <f t="shared" si="1703"/>
        <v>11.999999999999998</v>
      </c>
      <c r="I8661" s="13"/>
      <c r="J8661" s="11" t="str">
        <f t="shared" si="1705"/>
        <v>X</v>
      </c>
      <c r="K8661" s="11" t="str">
        <f t="shared" si="1706"/>
        <v/>
      </c>
      <c r="L8661" s="11" t="str">
        <f t="shared" si="1707"/>
        <v/>
      </c>
      <c r="M8661" s="13"/>
      <c r="X8661" s="13"/>
    </row>
    <row r="8662" spans="1:24" x14ac:dyDescent="0.3">
      <c r="A8662" s="13"/>
      <c r="B8662" s="11">
        <v>9680</v>
      </c>
      <c r="C8662" s="14">
        <f t="shared" si="1702"/>
        <v>98.387</v>
      </c>
      <c r="D8662" s="13"/>
      <c r="E8662" s="14">
        <f t="shared" si="1704"/>
        <v>98.385800000000003</v>
      </c>
      <c r="F8662" s="21">
        <f t="shared" si="1701"/>
        <v>12</v>
      </c>
      <c r="G8662" s="13"/>
      <c r="H8662" s="21">
        <f t="shared" si="1703"/>
        <v>11.999999999999998</v>
      </c>
      <c r="I8662" s="13"/>
      <c r="J8662" s="11" t="str">
        <f t="shared" si="1705"/>
        <v>X</v>
      </c>
      <c r="K8662" s="11" t="str">
        <f t="shared" si="1706"/>
        <v/>
      </c>
      <c r="L8662" s="11" t="str">
        <f t="shared" si="1707"/>
        <v/>
      </c>
      <c r="M8662" s="13"/>
      <c r="X8662" s="13"/>
    </row>
    <row r="8663" spans="1:24" x14ac:dyDescent="0.3">
      <c r="A8663" s="13"/>
      <c r="B8663" s="11">
        <v>9681</v>
      </c>
      <c r="C8663" s="14">
        <f t="shared" si="1702"/>
        <v>98.392099999999999</v>
      </c>
      <c r="D8663" s="13"/>
      <c r="E8663" s="14">
        <f t="shared" si="1704"/>
        <v>98.390900000000002</v>
      </c>
      <c r="F8663" s="21">
        <f t="shared" si="1701"/>
        <v>13</v>
      </c>
      <c r="G8663" s="13"/>
      <c r="H8663" s="21">
        <f t="shared" si="1703"/>
        <v>11.999999999999998</v>
      </c>
      <c r="I8663" s="13"/>
      <c r="J8663" s="11" t="str">
        <f t="shared" si="1705"/>
        <v/>
      </c>
      <c r="K8663" s="11" t="str">
        <f t="shared" si="1706"/>
        <v/>
      </c>
      <c r="L8663" s="11" t="str">
        <f t="shared" si="1707"/>
        <v>O</v>
      </c>
      <c r="M8663" s="13"/>
      <c r="X8663" s="13"/>
    </row>
    <row r="8664" spans="1:24" x14ac:dyDescent="0.3">
      <c r="A8664" s="13"/>
      <c r="B8664" s="11">
        <v>9682</v>
      </c>
      <c r="C8664" s="14">
        <f t="shared" si="1702"/>
        <v>98.397199999999998</v>
      </c>
      <c r="D8664" s="13"/>
      <c r="E8664" s="14">
        <f t="shared" si="1704"/>
        <v>98.395899999999997</v>
      </c>
      <c r="F8664" s="21">
        <f t="shared" si="1701"/>
        <v>13</v>
      </c>
      <c r="G8664" s="13"/>
      <c r="H8664" s="21">
        <f t="shared" si="1703"/>
        <v>13</v>
      </c>
      <c r="I8664" s="13"/>
      <c r="J8664" s="11" t="str">
        <f t="shared" si="1705"/>
        <v>X</v>
      </c>
      <c r="K8664" s="11" t="str">
        <f t="shared" si="1706"/>
        <v/>
      </c>
      <c r="L8664" s="11" t="str">
        <f t="shared" si="1707"/>
        <v/>
      </c>
      <c r="M8664" s="13"/>
      <c r="X8664" s="13"/>
    </row>
    <row r="8665" spans="1:24" x14ac:dyDescent="0.3">
      <c r="A8665" s="13"/>
      <c r="B8665" s="11">
        <v>9683</v>
      </c>
      <c r="C8665" s="14">
        <f t="shared" si="1702"/>
        <v>98.402199999999993</v>
      </c>
      <c r="D8665" s="13"/>
      <c r="E8665" s="14">
        <f t="shared" si="1704"/>
        <v>98.400999999999996</v>
      </c>
      <c r="F8665" s="21">
        <f t="shared" si="1701"/>
        <v>13</v>
      </c>
      <c r="G8665" s="13"/>
      <c r="H8665" s="21">
        <f t="shared" si="1703"/>
        <v>11.999999999999998</v>
      </c>
      <c r="I8665" s="13"/>
      <c r="J8665" s="11" t="str">
        <f t="shared" si="1705"/>
        <v/>
      </c>
      <c r="K8665" s="11" t="str">
        <f t="shared" si="1706"/>
        <v/>
      </c>
      <c r="L8665" s="11" t="str">
        <f t="shared" si="1707"/>
        <v>O</v>
      </c>
      <c r="M8665" s="13"/>
      <c r="X8665" s="13"/>
    </row>
    <row r="8666" spans="1:24" x14ac:dyDescent="0.3">
      <c r="A8666" s="13"/>
      <c r="B8666" s="11">
        <v>9684</v>
      </c>
      <c r="C8666" s="14">
        <f t="shared" si="1702"/>
        <v>98.407300000000006</v>
      </c>
      <c r="D8666" s="13"/>
      <c r="E8666" s="14">
        <f t="shared" si="1704"/>
        <v>98.406099999999995</v>
      </c>
      <c r="F8666" s="21">
        <f t="shared" si="1701"/>
        <v>13</v>
      </c>
      <c r="G8666" s="13"/>
      <c r="H8666" s="21">
        <f t="shared" si="1703"/>
        <v>11.999999999999998</v>
      </c>
      <c r="I8666" s="13"/>
      <c r="J8666" s="11" t="str">
        <f t="shared" si="1705"/>
        <v/>
      </c>
      <c r="K8666" s="11" t="str">
        <f t="shared" si="1706"/>
        <v/>
      </c>
      <c r="L8666" s="11" t="str">
        <f t="shared" si="1707"/>
        <v>O</v>
      </c>
      <c r="M8666" s="13"/>
      <c r="X8666" s="13"/>
    </row>
    <row r="8667" spans="1:24" x14ac:dyDescent="0.3">
      <c r="A8667" s="13"/>
      <c r="B8667" s="11">
        <v>9685</v>
      </c>
      <c r="C8667" s="14">
        <f t="shared" si="1702"/>
        <v>98.412400000000005</v>
      </c>
      <c r="D8667" s="13"/>
      <c r="E8667" s="14">
        <f t="shared" si="1704"/>
        <v>98.411199999999994</v>
      </c>
      <c r="F8667" s="21">
        <f t="shared" si="1701"/>
        <v>13</v>
      </c>
      <c r="G8667" s="13"/>
      <c r="H8667" s="21">
        <f t="shared" si="1703"/>
        <v>11.999999999999998</v>
      </c>
      <c r="I8667" s="13"/>
      <c r="J8667" s="11" t="str">
        <f t="shared" si="1705"/>
        <v/>
      </c>
      <c r="K8667" s="11" t="str">
        <f t="shared" si="1706"/>
        <v/>
      </c>
      <c r="L8667" s="11" t="str">
        <f t="shared" si="1707"/>
        <v>O</v>
      </c>
      <c r="M8667" s="13"/>
      <c r="X8667" s="13"/>
    </row>
    <row r="8668" spans="1:24" x14ac:dyDescent="0.3">
      <c r="A8668" s="13"/>
      <c r="B8668" s="11">
        <v>9686</v>
      </c>
      <c r="C8668" s="14">
        <f t="shared" si="1702"/>
        <v>98.417500000000004</v>
      </c>
      <c r="D8668" s="13"/>
      <c r="E8668" s="14">
        <f t="shared" si="1704"/>
        <v>98.416200000000003</v>
      </c>
      <c r="F8668" s="21">
        <f t="shared" si="1701"/>
        <v>13</v>
      </c>
      <c r="G8668" s="13"/>
      <c r="H8668" s="21">
        <f t="shared" si="1703"/>
        <v>13</v>
      </c>
      <c r="I8668" s="13"/>
      <c r="J8668" s="11" t="str">
        <f t="shared" si="1705"/>
        <v>X</v>
      </c>
      <c r="K8668" s="11" t="str">
        <f t="shared" si="1706"/>
        <v/>
      </c>
      <c r="L8668" s="11" t="str">
        <f t="shared" si="1707"/>
        <v/>
      </c>
      <c r="M8668" s="13"/>
      <c r="X8668" s="13"/>
    </row>
    <row r="8669" spans="1:24" x14ac:dyDescent="0.3">
      <c r="A8669" s="13"/>
      <c r="B8669" s="11">
        <v>9687</v>
      </c>
      <c r="C8669" s="14">
        <f t="shared" si="1702"/>
        <v>98.422600000000003</v>
      </c>
      <c r="D8669" s="13"/>
      <c r="E8669" s="14">
        <f t="shared" si="1704"/>
        <v>98.421300000000002</v>
      </c>
      <c r="F8669" s="21">
        <v>13</v>
      </c>
      <c r="G8669" s="13"/>
      <c r="H8669" s="21">
        <f t="shared" si="1703"/>
        <v>13</v>
      </c>
      <c r="I8669" s="13"/>
      <c r="J8669" s="11" t="str">
        <f t="shared" si="1705"/>
        <v>X</v>
      </c>
      <c r="K8669" s="11" t="str">
        <f t="shared" si="1706"/>
        <v/>
      </c>
      <c r="L8669" s="11" t="str">
        <f t="shared" si="1707"/>
        <v/>
      </c>
      <c r="M8669" s="13"/>
      <c r="X8669" s="13"/>
    </row>
    <row r="8670" spans="1:24" x14ac:dyDescent="0.3">
      <c r="A8670" s="13"/>
      <c r="B8670" s="11">
        <v>9688</v>
      </c>
      <c r="C8670" s="14">
        <f t="shared" si="1702"/>
        <v>98.427599999999998</v>
      </c>
      <c r="D8670" s="13"/>
      <c r="E8670" s="14">
        <f t="shared" si="1704"/>
        <v>98.426400000000001</v>
      </c>
      <c r="F8670" s="21">
        <v>13</v>
      </c>
      <c r="G8670" s="13"/>
      <c r="H8670" s="21">
        <f t="shared" si="1703"/>
        <v>11.999999999999998</v>
      </c>
      <c r="I8670" s="13"/>
      <c r="J8670" s="11" t="str">
        <f t="shared" si="1705"/>
        <v/>
      </c>
      <c r="K8670" s="11" t="str">
        <f t="shared" si="1706"/>
        <v/>
      </c>
      <c r="L8670" s="11" t="str">
        <f t="shared" si="1707"/>
        <v>O</v>
      </c>
      <c r="M8670" s="13"/>
      <c r="X8670" s="13"/>
    </row>
    <row r="8671" spans="1:24" x14ac:dyDescent="0.3">
      <c r="A8671" s="13"/>
      <c r="B8671" s="11">
        <v>9689</v>
      </c>
      <c r="C8671" s="14">
        <f t="shared" si="1702"/>
        <v>98.432699999999997</v>
      </c>
      <c r="D8671" s="13"/>
      <c r="E8671" s="14">
        <f t="shared" si="1704"/>
        <v>98.4315</v>
      </c>
      <c r="F8671" s="21">
        <v>13</v>
      </c>
      <c r="G8671" s="13"/>
      <c r="H8671" s="21">
        <f t="shared" si="1703"/>
        <v>11.999999999999998</v>
      </c>
      <c r="I8671" s="13"/>
      <c r="J8671" s="11" t="str">
        <f t="shared" si="1705"/>
        <v/>
      </c>
      <c r="K8671" s="11" t="str">
        <f t="shared" si="1706"/>
        <v/>
      </c>
      <c r="L8671" s="11" t="str">
        <f t="shared" si="1707"/>
        <v>O</v>
      </c>
      <c r="M8671" s="13"/>
      <c r="X8671" s="13"/>
    </row>
    <row r="8672" spans="1:24" x14ac:dyDescent="0.3">
      <c r="A8672" s="13"/>
      <c r="B8672" s="11">
        <v>9690</v>
      </c>
      <c r="C8672" s="14">
        <f t="shared" si="1702"/>
        <v>98.437799999999996</v>
      </c>
      <c r="D8672" s="13"/>
      <c r="E8672" s="14">
        <f t="shared" si="1704"/>
        <v>98.436499999999995</v>
      </c>
      <c r="F8672" s="21">
        <v>13</v>
      </c>
      <c r="G8672" s="13"/>
      <c r="H8672" s="21">
        <f t="shared" si="1703"/>
        <v>13</v>
      </c>
      <c r="I8672" s="13"/>
      <c r="J8672" s="11" t="str">
        <f t="shared" si="1705"/>
        <v>X</v>
      </c>
      <c r="K8672" s="11" t="str">
        <f t="shared" si="1706"/>
        <v/>
      </c>
      <c r="L8672" s="11" t="str">
        <f t="shared" si="1707"/>
        <v/>
      </c>
      <c r="M8672" s="13"/>
      <c r="X8672" s="13"/>
    </row>
    <row r="8673" spans="1:24" x14ac:dyDescent="0.3">
      <c r="A8673" s="13"/>
      <c r="B8673" s="11">
        <v>9691</v>
      </c>
      <c r="C8673" s="14">
        <f t="shared" si="1702"/>
        <v>98.442899999999995</v>
      </c>
      <c r="D8673" s="13"/>
      <c r="E8673" s="14">
        <f t="shared" si="1704"/>
        <v>98.441599999999994</v>
      </c>
      <c r="F8673" s="21">
        <v>13</v>
      </c>
      <c r="G8673" s="13"/>
      <c r="H8673" s="21">
        <f t="shared" si="1703"/>
        <v>13</v>
      </c>
      <c r="I8673" s="13"/>
      <c r="J8673" s="11" t="str">
        <f t="shared" si="1705"/>
        <v>X</v>
      </c>
      <c r="K8673" s="11" t="str">
        <f t="shared" si="1706"/>
        <v/>
      </c>
      <c r="L8673" s="11" t="str">
        <f t="shared" si="1707"/>
        <v/>
      </c>
      <c r="M8673" s="13"/>
      <c r="X8673" s="13"/>
    </row>
    <row r="8674" spans="1:24" x14ac:dyDescent="0.3">
      <c r="A8674" s="13"/>
      <c r="B8674" s="11">
        <v>9692</v>
      </c>
      <c r="C8674" s="14">
        <f t="shared" si="1702"/>
        <v>98.447999999999993</v>
      </c>
      <c r="D8674" s="13"/>
      <c r="E8674" s="14">
        <f t="shared" si="1704"/>
        <v>98.446700000000007</v>
      </c>
      <c r="F8674" s="21">
        <v>13</v>
      </c>
      <c r="G8674" s="13"/>
      <c r="H8674" s="21">
        <f t="shared" si="1703"/>
        <v>13</v>
      </c>
      <c r="I8674" s="13"/>
      <c r="J8674" s="11" t="str">
        <f t="shared" si="1705"/>
        <v>X</v>
      </c>
      <c r="K8674" s="11" t="str">
        <f t="shared" si="1706"/>
        <v/>
      </c>
      <c r="L8674" s="11" t="str">
        <f t="shared" si="1707"/>
        <v/>
      </c>
      <c r="M8674" s="13"/>
      <c r="X8674" s="13"/>
    </row>
    <row r="8675" spans="1:24" x14ac:dyDescent="0.3">
      <c r="A8675" s="13"/>
      <c r="B8675" s="11">
        <v>9693</v>
      </c>
      <c r="C8675" s="14">
        <f t="shared" si="1702"/>
        <v>98.453000000000003</v>
      </c>
      <c r="D8675" s="13"/>
      <c r="E8675" s="14">
        <f t="shared" si="1704"/>
        <v>98.451800000000006</v>
      </c>
      <c r="F8675" s="21">
        <v>13</v>
      </c>
      <c r="G8675" s="13"/>
      <c r="H8675" s="21">
        <f t="shared" si="1703"/>
        <v>11.999999999999998</v>
      </c>
      <c r="I8675" s="13"/>
      <c r="J8675" s="11" t="str">
        <f t="shared" si="1705"/>
        <v/>
      </c>
      <c r="K8675" s="11" t="str">
        <f t="shared" si="1706"/>
        <v/>
      </c>
      <c r="L8675" s="11" t="str">
        <f t="shared" si="1707"/>
        <v>O</v>
      </c>
      <c r="M8675" s="13"/>
      <c r="X8675" s="13"/>
    </row>
    <row r="8676" spans="1:24" x14ac:dyDescent="0.3">
      <c r="A8676" s="13"/>
      <c r="B8676" s="11">
        <v>9694</v>
      </c>
      <c r="C8676" s="14">
        <f t="shared" si="1702"/>
        <v>98.458100000000002</v>
      </c>
      <c r="D8676" s="13"/>
      <c r="E8676" s="14">
        <f t="shared" si="1704"/>
        <v>98.456900000000005</v>
      </c>
      <c r="F8676" s="21">
        <v>13</v>
      </c>
      <c r="G8676" s="13"/>
      <c r="H8676" s="21">
        <f t="shared" si="1703"/>
        <v>11.999999999999998</v>
      </c>
      <c r="I8676" s="13"/>
      <c r="J8676" s="11" t="str">
        <f t="shared" si="1705"/>
        <v/>
      </c>
      <c r="K8676" s="11" t="str">
        <f t="shared" si="1706"/>
        <v/>
      </c>
      <c r="L8676" s="11" t="str">
        <f t="shared" si="1707"/>
        <v>O</v>
      </c>
      <c r="M8676" s="13"/>
      <c r="X8676" s="13"/>
    </row>
    <row r="8677" spans="1:24" x14ac:dyDescent="0.3">
      <c r="A8677" s="13"/>
      <c r="B8677" s="11">
        <v>9695</v>
      </c>
      <c r="C8677" s="14">
        <f t="shared" si="1702"/>
        <v>98.463200000000001</v>
      </c>
      <c r="D8677" s="13"/>
      <c r="E8677" s="14">
        <f t="shared" si="1704"/>
        <v>98.4619</v>
      </c>
      <c r="F8677" s="21">
        <v>13</v>
      </c>
      <c r="G8677" s="13"/>
      <c r="H8677" s="21">
        <f t="shared" si="1703"/>
        <v>13</v>
      </c>
      <c r="I8677" s="13"/>
      <c r="J8677" s="11" t="str">
        <f t="shared" si="1705"/>
        <v>X</v>
      </c>
      <c r="K8677" s="11" t="str">
        <f t="shared" si="1706"/>
        <v/>
      </c>
      <c r="L8677" s="11" t="str">
        <f t="shared" si="1707"/>
        <v/>
      </c>
      <c r="M8677" s="13"/>
      <c r="X8677" s="13"/>
    </row>
    <row r="8678" spans="1:24" x14ac:dyDescent="0.3">
      <c r="A8678" s="13"/>
      <c r="B8678" s="11">
        <v>9696</v>
      </c>
      <c r="C8678" s="14">
        <f t="shared" si="1702"/>
        <v>98.468299999999999</v>
      </c>
      <c r="D8678" s="13"/>
      <c r="E8678" s="14">
        <f t="shared" si="1704"/>
        <v>98.466999999999999</v>
      </c>
      <c r="F8678" s="21">
        <v>13</v>
      </c>
      <c r="G8678" s="13"/>
      <c r="H8678" s="21">
        <f t="shared" si="1703"/>
        <v>13</v>
      </c>
      <c r="I8678" s="13"/>
      <c r="J8678" s="11" t="str">
        <f t="shared" si="1705"/>
        <v>X</v>
      </c>
      <c r="K8678" s="11" t="str">
        <f t="shared" si="1706"/>
        <v/>
      </c>
      <c r="L8678" s="11" t="str">
        <f t="shared" si="1707"/>
        <v/>
      </c>
      <c r="M8678" s="13"/>
      <c r="X8678" s="13"/>
    </row>
    <row r="8679" spans="1:24" x14ac:dyDescent="0.3">
      <c r="A8679" s="13"/>
      <c r="B8679" s="11">
        <v>9697</v>
      </c>
      <c r="C8679" s="14">
        <f t="shared" si="1702"/>
        <v>98.473299999999995</v>
      </c>
      <c r="D8679" s="13"/>
      <c r="E8679" s="14">
        <f t="shared" si="1704"/>
        <v>98.472099999999998</v>
      </c>
      <c r="F8679" s="21">
        <v>13</v>
      </c>
      <c r="G8679" s="13"/>
      <c r="H8679" s="21">
        <f t="shared" si="1703"/>
        <v>11.999999999999998</v>
      </c>
      <c r="I8679" s="13"/>
      <c r="J8679" s="11" t="str">
        <f t="shared" si="1705"/>
        <v/>
      </c>
      <c r="K8679" s="11" t="str">
        <f t="shared" si="1706"/>
        <v/>
      </c>
      <c r="L8679" s="11" t="str">
        <f t="shared" si="1707"/>
        <v>O</v>
      </c>
      <c r="M8679" s="13"/>
      <c r="X8679" s="13"/>
    </row>
    <row r="8680" spans="1:24" x14ac:dyDescent="0.3">
      <c r="A8680" s="13"/>
      <c r="B8680" s="11">
        <v>9698</v>
      </c>
      <c r="C8680" s="14">
        <f t="shared" si="1702"/>
        <v>98.478399999999993</v>
      </c>
      <c r="D8680" s="13"/>
      <c r="E8680" s="14">
        <f t="shared" si="1704"/>
        <v>98.477199999999996</v>
      </c>
      <c r="F8680" s="21">
        <v>13</v>
      </c>
      <c r="G8680" s="13"/>
      <c r="H8680" s="21">
        <f t="shared" si="1703"/>
        <v>11.999999999999998</v>
      </c>
      <c r="I8680" s="13"/>
      <c r="J8680" s="11" t="str">
        <f t="shared" si="1705"/>
        <v/>
      </c>
      <c r="K8680" s="11" t="str">
        <f t="shared" si="1706"/>
        <v/>
      </c>
      <c r="L8680" s="11" t="str">
        <f t="shared" si="1707"/>
        <v>O</v>
      </c>
      <c r="M8680" s="13"/>
      <c r="X8680" s="13"/>
    </row>
    <row r="8681" spans="1:24" x14ac:dyDescent="0.3">
      <c r="A8681" s="13"/>
      <c r="B8681" s="11">
        <v>9699</v>
      </c>
      <c r="C8681" s="14">
        <f t="shared" si="1702"/>
        <v>98.483500000000006</v>
      </c>
      <c r="D8681" s="13"/>
      <c r="E8681" s="14">
        <f t="shared" si="1704"/>
        <v>98.482200000000006</v>
      </c>
      <c r="F8681" s="21">
        <v>13</v>
      </c>
      <c r="G8681" s="13"/>
      <c r="H8681" s="21">
        <f t="shared" si="1703"/>
        <v>13</v>
      </c>
      <c r="I8681" s="13"/>
      <c r="J8681" s="11" t="str">
        <f t="shared" si="1705"/>
        <v>X</v>
      </c>
      <c r="K8681" s="11" t="str">
        <f t="shared" si="1706"/>
        <v/>
      </c>
      <c r="L8681" s="11" t="str">
        <f t="shared" si="1707"/>
        <v/>
      </c>
      <c r="M8681" s="13"/>
      <c r="X8681" s="13"/>
    </row>
    <row r="8682" spans="1:24" x14ac:dyDescent="0.3">
      <c r="A8682" s="13"/>
      <c r="B8682" s="11">
        <v>9700</v>
      </c>
      <c r="C8682" s="14">
        <f t="shared" si="1702"/>
        <v>98.488600000000005</v>
      </c>
      <c r="D8682" s="13"/>
      <c r="E8682" s="14">
        <f t="shared" si="1704"/>
        <v>98.487300000000005</v>
      </c>
      <c r="F8682" s="21">
        <v>13</v>
      </c>
      <c r="G8682" s="13"/>
      <c r="H8682" s="21">
        <f t="shared" si="1703"/>
        <v>13</v>
      </c>
      <c r="I8682" s="13"/>
      <c r="J8682" s="11" t="str">
        <f t="shared" si="1705"/>
        <v>X</v>
      </c>
      <c r="K8682" s="11" t="str">
        <f t="shared" si="1706"/>
        <v/>
      </c>
      <c r="L8682" s="11" t="str">
        <f t="shared" si="1707"/>
        <v/>
      </c>
      <c r="M8682" s="13"/>
      <c r="X8682" s="13"/>
    </row>
    <row r="8683" spans="1:24" x14ac:dyDescent="0.3">
      <c r="A8683" s="13"/>
      <c r="B8683" s="11">
        <v>9701</v>
      </c>
      <c r="C8683" s="14">
        <f t="shared" si="1702"/>
        <v>98.493700000000004</v>
      </c>
      <c r="D8683" s="13"/>
      <c r="E8683" s="14">
        <f t="shared" si="1704"/>
        <v>98.492400000000004</v>
      </c>
      <c r="F8683" s="21">
        <v>13</v>
      </c>
      <c r="G8683" s="13"/>
      <c r="H8683" s="21">
        <f t="shared" si="1703"/>
        <v>13</v>
      </c>
      <c r="I8683" s="13"/>
      <c r="J8683" s="11" t="str">
        <f t="shared" ref="J8683:J8714" si="1708">IF(H8683=F8683,"X","")</f>
        <v>X</v>
      </c>
      <c r="K8683" s="11" t="str">
        <f t="shared" ref="K8683:K8714" si="1709">IF(H8683&gt;F8683,"U","")</f>
        <v/>
      </c>
      <c r="L8683" s="11" t="str">
        <f t="shared" ref="L8683:L8714" si="1710">IF(H8683&lt;F8683,"O","")</f>
        <v/>
      </c>
      <c r="M8683" s="13"/>
      <c r="X8683" s="13"/>
    </row>
    <row r="8684" spans="1:24" x14ac:dyDescent="0.3">
      <c r="A8684" s="13"/>
      <c r="B8684" s="11">
        <v>9702</v>
      </c>
      <c r="C8684" s="14">
        <f t="shared" si="1702"/>
        <v>98.498699999999999</v>
      </c>
      <c r="D8684" s="13"/>
      <c r="E8684" s="14">
        <f t="shared" si="1704"/>
        <v>98.497500000000002</v>
      </c>
      <c r="F8684" s="21">
        <v>13</v>
      </c>
      <c r="G8684" s="13"/>
      <c r="H8684" s="21">
        <f t="shared" si="1703"/>
        <v>11.999999999999998</v>
      </c>
      <c r="I8684" s="13"/>
      <c r="J8684" s="11" t="str">
        <f t="shared" si="1708"/>
        <v/>
      </c>
      <c r="K8684" s="11" t="str">
        <f t="shared" si="1709"/>
        <v/>
      </c>
      <c r="L8684" s="11" t="str">
        <f t="shared" si="1710"/>
        <v>O</v>
      </c>
      <c r="M8684" s="13"/>
      <c r="X8684" s="13"/>
    </row>
    <row r="8685" spans="1:24" x14ac:dyDescent="0.3">
      <c r="A8685" s="13"/>
      <c r="B8685" s="11">
        <v>9703</v>
      </c>
      <c r="C8685" s="14">
        <f t="shared" si="1702"/>
        <v>98.503799999999998</v>
      </c>
      <c r="D8685" s="13"/>
      <c r="E8685" s="14">
        <f t="shared" si="1704"/>
        <v>98.502499999999998</v>
      </c>
      <c r="F8685" s="21">
        <v>13</v>
      </c>
      <c r="G8685" s="13"/>
      <c r="H8685" s="21">
        <f t="shared" si="1703"/>
        <v>13</v>
      </c>
      <c r="I8685" s="13"/>
      <c r="J8685" s="11" t="str">
        <f t="shared" si="1708"/>
        <v>X</v>
      </c>
      <c r="K8685" s="11" t="str">
        <f t="shared" si="1709"/>
        <v/>
      </c>
      <c r="L8685" s="11" t="str">
        <f t="shared" si="1710"/>
        <v/>
      </c>
      <c r="M8685" s="13"/>
      <c r="X8685" s="13"/>
    </row>
    <row r="8686" spans="1:24" x14ac:dyDescent="0.3">
      <c r="A8686" s="13"/>
      <c r="B8686" s="11">
        <v>9704</v>
      </c>
      <c r="C8686" s="14">
        <f t="shared" si="1702"/>
        <v>98.508899999999997</v>
      </c>
      <c r="D8686" s="13"/>
      <c r="E8686" s="14">
        <f t="shared" si="1704"/>
        <v>98.507599999999996</v>
      </c>
      <c r="F8686" s="21">
        <v>13</v>
      </c>
      <c r="G8686" s="13"/>
      <c r="H8686" s="21">
        <f t="shared" si="1703"/>
        <v>13</v>
      </c>
      <c r="I8686" s="13"/>
      <c r="J8686" s="11" t="str">
        <f t="shared" si="1708"/>
        <v>X</v>
      </c>
      <c r="K8686" s="11" t="str">
        <f t="shared" si="1709"/>
        <v/>
      </c>
      <c r="L8686" s="11" t="str">
        <f t="shared" si="1710"/>
        <v/>
      </c>
      <c r="M8686" s="13"/>
      <c r="X8686" s="13"/>
    </row>
    <row r="8687" spans="1:24" x14ac:dyDescent="0.3">
      <c r="A8687" s="13"/>
      <c r="B8687" s="11">
        <v>9705</v>
      </c>
      <c r="C8687" s="14">
        <f t="shared" si="1702"/>
        <v>98.513999999999996</v>
      </c>
      <c r="D8687" s="13"/>
      <c r="E8687" s="14">
        <f t="shared" si="1704"/>
        <v>98.512699999999995</v>
      </c>
      <c r="F8687" s="21">
        <v>13</v>
      </c>
      <c r="G8687" s="13"/>
      <c r="H8687" s="21">
        <f t="shared" si="1703"/>
        <v>13</v>
      </c>
      <c r="I8687" s="13"/>
      <c r="J8687" s="11" t="str">
        <f t="shared" si="1708"/>
        <v>X</v>
      </c>
      <c r="K8687" s="11" t="str">
        <f t="shared" si="1709"/>
        <v/>
      </c>
      <c r="L8687" s="11" t="str">
        <f t="shared" si="1710"/>
        <v/>
      </c>
      <c r="M8687" s="13"/>
      <c r="X8687" s="13"/>
    </row>
    <row r="8688" spans="1:24" x14ac:dyDescent="0.3">
      <c r="A8688" s="13"/>
      <c r="B8688" s="11">
        <v>9706</v>
      </c>
      <c r="C8688" s="14">
        <f t="shared" si="1702"/>
        <v>98.519000000000005</v>
      </c>
      <c r="D8688" s="13"/>
      <c r="E8688" s="14">
        <f t="shared" si="1704"/>
        <v>98.517799999999994</v>
      </c>
      <c r="F8688" s="21">
        <v>13</v>
      </c>
      <c r="G8688" s="13"/>
      <c r="H8688" s="21">
        <f t="shared" si="1703"/>
        <v>11.999999999999998</v>
      </c>
      <c r="I8688" s="13"/>
      <c r="J8688" s="11" t="str">
        <f t="shared" si="1708"/>
        <v/>
      </c>
      <c r="K8688" s="11" t="str">
        <f t="shared" si="1709"/>
        <v/>
      </c>
      <c r="L8688" s="11" t="str">
        <f t="shared" si="1710"/>
        <v>O</v>
      </c>
      <c r="M8688" s="13"/>
      <c r="X8688" s="13"/>
    </row>
    <row r="8689" spans="1:24" x14ac:dyDescent="0.3">
      <c r="A8689" s="13"/>
      <c r="B8689" s="11">
        <v>9707</v>
      </c>
      <c r="C8689" s="14">
        <f t="shared" si="1702"/>
        <v>98.524100000000004</v>
      </c>
      <c r="D8689" s="13"/>
      <c r="E8689" s="14">
        <f t="shared" si="1704"/>
        <v>98.522800000000004</v>
      </c>
      <c r="F8689" s="21">
        <v>13</v>
      </c>
      <c r="G8689" s="13"/>
      <c r="H8689" s="21">
        <f t="shared" si="1703"/>
        <v>13</v>
      </c>
      <c r="I8689" s="13"/>
      <c r="J8689" s="11" t="str">
        <f t="shared" si="1708"/>
        <v>X</v>
      </c>
      <c r="K8689" s="11" t="str">
        <f t="shared" si="1709"/>
        <v/>
      </c>
      <c r="L8689" s="11" t="str">
        <f t="shared" si="1710"/>
        <v/>
      </c>
      <c r="M8689" s="13"/>
      <c r="X8689" s="13"/>
    </row>
    <row r="8690" spans="1:24" x14ac:dyDescent="0.3">
      <c r="A8690" s="13"/>
      <c r="B8690" s="11">
        <v>9708</v>
      </c>
      <c r="C8690" s="14">
        <f t="shared" si="1702"/>
        <v>98.529200000000003</v>
      </c>
      <c r="D8690" s="13"/>
      <c r="E8690" s="14">
        <f t="shared" si="1704"/>
        <v>98.527900000000002</v>
      </c>
      <c r="F8690" s="21">
        <v>13</v>
      </c>
      <c r="G8690" s="13"/>
      <c r="H8690" s="21">
        <f t="shared" si="1703"/>
        <v>13</v>
      </c>
      <c r="I8690" s="13"/>
      <c r="J8690" s="11" t="str">
        <f t="shared" si="1708"/>
        <v>X</v>
      </c>
      <c r="K8690" s="11" t="str">
        <f t="shared" si="1709"/>
        <v/>
      </c>
      <c r="L8690" s="11" t="str">
        <f t="shared" si="1710"/>
        <v/>
      </c>
      <c r="M8690" s="13"/>
      <c r="X8690" s="13"/>
    </row>
    <row r="8691" spans="1:24" x14ac:dyDescent="0.3">
      <c r="A8691" s="13"/>
      <c r="B8691" s="11">
        <v>9709</v>
      </c>
      <c r="C8691" s="14">
        <f t="shared" si="1702"/>
        <v>98.534300000000002</v>
      </c>
      <c r="D8691" s="13"/>
      <c r="E8691" s="14">
        <f t="shared" si="1704"/>
        <v>98.533000000000001</v>
      </c>
      <c r="F8691" s="21">
        <v>13</v>
      </c>
      <c r="G8691" s="13"/>
      <c r="H8691" s="21">
        <f t="shared" si="1703"/>
        <v>13</v>
      </c>
      <c r="I8691" s="13"/>
      <c r="J8691" s="11" t="str">
        <f t="shared" si="1708"/>
        <v>X</v>
      </c>
      <c r="K8691" s="11" t="str">
        <f t="shared" si="1709"/>
        <v/>
      </c>
      <c r="L8691" s="11" t="str">
        <f t="shared" si="1710"/>
        <v/>
      </c>
      <c r="M8691" s="13"/>
      <c r="X8691" s="13"/>
    </row>
    <row r="8692" spans="1:24" x14ac:dyDescent="0.3">
      <c r="A8692" s="13"/>
      <c r="B8692" s="11">
        <v>9710</v>
      </c>
      <c r="C8692" s="14">
        <f t="shared" si="1702"/>
        <v>98.539299999999997</v>
      </c>
      <c r="D8692" s="13"/>
      <c r="E8692" s="14">
        <f t="shared" si="1704"/>
        <v>98.5381</v>
      </c>
      <c r="F8692" s="21">
        <v>13</v>
      </c>
      <c r="G8692" s="13"/>
      <c r="H8692" s="21">
        <f t="shared" si="1703"/>
        <v>11.999999999999998</v>
      </c>
      <c r="I8692" s="13"/>
      <c r="J8692" s="11" t="str">
        <f t="shared" si="1708"/>
        <v/>
      </c>
      <c r="K8692" s="11" t="str">
        <f t="shared" si="1709"/>
        <v/>
      </c>
      <c r="L8692" s="11" t="str">
        <f t="shared" si="1710"/>
        <v>O</v>
      </c>
      <c r="M8692" s="13"/>
      <c r="X8692" s="13"/>
    </row>
    <row r="8693" spans="1:24" x14ac:dyDescent="0.3">
      <c r="A8693" s="13"/>
      <c r="B8693" s="11">
        <v>9711</v>
      </c>
      <c r="C8693" s="14">
        <f t="shared" si="1702"/>
        <v>98.544399999999996</v>
      </c>
      <c r="D8693" s="13"/>
      <c r="E8693" s="14">
        <f t="shared" si="1704"/>
        <v>98.543099999999995</v>
      </c>
      <c r="F8693" s="21">
        <v>13</v>
      </c>
      <c r="G8693" s="13"/>
      <c r="H8693" s="21">
        <f t="shared" si="1703"/>
        <v>13</v>
      </c>
      <c r="I8693" s="13"/>
      <c r="J8693" s="11" t="str">
        <f t="shared" si="1708"/>
        <v>X</v>
      </c>
      <c r="K8693" s="11" t="str">
        <f t="shared" si="1709"/>
        <v/>
      </c>
      <c r="L8693" s="11" t="str">
        <f t="shared" si="1710"/>
        <v/>
      </c>
      <c r="M8693" s="13"/>
      <c r="X8693" s="13"/>
    </row>
    <row r="8694" spans="1:24" x14ac:dyDescent="0.3">
      <c r="A8694" s="13"/>
      <c r="B8694" s="11">
        <v>9712</v>
      </c>
      <c r="C8694" s="14">
        <f t="shared" si="1702"/>
        <v>98.549499999999995</v>
      </c>
      <c r="D8694" s="13"/>
      <c r="E8694" s="14">
        <f t="shared" si="1704"/>
        <v>98.548199999999994</v>
      </c>
      <c r="F8694" s="21">
        <v>13</v>
      </c>
      <c r="G8694" s="13"/>
      <c r="H8694" s="21">
        <f t="shared" si="1703"/>
        <v>13</v>
      </c>
      <c r="I8694" s="13"/>
      <c r="J8694" s="11" t="str">
        <f t="shared" si="1708"/>
        <v>X</v>
      </c>
      <c r="K8694" s="11" t="str">
        <f t="shared" si="1709"/>
        <v/>
      </c>
      <c r="L8694" s="11" t="str">
        <f t="shared" si="1710"/>
        <v/>
      </c>
      <c r="M8694" s="13"/>
      <c r="X8694" s="13"/>
    </row>
    <row r="8695" spans="1:24" x14ac:dyDescent="0.3">
      <c r="A8695" s="13"/>
      <c r="B8695" s="11">
        <v>9713</v>
      </c>
      <c r="C8695" s="14">
        <f t="shared" si="1702"/>
        <v>98.554599999999994</v>
      </c>
      <c r="D8695" s="13"/>
      <c r="E8695" s="14">
        <f t="shared" si="1704"/>
        <v>98.553299999999993</v>
      </c>
      <c r="F8695" s="21">
        <v>13</v>
      </c>
      <c r="G8695" s="13"/>
      <c r="H8695" s="21">
        <f t="shared" si="1703"/>
        <v>13</v>
      </c>
      <c r="I8695" s="13"/>
      <c r="J8695" s="11" t="str">
        <f t="shared" si="1708"/>
        <v>X</v>
      </c>
      <c r="K8695" s="11" t="str">
        <f t="shared" si="1709"/>
        <v/>
      </c>
      <c r="L8695" s="11" t="str">
        <f t="shared" si="1710"/>
        <v/>
      </c>
      <c r="M8695" s="13"/>
      <c r="X8695" s="13"/>
    </row>
    <row r="8696" spans="1:24" x14ac:dyDescent="0.3">
      <c r="A8696" s="13"/>
      <c r="B8696" s="11">
        <v>9714</v>
      </c>
      <c r="C8696" s="14">
        <f t="shared" si="1702"/>
        <v>98.559600000000003</v>
      </c>
      <c r="D8696" s="13"/>
      <c r="E8696" s="14">
        <f t="shared" si="1704"/>
        <v>98.558400000000006</v>
      </c>
      <c r="F8696" s="21">
        <v>13</v>
      </c>
      <c r="G8696" s="13"/>
      <c r="H8696" s="21">
        <f t="shared" si="1703"/>
        <v>11.999999999999998</v>
      </c>
      <c r="I8696" s="13"/>
      <c r="J8696" s="11" t="str">
        <f t="shared" si="1708"/>
        <v/>
      </c>
      <c r="K8696" s="11" t="str">
        <f t="shared" si="1709"/>
        <v/>
      </c>
      <c r="L8696" s="11" t="str">
        <f t="shared" si="1710"/>
        <v>O</v>
      </c>
      <c r="M8696" s="13"/>
      <c r="X8696" s="13"/>
    </row>
    <row r="8697" spans="1:24" x14ac:dyDescent="0.3">
      <c r="A8697" s="13"/>
      <c r="B8697" s="11">
        <v>9715</v>
      </c>
      <c r="C8697" s="14">
        <f t="shared" si="1702"/>
        <v>98.564700000000002</v>
      </c>
      <c r="D8697" s="13"/>
      <c r="E8697" s="14">
        <f t="shared" si="1704"/>
        <v>98.563500000000005</v>
      </c>
      <c r="F8697" s="21">
        <v>13</v>
      </c>
      <c r="G8697" s="13"/>
      <c r="H8697" s="21">
        <f t="shared" si="1703"/>
        <v>11.999999999999998</v>
      </c>
      <c r="I8697" s="13"/>
      <c r="J8697" s="11" t="str">
        <f t="shared" si="1708"/>
        <v/>
      </c>
      <c r="K8697" s="11" t="str">
        <f t="shared" si="1709"/>
        <v/>
      </c>
      <c r="L8697" s="11" t="str">
        <f t="shared" si="1710"/>
        <v>O</v>
      </c>
      <c r="M8697" s="13"/>
      <c r="X8697" s="13"/>
    </row>
    <row r="8698" spans="1:24" x14ac:dyDescent="0.3">
      <c r="A8698" s="13"/>
      <c r="B8698" s="11">
        <v>9716</v>
      </c>
      <c r="C8698" s="14">
        <f t="shared" si="1702"/>
        <v>98.569800000000001</v>
      </c>
      <c r="D8698" s="13"/>
      <c r="E8698" s="14">
        <f t="shared" si="1704"/>
        <v>98.5685</v>
      </c>
      <c r="F8698" s="21">
        <v>13</v>
      </c>
      <c r="G8698" s="13"/>
      <c r="H8698" s="21">
        <f t="shared" si="1703"/>
        <v>13</v>
      </c>
      <c r="I8698" s="13"/>
      <c r="J8698" s="11" t="str">
        <f t="shared" si="1708"/>
        <v>X</v>
      </c>
      <c r="K8698" s="11" t="str">
        <f t="shared" si="1709"/>
        <v/>
      </c>
      <c r="L8698" s="11" t="str">
        <f t="shared" si="1710"/>
        <v/>
      </c>
      <c r="M8698" s="13"/>
      <c r="X8698" s="13"/>
    </row>
    <row r="8699" spans="1:24" x14ac:dyDescent="0.3">
      <c r="A8699" s="13"/>
      <c r="B8699" s="11">
        <v>9717</v>
      </c>
      <c r="C8699" s="14">
        <f t="shared" si="1702"/>
        <v>98.574799999999996</v>
      </c>
      <c r="D8699" s="13"/>
      <c r="E8699" s="14">
        <f t="shared" si="1704"/>
        <v>98.573599999999999</v>
      </c>
      <c r="F8699" s="21">
        <v>13</v>
      </c>
      <c r="G8699" s="13"/>
      <c r="H8699" s="21">
        <f t="shared" si="1703"/>
        <v>11.999999999999998</v>
      </c>
      <c r="I8699" s="13"/>
      <c r="J8699" s="11" t="str">
        <f t="shared" si="1708"/>
        <v/>
      </c>
      <c r="K8699" s="11" t="str">
        <f t="shared" si="1709"/>
        <v/>
      </c>
      <c r="L8699" s="11" t="str">
        <f t="shared" si="1710"/>
        <v>O</v>
      </c>
      <c r="M8699" s="13"/>
      <c r="X8699" s="13"/>
    </row>
    <row r="8700" spans="1:24" x14ac:dyDescent="0.3">
      <c r="A8700" s="13"/>
      <c r="B8700" s="11">
        <v>9718</v>
      </c>
      <c r="C8700" s="14">
        <f t="shared" si="1702"/>
        <v>98.579899999999995</v>
      </c>
      <c r="D8700" s="13"/>
      <c r="E8700" s="14">
        <f t="shared" si="1704"/>
        <v>98.578699999999998</v>
      </c>
      <c r="F8700" s="21">
        <v>13</v>
      </c>
      <c r="G8700" s="13"/>
      <c r="H8700" s="21">
        <f t="shared" si="1703"/>
        <v>11.999999999999998</v>
      </c>
      <c r="I8700" s="13"/>
      <c r="J8700" s="11" t="str">
        <f t="shared" si="1708"/>
        <v/>
      </c>
      <c r="K8700" s="11" t="str">
        <f t="shared" si="1709"/>
        <v/>
      </c>
      <c r="L8700" s="11" t="str">
        <f t="shared" si="1710"/>
        <v>O</v>
      </c>
      <c r="M8700" s="13"/>
      <c r="X8700" s="13"/>
    </row>
    <row r="8701" spans="1:24" x14ac:dyDescent="0.3">
      <c r="A8701" s="13"/>
      <c r="B8701" s="11">
        <v>9719</v>
      </c>
      <c r="C8701" s="14">
        <f t="shared" si="1702"/>
        <v>98.584999999999994</v>
      </c>
      <c r="D8701" s="13"/>
      <c r="E8701" s="14">
        <f t="shared" si="1704"/>
        <v>98.583799999999997</v>
      </c>
      <c r="F8701" s="21">
        <f t="shared" ref="F8701:F8727" si="1711">ROUND(13-(((E8701-98)-0.58)/0.14)*(13/6),0)</f>
        <v>13</v>
      </c>
      <c r="G8701" s="13"/>
      <c r="H8701" s="21">
        <f t="shared" si="1703"/>
        <v>11.999999999999998</v>
      </c>
      <c r="I8701" s="13"/>
      <c r="J8701" s="11" t="str">
        <f t="shared" si="1708"/>
        <v/>
      </c>
      <c r="K8701" s="11" t="str">
        <f t="shared" si="1709"/>
        <v/>
      </c>
      <c r="L8701" s="11" t="str">
        <f t="shared" si="1710"/>
        <v>O</v>
      </c>
      <c r="M8701" s="13"/>
      <c r="X8701" s="13"/>
    </row>
    <row r="8702" spans="1:24" x14ac:dyDescent="0.3">
      <c r="A8702" s="13"/>
      <c r="B8702" s="11">
        <v>9720</v>
      </c>
      <c r="C8702" s="14">
        <f t="shared" si="1702"/>
        <v>98.590100000000007</v>
      </c>
      <c r="D8702" s="13"/>
      <c r="E8702" s="14">
        <f t="shared" si="1704"/>
        <v>98.588800000000006</v>
      </c>
      <c r="F8702" s="21">
        <f t="shared" si="1711"/>
        <v>13</v>
      </c>
      <c r="G8702" s="13"/>
      <c r="H8702" s="21">
        <f t="shared" si="1703"/>
        <v>13</v>
      </c>
      <c r="I8702" s="13"/>
      <c r="J8702" s="11" t="str">
        <f t="shared" si="1708"/>
        <v>X</v>
      </c>
      <c r="K8702" s="11" t="str">
        <f t="shared" si="1709"/>
        <v/>
      </c>
      <c r="L8702" s="11" t="str">
        <f t="shared" si="1710"/>
        <v/>
      </c>
      <c r="M8702" s="13"/>
      <c r="X8702" s="13"/>
    </row>
    <row r="8703" spans="1:24" x14ac:dyDescent="0.3">
      <c r="A8703" s="13"/>
      <c r="B8703" s="11">
        <v>9721</v>
      </c>
      <c r="C8703" s="14">
        <f t="shared" si="1702"/>
        <v>98.595100000000002</v>
      </c>
      <c r="D8703" s="13"/>
      <c r="E8703" s="14">
        <f t="shared" si="1704"/>
        <v>98.593900000000005</v>
      </c>
      <c r="F8703" s="21">
        <f t="shared" si="1711"/>
        <v>13</v>
      </c>
      <c r="G8703" s="13"/>
      <c r="H8703" s="21">
        <f t="shared" si="1703"/>
        <v>11.999999999999998</v>
      </c>
      <c r="I8703" s="13"/>
      <c r="J8703" s="11" t="str">
        <f t="shared" si="1708"/>
        <v/>
      </c>
      <c r="K8703" s="11" t="str">
        <f t="shared" si="1709"/>
        <v/>
      </c>
      <c r="L8703" s="11" t="str">
        <f t="shared" si="1710"/>
        <v>O</v>
      </c>
      <c r="M8703" s="13"/>
      <c r="X8703" s="13"/>
    </row>
    <row r="8704" spans="1:24" x14ac:dyDescent="0.3">
      <c r="A8704" s="13"/>
      <c r="B8704" s="11">
        <v>9722</v>
      </c>
      <c r="C8704" s="14">
        <f t="shared" si="1702"/>
        <v>98.600200000000001</v>
      </c>
      <c r="D8704" s="13"/>
      <c r="E8704" s="14">
        <f t="shared" si="1704"/>
        <v>98.599000000000004</v>
      </c>
      <c r="F8704" s="21">
        <f t="shared" si="1711"/>
        <v>13</v>
      </c>
      <c r="G8704" s="13"/>
      <c r="H8704" s="21">
        <f t="shared" si="1703"/>
        <v>11.999999999999998</v>
      </c>
      <c r="I8704" s="13"/>
      <c r="J8704" s="11" t="str">
        <f t="shared" si="1708"/>
        <v/>
      </c>
      <c r="K8704" s="11" t="str">
        <f t="shared" si="1709"/>
        <v/>
      </c>
      <c r="L8704" s="11" t="str">
        <f t="shared" si="1710"/>
        <v>O</v>
      </c>
      <c r="M8704" s="13"/>
      <c r="X8704" s="13"/>
    </row>
    <row r="8705" spans="1:24" x14ac:dyDescent="0.3">
      <c r="A8705" s="13"/>
      <c r="B8705" s="11">
        <v>9723</v>
      </c>
      <c r="C8705" s="14">
        <f t="shared" si="1702"/>
        <v>98.6053</v>
      </c>
      <c r="D8705" s="13"/>
      <c r="E8705" s="14">
        <f t="shared" si="1704"/>
        <v>98.604100000000003</v>
      </c>
      <c r="F8705" s="21">
        <f t="shared" si="1711"/>
        <v>13</v>
      </c>
      <c r="G8705" s="13"/>
      <c r="H8705" s="21">
        <f t="shared" si="1703"/>
        <v>11.999999999999998</v>
      </c>
      <c r="I8705" s="13"/>
      <c r="J8705" s="11" t="str">
        <f t="shared" si="1708"/>
        <v/>
      </c>
      <c r="K8705" s="11" t="str">
        <f t="shared" si="1709"/>
        <v/>
      </c>
      <c r="L8705" s="11" t="str">
        <f t="shared" si="1710"/>
        <v>O</v>
      </c>
      <c r="M8705" s="13"/>
      <c r="X8705" s="13"/>
    </row>
    <row r="8706" spans="1:24" x14ac:dyDescent="0.3">
      <c r="A8706" s="13"/>
      <c r="B8706" s="11">
        <v>9724</v>
      </c>
      <c r="C8706" s="14">
        <f t="shared" si="1702"/>
        <v>98.610299999999995</v>
      </c>
      <c r="D8706" s="13"/>
      <c r="E8706" s="14">
        <f t="shared" si="1704"/>
        <v>98.609099999999998</v>
      </c>
      <c r="F8706" s="21">
        <f t="shared" si="1711"/>
        <v>13</v>
      </c>
      <c r="G8706" s="13"/>
      <c r="H8706" s="21">
        <f t="shared" si="1703"/>
        <v>11.999999999999998</v>
      </c>
      <c r="I8706" s="13"/>
      <c r="J8706" s="11" t="str">
        <f t="shared" si="1708"/>
        <v/>
      </c>
      <c r="K8706" s="11" t="str">
        <f t="shared" si="1709"/>
        <v/>
      </c>
      <c r="L8706" s="11" t="str">
        <f t="shared" si="1710"/>
        <v>O</v>
      </c>
      <c r="M8706" s="13"/>
      <c r="X8706" s="13"/>
    </row>
    <row r="8707" spans="1:24" x14ac:dyDescent="0.3">
      <c r="A8707" s="13"/>
      <c r="B8707" s="11">
        <v>9725</v>
      </c>
      <c r="C8707" s="14">
        <f t="shared" si="1702"/>
        <v>98.615399999999994</v>
      </c>
      <c r="D8707" s="13"/>
      <c r="E8707" s="14">
        <f t="shared" si="1704"/>
        <v>98.614199999999997</v>
      </c>
      <c r="F8707" s="21">
        <f t="shared" si="1711"/>
        <v>12</v>
      </c>
      <c r="G8707" s="13"/>
      <c r="H8707" s="21">
        <f t="shared" si="1703"/>
        <v>11.999999999999998</v>
      </c>
      <c r="I8707" s="13"/>
      <c r="J8707" s="11" t="str">
        <f t="shared" si="1708"/>
        <v>X</v>
      </c>
      <c r="K8707" s="11" t="str">
        <f t="shared" si="1709"/>
        <v/>
      </c>
      <c r="L8707" s="11" t="str">
        <f t="shared" si="1710"/>
        <v/>
      </c>
      <c r="M8707" s="13"/>
      <c r="X8707" s="13"/>
    </row>
    <row r="8708" spans="1:24" x14ac:dyDescent="0.3">
      <c r="A8708" s="13"/>
      <c r="B8708" s="11">
        <v>9726</v>
      </c>
      <c r="C8708" s="14">
        <f t="shared" si="1702"/>
        <v>98.620500000000007</v>
      </c>
      <c r="D8708" s="13"/>
      <c r="E8708" s="14">
        <f t="shared" si="1704"/>
        <v>98.619299999999996</v>
      </c>
      <c r="F8708" s="21">
        <f t="shared" si="1711"/>
        <v>12</v>
      </c>
      <c r="G8708" s="13"/>
      <c r="H8708" s="21">
        <f t="shared" si="1703"/>
        <v>11.999999999999998</v>
      </c>
      <c r="I8708" s="13"/>
      <c r="J8708" s="11" t="str">
        <f t="shared" si="1708"/>
        <v>X</v>
      </c>
      <c r="K8708" s="11" t="str">
        <f t="shared" si="1709"/>
        <v/>
      </c>
      <c r="L8708" s="11" t="str">
        <f t="shared" si="1710"/>
        <v/>
      </c>
      <c r="M8708" s="13"/>
      <c r="X8708" s="13"/>
    </row>
    <row r="8709" spans="1:24" x14ac:dyDescent="0.3">
      <c r="A8709" s="13"/>
      <c r="B8709" s="11">
        <v>9727</v>
      </c>
      <c r="C8709" s="14">
        <f t="shared" si="1702"/>
        <v>98.625600000000006</v>
      </c>
      <c r="D8709" s="13"/>
      <c r="E8709" s="14">
        <f t="shared" si="1704"/>
        <v>98.624399999999994</v>
      </c>
      <c r="F8709" s="21">
        <f t="shared" si="1711"/>
        <v>12</v>
      </c>
      <c r="G8709" s="13"/>
      <c r="H8709" s="21">
        <f t="shared" si="1703"/>
        <v>11.999999999999998</v>
      </c>
      <c r="I8709" s="13"/>
      <c r="J8709" s="11" t="str">
        <f t="shared" si="1708"/>
        <v>X</v>
      </c>
      <c r="K8709" s="11" t="str">
        <f t="shared" si="1709"/>
        <v/>
      </c>
      <c r="L8709" s="11" t="str">
        <f t="shared" si="1710"/>
        <v/>
      </c>
      <c r="M8709" s="13"/>
      <c r="X8709" s="13"/>
    </row>
    <row r="8710" spans="1:24" x14ac:dyDescent="0.3">
      <c r="A8710" s="13"/>
      <c r="B8710" s="11">
        <v>9728</v>
      </c>
      <c r="C8710" s="14">
        <f t="shared" ref="C8710:C8773" si="1712">ROUND(SQRT(B8710),4)</f>
        <v>98.630600000000001</v>
      </c>
      <c r="D8710" s="13"/>
      <c r="E8710" s="14">
        <f t="shared" si="1704"/>
        <v>98.629400000000004</v>
      </c>
      <c r="F8710" s="21">
        <f t="shared" si="1711"/>
        <v>12</v>
      </c>
      <c r="G8710" s="13"/>
      <c r="H8710" s="21">
        <f t="shared" si="1703"/>
        <v>11.999999999999998</v>
      </c>
      <c r="I8710" s="13"/>
      <c r="J8710" s="11" t="str">
        <f t="shared" si="1708"/>
        <v>X</v>
      </c>
      <c r="K8710" s="11" t="str">
        <f t="shared" si="1709"/>
        <v/>
      </c>
      <c r="L8710" s="11" t="str">
        <f t="shared" si="1710"/>
        <v/>
      </c>
      <c r="M8710" s="13"/>
      <c r="X8710" s="13"/>
    </row>
    <row r="8711" spans="1:24" x14ac:dyDescent="0.3">
      <c r="A8711" s="13"/>
      <c r="B8711" s="11">
        <v>9729</v>
      </c>
      <c r="C8711" s="14">
        <f t="shared" si="1712"/>
        <v>98.6357</v>
      </c>
      <c r="D8711" s="13"/>
      <c r="E8711" s="14">
        <f t="shared" si="1704"/>
        <v>98.634500000000003</v>
      </c>
      <c r="F8711" s="21">
        <f t="shared" si="1711"/>
        <v>12</v>
      </c>
      <c r="G8711" s="13"/>
      <c r="H8711" s="21">
        <f t="shared" ref="H8711:H8774" si="1713">ROUND(C8711-E8711,4)*10000</f>
        <v>11.999999999999998</v>
      </c>
      <c r="I8711" s="13"/>
      <c r="J8711" s="11" t="str">
        <f t="shared" si="1708"/>
        <v>X</v>
      </c>
      <c r="K8711" s="11" t="str">
        <f t="shared" si="1709"/>
        <v/>
      </c>
      <c r="L8711" s="11" t="str">
        <f t="shared" si="1710"/>
        <v/>
      </c>
      <c r="M8711" s="13"/>
      <c r="X8711" s="13"/>
    </row>
    <row r="8712" spans="1:24" x14ac:dyDescent="0.3">
      <c r="A8712" s="13"/>
      <c r="B8712" s="11">
        <v>9730</v>
      </c>
      <c r="C8712" s="14">
        <f t="shared" si="1712"/>
        <v>98.640799999999999</v>
      </c>
      <c r="D8712" s="13"/>
      <c r="E8712" s="14">
        <f t="shared" si="1704"/>
        <v>98.639600000000002</v>
      </c>
      <c r="F8712" s="21">
        <f t="shared" si="1711"/>
        <v>12</v>
      </c>
      <c r="G8712" s="13"/>
      <c r="H8712" s="21">
        <f t="shared" si="1713"/>
        <v>11.999999999999998</v>
      </c>
      <c r="I8712" s="13"/>
      <c r="J8712" s="11" t="str">
        <f t="shared" si="1708"/>
        <v>X</v>
      </c>
      <c r="K8712" s="11" t="str">
        <f t="shared" si="1709"/>
        <v/>
      </c>
      <c r="L8712" s="11" t="str">
        <f t="shared" si="1710"/>
        <v/>
      </c>
      <c r="M8712" s="13"/>
      <c r="X8712" s="13"/>
    </row>
    <row r="8713" spans="1:24" x14ac:dyDescent="0.3">
      <c r="A8713" s="13"/>
      <c r="B8713" s="11">
        <v>9731</v>
      </c>
      <c r="C8713" s="14">
        <f t="shared" si="1712"/>
        <v>98.645799999999994</v>
      </c>
      <c r="D8713" s="13"/>
      <c r="E8713" s="14">
        <f t="shared" si="1704"/>
        <v>98.6447</v>
      </c>
      <c r="F8713" s="21">
        <f t="shared" si="1711"/>
        <v>12</v>
      </c>
      <c r="G8713" s="13"/>
      <c r="H8713" s="21">
        <f t="shared" si="1713"/>
        <v>11</v>
      </c>
      <c r="I8713" s="13"/>
      <c r="J8713" s="11" t="str">
        <f t="shared" si="1708"/>
        <v/>
      </c>
      <c r="K8713" s="11" t="str">
        <f t="shared" si="1709"/>
        <v/>
      </c>
      <c r="L8713" s="11" t="str">
        <f t="shared" si="1710"/>
        <v>O</v>
      </c>
      <c r="M8713" s="13"/>
      <c r="X8713" s="13"/>
    </row>
    <row r="8714" spans="1:24" x14ac:dyDescent="0.3">
      <c r="A8714" s="13"/>
      <c r="B8714" s="11">
        <v>9732</v>
      </c>
      <c r="C8714" s="14">
        <f t="shared" si="1712"/>
        <v>98.650899999999993</v>
      </c>
      <c r="D8714" s="13"/>
      <c r="E8714" s="14">
        <f t="shared" si="1704"/>
        <v>98.649699999999996</v>
      </c>
      <c r="F8714" s="21">
        <f t="shared" si="1711"/>
        <v>12</v>
      </c>
      <c r="G8714" s="13"/>
      <c r="H8714" s="21">
        <f t="shared" si="1713"/>
        <v>11.999999999999998</v>
      </c>
      <c r="I8714" s="13"/>
      <c r="J8714" s="11" t="str">
        <f t="shared" si="1708"/>
        <v>X</v>
      </c>
      <c r="K8714" s="11" t="str">
        <f t="shared" si="1709"/>
        <v/>
      </c>
      <c r="L8714" s="11" t="str">
        <f t="shared" si="1710"/>
        <v/>
      </c>
      <c r="M8714" s="13"/>
      <c r="X8714" s="13"/>
    </row>
    <row r="8715" spans="1:24" x14ac:dyDescent="0.3">
      <c r="A8715" s="13"/>
      <c r="B8715" s="11">
        <v>9733</v>
      </c>
      <c r="C8715" s="14">
        <f t="shared" si="1712"/>
        <v>98.656000000000006</v>
      </c>
      <c r="D8715" s="13"/>
      <c r="E8715" s="14">
        <f t="shared" ref="E8715:E8778" si="1714">ROUND(98+(B8715-9604)/197,4)</f>
        <v>98.654799999999994</v>
      </c>
      <c r="F8715" s="21">
        <f t="shared" si="1711"/>
        <v>12</v>
      </c>
      <c r="G8715" s="13"/>
      <c r="H8715" s="21">
        <f t="shared" si="1713"/>
        <v>11.999999999999998</v>
      </c>
      <c r="I8715" s="13"/>
      <c r="J8715" s="11" t="str">
        <f t="shared" ref="J8715:J8746" si="1715">IF(H8715=F8715,"X","")</f>
        <v>X</v>
      </c>
      <c r="K8715" s="11" t="str">
        <f t="shared" ref="K8715:K8746" si="1716">IF(H8715&gt;F8715,"U","")</f>
        <v/>
      </c>
      <c r="L8715" s="11" t="str">
        <f t="shared" ref="L8715:L8746" si="1717">IF(H8715&lt;F8715,"O","")</f>
        <v/>
      </c>
      <c r="M8715" s="13"/>
      <c r="X8715" s="13"/>
    </row>
    <row r="8716" spans="1:24" x14ac:dyDescent="0.3">
      <c r="A8716" s="13"/>
      <c r="B8716" s="11">
        <v>9734</v>
      </c>
      <c r="C8716" s="14">
        <f t="shared" si="1712"/>
        <v>98.661000000000001</v>
      </c>
      <c r="D8716" s="13"/>
      <c r="E8716" s="14">
        <f t="shared" si="1714"/>
        <v>98.659899999999993</v>
      </c>
      <c r="F8716" s="21">
        <f t="shared" si="1711"/>
        <v>12</v>
      </c>
      <c r="G8716" s="13"/>
      <c r="H8716" s="21">
        <f t="shared" si="1713"/>
        <v>11</v>
      </c>
      <c r="I8716" s="13"/>
      <c r="J8716" s="11" t="str">
        <f t="shared" si="1715"/>
        <v/>
      </c>
      <c r="K8716" s="11" t="str">
        <f t="shared" si="1716"/>
        <v/>
      </c>
      <c r="L8716" s="11" t="str">
        <f t="shared" si="1717"/>
        <v>O</v>
      </c>
      <c r="M8716" s="13"/>
      <c r="X8716" s="13"/>
    </row>
    <row r="8717" spans="1:24" x14ac:dyDescent="0.3">
      <c r="A8717" s="13"/>
      <c r="B8717" s="11">
        <v>9735</v>
      </c>
      <c r="C8717" s="14">
        <f t="shared" si="1712"/>
        <v>98.6661</v>
      </c>
      <c r="D8717" s="13"/>
      <c r="E8717" s="14">
        <f t="shared" si="1714"/>
        <v>98.665000000000006</v>
      </c>
      <c r="F8717" s="21">
        <f t="shared" si="1711"/>
        <v>12</v>
      </c>
      <c r="G8717" s="13"/>
      <c r="H8717" s="21">
        <f t="shared" si="1713"/>
        <v>11</v>
      </c>
      <c r="I8717" s="13"/>
      <c r="J8717" s="11" t="str">
        <f t="shared" si="1715"/>
        <v/>
      </c>
      <c r="K8717" s="11" t="str">
        <f t="shared" si="1716"/>
        <v/>
      </c>
      <c r="L8717" s="11" t="str">
        <f t="shared" si="1717"/>
        <v>O</v>
      </c>
      <c r="M8717" s="13"/>
      <c r="X8717" s="13"/>
    </row>
    <row r="8718" spans="1:24" x14ac:dyDescent="0.3">
      <c r="A8718" s="13"/>
      <c r="B8718" s="11">
        <v>9736</v>
      </c>
      <c r="C8718" s="14">
        <f t="shared" si="1712"/>
        <v>98.671199999999999</v>
      </c>
      <c r="D8718" s="13"/>
      <c r="E8718" s="14">
        <f t="shared" si="1714"/>
        <v>98.670100000000005</v>
      </c>
      <c r="F8718" s="21">
        <f t="shared" si="1711"/>
        <v>12</v>
      </c>
      <c r="G8718" s="13"/>
      <c r="H8718" s="21">
        <f t="shared" si="1713"/>
        <v>11</v>
      </c>
      <c r="I8718" s="13"/>
      <c r="J8718" s="11" t="str">
        <f t="shared" si="1715"/>
        <v/>
      </c>
      <c r="K8718" s="11" t="str">
        <f t="shared" si="1716"/>
        <v/>
      </c>
      <c r="L8718" s="11" t="str">
        <f t="shared" si="1717"/>
        <v>O</v>
      </c>
      <c r="M8718" s="13"/>
      <c r="X8718" s="13"/>
    </row>
    <row r="8719" spans="1:24" x14ac:dyDescent="0.3">
      <c r="A8719" s="13"/>
      <c r="B8719" s="11">
        <v>9737</v>
      </c>
      <c r="C8719" s="14">
        <f t="shared" si="1712"/>
        <v>98.676199999999994</v>
      </c>
      <c r="D8719" s="13"/>
      <c r="E8719" s="14">
        <f t="shared" si="1714"/>
        <v>98.6751</v>
      </c>
      <c r="F8719" s="21">
        <f t="shared" si="1711"/>
        <v>12</v>
      </c>
      <c r="G8719" s="13"/>
      <c r="H8719" s="21">
        <f t="shared" si="1713"/>
        <v>11</v>
      </c>
      <c r="I8719" s="13"/>
      <c r="J8719" s="11" t="str">
        <f t="shared" si="1715"/>
        <v/>
      </c>
      <c r="K8719" s="11" t="str">
        <f t="shared" si="1716"/>
        <v/>
      </c>
      <c r="L8719" s="11" t="str">
        <f t="shared" si="1717"/>
        <v>O</v>
      </c>
      <c r="M8719" s="13"/>
      <c r="X8719" s="13"/>
    </row>
    <row r="8720" spans="1:24" x14ac:dyDescent="0.3">
      <c r="A8720" s="13"/>
      <c r="B8720" s="11">
        <v>9738</v>
      </c>
      <c r="C8720" s="14">
        <f t="shared" si="1712"/>
        <v>98.681299999999993</v>
      </c>
      <c r="D8720" s="13"/>
      <c r="E8720" s="14">
        <f t="shared" si="1714"/>
        <v>98.680199999999999</v>
      </c>
      <c r="F8720" s="21">
        <f t="shared" si="1711"/>
        <v>11</v>
      </c>
      <c r="G8720" s="13"/>
      <c r="H8720" s="21">
        <f t="shared" si="1713"/>
        <v>11</v>
      </c>
      <c r="I8720" s="13"/>
      <c r="J8720" s="11" t="str">
        <f t="shared" si="1715"/>
        <v>X</v>
      </c>
      <c r="K8720" s="11" t="str">
        <f t="shared" si="1716"/>
        <v/>
      </c>
      <c r="L8720" s="11" t="str">
        <f t="shared" si="1717"/>
        <v/>
      </c>
      <c r="M8720" s="13"/>
      <c r="X8720" s="13"/>
    </row>
    <row r="8721" spans="1:24" x14ac:dyDescent="0.3">
      <c r="A8721" s="13"/>
      <c r="B8721" s="11">
        <v>9739</v>
      </c>
      <c r="C8721" s="14">
        <f t="shared" si="1712"/>
        <v>98.686400000000006</v>
      </c>
      <c r="D8721" s="13"/>
      <c r="E8721" s="14">
        <f t="shared" si="1714"/>
        <v>98.685299999999998</v>
      </c>
      <c r="F8721" s="21">
        <f t="shared" si="1711"/>
        <v>11</v>
      </c>
      <c r="G8721" s="13"/>
      <c r="H8721" s="21">
        <f t="shared" si="1713"/>
        <v>11</v>
      </c>
      <c r="I8721" s="13"/>
      <c r="J8721" s="11" t="str">
        <f t="shared" si="1715"/>
        <v>X</v>
      </c>
      <c r="K8721" s="11" t="str">
        <f t="shared" si="1716"/>
        <v/>
      </c>
      <c r="L8721" s="11" t="str">
        <f t="shared" si="1717"/>
        <v/>
      </c>
      <c r="M8721" s="13"/>
      <c r="X8721" s="13"/>
    </row>
    <row r="8722" spans="1:24" x14ac:dyDescent="0.3">
      <c r="A8722" s="13"/>
      <c r="B8722" s="11">
        <v>9740</v>
      </c>
      <c r="C8722" s="14">
        <f t="shared" si="1712"/>
        <v>98.691400000000002</v>
      </c>
      <c r="D8722" s="13"/>
      <c r="E8722" s="14">
        <f t="shared" si="1714"/>
        <v>98.690399999999997</v>
      </c>
      <c r="F8722" s="21">
        <f t="shared" si="1711"/>
        <v>11</v>
      </c>
      <c r="G8722" s="13"/>
      <c r="H8722" s="21">
        <f t="shared" si="1713"/>
        <v>10</v>
      </c>
      <c r="I8722" s="13"/>
      <c r="J8722" s="11" t="str">
        <f t="shared" si="1715"/>
        <v/>
      </c>
      <c r="K8722" s="11" t="str">
        <f t="shared" si="1716"/>
        <v/>
      </c>
      <c r="L8722" s="11" t="str">
        <f t="shared" si="1717"/>
        <v>O</v>
      </c>
      <c r="M8722" s="13"/>
      <c r="X8722" s="13"/>
    </row>
    <row r="8723" spans="1:24" x14ac:dyDescent="0.3">
      <c r="A8723" s="13"/>
      <c r="B8723" s="11">
        <v>9741</v>
      </c>
      <c r="C8723" s="14">
        <f t="shared" si="1712"/>
        <v>98.6965</v>
      </c>
      <c r="D8723" s="13"/>
      <c r="E8723" s="14">
        <f t="shared" si="1714"/>
        <v>98.695400000000006</v>
      </c>
      <c r="F8723" s="21">
        <f t="shared" si="1711"/>
        <v>11</v>
      </c>
      <c r="G8723" s="13"/>
      <c r="H8723" s="21">
        <f t="shared" si="1713"/>
        <v>11</v>
      </c>
      <c r="I8723" s="13"/>
      <c r="J8723" s="11" t="str">
        <f t="shared" si="1715"/>
        <v>X</v>
      </c>
      <c r="K8723" s="11" t="str">
        <f t="shared" si="1716"/>
        <v/>
      </c>
      <c r="L8723" s="11" t="str">
        <f t="shared" si="1717"/>
        <v/>
      </c>
      <c r="M8723" s="13"/>
      <c r="X8723" s="13"/>
    </row>
    <row r="8724" spans="1:24" x14ac:dyDescent="0.3">
      <c r="A8724" s="13"/>
      <c r="B8724" s="11">
        <v>9742</v>
      </c>
      <c r="C8724" s="14">
        <f t="shared" si="1712"/>
        <v>98.701599999999999</v>
      </c>
      <c r="D8724" s="13"/>
      <c r="E8724" s="14">
        <f t="shared" si="1714"/>
        <v>98.700500000000005</v>
      </c>
      <c r="F8724" s="21">
        <f t="shared" si="1711"/>
        <v>11</v>
      </c>
      <c r="G8724" s="13"/>
      <c r="H8724" s="21">
        <f t="shared" si="1713"/>
        <v>11</v>
      </c>
      <c r="I8724" s="13"/>
      <c r="J8724" s="11" t="str">
        <f t="shared" si="1715"/>
        <v>X</v>
      </c>
      <c r="K8724" s="11" t="str">
        <f t="shared" si="1716"/>
        <v/>
      </c>
      <c r="L8724" s="11" t="str">
        <f t="shared" si="1717"/>
        <v/>
      </c>
      <c r="M8724" s="13"/>
      <c r="X8724" s="13"/>
    </row>
    <row r="8725" spans="1:24" x14ac:dyDescent="0.3">
      <c r="A8725" s="13"/>
      <c r="B8725" s="11">
        <v>9743</v>
      </c>
      <c r="C8725" s="14">
        <f t="shared" si="1712"/>
        <v>98.706599999999995</v>
      </c>
      <c r="D8725" s="13"/>
      <c r="E8725" s="14">
        <f t="shared" si="1714"/>
        <v>98.705600000000004</v>
      </c>
      <c r="F8725" s="21">
        <f t="shared" si="1711"/>
        <v>11</v>
      </c>
      <c r="G8725" s="13"/>
      <c r="H8725" s="21">
        <f t="shared" si="1713"/>
        <v>10</v>
      </c>
      <c r="I8725" s="13"/>
      <c r="J8725" s="11" t="str">
        <f t="shared" si="1715"/>
        <v/>
      </c>
      <c r="K8725" s="11" t="str">
        <f t="shared" si="1716"/>
        <v/>
      </c>
      <c r="L8725" s="11" t="str">
        <f t="shared" si="1717"/>
        <v>O</v>
      </c>
      <c r="M8725" s="13"/>
      <c r="X8725" s="13"/>
    </row>
    <row r="8726" spans="1:24" x14ac:dyDescent="0.3">
      <c r="A8726" s="13"/>
      <c r="B8726" s="11">
        <v>9744</v>
      </c>
      <c r="C8726" s="14">
        <f t="shared" si="1712"/>
        <v>98.711699999999993</v>
      </c>
      <c r="D8726" s="13"/>
      <c r="E8726" s="14">
        <f t="shared" si="1714"/>
        <v>98.710700000000003</v>
      </c>
      <c r="F8726" s="21">
        <f t="shared" si="1711"/>
        <v>11</v>
      </c>
      <c r="G8726" s="13"/>
      <c r="H8726" s="21">
        <f t="shared" si="1713"/>
        <v>10</v>
      </c>
      <c r="I8726" s="13"/>
      <c r="J8726" s="11" t="str">
        <f t="shared" si="1715"/>
        <v/>
      </c>
      <c r="K8726" s="11" t="str">
        <f t="shared" si="1716"/>
        <v/>
      </c>
      <c r="L8726" s="11" t="str">
        <f t="shared" si="1717"/>
        <v>O</v>
      </c>
      <c r="M8726" s="13"/>
      <c r="X8726" s="13"/>
    </row>
    <row r="8727" spans="1:24" x14ac:dyDescent="0.3">
      <c r="A8727" s="13"/>
      <c r="B8727" s="11">
        <v>9745</v>
      </c>
      <c r="C8727" s="14">
        <f t="shared" si="1712"/>
        <v>98.716800000000006</v>
      </c>
      <c r="D8727" s="13"/>
      <c r="E8727" s="14">
        <f t="shared" si="1714"/>
        <v>98.715699999999998</v>
      </c>
      <c r="F8727" s="21">
        <f t="shared" si="1711"/>
        <v>11</v>
      </c>
      <c r="G8727" s="13"/>
      <c r="H8727" s="21">
        <f t="shared" si="1713"/>
        <v>11</v>
      </c>
      <c r="I8727" s="13"/>
      <c r="J8727" s="11" t="str">
        <f t="shared" si="1715"/>
        <v>X</v>
      </c>
      <c r="K8727" s="11" t="str">
        <f t="shared" si="1716"/>
        <v/>
      </c>
      <c r="L8727" s="11" t="str">
        <f t="shared" si="1717"/>
        <v/>
      </c>
      <c r="M8727" s="13"/>
      <c r="X8727" s="13"/>
    </row>
    <row r="8728" spans="1:24" x14ac:dyDescent="0.3">
      <c r="A8728" s="13"/>
      <c r="B8728" s="11">
        <v>9746</v>
      </c>
      <c r="C8728" s="14">
        <f t="shared" si="1712"/>
        <v>98.721800000000002</v>
      </c>
      <c r="D8728" s="13"/>
      <c r="E8728" s="14">
        <f t="shared" si="1714"/>
        <v>98.720799999999997</v>
      </c>
      <c r="F8728" s="21">
        <f t="shared" ref="F8728:F8755" si="1718">ROUND((13/2)+((0.86-(E8728-98))/0.14)*(13/3),0)</f>
        <v>11</v>
      </c>
      <c r="G8728" s="13"/>
      <c r="H8728" s="21">
        <f t="shared" si="1713"/>
        <v>10</v>
      </c>
      <c r="I8728" s="13"/>
      <c r="J8728" s="11" t="str">
        <f t="shared" si="1715"/>
        <v/>
      </c>
      <c r="K8728" s="11" t="str">
        <f t="shared" si="1716"/>
        <v/>
      </c>
      <c r="L8728" s="11" t="str">
        <f t="shared" si="1717"/>
        <v>O</v>
      </c>
      <c r="M8728" s="13"/>
      <c r="X8728" s="13"/>
    </row>
    <row r="8729" spans="1:24" x14ac:dyDescent="0.3">
      <c r="A8729" s="13"/>
      <c r="B8729" s="11">
        <v>9747</v>
      </c>
      <c r="C8729" s="14">
        <f t="shared" si="1712"/>
        <v>98.726900000000001</v>
      </c>
      <c r="D8729" s="13"/>
      <c r="E8729" s="14">
        <f t="shared" si="1714"/>
        <v>98.725899999999996</v>
      </c>
      <c r="F8729" s="21">
        <f t="shared" si="1718"/>
        <v>11</v>
      </c>
      <c r="G8729" s="13"/>
      <c r="H8729" s="21">
        <f t="shared" si="1713"/>
        <v>10</v>
      </c>
      <c r="I8729" s="13"/>
      <c r="J8729" s="11" t="str">
        <f t="shared" si="1715"/>
        <v/>
      </c>
      <c r="K8729" s="11" t="str">
        <f t="shared" si="1716"/>
        <v/>
      </c>
      <c r="L8729" s="11" t="str">
        <f t="shared" si="1717"/>
        <v>O</v>
      </c>
      <c r="M8729" s="13"/>
      <c r="X8729" s="13"/>
    </row>
    <row r="8730" spans="1:24" x14ac:dyDescent="0.3">
      <c r="A8730" s="13"/>
      <c r="B8730" s="11">
        <v>9748</v>
      </c>
      <c r="C8730" s="14">
        <f t="shared" si="1712"/>
        <v>98.731999999999999</v>
      </c>
      <c r="D8730" s="13"/>
      <c r="E8730" s="14">
        <f t="shared" si="1714"/>
        <v>98.730999999999995</v>
      </c>
      <c r="F8730" s="21">
        <f t="shared" si="1718"/>
        <v>10</v>
      </c>
      <c r="G8730" s="13"/>
      <c r="H8730" s="21">
        <f t="shared" si="1713"/>
        <v>10</v>
      </c>
      <c r="I8730" s="13"/>
      <c r="J8730" s="11" t="str">
        <f t="shared" si="1715"/>
        <v>X</v>
      </c>
      <c r="K8730" s="11" t="str">
        <f t="shared" si="1716"/>
        <v/>
      </c>
      <c r="L8730" s="11" t="str">
        <f t="shared" si="1717"/>
        <v/>
      </c>
      <c r="M8730" s="13"/>
      <c r="X8730" s="13"/>
    </row>
    <row r="8731" spans="1:24" x14ac:dyDescent="0.3">
      <c r="A8731" s="13"/>
      <c r="B8731" s="11">
        <v>9749</v>
      </c>
      <c r="C8731" s="14">
        <f t="shared" si="1712"/>
        <v>98.736999999999995</v>
      </c>
      <c r="D8731" s="13"/>
      <c r="E8731" s="14">
        <f t="shared" si="1714"/>
        <v>98.736000000000004</v>
      </c>
      <c r="F8731" s="21">
        <f t="shared" si="1718"/>
        <v>10</v>
      </c>
      <c r="G8731" s="13"/>
      <c r="H8731" s="21">
        <f t="shared" si="1713"/>
        <v>10</v>
      </c>
      <c r="I8731" s="13"/>
      <c r="J8731" s="11" t="str">
        <f t="shared" si="1715"/>
        <v>X</v>
      </c>
      <c r="K8731" s="11" t="str">
        <f t="shared" si="1716"/>
        <v/>
      </c>
      <c r="L8731" s="11" t="str">
        <f t="shared" si="1717"/>
        <v/>
      </c>
      <c r="M8731" s="13"/>
      <c r="X8731" s="13"/>
    </row>
    <row r="8732" spans="1:24" x14ac:dyDescent="0.3">
      <c r="A8732" s="13"/>
      <c r="B8732" s="11">
        <v>9750</v>
      </c>
      <c r="C8732" s="14">
        <f t="shared" si="1712"/>
        <v>98.742099999999994</v>
      </c>
      <c r="D8732" s="13"/>
      <c r="E8732" s="14">
        <f t="shared" si="1714"/>
        <v>98.741100000000003</v>
      </c>
      <c r="F8732" s="21">
        <f t="shared" si="1718"/>
        <v>10</v>
      </c>
      <c r="G8732" s="13"/>
      <c r="H8732" s="21">
        <f t="shared" si="1713"/>
        <v>10</v>
      </c>
      <c r="I8732" s="13"/>
      <c r="J8732" s="11" t="str">
        <f t="shared" si="1715"/>
        <v>X</v>
      </c>
      <c r="K8732" s="11" t="str">
        <f t="shared" si="1716"/>
        <v/>
      </c>
      <c r="L8732" s="11" t="str">
        <f t="shared" si="1717"/>
        <v/>
      </c>
      <c r="M8732" s="13"/>
      <c r="X8732" s="13"/>
    </row>
    <row r="8733" spans="1:24" x14ac:dyDescent="0.3">
      <c r="A8733" s="13"/>
      <c r="B8733" s="11">
        <v>9751</v>
      </c>
      <c r="C8733" s="14">
        <f t="shared" si="1712"/>
        <v>98.747200000000007</v>
      </c>
      <c r="D8733" s="13"/>
      <c r="E8733" s="14">
        <f t="shared" si="1714"/>
        <v>98.746200000000002</v>
      </c>
      <c r="F8733" s="21">
        <f t="shared" si="1718"/>
        <v>10</v>
      </c>
      <c r="G8733" s="13"/>
      <c r="H8733" s="21">
        <f t="shared" si="1713"/>
        <v>10</v>
      </c>
      <c r="I8733" s="13"/>
      <c r="J8733" s="11" t="str">
        <f t="shared" si="1715"/>
        <v>X</v>
      </c>
      <c r="K8733" s="11" t="str">
        <f t="shared" si="1716"/>
        <v/>
      </c>
      <c r="L8733" s="11" t="str">
        <f t="shared" si="1717"/>
        <v/>
      </c>
      <c r="M8733" s="13"/>
      <c r="X8733" s="13"/>
    </row>
    <row r="8734" spans="1:24" x14ac:dyDescent="0.3">
      <c r="A8734" s="13"/>
      <c r="B8734" s="11">
        <v>9752</v>
      </c>
      <c r="C8734" s="14">
        <f t="shared" si="1712"/>
        <v>98.752200000000002</v>
      </c>
      <c r="D8734" s="13"/>
      <c r="E8734" s="14">
        <f t="shared" si="1714"/>
        <v>98.751300000000001</v>
      </c>
      <c r="F8734" s="21">
        <f t="shared" si="1718"/>
        <v>10</v>
      </c>
      <c r="G8734" s="13"/>
      <c r="H8734" s="21">
        <f t="shared" si="1713"/>
        <v>9</v>
      </c>
      <c r="I8734" s="13"/>
      <c r="J8734" s="11" t="str">
        <f t="shared" si="1715"/>
        <v/>
      </c>
      <c r="K8734" s="11" t="str">
        <f t="shared" si="1716"/>
        <v/>
      </c>
      <c r="L8734" s="11" t="str">
        <f t="shared" si="1717"/>
        <v>O</v>
      </c>
      <c r="M8734" s="13"/>
      <c r="X8734" s="13"/>
    </row>
    <row r="8735" spans="1:24" x14ac:dyDescent="0.3">
      <c r="A8735" s="13"/>
      <c r="B8735" s="11">
        <v>9753</v>
      </c>
      <c r="C8735" s="14">
        <f t="shared" si="1712"/>
        <v>98.757300000000001</v>
      </c>
      <c r="D8735" s="13"/>
      <c r="E8735" s="14">
        <f t="shared" si="1714"/>
        <v>98.756299999999996</v>
      </c>
      <c r="F8735" s="21">
        <f t="shared" si="1718"/>
        <v>10</v>
      </c>
      <c r="G8735" s="13"/>
      <c r="H8735" s="21">
        <f t="shared" si="1713"/>
        <v>10</v>
      </c>
      <c r="I8735" s="13"/>
      <c r="J8735" s="11" t="str">
        <f t="shared" si="1715"/>
        <v>X</v>
      </c>
      <c r="K8735" s="11" t="str">
        <f t="shared" si="1716"/>
        <v/>
      </c>
      <c r="L8735" s="11" t="str">
        <f t="shared" si="1717"/>
        <v/>
      </c>
      <c r="M8735" s="13"/>
      <c r="X8735" s="13"/>
    </row>
    <row r="8736" spans="1:24" x14ac:dyDescent="0.3">
      <c r="A8736" s="13"/>
      <c r="B8736" s="11">
        <v>9754</v>
      </c>
      <c r="C8736" s="14">
        <f t="shared" si="1712"/>
        <v>98.762299999999996</v>
      </c>
      <c r="D8736" s="13"/>
      <c r="E8736" s="14">
        <f t="shared" si="1714"/>
        <v>98.761399999999995</v>
      </c>
      <c r="F8736" s="21">
        <f t="shared" si="1718"/>
        <v>10</v>
      </c>
      <c r="G8736" s="13"/>
      <c r="H8736" s="21">
        <f t="shared" si="1713"/>
        <v>9</v>
      </c>
      <c r="I8736" s="13"/>
      <c r="J8736" s="11" t="str">
        <f t="shared" si="1715"/>
        <v/>
      </c>
      <c r="K8736" s="11" t="str">
        <f t="shared" si="1716"/>
        <v/>
      </c>
      <c r="L8736" s="11" t="str">
        <f t="shared" si="1717"/>
        <v>O</v>
      </c>
      <c r="M8736" s="13"/>
      <c r="X8736" s="13"/>
    </row>
    <row r="8737" spans="1:24" x14ac:dyDescent="0.3">
      <c r="A8737" s="13"/>
      <c r="B8737" s="11">
        <v>9755</v>
      </c>
      <c r="C8737" s="14">
        <f t="shared" si="1712"/>
        <v>98.767399999999995</v>
      </c>
      <c r="D8737" s="13"/>
      <c r="E8737" s="14">
        <f t="shared" si="1714"/>
        <v>98.766499999999994</v>
      </c>
      <c r="F8737" s="21">
        <f t="shared" si="1718"/>
        <v>9</v>
      </c>
      <c r="G8737" s="13"/>
      <c r="H8737" s="21">
        <f t="shared" si="1713"/>
        <v>9</v>
      </c>
      <c r="I8737" s="13"/>
      <c r="J8737" s="11" t="str">
        <f t="shared" si="1715"/>
        <v>X</v>
      </c>
      <c r="K8737" s="11" t="str">
        <f t="shared" si="1716"/>
        <v/>
      </c>
      <c r="L8737" s="11" t="str">
        <f t="shared" si="1717"/>
        <v/>
      </c>
      <c r="M8737" s="13"/>
      <c r="X8737" s="13"/>
    </row>
    <row r="8738" spans="1:24" x14ac:dyDescent="0.3">
      <c r="A8738" s="13"/>
      <c r="B8738" s="11">
        <v>9756</v>
      </c>
      <c r="C8738" s="14">
        <f t="shared" si="1712"/>
        <v>98.772499999999994</v>
      </c>
      <c r="D8738" s="13"/>
      <c r="E8738" s="14">
        <f t="shared" si="1714"/>
        <v>98.771600000000007</v>
      </c>
      <c r="F8738" s="21">
        <f t="shared" si="1718"/>
        <v>9</v>
      </c>
      <c r="G8738" s="13"/>
      <c r="H8738" s="21">
        <f t="shared" si="1713"/>
        <v>9</v>
      </c>
      <c r="I8738" s="13"/>
      <c r="J8738" s="11" t="str">
        <f t="shared" si="1715"/>
        <v>X</v>
      </c>
      <c r="K8738" s="11" t="str">
        <f t="shared" si="1716"/>
        <v/>
      </c>
      <c r="L8738" s="11" t="str">
        <f t="shared" si="1717"/>
        <v/>
      </c>
      <c r="M8738" s="13"/>
      <c r="X8738" s="13"/>
    </row>
    <row r="8739" spans="1:24" x14ac:dyDescent="0.3">
      <c r="A8739" s="13"/>
      <c r="B8739" s="11">
        <v>9757</v>
      </c>
      <c r="C8739" s="14">
        <f t="shared" si="1712"/>
        <v>98.777500000000003</v>
      </c>
      <c r="D8739" s="13"/>
      <c r="E8739" s="14">
        <f t="shared" si="1714"/>
        <v>98.776600000000002</v>
      </c>
      <c r="F8739" s="21">
        <f t="shared" si="1718"/>
        <v>9</v>
      </c>
      <c r="G8739" s="13"/>
      <c r="H8739" s="21">
        <f t="shared" si="1713"/>
        <v>9</v>
      </c>
      <c r="I8739" s="13"/>
      <c r="J8739" s="11" t="str">
        <f t="shared" si="1715"/>
        <v>X</v>
      </c>
      <c r="K8739" s="11" t="str">
        <f t="shared" si="1716"/>
        <v/>
      </c>
      <c r="L8739" s="11" t="str">
        <f t="shared" si="1717"/>
        <v/>
      </c>
      <c r="M8739" s="13"/>
      <c r="X8739" s="13"/>
    </row>
    <row r="8740" spans="1:24" x14ac:dyDescent="0.3">
      <c r="A8740" s="13"/>
      <c r="B8740" s="11">
        <v>9758</v>
      </c>
      <c r="C8740" s="14">
        <f t="shared" si="1712"/>
        <v>98.782600000000002</v>
      </c>
      <c r="D8740" s="13"/>
      <c r="E8740" s="14">
        <f t="shared" si="1714"/>
        <v>98.781700000000001</v>
      </c>
      <c r="F8740" s="21">
        <f t="shared" si="1718"/>
        <v>9</v>
      </c>
      <c r="G8740" s="13"/>
      <c r="H8740" s="21">
        <f t="shared" si="1713"/>
        <v>9</v>
      </c>
      <c r="I8740" s="13"/>
      <c r="J8740" s="11" t="str">
        <f t="shared" si="1715"/>
        <v>X</v>
      </c>
      <c r="K8740" s="11" t="str">
        <f t="shared" si="1716"/>
        <v/>
      </c>
      <c r="L8740" s="11" t="str">
        <f t="shared" si="1717"/>
        <v/>
      </c>
      <c r="M8740" s="13"/>
      <c r="X8740" s="13"/>
    </row>
    <row r="8741" spans="1:24" x14ac:dyDescent="0.3">
      <c r="A8741" s="13"/>
      <c r="B8741" s="11">
        <v>9759</v>
      </c>
      <c r="C8741" s="14">
        <f t="shared" si="1712"/>
        <v>98.787700000000001</v>
      </c>
      <c r="D8741" s="13"/>
      <c r="E8741" s="14">
        <f t="shared" si="1714"/>
        <v>98.786799999999999</v>
      </c>
      <c r="F8741" s="21">
        <f t="shared" si="1718"/>
        <v>9</v>
      </c>
      <c r="G8741" s="13"/>
      <c r="H8741" s="21">
        <f t="shared" si="1713"/>
        <v>9</v>
      </c>
      <c r="I8741" s="13"/>
      <c r="J8741" s="11" t="str">
        <f t="shared" si="1715"/>
        <v>X</v>
      </c>
      <c r="K8741" s="11" t="str">
        <f t="shared" si="1716"/>
        <v/>
      </c>
      <c r="L8741" s="11" t="str">
        <f t="shared" si="1717"/>
        <v/>
      </c>
      <c r="M8741" s="13"/>
      <c r="X8741" s="13"/>
    </row>
    <row r="8742" spans="1:24" x14ac:dyDescent="0.3">
      <c r="A8742" s="13"/>
      <c r="B8742" s="11">
        <v>9760</v>
      </c>
      <c r="C8742" s="14">
        <f t="shared" si="1712"/>
        <v>98.792699999999996</v>
      </c>
      <c r="D8742" s="13"/>
      <c r="E8742" s="14">
        <f t="shared" si="1714"/>
        <v>98.791899999999998</v>
      </c>
      <c r="F8742" s="21">
        <f t="shared" si="1718"/>
        <v>9</v>
      </c>
      <c r="G8742" s="13"/>
      <c r="H8742" s="21">
        <f t="shared" si="1713"/>
        <v>8</v>
      </c>
      <c r="I8742" s="13"/>
      <c r="J8742" s="11" t="str">
        <f t="shared" si="1715"/>
        <v/>
      </c>
      <c r="K8742" s="11" t="str">
        <f t="shared" si="1716"/>
        <v/>
      </c>
      <c r="L8742" s="11" t="str">
        <f t="shared" si="1717"/>
        <v>O</v>
      </c>
      <c r="M8742" s="13"/>
      <c r="X8742" s="13"/>
    </row>
    <row r="8743" spans="1:24" x14ac:dyDescent="0.3">
      <c r="A8743" s="13"/>
      <c r="B8743" s="11">
        <v>9761</v>
      </c>
      <c r="C8743" s="14">
        <f t="shared" si="1712"/>
        <v>98.797799999999995</v>
      </c>
      <c r="D8743" s="13"/>
      <c r="E8743" s="14">
        <f t="shared" si="1714"/>
        <v>98.796999999999997</v>
      </c>
      <c r="F8743" s="21">
        <f t="shared" si="1718"/>
        <v>8</v>
      </c>
      <c r="G8743" s="13"/>
      <c r="H8743" s="21">
        <f t="shared" si="1713"/>
        <v>8</v>
      </c>
      <c r="I8743" s="13"/>
      <c r="J8743" s="11" t="str">
        <f t="shared" si="1715"/>
        <v>X</v>
      </c>
      <c r="K8743" s="11" t="str">
        <f t="shared" si="1716"/>
        <v/>
      </c>
      <c r="L8743" s="11" t="str">
        <f t="shared" si="1717"/>
        <v/>
      </c>
      <c r="M8743" s="13"/>
      <c r="X8743" s="13"/>
    </row>
    <row r="8744" spans="1:24" x14ac:dyDescent="0.3">
      <c r="A8744" s="13"/>
      <c r="B8744" s="11">
        <v>9762</v>
      </c>
      <c r="C8744" s="14">
        <f t="shared" si="1712"/>
        <v>98.802800000000005</v>
      </c>
      <c r="D8744" s="13"/>
      <c r="E8744" s="14">
        <f t="shared" si="1714"/>
        <v>98.802000000000007</v>
      </c>
      <c r="F8744" s="21">
        <f t="shared" si="1718"/>
        <v>8</v>
      </c>
      <c r="G8744" s="13"/>
      <c r="H8744" s="21">
        <f t="shared" si="1713"/>
        <v>8</v>
      </c>
      <c r="I8744" s="13"/>
      <c r="J8744" s="11" t="str">
        <f t="shared" si="1715"/>
        <v>X</v>
      </c>
      <c r="K8744" s="11" t="str">
        <f t="shared" si="1716"/>
        <v/>
      </c>
      <c r="L8744" s="11" t="str">
        <f t="shared" si="1717"/>
        <v/>
      </c>
      <c r="M8744" s="13"/>
      <c r="X8744" s="13"/>
    </row>
    <row r="8745" spans="1:24" x14ac:dyDescent="0.3">
      <c r="A8745" s="13"/>
      <c r="B8745" s="11">
        <v>9763</v>
      </c>
      <c r="C8745" s="14">
        <f t="shared" si="1712"/>
        <v>98.807900000000004</v>
      </c>
      <c r="D8745" s="13"/>
      <c r="E8745" s="14">
        <f t="shared" si="1714"/>
        <v>98.807100000000005</v>
      </c>
      <c r="F8745" s="21">
        <f t="shared" si="1718"/>
        <v>8</v>
      </c>
      <c r="G8745" s="13"/>
      <c r="H8745" s="21">
        <f t="shared" si="1713"/>
        <v>8</v>
      </c>
      <c r="I8745" s="13"/>
      <c r="J8745" s="11" t="str">
        <f t="shared" si="1715"/>
        <v>X</v>
      </c>
      <c r="K8745" s="11" t="str">
        <f t="shared" si="1716"/>
        <v/>
      </c>
      <c r="L8745" s="11" t="str">
        <f t="shared" si="1717"/>
        <v/>
      </c>
      <c r="M8745" s="13"/>
      <c r="X8745" s="13"/>
    </row>
    <row r="8746" spans="1:24" x14ac:dyDescent="0.3">
      <c r="A8746" s="13"/>
      <c r="B8746" s="11">
        <v>9764</v>
      </c>
      <c r="C8746" s="14">
        <f t="shared" si="1712"/>
        <v>98.813000000000002</v>
      </c>
      <c r="D8746" s="13"/>
      <c r="E8746" s="14">
        <f t="shared" si="1714"/>
        <v>98.812200000000004</v>
      </c>
      <c r="F8746" s="21">
        <f t="shared" si="1718"/>
        <v>8</v>
      </c>
      <c r="G8746" s="13"/>
      <c r="H8746" s="21">
        <f t="shared" si="1713"/>
        <v>8</v>
      </c>
      <c r="I8746" s="13"/>
      <c r="J8746" s="11" t="str">
        <f t="shared" si="1715"/>
        <v>X</v>
      </c>
      <c r="K8746" s="11" t="str">
        <f t="shared" si="1716"/>
        <v/>
      </c>
      <c r="L8746" s="11" t="str">
        <f t="shared" si="1717"/>
        <v/>
      </c>
      <c r="M8746" s="13"/>
      <c r="X8746" s="13"/>
    </row>
    <row r="8747" spans="1:24" x14ac:dyDescent="0.3">
      <c r="A8747" s="13"/>
      <c r="B8747" s="11">
        <v>9765</v>
      </c>
      <c r="C8747" s="14">
        <f t="shared" si="1712"/>
        <v>98.817999999999998</v>
      </c>
      <c r="D8747" s="13"/>
      <c r="E8747" s="14">
        <f t="shared" si="1714"/>
        <v>98.817300000000003</v>
      </c>
      <c r="F8747" s="21">
        <f t="shared" si="1718"/>
        <v>8</v>
      </c>
      <c r="G8747" s="13"/>
      <c r="H8747" s="21">
        <f t="shared" si="1713"/>
        <v>7</v>
      </c>
      <c r="I8747" s="13"/>
      <c r="J8747" s="11" t="str">
        <f t="shared" ref="J8747:J8782" si="1719">IF(H8747=F8747,"X","")</f>
        <v/>
      </c>
      <c r="K8747" s="11" t="str">
        <f t="shared" ref="K8747:K8782" si="1720">IF(H8747&gt;F8747,"U","")</f>
        <v/>
      </c>
      <c r="L8747" s="11" t="str">
        <f t="shared" ref="L8747:L8782" si="1721">IF(H8747&lt;F8747,"O","")</f>
        <v>O</v>
      </c>
      <c r="M8747" s="13"/>
      <c r="X8747" s="13"/>
    </row>
    <row r="8748" spans="1:24" x14ac:dyDescent="0.3">
      <c r="A8748" s="13"/>
      <c r="B8748" s="11">
        <v>9766</v>
      </c>
      <c r="C8748" s="14">
        <f t="shared" si="1712"/>
        <v>98.823099999999997</v>
      </c>
      <c r="D8748" s="13"/>
      <c r="E8748" s="14">
        <f t="shared" si="1714"/>
        <v>98.822299999999998</v>
      </c>
      <c r="F8748" s="21">
        <f t="shared" si="1718"/>
        <v>8</v>
      </c>
      <c r="G8748" s="13"/>
      <c r="H8748" s="21">
        <f t="shared" si="1713"/>
        <v>8</v>
      </c>
      <c r="I8748" s="13"/>
      <c r="J8748" s="11" t="str">
        <f t="shared" si="1719"/>
        <v>X</v>
      </c>
      <c r="K8748" s="11" t="str">
        <f t="shared" si="1720"/>
        <v/>
      </c>
      <c r="L8748" s="11" t="str">
        <f t="shared" si="1721"/>
        <v/>
      </c>
      <c r="M8748" s="13"/>
      <c r="X8748" s="13"/>
    </row>
    <row r="8749" spans="1:24" x14ac:dyDescent="0.3">
      <c r="A8749" s="13"/>
      <c r="B8749" s="11">
        <v>9767</v>
      </c>
      <c r="C8749" s="14">
        <f t="shared" si="1712"/>
        <v>98.828100000000006</v>
      </c>
      <c r="D8749" s="13"/>
      <c r="E8749" s="14">
        <f t="shared" si="1714"/>
        <v>98.827399999999997</v>
      </c>
      <c r="F8749" s="21">
        <f t="shared" si="1718"/>
        <v>8</v>
      </c>
      <c r="G8749" s="13"/>
      <c r="H8749" s="21">
        <f t="shared" si="1713"/>
        <v>7</v>
      </c>
      <c r="I8749" s="13"/>
      <c r="J8749" s="11" t="str">
        <f t="shared" si="1719"/>
        <v/>
      </c>
      <c r="K8749" s="11" t="str">
        <f t="shared" si="1720"/>
        <v/>
      </c>
      <c r="L8749" s="11" t="str">
        <f t="shared" si="1721"/>
        <v>O</v>
      </c>
      <c r="M8749" s="13"/>
      <c r="X8749" s="13"/>
    </row>
    <row r="8750" spans="1:24" x14ac:dyDescent="0.3">
      <c r="A8750" s="13"/>
      <c r="B8750" s="11">
        <v>9768</v>
      </c>
      <c r="C8750" s="14">
        <f t="shared" si="1712"/>
        <v>98.833200000000005</v>
      </c>
      <c r="D8750" s="13"/>
      <c r="E8750" s="14">
        <f t="shared" si="1714"/>
        <v>98.832499999999996</v>
      </c>
      <c r="F8750" s="21">
        <f t="shared" si="1718"/>
        <v>7</v>
      </c>
      <c r="G8750" s="13"/>
      <c r="H8750" s="21">
        <f t="shared" si="1713"/>
        <v>7</v>
      </c>
      <c r="I8750" s="13"/>
      <c r="J8750" s="11" t="str">
        <f t="shared" si="1719"/>
        <v>X</v>
      </c>
      <c r="K8750" s="11" t="str">
        <f t="shared" si="1720"/>
        <v/>
      </c>
      <c r="L8750" s="11" t="str">
        <f t="shared" si="1721"/>
        <v/>
      </c>
      <c r="M8750" s="13"/>
      <c r="X8750" s="13"/>
    </row>
    <row r="8751" spans="1:24" x14ac:dyDescent="0.3">
      <c r="A8751" s="13"/>
      <c r="B8751" s="11">
        <v>9769</v>
      </c>
      <c r="C8751" s="14">
        <f t="shared" si="1712"/>
        <v>98.838300000000004</v>
      </c>
      <c r="D8751" s="13"/>
      <c r="E8751" s="14">
        <f t="shared" si="1714"/>
        <v>98.837599999999995</v>
      </c>
      <c r="F8751" s="21">
        <f t="shared" si="1718"/>
        <v>7</v>
      </c>
      <c r="G8751" s="13"/>
      <c r="H8751" s="21">
        <f t="shared" si="1713"/>
        <v>7</v>
      </c>
      <c r="I8751" s="13"/>
      <c r="J8751" s="11" t="str">
        <f t="shared" si="1719"/>
        <v>X</v>
      </c>
      <c r="K8751" s="11" t="str">
        <f t="shared" si="1720"/>
        <v/>
      </c>
      <c r="L8751" s="11" t="str">
        <f t="shared" si="1721"/>
        <v/>
      </c>
      <c r="M8751" s="13"/>
      <c r="X8751" s="13"/>
    </row>
    <row r="8752" spans="1:24" x14ac:dyDescent="0.3">
      <c r="A8752" s="13"/>
      <c r="B8752" s="11">
        <v>9770</v>
      </c>
      <c r="C8752" s="14">
        <f t="shared" si="1712"/>
        <v>98.843299999999999</v>
      </c>
      <c r="D8752" s="13"/>
      <c r="E8752" s="14">
        <f t="shared" si="1714"/>
        <v>98.842600000000004</v>
      </c>
      <c r="F8752" s="21">
        <f t="shared" si="1718"/>
        <v>7</v>
      </c>
      <c r="G8752" s="13"/>
      <c r="H8752" s="21">
        <f t="shared" si="1713"/>
        <v>7</v>
      </c>
      <c r="I8752" s="13"/>
      <c r="J8752" s="11" t="str">
        <f t="shared" si="1719"/>
        <v>X</v>
      </c>
      <c r="K8752" s="11" t="str">
        <f t="shared" si="1720"/>
        <v/>
      </c>
      <c r="L8752" s="11" t="str">
        <f t="shared" si="1721"/>
        <v/>
      </c>
      <c r="M8752" s="13"/>
      <c r="X8752" s="13"/>
    </row>
    <row r="8753" spans="1:24" x14ac:dyDescent="0.3">
      <c r="A8753" s="13"/>
      <c r="B8753" s="11">
        <v>9771</v>
      </c>
      <c r="C8753" s="14">
        <f t="shared" si="1712"/>
        <v>98.848399999999998</v>
      </c>
      <c r="D8753" s="13"/>
      <c r="E8753" s="14">
        <f t="shared" si="1714"/>
        <v>98.847700000000003</v>
      </c>
      <c r="F8753" s="21">
        <f t="shared" si="1718"/>
        <v>7</v>
      </c>
      <c r="G8753" s="13"/>
      <c r="H8753" s="21">
        <f t="shared" si="1713"/>
        <v>7</v>
      </c>
      <c r="I8753" s="13"/>
      <c r="J8753" s="11" t="str">
        <f t="shared" si="1719"/>
        <v>X</v>
      </c>
      <c r="K8753" s="11" t="str">
        <f t="shared" si="1720"/>
        <v/>
      </c>
      <c r="L8753" s="11" t="str">
        <f t="shared" si="1721"/>
        <v/>
      </c>
      <c r="M8753" s="13"/>
      <c r="X8753" s="13"/>
    </row>
    <row r="8754" spans="1:24" x14ac:dyDescent="0.3">
      <c r="A8754" s="13"/>
      <c r="B8754" s="11">
        <v>9772</v>
      </c>
      <c r="C8754" s="14">
        <f t="shared" si="1712"/>
        <v>98.853399999999993</v>
      </c>
      <c r="D8754" s="13"/>
      <c r="E8754" s="14">
        <f t="shared" si="1714"/>
        <v>98.852800000000002</v>
      </c>
      <c r="F8754" s="21">
        <f t="shared" si="1718"/>
        <v>7</v>
      </c>
      <c r="G8754" s="13"/>
      <c r="H8754" s="21">
        <f t="shared" si="1713"/>
        <v>5.9999999999999991</v>
      </c>
      <c r="I8754" s="13"/>
      <c r="J8754" s="11" t="str">
        <f t="shared" si="1719"/>
        <v/>
      </c>
      <c r="K8754" s="11" t="str">
        <f t="shared" si="1720"/>
        <v/>
      </c>
      <c r="L8754" s="11" t="str">
        <f t="shared" si="1721"/>
        <v>O</v>
      </c>
      <c r="M8754" s="13"/>
      <c r="X8754" s="13"/>
    </row>
    <row r="8755" spans="1:24" x14ac:dyDescent="0.3">
      <c r="A8755" s="13"/>
      <c r="B8755" s="11">
        <v>9773</v>
      </c>
      <c r="C8755" s="14">
        <f t="shared" si="1712"/>
        <v>98.858500000000006</v>
      </c>
      <c r="D8755" s="13"/>
      <c r="E8755" s="14">
        <f t="shared" si="1714"/>
        <v>98.857900000000001</v>
      </c>
      <c r="F8755" s="21">
        <f t="shared" si="1718"/>
        <v>7</v>
      </c>
      <c r="G8755" s="13"/>
      <c r="H8755" s="21">
        <f t="shared" si="1713"/>
        <v>5.9999999999999991</v>
      </c>
      <c r="I8755" s="13"/>
      <c r="J8755" s="11" t="str">
        <f t="shared" si="1719"/>
        <v/>
      </c>
      <c r="K8755" s="11" t="str">
        <f t="shared" si="1720"/>
        <v/>
      </c>
      <c r="L8755" s="11" t="str">
        <f t="shared" si="1721"/>
        <v>O</v>
      </c>
      <c r="M8755" s="13"/>
      <c r="X8755" s="13"/>
    </row>
    <row r="8756" spans="1:24" x14ac:dyDescent="0.3">
      <c r="A8756" s="13"/>
      <c r="B8756" s="11">
        <v>9774</v>
      </c>
      <c r="C8756" s="14">
        <f t="shared" si="1712"/>
        <v>98.863500000000002</v>
      </c>
      <c r="D8756" s="13"/>
      <c r="E8756" s="14">
        <f t="shared" si="1714"/>
        <v>98.862899999999996</v>
      </c>
      <c r="F8756" s="21">
        <f t="shared" ref="F8756:F8782" si="1722">ROUND(((1-(E8756-98))/0.14)*(13/2),0)</f>
        <v>6</v>
      </c>
      <c r="G8756" s="13"/>
      <c r="H8756" s="21">
        <f t="shared" si="1713"/>
        <v>5.9999999999999991</v>
      </c>
      <c r="I8756" s="13"/>
      <c r="J8756" s="11" t="str">
        <f t="shared" si="1719"/>
        <v>X</v>
      </c>
      <c r="K8756" s="11" t="str">
        <f t="shared" si="1720"/>
        <v/>
      </c>
      <c r="L8756" s="11" t="str">
        <f t="shared" si="1721"/>
        <v/>
      </c>
      <c r="M8756" s="13"/>
      <c r="X8756" s="13"/>
    </row>
    <row r="8757" spans="1:24" x14ac:dyDescent="0.3">
      <c r="A8757" s="13"/>
      <c r="B8757" s="11">
        <v>9775</v>
      </c>
      <c r="C8757" s="14">
        <f t="shared" si="1712"/>
        <v>98.868600000000001</v>
      </c>
      <c r="D8757" s="13"/>
      <c r="E8757" s="14">
        <f t="shared" si="1714"/>
        <v>98.867999999999995</v>
      </c>
      <c r="F8757" s="21">
        <f t="shared" si="1722"/>
        <v>6</v>
      </c>
      <c r="G8757" s="13"/>
      <c r="H8757" s="21">
        <f t="shared" si="1713"/>
        <v>5.9999999999999991</v>
      </c>
      <c r="I8757" s="13"/>
      <c r="J8757" s="11" t="str">
        <f t="shared" si="1719"/>
        <v>X</v>
      </c>
      <c r="K8757" s="11" t="str">
        <f t="shared" si="1720"/>
        <v/>
      </c>
      <c r="L8757" s="11" t="str">
        <f t="shared" si="1721"/>
        <v/>
      </c>
      <c r="M8757" s="13"/>
      <c r="X8757" s="13"/>
    </row>
    <row r="8758" spans="1:24" x14ac:dyDescent="0.3">
      <c r="A8758" s="13"/>
      <c r="B8758" s="11">
        <v>9776</v>
      </c>
      <c r="C8758" s="14">
        <f t="shared" si="1712"/>
        <v>98.873699999999999</v>
      </c>
      <c r="D8758" s="13"/>
      <c r="E8758" s="14">
        <f t="shared" si="1714"/>
        <v>98.873099999999994</v>
      </c>
      <c r="F8758" s="21">
        <f t="shared" si="1722"/>
        <v>6</v>
      </c>
      <c r="G8758" s="13"/>
      <c r="H8758" s="21">
        <f t="shared" si="1713"/>
        <v>5.9999999999999991</v>
      </c>
      <c r="I8758" s="13"/>
      <c r="J8758" s="11" t="str">
        <f t="shared" si="1719"/>
        <v>X</v>
      </c>
      <c r="K8758" s="11" t="str">
        <f t="shared" si="1720"/>
        <v/>
      </c>
      <c r="L8758" s="11" t="str">
        <f t="shared" si="1721"/>
        <v/>
      </c>
      <c r="M8758" s="13"/>
      <c r="X8758" s="13"/>
    </row>
    <row r="8759" spans="1:24" x14ac:dyDescent="0.3">
      <c r="A8759" s="13"/>
      <c r="B8759" s="11">
        <v>9777</v>
      </c>
      <c r="C8759" s="14">
        <f t="shared" si="1712"/>
        <v>98.878699999999995</v>
      </c>
      <c r="D8759" s="13"/>
      <c r="E8759" s="14">
        <f t="shared" si="1714"/>
        <v>98.878200000000007</v>
      </c>
      <c r="F8759" s="21">
        <f t="shared" si="1722"/>
        <v>6</v>
      </c>
      <c r="G8759" s="13"/>
      <c r="H8759" s="21">
        <f t="shared" si="1713"/>
        <v>5</v>
      </c>
      <c r="I8759" s="13"/>
      <c r="J8759" s="11" t="str">
        <f t="shared" si="1719"/>
        <v/>
      </c>
      <c r="K8759" s="11" t="str">
        <f t="shared" si="1720"/>
        <v/>
      </c>
      <c r="L8759" s="11" t="str">
        <f t="shared" si="1721"/>
        <v>O</v>
      </c>
      <c r="M8759" s="13"/>
      <c r="X8759" s="13"/>
    </row>
    <row r="8760" spans="1:24" x14ac:dyDescent="0.3">
      <c r="A8760" s="13"/>
      <c r="B8760" s="11">
        <v>9778</v>
      </c>
      <c r="C8760" s="14">
        <f t="shared" si="1712"/>
        <v>98.883799999999994</v>
      </c>
      <c r="D8760" s="13"/>
      <c r="E8760" s="14">
        <f t="shared" si="1714"/>
        <v>98.883200000000002</v>
      </c>
      <c r="F8760" s="21">
        <f t="shared" si="1722"/>
        <v>5</v>
      </c>
      <c r="G8760" s="13"/>
      <c r="H8760" s="21">
        <f t="shared" si="1713"/>
        <v>5.9999999999999991</v>
      </c>
      <c r="I8760" s="13"/>
      <c r="J8760" s="11" t="str">
        <f t="shared" si="1719"/>
        <v/>
      </c>
      <c r="K8760" s="11" t="str">
        <f t="shared" si="1720"/>
        <v>U</v>
      </c>
      <c r="L8760" s="11" t="str">
        <f t="shared" si="1721"/>
        <v/>
      </c>
      <c r="M8760" s="13"/>
      <c r="X8760" s="13"/>
    </row>
    <row r="8761" spans="1:24" x14ac:dyDescent="0.3">
      <c r="A8761" s="13"/>
      <c r="B8761" s="11">
        <v>9779</v>
      </c>
      <c r="C8761" s="14">
        <f t="shared" si="1712"/>
        <v>98.888800000000003</v>
      </c>
      <c r="D8761" s="13"/>
      <c r="E8761" s="14">
        <f t="shared" si="1714"/>
        <v>98.888300000000001</v>
      </c>
      <c r="F8761" s="21">
        <f t="shared" si="1722"/>
        <v>5</v>
      </c>
      <c r="G8761" s="13"/>
      <c r="H8761" s="21">
        <f t="shared" si="1713"/>
        <v>5</v>
      </c>
      <c r="I8761" s="13"/>
      <c r="J8761" s="11" t="str">
        <f t="shared" si="1719"/>
        <v>X</v>
      </c>
      <c r="K8761" s="11" t="str">
        <f t="shared" si="1720"/>
        <v/>
      </c>
      <c r="L8761" s="11" t="str">
        <f t="shared" si="1721"/>
        <v/>
      </c>
      <c r="M8761" s="13"/>
      <c r="X8761" s="13"/>
    </row>
    <row r="8762" spans="1:24" x14ac:dyDescent="0.3">
      <c r="A8762" s="13"/>
      <c r="B8762" s="11">
        <v>9780</v>
      </c>
      <c r="C8762" s="14">
        <f t="shared" si="1712"/>
        <v>98.893900000000002</v>
      </c>
      <c r="D8762" s="13"/>
      <c r="E8762" s="14">
        <f t="shared" si="1714"/>
        <v>98.8934</v>
      </c>
      <c r="F8762" s="21">
        <f t="shared" si="1722"/>
        <v>5</v>
      </c>
      <c r="G8762" s="13"/>
      <c r="H8762" s="21">
        <f t="shared" si="1713"/>
        <v>5</v>
      </c>
      <c r="I8762" s="13"/>
      <c r="J8762" s="11" t="str">
        <f t="shared" si="1719"/>
        <v>X</v>
      </c>
      <c r="K8762" s="11" t="str">
        <f t="shared" si="1720"/>
        <v/>
      </c>
      <c r="L8762" s="11" t="str">
        <f t="shared" si="1721"/>
        <v/>
      </c>
      <c r="M8762" s="13"/>
      <c r="X8762" s="13"/>
    </row>
    <row r="8763" spans="1:24" x14ac:dyDescent="0.3">
      <c r="A8763" s="13"/>
      <c r="B8763" s="11">
        <v>9781</v>
      </c>
      <c r="C8763" s="14">
        <f t="shared" si="1712"/>
        <v>98.898899999999998</v>
      </c>
      <c r="D8763" s="13"/>
      <c r="E8763" s="14">
        <f t="shared" si="1714"/>
        <v>98.898499999999999</v>
      </c>
      <c r="F8763" s="21">
        <f t="shared" si="1722"/>
        <v>5</v>
      </c>
      <c r="G8763" s="13"/>
      <c r="H8763" s="21">
        <f t="shared" si="1713"/>
        <v>4</v>
      </c>
      <c r="I8763" s="13"/>
      <c r="J8763" s="11" t="str">
        <f t="shared" si="1719"/>
        <v/>
      </c>
      <c r="K8763" s="11" t="str">
        <f t="shared" si="1720"/>
        <v/>
      </c>
      <c r="L8763" s="11" t="str">
        <f t="shared" si="1721"/>
        <v>O</v>
      </c>
      <c r="M8763" s="13"/>
      <c r="X8763" s="13"/>
    </row>
    <row r="8764" spans="1:24" x14ac:dyDescent="0.3">
      <c r="A8764" s="13"/>
      <c r="B8764" s="11">
        <v>9782</v>
      </c>
      <c r="C8764" s="14">
        <f t="shared" si="1712"/>
        <v>98.903999999999996</v>
      </c>
      <c r="D8764" s="13"/>
      <c r="E8764" s="14">
        <f t="shared" si="1714"/>
        <v>98.903599999999997</v>
      </c>
      <c r="F8764" s="21">
        <f t="shared" si="1722"/>
        <v>4</v>
      </c>
      <c r="G8764" s="13"/>
      <c r="H8764" s="21">
        <f t="shared" si="1713"/>
        <v>4</v>
      </c>
      <c r="I8764" s="13"/>
      <c r="J8764" s="11" t="str">
        <f t="shared" si="1719"/>
        <v>X</v>
      </c>
      <c r="K8764" s="11" t="str">
        <f t="shared" si="1720"/>
        <v/>
      </c>
      <c r="L8764" s="11" t="str">
        <f t="shared" si="1721"/>
        <v/>
      </c>
      <c r="M8764" s="13"/>
      <c r="X8764" s="13"/>
    </row>
    <row r="8765" spans="1:24" x14ac:dyDescent="0.3">
      <c r="A8765" s="13"/>
      <c r="B8765" s="11">
        <v>9783</v>
      </c>
      <c r="C8765" s="14">
        <f t="shared" si="1712"/>
        <v>98.909000000000006</v>
      </c>
      <c r="D8765" s="13"/>
      <c r="E8765" s="14">
        <f t="shared" si="1714"/>
        <v>98.908600000000007</v>
      </c>
      <c r="F8765" s="21">
        <f t="shared" si="1722"/>
        <v>4</v>
      </c>
      <c r="G8765" s="13"/>
      <c r="H8765" s="21">
        <f t="shared" si="1713"/>
        <v>4</v>
      </c>
      <c r="I8765" s="13"/>
      <c r="J8765" s="11" t="str">
        <f t="shared" si="1719"/>
        <v>X</v>
      </c>
      <c r="K8765" s="11" t="str">
        <f t="shared" si="1720"/>
        <v/>
      </c>
      <c r="L8765" s="11" t="str">
        <f t="shared" si="1721"/>
        <v/>
      </c>
      <c r="M8765" s="13"/>
      <c r="X8765" s="13"/>
    </row>
    <row r="8766" spans="1:24" x14ac:dyDescent="0.3">
      <c r="A8766" s="13"/>
      <c r="B8766" s="11">
        <v>9784</v>
      </c>
      <c r="C8766" s="14">
        <f t="shared" si="1712"/>
        <v>98.914100000000005</v>
      </c>
      <c r="D8766" s="13"/>
      <c r="E8766" s="14">
        <f t="shared" si="1714"/>
        <v>98.913700000000006</v>
      </c>
      <c r="F8766" s="21">
        <f t="shared" si="1722"/>
        <v>4</v>
      </c>
      <c r="G8766" s="13"/>
      <c r="H8766" s="21">
        <f t="shared" si="1713"/>
        <v>4</v>
      </c>
      <c r="I8766" s="13"/>
      <c r="J8766" s="11" t="str">
        <f t="shared" si="1719"/>
        <v>X</v>
      </c>
      <c r="K8766" s="11" t="str">
        <f t="shared" si="1720"/>
        <v/>
      </c>
      <c r="L8766" s="11" t="str">
        <f t="shared" si="1721"/>
        <v/>
      </c>
      <c r="M8766" s="13"/>
      <c r="X8766" s="13"/>
    </row>
    <row r="8767" spans="1:24" x14ac:dyDescent="0.3">
      <c r="A8767" s="13"/>
      <c r="B8767" s="11">
        <v>9785</v>
      </c>
      <c r="C8767" s="14">
        <f t="shared" si="1712"/>
        <v>98.919200000000004</v>
      </c>
      <c r="D8767" s="13"/>
      <c r="E8767" s="14">
        <f t="shared" si="1714"/>
        <v>98.918800000000005</v>
      </c>
      <c r="F8767" s="21">
        <f t="shared" si="1722"/>
        <v>4</v>
      </c>
      <c r="G8767" s="13"/>
      <c r="H8767" s="21">
        <f t="shared" si="1713"/>
        <v>4</v>
      </c>
      <c r="I8767" s="13"/>
      <c r="J8767" s="11" t="str">
        <f t="shared" si="1719"/>
        <v>X</v>
      </c>
      <c r="K8767" s="11" t="str">
        <f t="shared" si="1720"/>
        <v/>
      </c>
      <c r="L8767" s="11" t="str">
        <f t="shared" si="1721"/>
        <v/>
      </c>
      <c r="M8767" s="13"/>
      <c r="X8767" s="13"/>
    </row>
    <row r="8768" spans="1:24" x14ac:dyDescent="0.3">
      <c r="A8768" s="13"/>
      <c r="B8768" s="11">
        <v>9786</v>
      </c>
      <c r="C8768" s="14">
        <f t="shared" si="1712"/>
        <v>98.924199999999999</v>
      </c>
      <c r="D8768" s="13"/>
      <c r="E8768" s="14">
        <f t="shared" si="1714"/>
        <v>98.923900000000003</v>
      </c>
      <c r="F8768" s="21">
        <f t="shared" si="1722"/>
        <v>4</v>
      </c>
      <c r="G8768" s="13"/>
      <c r="H8768" s="21">
        <f t="shared" si="1713"/>
        <v>2.9999999999999996</v>
      </c>
      <c r="I8768" s="13"/>
      <c r="J8768" s="11" t="str">
        <f t="shared" si="1719"/>
        <v/>
      </c>
      <c r="K8768" s="11" t="str">
        <f t="shared" si="1720"/>
        <v/>
      </c>
      <c r="L8768" s="11" t="str">
        <f t="shared" si="1721"/>
        <v>O</v>
      </c>
      <c r="M8768" s="13"/>
      <c r="X8768" s="13"/>
    </row>
    <row r="8769" spans="1:24" x14ac:dyDescent="0.3">
      <c r="A8769" s="13"/>
      <c r="B8769" s="11">
        <v>9787</v>
      </c>
      <c r="C8769" s="14">
        <f t="shared" si="1712"/>
        <v>98.929299999999998</v>
      </c>
      <c r="D8769" s="13"/>
      <c r="E8769" s="14">
        <f t="shared" si="1714"/>
        <v>98.928899999999999</v>
      </c>
      <c r="F8769" s="21">
        <f t="shared" si="1722"/>
        <v>3</v>
      </c>
      <c r="G8769" s="13"/>
      <c r="H8769" s="21">
        <f t="shared" si="1713"/>
        <v>4</v>
      </c>
      <c r="I8769" s="13"/>
      <c r="J8769" s="11" t="str">
        <f t="shared" si="1719"/>
        <v/>
      </c>
      <c r="K8769" s="11" t="str">
        <f t="shared" si="1720"/>
        <v>U</v>
      </c>
      <c r="L8769" s="11" t="str">
        <f t="shared" si="1721"/>
        <v/>
      </c>
      <c r="M8769" s="13"/>
      <c r="X8769" s="13"/>
    </row>
    <row r="8770" spans="1:24" x14ac:dyDescent="0.3">
      <c r="A8770" s="13"/>
      <c r="B8770" s="11">
        <v>9788</v>
      </c>
      <c r="C8770" s="14">
        <f t="shared" si="1712"/>
        <v>98.934299999999993</v>
      </c>
      <c r="D8770" s="13"/>
      <c r="E8770" s="14">
        <f t="shared" si="1714"/>
        <v>98.933999999999997</v>
      </c>
      <c r="F8770" s="21">
        <f t="shared" si="1722"/>
        <v>3</v>
      </c>
      <c r="G8770" s="13"/>
      <c r="H8770" s="21">
        <f t="shared" si="1713"/>
        <v>2.9999999999999996</v>
      </c>
      <c r="I8770" s="13"/>
      <c r="J8770" s="11" t="str">
        <f t="shared" si="1719"/>
        <v>X</v>
      </c>
      <c r="K8770" s="11" t="str">
        <f t="shared" si="1720"/>
        <v/>
      </c>
      <c r="L8770" s="11" t="str">
        <f t="shared" si="1721"/>
        <v/>
      </c>
      <c r="M8770" s="13"/>
      <c r="X8770" s="13"/>
    </row>
    <row r="8771" spans="1:24" x14ac:dyDescent="0.3">
      <c r="A8771" s="13"/>
      <c r="B8771" s="11">
        <v>9789</v>
      </c>
      <c r="C8771" s="14">
        <f t="shared" si="1712"/>
        <v>98.939400000000006</v>
      </c>
      <c r="D8771" s="13"/>
      <c r="E8771" s="14">
        <f t="shared" si="1714"/>
        <v>98.939099999999996</v>
      </c>
      <c r="F8771" s="21">
        <f t="shared" si="1722"/>
        <v>3</v>
      </c>
      <c r="G8771" s="13"/>
      <c r="H8771" s="21">
        <f t="shared" si="1713"/>
        <v>2.9999999999999996</v>
      </c>
      <c r="I8771" s="13"/>
      <c r="J8771" s="11" t="str">
        <f t="shared" si="1719"/>
        <v>X</v>
      </c>
      <c r="K8771" s="11" t="str">
        <f t="shared" si="1720"/>
        <v/>
      </c>
      <c r="L8771" s="11" t="str">
        <f t="shared" si="1721"/>
        <v/>
      </c>
      <c r="M8771" s="13"/>
      <c r="X8771" s="13"/>
    </row>
    <row r="8772" spans="1:24" x14ac:dyDescent="0.3">
      <c r="A8772" s="13"/>
      <c r="B8772" s="11">
        <v>9790</v>
      </c>
      <c r="C8772" s="14">
        <f t="shared" si="1712"/>
        <v>98.944400000000002</v>
      </c>
      <c r="D8772" s="13"/>
      <c r="E8772" s="14">
        <f t="shared" si="1714"/>
        <v>98.944199999999995</v>
      </c>
      <c r="F8772" s="21">
        <f t="shared" si="1722"/>
        <v>3</v>
      </c>
      <c r="G8772" s="13"/>
      <c r="H8772" s="21">
        <f t="shared" si="1713"/>
        <v>2</v>
      </c>
      <c r="I8772" s="13"/>
      <c r="J8772" s="11" t="str">
        <f t="shared" si="1719"/>
        <v/>
      </c>
      <c r="K8772" s="11" t="str">
        <f t="shared" si="1720"/>
        <v/>
      </c>
      <c r="L8772" s="11" t="str">
        <f t="shared" si="1721"/>
        <v>O</v>
      </c>
      <c r="M8772" s="13"/>
      <c r="X8772" s="13"/>
    </row>
    <row r="8773" spans="1:24" x14ac:dyDescent="0.3">
      <c r="A8773" s="13"/>
      <c r="B8773" s="11">
        <v>9791</v>
      </c>
      <c r="C8773" s="14">
        <f t="shared" si="1712"/>
        <v>98.9495</v>
      </c>
      <c r="D8773" s="13"/>
      <c r="E8773" s="14">
        <f t="shared" si="1714"/>
        <v>98.949200000000005</v>
      </c>
      <c r="F8773" s="21">
        <f t="shared" si="1722"/>
        <v>2</v>
      </c>
      <c r="G8773" s="13"/>
      <c r="H8773" s="21">
        <f t="shared" si="1713"/>
        <v>2.9999999999999996</v>
      </c>
      <c r="I8773" s="13"/>
      <c r="J8773" s="11" t="str">
        <f t="shared" si="1719"/>
        <v/>
      </c>
      <c r="K8773" s="11" t="str">
        <f t="shared" si="1720"/>
        <v>U</v>
      </c>
      <c r="L8773" s="11" t="str">
        <f t="shared" si="1721"/>
        <v/>
      </c>
      <c r="M8773" s="13"/>
      <c r="X8773" s="13"/>
    </row>
    <row r="8774" spans="1:24" x14ac:dyDescent="0.3">
      <c r="A8774" s="13"/>
      <c r="B8774" s="11">
        <v>9792</v>
      </c>
      <c r="C8774" s="14">
        <f t="shared" ref="C8774:C8837" si="1723">ROUND(SQRT(B8774),4)</f>
        <v>98.954499999999996</v>
      </c>
      <c r="D8774" s="13"/>
      <c r="E8774" s="14">
        <f t="shared" si="1714"/>
        <v>98.954300000000003</v>
      </c>
      <c r="F8774" s="21">
        <f t="shared" si="1722"/>
        <v>2</v>
      </c>
      <c r="G8774" s="13"/>
      <c r="H8774" s="21">
        <f t="shared" si="1713"/>
        <v>2</v>
      </c>
      <c r="I8774" s="13"/>
      <c r="J8774" s="11" t="str">
        <f t="shared" si="1719"/>
        <v>X</v>
      </c>
      <c r="K8774" s="11" t="str">
        <f t="shared" si="1720"/>
        <v/>
      </c>
      <c r="L8774" s="11" t="str">
        <f t="shared" si="1721"/>
        <v/>
      </c>
      <c r="M8774" s="13"/>
      <c r="X8774" s="13"/>
    </row>
    <row r="8775" spans="1:24" x14ac:dyDescent="0.3">
      <c r="A8775" s="13"/>
      <c r="B8775" s="11">
        <v>9793</v>
      </c>
      <c r="C8775" s="14">
        <f t="shared" si="1723"/>
        <v>98.959599999999995</v>
      </c>
      <c r="D8775" s="13"/>
      <c r="E8775" s="14">
        <f t="shared" si="1714"/>
        <v>98.959400000000002</v>
      </c>
      <c r="F8775" s="21">
        <f t="shared" si="1722"/>
        <v>2</v>
      </c>
      <c r="G8775" s="13"/>
      <c r="H8775" s="21">
        <f t="shared" ref="H8775:H8838" si="1724">ROUND(C8775-E8775,4)*10000</f>
        <v>2</v>
      </c>
      <c r="I8775" s="13"/>
      <c r="J8775" s="11" t="str">
        <f t="shared" si="1719"/>
        <v>X</v>
      </c>
      <c r="K8775" s="11" t="str">
        <f t="shared" si="1720"/>
        <v/>
      </c>
      <c r="L8775" s="11" t="str">
        <f t="shared" si="1721"/>
        <v/>
      </c>
      <c r="M8775" s="13"/>
      <c r="X8775" s="13"/>
    </row>
    <row r="8776" spans="1:24" x14ac:dyDescent="0.3">
      <c r="A8776" s="13"/>
      <c r="B8776" s="11">
        <v>9794</v>
      </c>
      <c r="C8776" s="14">
        <f t="shared" si="1723"/>
        <v>98.964600000000004</v>
      </c>
      <c r="D8776" s="13"/>
      <c r="E8776" s="14">
        <f t="shared" si="1714"/>
        <v>98.964500000000001</v>
      </c>
      <c r="F8776" s="21">
        <f t="shared" si="1722"/>
        <v>2</v>
      </c>
      <c r="G8776" s="13"/>
      <c r="H8776" s="21">
        <f t="shared" si="1724"/>
        <v>1</v>
      </c>
      <c r="I8776" s="13"/>
      <c r="J8776" s="11" t="str">
        <f t="shared" si="1719"/>
        <v/>
      </c>
      <c r="K8776" s="11" t="str">
        <f t="shared" si="1720"/>
        <v/>
      </c>
      <c r="L8776" s="11" t="str">
        <f t="shared" si="1721"/>
        <v>O</v>
      </c>
      <c r="M8776" s="13"/>
      <c r="X8776" s="13"/>
    </row>
    <row r="8777" spans="1:24" x14ac:dyDescent="0.3">
      <c r="A8777" s="13"/>
      <c r="B8777" s="11">
        <v>9795</v>
      </c>
      <c r="C8777" s="14">
        <f t="shared" si="1723"/>
        <v>98.969700000000003</v>
      </c>
      <c r="D8777" s="13"/>
      <c r="E8777" s="14">
        <f t="shared" si="1714"/>
        <v>98.969499999999996</v>
      </c>
      <c r="F8777" s="21">
        <f t="shared" si="1722"/>
        <v>1</v>
      </c>
      <c r="G8777" s="13"/>
      <c r="H8777" s="21">
        <f t="shared" si="1724"/>
        <v>2</v>
      </c>
      <c r="I8777" s="13"/>
      <c r="J8777" s="11" t="str">
        <f t="shared" si="1719"/>
        <v/>
      </c>
      <c r="K8777" s="11" t="str">
        <f t="shared" si="1720"/>
        <v>U</v>
      </c>
      <c r="L8777" s="11" t="str">
        <f t="shared" si="1721"/>
        <v/>
      </c>
      <c r="M8777" s="13"/>
      <c r="X8777" s="13"/>
    </row>
    <row r="8778" spans="1:24" x14ac:dyDescent="0.3">
      <c r="A8778" s="13"/>
      <c r="B8778" s="11">
        <v>9796</v>
      </c>
      <c r="C8778" s="14">
        <f t="shared" si="1723"/>
        <v>98.974699999999999</v>
      </c>
      <c r="D8778" s="13"/>
      <c r="E8778" s="14">
        <f t="shared" si="1714"/>
        <v>98.974599999999995</v>
      </c>
      <c r="F8778" s="21">
        <f t="shared" si="1722"/>
        <v>1</v>
      </c>
      <c r="G8778" s="13"/>
      <c r="H8778" s="21">
        <f t="shared" si="1724"/>
        <v>1</v>
      </c>
      <c r="I8778" s="13"/>
      <c r="J8778" s="11" t="str">
        <f t="shared" si="1719"/>
        <v>X</v>
      </c>
      <c r="K8778" s="11" t="str">
        <f t="shared" si="1720"/>
        <v/>
      </c>
      <c r="L8778" s="11" t="str">
        <f t="shared" si="1721"/>
        <v/>
      </c>
      <c r="M8778" s="13"/>
      <c r="X8778" s="13"/>
    </row>
    <row r="8779" spans="1:24" x14ac:dyDescent="0.3">
      <c r="A8779" s="13"/>
      <c r="B8779" s="11">
        <v>9797</v>
      </c>
      <c r="C8779" s="14">
        <f t="shared" si="1723"/>
        <v>98.979799999999997</v>
      </c>
      <c r="D8779" s="13"/>
      <c r="E8779" s="14">
        <f>ROUND(98+(B8779-9604)/197,4)</f>
        <v>98.979699999999994</v>
      </c>
      <c r="F8779" s="21">
        <f t="shared" si="1722"/>
        <v>1</v>
      </c>
      <c r="G8779" s="13"/>
      <c r="H8779" s="21">
        <f t="shared" si="1724"/>
        <v>1</v>
      </c>
      <c r="I8779" s="13"/>
      <c r="J8779" s="11" t="str">
        <f t="shared" si="1719"/>
        <v>X</v>
      </c>
      <c r="K8779" s="11" t="str">
        <f t="shared" si="1720"/>
        <v/>
      </c>
      <c r="L8779" s="11" t="str">
        <f t="shared" si="1721"/>
        <v/>
      </c>
      <c r="M8779" s="13"/>
      <c r="X8779" s="13"/>
    </row>
    <row r="8780" spans="1:24" x14ac:dyDescent="0.3">
      <c r="A8780" s="13"/>
      <c r="B8780" s="11">
        <v>9798</v>
      </c>
      <c r="C8780" s="14">
        <f t="shared" si="1723"/>
        <v>98.984800000000007</v>
      </c>
      <c r="D8780" s="13"/>
      <c r="E8780" s="14">
        <f>ROUND(98+(B8780-9604)/197,4)</f>
        <v>98.984800000000007</v>
      </c>
      <c r="F8780" s="21">
        <f t="shared" si="1722"/>
        <v>1</v>
      </c>
      <c r="G8780" s="13"/>
      <c r="H8780" s="21">
        <f t="shared" si="1724"/>
        <v>0</v>
      </c>
      <c r="I8780" s="13"/>
      <c r="J8780" s="11" t="str">
        <f t="shared" si="1719"/>
        <v/>
      </c>
      <c r="K8780" s="11" t="str">
        <f t="shared" si="1720"/>
        <v/>
      </c>
      <c r="L8780" s="11" t="str">
        <f t="shared" si="1721"/>
        <v>O</v>
      </c>
      <c r="M8780" s="13"/>
      <c r="X8780" s="13"/>
    </row>
    <row r="8781" spans="1:24" x14ac:dyDescent="0.3">
      <c r="A8781" s="13"/>
      <c r="B8781" s="11">
        <v>9799</v>
      </c>
      <c r="C8781" s="14">
        <f t="shared" si="1723"/>
        <v>98.989900000000006</v>
      </c>
      <c r="D8781" s="13"/>
      <c r="E8781" s="14">
        <f>ROUND(98+(B8781-9604)/197,4)</f>
        <v>98.989800000000002</v>
      </c>
      <c r="F8781" s="21">
        <f t="shared" si="1722"/>
        <v>0</v>
      </c>
      <c r="G8781" s="13"/>
      <c r="H8781" s="21">
        <f t="shared" si="1724"/>
        <v>1</v>
      </c>
      <c r="I8781" s="13"/>
      <c r="J8781" s="11" t="str">
        <f t="shared" si="1719"/>
        <v/>
      </c>
      <c r="K8781" s="11" t="str">
        <f t="shared" si="1720"/>
        <v>U</v>
      </c>
      <c r="L8781" s="11" t="str">
        <f t="shared" si="1721"/>
        <v/>
      </c>
      <c r="M8781" s="13"/>
      <c r="X8781" s="13"/>
    </row>
    <row r="8782" spans="1:24" x14ac:dyDescent="0.3">
      <c r="A8782" s="13"/>
      <c r="B8782" s="11">
        <v>9800</v>
      </c>
      <c r="C8782" s="14">
        <f t="shared" si="1723"/>
        <v>98.994900000000001</v>
      </c>
      <c r="D8782" s="13"/>
      <c r="E8782" s="14">
        <f>ROUND(98+(B8782-9604)/197,4)</f>
        <v>98.994900000000001</v>
      </c>
      <c r="F8782" s="21">
        <f t="shared" si="1722"/>
        <v>0</v>
      </c>
      <c r="G8782" s="13"/>
      <c r="H8782" s="21">
        <f t="shared" si="1724"/>
        <v>0</v>
      </c>
      <c r="I8782" s="13"/>
      <c r="J8782" s="11" t="str">
        <f t="shared" si="1719"/>
        <v>X</v>
      </c>
      <c r="K8782" s="11" t="str">
        <f t="shared" si="1720"/>
        <v/>
      </c>
      <c r="L8782" s="11" t="str">
        <f t="shared" si="1721"/>
        <v/>
      </c>
      <c r="M8782" s="13"/>
      <c r="X8782" s="13"/>
    </row>
    <row r="8783" spans="1:24" x14ac:dyDescent="0.3">
      <c r="A8783" s="13"/>
      <c r="B8783" s="11">
        <v>9801</v>
      </c>
      <c r="C8783" s="14">
        <f t="shared" si="1723"/>
        <v>99</v>
      </c>
      <c r="D8783" s="13"/>
      <c r="E8783" s="14">
        <f>98+(B8783-9604)/197</f>
        <v>99</v>
      </c>
      <c r="F8783" s="20"/>
      <c r="G8783" s="13"/>
      <c r="H8783" s="21">
        <f t="shared" si="1724"/>
        <v>0</v>
      </c>
      <c r="I8783" s="13"/>
      <c r="J8783" s="10">
        <f>COUNTIF(J8587:J8782,"X")</f>
        <v>125</v>
      </c>
      <c r="K8783" s="10">
        <f>COUNTIF(K8587:K8782,"U")</f>
        <v>7</v>
      </c>
      <c r="L8783" s="10">
        <f>COUNTIF(L8587:L8782,"O")</f>
        <v>64</v>
      </c>
      <c r="M8783" s="13"/>
      <c r="X8783" s="13"/>
    </row>
    <row r="8784" spans="1:24" x14ac:dyDescent="0.3">
      <c r="A8784" s="13"/>
      <c r="B8784" s="11">
        <v>9802</v>
      </c>
      <c r="C8784" s="14">
        <f t="shared" si="1723"/>
        <v>99.005099999999999</v>
      </c>
      <c r="D8784" s="13"/>
      <c r="E8784" s="14">
        <f t="shared" ref="E8784:E8847" si="1725">ROUND(99+(B8784-9801)/199,4)</f>
        <v>99.004999999999995</v>
      </c>
      <c r="F8784" s="21">
        <f t="shared" ref="F8784:F8810" si="1726">ROUND(((E8784-99)/0.14)*(13/2),0)</f>
        <v>0</v>
      </c>
      <c r="G8784" s="13"/>
      <c r="H8784" s="21">
        <f t="shared" si="1724"/>
        <v>1</v>
      </c>
      <c r="I8784" s="13"/>
      <c r="J8784" s="11" t="str">
        <f t="shared" ref="J8784:J8815" si="1727">IF(H8784=F8784,"X","")</f>
        <v/>
      </c>
      <c r="K8784" s="11" t="str">
        <f t="shared" ref="K8784:K8815" si="1728">IF(H8784&gt;F8784,"U","")</f>
        <v>U</v>
      </c>
      <c r="L8784" s="11" t="str">
        <f t="shared" ref="L8784:L8815" si="1729">IF(H8784&lt;F8784,"O","")</f>
        <v/>
      </c>
      <c r="M8784" s="13"/>
      <c r="X8784" s="13"/>
    </row>
    <row r="8785" spans="1:24" x14ac:dyDescent="0.3">
      <c r="A8785" s="13"/>
      <c r="B8785" s="11">
        <v>9803</v>
      </c>
      <c r="C8785" s="14">
        <f t="shared" si="1723"/>
        <v>99.010099999999994</v>
      </c>
      <c r="D8785" s="13"/>
      <c r="E8785" s="14">
        <f t="shared" si="1725"/>
        <v>99.010099999999994</v>
      </c>
      <c r="F8785" s="21">
        <f t="shared" si="1726"/>
        <v>0</v>
      </c>
      <c r="G8785" s="13"/>
      <c r="H8785" s="21">
        <f t="shared" si="1724"/>
        <v>0</v>
      </c>
      <c r="I8785" s="13"/>
      <c r="J8785" s="11" t="str">
        <f t="shared" si="1727"/>
        <v>X</v>
      </c>
      <c r="K8785" s="11" t="str">
        <f t="shared" si="1728"/>
        <v/>
      </c>
      <c r="L8785" s="11" t="str">
        <f t="shared" si="1729"/>
        <v/>
      </c>
      <c r="M8785" s="13"/>
      <c r="X8785" s="13"/>
    </row>
    <row r="8786" spans="1:24" x14ac:dyDescent="0.3">
      <c r="A8786" s="13"/>
      <c r="B8786" s="11">
        <v>9804</v>
      </c>
      <c r="C8786" s="14">
        <f t="shared" si="1723"/>
        <v>99.015199999999993</v>
      </c>
      <c r="D8786" s="13"/>
      <c r="E8786" s="14">
        <f t="shared" si="1725"/>
        <v>99.015100000000004</v>
      </c>
      <c r="F8786" s="21">
        <f t="shared" si="1726"/>
        <v>1</v>
      </c>
      <c r="G8786" s="13"/>
      <c r="H8786" s="21">
        <f t="shared" si="1724"/>
        <v>1</v>
      </c>
      <c r="I8786" s="13"/>
      <c r="J8786" s="11" t="str">
        <f t="shared" si="1727"/>
        <v>X</v>
      </c>
      <c r="K8786" s="11" t="str">
        <f t="shared" si="1728"/>
        <v/>
      </c>
      <c r="L8786" s="11" t="str">
        <f t="shared" si="1729"/>
        <v/>
      </c>
      <c r="M8786" s="13"/>
      <c r="X8786" s="13"/>
    </row>
    <row r="8787" spans="1:24" x14ac:dyDescent="0.3">
      <c r="A8787" s="13"/>
      <c r="B8787" s="11">
        <v>9805</v>
      </c>
      <c r="C8787" s="14">
        <f t="shared" si="1723"/>
        <v>99.020200000000003</v>
      </c>
      <c r="D8787" s="13"/>
      <c r="E8787" s="14">
        <f t="shared" si="1725"/>
        <v>99.020099999999999</v>
      </c>
      <c r="F8787" s="21">
        <f t="shared" si="1726"/>
        <v>1</v>
      </c>
      <c r="G8787" s="13"/>
      <c r="H8787" s="21">
        <f t="shared" si="1724"/>
        <v>1</v>
      </c>
      <c r="I8787" s="13"/>
      <c r="J8787" s="11" t="str">
        <f t="shared" si="1727"/>
        <v>X</v>
      </c>
      <c r="K8787" s="11" t="str">
        <f t="shared" si="1728"/>
        <v/>
      </c>
      <c r="L8787" s="11" t="str">
        <f t="shared" si="1729"/>
        <v/>
      </c>
      <c r="M8787" s="13"/>
      <c r="X8787" s="13"/>
    </row>
    <row r="8788" spans="1:24" x14ac:dyDescent="0.3">
      <c r="A8788" s="13"/>
      <c r="B8788" s="11">
        <v>9806</v>
      </c>
      <c r="C8788" s="14">
        <f t="shared" si="1723"/>
        <v>99.025199999999998</v>
      </c>
      <c r="D8788" s="13"/>
      <c r="E8788" s="14">
        <f t="shared" si="1725"/>
        <v>99.025099999999995</v>
      </c>
      <c r="F8788" s="21">
        <f t="shared" si="1726"/>
        <v>1</v>
      </c>
      <c r="G8788" s="13"/>
      <c r="H8788" s="21">
        <f t="shared" si="1724"/>
        <v>1</v>
      </c>
      <c r="I8788" s="13"/>
      <c r="J8788" s="11" t="str">
        <f t="shared" si="1727"/>
        <v>X</v>
      </c>
      <c r="K8788" s="11" t="str">
        <f t="shared" si="1728"/>
        <v/>
      </c>
      <c r="L8788" s="11" t="str">
        <f t="shared" si="1729"/>
        <v/>
      </c>
      <c r="M8788" s="13"/>
      <c r="X8788" s="13"/>
    </row>
    <row r="8789" spans="1:24" x14ac:dyDescent="0.3">
      <c r="A8789" s="13"/>
      <c r="B8789" s="11">
        <v>9807</v>
      </c>
      <c r="C8789" s="14">
        <f t="shared" si="1723"/>
        <v>99.030299999999997</v>
      </c>
      <c r="D8789" s="13"/>
      <c r="E8789" s="14">
        <f t="shared" si="1725"/>
        <v>99.030199999999994</v>
      </c>
      <c r="F8789" s="21">
        <f t="shared" si="1726"/>
        <v>1</v>
      </c>
      <c r="G8789" s="13"/>
      <c r="H8789" s="21">
        <f t="shared" si="1724"/>
        <v>1</v>
      </c>
      <c r="I8789" s="13"/>
      <c r="J8789" s="11" t="str">
        <f t="shared" si="1727"/>
        <v>X</v>
      </c>
      <c r="K8789" s="11" t="str">
        <f t="shared" si="1728"/>
        <v/>
      </c>
      <c r="L8789" s="11" t="str">
        <f t="shared" si="1729"/>
        <v/>
      </c>
      <c r="M8789" s="13"/>
      <c r="X8789" s="13"/>
    </row>
    <row r="8790" spans="1:24" x14ac:dyDescent="0.3">
      <c r="A8790" s="13"/>
      <c r="B8790" s="11">
        <v>9808</v>
      </c>
      <c r="C8790" s="14">
        <f t="shared" si="1723"/>
        <v>99.035300000000007</v>
      </c>
      <c r="D8790" s="13"/>
      <c r="E8790" s="14">
        <f t="shared" si="1725"/>
        <v>99.035200000000003</v>
      </c>
      <c r="F8790" s="21">
        <f t="shared" si="1726"/>
        <v>2</v>
      </c>
      <c r="G8790" s="13"/>
      <c r="H8790" s="21">
        <f t="shared" si="1724"/>
        <v>1</v>
      </c>
      <c r="I8790" s="13"/>
      <c r="J8790" s="11" t="str">
        <f t="shared" si="1727"/>
        <v/>
      </c>
      <c r="K8790" s="11" t="str">
        <f t="shared" si="1728"/>
        <v/>
      </c>
      <c r="L8790" s="11" t="str">
        <f t="shared" si="1729"/>
        <v>O</v>
      </c>
      <c r="M8790" s="13"/>
      <c r="X8790" s="13"/>
    </row>
    <row r="8791" spans="1:24" x14ac:dyDescent="0.3">
      <c r="A8791" s="13"/>
      <c r="B8791" s="11">
        <v>9809</v>
      </c>
      <c r="C8791" s="14">
        <f t="shared" si="1723"/>
        <v>99.040400000000005</v>
      </c>
      <c r="D8791" s="13"/>
      <c r="E8791" s="14">
        <f t="shared" si="1725"/>
        <v>99.040199999999999</v>
      </c>
      <c r="F8791" s="21">
        <f t="shared" si="1726"/>
        <v>2</v>
      </c>
      <c r="G8791" s="13"/>
      <c r="H8791" s="21">
        <f t="shared" si="1724"/>
        <v>2</v>
      </c>
      <c r="I8791" s="13"/>
      <c r="J8791" s="11" t="str">
        <f t="shared" si="1727"/>
        <v>X</v>
      </c>
      <c r="K8791" s="11" t="str">
        <f t="shared" si="1728"/>
        <v/>
      </c>
      <c r="L8791" s="11" t="str">
        <f t="shared" si="1729"/>
        <v/>
      </c>
      <c r="M8791" s="13"/>
      <c r="X8791" s="13"/>
    </row>
    <row r="8792" spans="1:24" x14ac:dyDescent="0.3">
      <c r="A8792" s="13"/>
      <c r="B8792" s="11">
        <v>9810</v>
      </c>
      <c r="C8792" s="14">
        <f t="shared" si="1723"/>
        <v>99.045400000000001</v>
      </c>
      <c r="D8792" s="13"/>
      <c r="E8792" s="14">
        <f t="shared" si="1725"/>
        <v>99.045199999999994</v>
      </c>
      <c r="F8792" s="21">
        <f t="shared" si="1726"/>
        <v>2</v>
      </c>
      <c r="G8792" s="13"/>
      <c r="H8792" s="21">
        <f t="shared" si="1724"/>
        <v>2</v>
      </c>
      <c r="I8792" s="13"/>
      <c r="J8792" s="11" t="str">
        <f t="shared" si="1727"/>
        <v>X</v>
      </c>
      <c r="K8792" s="11" t="str">
        <f t="shared" si="1728"/>
        <v/>
      </c>
      <c r="L8792" s="11" t="str">
        <f t="shared" si="1729"/>
        <v/>
      </c>
      <c r="M8792" s="13"/>
      <c r="X8792" s="13"/>
    </row>
    <row r="8793" spans="1:24" x14ac:dyDescent="0.3">
      <c r="A8793" s="13"/>
      <c r="B8793" s="11">
        <v>9811</v>
      </c>
      <c r="C8793" s="14">
        <f t="shared" si="1723"/>
        <v>99.0505</v>
      </c>
      <c r="D8793" s="13"/>
      <c r="E8793" s="14">
        <f t="shared" si="1725"/>
        <v>99.050299999999993</v>
      </c>
      <c r="F8793" s="21">
        <f t="shared" si="1726"/>
        <v>2</v>
      </c>
      <c r="G8793" s="13"/>
      <c r="H8793" s="21">
        <f t="shared" si="1724"/>
        <v>2</v>
      </c>
      <c r="I8793" s="13"/>
      <c r="J8793" s="11" t="str">
        <f t="shared" si="1727"/>
        <v>X</v>
      </c>
      <c r="K8793" s="11" t="str">
        <f t="shared" si="1728"/>
        <v/>
      </c>
      <c r="L8793" s="11" t="str">
        <f t="shared" si="1729"/>
        <v/>
      </c>
      <c r="M8793" s="13"/>
      <c r="X8793" s="13"/>
    </row>
    <row r="8794" spans="1:24" x14ac:dyDescent="0.3">
      <c r="A8794" s="13"/>
      <c r="B8794" s="11">
        <v>9812</v>
      </c>
      <c r="C8794" s="14">
        <f t="shared" si="1723"/>
        <v>99.055499999999995</v>
      </c>
      <c r="D8794" s="13"/>
      <c r="E8794" s="14">
        <f t="shared" si="1725"/>
        <v>99.055300000000003</v>
      </c>
      <c r="F8794" s="21">
        <f t="shared" si="1726"/>
        <v>3</v>
      </c>
      <c r="G8794" s="13"/>
      <c r="H8794" s="21">
        <f t="shared" si="1724"/>
        <v>2</v>
      </c>
      <c r="I8794" s="13"/>
      <c r="J8794" s="11" t="str">
        <f t="shared" si="1727"/>
        <v/>
      </c>
      <c r="K8794" s="11" t="str">
        <f t="shared" si="1728"/>
        <v/>
      </c>
      <c r="L8794" s="11" t="str">
        <f t="shared" si="1729"/>
        <v>O</v>
      </c>
      <c r="M8794" s="13"/>
      <c r="X8794" s="13"/>
    </row>
    <row r="8795" spans="1:24" x14ac:dyDescent="0.3">
      <c r="A8795" s="13"/>
      <c r="B8795" s="11">
        <v>9813</v>
      </c>
      <c r="C8795" s="14">
        <f t="shared" si="1723"/>
        <v>99.060599999999994</v>
      </c>
      <c r="D8795" s="13"/>
      <c r="E8795" s="14">
        <f t="shared" si="1725"/>
        <v>99.060299999999998</v>
      </c>
      <c r="F8795" s="21">
        <f t="shared" si="1726"/>
        <v>3</v>
      </c>
      <c r="G8795" s="13"/>
      <c r="H8795" s="21">
        <f t="shared" si="1724"/>
        <v>2.9999999999999996</v>
      </c>
      <c r="I8795" s="13"/>
      <c r="J8795" s="11" t="str">
        <f t="shared" si="1727"/>
        <v>X</v>
      </c>
      <c r="K8795" s="11" t="str">
        <f t="shared" si="1728"/>
        <v/>
      </c>
      <c r="L8795" s="11" t="str">
        <f t="shared" si="1729"/>
        <v/>
      </c>
      <c r="M8795" s="13"/>
      <c r="X8795" s="13"/>
    </row>
    <row r="8796" spans="1:24" x14ac:dyDescent="0.3">
      <c r="A8796" s="13"/>
      <c r="B8796" s="11">
        <v>9814</v>
      </c>
      <c r="C8796" s="14">
        <f t="shared" si="1723"/>
        <v>99.065600000000003</v>
      </c>
      <c r="D8796" s="13"/>
      <c r="E8796" s="14">
        <f t="shared" si="1725"/>
        <v>99.065299999999993</v>
      </c>
      <c r="F8796" s="21">
        <f t="shared" si="1726"/>
        <v>3</v>
      </c>
      <c r="G8796" s="13"/>
      <c r="H8796" s="21">
        <f t="shared" si="1724"/>
        <v>2.9999999999999996</v>
      </c>
      <c r="I8796" s="13"/>
      <c r="J8796" s="11" t="str">
        <f t="shared" si="1727"/>
        <v>X</v>
      </c>
      <c r="K8796" s="11" t="str">
        <f t="shared" si="1728"/>
        <v/>
      </c>
      <c r="L8796" s="11" t="str">
        <f t="shared" si="1729"/>
        <v/>
      </c>
      <c r="M8796" s="13"/>
      <c r="X8796" s="13"/>
    </row>
    <row r="8797" spans="1:24" x14ac:dyDescent="0.3">
      <c r="A8797" s="13"/>
      <c r="B8797" s="11">
        <v>9815</v>
      </c>
      <c r="C8797" s="14">
        <f t="shared" si="1723"/>
        <v>99.070700000000002</v>
      </c>
      <c r="D8797" s="13"/>
      <c r="E8797" s="14">
        <f t="shared" si="1725"/>
        <v>99.070400000000006</v>
      </c>
      <c r="F8797" s="21">
        <f t="shared" si="1726"/>
        <v>3</v>
      </c>
      <c r="G8797" s="13"/>
      <c r="H8797" s="21">
        <f t="shared" si="1724"/>
        <v>2.9999999999999996</v>
      </c>
      <c r="I8797" s="13"/>
      <c r="J8797" s="11" t="str">
        <f t="shared" si="1727"/>
        <v>X</v>
      </c>
      <c r="K8797" s="11" t="str">
        <f t="shared" si="1728"/>
        <v/>
      </c>
      <c r="L8797" s="11" t="str">
        <f t="shared" si="1729"/>
        <v/>
      </c>
      <c r="M8797" s="13"/>
      <c r="X8797" s="13"/>
    </row>
    <row r="8798" spans="1:24" x14ac:dyDescent="0.3">
      <c r="A8798" s="13"/>
      <c r="B8798" s="11">
        <v>9816</v>
      </c>
      <c r="C8798" s="14">
        <f t="shared" si="1723"/>
        <v>99.075699999999998</v>
      </c>
      <c r="D8798" s="13"/>
      <c r="E8798" s="14">
        <f t="shared" si="1725"/>
        <v>99.075400000000002</v>
      </c>
      <c r="F8798" s="21">
        <f t="shared" si="1726"/>
        <v>4</v>
      </c>
      <c r="G8798" s="13"/>
      <c r="H8798" s="21">
        <f t="shared" si="1724"/>
        <v>2.9999999999999996</v>
      </c>
      <c r="I8798" s="13"/>
      <c r="J8798" s="11" t="str">
        <f t="shared" si="1727"/>
        <v/>
      </c>
      <c r="K8798" s="11" t="str">
        <f t="shared" si="1728"/>
        <v/>
      </c>
      <c r="L8798" s="11" t="str">
        <f t="shared" si="1729"/>
        <v>O</v>
      </c>
      <c r="M8798" s="13"/>
      <c r="X8798" s="13"/>
    </row>
    <row r="8799" spans="1:24" x14ac:dyDescent="0.3">
      <c r="A8799" s="13"/>
      <c r="B8799" s="11">
        <v>9817</v>
      </c>
      <c r="C8799" s="14">
        <f t="shared" si="1723"/>
        <v>99.080799999999996</v>
      </c>
      <c r="D8799" s="13"/>
      <c r="E8799" s="14">
        <f t="shared" si="1725"/>
        <v>99.080399999999997</v>
      </c>
      <c r="F8799" s="21">
        <f t="shared" si="1726"/>
        <v>4</v>
      </c>
      <c r="G8799" s="13"/>
      <c r="H8799" s="21">
        <f t="shared" si="1724"/>
        <v>4</v>
      </c>
      <c r="I8799" s="13"/>
      <c r="J8799" s="11" t="str">
        <f t="shared" si="1727"/>
        <v>X</v>
      </c>
      <c r="K8799" s="11" t="str">
        <f t="shared" si="1728"/>
        <v/>
      </c>
      <c r="L8799" s="11" t="str">
        <f t="shared" si="1729"/>
        <v/>
      </c>
      <c r="M8799" s="13"/>
      <c r="X8799" s="13"/>
    </row>
    <row r="8800" spans="1:24" x14ac:dyDescent="0.3">
      <c r="A8800" s="13"/>
      <c r="B8800" s="11">
        <v>9818</v>
      </c>
      <c r="C8800" s="14">
        <f t="shared" si="1723"/>
        <v>99.085800000000006</v>
      </c>
      <c r="D8800" s="13"/>
      <c r="E8800" s="14">
        <f t="shared" si="1725"/>
        <v>99.085400000000007</v>
      </c>
      <c r="F8800" s="21">
        <f t="shared" si="1726"/>
        <v>4</v>
      </c>
      <c r="G8800" s="13"/>
      <c r="H8800" s="21">
        <f t="shared" si="1724"/>
        <v>4</v>
      </c>
      <c r="I8800" s="13"/>
      <c r="J8800" s="11" t="str">
        <f t="shared" si="1727"/>
        <v>X</v>
      </c>
      <c r="K8800" s="11" t="str">
        <f t="shared" si="1728"/>
        <v/>
      </c>
      <c r="L8800" s="11" t="str">
        <f t="shared" si="1729"/>
        <v/>
      </c>
      <c r="M8800" s="13"/>
      <c r="X8800" s="13"/>
    </row>
    <row r="8801" spans="1:24" x14ac:dyDescent="0.3">
      <c r="A8801" s="13"/>
      <c r="B8801" s="11">
        <v>9819</v>
      </c>
      <c r="C8801" s="14">
        <f t="shared" si="1723"/>
        <v>99.090900000000005</v>
      </c>
      <c r="D8801" s="13"/>
      <c r="E8801" s="14">
        <f t="shared" si="1725"/>
        <v>99.090500000000006</v>
      </c>
      <c r="F8801" s="21">
        <f t="shared" si="1726"/>
        <v>4</v>
      </c>
      <c r="G8801" s="13"/>
      <c r="H8801" s="21">
        <f t="shared" si="1724"/>
        <v>4</v>
      </c>
      <c r="I8801" s="13"/>
      <c r="J8801" s="11" t="str">
        <f t="shared" si="1727"/>
        <v>X</v>
      </c>
      <c r="K8801" s="11" t="str">
        <f t="shared" si="1728"/>
        <v/>
      </c>
      <c r="L8801" s="11" t="str">
        <f t="shared" si="1729"/>
        <v/>
      </c>
      <c r="M8801" s="13"/>
      <c r="X8801" s="13"/>
    </row>
    <row r="8802" spans="1:24" x14ac:dyDescent="0.3">
      <c r="A8802" s="13"/>
      <c r="B8802" s="11">
        <v>9820</v>
      </c>
      <c r="C8802" s="14">
        <f t="shared" si="1723"/>
        <v>99.0959</v>
      </c>
      <c r="D8802" s="13"/>
      <c r="E8802" s="14">
        <f t="shared" si="1725"/>
        <v>99.095500000000001</v>
      </c>
      <c r="F8802" s="21">
        <f t="shared" si="1726"/>
        <v>4</v>
      </c>
      <c r="G8802" s="13"/>
      <c r="H8802" s="21">
        <f t="shared" si="1724"/>
        <v>4</v>
      </c>
      <c r="I8802" s="13"/>
      <c r="J8802" s="11" t="str">
        <f t="shared" si="1727"/>
        <v>X</v>
      </c>
      <c r="K8802" s="11" t="str">
        <f t="shared" si="1728"/>
        <v/>
      </c>
      <c r="L8802" s="11" t="str">
        <f t="shared" si="1729"/>
        <v/>
      </c>
      <c r="M8802" s="13"/>
      <c r="X8802" s="13"/>
    </row>
    <row r="8803" spans="1:24" x14ac:dyDescent="0.3">
      <c r="A8803" s="13"/>
      <c r="B8803" s="11">
        <v>9821</v>
      </c>
      <c r="C8803" s="14">
        <f t="shared" si="1723"/>
        <v>99.100999999999999</v>
      </c>
      <c r="D8803" s="13"/>
      <c r="E8803" s="14">
        <f t="shared" si="1725"/>
        <v>99.100499999999997</v>
      </c>
      <c r="F8803" s="21">
        <f t="shared" si="1726"/>
        <v>5</v>
      </c>
      <c r="G8803" s="13"/>
      <c r="H8803" s="21">
        <f t="shared" si="1724"/>
        <v>5</v>
      </c>
      <c r="I8803" s="13"/>
      <c r="J8803" s="11" t="str">
        <f t="shared" si="1727"/>
        <v>X</v>
      </c>
      <c r="K8803" s="11" t="str">
        <f t="shared" si="1728"/>
        <v/>
      </c>
      <c r="L8803" s="11" t="str">
        <f t="shared" si="1729"/>
        <v/>
      </c>
      <c r="M8803" s="13"/>
      <c r="X8803" s="13"/>
    </row>
    <row r="8804" spans="1:24" x14ac:dyDescent="0.3">
      <c r="A8804" s="13"/>
      <c r="B8804" s="11">
        <v>9822</v>
      </c>
      <c r="C8804" s="14">
        <f t="shared" si="1723"/>
        <v>99.105999999999995</v>
      </c>
      <c r="D8804" s="13"/>
      <c r="E8804" s="14">
        <f t="shared" si="1725"/>
        <v>99.105500000000006</v>
      </c>
      <c r="F8804" s="21">
        <f t="shared" si="1726"/>
        <v>5</v>
      </c>
      <c r="G8804" s="13"/>
      <c r="H8804" s="21">
        <f t="shared" si="1724"/>
        <v>5</v>
      </c>
      <c r="I8804" s="13"/>
      <c r="J8804" s="11" t="str">
        <f t="shared" si="1727"/>
        <v>X</v>
      </c>
      <c r="K8804" s="11" t="str">
        <f t="shared" si="1728"/>
        <v/>
      </c>
      <c r="L8804" s="11" t="str">
        <f t="shared" si="1729"/>
        <v/>
      </c>
      <c r="M8804" s="13"/>
      <c r="X8804" s="13"/>
    </row>
    <row r="8805" spans="1:24" x14ac:dyDescent="0.3">
      <c r="A8805" s="13"/>
      <c r="B8805" s="11">
        <v>9823</v>
      </c>
      <c r="C8805" s="14">
        <f t="shared" si="1723"/>
        <v>99.111000000000004</v>
      </c>
      <c r="D8805" s="13"/>
      <c r="E8805" s="14">
        <f t="shared" si="1725"/>
        <v>99.110600000000005</v>
      </c>
      <c r="F8805" s="21">
        <f t="shared" si="1726"/>
        <v>5</v>
      </c>
      <c r="G8805" s="13"/>
      <c r="H8805" s="21">
        <f t="shared" si="1724"/>
        <v>4</v>
      </c>
      <c r="I8805" s="13"/>
      <c r="J8805" s="11" t="str">
        <f t="shared" si="1727"/>
        <v/>
      </c>
      <c r="K8805" s="11" t="str">
        <f t="shared" si="1728"/>
        <v/>
      </c>
      <c r="L8805" s="11" t="str">
        <f t="shared" si="1729"/>
        <v>O</v>
      </c>
      <c r="M8805" s="13"/>
      <c r="X8805" s="13"/>
    </row>
    <row r="8806" spans="1:24" x14ac:dyDescent="0.3">
      <c r="A8806" s="13"/>
      <c r="B8806" s="11">
        <v>9824</v>
      </c>
      <c r="C8806" s="14">
        <f t="shared" si="1723"/>
        <v>99.116100000000003</v>
      </c>
      <c r="D8806" s="13"/>
      <c r="E8806" s="14">
        <f t="shared" si="1725"/>
        <v>99.115600000000001</v>
      </c>
      <c r="F8806" s="21">
        <f t="shared" si="1726"/>
        <v>5</v>
      </c>
      <c r="G8806" s="13"/>
      <c r="H8806" s="21">
        <f t="shared" si="1724"/>
        <v>5</v>
      </c>
      <c r="I8806" s="13"/>
      <c r="J8806" s="11" t="str">
        <f t="shared" si="1727"/>
        <v>X</v>
      </c>
      <c r="K8806" s="11" t="str">
        <f t="shared" si="1728"/>
        <v/>
      </c>
      <c r="L8806" s="11" t="str">
        <f t="shared" si="1729"/>
        <v/>
      </c>
      <c r="M8806" s="13"/>
      <c r="X8806" s="13"/>
    </row>
    <row r="8807" spans="1:24" x14ac:dyDescent="0.3">
      <c r="A8807" s="13"/>
      <c r="B8807" s="11">
        <v>9825</v>
      </c>
      <c r="C8807" s="14">
        <f t="shared" si="1723"/>
        <v>99.121099999999998</v>
      </c>
      <c r="D8807" s="13"/>
      <c r="E8807" s="14">
        <f t="shared" si="1725"/>
        <v>99.120599999999996</v>
      </c>
      <c r="F8807" s="21">
        <f t="shared" si="1726"/>
        <v>6</v>
      </c>
      <c r="G8807" s="13"/>
      <c r="H8807" s="21">
        <f t="shared" si="1724"/>
        <v>5</v>
      </c>
      <c r="I8807" s="13"/>
      <c r="J8807" s="11" t="str">
        <f t="shared" si="1727"/>
        <v/>
      </c>
      <c r="K8807" s="11" t="str">
        <f t="shared" si="1728"/>
        <v/>
      </c>
      <c r="L8807" s="11" t="str">
        <f t="shared" si="1729"/>
        <v>O</v>
      </c>
      <c r="M8807" s="13"/>
      <c r="X8807" s="13"/>
    </row>
    <row r="8808" spans="1:24" x14ac:dyDescent="0.3">
      <c r="A8808" s="13"/>
      <c r="B8808" s="11">
        <v>9826</v>
      </c>
      <c r="C8808" s="14">
        <f t="shared" si="1723"/>
        <v>99.126199999999997</v>
      </c>
      <c r="D8808" s="13"/>
      <c r="E8808" s="14">
        <f t="shared" si="1725"/>
        <v>99.125600000000006</v>
      </c>
      <c r="F8808" s="21">
        <f t="shared" si="1726"/>
        <v>6</v>
      </c>
      <c r="G8808" s="13"/>
      <c r="H8808" s="21">
        <f t="shared" si="1724"/>
        <v>5.9999999999999991</v>
      </c>
      <c r="I8808" s="13"/>
      <c r="J8808" s="11" t="str">
        <f t="shared" si="1727"/>
        <v>X</v>
      </c>
      <c r="K8808" s="11" t="str">
        <f t="shared" si="1728"/>
        <v/>
      </c>
      <c r="L8808" s="11" t="str">
        <f t="shared" si="1729"/>
        <v/>
      </c>
      <c r="M8808" s="13"/>
      <c r="X8808" s="13"/>
    </row>
    <row r="8809" spans="1:24" x14ac:dyDescent="0.3">
      <c r="A8809" s="13"/>
      <c r="B8809" s="11">
        <v>9827</v>
      </c>
      <c r="C8809" s="14">
        <f t="shared" si="1723"/>
        <v>99.131200000000007</v>
      </c>
      <c r="D8809" s="13"/>
      <c r="E8809" s="14">
        <f t="shared" si="1725"/>
        <v>99.130700000000004</v>
      </c>
      <c r="F8809" s="21">
        <f t="shared" si="1726"/>
        <v>6</v>
      </c>
      <c r="G8809" s="13"/>
      <c r="H8809" s="21">
        <f t="shared" si="1724"/>
        <v>5</v>
      </c>
      <c r="I8809" s="13"/>
      <c r="J8809" s="11" t="str">
        <f t="shared" si="1727"/>
        <v/>
      </c>
      <c r="K8809" s="11" t="str">
        <f t="shared" si="1728"/>
        <v/>
      </c>
      <c r="L8809" s="11" t="str">
        <f t="shared" si="1729"/>
        <v>O</v>
      </c>
      <c r="M8809" s="13"/>
      <c r="X8809" s="13"/>
    </row>
    <row r="8810" spans="1:24" x14ac:dyDescent="0.3">
      <c r="A8810" s="13"/>
      <c r="B8810" s="11">
        <v>9828</v>
      </c>
      <c r="C8810" s="14">
        <f t="shared" si="1723"/>
        <v>99.136300000000006</v>
      </c>
      <c r="D8810" s="13"/>
      <c r="E8810" s="14">
        <f t="shared" si="1725"/>
        <v>99.1357</v>
      </c>
      <c r="F8810" s="21">
        <f t="shared" si="1726"/>
        <v>6</v>
      </c>
      <c r="G8810" s="13"/>
      <c r="H8810" s="21">
        <f t="shared" si="1724"/>
        <v>5.9999999999999991</v>
      </c>
      <c r="I8810" s="13"/>
      <c r="J8810" s="11" t="str">
        <f t="shared" si="1727"/>
        <v>X</v>
      </c>
      <c r="K8810" s="11" t="str">
        <f t="shared" si="1728"/>
        <v/>
      </c>
      <c r="L8810" s="11" t="str">
        <f t="shared" si="1729"/>
        <v/>
      </c>
      <c r="M8810" s="13"/>
      <c r="X8810" s="13"/>
    </row>
    <row r="8811" spans="1:24" x14ac:dyDescent="0.3">
      <c r="A8811" s="13"/>
      <c r="B8811" s="11">
        <v>9829</v>
      </c>
      <c r="C8811" s="14">
        <f t="shared" si="1723"/>
        <v>99.141300000000001</v>
      </c>
      <c r="D8811" s="13"/>
      <c r="E8811" s="14">
        <f t="shared" si="1725"/>
        <v>99.140699999999995</v>
      </c>
      <c r="F8811" s="21">
        <f t="shared" ref="F8811:F8838" si="1730">ROUND((13/2)+(((E8811-99)-0.14)/0.14)*(13/3),0)</f>
        <v>7</v>
      </c>
      <c r="G8811" s="13"/>
      <c r="H8811" s="21">
        <f t="shared" si="1724"/>
        <v>5.9999999999999991</v>
      </c>
      <c r="I8811" s="13"/>
      <c r="J8811" s="11" t="str">
        <f t="shared" si="1727"/>
        <v/>
      </c>
      <c r="K8811" s="11" t="str">
        <f t="shared" si="1728"/>
        <v/>
      </c>
      <c r="L8811" s="11" t="str">
        <f t="shared" si="1729"/>
        <v>O</v>
      </c>
      <c r="M8811" s="13"/>
      <c r="X8811" s="13"/>
    </row>
    <row r="8812" spans="1:24" x14ac:dyDescent="0.3">
      <c r="A8812" s="13"/>
      <c r="B8812" s="11">
        <v>9830</v>
      </c>
      <c r="C8812" s="14">
        <f t="shared" si="1723"/>
        <v>99.1464</v>
      </c>
      <c r="D8812" s="13"/>
      <c r="E8812" s="14">
        <f t="shared" si="1725"/>
        <v>99.145700000000005</v>
      </c>
      <c r="F8812" s="21">
        <f t="shared" si="1730"/>
        <v>7</v>
      </c>
      <c r="G8812" s="13"/>
      <c r="H8812" s="21">
        <f t="shared" si="1724"/>
        <v>7</v>
      </c>
      <c r="I8812" s="13"/>
      <c r="J8812" s="11" t="str">
        <f t="shared" si="1727"/>
        <v>X</v>
      </c>
      <c r="K8812" s="11" t="str">
        <f t="shared" si="1728"/>
        <v/>
      </c>
      <c r="L8812" s="11" t="str">
        <f t="shared" si="1729"/>
        <v/>
      </c>
      <c r="M8812" s="13"/>
      <c r="X8812" s="13"/>
    </row>
    <row r="8813" spans="1:24" x14ac:dyDescent="0.3">
      <c r="A8813" s="13"/>
      <c r="B8813" s="11">
        <v>9831</v>
      </c>
      <c r="C8813" s="14">
        <f t="shared" si="1723"/>
        <v>99.151399999999995</v>
      </c>
      <c r="D8813" s="13"/>
      <c r="E8813" s="14">
        <f t="shared" si="1725"/>
        <v>99.150800000000004</v>
      </c>
      <c r="F8813" s="21">
        <f t="shared" si="1730"/>
        <v>7</v>
      </c>
      <c r="G8813" s="13"/>
      <c r="H8813" s="21">
        <f t="shared" si="1724"/>
        <v>5.9999999999999991</v>
      </c>
      <c r="I8813" s="13"/>
      <c r="J8813" s="11" t="str">
        <f t="shared" si="1727"/>
        <v/>
      </c>
      <c r="K8813" s="11" t="str">
        <f t="shared" si="1728"/>
        <v/>
      </c>
      <c r="L8813" s="11" t="str">
        <f t="shared" si="1729"/>
        <v>O</v>
      </c>
      <c r="M8813" s="13"/>
      <c r="X8813" s="13"/>
    </row>
    <row r="8814" spans="1:24" x14ac:dyDescent="0.3">
      <c r="A8814" s="13"/>
      <c r="B8814" s="11">
        <v>9832</v>
      </c>
      <c r="C8814" s="14">
        <f t="shared" si="1723"/>
        <v>99.156400000000005</v>
      </c>
      <c r="D8814" s="13"/>
      <c r="E8814" s="14">
        <f t="shared" si="1725"/>
        <v>99.155799999999999</v>
      </c>
      <c r="F8814" s="21">
        <f t="shared" si="1730"/>
        <v>7</v>
      </c>
      <c r="G8814" s="13"/>
      <c r="H8814" s="21">
        <f t="shared" si="1724"/>
        <v>5.9999999999999991</v>
      </c>
      <c r="I8814" s="13"/>
      <c r="J8814" s="11" t="str">
        <f t="shared" si="1727"/>
        <v/>
      </c>
      <c r="K8814" s="11" t="str">
        <f t="shared" si="1728"/>
        <v/>
      </c>
      <c r="L8814" s="11" t="str">
        <f t="shared" si="1729"/>
        <v>O</v>
      </c>
      <c r="M8814" s="13"/>
      <c r="X8814" s="13"/>
    </row>
    <row r="8815" spans="1:24" x14ac:dyDescent="0.3">
      <c r="A8815" s="13"/>
      <c r="B8815" s="11">
        <v>9833</v>
      </c>
      <c r="C8815" s="14">
        <f t="shared" si="1723"/>
        <v>99.161500000000004</v>
      </c>
      <c r="D8815" s="13"/>
      <c r="E8815" s="14">
        <f t="shared" si="1725"/>
        <v>99.160799999999995</v>
      </c>
      <c r="F8815" s="21">
        <f t="shared" si="1730"/>
        <v>7</v>
      </c>
      <c r="G8815" s="13"/>
      <c r="H8815" s="21">
        <f t="shared" si="1724"/>
        <v>7</v>
      </c>
      <c r="I8815" s="13"/>
      <c r="J8815" s="11" t="str">
        <f t="shared" si="1727"/>
        <v>X</v>
      </c>
      <c r="K8815" s="11" t="str">
        <f t="shared" si="1728"/>
        <v/>
      </c>
      <c r="L8815" s="11" t="str">
        <f t="shared" si="1729"/>
        <v/>
      </c>
      <c r="M8815" s="13"/>
      <c r="X8815" s="13"/>
    </row>
    <row r="8816" spans="1:24" x14ac:dyDescent="0.3">
      <c r="A8816" s="13"/>
      <c r="B8816" s="11">
        <v>9834</v>
      </c>
      <c r="C8816" s="14">
        <f t="shared" si="1723"/>
        <v>99.166499999999999</v>
      </c>
      <c r="D8816" s="13"/>
      <c r="E8816" s="14">
        <f t="shared" si="1725"/>
        <v>99.165800000000004</v>
      </c>
      <c r="F8816" s="21">
        <f t="shared" si="1730"/>
        <v>7</v>
      </c>
      <c r="G8816" s="13"/>
      <c r="H8816" s="21">
        <f t="shared" si="1724"/>
        <v>7</v>
      </c>
      <c r="I8816" s="13"/>
      <c r="J8816" s="11" t="str">
        <f t="shared" ref="J8816:J8847" si="1731">IF(H8816=F8816,"X","")</f>
        <v>X</v>
      </c>
      <c r="K8816" s="11" t="str">
        <f t="shared" ref="K8816:K8847" si="1732">IF(H8816&gt;F8816,"U","")</f>
        <v/>
      </c>
      <c r="L8816" s="11" t="str">
        <f t="shared" ref="L8816:L8847" si="1733">IF(H8816&lt;F8816,"O","")</f>
        <v/>
      </c>
      <c r="M8816" s="13"/>
      <c r="X8816" s="13"/>
    </row>
    <row r="8817" spans="1:24" x14ac:dyDescent="0.3">
      <c r="A8817" s="13"/>
      <c r="B8817" s="11">
        <v>9835</v>
      </c>
      <c r="C8817" s="14">
        <f t="shared" si="1723"/>
        <v>99.171599999999998</v>
      </c>
      <c r="D8817" s="13"/>
      <c r="E8817" s="14">
        <f t="shared" si="1725"/>
        <v>99.170900000000003</v>
      </c>
      <c r="F8817" s="21">
        <f t="shared" si="1730"/>
        <v>7</v>
      </c>
      <c r="G8817" s="13"/>
      <c r="H8817" s="21">
        <f t="shared" si="1724"/>
        <v>7</v>
      </c>
      <c r="I8817" s="13"/>
      <c r="J8817" s="11" t="str">
        <f t="shared" si="1731"/>
        <v>X</v>
      </c>
      <c r="K8817" s="11" t="str">
        <f t="shared" si="1732"/>
        <v/>
      </c>
      <c r="L8817" s="11" t="str">
        <f t="shared" si="1733"/>
        <v/>
      </c>
      <c r="M8817" s="13"/>
      <c r="X8817" s="13"/>
    </row>
    <row r="8818" spans="1:24" x14ac:dyDescent="0.3">
      <c r="A8818" s="13"/>
      <c r="B8818" s="11">
        <v>9836</v>
      </c>
      <c r="C8818" s="14">
        <f t="shared" si="1723"/>
        <v>99.176599999999993</v>
      </c>
      <c r="D8818" s="13"/>
      <c r="E8818" s="14">
        <f t="shared" si="1725"/>
        <v>99.175899999999999</v>
      </c>
      <c r="F8818" s="21">
        <f t="shared" si="1730"/>
        <v>8</v>
      </c>
      <c r="G8818" s="13"/>
      <c r="H8818" s="21">
        <f t="shared" si="1724"/>
        <v>7</v>
      </c>
      <c r="I8818" s="13"/>
      <c r="J8818" s="11" t="str">
        <f t="shared" si="1731"/>
        <v/>
      </c>
      <c r="K8818" s="11" t="str">
        <f t="shared" si="1732"/>
        <v/>
      </c>
      <c r="L8818" s="11" t="str">
        <f t="shared" si="1733"/>
        <v>O</v>
      </c>
      <c r="M8818" s="13"/>
      <c r="X8818" s="13"/>
    </row>
    <row r="8819" spans="1:24" x14ac:dyDescent="0.3">
      <c r="A8819" s="13"/>
      <c r="B8819" s="11">
        <v>9837</v>
      </c>
      <c r="C8819" s="14">
        <f t="shared" si="1723"/>
        <v>99.181700000000006</v>
      </c>
      <c r="D8819" s="13"/>
      <c r="E8819" s="14">
        <f t="shared" si="1725"/>
        <v>99.180899999999994</v>
      </c>
      <c r="F8819" s="21">
        <f t="shared" si="1730"/>
        <v>8</v>
      </c>
      <c r="G8819" s="13"/>
      <c r="H8819" s="21">
        <f t="shared" si="1724"/>
        <v>8</v>
      </c>
      <c r="I8819" s="13"/>
      <c r="J8819" s="11" t="str">
        <f t="shared" si="1731"/>
        <v>X</v>
      </c>
      <c r="K8819" s="11" t="str">
        <f t="shared" si="1732"/>
        <v/>
      </c>
      <c r="L8819" s="11" t="str">
        <f t="shared" si="1733"/>
        <v/>
      </c>
      <c r="M8819" s="13"/>
      <c r="X8819" s="13"/>
    </row>
    <row r="8820" spans="1:24" x14ac:dyDescent="0.3">
      <c r="A8820" s="13"/>
      <c r="B8820" s="11">
        <v>9838</v>
      </c>
      <c r="C8820" s="14">
        <f t="shared" si="1723"/>
        <v>99.186700000000002</v>
      </c>
      <c r="D8820" s="13"/>
      <c r="E8820" s="14">
        <f t="shared" si="1725"/>
        <v>99.185900000000004</v>
      </c>
      <c r="F8820" s="21">
        <f t="shared" si="1730"/>
        <v>8</v>
      </c>
      <c r="G8820" s="13"/>
      <c r="H8820" s="21">
        <f t="shared" si="1724"/>
        <v>8</v>
      </c>
      <c r="I8820" s="13"/>
      <c r="J8820" s="11" t="str">
        <f t="shared" si="1731"/>
        <v>X</v>
      </c>
      <c r="K8820" s="11" t="str">
        <f t="shared" si="1732"/>
        <v/>
      </c>
      <c r="L8820" s="11" t="str">
        <f t="shared" si="1733"/>
        <v/>
      </c>
      <c r="M8820" s="13"/>
      <c r="X8820" s="13"/>
    </row>
    <row r="8821" spans="1:24" x14ac:dyDescent="0.3">
      <c r="A8821" s="13"/>
      <c r="B8821" s="11">
        <v>9839</v>
      </c>
      <c r="C8821" s="14">
        <f t="shared" si="1723"/>
        <v>99.191699999999997</v>
      </c>
      <c r="D8821" s="13"/>
      <c r="E8821" s="14">
        <f t="shared" si="1725"/>
        <v>99.191000000000003</v>
      </c>
      <c r="F8821" s="21">
        <f t="shared" si="1730"/>
        <v>8</v>
      </c>
      <c r="G8821" s="13"/>
      <c r="H8821" s="21">
        <f t="shared" si="1724"/>
        <v>7</v>
      </c>
      <c r="I8821" s="13"/>
      <c r="J8821" s="11" t="str">
        <f t="shared" si="1731"/>
        <v/>
      </c>
      <c r="K8821" s="11" t="str">
        <f t="shared" si="1732"/>
        <v/>
      </c>
      <c r="L8821" s="11" t="str">
        <f t="shared" si="1733"/>
        <v>O</v>
      </c>
      <c r="M8821" s="13"/>
      <c r="X8821" s="13"/>
    </row>
    <row r="8822" spans="1:24" x14ac:dyDescent="0.3">
      <c r="A8822" s="13"/>
      <c r="B8822" s="11">
        <v>9840</v>
      </c>
      <c r="C8822" s="14">
        <f t="shared" si="1723"/>
        <v>99.196799999999996</v>
      </c>
      <c r="D8822" s="13"/>
      <c r="E8822" s="14">
        <f t="shared" si="1725"/>
        <v>99.195999999999998</v>
      </c>
      <c r="F8822" s="21">
        <f t="shared" si="1730"/>
        <v>8</v>
      </c>
      <c r="G8822" s="13"/>
      <c r="H8822" s="21">
        <f t="shared" si="1724"/>
        <v>8</v>
      </c>
      <c r="I8822" s="13"/>
      <c r="J8822" s="11" t="str">
        <f t="shared" si="1731"/>
        <v>X</v>
      </c>
      <c r="K8822" s="11" t="str">
        <f t="shared" si="1732"/>
        <v/>
      </c>
      <c r="L8822" s="11" t="str">
        <f t="shared" si="1733"/>
        <v/>
      </c>
      <c r="M8822" s="13"/>
      <c r="X8822" s="13"/>
    </row>
    <row r="8823" spans="1:24" x14ac:dyDescent="0.3">
      <c r="A8823" s="13"/>
      <c r="B8823" s="11">
        <v>9841</v>
      </c>
      <c r="C8823" s="14">
        <f t="shared" si="1723"/>
        <v>99.201800000000006</v>
      </c>
      <c r="D8823" s="13"/>
      <c r="E8823" s="14">
        <f t="shared" si="1725"/>
        <v>99.200999999999993</v>
      </c>
      <c r="F8823" s="21">
        <f t="shared" si="1730"/>
        <v>8</v>
      </c>
      <c r="G8823" s="13"/>
      <c r="H8823" s="21">
        <f t="shared" si="1724"/>
        <v>8</v>
      </c>
      <c r="I8823" s="13"/>
      <c r="J8823" s="11" t="str">
        <f t="shared" si="1731"/>
        <v>X</v>
      </c>
      <c r="K8823" s="11" t="str">
        <f t="shared" si="1732"/>
        <v/>
      </c>
      <c r="L8823" s="11" t="str">
        <f t="shared" si="1733"/>
        <v/>
      </c>
      <c r="M8823" s="13"/>
      <c r="X8823" s="13"/>
    </row>
    <row r="8824" spans="1:24" x14ac:dyDescent="0.3">
      <c r="A8824" s="13"/>
      <c r="B8824" s="11">
        <v>9842</v>
      </c>
      <c r="C8824" s="14">
        <f t="shared" si="1723"/>
        <v>99.206900000000005</v>
      </c>
      <c r="D8824" s="13"/>
      <c r="E8824" s="14">
        <f t="shared" si="1725"/>
        <v>99.206000000000003</v>
      </c>
      <c r="F8824" s="21">
        <f t="shared" si="1730"/>
        <v>9</v>
      </c>
      <c r="G8824" s="13"/>
      <c r="H8824" s="21">
        <f t="shared" si="1724"/>
        <v>9</v>
      </c>
      <c r="I8824" s="13"/>
      <c r="J8824" s="11" t="str">
        <f t="shared" si="1731"/>
        <v>X</v>
      </c>
      <c r="K8824" s="11" t="str">
        <f t="shared" si="1732"/>
        <v/>
      </c>
      <c r="L8824" s="11" t="str">
        <f t="shared" si="1733"/>
        <v/>
      </c>
      <c r="M8824" s="13"/>
      <c r="X8824" s="13"/>
    </row>
    <row r="8825" spans="1:24" x14ac:dyDescent="0.3">
      <c r="A8825" s="13"/>
      <c r="B8825" s="11">
        <v>9843</v>
      </c>
      <c r="C8825" s="14">
        <f t="shared" si="1723"/>
        <v>99.2119</v>
      </c>
      <c r="D8825" s="13"/>
      <c r="E8825" s="14">
        <f t="shared" si="1725"/>
        <v>99.211100000000002</v>
      </c>
      <c r="F8825" s="21">
        <f t="shared" si="1730"/>
        <v>9</v>
      </c>
      <c r="G8825" s="13"/>
      <c r="H8825" s="21">
        <f t="shared" si="1724"/>
        <v>8</v>
      </c>
      <c r="I8825" s="13"/>
      <c r="J8825" s="11" t="str">
        <f t="shared" si="1731"/>
        <v/>
      </c>
      <c r="K8825" s="11" t="str">
        <f t="shared" si="1732"/>
        <v/>
      </c>
      <c r="L8825" s="11" t="str">
        <f t="shared" si="1733"/>
        <v>O</v>
      </c>
      <c r="M8825" s="13"/>
      <c r="X8825" s="13"/>
    </row>
    <row r="8826" spans="1:24" x14ac:dyDescent="0.3">
      <c r="A8826" s="13"/>
      <c r="B8826" s="11">
        <v>9844</v>
      </c>
      <c r="C8826" s="14">
        <f t="shared" si="1723"/>
        <v>99.216899999999995</v>
      </c>
      <c r="D8826" s="13"/>
      <c r="E8826" s="14">
        <f t="shared" si="1725"/>
        <v>99.216099999999997</v>
      </c>
      <c r="F8826" s="21">
        <f t="shared" si="1730"/>
        <v>9</v>
      </c>
      <c r="G8826" s="13"/>
      <c r="H8826" s="21">
        <f t="shared" si="1724"/>
        <v>8</v>
      </c>
      <c r="I8826" s="13"/>
      <c r="J8826" s="11" t="str">
        <f t="shared" si="1731"/>
        <v/>
      </c>
      <c r="K8826" s="11" t="str">
        <f t="shared" si="1732"/>
        <v/>
      </c>
      <c r="L8826" s="11" t="str">
        <f t="shared" si="1733"/>
        <v>O</v>
      </c>
      <c r="M8826" s="13"/>
      <c r="X8826" s="13"/>
    </row>
    <row r="8827" spans="1:24" x14ac:dyDescent="0.3">
      <c r="A8827" s="13"/>
      <c r="B8827" s="11">
        <v>9845</v>
      </c>
      <c r="C8827" s="14">
        <f t="shared" si="1723"/>
        <v>99.221999999999994</v>
      </c>
      <c r="D8827" s="13"/>
      <c r="E8827" s="14">
        <f t="shared" si="1725"/>
        <v>99.221100000000007</v>
      </c>
      <c r="F8827" s="21">
        <f t="shared" si="1730"/>
        <v>9</v>
      </c>
      <c r="G8827" s="13"/>
      <c r="H8827" s="21">
        <f t="shared" si="1724"/>
        <v>9</v>
      </c>
      <c r="I8827" s="13"/>
      <c r="J8827" s="11" t="str">
        <f t="shared" si="1731"/>
        <v>X</v>
      </c>
      <c r="K8827" s="11" t="str">
        <f t="shared" si="1732"/>
        <v/>
      </c>
      <c r="L8827" s="11" t="str">
        <f t="shared" si="1733"/>
        <v/>
      </c>
      <c r="M8827" s="13"/>
      <c r="X8827" s="13"/>
    </row>
    <row r="8828" spans="1:24" x14ac:dyDescent="0.3">
      <c r="A8828" s="13"/>
      <c r="B8828" s="11">
        <v>9846</v>
      </c>
      <c r="C8828" s="14">
        <f t="shared" si="1723"/>
        <v>99.227000000000004</v>
      </c>
      <c r="D8828" s="13"/>
      <c r="E8828" s="14">
        <f t="shared" si="1725"/>
        <v>99.226100000000002</v>
      </c>
      <c r="F8828" s="21">
        <f t="shared" si="1730"/>
        <v>9</v>
      </c>
      <c r="G8828" s="13"/>
      <c r="H8828" s="21">
        <f t="shared" si="1724"/>
        <v>9</v>
      </c>
      <c r="I8828" s="13"/>
      <c r="J8828" s="11" t="str">
        <f t="shared" si="1731"/>
        <v>X</v>
      </c>
      <c r="K8828" s="11" t="str">
        <f t="shared" si="1732"/>
        <v/>
      </c>
      <c r="L8828" s="11" t="str">
        <f t="shared" si="1733"/>
        <v/>
      </c>
      <c r="M8828" s="13"/>
      <c r="X8828" s="13"/>
    </row>
    <row r="8829" spans="1:24" x14ac:dyDescent="0.3">
      <c r="A8829" s="13"/>
      <c r="B8829" s="11">
        <v>9847</v>
      </c>
      <c r="C8829" s="14">
        <f t="shared" si="1723"/>
        <v>99.232100000000003</v>
      </c>
      <c r="D8829" s="13"/>
      <c r="E8829" s="14">
        <f t="shared" si="1725"/>
        <v>99.231200000000001</v>
      </c>
      <c r="F8829" s="21">
        <f t="shared" si="1730"/>
        <v>9</v>
      </c>
      <c r="G8829" s="13"/>
      <c r="H8829" s="21">
        <f t="shared" si="1724"/>
        <v>9</v>
      </c>
      <c r="I8829" s="13"/>
      <c r="J8829" s="11" t="str">
        <f t="shared" si="1731"/>
        <v>X</v>
      </c>
      <c r="K8829" s="11" t="str">
        <f t="shared" si="1732"/>
        <v/>
      </c>
      <c r="L8829" s="11" t="str">
        <f t="shared" si="1733"/>
        <v/>
      </c>
      <c r="M8829" s="13"/>
      <c r="X8829" s="13"/>
    </row>
    <row r="8830" spans="1:24" x14ac:dyDescent="0.3">
      <c r="A8830" s="13"/>
      <c r="B8830" s="11">
        <v>9848</v>
      </c>
      <c r="C8830" s="14">
        <f t="shared" si="1723"/>
        <v>99.237099999999998</v>
      </c>
      <c r="D8830" s="13"/>
      <c r="E8830" s="14">
        <f t="shared" si="1725"/>
        <v>99.236199999999997</v>
      </c>
      <c r="F8830" s="21">
        <f t="shared" si="1730"/>
        <v>9</v>
      </c>
      <c r="G8830" s="13"/>
      <c r="H8830" s="21">
        <f t="shared" si="1724"/>
        <v>9</v>
      </c>
      <c r="I8830" s="13"/>
      <c r="J8830" s="11" t="str">
        <f t="shared" si="1731"/>
        <v>X</v>
      </c>
      <c r="K8830" s="11" t="str">
        <f t="shared" si="1732"/>
        <v/>
      </c>
      <c r="L8830" s="11" t="str">
        <f t="shared" si="1733"/>
        <v/>
      </c>
      <c r="M8830" s="13"/>
      <c r="X8830" s="13"/>
    </row>
    <row r="8831" spans="1:24" x14ac:dyDescent="0.3">
      <c r="A8831" s="13"/>
      <c r="B8831" s="11">
        <v>9849</v>
      </c>
      <c r="C8831" s="14">
        <f t="shared" si="1723"/>
        <v>99.242099999999994</v>
      </c>
      <c r="D8831" s="13"/>
      <c r="E8831" s="14">
        <f t="shared" si="1725"/>
        <v>99.241200000000006</v>
      </c>
      <c r="F8831" s="21">
        <f t="shared" si="1730"/>
        <v>10</v>
      </c>
      <c r="G8831" s="13"/>
      <c r="H8831" s="21">
        <f t="shared" si="1724"/>
        <v>9</v>
      </c>
      <c r="I8831" s="13"/>
      <c r="J8831" s="11" t="str">
        <f t="shared" si="1731"/>
        <v/>
      </c>
      <c r="K8831" s="11" t="str">
        <f t="shared" si="1732"/>
        <v/>
      </c>
      <c r="L8831" s="11" t="str">
        <f t="shared" si="1733"/>
        <v>O</v>
      </c>
      <c r="M8831" s="13"/>
      <c r="X8831" s="13"/>
    </row>
    <row r="8832" spans="1:24" x14ac:dyDescent="0.3">
      <c r="A8832" s="13"/>
      <c r="B8832" s="11">
        <v>9850</v>
      </c>
      <c r="C8832" s="14">
        <f t="shared" si="1723"/>
        <v>99.247200000000007</v>
      </c>
      <c r="D8832" s="13"/>
      <c r="E8832" s="14">
        <f t="shared" si="1725"/>
        <v>99.246200000000002</v>
      </c>
      <c r="F8832" s="21">
        <f t="shared" si="1730"/>
        <v>10</v>
      </c>
      <c r="G8832" s="13"/>
      <c r="H8832" s="21">
        <f t="shared" si="1724"/>
        <v>10</v>
      </c>
      <c r="I8832" s="13"/>
      <c r="J8832" s="11" t="str">
        <f t="shared" si="1731"/>
        <v>X</v>
      </c>
      <c r="K8832" s="11" t="str">
        <f t="shared" si="1732"/>
        <v/>
      </c>
      <c r="L8832" s="11" t="str">
        <f t="shared" si="1733"/>
        <v/>
      </c>
      <c r="M8832" s="13"/>
      <c r="X8832" s="13"/>
    </row>
    <row r="8833" spans="1:24" x14ac:dyDescent="0.3">
      <c r="A8833" s="13"/>
      <c r="B8833" s="11">
        <v>9851</v>
      </c>
      <c r="C8833" s="14">
        <f t="shared" si="1723"/>
        <v>99.252200000000002</v>
      </c>
      <c r="D8833" s="13"/>
      <c r="E8833" s="14">
        <f t="shared" si="1725"/>
        <v>99.251300000000001</v>
      </c>
      <c r="F8833" s="21">
        <f t="shared" si="1730"/>
        <v>10</v>
      </c>
      <c r="G8833" s="13"/>
      <c r="H8833" s="21">
        <f t="shared" si="1724"/>
        <v>9</v>
      </c>
      <c r="I8833" s="13"/>
      <c r="J8833" s="11" t="str">
        <f t="shared" si="1731"/>
        <v/>
      </c>
      <c r="K8833" s="11" t="str">
        <f t="shared" si="1732"/>
        <v/>
      </c>
      <c r="L8833" s="11" t="str">
        <f t="shared" si="1733"/>
        <v>O</v>
      </c>
      <c r="M8833" s="13"/>
      <c r="X8833" s="13"/>
    </row>
    <row r="8834" spans="1:24" x14ac:dyDescent="0.3">
      <c r="A8834" s="13"/>
      <c r="B8834" s="11">
        <v>9852</v>
      </c>
      <c r="C8834" s="14">
        <f t="shared" si="1723"/>
        <v>99.257199999999997</v>
      </c>
      <c r="D8834" s="13"/>
      <c r="E8834" s="14">
        <f t="shared" si="1725"/>
        <v>99.256299999999996</v>
      </c>
      <c r="F8834" s="21">
        <f t="shared" si="1730"/>
        <v>10</v>
      </c>
      <c r="G8834" s="13"/>
      <c r="H8834" s="21">
        <f t="shared" si="1724"/>
        <v>9</v>
      </c>
      <c r="I8834" s="13"/>
      <c r="J8834" s="11" t="str">
        <f t="shared" si="1731"/>
        <v/>
      </c>
      <c r="K8834" s="11" t="str">
        <f t="shared" si="1732"/>
        <v/>
      </c>
      <c r="L8834" s="11" t="str">
        <f t="shared" si="1733"/>
        <v>O</v>
      </c>
      <c r="M8834" s="13"/>
      <c r="X8834" s="13"/>
    </row>
    <row r="8835" spans="1:24" x14ac:dyDescent="0.3">
      <c r="A8835" s="13"/>
      <c r="B8835" s="11">
        <v>9853</v>
      </c>
      <c r="C8835" s="14">
        <f t="shared" si="1723"/>
        <v>99.262299999999996</v>
      </c>
      <c r="D8835" s="13"/>
      <c r="E8835" s="14">
        <f t="shared" si="1725"/>
        <v>99.261300000000006</v>
      </c>
      <c r="F8835" s="21">
        <f t="shared" si="1730"/>
        <v>10</v>
      </c>
      <c r="G8835" s="13"/>
      <c r="H8835" s="21">
        <f t="shared" si="1724"/>
        <v>10</v>
      </c>
      <c r="I8835" s="13"/>
      <c r="J8835" s="11" t="str">
        <f t="shared" si="1731"/>
        <v>X</v>
      </c>
      <c r="K8835" s="11" t="str">
        <f t="shared" si="1732"/>
        <v/>
      </c>
      <c r="L8835" s="11" t="str">
        <f t="shared" si="1733"/>
        <v/>
      </c>
      <c r="M8835" s="13"/>
      <c r="X8835" s="13"/>
    </row>
    <row r="8836" spans="1:24" x14ac:dyDescent="0.3">
      <c r="A8836" s="13"/>
      <c r="B8836" s="11">
        <v>9854</v>
      </c>
      <c r="C8836" s="14">
        <f t="shared" si="1723"/>
        <v>99.267300000000006</v>
      </c>
      <c r="D8836" s="13"/>
      <c r="E8836" s="14">
        <f t="shared" si="1725"/>
        <v>99.266300000000001</v>
      </c>
      <c r="F8836" s="21">
        <f t="shared" si="1730"/>
        <v>10</v>
      </c>
      <c r="G8836" s="13"/>
      <c r="H8836" s="21">
        <f t="shared" si="1724"/>
        <v>10</v>
      </c>
      <c r="I8836" s="13"/>
      <c r="J8836" s="11" t="str">
        <f t="shared" si="1731"/>
        <v>X</v>
      </c>
      <c r="K8836" s="11" t="str">
        <f t="shared" si="1732"/>
        <v/>
      </c>
      <c r="L8836" s="11" t="str">
        <f t="shared" si="1733"/>
        <v/>
      </c>
      <c r="M8836" s="13"/>
      <c r="X8836" s="13"/>
    </row>
    <row r="8837" spans="1:24" x14ac:dyDescent="0.3">
      <c r="A8837" s="13"/>
      <c r="B8837" s="11">
        <v>9855</v>
      </c>
      <c r="C8837" s="14">
        <f t="shared" si="1723"/>
        <v>99.272400000000005</v>
      </c>
      <c r="D8837" s="13"/>
      <c r="E8837" s="14">
        <f t="shared" si="1725"/>
        <v>99.2714</v>
      </c>
      <c r="F8837" s="21">
        <f t="shared" si="1730"/>
        <v>11</v>
      </c>
      <c r="G8837" s="13"/>
      <c r="H8837" s="21">
        <f t="shared" si="1724"/>
        <v>10</v>
      </c>
      <c r="I8837" s="13"/>
      <c r="J8837" s="11" t="str">
        <f t="shared" si="1731"/>
        <v/>
      </c>
      <c r="K8837" s="11" t="str">
        <f t="shared" si="1732"/>
        <v/>
      </c>
      <c r="L8837" s="11" t="str">
        <f t="shared" si="1733"/>
        <v>O</v>
      </c>
      <c r="M8837" s="13"/>
      <c r="X8837" s="13"/>
    </row>
    <row r="8838" spans="1:24" x14ac:dyDescent="0.3">
      <c r="A8838" s="13"/>
      <c r="B8838" s="11">
        <v>9856</v>
      </c>
      <c r="C8838" s="14">
        <f t="shared" ref="C8838:C8901" si="1734">ROUND(SQRT(B8838),4)</f>
        <v>99.2774</v>
      </c>
      <c r="D8838" s="13"/>
      <c r="E8838" s="14">
        <f t="shared" si="1725"/>
        <v>99.276399999999995</v>
      </c>
      <c r="F8838" s="21">
        <f t="shared" si="1730"/>
        <v>11</v>
      </c>
      <c r="G8838" s="13"/>
      <c r="H8838" s="21">
        <f t="shared" si="1724"/>
        <v>10</v>
      </c>
      <c r="I8838" s="13"/>
      <c r="J8838" s="11" t="str">
        <f t="shared" si="1731"/>
        <v/>
      </c>
      <c r="K8838" s="11" t="str">
        <f t="shared" si="1732"/>
        <v/>
      </c>
      <c r="L8838" s="11" t="str">
        <f t="shared" si="1733"/>
        <v>O</v>
      </c>
      <c r="M8838" s="13"/>
      <c r="X8838" s="13"/>
    </row>
    <row r="8839" spans="1:24" x14ac:dyDescent="0.3">
      <c r="A8839" s="13"/>
      <c r="B8839" s="11">
        <v>9857</v>
      </c>
      <c r="C8839" s="14">
        <f t="shared" si="1734"/>
        <v>99.282399999999996</v>
      </c>
      <c r="D8839" s="13"/>
      <c r="E8839" s="14">
        <f t="shared" si="1725"/>
        <v>99.281400000000005</v>
      </c>
      <c r="F8839" s="21">
        <f t="shared" ref="F8839:F8866" si="1735">ROUND(13-((0.42-(E8839-99))/0.14)*(13/6),0)</f>
        <v>11</v>
      </c>
      <c r="G8839" s="13"/>
      <c r="H8839" s="21">
        <f t="shared" ref="H8839:H8902" si="1736">ROUND(C8839-E8839,4)*10000</f>
        <v>10</v>
      </c>
      <c r="I8839" s="13"/>
      <c r="J8839" s="11" t="str">
        <f t="shared" si="1731"/>
        <v/>
      </c>
      <c r="K8839" s="11" t="str">
        <f t="shared" si="1732"/>
        <v/>
      </c>
      <c r="L8839" s="11" t="str">
        <f t="shared" si="1733"/>
        <v>O</v>
      </c>
      <c r="M8839" s="13"/>
      <c r="X8839" s="13"/>
    </row>
    <row r="8840" spans="1:24" x14ac:dyDescent="0.3">
      <c r="A8840" s="13"/>
      <c r="B8840" s="11">
        <v>9858</v>
      </c>
      <c r="C8840" s="14">
        <f t="shared" si="1734"/>
        <v>99.287499999999994</v>
      </c>
      <c r="D8840" s="13"/>
      <c r="E8840" s="14">
        <f t="shared" si="1725"/>
        <v>99.2864</v>
      </c>
      <c r="F8840" s="21">
        <f t="shared" si="1735"/>
        <v>11</v>
      </c>
      <c r="G8840" s="13"/>
      <c r="H8840" s="21">
        <f t="shared" si="1736"/>
        <v>11</v>
      </c>
      <c r="I8840" s="13"/>
      <c r="J8840" s="11" t="str">
        <f t="shared" si="1731"/>
        <v>X</v>
      </c>
      <c r="K8840" s="11" t="str">
        <f t="shared" si="1732"/>
        <v/>
      </c>
      <c r="L8840" s="11" t="str">
        <f t="shared" si="1733"/>
        <v/>
      </c>
      <c r="M8840" s="13"/>
      <c r="X8840" s="13"/>
    </row>
    <row r="8841" spans="1:24" x14ac:dyDescent="0.3">
      <c r="A8841" s="13"/>
      <c r="B8841" s="11">
        <v>9859</v>
      </c>
      <c r="C8841" s="14">
        <f t="shared" si="1734"/>
        <v>99.292500000000004</v>
      </c>
      <c r="D8841" s="13"/>
      <c r="E8841" s="14">
        <f t="shared" si="1725"/>
        <v>99.291499999999999</v>
      </c>
      <c r="F8841" s="21">
        <f t="shared" si="1735"/>
        <v>11</v>
      </c>
      <c r="G8841" s="13"/>
      <c r="H8841" s="21">
        <f t="shared" si="1736"/>
        <v>10</v>
      </c>
      <c r="I8841" s="13"/>
      <c r="J8841" s="11" t="str">
        <f t="shared" si="1731"/>
        <v/>
      </c>
      <c r="K8841" s="11" t="str">
        <f t="shared" si="1732"/>
        <v/>
      </c>
      <c r="L8841" s="11" t="str">
        <f t="shared" si="1733"/>
        <v>O</v>
      </c>
      <c r="M8841" s="13"/>
      <c r="X8841" s="13"/>
    </row>
    <row r="8842" spans="1:24" x14ac:dyDescent="0.3">
      <c r="A8842" s="13"/>
      <c r="B8842" s="11">
        <v>9860</v>
      </c>
      <c r="C8842" s="14">
        <f t="shared" si="1734"/>
        <v>99.297499999999999</v>
      </c>
      <c r="D8842" s="13"/>
      <c r="E8842" s="14">
        <f t="shared" si="1725"/>
        <v>99.296499999999995</v>
      </c>
      <c r="F8842" s="21">
        <f t="shared" si="1735"/>
        <v>11</v>
      </c>
      <c r="G8842" s="13"/>
      <c r="H8842" s="21">
        <f t="shared" si="1736"/>
        <v>10</v>
      </c>
      <c r="I8842" s="13"/>
      <c r="J8842" s="11" t="str">
        <f t="shared" si="1731"/>
        <v/>
      </c>
      <c r="K8842" s="11" t="str">
        <f t="shared" si="1732"/>
        <v/>
      </c>
      <c r="L8842" s="11" t="str">
        <f t="shared" si="1733"/>
        <v>O</v>
      </c>
      <c r="M8842" s="13"/>
      <c r="X8842" s="13"/>
    </row>
    <row r="8843" spans="1:24" x14ac:dyDescent="0.3">
      <c r="A8843" s="13"/>
      <c r="B8843" s="11">
        <v>9861</v>
      </c>
      <c r="C8843" s="14">
        <f t="shared" si="1734"/>
        <v>99.302599999999998</v>
      </c>
      <c r="D8843" s="13"/>
      <c r="E8843" s="14">
        <f t="shared" si="1725"/>
        <v>99.301500000000004</v>
      </c>
      <c r="F8843" s="21">
        <f t="shared" si="1735"/>
        <v>11</v>
      </c>
      <c r="G8843" s="13"/>
      <c r="H8843" s="21">
        <f t="shared" si="1736"/>
        <v>11</v>
      </c>
      <c r="I8843" s="13"/>
      <c r="J8843" s="11" t="str">
        <f t="shared" si="1731"/>
        <v>X</v>
      </c>
      <c r="K8843" s="11" t="str">
        <f t="shared" si="1732"/>
        <v/>
      </c>
      <c r="L8843" s="11" t="str">
        <f t="shared" si="1733"/>
        <v/>
      </c>
      <c r="M8843" s="13"/>
      <c r="X8843" s="13"/>
    </row>
    <row r="8844" spans="1:24" x14ac:dyDescent="0.3">
      <c r="A8844" s="13"/>
      <c r="B8844" s="11">
        <v>9862</v>
      </c>
      <c r="C8844" s="14">
        <f t="shared" si="1734"/>
        <v>99.307599999999994</v>
      </c>
      <c r="D8844" s="13"/>
      <c r="E8844" s="14">
        <f t="shared" si="1725"/>
        <v>99.3065</v>
      </c>
      <c r="F8844" s="21">
        <f t="shared" si="1735"/>
        <v>11</v>
      </c>
      <c r="G8844" s="13"/>
      <c r="H8844" s="21">
        <f t="shared" si="1736"/>
        <v>11</v>
      </c>
      <c r="I8844" s="13"/>
      <c r="J8844" s="11" t="str">
        <f t="shared" si="1731"/>
        <v>X</v>
      </c>
      <c r="K8844" s="11" t="str">
        <f t="shared" si="1732"/>
        <v/>
      </c>
      <c r="L8844" s="11" t="str">
        <f t="shared" si="1733"/>
        <v/>
      </c>
      <c r="M8844" s="13"/>
      <c r="X8844" s="13"/>
    </row>
    <row r="8845" spans="1:24" x14ac:dyDescent="0.3">
      <c r="A8845" s="13"/>
      <c r="B8845" s="11">
        <v>9863</v>
      </c>
      <c r="C8845" s="14">
        <f t="shared" si="1734"/>
        <v>99.312600000000003</v>
      </c>
      <c r="D8845" s="13"/>
      <c r="E8845" s="14">
        <f t="shared" si="1725"/>
        <v>99.311599999999999</v>
      </c>
      <c r="F8845" s="21">
        <f t="shared" si="1735"/>
        <v>11</v>
      </c>
      <c r="G8845" s="13"/>
      <c r="H8845" s="21">
        <f t="shared" si="1736"/>
        <v>10</v>
      </c>
      <c r="I8845" s="13"/>
      <c r="J8845" s="11" t="str">
        <f t="shared" si="1731"/>
        <v/>
      </c>
      <c r="K8845" s="11" t="str">
        <f t="shared" si="1732"/>
        <v/>
      </c>
      <c r="L8845" s="11" t="str">
        <f t="shared" si="1733"/>
        <v>O</v>
      </c>
      <c r="M8845" s="13"/>
      <c r="X8845" s="13"/>
    </row>
    <row r="8846" spans="1:24" x14ac:dyDescent="0.3">
      <c r="A8846" s="13"/>
      <c r="B8846" s="11">
        <v>9864</v>
      </c>
      <c r="C8846" s="14">
        <f t="shared" si="1734"/>
        <v>99.317700000000002</v>
      </c>
      <c r="D8846" s="13"/>
      <c r="E8846" s="14">
        <f t="shared" si="1725"/>
        <v>99.316599999999994</v>
      </c>
      <c r="F8846" s="21">
        <f t="shared" si="1735"/>
        <v>11</v>
      </c>
      <c r="G8846" s="13"/>
      <c r="H8846" s="21">
        <f t="shared" si="1736"/>
        <v>11</v>
      </c>
      <c r="I8846" s="13"/>
      <c r="J8846" s="11" t="str">
        <f t="shared" si="1731"/>
        <v>X</v>
      </c>
      <c r="K8846" s="11" t="str">
        <f t="shared" si="1732"/>
        <v/>
      </c>
      <c r="L8846" s="11" t="str">
        <f t="shared" si="1733"/>
        <v/>
      </c>
      <c r="M8846" s="13"/>
      <c r="X8846" s="13"/>
    </row>
    <row r="8847" spans="1:24" x14ac:dyDescent="0.3">
      <c r="A8847" s="13"/>
      <c r="B8847" s="11">
        <v>9865</v>
      </c>
      <c r="C8847" s="14">
        <f t="shared" si="1734"/>
        <v>99.322699999999998</v>
      </c>
      <c r="D8847" s="13"/>
      <c r="E8847" s="14">
        <f t="shared" si="1725"/>
        <v>99.321600000000004</v>
      </c>
      <c r="F8847" s="21">
        <f t="shared" si="1735"/>
        <v>11</v>
      </c>
      <c r="G8847" s="13"/>
      <c r="H8847" s="21">
        <f t="shared" si="1736"/>
        <v>11</v>
      </c>
      <c r="I8847" s="13"/>
      <c r="J8847" s="11" t="str">
        <f t="shared" si="1731"/>
        <v>X</v>
      </c>
      <c r="K8847" s="11" t="str">
        <f t="shared" si="1732"/>
        <v/>
      </c>
      <c r="L8847" s="11" t="str">
        <f t="shared" si="1733"/>
        <v/>
      </c>
      <c r="M8847" s="13"/>
      <c r="X8847" s="13"/>
    </row>
    <row r="8848" spans="1:24" x14ac:dyDescent="0.3">
      <c r="A8848" s="13"/>
      <c r="B8848" s="11">
        <v>9866</v>
      </c>
      <c r="C8848" s="14">
        <f t="shared" si="1734"/>
        <v>99.327699999999993</v>
      </c>
      <c r="D8848" s="13"/>
      <c r="E8848" s="14">
        <f t="shared" ref="E8848:E8911" si="1737">ROUND(99+(B8848-9801)/199,4)</f>
        <v>99.326599999999999</v>
      </c>
      <c r="F8848" s="21">
        <f t="shared" si="1735"/>
        <v>12</v>
      </c>
      <c r="G8848" s="13"/>
      <c r="H8848" s="21">
        <f t="shared" si="1736"/>
        <v>11</v>
      </c>
      <c r="I8848" s="13"/>
      <c r="J8848" s="11" t="str">
        <f t="shared" ref="J8848:J8879" si="1738">IF(H8848=F8848,"X","")</f>
        <v/>
      </c>
      <c r="K8848" s="11" t="str">
        <f t="shared" ref="K8848:K8879" si="1739">IF(H8848&gt;F8848,"U","")</f>
        <v/>
      </c>
      <c r="L8848" s="11" t="str">
        <f t="shared" ref="L8848:L8879" si="1740">IF(H8848&lt;F8848,"O","")</f>
        <v>O</v>
      </c>
      <c r="M8848" s="13"/>
      <c r="X8848" s="13"/>
    </row>
    <row r="8849" spans="1:24" x14ac:dyDescent="0.3">
      <c r="A8849" s="13"/>
      <c r="B8849" s="11">
        <v>9867</v>
      </c>
      <c r="C8849" s="14">
        <f t="shared" si="1734"/>
        <v>99.332800000000006</v>
      </c>
      <c r="D8849" s="13"/>
      <c r="E8849" s="14">
        <f t="shared" si="1737"/>
        <v>99.331699999999998</v>
      </c>
      <c r="F8849" s="21">
        <f t="shared" si="1735"/>
        <v>12</v>
      </c>
      <c r="G8849" s="13"/>
      <c r="H8849" s="21">
        <f t="shared" si="1736"/>
        <v>11</v>
      </c>
      <c r="I8849" s="13"/>
      <c r="J8849" s="11" t="str">
        <f t="shared" si="1738"/>
        <v/>
      </c>
      <c r="K8849" s="11" t="str">
        <f t="shared" si="1739"/>
        <v/>
      </c>
      <c r="L8849" s="11" t="str">
        <f t="shared" si="1740"/>
        <v>O</v>
      </c>
      <c r="M8849" s="13"/>
      <c r="X8849" s="13"/>
    </row>
    <row r="8850" spans="1:24" x14ac:dyDescent="0.3">
      <c r="A8850" s="13"/>
      <c r="B8850" s="11">
        <v>9868</v>
      </c>
      <c r="C8850" s="14">
        <f t="shared" si="1734"/>
        <v>99.337800000000001</v>
      </c>
      <c r="D8850" s="13"/>
      <c r="E8850" s="14">
        <f t="shared" si="1737"/>
        <v>99.336699999999993</v>
      </c>
      <c r="F8850" s="21">
        <f t="shared" si="1735"/>
        <v>12</v>
      </c>
      <c r="G8850" s="13"/>
      <c r="H8850" s="21">
        <f t="shared" si="1736"/>
        <v>11</v>
      </c>
      <c r="I8850" s="13"/>
      <c r="J8850" s="11" t="str">
        <f t="shared" si="1738"/>
        <v/>
      </c>
      <c r="K8850" s="11" t="str">
        <f t="shared" si="1739"/>
        <v/>
      </c>
      <c r="L8850" s="11" t="str">
        <f t="shared" si="1740"/>
        <v>O</v>
      </c>
      <c r="M8850" s="13"/>
      <c r="X8850" s="13"/>
    </row>
    <row r="8851" spans="1:24" x14ac:dyDescent="0.3">
      <c r="A8851" s="13"/>
      <c r="B8851" s="11">
        <v>9869</v>
      </c>
      <c r="C8851" s="14">
        <f t="shared" si="1734"/>
        <v>99.342799999999997</v>
      </c>
      <c r="D8851" s="13"/>
      <c r="E8851" s="14">
        <f t="shared" si="1737"/>
        <v>99.341700000000003</v>
      </c>
      <c r="F8851" s="21">
        <f t="shared" si="1735"/>
        <v>12</v>
      </c>
      <c r="G8851" s="13"/>
      <c r="H8851" s="21">
        <f t="shared" si="1736"/>
        <v>11</v>
      </c>
      <c r="I8851" s="13"/>
      <c r="J8851" s="11" t="str">
        <f t="shared" si="1738"/>
        <v/>
      </c>
      <c r="K8851" s="11" t="str">
        <f t="shared" si="1739"/>
        <v/>
      </c>
      <c r="L8851" s="11" t="str">
        <f t="shared" si="1740"/>
        <v>O</v>
      </c>
      <c r="M8851" s="13"/>
      <c r="X8851" s="13"/>
    </row>
    <row r="8852" spans="1:24" x14ac:dyDescent="0.3">
      <c r="A8852" s="13"/>
      <c r="B8852" s="11">
        <v>9870</v>
      </c>
      <c r="C8852" s="14">
        <f t="shared" si="1734"/>
        <v>99.347899999999996</v>
      </c>
      <c r="D8852" s="13"/>
      <c r="E8852" s="14">
        <f t="shared" si="1737"/>
        <v>99.346699999999998</v>
      </c>
      <c r="F8852" s="21">
        <f t="shared" si="1735"/>
        <v>12</v>
      </c>
      <c r="G8852" s="13"/>
      <c r="H8852" s="21">
        <f t="shared" si="1736"/>
        <v>11.999999999999998</v>
      </c>
      <c r="I8852" s="13"/>
      <c r="J8852" s="11" t="str">
        <f t="shared" si="1738"/>
        <v>X</v>
      </c>
      <c r="K8852" s="11" t="str">
        <f t="shared" si="1739"/>
        <v/>
      </c>
      <c r="L8852" s="11" t="str">
        <f t="shared" si="1740"/>
        <v/>
      </c>
      <c r="M8852" s="13"/>
      <c r="X8852" s="13"/>
    </row>
    <row r="8853" spans="1:24" x14ac:dyDescent="0.3">
      <c r="A8853" s="13"/>
      <c r="B8853" s="11">
        <v>9871</v>
      </c>
      <c r="C8853" s="14">
        <f t="shared" si="1734"/>
        <v>99.352900000000005</v>
      </c>
      <c r="D8853" s="13"/>
      <c r="E8853" s="14">
        <f t="shared" si="1737"/>
        <v>99.351799999999997</v>
      </c>
      <c r="F8853" s="21">
        <f t="shared" si="1735"/>
        <v>12</v>
      </c>
      <c r="G8853" s="13"/>
      <c r="H8853" s="21">
        <f t="shared" si="1736"/>
        <v>11</v>
      </c>
      <c r="I8853" s="13"/>
      <c r="J8853" s="11" t="str">
        <f t="shared" si="1738"/>
        <v/>
      </c>
      <c r="K8853" s="11" t="str">
        <f t="shared" si="1739"/>
        <v/>
      </c>
      <c r="L8853" s="11" t="str">
        <f t="shared" si="1740"/>
        <v>O</v>
      </c>
      <c r="M8853" s="13"/>
      <c r="X8853" s="13"/>
    </row>
    <row r="8854" spans="1:24" x14ac:dyDescent="0.3">
      <c r="A8854" s="13"/>
      <c r="B8854" s="11">
        <v>9872</v>
      </c>
      <c r="C8854" s="14">
        <f t="shared" si="1734"/>
        <v>99.357900000000001</v>
      </c>
      <c r="D8854" s="13"/>
      <c r="E8854" s="14">
        <f t="shared" si="1737"/>
        <v>99.356800000000007</v>
      </c>
      <c r="F8854" s="21">
        <f t="shared" si="1735"/>
        <v>12</v>
      </c>
      <c r="G8854" s="13"/>
      <c r="H8854" s="21">
        <f t="shared" si="1736"/>
        <v>11</v>
      </c>
      <c r="I8854" s="13"/>
      <c r="J8854" s="11" t="str">
        <f t="shared" si="1738"/>
        <v/>
      </c>
      <c r="K8854" s="11" t="str">
        <f t="shared" si="1739"/>
        <v/>
      </c>
      <c r="L8854" s="11" t="str">
        <f t="shared" si="1740"/>
        <v>O</v>
      </c>
      <c r="M8854" s="13"/>
      <c r="X8854" s="13"/>
    </row>
    <row r="8855" spans="1:24" x14ac:dyDescent="0.3">
      <c r="A8855" s="13"/>
      <c r="B8855" s="11">
        <v>9873</v>
      </c>
      <c r="C8855" s="14">
        <f t="shared" si="1734"/>
        <v>99.363</v>
      </c>
      <c r="D8855" s="13"/>
      <c r="E8855" s="14">
        <f t="shared" si="1737"/>
        <v>99.361800000000002</v>
      </c>
      <c r="F8855" s="21">
        <f t="shared" si="1735"/>
        <v>12</v>
      </c>
      <c r="G8855" s="13"/>
      <c r="H8855" s="21">
        <f t="shared" si="1736"/>
        <v>11.999999999999998</v>
      </c>
      <c r="I8855" s="13"/>
      <c r="J8855" s="11" t="str">
        <f t="shared" si="1738"/>
        <v>X</v>
      </c>
      <c r="K8855" s="11" t="str">
        <f t="shared" si="1739"/>
        <v/>
      </c>
      <c r="L8855" s="11" t="str">
        <f t="shared" si="1740"/>
        <v/>
      </c>
      <c r="M8855" s="13"/>
      <c r="X8855" s="13"/>
    </row>
    <row r="8856" spans="1:24" x14ac:dyDescent="0.3">
      <c r="A8856" s="13"/>
      <c r="B8856" s="11">
        <v>9874</v>
      </c>
      <c r="C8856" s="14">
        <f t="shared" si="1734"/>
        <v>99.367999999999995</v>
      </c>
      <c r="D8856" s="13"/>
      <c r="E8856" s="14">
        <f t="shared" si="1737"/>
        <v>99.366799999999998</v>
      </c>
      <c r="F8856" s="21">
        <f t="shared" si="1735"/>
        <v>12</v>
      </c>
      <c r="G8856" s="13"/>
      <c r="H8856" s="21">
        <f t="shared" si="1736"/>
        <v>11.999999999999998</v>
      </c>
      <c r="I8856" s="13"/>
      <c r="J8856" s="11" t="str">
        <f t="shared" si="1738"/>
        <v>X</v>
      </c>
      <c r="K8856" s="11" t="str">
        <f t="shared" si="1739"/>
        <v/>
      </c>
      <c r="L8856" s="11" t="str">
        <f t="shared" si="1740"/>
        <v/>
      </c>
      <c r="M8856" s="13"/>
      <c r="X8856" s="13"/>
    </row>
    <row r="8857" spans="1:24" x14ac:dyDescent="0.3">
      <c r="A8857" s="13"/>
      <c r="B8857" s="11">
        <v>9875</v>
      </c>
      <c r="C8857" s="14">
        <f t="shared" si="1734"/>
        <v>99.373000000000005</v>
      </c>
      <c r="D8857" s="13"/>
      <c r="E8857" s="14">
        <f t="shared" si="1737"/>
        <v>99.371899999999997</v>
      </c>
      <c r="F8857" s="21">
        <f t="shared" si="1735"/>
        <v>12</v>
      </c>
      <c r="G8857" s="13"/>
      <c r="H8857" s="21">
        <f t="shared" si="1736"/>
        <v>11</v>
      </c>
      <c r="I8857" s="13"/>
      <c r="J8857" s="11" t="str">
        <f t="shared" si="1738"/>
        <v/>
      </c>
      <c r="K8857" s="11" t="str">
        <f t="shared" si="1739"/>
        <v/>
      </c>
      <c r="L8857" s="11" t="str">
        <f t="shared" si="1740"/>
        <v>O</v>
      </c>
      <c r="M8857" s="13"/>
      <c r="X8857" s="13"/>
    </row>
    <row r="8858" spans="1:24" x14ac:dyDescent="0.3">
      <c r="A8858" s="13"/>
      <c r="B8858" s="11">
        <v>9876</v>
      </c>
      <c r="C8858" s="14">
        <f t="shared" si="1734"/>
        <v>99.378100000000003</v>
      </c>
      <c r="D8858" s="13"/>
      <c r="E8858" s="14">
        <f t="shared" si="1737"/>
        <v>99.376900000000006</v>
      </c>
      <c r="F8858" s="21">
        <f t="shared" si="1735"/>
        <v>12</v>
      </c>
      <c r="G8858" s="13"/>
      <c r="H8858" s="21">
        <f t="shared" si="1736"/>
        <v>11.999999999999998</v>
      </c>
      <c r="I8858" s="13"/>
      <c r="J8858" s="11" t="str">
        <f t="shared" si="1738"/>
        <v>X</v>
      </c>
      <c r="K8858" s="11" t="str">
        <f t="shared" si="1739"/>
        <v/>
      </c>
      <c r="L8858" s="11" t="str">
        <f t="shared" si="1740"/>
        <v/>
      </c>
      <c r="M8858" s="13"/>
      <c r="X8858" s="13"/>
    </row>
    <row r="8859" spans="1:24" x14ac:dyDescent="0.3">
      <c r="A8859" s="13"/>
      <c r="B8859" s="11">
        <v>9877</v>
      </c>
      <c r="C8859" s="14">
        <f t="shared" si="1734"/>
        <v>99.383099999999999</v>
      </c>
      <c r="D8859" s="13"/>
      <c r="E8859" s="14">
        <f t="shared" si="1737"/>
        <v>99.381900000000002</v>
      </c>
      <c r="F8859" s="21">
        <f t="shared" si="1735"/>
        <v>12</v>
      </c>
      <c r="G8859" s="13"/>
      <c r="H8859" s="21">
        <f t="shared" si="1736"/>
        <v>11.999999999999998</v>
      </c>
      <c r="I8859" s="13"/>
      <c r="J8859" s="11" t="str">
        <f t="shared" si="1738"/>
        <v>X</v>
      </c>
      <c r="K8859" s="11" t="str">
        <f t="shared" si="1739"/>
        <v/>
      </c>
      <c r="L8859" s="11" t="str">
        <f t="shared" si="1740"/>
        <v/>
      </c>
      <c r="M8859" s="13"/>
      <c r="X8859" s="13"/>
    </row>
    <row r="8860" spans="1:24" x14ac:dyDescent="0.3">
      <c r="A8860" s="13"/>
      <c r="B8860" s="11">
        <v>9878</v>
      </c>
      <c r="C8860" s="14">
        <f t="shared" si="1734"/>
        <v>99.388099999999994</v>
      </c>
      <c r="D8860" s="13"/>
      <c r="E8860" s="14">
        <f t="shared" si="1737"/>
        <v>99.386899999999997</v>
      </c>
      <c r="F8860" s="21">
        <f t="shared" si="1735"/>
        <v>12</v>
      </c>
      <c r="G8860" s="13"/>
      <c r="H8860" s="21">
        <f t="shared" si="1736"/>
        <v>11.999999999999998</v>
      </c>
      <c r="I8860" s="13"/>
      <c r="J8860" s="11" t="str">
        <f t="shared" si="1738"/>
        <v>X</v>
      </c>
      <c r="K8860" s="11" t="str">
        <f t="shared" si="1739"/>
        <v/>
      </c>
      <c r="L8860" s="11" t="str">
        <f t="shared" si="1740"/>
        <v/>
      </c>
      <c r="M8860" s="13"/>
      <c r="X8860" s="13"/>
    </row>
    <row r="8861" spans="1:24" x14ac:dyDescent="0.3">
      <c r="A8861" s="13"/>
      <c r="B8861" s="11">
        <v>9879</v>
      </c>
      <c r="C8861" s="14">
        <f t="shared" si="1734"/>
        <v>99.393199999999993</v>
      </c>
      <c r="D8861" s="13"/>
      <c r="E8861" s="14">
        <f t="shared" si="1737"/>
        <v>99.391999999999996</v>
      </c>
      <c r="F8861" s="21">
        <f t="shared" si="1735"/>
        <v>13</v>
      </c>
      <c r="G8861" s="13"/>
      <c r="H8861" s="21">
        <f t="shared" si="1736"/>
        <v>11.999999999999998</v>
      </c>
      <c r="I8861" s="13"/>
      <c r="J8861" s="11" t="str">
        <f t="shared" si="1738"/>
        <v/>
      </c>
      <c r="K8861" s="11" t="str">
        <f t="shared" si="1739"/>
        <v/>
      </c>
      <c r="L8861" s="11" t="str">
        <f t="shared" si="1740"/>
        <v>O</v>
      </c>
      <c r="M8861" s="13"/>
      <c r="X8861" s="13"/>
    </row>
    <row r="8862" spans="1:24" x14ac:dyDescent="0.3">
      <c r="A8862" s="13"/>
      <c r="B8862" s="11">
        <v>9880</v>
      </c>
      <c r="C8862" s="14">
        <f t="shared" si="1734"/>
        <v>99.398200000000003</v>
      </c>
      <c r="D8862" s="13"/>
      <c r="E8862" s="14">
        <f t="shared" si="1737"/>
        <v>99.397000000000006</v>
      </c>
      <c r="F8862" s="21">
        <f t="shared" si="1735"/>
        <v>13</v>
      </c>
      <c r="G8862" s="13"/>
      <c r="H8862" s="21">
        <f t="shared" si="1736"/>
        <v>11.999999999999998</v>
      </c>
      <c r="I8862" s="13"/>
      <c r="J8862" s="11" t="str">
        <f t="shared" si="1738"/>
        <v/>
      </c>
      <c r="K8862" s="11" t="str">
        <f t="shared" si="1739"/>
        <v/>
      </c>
      <c r="L8862" s="11" t="str">
        <f t="shared" si="1740"/>
        <v>O</v>
      </c>
      <c r="M8862" s="13"/>
      <c r="X8862" s="13"/>
    </row>
    <row r="8863" spans="1:24" x14ac:dyDescent="0.3">
      <c r="A8863" s="13"/>
      <c r="B8863" s="11">
        <v>9881</v>
      </c>
      <c r="C8863" s="14">
        <f t="shared" si="1734"/>
        <v>99.403199999999998</v>
      </c>
      <c r="D8863" s="13"/>
      <c r="E8863" s="14">
        <f t="shared" si="1737"/>
        <v>99.402000000000001</v>
      </c>
      <c r="F8863" s="21">
        <f t="shared" si="1735"/>
        <v>13</v>
      </c>
      <c r="G8863" s="13"/>
      <c r="H8863" s="21">
        <f t="shared" si="1736"/>
        <v>11.999999999999998</v>
      </c>
      <c r="I8863" s="13"/>
      <c r="J8863" s="11" t="str">
        <f t="shared" si="1738"/>
        <v/>
      </c>
      <c r="K8863" s="11" t="str">
        <f t="shared" si="1739"/>
        <v/>
      </c>
      <c r="L8863" s="11" t="str">
        <f t="shared" si="1740"/>
        <v>O</v>
      </c>
      <c r="M8863" s="13"/>
      <c r="X8863" s="13"/>
    </row>
    <row r="8864" spans="1:24" x14ac:dyDescent="0.3">
      <c r="A8864" s="13"/>
      <c r="B8864" s="11">
        <v>9882</v>
      </c>
      <c r="C8864" s="14">
        <f t="shared" si="1734"/>
        <v>99.408199999999994</v>
      </c>
      <c r="D8864" s="13"/>
      <c r="E8864" s="14">
        <f t="shared" si="1737"/>
        <v>99.406999999999996</v>
      </c>
      <c r="F8864" s="21">
        <f t="shared" si="1735"/>
        <v>13</v>
      </c>
      <c r="G8864" s="13"/>
      <c r="H8864" s="21">
        <f t="shared" si="1736"/>
        <v>11.999999999999998</v>
      </c>
      <c r="I8864" s="13"/>
      <c r="J8864" s="11" t="str">
        <f t="shared" si="1738"/>
        <v/>
      </c>
      <c r="K8864" s="11" t="str">
        <f t="shared" si="1739"/>
        <v/>
      </c>
      <c r="L8864" s="11" t="str">
        <f t="shared" si="1740"/>
        <v>O</v>
      </c>
      <c r="M8864" s="13"/>
      <c r="X8864" s="13"/>
    </row>
    <row r="8865" spans="1:24" x14ac:dyDescent="0.3">
      <c r="A8865" s="13"/>
      <c r="B8865" s="11">
        <v>9883</v>
      </c>
      <c r="C8865" s="14">
        <f t="shared" si="1734"/>
        <v>99.413300000000007</v>
      </c>
      <c r="D8865" s="13"/>
      <c r="E8865" s="14">
        <f t="shared" si="1737"/>
        <v>99.412099999999995</v>
      </c>
      <c r="F8865" s="21">
        <f t="shared" si="1735"/>
        <v>13</v>
      </c>
      <c r="G8865" s="13"/>
      <c r="H8865" s="21">
        <f t="shared" si="1736"/>
        <v>11.999999999999998</v>
      </c>
      <c r="I8865" s="13"/>
      <c r="J8865" s="11" t="str">
        <f t="shared" si="1738"/>
        <v/>
      </c>
      <c r="K8865" s="11" t="str">
        <f t="shared" si="1739"/>
        <v/>
      </c>
      <c r="L8865" s="11" t="str">
        <f t="shared" si="1740"/>
        <v>O</v>
      </c>
      <c r="M8865" s="13"/>
      <c r="X8865" s="13"/>
    </row>
    <row r="8866" spans="1:24" x14ac:dyDescent="0.3">
      <c r="A8866" s="13"/>
      <c r="B8866" s="11">
        <v>9884</v>
      </c>
      <c r="C8866" s="14">
        <f t="shared" si="1734"/>
        <v>99.418300000000002</v>
      </c>
      <c r="D8866" s="13"/>
      <c r="E8866" s="14">
        <f t="shared" si="1737"/>
        <v>99.417100000000005</v>
      </c>
      <c r="F8866" s="21">
        <f t="shared" si="1735"/>
        <v>13</v>
      </c>
      <c r="G8866" s="13"/>
      <c r="H8866" s="21">
        <f t="shared" si="1736"/>
        <v>11.999999999999998</v>
      </c>
      <c r="I8866" s="13"/>
      <c r="J8866" s="11" t="str">
        <f t="shared" si="1738"/>
        <v/>
      </c>
      <c r="K8866" s="11" t="str">
        <f t="shared" si="1739"/>
        <v/>
      </c>
      <c r="L8866" s="11" t="str">
        <f t="shared" si="1740"/>
        <v>O</v>
      </c>
      <c r="M8866" s="13"/>
      <c r="X8866" s="13"/>
    </row>
    <row r="8867" spans="1:24" x14ac:dyDescent="0.3">
      <c r="A8867" s="13"/>
      <c r="B8867" s="11">
        <v>9885</v>
      </c>
      <c r="C8867" s="14">
        <f t="shared" si="1734"/>
        <v>99.423299999999998</v>
      </c>
      <c r="D8867" s="13"/>
      <c r="E8867" s="14">
        <f t="shared" si="1737"/>
        <v>99.4221</v>
      </c>
      <c r="F8867" s="21">
        <v>13</v>
      </c>
      <c r="G8867" s="13"/>
      <c r="H8867" s="21">
        <f t="shared" si="1736"/>
        <v>11.999999999999998</v>
      </c>
      <c r="I8867" s="13"/>
      <c r="J8867" s="11" t="str">
        <f t="shared" si="1738"/>
        <v/>
      </c>
      <c r="K8867" s="11" t="str">
        <f t="shared" si="1739"/>
        <v/>
      </c>
      <c r="L8867" s="11" t="str">
        <f t="shared" si="1740"/>
        <v>O</v>
      </c>
      <c r="M8867" s="13"/>
      <c r="X8867" s="13"/>
    </row>
    <row r="8868" spans="1:24" x14ac:dyDescent="0.3">
      <c r="A8868" s="13"/>
      <c r="B8868" s="11">
        <v>9886</v>
      </c>
      <c r="C8868" s="14">
        <f t="shared" si="1734"/>
        <v>99.428399999999996</v>
      </c>
      <c r="D8868" s="13"/>
      <c r="E8868" s="14">
        <f t="shared" si="1737"/>
        <v>99.427099999999996</v>
      </c>
      <c r="F8868" s="21">
        <v>13</v>
      </c>
      <c r="G8868" s="13"/>
      <c r="H8868" s="21">
        <f t="shared" si="1736"/>
        <v>13</v>
      </c>
      <c r="I8868" s="13"/>
      <c r="J8868" s="11" t="str">
        <f t="shared" si="1738"/>
        <v>X</v>
      </c>
      <c r="K8868" s="11" t="str">
        <f t="shared" si="1739"/>
        <v/>
      </c>
      <c r="L8868" s="11" t="str">
        <f t="shared" si="1740"/>
        <v/>
      </c>
      <c r="M8868" s="13"/>
      <c r="X8868" s="13"/>
    </row>
    <row r="8869" spans="1:24" x14ac:dyDescent="0.3">
      <c r="A8869" s="13"/>
      <c r="B8869" s="11">
        <v>9887</v>
      </c>
      <c r="C8869" s="14">
        <f t="shared" si="1734"/>
        <v>99.433400000000006</v>
      </c>
      <c r="D8869" s="13"/>
      <c r="E8869" s="14">
        <f t="shared" si="1737"/>
        <v>99.432199999999995</v>
      </c>
      <c r="F8869" s="21">
        <v>13</v>
      </c>
      <c r="G8869" s="13"/>
      <c r="H8869" s="21">
        <f t="shared" si="1736"/>
        <v>11.999999999999998</v>
      </c>
      <c r="I8869" s="13"/>
      <c r="J8869" s="11" t="str">
        <f t="shared" si="1738"/>
        <v/>
      </c>
      <c r="K8869" s="11" t="str">
        <f t="shared" si="1739"/>
        <v/>
      </c>
      <c r="L8869" s="11" t="str">
        <f t="shared" si="1740"/>
        <v>O</v>
      </c>
      <c r="M8869" s="13"/>
      <c r="X8869" s="13"/>
    </row>
    <row r="8870" spans="1:24" x14ac:dyDescent="0.3">
      <c r="A8870" s="13"/>
      <c r="B8870" s="11">
        <v>9888</v>
      </c>
      <c r="C8870" s="14">
        <f t="shared" si="1734"/>
        <v>99.438400000000001</v>
      </c>
      <c r="D8870" s="13"/>
      <c r="E8870" s="14">
        <f t="shared" si="1737"/>
        <v>99.437200000000004</v>
      </c>
      <c r="F8870" s="21">
        <v>13</v>
      </c>
      <c r="G8870" s="13"/>
      <c r="H8870" s="21">
        <f t="shared" si="1736"/>
        <v>11.999999999999998</v>
      </c>
      <c r="I8870" s="13"/>
      <c r="J8870" s="11" t="str">
        <f t="shared" si="1738"/>
        <v/>
      </c>
      <c r="K8870" s="11" t="str">
        <f t="shared" si="1739"/>
        <v/>
      </c>
      <c r="L8870" s="11" t="str">
        <f t="shared" si="1740"/>
        <v>O</v>
      </c>
      <c r="M8870" s="13"/>
      <c r="X8870" s="13"/>
    </row>
    <row r="8871" spans="1:24" x14ac:dyDescent="0.3">
      <c r="A8871" s="13"/>
      <c r="B8871" s="11">
        <v>9889</v>
      </c>
      <c r="C8871" s="14">
        <f t="shared" si="1734"/>
        <v>99.4435</v>
      </c>
      <c r="D8871" s="13"/>
      <c r="E8871" s="14">
        <f t="shared" si="1737"/>
        <v>99.4422</v>
      </c>
      <c r="F8871" s="21">
        <v>13</v>
      </c>
      <c r="G8871" s="13"/>
      <c r="H8871" s="21">
        <f t="shared" si="1736"/>
        <v>13</v>
      </c>
      <c r="I8871" s="13"/>
      <c r="J8871" s="11" t="str">
        <f t="shared" si="1738"/>
        <v>X</v>
      </c>
      <c r="K8871" s="11" t="str">
        <f t="shared" si="1739"/>
        <v/>
      </c>
      <c r="L8871" s="11" t="str">
        <f t="shared" si="1740"/>
        <v/>
      </c>
      <c r="M8871" s="13"/>
      <c r="X8871" s="13"/>
    </row>
    <row r="8872" spans="1:24" x14ac:dyDescent="0.3">
      <c r="A8872" s="13"/>
      <c r="B8872" s="11">
        <v>9890</v>
      </c>
      <c r="C8872" s="14">
        <f t="shared" si="1734"/>
        <v>99.448499999999996</v>
      </c>
      <c r="D8872" s="13"/>
      <c r="E8872" s="14">
        <f t="shared" si="1737"/>
        <v>99.447199999999995</v>
      </c>
      <c r="F8872" s="21">
        <v>13</v>
      </c>
      <c r="G8872" s="13"/>
      <c r="H8872" s="21">
        <f t="shared" si="1736"/>
        <v>13</v>
      </c>
      <c r="I8872" s="13"/>
      <c r="J8872" s="11" t="str">
        <f t="shared" si="1738"/>
        <v>X</v>
      </c>
      <c r="K8872" s="11" t="str">
        <f t="shared" si="1739"/>
        <v/>
      </c>
      <c r="L8872" s="11" t="str">
        <f t="shared" si="1740"/>
        <v/>
      </c>
      <c r="M8872" s="13"/>
      <c r="X8872" s="13"/>
    </row>
    <row r="8873" spans="1:24" x14ac:dyDescent="0.3">
      <c r="A8873" s="13"/>
      <c r="B8873" s="11">
        <v>9891</v>
      </c>
      <c r="C8873" s="14">
        <f t="shared" si="1734"/>
        <v>99.453500000000005</v>
      </c>
      <c r="D8873" s="13"/>
      <c r="E8873" s="14">
        <f t="shared" si="1737"/>
        <v>99.452299999999994</v>
      </c>
      <c r="F8873" s="21">
        <v>13</v>
      </c>
      <c r="G8873" s="13"/>
      <c r="H8873" s="21">
        <f t="shared" si="1736"/>
        <v>11.999999999999998</v>
      </c>
      <c r="I8873" s="13"/>
      <c r="J8873" s="11" t="str">
        <f t="shared" si="1738"/>
        <v/>
      </c>
      <c r="K8873" s="11" t="str">
        <f t="shared" si="1739"/>
        <v/>
      </c>
      <c r="L8873" s="11" t="str">
        <f t="shared" si="1740"/>
        <v>O</v>
      </c>
      <c r="M8873" s="13"/>
      <c r="X8873" s="13"/>
    </row>
    <row r="8874" spans="1:24" x14ac:dyDescent="0.3">
      <c r="A8874" s="13"/>
      <c r="B8874" s="11">
        <v>9892</v>
      </c>
      <c r="C8874" s="14">
        <f t="shared" si="1734"/>
        <v>99.458500000000001</v>
      </c>
      <c r="D8874" s="13"/>
      <c r="E8874" s="14">
        <f t="shared" si="1737"/>
        <v>99.457300000000004</v>
      </c>
      <c r="F8874" s="21">
        <v>13</v>
      </c>
      <c r="G8874" s="13"/>
      <c r="H8874" s="21">
        <f t="shared" si="1736"/>
        <v>11.999999999999998</v>
      </c>
      <c r="I8874" s="13"/>
      <c r="J8874" s="11" t="str">
        <f t="shared" si="1738"/>
        <v/>
      </c>
      <c r="K8874" s="11" t="str">
        <f t="shared" si="1739"/>
        <v/>
      </c>
      <c r="L8874" s="11" t="str">
        <f t="shared" si="1740"/>
        <v>O</v>
      </c>
      <c r="M8874" s="13"/>
      <c r="X8874" s="13"/>
    </row>
    <row r="8875" spans="1:24" x14ac:dyDescent="0.3">
      <c r="A8875" s="13"/>
      <c r="B8875" s="11">
        <v>9893</v>
      </c>
      <c r="C8875" s="14">
        <f t="shared" si="1734"/>
        <v>99.4636</v>
      </c>
      <c r="D8875" s="13"/>
      <c r="E8875" s="14">
        <f t="shared" si="1737"/>
        <v>99.462299999999999</v>
      </c>
      <c r="F8875" s="21">
        <v>13</v>
      </c>
      <c r="G8875" s="13"/>
      <c r="H8875" s="21">
        <f t="shared" si="1736"/>
        <v>13</v>
      </c>
      <c r="I8875" s="13"/>
      <c r="J8875" s="11" t="str">
        <f t="shared" si="1738"/>
        <v>X</v>
      </c>
      <c r="K8875" s="11" t="str">
        <f t="shared" si="1739"/>
        <v/>
      </c>
      <c r="L8875" s="11" t="str">
        <f t="shared" si="1740"/>
        <v/>
      </c>
      <c r="M8875" s="13"/>
      <c r="X8875" s="13"/>
    </row>
    <row r="8876" spans="1:24" x14ac:dyDescent="0.3">
      <c r="A8876" s="13"/>
      <c r="B8876" s="11">
        <v>9894</v>
      </c>
      <c r="C8876" s="14">
        <f t="shared" si="1734"/>
        <v>99.468599999999995</v>
      </c>
      <c r="D8876" s="13"/>
      <c r="E8876" s="14">
        <f t="shared" si="1737"/>
        <v>99.467299999999994</v>
      </c>
      <c r="F8876" s="21">
        <v>13</v>
      </c>
      <c r="G8876" s="13"/>
      <c r="H8876" s="21">
        <f t="shared" si="1736"/>
        <v>13</v>
      </c>
      <c r="I8876" s="13"/>
      <c r="J8876" s="11" t="str">
        <f t="shared" si="1738"/>
        <v>X</v>
      </c>
      <c r="K8876" s="11" t="str">
        <f t="shared" si="1739"/>
        <v/>
      </c>
      <c r="L8876" s="11" t="str">
        <f t="shared" si="1740"/>
        <v/>
      </c>
      <c r="M8876" s="13"/>
      <c r="X8876" s="13"/>
    </row>
    <row r="8877" spans="1:24" x14ac:dyDescent="0.3">
      <c r="A8877" s="13"/>
      <c r="B8877" s="11">
        <v>9895</v>
      </c>
      <c r="C8877" s="14">
        <f t="shared" si="1734"/>
        <v>99.473600000000005</v>
      </c>
      <c r="D8877" s="13"/>
      <c r="E8877" s="14">
        <f t="shared" si="1737"/>
        <v>99.472399999999993</v>
      </c>
      <c r="F8877" s="21">
        <v>13</v>
      </c>
      <c r="G8877" s="13"/>
      <c r="H8877" s="21">
        <f t="shared" si="1736"/>
        <v>11.999999999999998</v>
      </c>
      <c r="I8877" s="13"/>
      <c r="J8877" s="11" t="str">
        <f t="shared" si="1738"/>
        <v/>
      </c>
      <c r="K8877" s="11" t="str">
        <f t="shared" si="1739"/>
        <v/>
      </c>
      <c r="L8877" s="11" t="str">
        <f t="shared" si="1740"/>
        <v>O</v>
      </c>
      <c r="M8877" s="13"/>
      <c r="X8877" s="13"/>
    </row>
    <row r="8878" spans="1:24" x14ac:dyDescent="0.3">
      <c r="A8878" s="13"/>
      <c r="B8878" s="11">
        <v>9896</v>
      </c>
      <c r="C8878" s="14">
        <f t="shared" si="1734"/>
        <v>99.4786</v>
      </c>
      <c r="D8878" s="13"/>
      <c r="E8878" s="14">
        <f t="shared" si="1737"/>
        <v>99.477400000000003</v>
      </c>
      <c r="F8878" s="21">
        <v>13</v>
      </c>
      <c r="G8878" s="13"/>
      <c r="H8878" s="21">
        <f t="shared" si="1736"/>
        <v>11.999999999999998</v>
      </c>
      <c r="I8878" s="13"/>
      <c r="J8878" s="11" t="str">
        <f t="shared" si="1738"/>
        <v/>
      </c>
      <c r="K8878" s="11" t="str">
        <f t="shared" si="1739"/>
        <v/>
      </c>
      <c r="L8878" s="11" t="str">
        <f t="shared" si="1740"/>
        <v>O</v>
      </c>
      <c r="M8878" s="13"/>
      <c r="X8878" s="13"/>
    </row>
    <row r="8879" spans="1:24" x14ac:dyDescent="0.3">
      <c r="A8879" s="13"/>
      <c r="B8879" s="11">
        <v>9897</v>
      </c>
      <c r="C8879" s="14">
        <f t="shared" si="1734"/>
        <v>99.483699999999999</v>
      </c>
      <c r="D8879" s="13"/>
      <c r="E8879" s="14">
        <f t="shared" si="1737"/>
        <v>99.482399999999998</v>
      </c>
      <c r="F8879" s="21">
        <v>13</v>
      </c>
      <c r="G8879" s="13"/>
      <c r="H8879" s="21">
        <f t="shared" si="1736"/>
        <v>13</v>
      </c>
      <c r="I8879" s="13"/>
      <c r="J8879" s="11" t="str">
        <f t="shared" si="1738"/>
        <v>X</v>
      </c>
      <c r="K8879" s="11" t="str">
        <f t="shared" si="1739"/>
        <v/>
      </c>
      <c r="L8879" s="11" t="str">
        <f t="shared" si="1740"/>
        <v/>
      </c>
      <c r="M8879" s="13"/>
      <c r="X8879" s="13"/>
    </row>
    <row r="8880" spans="1:24" x14ac:dyDescent="0.3">
      <c r="A8880" s="13"/>
      <c r="B8880" s="11">
        <v>9898</v>
      </c>
      <c r="C8880" s="14">
        <f t="shared" si="1734"/>
        <v>99.488699999999994</v>
      </c>
      <c r="D8880" s="13"/>
      <c r="E8880" s="14">
        <f t="shared" si="1737"/>
        <v>99.487399999999994</v>
      </c>
      <c r="F8880" s="21">
        <v>13</v>
      </c>
      <c r="G8880" s="13"/>
      <c r="H8880" s="21">
        <f t="shared" si="1736"/>
        <v>13</v>
      </c>
      <c r="I8880" s="13"/>
      <c r="J8880" s="11" t="str">
        <f t="shared" ref="J8880:J8911" si="1741">IF(H8880=F8880,"X","")</f>
        <v>X</v>
      </c>
      <c r="K8880" s="11" t="str">
        <f t="shared" ref="K8880:K8911" si="1742">IF(H8880&gt;F8880,"U","")</f>
        <v/>
      </c>
      <c r="L8880" s="11" t="str">
        <f t="shared" ref="L8880:L8911" si="1743">IF(H8880&lt;F8880,"O","")</f>
        <v/>
      </c>
      <c r="M8880" s="13"/>
      <c r="X8880" s="13"/>
    </row>
    <row r="8881" spans="1:24" x14ac:dyDescent="0.3">
      <c r="A8881" s="13"/>
      <c r="B8881" s="11">
        <v>9899</v>
      </c>
      <c r="C8881" s="14">
        <f t="shared" si="1734"/>
        <v>99.493700000000004</v>
      </c>
      <c r="D8881" s="13"/>
      <c r="E8881" s="14">
        <f t="shared" si="1737"/>
        <v>99.492500000000007</v>
      </c>
      <c r="F8881" s="21">
        <v>13</v>
      </c>
      <c r="G8881" s="13"/>
      <c r="H8881" s="21">
        <f t="shared" si="1736"/>
        <v>11.999999999999998</v>
      </c>
      <c r="I8881" s="13"/>
      <c r="J8881" s="11" t="str">
        <f t="shared" si="1741"/>
        <v/>
      </c>
      <c r="K8881" s="11" t="str">
        <f t="shared" si="1742"/>
        <v/>
      </c>
      <c r="L8881" s="11" t="str">
        <f t="shared" si="1743"/>
        <v>O</v>
      </c>
      <c r="M8881" s="13"/>
      <c r="X8881" s="13"/>
    </row>
    <row r="8882" spans="1:24" x14ac:dyDescent="0.3">
      <c r="A8882" s="13"/>
      <c r="B8882" s="11">
        <v>9900</v>
      </c>
      <c r="C8882" s="14">
        <f t="shared" si="1734"/>
        <v>99.498699999999999</v>
      </c>
      <c r="D8882" s="13"/>
      <c r="E8882" s="14">
        <f t="shared" si="1737"/>
        <v>99.497500000000002</v>
      </c>
      <c r="F8882" s="21">
        <v>13</v>
      </c>
      <c r="G8882" s="13"/>
      <c r="H8882" s="21">
        <f t="shared" si="1736"/>
        <v>11.999999999999998</v>
      </c>
      <c r="I8882" s="13"/>
      <c r="J8882" s="11" t="str">
        <f t="shared" si="1741"/>
        <v/>
      </c>
      <c r="K8882" s="11" t="str">
        <f t="shared" si="1742"/>
        <v/>
      </c>
      <c r="L8882" s="11" t="str">
        <f t="shared" si="1743"/>
        <v>O</v>
      </c>
      <c r="M8882" s="13"/>
      <c r="X8882" s="13"/>
    </row>
    <row r="8883" spans="1:24" x14ac:dyDescent="0.3">
      <c r="A8883" s="13"/>
      <c r="B8883" s="11">
        <v>9901</v>
      </c>
      <c r="C8883" s="14">
        <f t="shared" si="1734"/>
        <v>99.503799999999998</v>
      </c>
      <c r="D8883" s="13"/>
      <c r="E8883" s="14">
        <f t="shared" si="1737"/>
        <v>99.502499999999998</v>
      </c>
      <c r="F8883" s="21">
        <v>13</v>
      </c>
      <c r="G8883" s="13"/>
      <c r="H8883" s="21">
        <f t="shared" si="1736"/>
        <v>13</v>
      </c>
      <c r="I8883" s="13"/>
      <c r="J8883" s="11" t="str">
        <f t="shared" si="1741"/>
        <v>X</v>
      </c>
      <c r="K8883" s="11" t="str">
        <f t="shared" si="1742"/>
        <v/>
      </c>
      <c r="L8883" s="11" t="str">
        <f t="shared" si="1743"/>
        <v/>
      </c>
      <c r="M8883" s="13"/>
      <c r="X8883" s="13"/>
    </row>
    <row r="8884" spans="1:24" x14ac:dyDescent="0.3">
      <c r="A8884" s="13"/>
      <c r="B8884" s="11">
        <v>9902</v>
      </c>
      <c r="C8884" s="14">
        <f t="shared" si="1734"/>
        <v>99.508799999999994</v>
      </c>
      <c r="D8884" s="13"/>
      <c r="E8884" s="14">
        <f t="shared" si="1737"/>
        <v>99.507499999999993</v>
      </c>
      <c r="F8884" s="21">
        <v>13</v>
      </c>
      <c r="G8884" s="13"/>
      <c r="H8884" s="21">
        <f t="shared" si="1736"/>
        <v>13</v>
      </c>
      <c r="I8884" s="13"/>
      <c r="J8884" s="11" t="str">
        <f t="shared" si="1741"/>
        <v>X</v>
      </c>
      <c r="K8884" s="11" t="str">
        <f t="shared" si="1742"/>
        <v/>
      </c>
      <c r="L8884" s="11" t="str">
        <f t="shared" si="1743"/>
        <v/>
      </c>
      <c r="M8884" s="13"/>
      <c r="X8884" s="13"/>
    </row>
    <row r="8885" spans="1:24" x14ac:dyDescent="0.3">
      <c r="A8885" s="13"/>
      <c r="B8885" s="11">
        <v>9903</v>
      </c>
      <c r="C8885" s="14">
        <f t="shared" si="1734"/>
        <v>99.513800000000003</v>
      </c>
      <c r="D8885" s="13"/>
      <c r="E8885" s="14">
        <f t="shared" si="1737"/>
        <v>99.512600000000006</v>
      </c>
      <c r="F8885" s="21">
        <v>13</v>
      </c>
      <c r="G8885" s="13"/>
      <c r="H8885" s="21">
        <f t="shared" si="1736"/>
        <v>11.999999999999998</v>
      </c>
      <c r="I8885" s="13"/>
      <c r="J8885" s="11" t="str">
        <f t="shared" si="1741"/>
        <v/>
      </c>
      <c r="K8885" s="11" t="str">
        <f t="shared" si="1742"/>
        <v/>
      </c>
      <c r="L8885" s="11" t="str">
        <f t="shared" si="1743"/>
        <v>O</v>
      </c>
      <c r="M8885" s="13"/>
      <c r="X8885" s="13"/>
    </row>
    <row r="8886" spans="1:24" x14ac:dyDescent="0.3">
      <c r="A8886" s="13"/>
      <c r="B8886" s="11">
        <v>9904</v>
      </c>
      <c r="C8886" s="14">
        <f t="shared" si="1734"/>
        <v>99.518799999999999</v>
      </c>
      <c r="D8886" s="13"/>
      <c r="E8886" s="14">
        <f t="shared" si="1737"/>
        <v>99.517600000000002</v>
      </c>
      <c r="F8886" s="21">
        <v>13</v>
      </c>
      <c r="G8886" s="13"/>
      <c r="H8886" s="21">
        <f t="shared" si="1736"/>
        <v>11.999999999999998</v>
      </c>
      <c r="I8886" s="13"/>
      <c r="J8886" s="11" t="str">
        <f t="shared" si="1741"/>
        <v/>
      </c>
      <c r="K8886" s="11" t="str">
        <f t="shared" si="1742"/>
        <v/>
      </c>
      <c r="L8886" s="11" t="str">
        <f t="shared" si="1743"/>
        <v>O</v>
      </c>
      <c r="M8886" s="13"/>
      <c r="X8886" s="13"/>
    </row>
    <row r="8887" spans="1:24" x14ac:dyDescent="0.3">
      <c r="A8887" s="13"/>
      <c r="B8887" s="11">
        <v>9905</v>
      </c>
      <c r="C8887" s="14">
        <f t="shared" si="1734"/>
        <v>99.523899999999998</v>
      </c>
      <c r="D8887" s="13"/>
      <c r="E8887" s="14">
        <f t="shared" si="1737"/>
        <v>99.522599999999997</v>
      </c>
      <c r="F8887" s="21">
        <v>13</v>
      </c>
      <c r="G8887" s="13"/>
      <c r="H8887" s="21">
        <f t="shared" si="1736"/>
        <v>13</v>
      </c>
      <c r="I8887" s="13"/>
      <c r="J8887" s="11" t="str">
        <f t="shared" si="1741"/>
        <v>X</v>
      </c>
      <c r="K8887" s="11" t="str">
        <f t="shared" si="1742"/>
        <v/>
      </c>
      <c r="L8887" s="11" t="str">
        <f t="shared" si="1743"/>
        <v/>
      </c>
      <c r="M8887" s="13"/>
      <c r="X8887" s="13"/>
    </row>
    <row r="8888" spans="1:24" x14ac:dyDescent="0.3">
      <c r="A8888" s="13"/>
      <c r="B8888" s="11">
        <v>9906</v>
      </c>
      <c r="C8888" s="14">
        <f t="shared" si="1734"/>
        <v>99.528899999999993</v>
      </c>
      <c r="D8888" s="13"/>
      <c r="E8888" s="14">
        <f t="shared" si="1737"/>
        <v>99.527600000000007</v>
      </c>
      <c r="F8888" s="21">
        <v>13</v>
      </c>
      <c r="G8888" s="13"/>
      <c r="H8888" s="21">
        <f t="shared" si="1736"/>
        <v>13</v>
      </c>
      <c r="I8888" s="13"/>
      <c r="J8888" s="11" t="str">
        <f t="shared" si="1741"/>
        <v>X</v>
      </c>
      <c r="K8888" s="11" t="str">
        <f t="shared" si="1742"/>
        <v/>
      </c>
      <c r="L8888" s="11" t="str">
        <f t="shared" si="1743"/>
        <v/>
      </c>
      <c r="M8888" s="13"/>
      <c r="X8888" s="13"/>
    </row>
    <row r="8889" spans="1:24" x14ac:dyDescent="0.3">
      <c r="A8889" s="13"/>
      <c r="B8889" s="11">
        <v>9907</v>
      </c>
      <c r="C8889" s="14">
        <f t="shared" si="1734"/>
        <v>99.533900000000003</v>
      </c>
      <c r="D8889" s="13"/>
      <c r="E8889" s="14">
        <f t="shared" si="1737"/>
        <v>99.532700000000006</v>
      </c>
      <c r="F8889" s="21">
        <v>13</v>
      </c>
      <c r="G8889" s="13"/>
      <c r="H8889" s="21">
        <f t="shared" si="1736"/>
        <v>11.999999999999998</v>
      </c>
      <c r="I8889" s="13"/>
      <c r="J8889" s="11" t="str">
        <f t="shared" si="1741"/>
        <v/>
      </c>
      <c r="K8889" s="11" t="str">
        <f t="shared" si="1742"/>
        <v/>
      </c>
      <c r="L8889" s="11" t="str">
        <f t="shared" si="1743"/>
        <v>O</v>
      </c>
      <c r="M8889" s="13"/>
      <c r="X8889" s="13"/>
    </row>
    <row r="8890" spans="1:24" x14ac:dyDescent="0.3">
      <c r="A8890" s="13"/>
      <c r="B8890" s="11">
        <v>9908</v>
      </c>
      <c r="C8890" s="14">
        <f t="shared" si="1734"/>
        <v>99.538899999999998</v>
      </c>
      <c r="D8890" s="13"/>
      <c r="E8890" s="14">
        <f t="shared" si="1737"/>
        <v>99.537700000000001</v>
      </c>
      <c r="F8890" s="21">
        <v>13</v>
      </c>
      <c r="G8890" s="13"/>
      <c r="H8890" s="21">
        <f t="shared" si="1736"/>
        <v>11.999999999999998</v>
      </c>
      <c r="I8890" s="13"/>
      <c r="J8890" s="11" t="str">
        <f t="shared" si="1741"/>
        <v/>
      </c>
      <c r="K8890" s="11" t="str">
        <f t="shared" si="1742"/>
        <v/>
      </c>
      <c r="L8890" s="11" t="str">
        <f t="shared" si="1743"/>
        <v>O</v>
      </c>
      <c r="M8890" s="13"/>
      <c r="X8890" s="13"/>
    </row>
    <row r="8891" spans="1:24" x14ac:dyDescent="0.3">
      <c r="A8891" s="13"/>
      <c r="B8891" s="11">
        <v>9909</v>
      </c>
      <c r="C8891" s="14">
        <f t="shared" si="1734"/>
        <v>99.543999999999997</v>
      </c>
      <c r="D8891" s="13"/>
      <c r="E8891" s="14">
        <f t="shared" si="1737"/>
        <v>99.542699999999996</v>
      </c>
      <c r="F8891" s="21">
        <v>13</v>
      </c>
      <c r="G8891" s="13"/>
      <c r="H8891" s="21">
        <f t="shared" si="1736"/>
        <v>13</v>
      </c>
      <c r="I8891" s="13"/>
      <c r="J8891" s="11" t="str">
        <f t="shared" si="1741"/>
        <v>X</v>
      </c>
      <c r="K8891" s="11" t="str">
        <f t="shared" si="1742"/>
        <v/>
      </c>
      <c r="L8891" s="11" t="str">
        <f t="shared" si="1743"/>
        <v/>
      </c>
      <c r="M8891" s="13"/>
      <c r="X8891" s="13"/>
    </row>
    <row r="8892" spans="1:24" x14ac:dyDescent="0.3">
      <c r="A8892" s="13"/>
      <c r="B8892" s="11">
        <v>9910</v>
      </c>
      <c r="C8892" s="14">
        <f t="shared" si="1734"/>
        <v>99.549000000000007</v>
      </c>
      <c r="D8892" s="13"/>
      <c r="E8892" s="14">
        <f t="shared" si="1737"/>
        <v>99.547700000000006</v>
      </c>
      <c r="F8892" s="21">
        <v>13</v>
      </c>
      <c r="G8892" s="13"/>
      <c r="H8892" s="21">
        <f t="shared" si="1736"/>
        <v>13</v>
      </c>
      <c r="I8892" s="13"/>
      <c r="J8892" s="11" t="str">
        <f t="shared" si="1741"/>
        <v>X</v>
      </c>
      <c r="K8892" s="11" t="str">
        <f t="shared" si="1742"/>
        <v/>
      </c>
      <c r="L8892" s="11" t="str">
        <f t="shared" si="1743"/>
        <v/>
      </c>
      <c r="M8892" s="13"/>
      <c r="X8892" s="13"/>
    </row>
    <row r="8893" spans="1:24" x14ac:dyDescent="0.3">
      <c r="A8893" s="13"/>
      <c r="B8893" s="11">
        <v>9911</v>
      </c>
      <c r="C8893" s="14">
        <f t="shared" si="1734"/>
        <v>99.554000000000002</v>
      </c>
      <c r="D8893" s="13"/>
      <c r="E8893" s="14">
        <f t="shared" si="1737"/>
        <v>99.552800000000005</v>
      </c>
      <c r="F8893" s="21">
        <v>13</v>
      </c>
      <c r="G8893" s="13"/>
      <c r="H8893" s="21">
        <f t="shared" si="1736"/>
        <v>11.999999999999998</v>
      </c>
      <c r="I8893" s="13"/>
      <c r="J8893" s="11" t="str">
        <f t="shared" si="1741"/>
        <v/>
      </c>
      <c r="K8893" s="11" t="str">
        <f t="shared" si="1742"/>
        <v/>
      </c>
      <c r="L8893" s="11" t="str">
        <f t="shared" si="1743"/>
        <v>O</v>
      </c>
      <c r="M8893" s="13"/>
      <c r="X8893" s="13"/>
    </row>
    <row r="8894" spans="1:24" x14ac:dyDescent="0.3">
      <c r="A8894" s="13"/>
      <c r="B8894" s="11">
        <v>9912</v>
      </c>
      <c r="C8894" s="14">
        <f t="shared" si="1734"/>
        <v>99.558999999999997</v>
      </c>
      <c r="D8894" s="13"/>
      <c r="E8894" s="14">
        <f t="shared" si="1737"/>
        <v>99.5578</v>
      </c>
      <c r="F8894" s="21">
        <v>13</v>
      </c>
      <c r="G8894" s="13"/>
      <c r="H8894" s="21">
        <f t="shared" si="1736"/>
        <v>11.999999999999998</v>
      </c>
      <c r="I8894" s="13"/>
      <c r="J8894" s="11" t="str">
        <f t="shared" si="1741"/>
        <v/>
      </c>
      <c r="K8894" s="11" t="str">
        <f t="shared" si="1742"/>
        <v/>
      </c>
      <c r="L8894" s="11" t="str">
        <f t="shared" si="1743"/>
        <v>O</v>
      </c>
      <c r="M8894" s="13"/>
      <c r="X8894" s="13"/>
    </row>
    <row r="8895" spans="1:24" x14ac:dyDescent="0.3">
      <c r="A8895" s="13"/>
      <c r="B8895" s="11">
        <v>9913</v>
      </c>
      <c r="C8895" s="14">
        <f t="shared" si="1734"/>
        <v>99.563999999999993</v>
      </c>
      <c r="D8895" s="13"/>
      <c r="E8895" s="14">
        <f t="shared" si="1737"/>
        <v>99.562799999999996</v>
      </c>
      <c r="F8895" s="21">
        <v>13</v>
      </c>
      <c r="G8895" s="13"/>
      <c r="H8895" s="21">
        <f t="shared" si="1736"/>
        <v>11.999999999999998</v>
      </c>
      <c r="I8895" s="13"/>
      <c r="J8895" s="11" t="str">
        <f t="shared" si="1741"/>
        <v/>
      </c>
      <c r="K8895" s="11" t="str">
        <f t="shared" si="1742"/>
        <v/>
      </c>
      <c r="L8895" s="11" t="str">
        <f t="shared" si="1743"/>
        <v>O</v>
      </c>
      <c r="M8895" s="13"/>
      <c r="X8895" s="13"/>
    </row>
    <row r="8896" spans="1:24" x14ac:dyDescent="0.3">
      <c r="A8896" s="13"/>
      <c r="B8896" s="11">
        <v>9914</v>
      </c>
      <c r="C8896" s="14">
        <f t="shared" si="1734"/>
        <v>99.569100000000006</v>
      </c>
      <c r="D8896" s="13"/>
      <c r="E8896" s="14">
        <f t="shared" si="1737"/>
        <v>99.567800000000005</v>
      </c>
      <c r="F8896" s="21">
        <v>13</v>
      </c>
      <c r="G8896" s="13"/>
      <c r="H8896" s="21">
        <f t="shared" si="1736"/>
        <v>13</v>
      </c>
      <c r="I8896" s="13"/>
      <c r="J8896" s="11" t="str">
        <f t="shared" si="1741"/>
        <v>X</v>
      </c>
      <c r="K8896" s="11" t="str">
        <f t="shared" si="1742"/>
        <v/>
      </c>
      <c r="L8896" s="11" t="str">
        <f t="shared" si="1743"/>
        <v/>
      </c>
      <c r="M8896" s="13"/>
      <c r="X8896" s="13"/>
    </row>
    <row r="8897" spans="1:24" x14ac:dyDescent="0.3">
      <c r="A8897" s="13"/>
      <c r="B8897" s="11">
        <v>9915</v>
      </c>
      <c r="C8897" s="14">
        <f t="shared" si="1734"/>
        <v>99.574100000000001</v>
      </c>
      <c r="D8897" s="13"/>
      <c r="E8897" s="14">
        <f t="shared" si="1737"/>
        <v>99.572900000000004</v>
      </c>
      <c r="F8897" s="21">
        <v>13</v>
      </c>
      <c r="G8897" s="13"/>
      <c r="H8897" s="21">
        <f t="shared" si="1736"/>
        <v>11.999999999999998</v>
      </c>
      <c r="I8897" s="13"/>
      <c r="J8897" s="11" t="str">
        <f t="shared" si="1741"/>
        <v/>
      </c>
      <c r="K8897" s="11" t="str">
        <f t="shared" si="1742"/>
        <v/>
      </c>
      <c r="L8897" s="11" t="str">
        <f t="shared" si="1743"/>
        <v>O</v>
      </c>
      <c r="M8897" s="13"/>
      <c r="X8897" s="13"/>
    </row>
    <row r="8898" spans="1:24" x14ac:dyDescent="0.3">
      <c r="A8898" s="13"/>
      <c r="B8898" s="11">
        <v>9916</v>
      </c>
      <c r="C8898" s="14">
        <f t="shared" si="1734"/>
        <v>99.579099999999997</v>
      </c>
      <c r="D8898" s="13"/>
      <c r="E8898" s="14">
        <f t="shared" si="1737"/>
        <v>99.5779</v>
      </c>
      <c r="F8898" s="21">
        <v>13</v>
      </c>
      <c r="G8898" s="13"/>
      <c r="H8898" s="21">
        <f t="shared" si="1736"/>
        <v>11.999999999999998</v>
      </c>
      <c r="I8898" s="13"/>
      <c r="J8898" s="11" t="str">
        <f t="shared" si="1741"/>
        <v/>
      </c>
      <c r="K8898" s="11" t="str">
        <f t="shared" si="1742"/>
        <v/>
      </c>
      <c r="L8898" s="11" t="str">
        <f t="shared" si="1743"/>
        <v>O</v>
      </c>
      <c r="M8898" s="13"/>
      <c r="X8898" s="13"/>
    </row>
    <row r="8899" spans="1:24" x14ac:dyDescent="0.3">
      <c r="A8899" s="13"/>
      <c r="B8899" s="11">
        <v>9917</v>
      </c>
      <c r="C8899" s="14">
        <f t="shared" si="1734"/>
        <v>99.584100000000007</v>
      </c>
      <c r="D8899" s="13"/>
      <c r="E8899" s="14">
        <f t="shared" si="1737"/>
        <v>99.582899999999995</v>
      </c>
      <c r="F8899" s="21">
        <f t="shared" ref="F8899:F8926" si="1744">ROUND(13-(((E8899-99)-0.58)/0.14)*(13/6),0)</f>
        <v>13</v>
      </c>
      <c r="G8899" s="13"/>
      <c r="H8899" s="21">
        <f t="shared" si="1736"/>
        <v>11.999999999999998</v>
      </c>
      <c r="I8899" s="13"/>
      <c r="J8899" s="11" t="str">
        <f t="shared" si="1741"/>
        <v/>
      </c>
      <c r="K8899" s="11" t="str">
        <f t="shared" si="1742"/>
        <v/>
      </c>
      <c r="L8899" s="11" t="str">
        <f t="shared" si="1743"/>
        <v>O</v>
      </c>
      <c r="M8899" s="13"/>
      <c r="X8899" s="13"/>
    </row>
    <row r="8900" spans="1:24" x14ac:dyDescent="0.3">
      <c r="A8900" s="13"/>
      <c r="B8900" s="11">
        <v>9918</v>
      </c>
      <c r="C8900" s="14">
        <f t="shared" si="1734"/>
        <v>99.589200000000005</v>
      </c>
      <c r="D8900" s="13"/>
      <c r="E8900" s="14">
        <f t="shared" si="1737"/>
        <v>99.587900000000005</v>
      </c>
      <c r="F8900" s="21">
        <f t="shared" si="1744"/>
        <v>13</v>
      </c>
      <c r="G8900" s="13"/>
      <c r="H8900" s="21">
        <f t="shared" si="1736"/>
        <v>13</v>
      </c>
      <c r="I8900" s="13"/>
      <c r="J8900" s="11" t="str">
        <f t="shared" si="1741"/>
        <v>X</v>
      </c>
      <c r="K8900" s="11" t="str">
        <f t="shared" si="1742"/>
        <v/>
      </c>
      <c r="L8900" s="11" t="str">
        <f t="shared" si="1743"/>
        <v/>
      </c>
      <c r="M8900" s="13"/>
      <c r="X8900" s="13"/>
    </row>
    <row r="8901" spans="1:24" x14ac:dyDescent="0.3">
      <c r="A8901" s="13"/>
      <c r="B8901" s="11">
        <v>9919</v>
      </c>
      <c r="C8901" s="14">
        <f t="shared" si="1734"/>
        <v>99.594200000000001</v>
      </c>
      <c r="D8901" s="13"/>
      <c r="E8901" s="14">
        <f t="shared" si="1737"/>
        <v>99.593000000000004</v>
      </c>
      <c r="F8901" s="21">
        <f t="shared" si="1744"/>
        <v>13</v>
      </c>
      <c r="G8901" s="13"/>
      <c r="H8901" s="21">
        <f t="shared" si="1736"/>
        <v>11.999999999999998</v>
      </c>
      <c r="I8901" s="13"/>
      <c r="J8901" s="11" t="str">
        <f t="shared" si="1741"/>
        <v/>
      </c>
      <c r="K8901" s="11" t="str">
        <f t="shared" si="1742"/>
        <v/>
      </c>
      <c r="L8901" s="11" t="str">
        <f t="shared" si="1743"/>
        <v>O</v>
      </c>
      <c r="M8901" s="13"/>
      <c r="X8901" s="13"/>
    </row>
    <row r="8902" spans="1:24" x14ac:dyDescent="0.3">
      <c r="A8902" s="13"/>
      <c r="B8902" s="11">
        <v>9920</v>
      </c>
      <c r="C8902" s="14">
        <f t="shared" ref="C8902:C8965" si="1745">ROUND(SQRT(B8902),4)</f>
        <v>99.599199999999996</v>
      </c>
      <c r="D8902" s="13"/>
      <c r="E8902" s="14">
        <f t="shared" si="1737"/>
        <v>99.597999999999999</v>
      </c>
      <c r="F8902" s="21">
        <f t="shared" si="1744"/>
        <v>13</v>
      </c>
      <c r="G8902" s="13"/>
      <c r="H8902" s="21">
        <f t="shared" si="1736"/>
        <v>11.999999999999998</v>
      </c>
      <c r="I8902" s="13"/>
      <c r="J8902" s="11" t="str">
        <f t="shared" si="1741"/>
        <v/>
      </c>
      <c r="K8902" s="11" t="str">
        <f t="shared" si="1742"/>
        <v/>
      </c>
      <c r="L8902" s="11" t="str">
        <f t="shared" si="1743"/>
        <v>O</v>
      </c>
      <c r="M8902" s="13"/>
      <c r="X8902" s="13"/>
    </row>
    <row r="8903" spans="1:24" x14ac:dyDescent="0.3">
      <c r="A8903" s="13"/>
      <c r="B8903" s="11">
        <v>9921</v>
      </c>
      <c r="C8903" s="14">
        <f t="shared" si="1745"/>
        <v>99.604200000000006</v>
      </c>
      <c r="D8903" s="13"/>
      <c r="E8903" s="14">
        <f t="shared" si="1737"/>
        <v>99.602999999999994</v>
      </c>
      <c r="F8903" s="21">
        <f t="shared" si="1744"/>
        <v>13</v>
      </c>
      <c r="G8903" s="13"/>
      <c r="H8903" s="21">
        <f t="shared" ref="H8903:H8966" si="1746">ROUND(C8903-E8903,4)*10000</f>
        <v>11.999999999999998</v>
      </c>
      <c r="I8903" s="13"/>
      <c r="J8903" s="11" t="str">
        <f t="shared" si="1741"/>
        <v/>
      </c>
      <c r="K8903" s="11" t="str">
        <f t="shared" si="1742"/>
        <v/>
      </c>
      <c r="L8903" s="11" t="str">
        <f t="shared" si="1743"/>
        <v>O</v>
      </c>
      <c r="M8903" s="13"/>
      <c r="X8903" s="13"/>
    </row>
    <row r="8904" spans="1:24" x14ac:dyDescent="0.3">
      <c r="A8904" s="13"/>
      <c r="B8904" s="11">
        <v>9922</v>
      </c>
      <c r="C8904" s="14">
        <f t="shared" si="1745"/>
        <v>99.609200000000001</v>
      </c>
      <c r="D8904" s="13"/>
      <c r="E8904" s="14">
        <f t="shared" si="1737"/>
        <v>99.608000000000004</v>
      </c>
      <c r="F8904" s="21">
        <f t="shared" si="1744"/>
        <v>13</v>
      </c>
      <c r="G8904" s="13"/>
      <c r="H8904" s="21">
        <f t="shared" si="1746"/>
        <v>11.999999999999998</v>
      </c>
      <c r="I8904" s="13"/>
      <c r="J8904" s="11" t="str">
        <f t="shared" si="1741"/>
        <v/>
      </c>
      <c r="K8904" s="11" t="str">
        <f t="shared" si="1742"/>
        <v/>
      </c>
      <c r="L8904" s="11" t="str">
        <f t="shared" si="1743"/>
        <v>O</v>
      </c>
      <c r="M8904" s="13"/>
      <c r="X8904" s="13"/>
    </row>
    <row r="8905" spans="1:24" x14ac:dyDescent="0.3">
      <c r="A8905" s="13"/>
      <c r="B8905" s="11">
        <v>9923</v>
      </c>
      <c r="C8905" s="14">
        <f t="shared" si="1745"/>
        <v>99.6143</v>
      </c>
      <c r="D8905" s="13"/>
      <c r="E8905" s="14">
        <f t="shared" si="1737"/>
        <v>99.613100000000003</v>
      </c>
      <c r="F8905" s="21">
        <f t="shared" si="1744"/>
        <v>12</v>
      </c>
      <c r="G8905" s="13"/>
      <c r="H8905" s="21">
        <f t="shared" si="1746"/>
        <v>11.999999999999998</v>
      </c>
      <c r="I8905" s="13"/>
      <c r="J8905" s="11" t="str">
        <f t="shared" si="1741"/>
        <v>X</v>
      </c>
      <c r="K8905" s="11" t="str">
        <f t="shared" si="1742"/>
        <v/>
      </c>
      <c r="L8905" s="11" t="str">
        <f t="shared" si="1743"/>
        <v/>
      </c>
      <c r="M8905" s="13"/>
      <c r="X8905" s="13"/>
    </row>
    <row r="8906" spans="1:24" x14ac:dyDescent="0.3">
      <c r="A8906" s="13"/>
      <c r="B8906" s="11">
        <v>9924</v>
      </c>
      <c r="C8906" s="14">
        <f t="shared" si="1745"/>
        <v>99.619299999999996</v>
      </c>
      <c r="D8906" s="13"/>
      <c r="E8906" s="14">
        <f t="shared" si="1737"/>
        <v>99.618099999999998</v>
      </c>
      <c r="F8906" s="21">
        <f t="shared" si="1744"/>
        <v>12</v>
      </c>
      <c r="G8906" s="13"/>
      <c r="H8906" s="21">
        <f t="shared" si="1746"/>
        <v>11.999999999999998</v>
      </c>
      <c r="I8906" s="13"/>
      <c r="J8906" s="11" t="str">
        <f t="shared" si="1741"/>
        <v>X</v>
      </c>
      <c r="K8906" s="11" t="str">
        <f t="shared" si="1742"/>
        <v/>
      </c>
      <c r="L8906" s="11" t="str">
        <f t="shared" si="1743"/>
        <v/>
      </c>
      <c r="M8906" s="13"/>
      <c r="X8906" s="13"/>
    </row>
    <row r="8907" spans="1:24" x14ac:dyDescent="0.3">
      <c r="A8907" s="13"/>
      <c r="B8907" s="11">
        <v>9925</v>
      </c>
      <c r="C8907" s="14">
        <f t="shared" si="1745"/>
        <v>99.624300000000005</v>
      </c>
      <c r="D8907" s="13"/>
      <c r="E8907" s="14">
        <f t="shared" si="1737"/>
        <v>99.623099999999994</v>
      </c>
      <c r="F8907" s="21">
        <f t="shared" si="1744"/>
        <v>12</v>
      </c>
      <c r="G8907" s="13"/>
      <c r="H8907" s="21">
        <f t="shared" si="1746"/>
        <v>11.999999999999998</v>
      </c>
      <c r="I8907" s="13"/>
      <c r="J8907" s="11" t="str">
        <f t="shared" si="1741"/>
        <v>X</v>
      </c>
      <c r="K8907" s="11" t="str">
        <f t="shared" si="1742"/>
        <v/>
      </c>
      <c r="L8907" s="11" t="str">
        <f t="shared" si="1743"/>
        <v/>
      </c>
      <c r="M8907" s="13"/>
      <c r="X8907" s="13"/>
    </row>
    <row r="8908" spans="1:24" x14ac:dyDescent="0.3">
      <c r="A8908" s="13"/>
      <c r="B8908" s="11">
        <v>9926</v>
      </c>
      <c r="C8908" s="14">
        <f t="shared" si="1745"/>
        <v>99.629300000000001</v>
      </c>
      <c r="D8908" s="13"/>
      <c r="E8908" s="14">
        <f t="shared" si="1737"/>
        <v>99.628100000000003</v>
      </c>
      <c r="F8908" s="21">
        <f t="shared" si="1744"/>
        <v>12</v>
      </c>
      <c r="G8908" s="13"/>
      <c r="H8908" s="21">
        <f t="shared" si="1746"/>
        <v>11.999999999999998</v>
      </c>
      <c r="I8908" s="13"/>
      <c r="J8908" s="11" t="str">
        <f t="shared" si="1741"/>
        <v>X</v>
      </c>
      <c r="K8908" s="11" t="str">
        <f t="shared" si="1742"/>
        <v/>
      </c>
      <c r="L8908" s="11" t="str">
        <f t="shared" si="1743"/>
        <v/>
      </c>
      <c r="M8908" s="13"/>
      <c r="X8908" s="13"/>
    </row>
    <row r="8909" spans="1:24" x14ac:dyDescent="0.3">
      <c r="A8909" s="13"/>
      <c r="B8909" s="11">
        <v>9927</v>
      </c>
      <c r="C8909" s="14">
        <f t="shared" si="1745"/>
        <v>99.634299999999996</v>
      </c>
      <c r="D8909" s="13"/>
      <c r="E8909" s="14">
        <f t="shared" si="1737"/>
        <v>99.633200000000002</v>
      </c>
      <c r="F8909" s="21">
        <f t="shared" si="1744"/>
        <v>12</v>
      </c>
      <c r="G8909" s="13"/>
      <c r="H8909" s="21">
        <f t="shared" si="1746"/>
        <v>11</v>
      </c>
      <c r="I8909" s="13"/>
      <c r="J8909" s="11" t="str">
        <f t="shared" si="1741"/>
        <v/>
      </c>
      <c r="K8909" s="11" t="str">
        <f t="shared" si="1742"/>
        <v/>
      </c>
      <c r="L8909" s="11" t="str">
        <f t="shared" si="1743"/>
        <v>O</v>
      </c>
      <c r="M8909" s="13"/>
      <c r="X8909" s="13"/>
    </row>
    <row r="8910" spans="1:24" x14ac:dyDescent="0.3">
      <c r="A8910" s="13"/>
      <c r="B8910" s="11">
        <v>9928</v>
      </c>
      <c r="C8910" s="14">
        <f t="shared" si="1745"/>
        <v>99.639300000000006</v>
      </c>
      <c r="D8910" s="13"/>
      <c r="E8910" s="14">
        <f t="shared" si="1737"/>
        <v>99.638199999999998</v>
      </c>
      <c r="F8910" s="21">
        <f t="shared" si="1744"/>
        <v>12</v>
      </c>
      <c r="G8910" s="13"/>
      <c r="H8910" s="21">
        <f t="shared" si="1746"/>
        <v>11</v>
      </c>
      <c r="I8910" s="13"/>
      <c r="J8910" s="11" t="str">
        <f t="shared" si="1741"/>
        <v/>
      </c>
      <c r="K8910" s="11" t="str">
        <f t="shared" si="1742"/>
        <v/>
      </c>
      <c r="L8910" s="11" t="str">
        <f t="shared" si="1743"/>
        <v>O</v>
      </c>
      <c r="M8910" s="13"/>
      <c r="X8910" s="13"/>
    </row>
    <row r="8911" spans="1:24" x14ac:dyDescent="0.3">
      <c r="A8911" s="13"/>
      <c r="B8911" s="11">
        <v>9929</v>
      </c>
      <c r="C8911" s="14">
        <f t="shared" si="1745"/>
        <v>99.644400000000005</v>
      </c>
      <c r="D8911" s="13"/>
      <c r="E8911" s="14">
        <f t="shared" si="1737"/>
        <v>99.643199999999993</v>
      </c>
      <c r="F8911" s="21">
        <f t="shared" si="1744"/>
        <v>12</v>
      </c>
      <c r="G8911" s="13"/>
      <c r="H8911" s="21">
        <f t="shared" si="1746"/>
        <v>11.999999999999998</v>
      </c>
      <c r="I8911" s="13"/>
      <c r="J8911" s="11" t="str">
        <f t="shared" si="1741"/>
        <v>X</v>
      </c>
      <c r="K8911" s="11" t="str">
        <f t="shared" si="1742"/>
        <v/>
      </c>
      <c r="L8911" s="11" t="str">
        <f t="shared" si="1743"/>
        <v/>
      </c>
      <c r="M8911" s="13"/>
      <c r="X8911" s="13"/>
    </row>
    <row r="8912" spans="1:24" x14ac:dyDescent="0.3">
      <c r="A8912" s="13"/>
      <c r="B8912" s="11">
        <v>9930</v>
      </c>
      <c r="C8912" s="14">
        <f t="shared" si="1745"/>
        <v>99.6494</v>
      </c>
      <c r="D8912" s="13"/>
      <c r="E8912" s="14">
        <f t="shared" ref="E8912:E8975" si="1747">ROUND(99+(B8912-9801)/199,4)</f>
        <v>99.648200000000003</v>
      </c>
      <c r="F8912" s="21">
        <f t="shared" si="1744"/>
        <v>12</v>
      </c>
      <c r="G8912" s="13"/>
      <c r="H8912" s="21">
        <f t="shared" si="1746"/>
        <v>11.999999999999998</v>
      </c>
      <c r="I8912" s="13"/>
      <c r="J8912" s="11" t="str">
        <f t="shared" ref="J8912:J8943" si="1748">IF(H8912=F8912,"X","")</f>
        <v>X</v>
      </c>
      <c r="K8912" s="11" t="str">
        <f t="shared" ref="K8912:K8943" si="1749">IF(H8912&gt;F8912,"U","")</f>
        <v/>
      </c>
      <c r="L8912" s="11" t="str">
        <f t="shared" ref="L8912:L8943" si="1750">IF(H8912&lt;F8912,"O","")</f>
        <v/>
      </c>
      <c r="M8912" s="13"/>
      <c r="X8912" s="13"/>
    </row>
    <row r="8913" spans="1:24" x14ac:dyDescent="0.3">
      <c r="A8913" s="13"/>
      <c r="B8913" s="11">
        <v>9931</v>
      </c>
      <c r="C8913" s="14">
        <f t="shared" si="1745"/>
        <v>99.654399999999995</v>
      </c>
      <c r="D8913" s="13"/>
      <c r="E8913" s="14">
        <f t="shared" si="1747"/>
        <v>99.653300000000002</v>
      </c>
      <c r="F8913" s="21">
        <f t="shared" si="1744"/>
        <v>12</v>
      </c>
      <c r="G8913" s="13"/>
      <c r="H8913" s="21">
        <f t="shared" si="1746"/>
        <v>11</v>
      </c>
      <c r="I8913" s="13"/>
      <c r="J8913" s="11" t="str">
        <f t="shared" si="1748"/>
        <v/>
      </c>
      <c r="K8913" s="11" t="str">
        <f t="shared" si="1749"/>
        <v/>
      </c>
      <c r="L8913" s="11" t="str">
        <f t="shared" si="1750"/>
        <v>O</v>
      </c>
      <c r="M8913" s="13"/>
      <c r="X8913" s="13"/>
    </row>
    <row r="8914" spans="1:24" x14ac:dyDescent="0.3">
      <c r="A8914" s="13"/>
      <c r="B8914" s="11">
        <v>9932</v>
      </c>
      <c r="C8914" s="14">
        <f t="shared" si="1745"/>
        <v>99.659400000000005</v>
      </c>
      <c r="D8914" s="13"/>
      <c r="E8914" s="14">
        <f t="shared" si="1747"/>
        <v>99.658299999999997</v>
      </c>
      <c r="F8914" s="21">
        <f t="shared" si="1744"/>
        <v>12</v>
      </c>
      <c r="G8914" s="13"/>
      <c r="H8914" s="21">
        <f t="shared" si="1746"/>
        <v>11</v>
      </c>
      <c r="I8914" s="13"/>
      <c r="J8914" s="11" t="str">
        <f t="shared" si="1748"/>
        <v/>
      </c>
      <c r="K8914" s="11" t="str">
        <f t="shared" si="1749"/>
        <v/>
      </c>
      <c r="L8914" s="11" t="str">
        <f t="shared" si="1750"/>
        <v>O</v>
      </c>
      <c r="M8914" s="13"/>
      <c r="X8914" s="13"/>
    </row>
    <row r="8915" spans="1:24" x14ac:dyDescent="0.3">
      <c r="A8915" s="13"/>
      <c r="B8915" s="11">
        <v>9933</v>
      </c>
      <c r="C8915" s="14">
        <f t="shared" si="1745"/>
        <v>99.664400000000001</v>
      </c>
      <c r="D8915" s="13"/>
      <c r="E8915" s="14">
        <f t="shared" si="1747"/>
        <v>99.663300000000007</v>
      </c>
      <c r="F8915" s="21">
        <f t="shared" si="1744"/>
        <v>12</v>
      </c>
      <c r="G8915" s="13"/>
      <c r="H8915" s="21">
        <f t="shared" si="1746"/>
        <v>11</v>
      </c>
      <c r="I8915" s="13"/>
      <c r="J8915" s="11" t="str">
        <f t="shared" si="1748"/>
        <v/>
      </c>
      <c r="K8915" s="11" t="str">
        <f t="shared" si="1749"/>
        <v/>
      </c>
      <c r="L8915" s="11" t="str">
        <f t="shared" si="1750"/>
        <v>O</v>
      </c>
      <c r="M8915" s="13"/>
      <c r="X8915" s="13"/>
    </row>
    <row r="8916" spans="1:24" x14ac:dyDescent="0.3">
      <c r="A8916" s="13"/>
      <c r="B8916" s="11">
        <v>9934</v>
      </c>
      <c r="C8916" s="14">
        <f t="shared" si="1745"/>
        <v>99.669499999999999</v>
      </c>
      <c r="D8916" s="13"/>
      <c r="E8916" s="14">
        <f t="shared" si="1747"/>
        <v>99.668300000000002</v>
      </c>
      <c r="F8916" s="21">
        <f t="shared" si="1744"/>
        <v>12</v>
      </c>
      <c r="G8916" s="13"/>
      <c r="H8916" s="21">
        <f t="shared" si="1746"/>
        <v>11.999999999999998</v>
      </c>
      <c r="I8916" s="13"/>
      <c r="J8916" s="11" t="str">
        <f t="shared" si="1748"/>
        <v>X</v>
      </c>
      <c r="K8916" s="11" t="str">
        <f t="shared" si="1749"/>
        <v/>
      </c>
      <c r="L8916" s="11" t="str">
        <f t="shared" si="1750"/>
        <v/>
      </c>
      <c r="M8916" s="13"/>
      <c r="X8916" s="13"/>
    </row>
    <row r="8917" spans="1:24" x14ac:dyDescent="0.3">
      <c r="A8917" s="13"/>
      <c r="B8917" s="11">
        <v>9935</v>
      </c>
      <c r="C8917" s="14">
        <f t="shared" si="1745"/>
        <v>99.674499999999995</v>
      </c>
      <c r="D8917" s="13"/>
      <c r="E8917" s="14">
        <f t="shared" si="1747"/>
        <v>99.673400000000001</v>
      </c>
      <c r="F8917" s="21">
        <f t="shared" si="1744"/>
        <v>12</v>
      </c>
      <c r="G8917" s="13"/>
      <c r="H8917" s="21">
        <f t="shared" si="1746"/>
        <v>11</v>
      </c>
      <c r="I8917" s="13"/>
      <c r="J8917" s="11" t="str">
        <f t="shared" si="1748"/>
        <v/>
      </c>
      <c r="K8917" s="11" t="str">
        <f t="shared" si="1749"/>
        <v/>
      </c>
      <c r="L8917" s="11" t="str">
        <f t="shared" si="1750"/>
        <v>O</v>
      </c>
      <c r="M8917" s="13"/>
      <c r="X8917" s="13"/>
    </row>
    <row r="8918" spans="1:24" x14ac:dyDescent="0.3">
      <c r="A8918" s="13"/>
      <c r="B8918" s="11">
        <v>9936</v>
      </c>
      <c r="C8918" s="14">
        <f t="shared" si="1745"/>
        <v>99.679500000000004</v>
      </c>
      <c r="D8918" s="13"/>
      <c r="E8918" s="14">
        <f t="shared" si="1747"/>
        <v>99.678399999999996</v>
      </c>
      <c r="F8918" s="21">
        <f t="shared" si="1744"/>
        <v>11</v>
      </c>
      <c r="G8918" s="13"/>
      <c r="H8918" s="21">
        <f t="shared" si="1746"/>
        <v>11</v>
      </c>
      <c r="I8918" s="13"/>
      <c r="J8918" s="11" t="str">
        <f t="shared" si="1748"/>
        <v>X</v>
      </c>
      <c r="K8918" s="11" t="str">
        <f t="shared" si="1749"/>
        <v/>
      </c>
      <c r="L8918" s="11" t="str">
        <f t="shared" si="1750"/>
        <v/>
      </c>
      <c r="M8918" s="13"/>
      <c r="X8918" s="13"/>
    </row>
    <row r="8919" spans="1:24" x14ac:dyDescent="0.3">
      <c r="A8919" s="13"/>
      <c r="B8919" s="11">
        <v>9937</v>
      </c>
      <c r="C8919" s="14">
        <f t="shared" si="1745"/>
        <v>99.6845</v>
      </c>
      <c r="D8919" s="13"/>
      <c r="E8919" s="14">
        <f t="shared" si="1747"/>
        <v>99.683400000000006</v>
      </c>
      <c r="F8919" s="21">
        <f t="shared" si="1744"/>
        <v>11</v>
      </c>
      <c r="G8919" s="13"/>
      <c r="H8919" s="21">
        <f t="shared" si="1746"/>
        <v>11</v>
      </c>
      <c r="I8919" s="13"/>
      <c r="J8919" s="11" t="str">
        <f t="shared" si="1748"/>
        <v>X</v>
      </c>
      <c r="K8919" s="11" t="str">
        <f t="shared" si="1749"/>
        <v/>
      </c>
      <c r="L8919" s="11" t="str">
        <f t="shared" si="1750"/>
        <v/>
      </c>
      <c r="M8919" s="13"/>
      <c r="X8919" s="13"/>
    </row>
    <row r="8920" spans="1:24" x14ac:dyDescent="0.3">
      <c r="A8920" s="13"/>
      <c r="B8920" s="11">
        <v>9938</v>
      </c>
      <c r="C8920" s="14">
        <f t="shared" si="1745"/>
        <v>99.689499999999995</v>
      </c>
      <c r="D8920" s="13"/>
      <c r="E8920" s="14">
        <f t="shared" si="1747"/>
        <v>99.688400000000001</v>
      </c>
      <c r="F8920" s="21">
        <f t="shared" si="1744"/>
        <v>11</v>
      </c>
      <c r="G8920" s="13"/>
      <c r="H8920" s="21">
        <f t="shared" si="1746"/>
        <v>11</v>
      </c>
      <c r="I8920" s="13"/>
      <c r="J8920" s="11" t="str">
        <f t="shared" si="1748"/>
        <v>X</v>
      </c>
      <c r="K8920" s="11" t="str">
        <f t="shared" si="1749"/>
        <v/>
      </c>
      <c r="L8920" s="11" t="str">
        <f t="shared" si="1750"/>
        <v/>
      </c>
      <c r="M8920" s="13"/>
      <c r="X8920" s="13"/>
    </row>
    <row r="8921" spans="1:24" x14ac:dyDescent="0.3">
      <c r="A8921" s="13"/>
      <c r="B8921" s="11">
        <v>9939</v>
      </c>
      <c r="C8921" s="14">
        <f t="shared" si="1745"/>
        <v>99.694500000000005</v>
      </c>
      <c r="D8921" s="13"/>
      <c r="E8921" s="14">
        <f t="shared" si="1747"/>
        <v>99.6935</v>
      </c>
      <c r="F8921" s="21">
        <f t="shared" si="1744"/>
        <v>11</v>
      </c>
      <c r="G8921" s="13"/>
      <c r="H8921" s="21">
        <f t="shared" si="1746"/>
        <v>10</v>
      </c>
      <c r="I8921" s="13"/>
      <c r="J8921" s="11" t="str">
        <f t="shared" si="1748"/>
        <v/>
      </c>
      <c r="K8921" s="11" t="str">
        <f t="shared" si="1749"/>
        <v/>
      </c>
      <c r="L8921" s="11" t="str">
        <f t="shared" si="1750"/>
        <v>O</v>
      </c>
      <c r="M8921" s="13"/>
      <c r="X8921" s="13"/>
    </row>
    <row r="8922" spans="1:24" x14ac:dyDescent="0.3">
      <c r="A8922" s="13"/>
      <c r="B8922" s="11">
        <v>9940</v>
      </c>
      <c r="C8922" s="14">
        <f t="shared" si="1745"/>
        <v>99.6995</v>
      </c>
      <c r="D8922" s="13"/>
      <c r="E8922" s="14">
        <f t="shared" si="1747"/>
        <v>99.698499999999996</v>
      </c>
      <c r="F8922" s="21">
        <f t="shared" si="1744"/>
        <v>11</v>
      </c>
      <c r="G8922" s="13"/>
      <c r="H8922" s="21">
        <f t="shared" si="1746"/>
        <v>10</v>
      </c>
      <c r="I8922" s="13"/>
      <c r="J8922" s="11" t="str">
        <f t="shared" si="1748"/>
        <v/>
      </c>
      <c r="K8922" s="11" t="str">
        <f t="shared" si="1749"/>
        <v/>
      </c>
      <c r="L8922" s="11" t="str">
        <f t="shared" si="1750"/>
        <v>O</v>
      </c>
      <c r="M8922" s="13"/>
      <c r="X8922" s="13"/>
    </row>
    <row r="8923" spans="1:24" x14ac:dyDescent="0.3">
      <c r="A8923" s="13"/>
      <c r="B8923" s="11">
        <v>9941</v>
      </c>
      <c r="C8923" s="14">
        <f t="shared" si="1745"/>
        <v>99.704599999999999</v>
      </c>
      <c r="D8923" s="13"/>
      <c r="E8923" s="14">
        <f t="shared" si="1747"/>
        <v>99.703500000000005</v>
      </c>
      <c r="F8923" s="21">
        <f t="shared" si="1744"/>
        <v>11</v>
      </c>
      <c r="G8923" s="13"/>
      <c r="H8923" s="21">
        <f t="shared" si="1746"/>
        <v>11</v>
      </c>
      <c r="I8923" s="13"/>
      <c r="J8923" s="11" t="str">
        <f t="shared" si="1748"/>
        <v>X</v>
      </c>
      <c r="K8923" s="11" t="str">
        <f t="shared" si="1749"/>
        <v/>
      </c>
      <c r="L8923" s="11" t="str">
        <f t="shared" si="1750"/>
        <v/>
      </c>
      <c r="M8923" s="13"/>
      <c r="X8923" s="13"/>
    </row>
    <row r="8924" spans="1:24" x14ac:dyDescent="0.3">
      <c r="A8924" s="13"/>
      <c r="B8924" s="11">
        <v>9942</v>
      </c>
      <c r="C8924" s="14">
        <f t="shared" si="1745"/>
        <v>99.709599999999995</v>
      </c>
      <c r="D8924" s="13"/>
      <c r="E8924" s="14">
        <f t="shared" si="1747"/>
        <v>99.708500000000001</v>
      </c>
      <c r="F8924" s="21">
        <f t="shared" si="1744"/>
        <v>11</v>
      </c>
      <c r="G8924" s="13"/>
      <c r="H8924" s="21">
        <f t="shared" si="1746"/>
        <v>11</v>
      </c>
      <c r="I8924" s="13"/>
      <c r="J8924" s="11" t="str">
        <f t="shared" si="1748"/>
        <v>X</v>
      </c>
      <c r="K8924" s="11" t="str">
        <f t="shared" si="1749"/>
        <v/>
      </c>
      <c r="L8924" s="11" t="str">
        <f t="shared" si="1750"/>
        <v/>
      </c>
      <c r="M8924" s="13"/>
      <c r="X8924" s="13"/>
    </row>
    <row r="8925" spans="1:24" x14ac:dyDescent="0.3">
      <c r="A8925" s="13"/>
      <c r="B8925" s="11">
        <v>9943</v>
      </c>
      <c r="C8925" s="14">
        <f t="shared" si="1745"/>
        <v>99.714600000000004</v>
      </c>
      <c r="D8925" s="13"/>
      <c r="E8925" s="14">
        <f t="shared" si="1747"/>
        <v>99.7136</v>
      </c>
      <c r="F8925" s="21">
        <f t="shared" si="1744"/>
        <v>11</v>
      </c>
      <c r="G8925" s="13"/>
      <c r="H8925" s="21">
        <f t="shared" si="1746"/>
        <v>10</v>
      </c>
      <c r="I8925" s="13"/>
      <c r="J8925" s="11" t="str">
        <f t="shared" si="1748"/>
        <v/>
      </c>
      <c r="K8925" s="11" t="str">
        <f t="shared" si="1749"/>
        <v/>
      </c>
      <c r="L8925" s="11" t="str">
        <f t="shared" si="1750"/>
        <v>O</v>
      </c>
      <c r="M8925" s="13"/>
      <c r="X8925" s="13"/>
    </row>
    <row r="8926" spans="1:24" x14ac:dyDescent="0.3">
      <c r="A8926" s="13"/>
      <c r="B8926" s="11">
        <v>9944</v>
      </c>
      <c r="C8926" s="14">
        <f t="shared" si="1745"/>
        <v>99.7196</v>
      </c>
      <c r="D8926" s="13"/>
      <c r="E8926" s="14">
        <f t="shared" si="1747"/>
        <v>99.718599999999995</v>
      </c>
      <c r="F8926" s="21">
        <f t="shared" si="1744"/>
        <v>11</v>
      </c>
      <c r="G8926" s="13"/>
      <c r="H8926" s="21">
        <f t="shared" si="1746"/>
        <v>10</v>
      </c>
      <c r="I8926" s="13"/>
      <c r="J8926" s="11" t="str">
        <f t="shared" si="1748"/>
        <v/>
      </c>
      <c r="K8926" s="11" t="str">
        <f t="shared" si="1749"/>
        <v/>
      </c>
      <c r="L8926" s="11" t="str">
        <f t="shared" si="1750"/>
        <v>O</v>
      </c>
      <c r="M8926" s="13"/>
      <c r="X8926" s="13"/>
    </row>
    <row r="8927" spans="1:24" x14ac:dyDescent="0.3">
      <c r="A8927" s="13"/>
      <c r="B8927" s="11">
        <v>9945</v>
      </c>
      <c r="C8927" s="14">
        <f t="shared" si="1745"/>
        <v>99.724599999999995</v>
      </c>
      <c r="D8927" s="13"/>
      <c r="E8927" s="14">
        <f t="shared" si="1747"/>
        <v>99.723600000000005</v>
      </c>
      <c r="F8927" s="21">
        <f t="shared" ref="F8927:F8954" si="1751">ROUND((13/2)+((0.86-(E8927-99))/0.14)*(13/3),0)</f>
        <v>11</v>
      </c>
      <c r="G8927" s="13"/>
      <c r="H8927" s="21">
        <f t="shared" si="1746"/>
        <v>10</v>
      </c>
      <c r="I8927" s="13"/>
      <c r="J8927" s="11" t="str">
        <f t="shared" si="1748"/>
        <v/>
      </c>
      <c r="K8927" s="11" t="str">
        <f t="shared" si="1749"/>
        <v/>
      </c>
      <c r="L8927" s="11" t="str">
        <f t="shared" si="1750"/>
        <v>O</v>
      </c>
      <c r="M8927" s="13"/>
      <c r="X8927" s="13"/>
    </row>
    <row r="8928" spans="1:24" x14ac:dyDescent="0.3">
      <c r="A8928" s="13"/>
      <c r="B8928" s="11">
        <v>9946</v>
      </c>
      <c r="C8928" s="14">
        <f t="shared" si="1745"/>
        <v>99.729600000000005</v>
      </c>
      <c r="D8928" s="13"/>
      <c r="E8928" s="14">
        <f t="shared" si="1747"/>
        <v>99.7286</v>
      </c>
      <c r="F8928" s="21">
        <f t="shared" si="1751"/>
        <v>11</v>
      </c>
      <c r="G8928" s="13"/>
      <c r="H8928" s="21">
        <f t="shared" si="1746"/>
        <v>10</v>
      </c>
      <c r="I8928" s="13"/>
      <c r="J8928" s="11" t="str">
        <f t="shared" si="1748"/>
        <v/>
      </c>
      <c r="K8928" s="11" t="str">
        <f t="shared" si="1749"/>
        <v/>
      </c>
      <c r="L8928" s="11" t="str">
        <f t="shared" si="1750"/>
        <v>O</v>
      </c>
      <c r="M8928" s="13"/>
      <c r="X8928" s="13"/>
    </row>
    <row r="8929" spans="1:24" x14ac:dyDescent="0.3">
      <c r="A8929" s="13"/>
      <c r="B8929" s="11">
        <v>9947</v>
      </c>
      <c r="C8929" s="14">
        <f t="shared" si="1745"/>
        <v>99.7346</v>
      </c>
      <c r="D8929" s="13"/>
      <c r="E8929" s="14">
        <f t="shared" si="1747"/>
        <v>99.733699999999999</v>
      </c>
      <c r="F8929" s="21">
        <f t="shared" si="1751"/>
        <v>10</v>
      </c>
      <c r="G8929" s="13"/>
      <c r="H8929" s="21">
        <f t="shared" si="1746"/>
        <v>9</v>
      </c>
      <c r="I8929" s="13"/>
      <c r="J8929" s="11" t="str">
        <f t="shared" si="1748"/>
        <v/>
      </c>
      <c r="K8929" s="11" t="str">
        <f t="shared" si="1749"/>
        <v/>
      </c>
      <c r="L8929" s="11" t="str">
        <f t="shared" si="1750"/>
        <v>O</v>
      </c>
      <c r="M8929" s="13"/>
      <c r="X8929" s="13"/>
    </row>
    <row r="8930" spans="1:24" x14ac:dyDescent="0.3">
      <c r="A8930" s="13"/>
      <c r="B8930" s="11">
        <v>9948</v>
      </c>
      <c r="C8930" s="14">
        <f t="shared" si="1745"/>
        <v>99.739699999999999</v>
      </c>
      <c r="D8930" s="13"/>
      <c r="E8930" s="14">
        <f t="shared" si="1747"/>
        <v>99.738699999999994</v>
      </c>
      <c r="F8930" s="21">
        <f t="shared" si="1751"/>
        <v>10</v>
      </c>
      <c r="G8930" s="13"/>
      <c r="H8930" s="21">
        <f t="shared" si="1746"/>
        <v>10</v>
      </c>
      <c r="I8930" s="13"/>
      <c r="J8930" s="11" t="str">
        <f t="shared" si="1748"/>
        <v>X</v>
      </c>
      <c r="K8930" s="11" t="str">
        <f t="shared" si="1749"/>
        <v/>
      </c>
      <c r="L8930" s="11" t="str">
        <f t="shared" si="1750"/>
        <v/>
      </c>
      <c r="M8930" s="13"/>
      <c r="X8930" s="13"/>
    </row>
    <row r="8931" spans="1:24" x14ac:dyDescent="0.3">
      <c r="A8931" s="13"/>
      <c r="B8931" s="11">
        <v>9949</v>
      </c>
      <c r="C8931" s="14">
        <f t="shared" si="1745"/>
        <v>99.744699999999995</v>
      </c>
      <c r="D8931" s="13"/>
      <c r="E8931" s="14">
        <f t="shared" si="1747"/>
        <v>99.743700000000004</v>
      </c>
      <c r="F8931" s="21">
        <f t="shared" si="1751"/>
        <v>10</v>
      </c>
      <c r="G8931" s="13"/>
      <c r="H8931" s="21">
        <f t="shared" si="1746"/>
        <v>10</v>
      </c>
      <c r="I8931" s="13"/>
      <c r="J8931" s="11" t="str">
        <f t="shared" si="1748"/>
        <v>X</v>
      </c>
      <c r="K8931" s="11" t="str">
        <f t="shared" si="1749"/>
        <v/>
      </c>
      <c r="L8931" s="11" t="str">
        <f t="shared" si="1750"/>
        <v/>
      </c>
      <c r="M8931" s="13"/>
      <c r="X8931" s="13"/>
    </row>
    <row r="8932" spans="1:24" x14ac:dyDescent="0.3">
      <c r="A8932" s="13"/>
      <c r="B8932" s="11">
        <v>9950</v>
      </c>
      <c r="C8932" s="14">
        <f t="shared" si="1745"/>
        <v>99.749700000000004</v>
      </c>
      <c r="D8932" s="13"/>
      <c r="E8932" s="14">
        <f t="shared" si="1747"/>
        <v>99.748699999999999</v>
      </c>
      <c r="F8932" s="21">
        <f t="shared" si="1751"/>
        <v>10</v>
      </c>
      <c r="G8932" s="13"/>
      <c r="H8932" s="21">
        <f t="shared" si="1746"/>
        <v>10</v>
      </c>
      <c r="I8932" s="13"/>
      <c r="J8932" s="11" t="str">
        <f t="shared" si="1748"/>
        <v>X</v>
      </c>
      <c r="K8932" s="11" t="str">
        <f t="shared" si="1749"/>
        <v/>
      </c>
      <c r="L8932" s="11" t="str">
        <f t="shared" si="1750"/>
        <v/>
      </c>
      <c r="M8932" s="13"/>
      <c r="X8932" s="13"/>
    </row>
    <row r="8933" spans="1:24" x14ac:dyDescent="0.3">
      <c r="A8933" s="13"/>
      <c r="B8933" s="11">
        <v>9951</v>
      </c>
      <c r="C8933" s="14">
        <f t="shared" si="1745"/>
        <v>99.7547</v>
      </c>
      <c r="D8933" s="13"/>
      <c r="E8933" s="14">
        <f t="shared" si="1747"/>
        <v>99.753799999999998</v>
      </c>
      <c r="F8933" s="21">
        <f t="shared" si="1751"/>
        <v>10</v>
      </c>
      <c r="G8933" s="13"/>
      <c r="H8933" s="21">
        <f t="shared" si="1746"/>
        <v>9</v>
      </c>
      <c r="I8933" s="13"/>
      <c r="J8933" s="11" t="str">
        <f t="shared" si="1748"/>
        <v/>
      </c>
      <c r="K8933" s="11" t="str">
        <f t="shared" si="1749"/>
        <v/>
      </c>
      <c r="L8933" s="11" t="str">
        <f t="shared" si="1750"/>
        <v>O</v>
      </c>
      <c r="M8933" s="13"/>
      <c r="X8933" s="13"/>
    </row>
    <row r="8934" spans="1:24" x14ac:dyDescent="0.3">
      <c r="A8934" s="13"/>
      <c r="B8934" s="11">
        <v>9952</v>
      </c>
      <c r="C8934" s="14">
        <f t="shared" si="1745"/>
        <v>99.759699999999995</v>
      </c>
      <c r="D8934" s="13"/>
      <c r="E8934" s="14">
        <f t="shared" si="1747"/>
        <v>99.758799999999994</v>
      </c>
      <c r="F8934" s="21">
        <f t="shared" si="1751"/>
        <v>10</v>
      </c>
      <c r="G8934" s="13"/>
      <c r="H8934" s="21">
        <f t="shared" si="1746"/>
        <v>9</v>
      </c>
      <c r="I8934" s="13"/>
      <c r="J8934" s="11" t="str">
        <f t="shared" si="1748"/>
        <v/>
      </c>
      <c r="K8934" s="11" t="str">
        <f t="shared" si="1749"/>
        <v/>
      </c>
      <c r="L8934" s="11" t="str">
        <f t="shared" si="1750"/>
        <v>O</v>
      </c>
      <c r="M8934" s="13"/>
      <c r="X8934" s="13"/>
    </row>
    <row r="8935" spans="1:24" x14ac:dyDescent="0.3">
      <c r="A8935" s="13"/>
      <c r="B8935" s="11">
        <v>9953</v>
      </c>
      <c r="C8935" s="14">
        <f t="shared" si="1745"/>
        <v>99.764700000000005</v>
      </c>
      <c r="D8935" s="13"/>
      <c r="E8935" s="14">
        <f t="shared" si="1747"/>
        <v>99.763800000000003</v>
      </c>
      <c r="F8935" s="21">
        <f t="shared" si="1751"/>
        <v>9</v>
      </c>
      <c r="G8935" s="13"/>
      <c r="H8935" s="21">
        <f t="shared" si="1746"/>
        <v>9</v>
      </c>
      <c r="I8935" s="13"/>
      <c r="J8935" s="11" t="str">
        <f t="shared" si="1748"/>
        <v>X</v>
      </c>
      <c r="K8935" s="11" t="str">
        <f t="shared" si="1749"/>
        <v/>
      </c>
      <c r="L8935" s="11" t="str">
        <f t="shared" si="1750"/>
        <v/>
      </c>
      <c r="M8935" s="13"/>
      <c r="X8935" s="13"/>
    </row>
    <row r="8936" spans="1:24" x14ac:dyDescent="0.3">
      <c r="A8936" s="13"/>
      <c r="B8936" s="11">
        <v>9954</v>
      </c>
      <c r="C8936" s="14">
        <f t="shared" si="1745"/>
        <v>99.7697</v>
      </c>
      <c r="D8936" s="13"/>
      <c r="E8936" s="14">
        <f t="shared" si="1747"/>
        <v>99.768799999999999</v>
      </c>
      <c r="F8936" s="21">
        <f t="shared" si="1751"/>
        <v>9</v>
      </c>
      <c r="G8936" s="13"/>
      <c r="H8936" s="21">
        <f t="shared" si="1746"/>
        <v>9</v>
      </c>
      <c r="I8936" s="13"/>
      <c r="J8936" s="11" t="str">
        <f t="shared" si="1748"/>
        <v>X</v>
      </c>
      <c r="K8936" s="11" t="str">
        <f t="shared" si="1749"/>
        <v/>
      </c>
      <c r="L8936" s="11" t="str">
        <f t="shared" si="1750"/>
        <v/>
      </c>
      <c r="M8936" s="13"/>
      <c r="X8936" s="13"/>
    </row>
    <row r="8937" spans="1:24" x14ac:dyDescent="0.3">
      <c r="A8937" s="13"/>
      <c r="B8937" s="11">
        <v>9955</v>
      </c>
      <c r="C8937" s="14">
        <f t="shared" si="1745"/>
        <v>99.774699999999996</v>
      </c>
      <c r="D8937" s="13"/>
      <c r="E8937" s="14">
        <f t="shared" si="1747"/>
        <v>99.773899999999998</v>
      </c>
      <c r="F8937" s="21">
        <f t="shared" si="1751"/>
        <v>9</v>
      </c>
      <c r="G8937" s="13"/>
      <c r="H8937" s="21">
        <f t="shared" si="1746"/>
        <v>8</v>
      </c>
      <c r="I8937" s="13"/>
      <c r="J8937" s="11" t="str">
        <f t="shared" si="1748"/>
        <v/>
      </c>
      <c r="K8937" s="11" t="str">
        <f t="shared" si="1749"/>
        <v/>
      </c>
      <c r="L8937" s="11" t="str">
        <f t="shared" si="1750"/>
        <v>O</v>
      </c>
      <c r="M8937" s="13"/>
      <c r="X8937" s="13"/>
    </row>
    <row r="8938" spans="1:24" x14ac:dyDescent="0.3">
      <c r="A8938" s="13"/>
      <c r="B8938" s="11">
        <v>9956</v>
      </c>
      <c r="C8938" s="14">
        <f t="shared" si="1745"/>
        <v>99.779799999999994</v>
      </c>
      <c r="D8938" s="13"/>
      <c r="E8938" s="14">
        <f t="shared" si="1747"/>
        <v>99.778899999999993</v>
      </c>
      <c r="F8938" s="21">
        <f t="shared" si="1751"/>
        <v>9</v>
      </c>
      <c r="G8938" s="13"/>
      <c r="H8938" s="21">
        <f t="shared" si="1746"/>
        <v>9</v>
      </c>
      <c r="I8938" s="13"/>
      <c r="J8938" s="11" t="str">
        <f t="shared" si="1748"/>
        <v>X</v>
      </c>
      <c r="K8938" s="11" t="str">
        <f t="shared" si="1749"/>
        <v/>
      </c>
      <c r="L8938" s="11" t="str">
        <f t="shared" si="1750"/>
        <v/>
      </c>
      <c r="M8938" s="13"/>
      <c r="X8938" s="13"/>
    </row>
    <row r="8939" spans="1:24" x14ac:dyDescent="0.3">
      <c r="A8939" s="13"/>
      <c r="B8939" s="11">
        <v>9957</v>
      </c>
      <c r="C8939" s="14">
        <f t="shared" si="1745"/>
        <v>99.784800000000004</v>
      </c>
      <c r="D8939" s="13"/>
      <c r="E8939" s="14">
        <f t="shared" si="1747"/>
        <v>99.783900000000003</v>
      </c>
      <c r="F8939" s="21">
        <f t="shared" si="1751"/>
        <v>9</v>
      </c>
      <c r="G8939" s="13"/>
      <c r="H8939" s="21">
        <f t="shared" si="1746"/>
        <v>9</v>
      </c>
      <c r="I8939" s="13"/>
      <c r="J8939" s="11" t="str">
        <f t="shared" si="1748"/>
        <v>X</v>
      </c>
      <c r="K8939" s="11" t="str">
        <f t="shared" si="1749"/>
        <v/>
      </c>
      <c r="L8939" s="11" t="str">
        <f t="shared" si="1750"/>
        <v/>
      </c>
      <c r="M8939" s="13"/>
      <c r="X8939" s="13"/>
    </row>
    <row r="8940" spans="1:24" x14ac:dyDescent="0.3">
      <c r="A8940" s="13"/>
      <c r="B8940" s="11">
        <v>9958</v>
      </c>
      <c r="C8940" s="14">
        <f t="shared" si="1745"/>
        <v>99.7898</v>
      </c>
      <c r="D8940" s="13"/>
      <c r="E8940" s="14">
        <f t="shared" si="1747"/>
        <v>99.788899999999998</v>
      </c>
      <c r="F8940" s="21">
        <f t="shared" si="1751"/>
        <v>9</v>
      </c>
      <c r="G8940" s="13"/>
      <c r="H8940" s="21">
        <f t="shared" si="1746"/>
        <v>9</v>
      </c>
      <c r="I8940" s="13"/>
      <c r="J8940" s="11" t="str">
        <f t="shared" si="1748"/>
        <v>X</v>
      </c>
      <c r="K8940" s="11" t="str">
        <f t="shared" si="1749"/>
        <v/>
      </c>
      <c r="L8940" s="11" t="str">
        <f t="shared" si="1750"/>
        <v/>
      </c>
      <c r="M8940" s="13"/>
      <c r="X8940" s="13"/>
    </row>
    <row r="8941" spans="1:24" x14ac:dyDescent="0.3">
      <c r="A8941" s="13"/>
      <c r="B8941" s="11">
        <v>9959</v>
      </c>
      <c r="C8941" s="14">
        <f t="shared" si="1745"/>
        <v>99.794799999999995</v>
      </c>
      <c r="D8941" s="13"/>
      <c r="E8941" s="14">
        <f t="shared" si="1747"/>
        <v>99.793999999999997</v>
      </c>
      <c r="F8941" s="21">
        <f t="shared" si="1751"/>
        <v>9</v>
      </c>
      <c r="G8941" s="13"/>
      <c r="H8941" s="21">
        <f t="shared" si="1746"/>
        <v>8</v>
      </c>
      <c r="I8941" s="13"/>
      <c r="J8941" s="11" t="str">
        <f t="shared" si="1748"/>
        <v/>
      </c>
      <c r="K8941" s="11" t="str">
        <f t="shared" si="1749"/>
        <v/>
      </c>
      <c r="L8941" s="11" t="str">
        <f t="shared" si="1750"/>
        <v>O</v>
      </c>
      <c r="M8941" s="13"/>
      <c r="X8941" s="13"/>
    </row>
    <row r="8942" spans="1:24" x14ac:dyDescent="0.3">
      <c r="A8942" s="13"/>
      <c r="B8942" s="11">
        <v>9960</v>
      </c>
      <c r="C8942" s="14">
        <f t="shared" si="1745"/>
        <v>99.799800000000005</v>
      </c>
      <c r="D8942" s="13"/>
      <c r="E8942" s="14">
        <f t="shared" si="1747"/>
        <v>99.799000000000007</v>
      </c>
      <c r="F8942" s="21">
        <f t="shared" si="1751"/>
        <v>8</v>
      </c>
      <c r="G8942" s="13"/>
      <c r="H8942" s="21">
        <f t="shared" si="1746"/>
        <v>8</v>
      </c>
      <c r="I8942" s="13"/>
      <c r="J8942" s="11" t="str">
        <f t="shared" si="1748"/>
        <v>X</v>
      </c>
      <c r="K8942" s="11" t="str">
        <f t="shared" si="1749"/>
        <v/>
      </c>
      <c r="L8942" s="11" t="str">
        <f t="shared" si="1750"/>
        <v/>
      </c>
      <c r="M8942" s="13"/>
      <c r="X8942" s="13"/>
    </row>
    <row r="8943" spans="1:24" x14ac:dyDescent="0.3">
      <c r="A8943" s="13"/>
      <c r="B8943" s="11">
        <v>9961</v>
      </c>
      <c r="C8943" s="14">
        <f t="shared" si="1745"/>
        <v>99.8048</v>
      </c>
      <c r="D8943" s="13"/>
      <c r="E8943" s="14">
        <f t="shared" si="1747"/>
        <v>99.804000000000002</v>
      </c>
      <c r="F8943" s="21">
        <f t="shared" si="1751"/>
        <v>8</v>
      </c>
      <c r="G8943" s="13"/>
      <c r="H8943" s="21">
        <f t="shared" si="1746"/>
        <v>8</v>
      </c>
      <c r="I8943" s="13"/>
      <c r="J8943" s="11" t="str">
        <f t="shared" si="1748"/>
        <v>X</v>
      </c>
      <c r="K8943" s="11" t="str">
        <f t="shared" si="1749"/>
        <v/>
      </c>
      <c r="L8943" s="11" t="str">
        <f t="shared" si="1750"/>
        <v/>
      </c>
      <c r="M8943" s="13"/>
      <c r="X8943" s="13"/>
    </row>
    <row r="8944" spans="1:24" x14ac:dyDescent="0.3">
      <c r="A8944" s="13"/>
      <c r="B8944" s="11">
        <v>9962</v>
      </c>
      <c r="C8944" s="14">
        <f t="shared" si="1745"/>
        <v>99.809799999999996</v>
      </c>
      <c r="D8944" s="13"/>
      <c r="E8944" s="14">
        <f t="shared" si="1747"/>
        <v>99.808999999999997</v>
      </c>
      <c r="F8944" s="21">
        <f t="shared" si="1751"/>
        <v>8</v>
      </c>
      <c r="G8944" s="13"/>
      <c r="H8944" s="21">
        <f t="shared" si="1746"/>
        <v>8</v>
      </c>
      <c r="I8944" s="13"/>
      <c r="J8944" s="11" t="str">
        <f t="shared" ref="J8944:J8975" si="1752">IF(H8944=F8944,"X","")</f>
        <v>X</v>
      </c>
      <c r="K8944" s="11" t="str">
        <f t="shared" ref="K8944:K8975" si="1753">IF(H8944&gt;F8944,"U","")</f>
        <v/>
      </c>
      <c r="L8944" s="11" t="str">
        <f t="shared" ref="L8944:L8975" si="1754">IF(H8944&lt;F8944,"O","")</f>
        <v/>
      </c>
      <c r="M8944" s="13"/>
      <c r="X8944" s="13"/>
    </row>
    <row r="8945" spans="1:24" x14ac:dyDescent="0.3">
      <c r="A8945" s="13"/>
      <c r="B8945" s="11">
        <v>9963</v>
      </c>
      <c r="C8945" s="14">
        <f t="shared" si="1745"/>
        <v>99.814800000000005</v>
      </c>
      <c r="D8945" s="13"/>
      <c r="E8945" s="14">
        <f t="shared" si="1747"/>
        <v>99.814099999999996</v>
      </c>
      <c r="F8945" s="21">
        <f t="shared" si="1751"/>
        <v>8</v>
      </c>
      <c r="G8945" s="13"/>
      <c r="H8945" s="21">
        <f t="shared" si="1746"/>
        <v>7</v>
      </c>
      <c r="I8945" s="13"/>
      <c r="J8945" s="11" t="str">
        <f t="shared" si="1752"/>
        <v/>
      </c>
      <c r="K8945" s="11" t="str">
        <f t="shared" si="1753"/>
        <v/>
      </c>
      <c r="L8945" s="11" t="str">
        <f t="shared" si="1754"/>
        <v>O</v>
      </c>
      <c r="M8945" s="13"/>
      <c r="X8945" s="13"/>
    </row>
    <row r="8946" spans="1:24" x14ac:dyDescent="0.3">
      <c r="A8946" s="13"/>
      <c r="B8946" s="11">
        <v>9964</v>
      </c>
      <c r="C8946" s="14">
        <f t="shared" si="1745"/>
        <v>99.819800000000001</v>
      </c>
      <c r="D8946" s="13"/>
      <c r="E8946" s="14">
        <f t="shared" si="1747"/>
        <v>99.819100000000006</v>
      </c>
      <c r="F8946" s="21">
        <f t="shared" si="1751"/>
        <v>8</v>
      </c>
      <c r="G8946" s="13"/>
      <c r="H8946" s="21">
        <f t="shared" si="1746"/>
        <v>7</v>
      </c>
      <c r="I8946" s="13"/>
      <c r="J8946" s="11" t="str">
        <f t="shared" si="1752"/>
        <v/>
      </c>
      <c r="K8946" s="11" t="str">
        <f t="shared" si="1753"/>
        <v/>
      </c>
      <c r="L8946" s="11" t="str">
        <f t="shared" si="1754"/>
        <v>O</v>
      </c>
      <c r="M8946" s="13"/>
      <c r="X8946" s="13"/>
    </row>
    <row r="8947" spans="1:24" x14ac:dyDescent="0.3">
      <c r="A8947" s="13"/>
      <c r="B8947" s="11">
        <v>9965</v>
      </c>
      <c r="C8947" s="14">
        <f t="shared" si="1745"/>
        <v>99.824799999999996</v>
      </c>
      <c r="D8947" s="13"/>
      <c r="E8947" s="14">
        <f t="shared" si="1747"/>
        <v>99.824100000000001</v>
      </c>
      <c r="F8947" s="21">
        <f t="shared" si="1751"/>
        <v>8</v>
      </c>
      <c r="G8947" s="13"/>
      <c r="H8947" s="21">
        <f t="shared" si="1746"/>
        <v>7</v>
      </c>
      <c r="I8947" s="13"/>
      <c r="J8947" s="11" t="str">
        <f t="shared" si="1752"/>
        <v/>
      </c>
      <c r="K8947" s="11" t="str">
        <f t="shared" si="1753"/>
        <v/>
      </c>
      <c r="L8947" s="11" t="str">
        <f t="shared" si="1754"/>
        <v>O</v>
      </c>
      <c r="M8947" s="13"/>
      <c r="X8947" s="13"/>
    </row>
    <row r="8948" spans="1:24" x14ac:dyDescent="0.3">
      <c r="A8948" s="13"/>
      <c r="B8948" s="11">
        <v>9966</v>
      </c>
      <c r="C8948" s="14">
        <f t="shared" si="1745"/>
        <v>99.829899999999995</v>
      </c>
      <c r="D8948" s="13"/>
      <c r="E8948" s="14">
        <f t="shared" si="1747"/>
        <v>99.829099999999997</v>
      </c>
      <c r="F8948" s="21">
        <f t="shared" si="1751"/>
        <v>7</v>
      </c>
      <c r="G8948" s="13"/>
      <c r="H8948" s="21">
        <f t="shared" si="1746"/>
        <v>8</v>
      </c>
      <c r="I8948" s="13"/>
      <c r="J8948" s="11" t="str">
        <f t="shared" si="1752"/>
        <v/>
      </c>
      <c r="K8948" s="11" t="str">
        <f t="shared" si="1753"/>
        <v>U</v>
      </c>
      <c r="L8948" s="11" t="str">
        <f t="shared" si="1754"/>
        <v/>
      </c>
      <c r="M8948" s="13"/>
      <c r="X8948" s="13"/>
    </row>
    <row r="8949" spans="1:24" x14ac:dyDescent="0.3">
      <c r="A8949" s="13"/>
      <c r="B8949" s="11">
        <v>9967</v>
      </c>
      <c r="C8949" s="14">
        <f t="shared" si="1745"/>
        <v>99.834900000000005</v>
      </c>
      <c r="D8949" s="13"/>
      <c r="E8949" s="14">
        <f t="shared" si="1747"/>
        <v>99.834199999999996</v>
      </c>
      <c r="F8949" s="21">
        <f t="shared" si="1751"/>
        <v>7</v>
      </c>
      <c r="G8949" s="13"/>
      <c r="H8949" s="21">
        <f t="shared" si="1746"/>
        <v>7</v>
      </c>
      <c r="I8949" s="13"/>
      <c r="J8949" s="11" t="str">
        <f t="shared" si="1752"/>
        <v>X</v>
      </c>
      <c r="K8949" s="11" t="str">
        <f t="shared" si="1753"/>
        <v/>
      </c>
      <c r="L8949" s="11" t="str">
        <f t="shared" si="1754"/>
        <v/>
      </c>
      <c r="M8949" s="13"/>
      <c r="X8949" s="13"/>
    </row>
    <row r="8950" spans="1:24" x14ac:dyDescent="0.3">
      <c r="A8950" s="13"/>
      <c r="B8950" s="11">
        <v>9968</v>
      </c>
      <c r="C8950" s="14">
        <f t="shared" si="1745"/>
        <v>99.8399</v>
      </c>
      <c r="D8950" s="13"/>
      <c r="E8950" s="14">
        <f t="shared" si="1747"/>
        <v>99.839200000000005</v>
      </c>
      <c r="F8950" s="21">
        <f t="shared" si="1751"/>
        <v>7</v>
      </c>
      <c r="G8950" s="13"/>
      <c r="H8950" s="21">
        <f t="shared" si="1746"/>
        <v>7</v>
      </c>
      <c r="I8950" s="13"/>
      <c r="J8950" s="11" t="str">
        <f t="shared" si="1752"/>
        <v>X</v>
      </c>
      <c r="K8950" s="11" t="str">
        <f t="shared" si="1753"/>
        <v/>
      </c>
      <c r="L8950" s="11" t="str">
        <f t="shared" si="1754"/>
        <v/>
      </c>
      <c r="M8950" s="13"/>
      <c r="X8950" s="13"/>
    </row>
    <row r="8951" spans="1:24" x14ac:dyDescent="0.3">
      <c r="A8951" s="13"/>
      <c r="B8951" s="11">
        <v>9969</v>
      </c>
      <c r="C8951" s="14">
        <f t="shared" si="1745"/>
        <v>99.844899999999996</v>
      </c>
      <c r="D8951" s="13"/>
      <c r="E8951" s="14">
        <f t="shared" si="1747"/>
        <v>99.844200000000001</v>
      </c>
      <c r="F8951" s="21">
        <f t="shared" si="1751"/>
        <v>7</v>
      </c>
      <c r="G8951" s="13"/>
      <c r="H8951" s="21">
        <f t="shared" si="1746"/>
        <v>7</v>
      </c>
      <c r="I8951" s="13"/>
      <c r="J8951" s="11" t="str">
        <f t="shared" si="1752"/>
        <v>X</v>
      </c>
      <c r="K8951" s="11" t="str">
        <f t="shared" si="1753"/>
        <v/>
      </c>
      <c r="L8951" s="11" t="str">
        <f t="shared" si="1754"/>
        <v/>
      </c>
      <c r="M8951" s="13"/>
      <c r="X8951" s="13"/>
    </row>
    <row r="8952" spans="1:24" x14ac:dyDescent="0.3">
      <c r="A8952" s="13"/>
      <c r="B8952" s="11">
        <v>9970</v>
      </c>
      <c r="C8952" s="14">
        <f t="shared" si="1745"/>
        <v>99.849900000000005</v>
      </c>
      <c r="D8952" s="13"/>
      <c r="E8952" s="14">
        <f t="shared" si="1747"/>
        <v>99.849199999999996</v>
      </c>
      <c r="F8952" s="21">
        <f t="shared" si="1751"/>
        <v>7</v>
      </c>
      <c r="G8952" s="13"/>
      <c r="H8952" s="21">
        <f t="shared" si="1746"/>
        <v>7</v>
      </c>
      <c r="I8952" s="13"/>
      <c r="J8952" s="11" t="str">
        <f t="shared" si="1752"/>
        <v>X</v>
      </c>
      <c r="K8952" s="11" t="str">
        <f t="shared" si="1753"/>
        <v/>
      </c>
      <c r="L8952" s="11" t="str">
        <f t="shared" si="1754"/>
        <v/>
      </c>
      <c r="M8952" s="13"/>
      <c r="X8952" s="13"/>
    </row>
    <row r="8953" spans="1:24" x14ac:dyDescent="0.3">
      <c r="A8953" s="13"/>
      <c r="B8953" s="11">
        <v>9971</v>
      </c>
      <c r="C8953" s="14">
        <f t="shared" si="1745"/>
        <v>99.854900000000001</v>
      </c>
      <c r="D8953" s="13"/>
      <c r="E8953" s="14">
        <f t="shared" si="1747"/>
        <v>99.854299999999995</v>
      </c>
      <c r="F8953" s="21">
        <f t="shared" si="1751"/>
        <v>7</v>
      </c>
      <c r="G8953" s="13"/>
      <c r="H8953" s="21">
        <f t="shared" si="1746"/>
        <v>5.9999999999999991</v>
      </c>
      <c r="I8953" s="13"/>
      <c r="J8953" s="11" t="str">
        <f t="shared" si="1752"/>
        <v/>
      </c>
      <c r="K8953" s="11" t="str">
        <f t="shared" si="1753"/>
        <v/>
      </c>
      <c r="L8953" s="11" t="str">
        <f t="shared" si="1754"/>
        <v>O</v>
      </c>
      <c r="M8953" s="13"/>
      <c r="X8953" s="13"/>
    </row>
    <row r="8954" spans="1:24" x14ac:dyDescent="0.3">
      <c r="A8954" s="13"/>
      <c r="B8954" s="11">
        <v>9972</v>
      </c>
      <c r="C8954" s="14">
        <f t="shared" si="1745"/>
        <v>99.859899999999996</v>
      </c>
      <c r="D8954" s="13"/>
      <c r="E8954" s="14">
        <f t="shared" si="1747"/>
        <v>99.859300000000005</v>
      </c>
      <c r="F8954" s="21">
        <f t="shared" si="1751"/>
        <v>7</v>
      </c>
      <c r="G8954" s="13"/>
      <c r="H8954" s="21">
        <f t="shared" si="1746"/>
        <v>5.9999999999999991</v>
      </c>
      <c r="I8954" s="13"/>
      <c r="J8954" s="11" t="str">
        <f t="shared" si="1752"/>
        <v/>
      </c>
      <c r="K8954" s="11" t="str">
        <f t="shared" si="1753"/>
        <v/>
      </c>
      <c r="L8954" s="11" t="str">
        <f t="shared" si="1754"/>
        <v>O</v>
      </c>
      <c r="M8954" s="13"/>
      <c r="X8954" s="13"/>
    </row>
    <row r="8955" spans="1:24" x14ac:dyDescent="0.3">
      <c r="A8955" s="13"/>
      <c r="B8955" s="11">
        <v>9973</v>
      </c>
      <c r="C8955" s="14">
        <f t="shared" si="1745"/>
        <v>99.864900000000006</v>
      </c>
      <c r="D8955" s="13"/>
      <c r="E8955" s="14">
        <f t="shared" si="1747"/>
        <v>99.8643</v>
      </c>
      <c r="F8955" s="21">
        <f t="shared" ref="F8955:F8981" si="1755">ROUND(((1-(E8955-99))/0.14)*(13/2),0)</f>
        <v>6</v>
      </c>
      <c r="G8955" s="13"/>
      <c r="H8955" s="21">
        <f t="shared" si="1746"/>
        <v>5.9999999999999991</v>
      </c>
      <c r="I8955" s="13"/>
      <c r="J8955" s="11" t="str">
        <f t="shared" si="1752"/>
        <v>X</v>
      </c>
      <c r="K8955" s="11" t="str">
        <f t="shared" si="1753"/>
        <v/>
      </c>
      <c r="L8955" s="11" t="str">
        <f t="shared" si="1754"/>
        <v/>
      </c>
      <c r="M8955" s="13"/>
      <c r="X8955" s="13"/>
    </row>
    <row r="8956" spans="1:24" x14ac:dyDescent="0.3">
      <c r="A8956" s="13"/>
      <c r="B8956" s="11">
        <v>9974</v>
      </c>
      <c r="C8956" s="14">
        <f t="shared" si="1745"/>
        <v>99.869900000000001</v>
      </c>
      <c r="D8956" s="13"/>
      <c r="E8956" s="14">
        <f t="shared" si="1747"/>
        <v>99.869299999999996</v>
      </c>
      <c r="F8956" s="21">
        <f t="shared" si="1755"/>
        <v>6</v>
      </c>
      <c r="G8956" s="13"/>
      <c r="H8956" s="21">
        <f t="shared" si="1746"/>
        <v>5.9999999999999991</v>
      </c>
      <c r="I8956" s="13"/>
      <c r="J8956" s="11" t="str">
        <f t="shared" si="1752"/>
        <v>X</v>
      </c>
      <c r="K8956" s="11" t="str">
        <f t="shared" si="1753"/>
        <v/>
      </c>
      <c r="L8956" s="11" t="str">
        <f t="shared" si="1754"/>
        <v/>
      </c>
      <c r="M8956" s="13"/>
      <c r="X8956" s="13"/>
    </row>
    <row r="8957" spans="1:24" x14ac:dyDescent="0.3">
      <c r="A8957" s="13"/>
      <c r="B8957" s="11">
        <v>9975</v>
      </c>
      <c r="C8957" s="14">
        <f t="shared" si="1745"/>
        <v>99.874899999999997</v>
      </c>
      <c r="D8957" s="13"/>
      <c r="E8957" s="14">
        <f t="shared" si="1747"/>
        <v>99.874399999999994</v>
      </c>
      <c r="F8957" s="21">
        <f t="shared" si="1755"/>
        <v>6</v>
      </c>
      <c r="G8957" s="13"/>
      <c r="H8957" s="21">
        <f t="shared" si="1746"/>
        <v>5</v>
      </c>
      <c r="I8957" s="13"/>
      <c r="J8957" s="11" t="str">
        <f t="shared" si="1752"/>
        <v/>
      </c>
      <c r="K8957" s="11" t="str">
        <f t="shared" si="1753"/>
        <v/>
      </c>
      <c r="L8957" s="11" t="str">
        <f t="shared" si="1754"/>
        <v>O</v>
      </c>
      <c r="M8957" s="13"/>
      <c r="X8957" s="13"/>
    </row>
    <row r="8958" spans="1:24" x14ac:dyDescent="0.3">
      <c r="A8958" s="13"/>
      <c r="B8958" s="11">
        <v>9976</v>
      </c>
      <c r="C8958" s="14">
        <f t="shared" si="1745"/>
        <v>99.879900000000006</v>
      </c>
      <c r="D8958" s="13"/>
      <c r="E8958" s="14">
        <f t="shared" si="1747"/>
        <v>99.879400000000004</v>
      </c>
      <c r="F8958" s="21">
        <f t="shared" si="1755"/>
        <v>6</v>
      </c>
      <c r="G8958" s="13"/>
      <c r="H8958" s="21">
        <f t="shared" si="1746"/>
        <v>5</v>
      </c>
      <c r="I8958" s="13"/>
      <c r="J8958" s="11" t="str">
        <f t="shared" si="1752"/>
        <v/>
      </c>
      <c r="K8958" s="11" t="str">
        <f t="shared" si="1753"/>
        <v/>
      </c>
      <c r="L8958" s="11" t="str">
        <f t="shared" si="1754"/>
        <v>O</v>
      </c>
      <c r="M8958" s="13"/>
      <c r="X8958" s="13"/>
    </row>
    <row r="8959" spans="1:24" x14ac:dyDescent="0.3">
      <c r="A8959" s="13"/>
      <c r="B8959" s="11">
        <v>9977</v>
      </c>
      <c r="C8959" s="14">
        <f t="shared" si="1745"/>
        <v>99.884900000000002</v>
      </c>
      <c r="D8959" s="13"/>
      <c r="E8959" s="14">
        <f t="shared" si="1747"/>
        <v>99.884399999999999</v>
      </c>
      <c r="F8959" s="21">
        <f t="shared" si="1755"/>
        <v>5</v>
      </c>
      <c r="G8959" s="13"/>
      <c r="H8959" s="21">
        <f t="shared" si="1746"/>
        <v>5</v>
      </c>
      <c r="I8959" s="13"/>
      <c r="J8959" s="11" t="str">
        <f t="shared" si="1752"/>
        <v>X</v>
      </c>
      <c r="K8959" s="11" t="str">
        <f t="shared" si="1753"/>
        <v/>
      </c>
      <c r="L8959" s="11" t="str">
        <f t="shared" si="1754"/>
        <v/>
      </c>
      <c r="M8959" s="13"/>
      <c r="X8959" s="13"/>
    </row>
    <row r="8960" spans="1:24" x14ac:dyDescent="0.3">
      <c r="A8960" s="13"/>
      <c r="B8960" s="11">
        <v>9978</v>
      </c>
      <c r="C8960" s="14">
        <f t="shared" si="1745"/>
        <v>99.889899999999997</v>
      </c>
      <c r="D8960" s="13"/>
      <c r="E8960" s="14">
        <f t="shared" si="1747"/>
        <v>99.889399999999995</v>
      </c>
      <c r="F8960" s="21">
        <f t="shared" si="1755"/>
        <v>5</v>
      </c>
      <c r="G8960" s="13"/>
      <c r="H8960" s="21">
        <f t="shared" si="1746"/>
        <v>5</v>
      </c>
      <c r="I8960" s="13"/>
      <c r="J8960" s="11" t="str">
        <f t="shared" si="1752"/>
        <v>X</v>
      </c>
      <c r="K8960" s="11" t="str">
        <f t="shared" si="1753"/>
        <v/>
      </c>
      <c r="L8960" s="11" t="str">
        <f t="shared" si="1754"/>
        <v/>
      </c>
      <c r="M8960" s="13"/>
      <c r="X8960" s="13"/>
    </row>
    <row r="8961" spans="1:24" x14ac:dyDescent="0.3">
      <c r="A8961" s="13"/>
      <c r="B8961" s="11">
        <v>9979</v>
      </c>
      <c r="C8961" s="14">
        <f t="shared" si="1745"/>
        <v>99.894900000000007</v>
      </c>
      <c r="D8961" s="13"/>
      <c r="E8961" s="14">
        <f t="shared" si="1747"/>
        <v>99.894499999999994</v>
      </c>
      <c r="F8961" s="21">
        <f t="shared" si="1755"/>
        <v>5</v>
      </c>
      <c r="G8961" s="13"/>
      <c r="H8961" s="21">
        <f t="shared" si="1746"/>
        <v>4</v>
      </c>
      <c r="I8961" s="13"/>
      <c r="J8961" s="11" t="str">
        <f t="shared" si="1752"/>
        <v/>
      </c>
      <c r="K8961" s="11" t="str">
        <f t="shared" si="1753"/>
        <v/>
      </c>
      <c r="L8961" s="11" t="str">
        <f t="shared" si="1754"/>
        <v>O</v>
      </c>
      <c r="M8961" s="13"/>
      <c r="X8961" s="13"/>
    </row>
    <row r="8962" spans="1:24" x14ac:dyDescent="0.3">
      <c r="A8962" s="13"/>
      <c r="B8962" s="11">
        <v>9980</v>
      </c>
      <c r="C8962" s="14">
        <f t="shared" si="1745"/>
        <v>99.899900000000002</v>
      </c>
      <c r="D8962" s="13"/>
      <c r="E8962" s="14">
        <f t="shared" si="1747"/>
        <v>99.899500000000003</v>
      </c>
      <c r="F8962" s="21">
        <f t="shared" si="1755"/>
        <v>5</v>
      </c>
      <c r="G8962" s="13"/>
      <c r="H8962" s="21">
        <f t="shared" si="1746"/>
        <v>4</v>
      </c>
      <c r="I8962" s="13"/>
      <c r="J8962" s="11" t="str">
        <f t="shared" si="1752"/>
        <v/>
      </c>
      <c r="K8962" s="11" t="str">
        <f t="shared" si="1753"/>
        <v/>
      </c>
      <c r="L8962" s="11" t="str">
        <f t="shared" si="1754"/>
        <v>O</v>
      </c>
      <c r="M8962" s="13"/>
      <c r="X8962" s="13"/>
    </row>
    <row r="8963" spans="1:24" x14ac:dyDescent="0.3">
      <c r="A8963" s="13"/>
      <c r="B8963" s="11">
        <v>9981</v>
      </c>
      <c r="C8963" s="14">
        <f t="shared" si="1745"/>
        <v>99.905000000000001</v>
      </c>
      <c r="D8963" s="13"/>
      <c r="E8963" s="14">
        <f t="shared" si="1747"/>
        <v>99.904499999999999</v>
      </c>
      <c r="F8963" s="21">
        <f t="shared" si="1755"/>
        <v>4</v>
      </c>
      <c r="G8963" s="13"/>
      <c r="H8963" s="21">
        <f t="shared" si="1746"/>
        <v>5</v>
      </c>
      <c r="I8963" s="13"/>
      <c r="J8963" s="11" t="str">
        <f t="shared" si="1752"/>
        <v/>
      </c>
      <c r="K8963" s="11" t="str">
        <f t="shared" si="1753"/>
        <v>U</v>
      </c>
      <c r="L8963" s="11" t="str">
        <f t="shared" si="1754"/>
        <v/>
      </c>
      <c r="M8963" s="13"/>
      <c r="X8963" s="13"/>
    </row>
    <row r="8964" spans="1:24" x14ac:dyDescent="0.3">
      <c r="A8964" s="13"/>
      <c r="B8964" s="11">
        <v>9982</v>
      </c>
      <c r="C8964" s="14">
        <f t="shared" si="1745"/>
        <v>99.91</v>
      </c>
      <c r="D8964" s="13"/>
      <c r="E8964" s="14">
        <f t="shared" si="1747"/>
        <v>99.909499999999994</v>
      </c>
      <c r="F8964" s="21">
        <f t="shared" si="1755"/>
        <v>4</v>
      </c>
      <c r="G8964" s="13"/>
      <c r="H8964" s="21">
        <f t="shared" si="1746"/>
        <v>5</v>
      </c>
      <c r="I8964" s="13"/>
      <c r="J8964" s="11" t="str">
        <f t="shared" si="1752"/>
        <v/>
      </c>
      <c r="K8964" s="11" t="str">
        <f t="shared" si="1753"/>
        <v>U</v>
      </c>
      <c r="L8964" s="11" t="str">
        <f t="shared" si="1754"/>
        <v/>
      </c>
      <c r="M8964" s="13"/>
      <c r="X8964" s="13"/>
    </row>
    <row r="8965" spans="1:24" x14ac:dyDescent="0.3">
      <c r="A8965" s="13"/>
      <c r="B8965" s="11">
        <v>9983</v>
      </c>
      <c r="C8965" s="14">
        <f t="shared" si="1745"/>
        <v>99.915000000000006</v>
      </c>
      <c r="D8965" s="13"/>
      <c r="E8965" s="14">
        <f t="shared" si="1747"/>
        <v>99.914599999999993</v>
      </c>
      <c r="F8965" s="21">
        <f t="shared" si="1755"/>
        <v>4</v>
      </c>
      <c r="G8965" s="13"/>
      <c r="H8965" s="21">
        <f t="shared" si="1746"/>
        <v>4</v>
      </c>
      <c r="I8965" s="13"/>
      <c r="J8965" s="11" t="str">
        <f t="shared" si="1752"/>
        <v>X</v>
      </c>
      <c r="K8965" s="11" t="str">
        <f t="shared" si="1753"/>
        <v/>
      </c>
      <c r="L8965" s="11" t="str">
        <f t="shared" si="1754"/>
        <v/>
      </c>
      <c r="M8965" s="13"/>
      <c r="X8965" s="13"/>
    </row>
    <row r="8966" spans="1:24" x14ac:dyDescent="0.3">
      <c r="A8966" s="13"/>
      <c r="B8966" s="11">
        <v>9984</v>
      </c>
      <c r="C8966" s="14">
        <f t="shared" ref="C8966:C8981" si="1756">ROUND(SQRT(B8966),4)</f>
        <v>99.92</v>
      </c>
      <c r="D8966" s="13"/>
      <c r="E8966" s="14">
        <f t="shared" si="1747"/>
        <v>99.919600000000003</v>
      </c>
      <c r="F8966" s="21">
        <f t="shared" si="1755"/>
        <v>4</v>
      </c>
      <c r="G8966" s="13"/>
      <c r="H8966" s="21">
        <f t="shared" si="1746"/>
        <v>4</v>
      </c>
      <c r="I8966" s="13"/>
      <c r="J8966" s="11" t="str">
        <f t="shared" si="1752"/>
        <v>X</v>
      </c>
      <c r="K8966" s="11" t="str">
        <f t="shared" si="1753"/>
        <v/>
      </c>
      <c r="L8966" s="11" t="str">
        <f t="shared" si="1754"/>
        <v/>
      </c>
      <c r="M8966" s="13"/>
      <c r="X8966" s="13"/>
    </row>
    <row r="8967" spans="1:24" x14ac:dyDescent="0.3">
      <c r="A8967" s="13"/>
      <c r="B8967" s="11">
        <v>9985</v>
      </c>
      <c r="C8967" s="14">
        <f t="shared" si="1756"/>
        <v>99.924999999999997</v>
      </c>
      <c r="D8967" s="13"/>
      <c r="E8967" s="14">
        <f t="shared" si="1747"/>
        <v>99.924599999999998</v>
      </c>
      <c r="F8967" s="21">
        <f t="shared" si="1755"/>
        <v>4</v>
      </c>
      <c r="G8967" s="13"/>
      <c r="H8967" s="21">
        <f t="shared" ref="H8967:H8981" si="1757">ROUND(C8967-E8967,4)*10000</f>
        <v>4</v>
      </c>
      <c r="I8967" s="13"/>
      <c r="J8967" s="11" t="str">
        <f t="shared" si="1752"/>
        <v>X</v>
      </c>
      <c r="K8967" s="11" t="str">
        <f t="shared" si="1753"/>
        <v/>
      </c>
      <c r="L8967" s="11" t="str">
        <f t="shared" si="1754"/>
        <v/>
      </c>
      <c r="M8967" s="13"/>
      <c r="X8967" s="13"/>
    </row>
    <row r="8968" spans="1:24" x14ac:dyDescent="0.3">
      <c r="A8968" s="13"/>
      <c r="B8968" s="11">
        <v>9986</v>
      </c>
      <c r="C8968" s="14">
        <f t="shared" si="1756"/>
        <v>99.93</v>
      </c>
      <c r="D8968" s="13"/>
      <c r="E8968" s="14">
        <f t="shared" si="1747"/>
        <v>99.929599999999994</v>
      </c>
      <c r="F8968" s="21">
        <f t="shared" si="1755"/>
        <v>3</v>
      </c>
      <c r="G8968" s="13"/>
      <c r="H8968" s="21">
        <f t="shared" si="1757"/>
        <v>4</v>
      </c>
      <c r="I8968" s="13"/>
      <c r="J8968" s="11" t="str">
        <f t="shared" si="1752"/>
        <v/>
      </c>
      <c r="K8968" s="11" t="str">
        <f t="shared" si="1753"/>
        <v>U</v>
      </c>
      <c r="L8968" s="11" t="str">
        <f t="shared" si="1754"/>
        <v/>
      </c>
      <c r="M8968" s="13"/>
      <c r="X8968" s="13"/>
    </row>
    <row r="8969" spans="1:24" x14ac:dyDescent="0.3">
      <c r="A8969" s="13"/>
      <c r="B8969" s="11">
        <v>9987</v>
      </c>
      <c r="C8969" s="14">
        <f t="shared" si="1756"/>
        <v>99.935000000000002</v>
      </c>
      <c r="D8969" s="13"/>
      <c r="E8969" s="14">
        <f t="shared" si="1747"/>
        <v>99.934700000000007</v>
      </c>
      <c r="F8969" s="21">
        <f t="shared" si="1755"/>
        <v>3</v>
      </c>
      <c r="G8969" s="13"/>
      <c r="H8969" s="21">
        <f t="shared" si="1757"/>
        <v>2.9999999999999996</v>
      </c>
      <c r="I8969" s="13"/>
      <c r="J8969" s="11" t="str">
        <f t="shared" si="1752"/>
        <v>X</v>
      </c>
      <c r="K8969" s="11" t="str">
        <f t="shared" si="1753"/>
        <v/>
      </c>
      <c r="L8969" s="11" t="str">
        <f t="shared" si="1754"/>
        <v/>
      </c>
      <c r="M8969" s="13"/>
      <c r="X8969" s="13"/>
    </row>
    <row r="8970" spans="1:24" x14ac:dyDescent="0.3">
      <c r="A8970" s="13"/>
      <c r="B8970" s="11">
        <v>9988</v>
      </c>
      <c r="C8970" s="14">
        <f t="shared" si="1756"/>
        <v>99.94</v>
      </c>
      <c r="D8970" s="13"/>
      <c r="E8970" s="14">
        <f t="shared" si="1747"/>
        <v>99.939700000000002</v>
      </c>
      <c r="F8970" s="21">
        <f t="shared" si="1755"/>
        <v>3</v>
      </c>
      <c r="G8970" s="13"/>
      <c r="H8970" s="21">
        <f t="shared" si="1757"/>
        <v>2.9999999999999996</v>
      </c>
      <c r="I8970" s="13"/>
      <c r="J8970" s="11" t="str">
        <f t="shared" si="1752"/>
        <v>X</v>
      </c>
      <c r="K8970" s="11" t="str">
        <f t="shared" si="1753"/>
        <v/>
      </c>
      <c r="L8970" s="11" t="str">
        <f t="shared" si="1754"/>
        <v/>
      </c>
      <c r="M8970" s="13"/>
      <c r="X8970" s="13"/>
    </row>
    <row r="8971" spans="1:24" x14ac:dyDescent="0.3">
      <c r="A8971" s="13"/>
      <c r="B8971" s="11">
        <v>9989</v>
      </c>
      <c r="C8971" s="14">
        <f t="shared" si="1756"/>
        <v>99.944999999999993</v>
      </c>
      <c r="D8971" s="13"/>
      <c r="E8971" s="14">
        <f t="shared" si="1747"/>
        <v>99.944699999999997</v>
      </c>
      <c r="F8971" s="21">
        <f t="shared" si="1755"/>
        <v>3</v>
      </c>
      <c r="G8971" s="13"/>
      <c r="H8971" s="21">
        <f t="shared" si="1757"/>
        <v>2.9999999999999996</v>
      </c>
      <c r="I8971" s="13"/>
      <c r="J8971" s="11" t="str">
        <f t="shared" si="1752"/>
        <v>X</v>
      </c>
      <c r="K8971" s="11" t="str">
        <f t="shared" si="1753"/>
        <v/>
      </c>
      <c r="L8971" s="11" t="str">
        <f t="shared" si="1754"/>
        <v/>
      </c>
      <c r="M8971" s="13"/>
      <c r="X8971" s="13"/>
    </row>
    <row r="8972" spans="1:24" x14ac:dyDescent="0.3">
      <c r="A8972" s="13"/>
      <c r="B8972" s="11">
        <v>9990</v>
      </c>
      <c r="C8972" s="14">
        <f t="shared" si="1756"/>
        <v>99.95</v>
      </c>
      <c r="D8972" s="13"/>
      <c r="E8972" s="14">
        <f t="shared" si="1747"/>
        <v>99.949700000000007</v>
      </c>
      <c r="F8972" s="21">
        <f t="shared" si="1755"/>
        <v>2</v>
      </c>
      <c r="G8972" s="13"/>
      <c r="H8972" s="21">
        <f t="shared" si="1757"/>
        <v>2.9999999999999996</v>
      </c>
      <c r="I8972" s="13"/>
      <c r="J8972" s="11" t="str">
        <f t="shared" si="1752"/>
        <v/>
      </c>
      <c r="K8972" s="11" t="str">
        <f t="shared" si="1753"/>
        <v>U</v>
      </c>
      <c r="L8972" s="11" t="str">
        <f t="shared" si="1754"/>
        <v/>
      </c>
      <c r="M8972" s="13"/>
      <c r="X8972" s="13"/>
    </row>
    <row r="8973" spans="1:24" x14ac:dyDescent="0.3">
      <c r="A8973" s="13"/>
      <c r="B8973" s="11">
        <v>9991</v>
      </c>
      <c r="C8973" s="14">
        <f t="shared" si="1756"/>
        <v>99.954999999999998</v>
      </c>
      <c r="D8973" s="13"/>
      <c r="E8973" s="14">
        <f t="shared" si="1747"/>
        <v>99.954800000000006</v>
      </c>
      <c r="F8973" s="21">
        <f t="shared" si="1755"/>
        <v>2</v>
      </c>
      <c r="G8973" s="13"/>
      <c r="H8973" s="21">
        <f t="shared" si="1757"/>
        <v>2</v>
      </c>
      <c r="I8973" s="13"/>
      <c r="J8973" s="11" t="str">
        <f t="shared" si="1752"/>
        <v>X</v>
      </c>
      <c r="K8973" s="11" t="str">
        <f t="shared" si="1753"/>
        <v/>
      </c>
      <c r="L8973" s="11" t="str">
        <f t="shared" si="1754"/>
        <v/>
      </c>
      <c r="M8973" s="13"/>
      <c r="X8973" s="13"/>
    </row>
    <row r="8974" spans="1:24" x14ac:dyDescent="0.3">
      <c r="A8974" s="13"/>
      <c r="B8974" s="11">
        <v>9992</v>
      </c>
      <c r="C8974" s="14">
        <f t="shared" si="1756"/>
        <v>99.96</v>
      </c>
      <c r="D8974" s="13"/>
      <c r="E8974" s="14">
        <f t="shared" si="1747"/>
        <v>99.959800000000001</v>
      </c>
      <c r="F8974" s="21">
        <f t="shared" si="1755"/>
        <v>2</v>
      </c>
      <c r="G8974" s="13"/>
      <c r="H8974" s="21">
        <f t="shared" si="1757"/>
        <v>2</v>
      </c>
      <c r="I8974" s="13"/>
      <c r="J8974" s="11" t="str">
        <f t="shared" si="1752"/>
        <v>X</v>
      </c>
      <c r="K8974" s="11" t="str">
        <f t="shared" si="1753"/>
        <v/>
      </c>
      <c r="L8974" s="11" t="str">
        <f t="shared" si="1754"/>
        <v/>
      </c>
      <c r="M8974" s="13"/>
      <c r="X8974" s="13"/>
    </row>
    <row r="8975" spans="1:24" x14ac:dyDescent="0.3">
      <c r="A8975" s="13"/>
      <c r="B8975" s="11">
        <v>9993</v>
      </c>
      <c r="C8975" s="14">
        <f t="shared" si="1756"/>
        <v>99.965000000000003</v>
      </c>
      <c r="D8975" s="13"/>
      <c r="E8975" s="14">
        <f t="shared" si="1747"/>
        <v>99.964799999999997</v>
      </c>
      <c r="F8975" s="21">
        <f t="shared" si="1755"/>
        <v>2</v>
      </c>
      <c r="G8975" s="13"/>
      <c r="H8975" s="21">
        <f t="shared" si="1757"/>
        <v>2</v>
      </c>
      <c r="I8975" s="13"/>
      <c r="J8975" s="11" t="str">
        <f t="shared" si="1752"/>
        <v>X</v>
      </c>
      <c r="K8975" s="11" t="str">
        <f t="shared" si="1753"/>
        <v/>
      </c>
      <c r="L8975" s="11" t="str">
        <f t="shared" si="1754"/>
        <v/>
      </c>
      <c r="M8975" s="13"/>
      <c r="X8975" s="13"/>
    </row>
    <row r="8976" spans="1:24" x14ac:dyDescent="0.3">
      <c r="A8976" s="13"/>
      <c r="B8976" s="11">
        <v>9994</v>
      </c>
      <c r="C8976" s="14">
        <f t="shared" si="1756"/>
        <v>99.97</v>
      </c>
      <c r="D8976" s="13"/>
      <c r="E8976" s="14">
        <f t="shared" ref="E8976:E8981" si="1758">ROUND(99+(B8976-9801)/199,4)</f>
        <v>99.969800000000006</v>
      </c>
      <c r="F8976" s="21">
        <f t="shared" si="1755"/>
        <v>1</v>
      </c>
      <c r="G8976" s="13"/>
      <c r="H8976" s="21">
        <f t="shared" si="1757"/>
        <v>2</v>
      </c>
      <c r="I8976" s="13"/>
      <c r="J8976" s="11" t="str">
        <f t="shared" ref="J8976:J8981" si="1759">IF(H8976=F8976,"X","")</f>
        <v/>
      </c>
      <c r="K8976" s="11" t="str">
        <f t="shared" ref="K8976:K8981" si="1760">IF(H8976&gt;F8976,"U","")</f>
        <v>U</v>
      </c>
      <c r="L8976" s="11" t="str">
        <f t="shared" ref="L8976:L8981" si="1761">IF(H8976&lt;F8976,"O","")</f>
        <v/>
      </c>
      <c r="M8976" s="13"/>
      <c r="X8976" s="13"/>
    </row>
    <row r="8977" spans="1:24" x14ac:dyDescent="0.3">
      <c r="A8977" s="13"/>
      <c r="B8977" s="11">
        <v>9995</v>
      </c>
      <c r="C8977" s="14">
        <f t="shared" si="1756"/>
        <v>99.974999999999994</v>
      </c>
      <c r="D8977" s="13"/>
      <c r="E8977" s="14">
        <f t="shared" si="1758"/>
        <v>99.974900000000005</v>
      </c>
      <c r="F8977" s="21">
        <f t="shared" si="1755"/>
        <v>1</v>
      </c>
      <c r="G8977" s="13"/>
      <c r="H8977" s="21">
        <f t="shared" si="1757"/>
        <v>1</v>
      </c>
      <c r="I8977" s="13"/>
      <c r="J8977" s="11" t="str">
        <f t="shared" si="1759"/>
        <v>X</v>
      </c>
      <c r="K8977" s="11" t="str">
        <f t="shared" si="1760"/>
        <v/>
      </c>
      <c r="L8977" s="11" t="str">
        <f t="shared" si="1761"/>
        <v/>
      </c>
      <c r="M8977" s="13"/>
      <c r="X8977" s="13"/>
    </row>
    <row r="8978" spans="1:24" x14ac:dyDescent="0.3">
      <c r="A8978" s="13"/>
      <c r="B8978" s="11">
        <v>9996</v>
      </c>
      <c r="C8978" s="14">
        <f t="shared" si="1756"/>
        <v>99.98</v>
      </c>
      <c r="D8978" s="13"/>
      <c r="E8978" s="14">
        <f t="shared" si="1758"/>
        <v>99.979900000000001</v>
      </c>
      <c r="F8978" s="21">
        <f t="shared" si="1755"/>
        <v>1</v>
      </c>
      <c r="G8978" s="13"/>
      <c r="H8978" s="21">
        <f t="shared" si="1757"/>
        <v>1</v>
      </c>
      <c r="I8978" s="13"/>
      <c r="J8978" s="11" t="str">
        <f t="shared" si="1759"/>
        <v>X</v>
      </c>
      <c r="K8978" s="11" t="str">
        <f t="shared" si="1760"/>
        <v/>
      </c>
      <c r="L8978" s="11" t="str">
        <f t="shared" si="1761"/>
        <v/>
      </c>
      <c r="M8978" s="13"/>
      <c r="X8978" s="13"/>
    </row>
    <row r="8979" spans="1:24" x14ac:dyDescent="0.3">
      <c r="A8979" s="13"/>
      <c r="B8979" s="11">
        <v>9997</v>
      </c>
      <c r="C8979" s="14">
        <f t="shared" si="1756"/>
        <v>99.984999999999999</v>
      </c>
      <c r="D8979" s="13"/>
      <c r="E8979" s="14">
        <f t="shared" si="1758"/>
        <v>99.984899999999996</v>
      </c>
      <c r="F8979" s="21">
        <f t="shared" si="1755"/>
        <v>1</v>
      </c>
      <c r="G8979" s="13"/>
      <c r="H8979" s="21">
        <f t="shared" si="1757"/>
        <v>1</v>
      </c>
      <c r="I8979" s="13"/>
      <c r="J8979" s="11" t="str">
        <f t="shared" si="1759"/>
        <v>X</v>
      </c>
      <c r="K8979" s="11" t="str">
        <f t="shared" si="1760"/>
        <v/>
      </c>
      <c r="L8979" s="11" t="str">
        <f t="shared" si="1761"/>
        <v/>
      </c>
      <c r="M8979" s="13"/>
      <c r="X8979" s="13"/>
    </row>
    <row r="8980" spans="1:24" x14ac:dyDescent="0.3">
      <c r="A8980" s="13"/>
      <c r="B8980" s="11">
        <v>9998</v>
      </c>
      <c r="C8980" s="14">
        <f t="shared" si="1756"/>
        <v>99.99</v>
      </c>
      <c r="D8980" s="13"/>
      <c r="E8980" s="14">
        <f t="shared" si="1758"/>
        <v>99.989900000000006</v>
      </c>
      <c r="F8980" s="21">
        <f t="shared" si="1755"/>
        <v>0</v>
      </c>
      <c r="G8980" s="13"/>
      <c r="H8980" s="21">
        <f t="shared" si="1757"/>
        <v>1</v>
      </c>
      <c r="I8980" s="13"/>
      <c r="J8980" s="11" t="str">
        <f t="shared" si="1759"/>
        <v/>
      </c>
      <c r="K8980" s="11" t="str">
        <f t="shared" si="1760"/>
        <v>U</v>
      </c>
      <c r="L8980" s="11" t="str">
        <f t="shared" si="1761"/>
        <v/>
      </c>
      <c r="M8980" s="13"/>
      <c r="X8980" s="13"/>
    </row>
    <row r="8981" spans="1:24" x14ac:dyDescent="0.3">
      <c r="A8981" s="13"/>
      <c r="B8981" s="11">
        <v>9999</v>
      </c>
      <c r="C8981" s="14">
        <f t="shared" si="1756"/>
        <v>99.995000000000005</v>
      </c>
      <c r="D8981" s="13"/>
      <c r="E8981" s="14">
        <f t="shared" si="1758"/>
        <v>99.995000000000005</v>
      </c>
      <c r="F8981" s="21">
        <f t="shared" si="1755"/>
        <v>0</v>
      </c>
      <c r="G8981" s="13"/>
      <c r="H8981" s="21">
        <f t="shared" si="1757"/>
        <v>0</v>
      </c>
      <c r="I8981" s="13"/>
      <c r="J8981" s="11" t="str">
        <f t="shared" si="1759"/>
        <v>X</v>
      </c>
      <c r="K8981" s="11" t="str">
        <f t="shared" si="1760"/>
        <v/>
      </c>
      <c r="L8981" s="11" t="str">
        <f t="shared" si="1761"/>
        <v/>
      </c>
      <c r="M8981" s="13"/>
      <c r="X8981" s="13"/>
    </row>
    <row r="8982" spans="1:24" x14ac:dyDescent="0.3">
      <c r="A8982" s="13"/>
      <c r="D8982" s="13"/>
      <c r="F8982" s="20"/>
      <c r="G8982" s="13"/>
      <c r="H8982" s="14"/>
      <c r="I8982" s="13"/>
      <c r="J8982" s="10">
        <f>COUNTIF(J8784:J8981,"X")</f>
        <v>106</v>
      </c>
      <c r="K8982" s="10">
        <f>COUNTIF(K8784:K8981,"U")</f>
        <v>8</v>
      </c>
      <c r="L8982" s="10">
        <f>COUNTIF(L8784:L8981,"O")</f>
        <v>84</v>
      </c>
      <c r="M8982" s="13"/>
      <c r="X8982" s="13"/>
    </row>
    <row r="8983" spans="1:24" ht="5" customHeight="1" x14ac:dyDescent="0.3">
      <c r="A8983" s="13"/>
      <c r="B8983" s="13"/>
      <c r="C8983" s="18"/>
      <c r="D8983" s="13"/>
      <c r="E8983" s="18"/>
      <c r="F8983" s="19"/>
      <c r="G8983" s="13"/>
      <c r="H8983" s="18"/>
      <c r="I8983" s="13"/>
      <c r="J8983" s="13"/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</row>
    <row r="8984" spans="1:24" ht="15" customHeight="1" x14ac:dyDescent="0.3"/>
    <row r="8986" spans="1:24" x14ac:dyDescent="0.3">
      <c r="R8986" s="2"/>
      <c r="S8986" s="2"/>
      <c r="T8986" s="2"/>
    </row>
  </sheetData>
  <hyperlinks>
    <hyperlink ref="R4" r:id="rId1" location="c=determinant_matricesdeterminant" xr:uid="{C01BEE6B-385A-462E-8FAE-720A1883FA2A}"/>
    <hyperlink ref="W4" r:id="rId2" xr:uid="{FE7CB3E5-FA5A-4807-A4DA-BAC8239A06C3}"/>
  </hyperlinks>
  <pageMargins left="0.7" right="0.7" top="0.75" bottom="0.75" header="0.3" footer="0.3"/>
  <pageSetup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BFF39-A39F-4597-8B3C-D339376B03D2}">
  <dimension ref="A1:AI2500"/>
  <sheetViews>
    <sheetView topLeftCell="A741" workbookViewId="0">
      <selection activeCell="A741" sqref="A741"/>
    </sheetView>
  </sheetViews>
  <sheetFormatPr defaultColWidth="9.23046875" defaultRowHeight="19" customHeight="1" x14ac:dyDescent="0.35"/>
  <cols>
    <col min="1" max="1" width="31.23046875" style="22" bestFit="1" customWidth="1"/>
    <col min="2" max="2" width="99.53515625" style="22" customWidth="1"/>
    <col min="3" max="3" width="5.07421875" style="22" customWidth="1"/>
    <col min="4" max="4" width="4.69140625" style="22" customWidth="1"/>
    <col min="5" max="16384" width="9.23046875" style="22"/>
  </cols>
  <sheetData>
    <row r="1" spans="1:4" ht="19" customHeight="1" x14ac:dyDescent="0.35">
      <c r="A1" s="22" t="s">
        <v>176</v>
      </c>
      <c r="B1" s="42" t="s">
        <v>10981</v>
      </c>
      <c r="C1" s="30" t="s">
        <v>5275</v>
      </c>
      <c r="D1" s="30" t="s">
        <v>10918</v>
      </c>
    </row>
    <row r="2" spans="1:4" ht="19" customHeight="1" x14ac:dyDescent="0.35">
      <c r="A2" s="22" t="s">
        <v>177</v>
      </c>
      <c r="B2" s="42" t="s">
        <v>178</v>
      </c>
      <c r="C2" s="30" t="s">
        <v>5276</v>
      </c>
    </row>
    <row r="3" spans="1:4" ht="19" customHeight="1" x14ac:dyDescent="0.35">
      <c r="A3" s="22" t="s">
        <v>6253</v>
      </c>
      <c r="B3" s="42" t="s">
        <v>6650</v>
      </c>
      <c r="C3" s="30" t="s">
        <v>6252</v>
      </c>
    </row>
    <row r="4" spans="1:4" ht="19" customHeight="1" x14ac:dyDescent="0.35">
      <c r="A4" s="22" t="s">
        <v>179</v>
      </c>
      <c r="B4" s="42" t="s">
        <v>4293</v>
      </c>
      <c r="C4" s="30" t="s">
        <v>5278</v>
      </c>
    </row>
    <row r="5" spans="1:4" ht="19" customHeight="1" x14ac:dyDescent="0.35">
      <c r="A5" s="22" t="s">
        <v>180</v>
      </c>
      <c r="B5" s="42" t="s">
        <v>181</v>
      </c>
      <c r="C5" s="30" t="s">
        <v>5279</v>
      </c>
    </row>
    <row r="6" spans="1:4" ht="19" customHeight="1" x14ac:dyDescent="0.35">
      <c r="A6" s="22" t="s">
        <v>182</v>
      </c>
      <c r="B6" s="42" t="s">
        <v>12594</v>
      </c>
      <c r="C6" s="30" t="s">
        <v>5280</v>
      </c>
    </row>
    <row r="7" spans="1:4" ht="19" customHeight="1" x14ac:dyDescent="0.35">
      <c r="A7" s="22" t="s">
        <v>183</v>
      </c>
      <c r="B7" s="42" t="s">
        <v>184</v>
      </c>
      <c r="C7" s="30" t="s">
        <v>5281</v>
      </c>
    </row>
    <row r="8" spans="1:4" ht="19" customHeight="1" x14ac:dyDescent="0.35">
      <c r="A8" s="22" t="s">
        <v>185</v>
      </c>
      <c r="B8" s="42" t="s">
        <v>11517</v>
      </c>
      <c r="C8" s="30" t="s">
        <v>5282</v>
      </c>
    </row>
    <row r="9" spans="1:4" ht="19" customHeight="1" x14ac:dyDescent="0.35">
      <c r="A9" s="22" t="s">
        <v>2416</v>
      </c>
      <c r="B9" s="42" t="s">
        <v>4747</v>
      </c>
      <c r="C9" s="30" t="s">
        <v>5283</v>
      </c>
    </row>
    <row r="10" spans="1:4" ht="19" customHeight="1" x14ac:dyDescent="0.35">
      <c r="A10" s="22" t="s">
        <v>2767</v>
      </c>
      <c r="B10" s="42" t="s">
        <v>186</v>
      </c>
      <c r="C10" s="30" t="s">
        <v>4275</v>
      </c>
    </row>
    <row r="11" spans="1:4" ht="19" customHeight="1" x14ac:dyDescent="0.35">
      <c r="A11" s="22" t="s">
        <v>5198</v>
      </c>
      <c r="B11" s="42" t="s">
        <v>7984</v>
      </c>
      <c r="C11" s="30" t="s">
        <v>5197</v>
      </c>
    </row>
    <row r="12" spans="1:4" ht="19" customHeight="1" x14ac:dyDescent="0.35">
      <c r="A12" s="22" t="s">
        <v>187</v>
      </c>
      <c r="B12" s="42" t="s">
        <v>7688</v>
      </c>
      <c r="C12" s="30" t="s">
        <v>5284</v>
      </c>
    </row>
    <row r="13" spans="1:4" ht="19" customHeight="1" x14ac:dyDescent="0.35">
      <c r="A13" s="22" t="s">
        <v>188</v>
      </c>
      <c r="B13" s="42" t="s">
        <v>2768</v>
      </c>
      <c r="C13" s="30" t="s">
        <v>5285</v>
      </c>
    </row>
    <row r="14" spans="1:4" ht="19" customHeight="1" x14ac:dyDescent="0.35">
      <c r="A14" s="22" t="s">
        <v>5119</v>
      </c>
      <c r="B14" s="42" t="s">
        <v>8067</v>
      </c>
      <c r="C14" s="30" t="s">
        <v>5120</v>
      </c>
    </row>
    <row r="15" spans="1:4" ht="19" customHeight="1" x14ac:dyDescent="0.35">
      <c r="A15" s="22" t="s">
        <v>6343</v>
      </c>
      <c r="B15" s="42" t="s">
        <v>6344</v>
      </c>
      <c r="C15" s="30" t="s">
        <v>6342</v>
      </c>
    </row>
    <row r="16" spans="1:4" ht="19" customHeight="1" x14ac:dyDescent="0.35">
      <c r="A16" s="22" t="s">
        <v>1922</v>
      </c>
      <c r="B16" s="42" t="s">
        <v>4947</v>
      </c>
      <c r="C16" s="30" t="s">
        <v>4812</v>
      </c>
    </row>
    <row r="17" spans="1:3" ht="19" customHeight="1" x14ac:dyDescent="0.35">
      <c r="A17" s="22" t="s">
        <v>4</v>
      </c>
      <c r="B17" s="42" t="s">
        <v>5</v>
      </c>
      <c r="C17" s="30" t="s">
        <v>5286</v>
      </c>
    </row>
    <row r="18" spans="1:3" ht="19" customHeight="1" x14ac:dyDescent="0.35">
      <c r="A18" s="22" t="s">
        <v>5047</v>
      </c>
      <c r="B18" s="42" t="s">
        <v>5048</v>
      </c>
      <c r="C18" s="30" t="s">
        <v>5046</v>
      </c>
    </row>
    <row r="19" spans="1:3" ht="19" customHeight="1" x14ac:dyDescent="0.35">
      <c r="A19" s="22" t="s">
        <v>189</v>
      </c>
      <c r="B19" s="42" t="s">
        <v>4969</v>
      </c>
      <c r="C19" s="30" t="s">
        <v>5287</v>
      </c>
    </row>
    <row r="20" spans="1:3" ht="19" customHeight="1" x14ac:dyDescent="0.35">
      <c r="A20" s="22" t="s">
        <v>190</v>
      </c>
      <c r="B20" s="42" t="s">
        <v>8691</v>
      </c>
      <c r="C20" s="30" t="s">
        <v>5288</v>
      </c>
    </row>
    <row r="21" spans="1:3" ht="19" customHeight="1" x14ac:dyDescent="0.35">
      <c r="A21" s="22" t="s">
        <v>1568</v>
      </c>
      <c r="B21" s="42" t="s">
        <v>10241</v>
      </c>
      <c r="C21" s="30" t="s">
        <v>5289</v>
      </c>
    </row>
    <row r="22" spans="1:3" ht="19" customHeight="1" x14ac:dyDescent="0.35">
      <c r="A22" s="22" t="s">
        <v>6</v>
      </c>
      <c r="B22" s="42" t="s">
        <v>7</v>
      </c>
      <c r="C22" s="30" t="s">
        <v>5290</v>
      </c>
    </row>
    <row r="23" spans="1:3" ht="19" customHeight="1" x14ac:dyDescent="0.35">
      <c r="A23" s="22" t="s">
        <v>5216</v>
      </c>
      <c r="B23" s="42" t="s">
        <v>11526</v>
      </c>
      <c r="C23" s="30" t="s">
        <v>5217</v>
      </c>
    </row>
    <row r="24" spans="1:3" ht="19" customHeight="1" x14ac:dyDescent="0.35">
      <c r="A24" s="22" t="s">
        <v>191</v>
      </c>
      <c r="B24" s="42" t="s">
        <v>192</v>
      </c>
      <c r="C24" s="30" t="s">
        <v>5291</v>
      </c>
    </row>
    <row r="25" spans="1:3" ht="19" customHeight="1" x14ac:dyDescent="0.35">
      <c r="A25" s="22" t="s">
        <v>2640</v>
      </c>
      <c r="B25" s="45" t="s">
        <v>7885</v>
      </c>
      <c r="C25" s="30" t="s">
        <v>4215</v>
      </c>
    </row>
    <row r="26" spans="1:3" ht="19" customHeight="1" x14ac:dyDescent="0.35">
      <c r="A26" s="28" t="s">
        <v>10044</v>
      </c>
      <c r="B26" s="42" t="s">
        <v>10080</v>
      </c>
      <c r="C26" s="30" t="s">
        <v>10079</v>
      </c>
    </row>
    <row r="27" spans="1:3" ht="19" customHeight="1" x14ac:dyDescent="0.35">
      <c r="A27" s="22" t="s">
        <v>193</v>
      </c>
      <c r="B27" s="42" t="s">
        <v>4492</v>
      </c>
      <c r="C27" s="30" t="s">
        <v>5292</v>
      </c>
    </row>
    <row r="28" spans="1:3" ht="19" customHeight="1" x14ac:dyDescent="0.35">
      <c r="A28" s="22" t="s">
        <v>194</v>
      </c>
      <c r="B28" s="42" t="s">
        <v>195</v>
      </c>
      <c r="C28" s="30" t="s">
        <v>5293</v>
      </c>
    </row>
    <row r="29" spans="1:3" ht="19" customHeight="1" x14ac:dyDescent="0.35">
      <c r="A29" s="22" t="s">
        <v>196</v>
      </c>
      <c r="B29" s="42" t="s">
        <v>8314</v>
      </c>
      <c r="C29" s="30" t="s">
        <v>5294</v>
      </c>
    </row>
    <row r="30" spans="1:3" ht="19" customHeight="1" x14ac:dyDescent="0.35">
      <c r="A30" s="22" t="s">
        <v>197</v>
      </c>
      <c r="B30" s="42" t="s">
        <v>2769</v>
      </c>
      <c r="C30" s="30" t="s">
        <v>5295</v>
      </c>
    </row>
    <row r="31" spans="1:3" ht="19" customHeight="1" x14ac:dyDescent="0.35">
      <c r="A31" s="22" t="s">
        <v>5176</v>
      </c>
      <c r="B31" s="42" t="s">
        <v>7021</v>
      </c>
      <c r="C31" s="30" t="s">
        <v>5175</v>
      </c>
    </row>
    <row r="32" spans="1:3" ht="19" customHeight="1" x14ac:dyDescent="0.35">
      <c r="A32" s="22" t="s">
        <v>1313</v>
      </c>
      <c r="B32" s="42" t="s">
        <v>11637</v>
      </c>
      <c r="C32" s="30" t="s">
        <v>5296</v>
      </c>
    </row>
    <row r="33" spans="1:5" ht="19" customHeight="1" x14ac:dyDescent="0.35">
      <c r="A33" s="22" t="s">
        <v>199</v>
      </c>
      <c r="B33" s="42" t="s">
        <v>200</v>
      </c>
      <c r="C33" s="30" t="s">
        <v>5297</v>
      </c>
    </row>
    <row r="34" spans="1:5" ht="19" customHeight="1" x14ac:dyDescent="0.35">
      <c r="A34" s="22" t="s">
        <v>201</v>
      </c>
      <c r="B34" s="42" t="s">
        <v>4150</v>
      </c>
      <c r="C34" s="30" t="s">
        <v>5298</v>
      </c>
    </row>
    <row r="35" spans="1:5" ht="19" customHeight="1" x14ac:dyDescent="0.35">
      <c r="A35" s="22" t="s">
        <v>5122</v>
      </c>
      <c r="B35" s="42" t="s">
        <v>5123</v>
      </c>
      <c r="C35" s="30" t="s">
        <v>5121</v>
      </c>
    </row>
    <row r="36" spans="1:5" ht="19" customHeight="1" x14ac:dyDescent="0.35">
      <c r="A36" s="22" t="s">
        <v>5239</v>
      </c>
      <c r="B36" s="42" t="s">
        <v>8311</v>
      </c>
      <c r="C36" s="6" t="s">
        <v>5238</v>
      </c>
    </row>
    <row r="37" spans="1:5" ht="19" customHeight="1" x14ac:dyDescent="0.35">
      <c r="A37" s="22" t="s">
        <v>202</v>
      </c>
      <c r="B37" s="42" t="s">
        <v>4799</v>
      </c>
      <c r="C37" s="30" t="s">
        <v>5299</v>
      </c>
    </row>
    <row r="38" spans="1:5" ht="19" customHeight="1" x14ac:dyDescent="0.35">
      <c r="A38" s="28" t="s">
        <v>8851</v>
      </c>
      <c r="B38" s="42" t="s">
        <v>8997</v>
      </c>
      <c r="C38" s="30" t="s">
        <v>8852</v>
      </c>
      <c r="E38" s="28"/>
    </row>
    <row r="39" spans="1:5" ht="19" customHeight="1" x14ac:dyDescent="0.35">
      <c r="A39" s="22" t="s">
        <v>1889</v>
      </c>
      <c r="B39" s="42" t="s">
        <v>8313</v>
      </c>
      <c r="C39" s="30" t="s">
        <v>3745</v>
      </c>
    </row>
    <row r="40" spans="1:5" ht="19" customHeight="1" x14ac:dyDescent="0.35">
      <c r="A40" s="22" t="s">
        <v>203</v>
      </c>
      <c r="B40" s="42" t="s">
        <v>7360</v>
      </c>
      <c r="C40" s="30" t="s">
        <v>7361</v>
      </c>
    </row>
    <row r="41" spans="1:5" ht="19" customHeight="1" x14ac:dyDescent="0.35">
      <c r="A41" s="22" t="s">
        <v>204</v>
      </c>
      <c r="B41" s="42" t="s">
        <v>205</v>
      </c>
      <c r="C41" s="30" t="s">
        <v>5300</v>
      </c>
    </row>
    <row r="42" spans="1:5" ht="19" customHeight="1" x14ac:dyDescent="0.35">
      <c r="A42" s="22" t="s">
        <v>1073</v>
      </c>
      <c r="B42" s="42" t="s">
        <v>7884</v>
      </c>
      <c r="C42" s="30" t="s">
        <v>5301</v>
      </c>
    </row>
    <row r="43" spans="1:5" ht="19" customHeight="1" x14ac:dyDescent="0.35">
      <c r="A43" s="22" t="s">
        <v>2772</v>
      </c>
      <c r="B43" s="42" t="s">
        <v>7362</v>
      </c>
      <c r="C43" s="30" t="s">
        <v>2771</v>
      </c>
    </row>
    <row r="44" spans="1:5" ht="19" customHeight="1" x14ac:dyDescent="0.35">
      <c r="A44" s="22" t="s">
        <v>6198</v>
      </c>
      <c r="B44" s="42" t="s">
        <v>6199</v>
      </c>
      <c r="C44" s="30" t="s">
        <v>6197</v>
      </c>
    </row>
    <row r="45" spans="1:5" ht="19" customHeight="1" x14ac:dyDescent="0.35">
      <c r="A45" s="22" t="s">
        <v>206</v>
      </c>
      <c r="B45" s="42" t="s">
        <v>11518</v>
      </c>
      <c r="C45" s="30" t="s">
        <v>5302</v>
      </c>
    </row>
    <row r="46" spans="1:5" ht="19" customHeight="1" x14ac:dyDescent="0.35">
      <c r="A46" s="22" t="s">
        <v>8050</v>
      </c>
      <c r="B46" s="42" t="s">
        <v>8051</v>
      </c>
      <c r="C46" s="30" t="s">
        <v>8049</v>
      </c>
    </row>
    <row r="47" spans="1:5" ht="19" customHeight="1" x14ac:dyDescent="0.35">
      <c r="A47" s="22" t="s">
        <v>644</v>
      </c>
      <c r="B47" s="42" t="s">
        <v>645</v>
      </c>
      <c r="C47" s="30" t="s">
        <v>5303</v>
      </c>
    </row>
    <row r="48" spans="1:5" ht="19" customHeight="1" x14ac:dyDescent="0.35">
      <c r="A48" s="22" t="s">
        <v>208</v>
      </c>
      <c r="B48" s="42" t="s">
        <v>209</v>
      </c>
      <c r="C48" s="30" t="s">
        <v>5304</v>
      </c>
    </row>
    <row r="49" spans="1:7" ht="19" customHeight="1" x14ac:dyDescent="0.35">
      <c r="A49" s="22" t="s">
        <v>8052</v>
      </c>
      <c r="B49" s="42" t="s">
        <v>8088</v>
      </c>
      <c r="C49" s="30" t="s">
        <v>8053</v>
      </c>
    </row>
    <row r="50" spans="1:7" ht="19" customHeight="1" x14ac:dyDescent="0.35">
      <c r="A50" s="22" t="s">
        <v>7085</v>
      </c>
      <c r="B50" s="42" t="s">
        <v>7284</v>
      </c>
      <c r="C50" s="30" t="s">
        <v>7283</v>
      </c>
    </row>
    <row r="51" spans="1:7" ht="19" customHeight="1" x14ac:dyDescent="0.35">
      <c r="A51" s="22" t="s">
        <v>210</v>
      </c>
      <c r="B51" s="42" t="s">
        <v>7696</v>
      </c>
      <c r="C51" s="30" t="s">
        <v>4418</v>
      </c>
    </row>
    <row r="52" spans="1:7" ht="19" customHeight="1" x14ac:dyDescent="0.35">
      <c r="A52" s="22" t="s">
        <v>10843</v>
      </c>
      <c r="B52" s="42" t="s">
        <v>10844</v>
      </c>
      <c r="C52" s="30" t="s">
        <v>10842</v>
      </c>
    </row>
    <row r="53" spans="1:7" ht="19" customHeight="1" x14ac:dyDescent="0.35">
      <c r="A53" s="22" t="s">
        <v>2331</v>
      </c>
      <c r="B53" s="42" t="s">
        <v>4567</v>
      </c>
      <c r="C53" s="30" t="s">
        <v>3890</v>
      </c>
    </row>
    <row r="54" spans="1:7" ht="19" customHeight="1" x14ac:dyDescent="0.35">
      <c r="A54" s="22" t="s">
        <v>6189</v>
      </c>
      <c r="B54" s="42" t="s">
        <v>11768</v>
      </c>
      <c r="C54" s="6" t="s">
        <v>6195</v>
      </c>
      <c r="G54" s="30" t="s">
        <v>6196</v>
      </c>
    </row>
    <row r="55" spans="1:7" ht="19" customHeight="1" x14ac:dyDescent="0.35">
      <c r="A55" s="22" t="s">
        <v>212</v>
      </c>
      <c r="B55" s="42" t="s">
        <v>213</v>
      </c>
      <c r="C55" s="30" t="s">
        <v>5305</v>
      </c>
    </row>
    <row r="56" spans="1:7" ht="19" customHeight="1" x14ac:dyDescent="0.35">
      <c r="A56" s="22" t="s">
        <v>6244</v>
      </c>
      <c r="B56" s="42" t="s">
        <v>6245</v>
      </c>
      <c r="C56" s="30" t="s">
        <v>6243</v>
      </c>
    </row>
    <row r="57" spans="1:7" ht="19" customHeight="1" x14ac:dyDescent="0.35">
      <c r="A57" s="22" t="s">
        <v>214</v>
      </c>
      <c r="B57" s="42" t="s">
        <v>7695</v>
      </c>
      <c r="C57" s="30" t="s">
        <v>5306</v>
      </c>
    </row>
    <row r="58" spans="1:7" ht="19" customHeight="1" x14ac:dyDescent="0.35">
      <c r="A58" s="22" t="s">
        <v>215</v>
      </c>
      <c r="B58" s="42" t="s">
        <v>4550</v>
      </c>
      <c r="C58" s="30" t="s">
        <v>5307</v>
      </c>
    </row>
    <row r="59" spans="1:7" ht="19" customHeight="1" x14ac:dyDescent="0.35">
      <c r="A59" s="22" t="s">
        <v>216</v>
      </c>
      <c r="B59" s="42" t="s">
        <v>217</v>
      </c>
      <c r="C59" s="30" t="s">
        <v>5308</v>
      </c>
    </row>
    <row r="60" spans="1:7" ht="19" customHeight="1" x14ac:dyDescent="0.35">
      <c r="A60" s="22" t="s">
        <v>218</v>
      </c>
      <c r="B60" s="42" t="s">
        <v>219</v>
      </c>
      <c r="C60" s="30" t="s">
        <v>5309</v>
      </c>
    </row>
    <row r="61" spans="1:7" ht="19" customHeight="1" x14ac:dyDescent="0.35">
      <c r="A61" s="22" t="s">
        <v>220</v>
      </c>
      <c r="B61" s="42" t="s">
        <v>221</v>
      </c>
      <c r="C61" s="30" t="s">
        <v>5310</v>
      </c>
    </row>
    <row r="62" spans="1:7" ht="19" customHeight="1" x14ac:dyDescent="0.35">
      <c r="A62" s="22" t="s">
        <v>222</v>
      </c>
      <c r="B62" s="42" t="s">
        <v>2773</v>
      </c>
      <c r="C62" s="30" t="s">
        <v>5311</v>
      </c>
    </row>
    <row r="63" spans="1:7" ht="19" customHeight="1" x14ac:dyDescent="0.35">
      <c r="A63" s="22" t="s">
        <v>11490</v>
      </c>
      <c r="B63" s="42" t="s">
        <v>223</v>
      </c>
      <c r="C63" s="30" t="s">
        <v>11489</v>
      </c>
    </row>
    <row r="64" spans="1:7" ht="19" customHeight="1" x14ac:dyDescent="0.35">
      <c r="A64" s="22" t="s">
        <v>5126</v>
      </c>
      <c r="B64" s="42" t="s">
        <v>5128</v>
      </c>
      <c r="C64" s="30" t="s">
        <v>5127</v>
      </c>
    </row>
    <row r="65" spans="1:4" ht="19" customHeight="1" x14ac:dyDescent="0.35">
      <c r="A65" s="22" t="s">
        <v>5124</v>
      </c>
      <c r="B65" s="42" t="s">
        <v>6908</v>
      </c>
      <c r="C65" s="30" t="s">
        <v>5125</v>
      </c>
    </row>
    <row r="66" spans="1:4" ht="19" customHeight="1" x14ac:dyDescent="0.35">
      <c r="A66" s="22" t="s">
        <v>224</v>
      </c>
      <c r="B66" s="42" t="s">
        <v>225</v>
      </c>
      <c r="C66" s="30" t="s">
        <v>5312</v>
      </c>
    </row>
    <row r="67" spans="1:4" ht="19" customHeight="1" x14ac:dyDescent="0.35">
      <c r="A67" s="22" t="s">
        <v>226</v>
      </c>
      <c r="B67" s="42" t="s">
        <v>2775</v>
      </c>
      <c r="C67" s="30" t="s">
        <v>5313</v>
      </c>
    </row>
    <row r="68" spans="1:4" ht="19" customHeight="1" x14ac:dyDescent="0.35">
      <c r="A68" s="22" t="s">
        <v>5089</v>
      </c>
      <c r="B68" s="42" t="s">
        <v>7697</v>
      </c>
      <c r="C68" s="30" t="s">
        <v>5090</v>
      </c>
    </row>
    <row r="69" spans="1:4" ht="19" customHeight="1" x14ac:dyDescent="0.35">
      <c r="A69" s="22" t="s">
        <v>227</v>
      </c>
      <c r="B69" s="42" t="s">
        <v>3713</v>
      </c>
      <c r="C69" s="30" t="s">
        <v>3714</v>
      </c>
    </row>
    <row r="70" spans="1:4" ht="19" customHeight="1" x14ac:dyDescent="0.35">
      <c r="A70" s="22" t="s">
        <v>228</v>
      </c>
      <c r="B70" s="42" t="s">
        <v>229</v>
      </c>
      <c r="C70" s="30" t="s">
        <v>5314</v>
      </c>
    </row>
    <row r="71" spans="1:4" ht="19" customHeight="1" x14ac:dyDescent="0.35">
      <c r="A71" s="22" t="s">
        <v>8971</v>
      </c>
      <c r="B71" s="42" t="s">
        <v>11765</v>
      </c>
      <c r="C71" s="30" t="s">
        <v>4752</v>
      </c>
    </row>
    <row r="72" spans="1:4" ht="19" customHeight="1" x14ac:dyDescent="0.35">
      <c r="A72" s="22" t="s">
        <v>646</v>
      </c>
      <c r="B72" s="42" t="s">
        <v>11596</v>
      </c>
      <c r="C72" s="30" t="s">
        <v>5315</v>
      </c>
    </row>
    <row r="73" spans="1:4" ht="19" customHeight="1" x14ac:dyDescent="0.35">
      <c r="A73" s="22" t="s">
        <v>647</v>
      </c>
      <c r="B73" s="42" t="s">
        <v>648</v>
      </c>
      <c r="C73" s="30" t="s">
        <v>5316</v>
      </c>
    </row>
    <row r="74" spans="1:4" ht="19" customHeight="1" x14ac:dyDescent="0.35">
      <c r="A74" s="22" t="s">
        <v>649</v>
      </c>
      <c r="B74" s="42" t="s">
        <v>650</v>
      </c>
      <c r="C74" s="30" t="s">
        <v>5317</v>
      </c>
    </row>
    <row r="75" spans="1:4" ht="19" customHeight="1" x14ac:dyDescent="0.35">
      <c r="A75" s="22" t="s">
        <v>652</v>
      </c>
      <c r="B75" s="42" t="s">
        <v>7890</v>
      </c>
      <c r="C75" s="30" t="s">
        <v>5318</v>
      </c>
    </row>
    <row r="76" spans="1:4" ht="19" customHeight="1" x14ac:dyDescent="0.35">
      <c r="A76" s="22" t="s">
        <v>653</v>
      </c>
      <c r="B76" s="42" t="s">
        <v>4551</v>
      </c>
      <c r="C76" s="30" t="s">
        <v>5319</v>
      </c>
    </row>
    <row r="77" spans="1:4" ht="19" customHeight="1" x14ac:dyDescent="0.35">
      <c r="A77" s="22" t="s">
        <v>8693</v>
      </c>
      <c r="B77" s="42" t="s">
        <v>8966</v>
      </c>
      <c r="C77" s="30" t="s">
        <v>8696</v>
      </c>
    </row>
    <row r="78" spans="1:4" ht="19" customHeight="1" x14ac:dyDescent="0.35">
      <c r="A78" s="22" t="s">
        <v>7068</v>
      </c>
      <c r="B78" s="42" t="s">
        <v>7309</v>
      </c>
      <c r="C78" s="30" t="s">
        <v>7258</v>
      </c>
    </row>
    <row r="79" spans="1:4" ht="19" customHeight="1" x14ac:dyDescent="0.35">
      <c r="A79" s="22" t="s">
        <v>234</v>
      </c>
      <c r="B79" s="42" t="s">
        <v>2777</v>
      </c>
      <c r="C79" s="30" t="s">
        <v>5320</v>
      </c>
    </row>
    <row r="80" spans="1:4" ht="19" customHeight="1" x14ac:dyDescent="0.35">
      <c r="A80" s="22" t="s">
        <v>8721</v>
      </c>
      <c r="B80" s="42" t="s">
        <v>11797</v>
      </c>
      <c r="C80" s="38" t="s">
        <v>8720</v>
      </c>
      <c r="D80" s="6" t="s">
        <v>11798</v>
      </c>
    </row>
    <row r="81" spans="1:4" ht="19" customHeight="1" x14ac:dyDescent="0.35">
      <c r="A81" s="22" t="s">
        <v>654</v>
      </c>
      <c r="B81" s="42" t="s">
        <v>655</v>
      </c>
      <c r="C81" s="30" t="s">
        <v>5321</v>
      </c>
      <c r="D81" s="30" t="s">
        <v>10887</v>
      </c>
    </row>
    <row r="82" spans="1:4" ht="19" customHeight="1" x14ac:dyDescent="0.35">
      <c r="A82" s="28" t="s">
        <v>8649</v>
      </c>
      <c r="B82" s="42" t="s">
        <v>8651</v>
      </c>
      <c r="C82" s="30" t="s">
        <v>8650</v>
      </c>
    </row>
    <row r="83" spans="1:4" ht="19" customHeight="1" x14ac:dyDescent="0.35">
      <c r="A83" s="22" t="s">
        <v>657</v>
      </c>
      <c r="B83" s="42" t="s">
        <v>4626</v>
      </c>
      <c r="C83" s="30" t="s">
        <v>5322</v>
      </c>
    </row>
    <row r="84" spans="1:4" ht="19" customHeight="1" x14ac:dyDescent="0.35">
      <c r="A84" s="22" t="s">
        <v>658</v>
      </c>
      <c r="B84" s="42" t="s">
        <v>659</v>
      </c>
      <c r="C84" s="30" t="s">
        <v>5323</v>
      </c>
    </row>
    <row r="85" spans="1:4" ht="19" customHeight="1" x14ac:dyDescent="0.35">
      <c r="A85" s="22" t="s">
        <v>5154</v>
      </c>
      <c r="B85" s="42" t="s">
        <v>5155</v>
      </c>
      <c r="C85" s="30" t="s">
        <v>5156</v>
      </c>
    </row>
    <row r="86" spans="1:4" ht="19" customHeight="1" x14ac:dyDescent="0.35">
      <c r="A86" s="22" t="s">
        <v>660</v>
      </c>
      <c r="B86" s="42" t="s">
        <v>661</v>
      </c>
      <c r="C86" s="30" t="s">
        <v>5324</v>
      </c>
    </row>
    <row r="87" spans="1:4" ht="19" customHeight="1" x14ac:dyDescent="0.35">
      <c r="A87" s="22" t="s">
        <v>1569</v>
      </c>
      <c r="B87" s="42" t="s">
        <v>8089</v>
      </c>
      <c r="C87" s="30" t="s">
        <v>5325</v>
      </c>
    </row>
    <row r="88" spans="1:4" ht="19" customHeight="1" x14ac:dyDescent="0.35">
      <c r="A88" s="22" t="s">
        <v>1570</v>
      </c>
      <c r="B88" s="42" t="s">
        <v>7889</v>
      </c>
      <c r="C88" s="30" t="s">
        <v>4627</v>
      </c>
    </row>
    <row r="89" spans="1:4" ht="19" customHeight="1" x14ac:dyDescent="0.35">
      <c r="A89" s="22" t="s">
        <v>1571</v>
      </c>
      <c r="B89" s="42" t="s">
        <v>7700</v>
      </c>
      <c r="C89" s="30" t="s">
        <v>5326</v>
      </c>
    </row>
    <row r="90" spans="1:4" ht="19" customHeight="1" x14ac:dyDescent="0.35">
      <c r="A90" s="22" t="s">
        <v>1229</v>
      </c>
      <c r="B90" s="42" t="s">
        <v>9012</v>
      </c>
      <c r="C90" s="30" t="s">
        <v>3814</v>
      </c>
    </row>
    <row r="91" spans="1:4" ht="19" customHeight="1" x14ac:dyDescent="0.35">
      <c r="A91" s="22" t="s">
        <v>1572</v>
      </c>
      <c r="B91" s="42" t="s">
        <v>1573</v>
      </c>
      <c r="C91" s="30" t="s">
        <v>5327</v>
      </c>
    </row>
    <row r="92" spans="1:4" ht="19" customHeight="1" x14ac:dyDescent="0.35">
      <c r="A92" s="22" t="s">
        <v>5053</v>
      </c>
      <c r="B92" s="42" t="s">
        <v>11766</v>
      </c>
      <c r="C92" s="30" t="s">
        <v>5054</v>
      </c>
    </row>
    <row r="93" spans="1:4" ht="19" customHeight="1" x14ac:dyDescent="0.35">
      <c r="A93" s="22" t="s">
        <v>1574</v>
      </c>
      <c r="B93" s="42" t="s">
        <v>1575</v>
      </c>
      <c r="C93" s="30" t="s">
        <v>5328</v>
      </c>
    </row>
    <row r="94" spans="1:4" ht="19" customHeight="1" x14ac:dyDescent="0.35">
      <c r="A94" s="22" t="s">
        <v>1576</v>
      </c>
      <c r="B94" s="42" t="s">
        <v>4552</v>
      </c>
      <c r="C94" s="30" t="s">
        <v>5329</v>
      </c>
    </row>
    <row r="95" spans="1:4" ht="19" customHeight="1" x14ac:dyDescent="0.35">
      <c r="A95" s="22" t="s">
        <v>1577</v>
      </c>
      <c r="B95" s="42" t="s">
        <v>11571</v>
      </c>
      <c r="C95" s="30" t="s">
        <v>5330</v>
      </c>
      <c r="D95" s="30" t="s">
        <v>11572</v>
      </c>
    </row>
    <row r="96" spans="1:4" ht="19" customHeight="1" x14ac:dyDescent="0.35">
      <c r="A96" s="22" t="s">
        <v>230</v>
      </c>
      <c r="B96" s="42" t="s">
        <v>9877</v>
      </c>
      <c r="C96" s="30" t="s">
        <v>5331</v>
      </c>
      <c r="D96" s="30" t="s">
        <v>8778</v>
      </c>
    </row>
    <row r="97" spans="1:4" ht="19" customHeight="1" x14ac:dyDescent="0.35">
      <c r="A97" s="22" t="s">
        <v>1579</v>
      </c>
      <c r="B97" s="42" t="s">
        <v>4977</v>
      </c>
      <c r="C97" s="30" t="s">
        <v>5332</v>
      </c>
    </row>
    <row r="98" spans="1:4" ht="19" customHeight="1" x14ac:dyDescent="0.35">
      <c r="A98" s="22" t="s">
        <v>5129</v>
      </c>
      <c r="B98" s="42" t="s">
        <v>5130</v>
      </c>
      <c r="C98" s="30" t="s">
        <v>5131</v>
      </c>
    </row>
    <row r="99" spans="1:4" ht="19" customHeight="1" x14ac:dyDescent="0.35">
      <c r="A99" s="22" t="s">
        <v>232</v>
      </c>
      <c r="B99" s="42" t="s">
        <v>2776</v>
      </c>
      <c r="C99" s="30" t="s">
        <v>5333</v>
      </c>
    </row>
    <row r="100" spans="1:4" ht="19" customHeight="1" x14ac:dyDescent="0.35">
      <c r="A100" s="22" t="s">
        <v>8056</v>
      </c>
      <c r="B100" s="42" t="s">
        <v>8121</v>
      </c>
      <c r="C100" s="30" t="s">
        <v>8055</v>
      </c>
    </row>
    <row r="101" spans="1:4" ht="19" customHeight="1" x14ac:dyDescent="0.35">
      <c r="A101" s="22" t="s">
        <v>1580</v>
      </c>
      <c r="B101" s="42" t="s">
        <v>9013</v>
      </c>
      <c r="C101" s="30" t="s">
        <v>5334</v>
      </c>
    </row>
    <row r="102" spans="1:4" ht="19" customHeight="1" x14ac:dyDescent="0.35">
      <c r="A102" s="22" t="s">
        <v>1581</v>
      </c>
      <c r="B102" s="42" t="s">
        <v>4553</v>
      </c>
      <c r="C102" s="30" t="s">
        <v>5335</v>
      </c>
    </row>
    <row r="103" spans="1:4" ht="19" customHeight="1" x14ac:dyDescent="0.35">
      <c r="A103" s="22" t="s">
        <v>2778</v>
      </c>
      <c r="B103" s="42" t="s">
        <v>4628</v>
      </c>
      <c r="C103" s="30" t="s">
        <v>5336</v>
      </c>
    </row>
    <row r="104" spans="1:4" ht="19" customHeight="1" x14ac:dyDescent="0.35">
      <c r="A104" s="22" t="s">
        <v>1584</v>
      </c>
      <c r="B104" s="42" t="s">
        <v>4554</v>
      </c>
      <c r="C104" s="30" t="s">
        <v>5337</v>
      </c>
    </row>
    <row r="105" spans="1:4" ht="19" customHeight="1" x14ac:dyDescent="0.35">
      <c r="A105" s="22" t="s">
        <v>1585</v>
      </c>
      <c r="B105" s="42" t="s">
        <v>9020</v>
      </c>
      <c r="C105" s="30" t="s">
        <v>9018</v>
      </c>
      <c r="D105" s="30" t="s">
        <v>9019</v>
      </c>
    </row>
    <row r="106" spans="1:4" s="28" customFormat="1" ht="19" customHeight="1" x14ac:dyDescent="0.35">
      <c r="A106" s="28" t="s">
        <v>8718</v>
      </c>
      <c r="B106" s="47" t="s">
        <v>8817</v>
      </c>
      <c r="C106" s="30" t="s">
        <v>8719</v>
      </c>
    </row>
    <row r="107" spans="1:4" ht="19" customHeight="1" x14ac:dyDescent="0.35">
      <c r="A107" s="22" t="s">
        <v>2779</v>
      </c>
      <c r="B107" s="42" t="s">
        <v>4559</v>
      </c>
      <c r="C107" s="30" t="s">
        <v>5338</v>
      </c>
    </row>
    <row r="108" spans="1:4" ht="19" customHeight="1" x14ac:dyDescent="0.35">
      <c r="A108" s="22" t="s">
        <v>5052</v>
      </c>
      <c r="B108" s="42" t="s">
        <v>6363</v>
      </c>
      <c r="C108" s="30" t="s">
        <v>5055</v>
      </c>
    </row>
    <row r="109" spans="1:4" ht="19" customHeight="1" x14ac:dyDescent="0.35">
      <c r="A109" s="22" t="s">
        <v>1586</v>
      </c>
      <c r="B109" s="42" t="s">
        <v>1587</v>
      </c>
      <c r="C109" s="30" t="s">
        <v>5339</v>
      </c>
    </row>
    <row r="110" spans="1:4" ht="19" customHeight="1" x14ac:dyDescent="0.35">
      <c r="A110" s="22" t="s">
        <v>1588</v>
      </c>
      <c r="B110" s="42" t="s">
        <v>2655</v>
      </c>
      <c r="C110" s="30" t="s">
        <v>5340</v>
      </c>
    </row>
    <row r="111" spans="1:4" ht="19" customHeight="1" x14ac:dyDescent="0.35">
      <c r="A111" s="22" t="s">
        <v>10958</v>
      </c>
      <c r="B111" s="42" t="s">
        <v>11092</v>
      </c>
      <c r="C111" s="30" t="s">
        <v>10959</v>
      </c>
    </row>
    <row r="112" spans="1:4" ht="19" customHeight="1" x14ac:dyDescent="0.35">
      <c r="A112" s="22" t="s">
        <v>1589</v>
      </c>
      <c r="B112" s="42" t="s">
        <v>1590</v>
      </c>
      <c r="C112" s="30" t="s">
        <v>4493</v>
      </c>
    </row>
    <row r="113" spans="1:4" ht="19" customHeight="1" x14ac:dyDescent="0.35">
      <c r="A113" s="22" t="s">
        <v>1591</v>
      </c>
      <c r="B113" s="42" t="s">
        <v>2780</v>
      </c>
      <c r="C113" s="30" t="s">
        <v>5341</v>
      </c>
    </row>
    <row r="114" spans="1:4" ht="19" customHeight="1" x14ac:dyDescent="0.35">
      <c r="A114" s="22" t="s">
        <v>7084</v>
      </c>
      <c r="B114" s="42" t="s">
        <v>7278</v>
      </c>
      <c r="C114" s="30" t="s">
        <v>7279</v>
      </c>
    </row>
    <row r="115" spans="1:4" ht="19" customHeight="1" x14ac:dyDescent="0.35">
      <c r="A115" s="22" t="s">
        <v>1594</v>
      </c>
      <c r="B115" s="42" t="s">
        <v>1595</v>
      </c>
      <c r="C115" s="30" t="s">
        <v>5342</v>
      </c>
    </row>
    <row r="116" spans="1:4" ht="19" customHeight="1" x14ac:dyDescent="0.35">
      <c r="A116" s="22" t="s">
        <v>1999</v>
      </c>
      <c r="B116" s="42" t="s">
        <v>4963</v>
      </c>
      <c r="C116" s="30" t="s">
        <v>4958</v>
      </c>
    </row>
    <row r="117" spans="1:4" ht="19" customHeight="1" x14ac:dyDescent="0.35">
      <c r="A117" s="22" t="s">
        <v>4725</v>
      </c>
      <c r="B117" s="42" t="s">
        <v>4797</v>
      </c>
      <c r="C117" s="30" t="s">
        <v>4726</v>
      </c>
      <c r="D117" s="30"/>
    </row>
    <row r="118" spans="1:4" ht="19" customHeight="1" x14ac:dyDescent="0.35">
      <c r="A118" s="22" t="s">
        <v>1596</v>
      </c>
      <c r="B118" s="42" t="s">
        <v>7915</v>
      </c>
      <c r="C118" s="30" t="s">
        <v>5343</v>
      </c>
    </row>
    <row r="119" spans="1:4" ht="19" customHeight="1" x14ac:dyDescent="0.35">
      <c r="A119" s="22" t="s">
        <v>6285</v>
      </c>
      <c r="B119" s="42" t="s">
        <v>6286</v>
      </c>
      <c r="C119" s="30" t="s">
        <v>6287</v>
      </c>
    </row>
    <row r="120" spans="1:4" ht="19" customHeight="1" x14ac:dyDescent="0.35">
      <c r="A120" s="22" t="s">
        <v>8308</v>
      </c>
      <c r="B120" s="81" t="s">
        <v>9635</v>
      </c>
      <c r="C120" s="80" t="s">
        <v>8306</v>
      </c>
    </row>
    <row r="121" spans="1:4" ht="19" customHeight="1" x14ac:dyDescent="0.35">
      <c r="A121" s="22" t="s">
        <v>1196</v>
      </c>
      <c r="B121" s="42" t="s">
        <v>1366</v>
      </c>
      <c r="C121" s="30" t="s">
        <v>2781</v>
      </c>
    </row>
    <row r="122" spans="1:4" ht="19" customHeight="1" x14ac:dyDescent="0.35">
      <c r="A122" s="22" t="s">
        <v>1369</v>
      </c>
      <c r="B122" s="42" t="s">
        <v>1370</v>
      </c>
      <c r="C122" s="30" t="s">
        <v>5344</v>
      </c>
    </row>
    <row r="123" spans="1:4" ht="19" customHeight="1" x14ac:dyDescent="0.35">
      <c r="A123" s="22" t="s">
        <v>1371</v>
      </c>
      <c r="B123" s="42" t="s">
        <v>1372</v>
      </c>
      <c r="C123" s="30" t="s">
        <v>5345</v>
      </c>
    </row>
    <row r="124" spans="1:4" ht="19" customHeight="1" x14ac:dyDescent="0.35">
      <c r="A124" s="22" t="s">
        <v>1373</v>
      </c>
      <c r="B124" s="42" t="s">
        <v>1374</v>
      </c>
      <c r="C124" s="30" t="s">
        <v>5346</v>
      </c>
    </row>
    <row r="125" spans="1:4" ht="19" customHeight="1" x14ac:dyDescent="0.35">
      <c r="A125" s="22" t="s">
        <v>140</v>
      </c>
      <c r="B125" s="42" t="s">
        <v>3743</v>
      </c>
      <c r="C125" s="30" t="s">
        <v>3742</v>
      </c>
    </row>
    <row r="126" spans="1:4" ht="19" customHeight="1" x14ac:dyDescent="0.35">
      <c r="A126" s="22" t="s">
        <v>1725</v>
      </c>
      <c r="B126" s="42" t="s">
        <v>1726</v>
      </c>
      <c r="C126" s="30" t="s">
        <v>3593</v>
      </c>
    </row>
    <row r="127" spans="1:4" ht="19" customHeight="1" x14ac:dyDescent="0.35">
      <c r="A127" s="22" t="s">
        <v>1375</v>
      </c>
      <c r="B127" s="42" t="s">
        <v>4555</v>
      </c>
      <c r="C127" s="30" t="s">
        <v>5347</v>
      </c>
      <c r="D127" s="30" t="s">
        <v>4808</v>
      </c>
    </row>
    <row r="128" spans="1:4" ht="19" customHeight="1" x14ac:dyDescent="0.35">
      <c r="A128" s="22" t="s">
        <v>1727</v>
      </c>
      <c r="B128" s="42" t="s">
        <v>1728</v>
      </c>
      <c r="C128" s="30" t="s">
        <v>3594</v>
      </c>
    </row>
    <row r="129" spans="1:4" ht="19" customHeight="1" x14ac:dyDescent="0.35">
      <c r="A129" s="22" t="s">
        <v>6654</v>
      </c>
      <c r="B129" s="42" t="s">
        <v>6821</v>
      </c>
      <c r="C129" s="30" t="s">
        <v>6655</v>
      </c>
    </row>
    <row r="130" spans="1:4" ht="19" customHeight="1" x14ac:dyDescent="0.35">
      <c r="A130" s="22" t="s">
        <v>2782</v>
      </c>
      <c r="B130" s="42" t="s">
        <v>6789</v>
      </c>
      <c r="C130" s="30" t="s">
        <v>5348</v>
      </c>
      <c r="D130" s="6" t="s">
        <v>11767</v>
      </c>
    </row>
    <row r="131" spans="1:4" ht="19" customHeight="1" x14ac:dyDescent="0.35">
      <c r="A131" s="22" t="s">
        <v>1376</v>
      </c>
      <c r="B131" s="42" t="s">
        <v>9641</v>
      </c>
      <c r="C131" s="30" t="s">
        <v>5349</v>
      </c>
    </row>
    <row r="132" spans="1:4" ht="19" customHeight="1" x14ac:dyDescent="0.35">
      <c r="A132" s="22" t="s">
        <v>8929</v>
      </c>
      <c r="B132" s="42" t="s">
        <v>9032</v>
      </c>
      <c r="C132" s="30" t="s">
        <v>8930</v>
      </c>
    </row>
    <row r="133" spans="1:4" ht="19" customHeight="1" x14ac:dyDescent="0.35">
      <c r="A133" s="22" t="s">
        <v>1729</v>
      </c>
      <c r="B133" s="42" t="s">
        <v>1730</v>
      </c>
      <c r="C133" s="30" t="s">
        <v>3595</v>
      </c>
    </row>
    <row r="134" spans="1:4" ht="19" customHeight="1" x14ac:dyDescent="0.35">
      <c r="A134" s="22" t="s">
        <v>1377</v>
      </c>
      <c r="B134" s="42" t="s">
        <v>1378</v>
      </c>
      <c r="C134" s="30" t="s">
        <v>5350</v>
      </c>
    </row>
    <row r="135" spans="1:4" ht="19" customHeight="1" x14ac:dyDescent="0.35">
      <c r="A135" s="22" t="s">
        <v>7705</v>
      </c>
      <c r="B135" s="42" t="s">
        <v>7717</v>
      </c>
      <c r="C135" s="30" t="s">
        <v>7704</v>
      </c>
    </row>
    <row r="136" spans="1:4" ht="19" customHeight="1" x14ac:dyDescent="0.35">
      <c r="A136" s="22" t="s">
        <v>1731</v>
      </c>
      <c r="B136" s="42" t="s">
        <v>3597</v>
      </c>
      <c r="C136" s="30" t="s">
        <v>3596</v>
      </c>
    </row>
    <row r="137" spans="1:4" ht="19" customHeight="1" x14ac:dyDescent="0.35">
      <c r="A137" s="22" t="s">
        <v>8717</v>
      </c>
      <c r="B137" s="42" t="s">
        <v>8967</v>
      </c>
      <c r="C137" s="30" t="s">
        <v>8745</v>
      </c>
    </row>
    <row r="138" spans="1:4" ht="19" customHeight="1" x14ac:dyDescent="0.35">
      <c r="A138" s="22" t="s">
        <v>1732</v>
      </c>
      <c r="B138" s="42" t="s">
        <v>1733</v>
      </c>
      <c r="C138" s="30" t="s">
        <v>3598</v>
      </c>
    </row>
    <row r="139" spans="1:4" ht="19" customHeight="1" x14ac:dyDescent="0.35">
      <c r="A139" s="22" t="s">
        <v>9716</v>
      </c>
      <c r="B139" s="47" t="s">
        <v>9720</v>
      </c>
      <c r="C139" s="30" t="s">
        <v>9719</v>
      </c>
    </row>
    <row r="140" spans="1:4" ht="19" customHeight="1" x14ac:dyDescent="0.35">
      <c r="A140" s="22" t="s">
        <v>8951</v>
      </c>
      <c r="B140" s="42" t="s">
        <v>8995</v>
      </c>
      <c r="C140" s="30" t="s">
        <v>8952</v>
      </c>
    </row>
    <row r="141" spans="1:4" ht="19" customHeight="1" x14ac:dyDescent="0.35">
      <c r="A141" s="22" t="s">
        <v>1379</v>
      </c>
      <c r="B141" s="42" t="s">
        <v>1380</v>
      </c>
      <c r="C141" s="30" t="s">
        <v>5351</v>
      </c>
    </row>
    <row r="142" spans="1:4" ht="19" customHeight="1" x14ac:dyDescent="0.35">
      <c r="A142" s="22" t="s">
        <v>1734</v>
      </c>
      <c r="B142" s="42" t="s">
        <v>1735</v>
      </c>
      <c r="C142" s="30" t="s">
        <v>5352</v>
      </c>
    </row>
    <row r="143" spans="1:4" ht="19" customHeight="1" x14ac:dyDescent="0.35">
      <c r="A143" s="22" t="s">
        <v>1736</v>
      </c>
      <c r="B143" s="42" t="s">
        <v>6822</v>
      </c>
      <c r="C143" s="30" t="s">
        <v>3599</v>
      </c>
    </row>
    <row r="144" spans="1:4" ht="19" customHeight="1" x14ac:dyDescent="0.35">
      <c r="A144" s="22" t="s">
        <v>1381</v>
      </c>
      <c r="B144" s="42" t="s">
        <v>1382</v>
      </c>
      <c r="C144" s="30" t="s">
        <v>5353</v>
      </c>
    </row>
    <row r="145" spans="1:4" ht="19" customHeight="1" x14ac:dyDescent="0.35">
      <c r="A145" s="22" t="s">
        <v>1383</v>
      </c>
      <c r="B145" s="42" t="s">
        <v>4511</v>
      </c>
      <c r="C145" s="30" t="s">
        <v>5354</v>
      </c>
    </row>
    <row r="146" spans="1:4" ht="19" customHeight="1" x14ac:dyDescent="0.35">
      <c r="A146" s="22" t="s">
        <v>1737</v>
      </c>
      <c r="B146" s="42" t="s">
        <v>3601</v>
      </c>
      <c r="C146" s="30" t="s">
        <v>3600</v>
      </c>
    </row>
    <row r="147" spans="1:4" ht="19" customHeight="1" x14ac:dyDescent="0.35">
      <c r="A147" s="22" t="s">
        <v>887</v>
      </c>
      <c r="B147" s="42" t="s">
        <v>8604</v>
      </c>
      <c r="C147" s="30" t="s">
        <v>5356</v>
      </c>
    </row>
    <row r="148" spans="1:4" ht="19" customHeight="1" x14ac:dyDescent="0.35">
      <c r="A148" s="22" t="s">
        <v>1619</v>
      </c>
      <c r="B148" s="42" t="s">
        <v>1620</v>
      </c>
      <c r="C148" s="30" t="s">
        <v>5357</v>
      </c>
      <c r="D148" s="30" t="s">
        <v>4809</v>
      </c>
    </row>
    <row r="149" spans="1:4" ht="19" customHeight="1" x14ac:dyDescent="0.35">
      <c r="A149" s="22" t="s">
        <v>1621</v>
      </c>
      <c r="B149" s="42" t="s">
        <v>1622</v>
      </c>
      <c r="C149" s="30" t="s">
        <v>5358</v>
      </c>
    </row>
    <row r="150" spans="1:4" ht="19" customHeight="1" x14ac:dyDescent="0.35">
      <c r="A150" s="22" t="s">
        <v>1623</v>
      </c>
      <c r="B150" s="42" t="s">
        <v>2656</v>
      </c>
      <c r="C150" s="30" t="s">
        <v>5359</v>
      </c>
    </row>
    <row r="151" spans="1:4" ht="19" customHeight="1" x14ac:dyDescent="0.35">
      <c r="A151" s="22" t="s">
        <v>1624</v>
      </c>
      <c r="B151" s="42" t="s">
        <v>1625</v>
      </c>
      <c r="C151" s="30" t="s">
        <v>5360</v>
      </c>
    </row>
    <row r="152" spans="1:4" ht="19" customHeight="1" x14ac:dyDescent="0.35">
      <c r="A152" s="22" t="s">
        <v>1197</v>
      </c>
      <c r="B152" s="42" t="s">
        <v>4442</v>
      </c>
      <c r="C152" s="30" t="s">
        <v>5970</v>
      </c>
    </row>
    <row r="153" spans="1:4" ht="19" customHeight="1" x14ac:dyDescent="0.35">
      <c r="A153" s="22" t="s">
        <v>5144</v>
      </c>
      <c r="B153" s="42" t="s">
        <v>5146</v>
      </c>
      <c r="C153" s="30" t="s">
        <v>5145</v>
      </c>
    </row>
    <row r="154" spans="1:4" ht="19" customHeight="1" x14ac:dyDescent="0.35">
      <c r="A154" s="22" t="s">
        <v>1626</v>
      </c>
      <c r="B154" s="42" t="s">
        <v>4630</v>
      </c>
      <c r="C154" s="30" t="s">
        <v>5361</v>
      </c>
    </row>
    <row r="155" spans="1:4" ht="19" customHeight="1" x14ac:dyDescent="0.35">
      <c r="A155" s="22" t="s">
        <v>2785</v>
      </c>
      <c r="B155" s="42" t="s">
        <v>6738</v>
      </c>
      <c r="C155" s="30" t="s">
        <v>4978</v>
      </c>
    </row>
    <row r="156" spans="1:4" ht="19" customHeight="1" x14ac:dyDescent="0.35">
      <c r="A156" s="22" t="s">
        <v>1627</v>
      </c>
      <c r="B156" s="42" t="s">
        <v>2786</v>
      </c>
      <c r="C156" s="30" t="s">
        <v>5362</v>
      </c>
    </row>
    <row r="157" spans="1:4" ht="19" customHeight="1" x14ac:dyDescent="0.35">
      <c r="A157" s="22" t="s">
        <v>1628</v>
      </c>
      <c r="B157" s="42" t="s">
        <v>4296</v>
      </c>
      <c r="C157" s="30" t="s">
        <v>5363</v>
      </c>
    </row>
    <row r="158" spans="1:4" ht="19" customHeight="1" x14ac:dyDescent="0.35">
      <c r="A158" s="22" t="s">
        <v>5016</v>
      </c>
      <c r="B158" s="42" t="s">
        <v>5042</v>
      </c>
      <c r="C158" s="30" t="s">
        <v>5020</v>
      </c>
    </row>
    <row r="159" spans="1:4" ht="19" customHeight="1" x14ac:dyDescent="0.35">
      <c r="A159" s="22" t="s">
        <v>7995</v>
      </c>
      <c r="B159" s="42" t="s">
        <v>8097</v>
      </c>
      <c r="C159" s="30" t="s">
        <v>7994</v>
      </c>
    </row>
    <row r="160" spans="1:4" ht="19" customHeight="1" x14ac:dyDescent="0.35">
      <c r="A160" s="22" t="s">
        <v>1740</v>
      </c>
      <c r="B160" s="42" t="s">
        <v>7706</v>
      </c>
      <c r="C160" s="30" t="s">
        <v>3603</v>
      </c>
    </row>
    <row r="161" spans="1:7" ht="19" customHeight="1" x14ac:dyDescent="0.35">
      <c r="A161" s="22" t="s">
        <v>6355</v>
      </c>
      <c r="B161" s="42" t="s">
        <v>10915</v>
      </c>
      <c r="C161" s="30" t="s">
        <v>6354</v>
      </c>
    </row>
    <row r="162" spans="1:7" ht="19" customHeight="1" x14ac:dyDescent="0.35">
      <c r="A162" s="22" t="s">
        <v>1741</v>
      </c>
      <c r="B162" s="42" t="s">
        <v>1742</v>
      </c>
      <c r="C162" s="30" t="s">
        <v>3604</v>
      </c>
    </row>
    <row r="163" spans="1:7" ht="19" customHeight="1" x14ac:dyDescent="0.35">
      <c r="A163" s="22" t="s">
        <v>1629</v>
      </c>
      <c r="B163" s="42" t="s">
        <v>10986</v>
      </c>
      <c r="C163" s="30" t="s">
        <v>5364</v>
      </c>
    </row>
    <row r="164" spans="1:7" ht="19" customHeight="1" x14ac:dyDescent="0.35">
      <c r="A164" s="22" t="s">
        <v>1201</v>
      </c>
      <c r="B164" s="42" t="s">
        <v>8605</v>
      </c>
      <c r="C164" s="30" t="s">
        <v>2825</v>
      </c>
    </row>
    <row r="165" spans="1:7" ht="19" customHeight="1" x14ac:dyDescent="0.35">
      <c r="A165" s="22" t="s">
        <v>1743</v>
      </c>
      <c r="B165" s="42" t="s">
        <v>9022</v>
      </c>
      <c r="C165" s="30" t="s">
        <v>3605</v>
      </c>
    </row>
    <row r="166" spans="1:7" ht="19" customHeight="1" x14ac:dyDescent="0.35">
      <c r="A166" s="22" t="s">
        <v>1744</v>
      </c>
      <c r="B166" s="42" t="s">
        <v>1745</v>
      </c>
      <c r="C166" s="30" t="s">
        <v>3606</v>
      </c>
    </row>
    <row r="167" spans="1:7" ht="19" customHeight="1" x14ac:dyDescent="0.35">
      <c r="A167" s="22" t="s">
        <v>1203</v>
      </c>
      <c r="B167" s="42" t="s">
        <v>12596</v>
      </c>
      <c r="C167" s="6" t="s">
        <v>12595</v>
      </c>
    </row>
    <row r="168" spans="1:7" ht="19" customHeight="1" x14ac:dyDescent="0.35">
      <c r="A168" s="22" t="s">
        <v>1630</v>
      </c>
      <c r="B168" s="42" t="s">
        <v>4631</v>
      </c>
      <c r="C168" s="30" t="s">
        <v>5365</v>
      </c>
    </row>
    <row r="169" spans="1:7" ht="19" customHeight="1" x14ac:dyDescent="0.35">
      <c r="A169" s="22" t="s">
        <v>8085</v>
      </c>
      <c r="B169" s="42" t="s">
        <v>9878</v>
      </c>
      <c r="C169" s="30" t="s">
        <v>8084</v>
      </c>
      <c r="G169" s="30"/>
    </row>
    <row r="170" spans="1:7" ht="19" customHeight="1" x14ac:dyDescent="0.35">
      <c r="A170" s="22" t="s">
        <v>207</v>
      </c>
      <c r="B170" s="42" t="s">
        <v>4465</v>
      </c>
      <c r="C170" s="30" t="s">
        <v>5971</v>
      </c>
    </row>
    <row r="171" spans="1:7" ht="19" customHeight="1" x14ac:dyDescent="0.35">
      <c r="A171" s="22" t="s">
        <v>1631</v>
      </c>
      <c r="B171" s="42" t="s">
        <v>7363</v>
      </c>
      <c r="C171" s="30" t="s">
        <v>5366</v>
      </c>
    </row>
    <row r="172" spans="1:7" ht="19" customHeight="1" x14ac:dyDescent="0.35">
      <c r="A172" s="22" t="s">
        <v>282</v>
      </c>
      <c r="B172" s="42" t="s">
        <v>283</v>
      </c>
      <c r="C172" s="30" t="s">
        <v>5367</v>
      </c>
    </row>
    <row r="173" spans="1:7" s="28" customFormat="1" ht="19" customHeight="1" x14ac:dyDescent="0.35">
      <c r="A173" s="28" t="s">
        <v>8573</v>
      </c>
      <c r="B173" s="42" t="s">
        <v>9023</v>
      </c>
      <c r="C173" s="30" t="s">
        <v>8491</v>
      </c>
      <c r="D173" s="30" t="s">
        <v>8490</v>
      </c>
    </row>
    <row r="174" spans="1:7" ht="19" customHeight="1" x14ac:dyDescent="0.35">
      <c r="A174" s="22" t="s">
        <v>284</v>
      </c>
      <c r="B174" s="42" t="s">
        <v>4420</v>
      </c>
      <c r="C174" s="30" t="s">
        <v>5368</v>
      </c>
    </row>
    <row r="175" spans="1:7" ht="19" customHeight="1" x14ac:dyDescent="0.35">
      <c r="A175" s="22" t="s">
        <v>2787</v>
      </c>
      <c r="B175" s="42" t="s">
        <v>6739</v>
      </c>
      <c r="C175" s="30" t="s">
        <v>2788</v>
      </c>
    </row>
    <row r="176" spans="1:7" ht="19" customHeight="1" x14ac:dyDescent="0.35">
      <c r="A176" s="22" t="s">
        <v>1578</v>
      </c>
      <c r="B176" s="42" t="s">
        <v>2726</v>
      </c>
      <c r="C176" s="30" t="s">
        <v>3607</v>
      </c>
    </row>
    <row r="177" spans="1:4" ht="19" customHeight="1" x14ac:dyDescent="0.35">
      <c r="A177" s="22" t="s">
        <v>285</v>
      </c>
      <c r="B177" s="42" t="s">
        <v>4629</v>
      </c>
      <c r="C177" s="30" t="s">
        <v>5369</v>
      </c>
    </row>
    <row r="178" spans="1:4" ht="19" customHeight="1" x14ac:dyDescent="0.35">
      <c r="A178" s="22" t="s">
        <v>8955</v>
      </c>
      <c r="B178" s="42" t="s">
        <v>8988</v>
      </c>
      <c r="C178" s="30" t="s">
        <v>8883</v>
      </c>
      <c r="D178" s="30" t="s">
        <v>8884</v>
      </c>
    </row>
    <row r="179" spans="1:4" ht="19" customHeight="1" x14ac:dyDescent="0.35">
      <c r="A179" s="22" t="s">
        <v>286</v>
      </c>
      <c r="B179" s="42" t="s">
        <v>10720</v>
      </c>
      <c r="C179" s="30" t="s">
        <v>5370</v>
      </c>
    </row>
    <row r="180" spans="1:4" ht="19" customHeight="1" x14ac:dyDescent="0.35">
      <c r="A180" s="22" t="s">
        <v>287</v>
      </c>
      <c r="B180" s="42" t="s">
        <v>11224</v>
      </c>
      <c r="C180" s="30" t="s">
        <v>5371</v>
      </c>
    </row>
    <row r="181" spans="1:4" ht="19" customHeight="1" x14ac:dyDescent="0.35">
      <c r="A181" s="22" t="s">
        <v>289</v>
      </c>
      <c r="B181" s="42" t="s">
        <v>1617</v>
      </c>
      <c r="C181" s="30" t="s">
        <v>5372</v>
      </c>
    </row>
    <row r="182" spans="1:4" ht="19" customHeight="1" x14ac:dyDescent="0.35">
      <c r="A182" s="22" t="s">
        <v>290</v>
      </c>
      <c r="B182" s="42" t="s">
        <v>291</v>
      </c>
      <c r="C182" s="30" t="s">
        <v>5373</v>
      </c>
    </row>
    <row r="183" spans="1:4" ht="19" customHeight="1" x14ac:dyDescent="0.35">
      <c r="A183" s="22" t="s">
        <v>1746</v>
      </c>
      <c r="B183" s="42" t="s">
        <v>3609</v>
      </c>
      <c r="C183" s="30" t="s">
        <v>3608</v>
      </c>
    </row>
    <row r="184" spans="1:4" ht="19" customHeight="1" x14ac:dyDescent="0.35">
      <c r="A184" s="22" t="s">
        <v>1748</v>
      </c>
      <c r="B184" s="42" t="s">
        <v>2566</v>
      </c>
      <c r="C184" s="30" t="s">
        <v>3611</v>
      </c>
    </row>
    <row r="185" spans="1:4" ht="19" customHeight="1" x14ac:dyDescent="0.35">
      <c r="A185" s="22" t="s">
        <v>1749</v>
      </c>
      <c r="B185" s="42" t="s">
        <v>4707</v>
      </c>
      <c r="C185" s="30" t="s">
        <v>3612</v>
      </c>
    </row>
    <row r="186" spans="1:4" ht="19" customHeight="1" x14ac:dyDescent="0.35">
      <c r="A186" s="22" t="s">
        <v>2723</v>
      </c>
      <c r="B186" s="42" t="s">
        <v>4466</v>
      </c>
      <c r="C186" s="30" t="s">
        <v>3613</v>
      </c>
    </row>
    <row r="187" spans="1:4" ht="19" customHeight="1" x14ac:dyDescent="0.35">
      <c r="A187" s="22" t="s">
        <v>292</v>
      </c>
      <c r="B187" s="42" t="s">
        <v>293</v>
      </c>
      <c r="C187" s="30" t="s">
        <v>5374</v>
      </c>
    </row>
    <row r="188" spans="1:4" ht="19" customHeight="1" x14ac:dyDescent="0.35">
      <c r="A188" s="22" t="s">
        <v>294</v>
      </c>
      <c r="B188" s="42" t="s">
        <v>4421</v>
      </c>
      <c r="C188" s="30" t="s">
        <v>5375</v>
      </c>
    </row>
    <row r="189" spans="1:4" ht="19" customHeight="1" x14ac:dyDescent="0.35">
      <c r="A189" s="22" t="s">
        <v>6315</v>
      </c>
      <c r="B189" s="42" t="s">
        <v>7916</v>
      </c>
      <c r="C189" s="30" t="s">
        <v>6314</v>
      </c>
    </row>
    <row r="190" spans="1:4" ht="19" customHeight="1" x14ac:dyDescent="0.35">
      <c r="A190" s="22" t="s">
        <v>6633</v>
      </c>
      <c r="B190" s="42" t="s">
        <v>6635</v>
      </c>
      <c r="C190" s="30" t="s">
        <v>6634</v>
      </c>
    </row>
    <row r="191" spans="1:4" ht="19" customHeight="1" x14ac:dyDescent="0.35">
      <c r="A191" s="22" t="s">
        <v>2133</v>
      </c>
      <c r="B191" s="42" t="s">
        <v>4426</v>
      </c>
      <c r="C191" s="38" t="s">
        <v>5376</v>
      </c>
    </row>
    <row r="192" spans="1:4" ht="19" customHeight="1" x14ac:dyDescent="0.35">
      <c r="A192" s="22" t="s">
        <v>7082</v>
      </c>
      <c r="B192" s="42" t="s">
        <v>8764</v>
      </c>
      <c r="C192" s="30" t="s">
        <v>7276</v>
      </c>
    </row>
    <row r="193" spans="1:3" ht="19" customHeight="1" x14ac:dyDescent="0.35">
      <c r="A193" s="22" t="s">
        <v>2565</v>
      </c>
      <c r="B193" s="42" t="s">
        <v>10912</v>
      </c>
      <c r="C193" s="30" t="s">
        <v>3614</v>
      </c>
    </row>
    <row r="194" spans="1:3" ht="19" customHeight="1" x14ac:dyDescent="0.35">
      <c r="A194" s="22" t="s">
        <v>211</v>
      </c>
      <c r="B194" s="42" t="s">
        <v>10095</v>
      </c>
      <c r="C194" s="30" t="s">
        <v>7784</v>
      </c>
    </row>
    <row r="195" spans="1:3" ht="19" customHeight="1" x14ac:dyDescent="0.35">
      <c r="A195" s="22" t="s">
        <v>1216</v>
      </c>
      <c r="B195" s="42" t="s">
        <v>4439</v>
      </c>
      <c r="C195" s="30" t="s">
        <v>2848</v>
      </c>
    </row>
    <row r="196" spans="1:3" ht="19" customHeight="1" x14ac:dyDescent="0.35">
      <c r="A196" s="22" t="s">
        <v>4845</v>
      </c>
      <c r="B196" s="42" t="s">
        <v>4916</v>
      </c>
      <c r="C196" s="30" t="s">
        <v>4917</v>
      </c>
    </row>
    <row r="197" spans="1:3" ht="19" customHeight="1" x14ac:dyDescent="0.35">
      <c r="A197" s="22" t="s">
        <v>296</v>
      </c>
      <c r="B197" s="42" t="s">
        <v>297</v>
      </c>
      <c r="C197" s="30" t="s">
        <v>5377</v>
      </c>
    </row>
    <row r="198" spans="1:3" ht="19" customHeight="1" x14ac:dyDescent="0.35">
      <c r="A198" s="22" t="s">
        <v>130</v>
      </c>
      <c r="B198" s="42" t="s">
        <v>3729</v>
      </c>
      <c r="C198" s="30" t="s">
        <v>3730</v>
      </c>
    </row>
    <row r="199" spans="1:3" ht="19" customHeight="1" x14ac:dyDescent="0.35">
      <c r="A199" s="22" t="s">
        <v>131</v>
      </c>
      <c r="B199" s="42" t="s">
        <v>4599</v>
      </c>
      <c r="C199" s="30" t="s">
        <v>5378</v>
      </c>
    </row>
    <row r="200" spans="1:3" ht="19" customHeight="1" x14ac:dyDescent="0.35">
      <c r="A200" s="22" t="s">
        <v>132</v>
      </c>
      <c r="B200" s="42" t="s">
        <v>133</v>
      </c>
      <c r="C200" s="30" t="s">
        <v>3731</v>
      </c>
    </row>
    <row r="201" spans="1:3" ht="19" customHeight="1" x14ac:dyDescent="0.35">
      <c r="A201" s="22" t="s">
        <v>134</v>
      </c>
      <c r="B201" s="42" t="s">
        <v>135</v>
      </c>
      <c r="C201" s="30" t="s">
        <v>3732</v>
      </c>
    </row>
    <row r="202" spans="1:3" ht="19" customHeight="1" x14ac:dyDescent="0.35">
      <c r="A202" s="22" t="s">
        <v>298</v>
      </c>
      <c r="B202" s="42" t="s">
        <v>10249</v>
      </c>
      <c r="C202" s="30" t="s">
        <v>5379</v>
      </c>
    </row>
    <row r="203" spans="1:3" ht="19" customHeight="1" x14ac:dyDescent="0.35">
      <c r="A203" s="22" t="s">
        <v>299</v>
      </c>
      <c r="B203" s="42" t="s">
        <v>8068</v>
      </c>
      <c r="C203" s="30" t="s">
        <v>5380</v>
      </c>
    </row>
    <row r="204" spans="1:3" ht="19" customHeight="1" x14ac:dyDescent="0.35">
      <c r="A204" s="22" t="s">
        <v>300</v>
      </c>
      <c r="B204" s="42" t="s">
        <v>141</v>
      </c>
      <c r="C204" s="30" t="s">
        <v>5381</v>
      </c>
    </row>
    <row r="205" spans="1:3" ht="19" customHeight="1" x14ac:dyDescent="0.35">
      <c r="A205" s="22" t="s">
        <v>142</v>
      </c>
      <c r="B205" s="42" t="s">
        <v>7871</v>
      </c>
      <c r="C205" s="30" t="s">
        <v>5383</v>
      </c>
    </row>
    <row r="206" spans="1:3" ht="19" customHeight="1" x14ac:dyDescent="0.35">
      <c r="A206" s="22" t="s">
        <v>2515</v>
      </c>
      <c r="B206" s="42" t="s">
        <v>6745</v>
      </c>
      <c r="C206" s="30" t="s">
        <v>2945</v>
      </c>
    </row>
    <row r="207" spans="1:3" ht="19" customHeight="1" x14ac:dyDescent="0.35">
      <c r="A207" s="22" t="s">
        <v>2516</v>
      </c>
      <c r="B207" s="42" t="s">
        <v>2517</v>
      </c>
      <c r="C207" s="30" t="s">
        <v>2946</v>
      </c>
    </row>
    <row r="208" spans="1:3" ht="19" customHeight="1" x14ac:dyDescent="0.35">
      <c r="A208" s="22" t="s">
        <v>144</v>
      </c>
      <c r="B208" s="42" t="s">
        <v>4810</v>
      </c>
      <c r="C208" s="30" t="s">
        <v>4811</v>
      </c>
    </row>
    <row r="209" spans="1:3" ht="19" customHeight="1" x14ac:dyDescent="0.35">
      <c r="A209" s="22" t="s">
        <v>145</v>
      </c>
      <c r="B209" s="42" t="s">
        <v>10280</v>
      </c>
      <c r="C209" s="30" t="s">
        <v>5384</v>
      </c>
    </row>
    <row r="210" spans="1:3" ht="19" customHeight="1" x14ac:dyDescent="0.35">
      <c r="A210" s="22" t="s">
        <v>2790</v>
      </c>
      <c r="B210" s="42" t="s">
        <v>146</v>
      </c>
      <c r="C210" s="30" t="s">
        <v>5385</v>
      </c>
    </row>
    <row r="211" spans="1:3" ht="19" customHeight="1" x14ac:dyDescent="0.35">
      <c r="A211" s="22" t="s">
        <v>995</v>
      </c>
      <c r="B211" s="42" t="s">
        <v>8774</v>
      </c>
      <c r="C211" s="30" t="s">
        <v>5386</v>
      </c>
    </row>
    <row r="212" spans="1:3" ht="19" customHeight="1" x14ac:dyDescent="0.35">
      <c r="A212" s="22" t="s">
        <v>147</v>
      </c>
      <c r="B212" s="42" t="s">
        <v>148</v>
      </c>
      <c r="C212" s="30" t="s">
        <v>5387</v>
      </c>
    </row>
    <row r="213" spans="1:3" ht="19" customHeight="1" x14ac:dyDescent="0.35">
      <c r="A213" s="22" t="s">
        <v>2250</v>
      </c>
      <c r="B213" s="42" t="s">
        <v>9652</v>
      </c>
      <c r="C213" s="30" t="s">
        <v>5388</v>
      </c>
    </row>
    <row r="214" spans="1:3" ht="19" customHeight="1" x14ac:dyDescent="0.35">
      <c r="A214" s="22" t="s">
        <v>1004</v>
      </c>
      <c r="B214" s="42" t="s">
        <v>6693</v>
      </c>
      <c r="C214" s="30" t="s">
        <v>5389</v>
      </c>
    </row>
    <row r="215" spans="1:3" ht="19" customHeight="1" x14ac:dyDescent="0.35">
      <c r="A215" s="22" t="s">
        <v>1582</v>
      </c>
      <c r="B215" s="42" t="s">
        <v>1583</v>
      </c>
      <c r="C215" s="30" t="s">
        <v>5390</v>
      </c>
    </row>
    <row r="216" spans="1:3" ht="19" customHeight="1" x14ac:dyDescent="0.35">
      <c r="A216" s="22" t="s">
        <v>1618</v>
      </c>
      <c r="B216" s="42" t="s">
        <v>2784</v>
      </c>
      <c r="C216" s="30" t="s">
        <v>5355</v>
      </c>
    </row>
    <row r="217" spans="1:3" ht="19" customHeight="1" x14ac:dyDescent="0.35">
      <c r="A217" s="22" t="s">
        <v>5059</v>
      </c>
      <c r="B217" s="42" t="s">
        <v>7709</v>
      </c>
      <c r="C217" s="30" t="s">
        <v>5060</v>
      </c>
    </row>
    <row r="218" spans="1:3" ht="19" customHeight="1" x14ac:dyDescent="0.35">
      <c r="A218" s="22" t="s">
        <v>5056</v>
      </c>
      <c r="B218" s="42" t="s">
        <v>5057</v>
      </c>
      <c r="C218" s="30" t="s">
        <v>5058</v>
      </c>
    </row>
    <row r="219" spans="1:3" ht="19" customHeight="1" x14ac:dyDescent="0.35">
      <c r="A219" s="22" t="s">
        <v>7997</v>
      </c>
      <c r="B219" s="42" t="s">
        <v>7998</v>
      </c>
      <c r="C219" s="30" t="s">
        <v>7996</v>
      </c>
    </row>
    <row r="220" spans="1:3" ht="19" customHeight="1" x14ac:dyDescent="0.35">
      <c r="A220" s="22" t="s">
        <v>150</v>
      </c>
      <c r="B220" s="42" t="s">
        <v>4749</v>
      </c>
      <c r="C220" s="30" t="s">
        <v>5391</v>
      </c>
    </row>
    <row r="221" spans="1:3" ht="19" customHeight="1" x14ac:dyDescent="0.35">
      <c r="A221" s="22" t="s">
        <v>151</v>
      </c>
      <c r="B221" s="42" t="s">
        <v>2791</v>
      </c>
      <c r="C221" s="30" t="s">
        <v>5392</v>
      </c>
    </row>
    <row r="222" spans="1:3" ht="19" customHeight="1" x14ac:dyDescent="0.35">
      <c r="A222" s="22" t="s">
        <v>152</v>
      </c>
      <c r="B222" s="42" t="s">
        <v>11784</v>
      </c>
      <c r="C222" s="30" t="s">
        <v>4297</v>
      </c>
    </row>
    <row r="223" spans="1:3" ht="19" customHeight="1" x14ac:dyDescent="0.35">
      <c r="A223" s="22" t="s">
        <v>5142</v>
      </c>
      <c r="B223" s="42" t="s">
        <v>5143</v>
      </c>
      <c r="C223" s="30" t="s">
        <v>5141</v>
      </c>
    </row>
    <row r="224" spans="1:3" ht="19" customHeight="1" x14ac:dyDescent="0.35">
      <c r="A224" s="22" t="s">
        <v>154</v>
      </c>
      <c r="B224" s="42" t="s">
        <v>4560</v>
      </c>
      <c r="C224" s="30" t="s">
        <v>5393</v>
      </c>
    </row>
    <row r="225" spans="1:35" ht="19" customHeight="1" x14ac:dyDescent="0.35">
      <c r="A225" s="22" t="s">
        <v>155</v>
      </c>
      <c r="B225" s="42" t="s">
        <v>2657</v>
      </c>
      <c r="C225" s="30" t="s">
        <v>5394</v>
      </c>
    </row>
    <row r="226" spans="1:35" ht="19" customHeight="1" x14ac:dyDescent="0.35">
      <c r="A226" s="22" t="s">
        <v>156</v>
      </c>
      <c r="B226" s="42" t="s">
        <v>4750</v>
      </c>
      <c r="C226" s="30" t="s">
        <v>5395</v>
      </c>
    </row>
    <row r="227" spans="1:35" ht="19" customHeight="1" x14ac:dyDescent="0.35">
      <c r="A227" s="22" t="s">
        <v>157</v>
      </c>
      <c r="B227" s="42" t="s">
        <v>7710</v>
      </c>
      <c r="C227" s="30" t="s">
        <v>5396</v>
      </c>
    </row>
    <row r="228" spans="1:35" ht="19" customHeight="1" x14ac:dyDescent="0.35">
      <c r="A228" s="22" t="s">
        <v>4837</v>
      </c>
      <c r="B228" s="42" t="s">
        <v>4908</v>
      </c>
      <c r="C228" s="30" t="s">
        <v>5397</v>
      </c>
    </row>
    <row r="229" spans="1:35" ht="19" customHeight="1" x14ac:dyDescent="0.35">
      <c r="A229" s="22" t="s">
        <v>4246</v>
      </c>
      <c r="B229" s="42" t="s">
        <v>12605</v>
      </c>
      <c r="C229" s="30" t="s">
        <v>3522</v>
      </c>
    </row>
    <row r="230" spans="1:35" ht="19" customHeight="1" x14ac:dyDescent="0.35">
      <c r="A230" s="22" t="s">
        <v>2793</v>
      </c>
      <c r="B230" s="42" t="s">
        <v>4298</v>
      </c>
      <c r="C230" s="30" t="s">
        <v>2792</v>
      </c>
    </row>
    <row r="231" spans="1:35" ht="19" customHeight="1" x14ac:dyDescent="0.35">
      <c r="A231" s="22" t="s">
        <v>1547</v>
      </c>
      <c r="B231" s="42" t="s">
        <v>1918</v>
      </c>
      <c r="C231" s="30" t="s">
        <v>3095</v>
      </c>
    </row>
    <row r="232" spans="1:35" ht="19" customHeight="1" x14ac:dyDescent="0.35">
      <c r="A232" s="22" t="s">
        <v>4880</v>
      </c>
      <c r="B232" s="42" t="s">
        <v>7782</v>
      </c>
      <c r="C232" s="30" t="s">
        <v>4881</v>
      </c>
    </row>
    <row r="233" spans="1:35" ht="19" customHeight="1" x14ac:dyDescent="0.35">
      <c r="A233" s="22" t="s">
        <v>2582</v>
      </c>
      <c r="B233" s="42" t="s">
        <v>2583</v>
      </c>
      <c r="C233" s="30" t="s">
        <v>5400</v>
      </c>
    </row>
    <row r="234" spans="1:35" ht="19" customHeight="1" x14ac:dyDescent="0.35">
      <c r="A234" s="22" t="s">
        <v>5272</v>
      </c>
      <c r="B234" s="42" t="s">
        <v>7641</v>
      </c>
      <c r="C234" s="30" t="s">
        <v>5271</v>
      </c>
    </row>
    <row r="235" spans="1:35" ht="19" customHeight="1" x14ac:dyDescent="0.35">
      <c r="A235" s="22" t="s">
        <v>2584</v>
      </c>
      <c r="B235" s="42" t="s">
        <v>11527</v>
      </c>
      <c r="C235" s="30" t="s">
        <v>5401</v>
      </c>
    </row>
    <row r="236" spans="1:35" ht="19" customHeight="1" x14ac:dyDescent="0.35">
      <c r="A236" s="22" t="s">
        <v>2585</v>
      </c>
      <c r="B236" s="42" t="s">
        <v>2586</v>
      </c>
      <c r="C236" s="30" t="s">
        <v>5402</v>
      </c>
    </row>
    <row r="237" spans="1:35" ht="19" customHeight="1" x14ac:dyDescent="0.35">
      <c r="A237" s="22" t="s">
        <v>1405</v>
      </c>
      <c r="B237" s="42" t="s">
        <v>7711</v>
      </c>
      <c r="C237" s="30" t="s">
        <v>3003</v>
      </c>
    </row>
    <row r="238" spans="1:35" ht="19" customHeight="1" x14ac:dyDescent="0.35">
      <c r="A238" s="22" t="s">
        <v>2795</v>
      </c>
      <c r="B238" s="42" t="s">
        <v>10281</v>
      </c>
      <c r="C238" s="30" t="s">
        <v>5403</v>
      </c>
    </row>
    <row r="239" spans="1:35" s="28" customFormat="1" ht="19" customHeight="1" x14ac:dyDescent="0.35">
      <c r="A239" s="22" t="s">
        <v>8612</v>
      </c>
      <c r="B239" s="42" t="s">
        <v>8788</v>
      </c>
      <c r="C239" s="30" t="s">
        <v>8759</v>
      </c>
      <c r="D239" s="22"/>
      <c r="E239" s="79"/>
      <c r="F239" s="79"/>
      <c r="I239" s="79"/>
      <c r="J239" s="79"/>
      <c r="K239" s="79"/>
      <c r="L239" s="79"/>
      <c r="M239" s="79"/>
      <c r="N239" s="79"/>
      <c r="O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I239" s="79"/>
    </row>
    <row r="240" spans="1:35" ht="19" customHeight="1" x14ac:dyDescent="0.35">
      <c r="A240" s="22" t="s">
        <v>2591</v>
      </c>
      <c r="B240" s="42" t="s">
        <v>11032</v>
      </c>
      <c r="C240" s="30" t="s">
        <v>5404</v>
      </c>
    </row>
    <row r="241" spans="1:5" ht="19" customHeight="1" x14ac:dyDescent="0.35">
      <c r="A241" s="22" t="s">
        <v>2592</v>
      </c>
      <c r="B241" s="42" t="s">
        <v>6266</v>
      </c>
      <c r="C241" s="30" t="s">
        <v>5405</v>
      </c>
    </row>
    <row r="242" spans="1:5" ht="19" customHeight="1" x14ac:dyDescent="0.35">
      <c r="A242" s="22" t="s">
        <v>159</v>
      </c>
      <c r="B242" s="42" t="s">
        <v>7630</v>
      </c>
      <c r="C242" s="30" t="s">
        <v>5406</v>
      </c>
    </row>
    <row r="243" spans="1:5" ht="19" customHeight="1" x14ac:dyDescent="0.35">
      <c r="A243" s="22" t="s">
        <v>9677</v>
      </c>
      <c r="B243" s="47" t="s">
        <v>9679</v>
      </c>
      <c r="C243" s="30" t="s">
        <v>9678</v>
      </c>
    </row>
    <row r="244" spans="1:5" ht="19" customHeight="1" x14ac:dyDescent="0.35">
      <c r="A244" s="22" t="s">
        <v>2593</v>
      </c>
      <c r="B244" s="42" t="s">
        <v>2594</v>
      </c>
      <c r="C244" s="30" t="s">
        <v>5407</v>
      </c>
    </row>
    <row r="245" spans="1:5" ht="19" customHeight="1" x14ac:dyDescent="0.35">
      <c r="A245" s="22" t="s">
        <v>2595</v>
      </c>
      <c r="B245" s="42" t="s">
        <v>11431</v>
      </c>
      <c r="C245" s="30" t="s">
        <v>5408</v>
      </c>
    </row>
    <row r="246" spans="1:5" ht="19" customHeight="1" x14ac:dyDescent="0.35">
      <c r="A246" s="22" t="s">
        <v>2597</v>
      </c>
      <c r="B246" s="42" t="s">
        <v>2796</v>
      </c>
      <c r="C246" s="30" t="s">
        <v>5409</v>
      </c>
    </row>
    <row r="247" spans="1:5" ht="19" customHeight="1" x14ac:dyDescent="0.35">
      <c r="A247" s="22" t="s">
        <v>2598</v>
      </c>
      <c r="B247" s="42" t="s">
        <v>2797</v>
      </c>
      <c r="C247" s="30" t="s">
        <v>5410</v>
      </c>
    </row>
    <row r="248" spans="1:5" ht="19" customHeight="1" x14ac:dyDescent="0.35">
      <c r="A248" s="22" t="s">
        <v>2599</v>
      </c>
      <c r="B248" s="42" t="s">
        <v>7689</v>
      </c>
      <c r="C248" s="30" t="s">
        <v>5411</v>
      </c>
    </row>
    <row r="249" spans="1:5" ht="19" customHeight="1" x14ac:dyDescent="0.35">
      <c r="A249" s="22" t="s">
        <v>2600</v>
      </c>
      <c r="B249" s="42" t="s">
        <v>2601</v>
      </c>
      <c r="C249" s="30" t="s">
        <v>5412</v>
      </c>
    </row>
    <row r="250" spans="1:5" ht="19" customHeight="1" x14ac:dyDescent="0.35">
      <c r="A250" s="22" t="s">
        <v>6746</v>
      </c>
      <c r="B250" s="42" t="s">
        <v>10256</v>
      </c>
      <c r="C250" s="30" t="s">
        <v>5413</v>
      </c>
    </row>
    <row r="251" spans="1:5" ht="19" customHeight="1" x14ac:dyDescent="0.35">
      <c r="A251" s="22" t="s">
        <v>2602</v>
      </c>
      <c r="B251" s="42" t="s">
        <v>2603</v>
      </c>
      <c r="C251" s="30" t="s">
        <v>5414</v>
      </c>
    </row>
    <row r="252" spans="1:5" ht="19" customHeight="1" x14ac:dyDescent="0.35">
      <c r="A252" s="22" t="s">
        <v>2604</v>
      </c>
      <c r="B252" s="42" t="s">
        <v>2798</v>
      </c>
      <c r="C252" s="30" t="s">
        <v>5415</v>
      </c>
    </row>
    <row r="253" spans="1:5" ht="19" customHeight="1" x14ac:dyDescent="0.35">
      <c r="A253" s="22" t="s">
        <v>2605</v>
      </c>
      <c r="B253" s="42" t="s">
        <v>2606</v>
      </c>
      <c r="C253" s="30" t="s">
        <v>5416</v>
      </c>
    </row>
    <row r="254" spans="1:5" ht="19" customHeight="1" x14ac:dyDescent="0.35">
      <c r="A254" s="22" t="s">
        <v>2607</v>
      </c>
      <c r="B254" s="42" t="s">
        <v>2799</v>
      </c>
      <c r="C254" s="30" t="s">
        <v>5417</v>
      </c>
    </row>
    <row r="255" spans="1:5" ht="19" customHeight="1" x14ac:dyDescent="0.35">
      <c r="A255" s="22" t="s">
        <v>8682</v>
      </c>
      <c r="B255" s="42" t="s">
        <v>11226</v>
      </c>
      <c r="C255" s="30" t="s">
        <v>9031</v>
      </c>
      <c r="E255" s="79"/>
    </row>
    <row r="256" spans="1:5" ht="19" customHeight="1" x14ac:dyDescent="0.35">
      <c r="A256" s="22" t="s">
        <v>2608</v>
      </c>
      <c r="B256" s="42" t="s">
        <v>2609</v>
      </c>
      <c r="C256" s="30" t="s">
        <v>5418</v>
      </c>
    </row>
    <row r="257" spans="1:3" ht="19" customHeight="1" x14ac:dyDescent="0.35">
      <c r="A257" s="22" t="s">
        <v>6329</v>
      </c>
      <c r="B257" s="42" t="s">
        <v>6330</v>
      </c>
      <c r="C257" s="30" t="s">
        <v>6328</v>
      </c>
    </row>
    <row r="258" spans="1:3" ht="19" customHeight="1" x14ac:dyDescent="0.35">
      <c r="A258" s="22" t="s">
        <v>2610</v>
      </c>
      <c r="B258" s="42" t="s">
        <v>8498</v>
      </c>
      <c r="C258" s="30" t="s">
        <v>5419</v>
      </c>
    </row>
    <row r="259" spans="1:3" ht="19" customHeight="1" x14ac:dyDescent="0.35">
      <c r="A259" s="22" t="s">
        <v>2611</v>
      </c>
      <c r="B259" s="42" t="s">
        <v>2612</v>
      </c>
      <c r="C259" s="30" t="s">
        <v>5420</v>
      </c>
    </row>
    <row r="260" spans="1:3" ht="19" customHeight="1" x14ac:dyDescent="0.35">
      <c r="A260" s="22" t="s">
        <v>2613</v>
      </c>
      <c r="B260" s="42" t="s">
        <v>7368</v>
      </c>
      <c r="C260" s="30" t="s">
        <v>6747</v>
      </c>
    </row>
    <row r="261" spans="1:3" ht="19" customHeight="1" x14ac:dyDescent="0.35">
      <c r="A261" s="22" t="s">
        <v>6336</v>
      </c>
      <c r="B261" s="42" t="s">
        <v>7927</v>
      </c>
      <c r="C261" s="30" t="s">
        <v>6335</v>
      </c>
    </row>
    <row r="262" spans="1:3" ht="19" customHeight="1" x14ac:dyDescent="0.35">
      <c r="A262" s="22" t="s">
        <v>2614</v>
      </c>
      <c r="B262" s="42" t="s">
        <v>2615</v>
      </c>
      <c r="C262" s="30" t="s">
        <v>5421</v>
      </c>
    </row>
    <row r="263" spans="1:3" ht="19" customHeight="1" x14ac:dyDescent="0.35">
      <c r="A263" s="22" t="s">
        <v>2616</v>
      </c>
      <c r="B263" s="42" t="s">
        <v>7857</v>
      </c>
      <c r="C263" s="30" t="s">
        <v>5422</v>
      </c>
    </row>
    <row r="264" spans="1:3" ht="19" customHeight="1" x14ac:dyDescent="0.35">
      <c r="A264" s="22" t="s">
        <v>2617</v>
      </c>
      <c r="B264" s="42" t="s">
        <v>2618</v>
      </c>
      <c r="C264" s="30" t="s">
        <v>5423</v>
      </c>
    </row>
    <row r="265" spans="1:3" ht="19" customHeight="1" x14ac:dyDescent="0.35">
      <c r="A265" s="22" t="s">
        <v>8040</v>
      </c>
      <c r="B265" s="42" t="s">
        <v>8041</v>
      </c>
      <c r="C265" s="30" t="s">
        <v>8039</v>
      </c>
    </row>
    <row r="266" spans="1:3" ht="19" customHeight="1" x14ac:dyDescent="0.35">
      <c r="A266" s="22" t="s">
        <v>490</v>
      </c>
      <c r="B266" s="42" t="s">
        <v>491</v>
      </c>
      <c r="C266" s="30" t="s">
        <v>5424</v>
      </c>
    </row>
    <row r="267" spans="1:3" ht="19" customHeight="1" x14ac:dyDescent="0.35">
      <c r="A267" s="22" t="s">
        <v>6143</v>
      </c>
      <c r="B267" s="42" t="s">
        <v>11006</v>
      </c>
      <c r="C267" s="30" t="s">
        <v>6142</v>
      </c>
    </row>
    <row r="268" spans="1:3" ht="19" customHeight="1" x14ac:dyDescent="0.35">
      <c r="A268" s="22" t="s">
        <v>2619</v>
      </c>
      <c r="B268" s="42" t="s">
        <v>2620</v>
      </c>
      <c r="C268" s="30" t="s">
        <v>5425</v>
      </c>
    </row>
    <row r="269" spans="1:3" ht="19" customHeight="1" x14ac:dyDescent="0.35">
      <c r="A269" s="22" t="s">
        <v>5027</v>
      </c>
      <c r="B269" s="42" t="s">
        <v>8558</v>
      </c>
      <c r="C269" s="30" t="s">
        <v>8557</v>
      </c>
    </row>
    <row r="270" spans="1:3" ht="19" customHeight="1" x14ac:dyDescent="0.35">
      <c r="A270" s="22" t="s">
        <v>4299</v>
      </c>
      <c r="B270" s="42" t="s">
        <v>4300</v>
      </c>
      <c r="C270" s="30" t="s">
        <v>5426</v>
      </c>
    </row>
    <row r="271" spans="1:3" ht="19" customHeight="1" x14ac:dyDescent="0.35">
      <c r="A271" s="22" t="s">
        <v>2621</v>
      </c>
      <c r="B271" s="42" t="s">
        <v>2622</v>
      </c>
      <c r="C271" s="30" t="s">
        <v>5427</v>
      </c>
    </row>
    <row r="272" spans="1:3" ht="19" customHeight="1" x14ac:dyDescent="0.35">
      <c r="A272" s="22" t="s">
        <v>2720</v>
      </c>
      <c r="B272" s="42" t="s">
        <v>2721</v>
      </c>
      <c r="C272" s="30" t="s">
        <v>3844</v>
      </c>
    </row>
    <row r="273" spans="1:5" ht="19" customHeight="1" x14ac:dyDescent="0.35">
      <c r="A273" s="22" t="s">
        <v>2623</v>
      </c>
      <c r="B273" s="42" t="s">
        <v>7712</v>
      </c>
      <c r="C273" s="30" t="s">
        <v>5428</v>
      </c>
    </row>
    <row r="274" spans="1:5" ht="19" customHeight="1" x14ac:dyDescent="0.35">
      <c r="A274" s="101" t="s">
        <v>9470</v>
      </c>
      <c r="B274" s="118" t="s">
        <v>9472</v>
      </c>
      <c r="C274" s="30" t="s">
        <v>9471</v>
      </c>
      <c r="D274" s="103"/>
      <c r="E274" s="104"/>
    </row>
    <row r="275" spans="1:5" ht="19" customHeight="1" x14ac:dyDescent="0.35">
      <c r="A275" s="22" t="s">
        <v>2800</v>
      </c>
      <c r="B275" s="42" t="s">
        <v>2624</v>
      </c>
      <c r="C275" s="30" t="s">
        <v>5429</v>
      </c>
    </row>
    <row r="276" spans="1:5" ht="19" customHeight="1" x14ac:dyDescent="0.35">
      <c r="A276" s="22" t="s">
        <v>4834</v>
      </c>
      <c r="B276" s="42" t="s">
        <v>7713</v>
      </c>
      <c r="C276" s="30" t="s">
        <v>4950</v>
      </c>
    </row>
    <row r="277" spans="1:5" ht="19" customHeight="1" x14ac:dyDescent="0.35">
      <c r="A277" s="22" t="s">
        <v>2625</v>
      </c>
      <c r="B277" s="42" t="s">
        <v>2626</v>
      </c>
      <c r="C277" s="30" t="s">
        <v>5430</v>
      </c>
    </row>
    <row r="278" spans="1:5" ht="19" customHeight="1" x14ac:dyDescent="0.35">
      <c r="A278" s="22" t="s">
        <v>8972</v>
      </c>
      <c r="B278" s="42" t="s">
        <v>6361</v>
      </c>
      <c r="C278" s="30" t="s">
        <v>6360</v>
      </c>
    </row>
    <row r="279" spans="1:5" ht="19" customHeight="1" x14ac:dyDescent="0.35">
      <c r="A279" s="22" t="s">
        <v>2627</v>
      </c>
      <c r="B279" s="42" t="s">
        <v>11228</v>
      </c>
      <c r="C279" s="30" t="s">
        <v>5431</v>
      </c>
    </row>
    <row r="280" spans="1:5" ht="19" customHeight="1" x14ac:dyDescent="0.35">
      <c r="A280" s="22" t="s">
        <v>8013</v>
      </c>
      <c r="B280" s="42" t="s">
        <v>11782</v>
      </c>
      <c r="C280" s="6" t="s">
        <v>11783</v>
      </c>
    </row>
    <row r="281" spans="1:5" ht="19" customHeight="1" x14ac:dyDescent="0.35">
      <c r="A281" s="22" t="s">
        <v>4857</v>
      </c>
      <c r="B281" s="42" t="s">
        <v>4953</v>
      </c>
      <c r="C281" s="30" t="s">
        <v>5432</v>
      </c>
    </row>
    <row r="282" spans="1:5" ht="19" customHeight="1" x14ac:dyDescent="0.35">
      <c r="A282" s="22" t="s">
        <v>10781</v>
      </c>
      <c r="B282" s="42" t="s">
        <v>11007</v>
      </c>
      <c r="C282" s="30" t="s">
        <v>10780</v>
      </c>
    </row>
    <row r="283" spans="1:5" ht="19" customHeight="1" x14ac:dyDescent="0.35">
      <c r="A283" s="22" t="s">
        <v>2628</v>
      </c>
      <c r="B283" s="42" t="s">
        <v>3830</v>
      </c>
      <c r="C283" s="30" t="s">
        <v>5433</v>
      </c>
    </row>
    <row r="284" spans="1:5" ht="19" customHeight="1" x14ac:dyDescent="0.35">
      <c r="A284" s="22" t="s">
        <v>1211</v>
      </c>
      <c r="B284" s="42" t="s">
        <v>4452</v>
      </c>
      <c r="C284" s="30" t="s">
        <v>2840</v>
      </c>
    </row>
    <row r="285" spans="1:5" ht="19" customHeight="1" x14ac:dyDescent="0.35">
      <c r="A285" s="22" t="s">
        <v>1961</v>
      </c>
      <c r="B285" s="42" t="s">
        <v>1962</v>
      </c>
      <c r="C285" s="30" t="s">
        <v>5434</v>
      </c>
    </row>
    <row r="286" spans="1:5" ht="19" customHeight="1" x14ac:dyDescent="0.35">
      <c r="A286" s="22" t="s">
        <v>1963</v>
      </c>
      <c r="B286" s="42" t="s">
        <v>1964</v>
      </c>
      <c r="C286" s="30" t="s">
        <v>5435</v>
      </c>
    </row>
    <row r="287" spans="1:5" ht="19" customHeight="1" x14ac:dyDescent="0.35">
      <c r="A287" s="22" t="s">
        <v>1965</v>
      </c>
      <c r="B287" s="42" t="s">
        <v>1966</v>
      </c>
      <c r="C287" s="30" t="s">
        <v>5436</v>
      </c>
    </row>
    <row r="288" spans="1:5" ht="19" customHeight="1" x14ac:dyDescent="0.35">
      <c r="A288" s="22" t="s">
        <v>5132</v>
      </c>
      <c r="B288" s="42" t="s">
        <v>5133</v>
      </c>
      <c r="C288" s="30" t="s">
        <v>5134</v>
      </c>
    </row>
    <row r="289" spans="1:5" ht="19" customHeight="1" x14ac:dyDescent="0.35">
      <c r="A289" s="217" t="s">
        <v>9774</v>
      </c>
      <c r="B289" s="47" t="s">
        <v>9777</v>
      </c>
      <c r="C289" s="30" t="s">
        <v>9776</v>
      </c>
      <c r="D289" s="103"/>
      <c r="E289" s="104"/>
    </row>
    <row r="290" spans="1:5" ht="19" customHeight="1" x14ac:dyDescent="0.35">
      <c r="A290" s="22" t="s">
        <v>1931</v>
      </c>
      <c r="B290" s="42" t="s">
        <v>4335</v>
      </c>
      <c r="C290" s="30" t="s">
        <v>3549</v>
      </c>
    </row>
    <row r="291" spans="1:5" ht="19" customHeight="1" x14ac:dyDescent="0.35">
      <c r="A291" s="22" t="s">
        <v>6325</v>
      </c>
      <c r="B291" s="42" t="s">
        <v>7714</v>
      </c>
      <c r="C291" s="30" t="s">
        <v>6324</v>
      </c>
    </row>
    <row r="292" spans="1:5" ht="19" customHeight="1" x14ac:dyDescent="0.35">
      <c r="A292" s="22" t="s">
        <v>1969</v>
      </c>
      <c r="B292" s="42" t="s">
        <v>2054</v>
      </c>
      <c r="C292" s="30" t="s">
        <v>5437</v>
      </c>
    </row>
    <row r="293" spans="1:5" ht="19" customHeight="1" x14ac:dyDescent="0.35">
      <c r="A293" s="22" t="s">
        <v>2397</v>
      </c>
      <c r="B293" s="42" t="s">
        <v>4424</v>
      </c>
      <c r="C293" s="30" t="s">
        <v>4115</v>
      </c>
    </row>
    <row r="294" spans="1:5" ht="19" customHeight="1" x14ac:dyDescent="0.35">
      <c r="A294" s="22" t="s">
        <v>6081</v>
      </c>
      <c r="B294" s="42" t="s">
        <v>6907</v>
      </c>
      <c r="C294" s="30" t="s">
        <v>6080</v>
      </c>
    </row>
    <row r="295" spans="1:5" ht="19" customHeight="1" x14ac:dyDescent="0.35">
      <c r="A295" s="22" t="s">
        <v>1971</v>
      </c>
      <c r="B295" s="42" t="s">
        <v>1972</v>
      </c>
      <c r="C295" s="30" t="s">
        <v>5438</v>
      </c>
    </row>
    <row r="296" spans="1:5" ht="19" customHeight="1" x14ac:dyDescent="0.35">
      <c r="A296" s="22" t="s">
        <v>1973</v>
      </c>
      <c r="B296" s="42" t="s">
        <v>1974</v>
      </c>
      <c r="C296" s="30" t="s">
        <v>5439</v>
      </c>
    </row>
    <row r="297" spans="1:5" ht="19" customHeight="1" x14ac:dyDescent="0.35">
      <c r="A297" s="22" t="s">
        <v>1975</v>
      </c>
      <c r="B297" s="42" t="s">
        <v>2658</v>
      </c>
      <c r="C297" s="30" t="s">
        <v>5440</v>
      </c>
    </row>
    <row r="298" spans="1:5" ht="19" customHeight="1" x14ac:dyDescent="0.35">
      <c r="A298" s="22" t="s">
        <v>1976</v>
      </c>
      <c r="B298" s="42" t="s">
        <v>7369</v>
      </c>
      <c r="C298" s="30" t="s">
        <v>5441</v>
      </c>
    </row>
    <row r="299" spans="1:5" ht="19" customHeight="1" x14ac:dyDescent="0.35">
      <c r="A299" s="22" t="s">
        <v>6135</v>
      </c>
      <c r="B299" s="42" t="s">
        <v>6133</v>
      </c>
      <c r="C299" s="30" t="s">
        <v>6134</v>
      </c>
    </row>
    <row r="300" spans="1:5" ht="19" customHeight="1" x14ac:dyDescent="0.35">
      <c r="A300" s="22" t="s">
        <v>636</v>
      </c>
      <c r="B300" s="42" t="s">
        <v>637</v>
      </c>
      <c r="C300" s="30" t="s">
        <v>4235</v>
      </c>
    </row>
    <row r="301" spans="1:5" ht="19" customHeight="1" x14ac:dyDescent="0.35">
      <c r="A301" s="22" t="s">
        <v>6186</v>
      </c>
      <c r="B301" s="42" t="s">
        <v>6187</v>
      </c>
      <c r="C301" s="30" t="s">
        <v>6185</v>
      </c>
    </row>
    <row r="302" spans="1:5" ht="19" customHeight="1" x14ac:dyDescent="0.35">
      <c r="A302" s="22" t="s">
        <v>4894</v>
      </c>
      <c r="B302" s="42" t="s">
        <v>11786</v>
      </c>
      <c r="C302" s="30" t="s">
        <v>4931</v>
      </c>
    </row>
    <row r="303" spans="1:5" ht="19" customHeight="1" x14ac:dyDescent="0.35">
      <c r="A303" s="22" t="s">
        <v>2709</v>
      </c>
      <c r="B303" s="42" t="s">
        <v>2711</v>
      </c>
      <c r="C303" s="30" t="s">
        <v>5442</v>
      </c>
    </row>
    <row r="304" spans="1:5" ht="19" customHeight="1" x14ac:dyDescent="0.35">
      <c r="A304" s="22" t="s">
        <v>638</v>
      </c>
      <c r="B304" s="42" t="s">
        <v>4253</v>
      </c>
      <c r="C304" s="30" t="s">
        <v>4237</v>
      </c>
    </row>
    <row r="305" spans="1:3" ht="19" customHeight="1" x14ac:dyDescent="0.35">
      <c r="A305" s="22" t="s">
        <v>1564</v>
      </c>
      <c r="B305" s="42" t="s">
        <v>1565</v>
      </c>
      <c r="C305" s="30" t="s">
        <v>4238</v>
      </c>
    </row>
    <row r="306" spans="1:3" ht="19" customHeight="1" x14ac:dyDescent="0.35">
      <c r="A306" s="22" t="s">
        <v>4540</v>
      </c>
      <c r="B306" s="42" t="s">
        <v>4656</v>
      </c>
      <c r="C306" s="30" t="s">
        <v>5443</v>
      </c>
    </row>
    <row r="307" spans="1:3" ht="19" customHeight="1" x14ac:dyDescent="0.35">
      <c r="A307" s="22" t="s">
        <v>2039</v>
      </c>
      <c r="B307" s="42" t="s">
        <v>4751</v>
      </c>
      <c r="C307" s="30" t="s">
        <v>5444</v>
      </c>
    </row>
    <row r="308" spans="1:3" ht="19" customHeight="1" x14ac:dyDescent="0.35">
      <c r="A308" s="22" t="s">
        <v>2040</v>
      </c>
      <c r="B308" s="42" t="s">
        <v>10914</v>
      </c>
      <c r="C308" s="30" t="s">
        <v>5445</v>
      </c>
    </row>
    <row r="309" spans="1:3" ht="19" customHeight="1" x14ac:dyDescent="0.35">
      <c r="A309" s="22" t="s">
        <v>2041</v>
      </c>
      <c r="B309" s="42" t="s">
        <v>7690</v>
      </c>
      <c r="C309" s="30" t="s">
        <v>5446</v>
      </c>
    </row>
    <row r="310" spans="1:3" ht="19" customHeight="1" x14ac:dyDescent="0.35">
      <c r="A310" s="22" t="s">
        <v>2045</v>
      </c>
      <c r="B310" s="42" t="s">
        <v>2046</v>
      </c>
      <c r="C310" s="30" t="s">
        <v>5447</v>
      </c>
    </row>
    <row r="311" spans="1:3" ht="19" customHeight="1" x14ac:dyDescent="0.35">
      <c r="A311" s="22" t="s">
        <v>2047</v>
      </c>
      <c r="B311" s="42" t="s">
        <v>2048</v>
      </c>
      <c r="C311" s="30" t="s">
        <v>5448</v>
      </c>
    </row>
    <row r="312" spans="1:3" ht="19" customHeight="1" x14ac:dyDescent="0.35">
      <c r="A312" s="22" t="s">
        <v>2049</v>
      </c>
      <c r="B312" s="42" t="s">
        <v>2050</v>
      </c>
      <c r="C312" s="30" t="s">
        <v>5449</v>
      </c>
    </row>
    <row r="313" spans="1:3" ht="19" customHeight="1" x14ac:dyDescent="0.35">
      <c r="A313" s="22" t="s">
        <v>2051</v>
      </c>
      <c r="B313" s="42" t="s">
        <v>10698</v>
      </c>
      <c r="C313" s="30" t="s">
        <v>5450</v>
      </c>
    </row>
    <row r="314" spans="1:3" ht="19" customHeight="1" x14ac:dyDescent="0.35">
      <c r="A314" s="22" t="s">
        <v>429</v>
      </c>
      <c r="B314" s="42" t="s">
        <v>4753</v>
      </c>
      <c r="C314" s="30" t="s">
        <v>5451</v>
      </c>
    </row>
    <row r="315" spans="1:3" ht="19" customHeight="1" x14ac:dyDescent="0.35">
      <c r="A315" s="22" t="s">
        <v>430</v>
      </c>
      <c r="B315" s="42" t="s">
        <v>7715</v>
      </c>
      <c r="C315" s="30" t="s">
        <v>5452</v>
      </c>
    </row>
    <row r="316" spans="1:3" ht="19" customHeight="1" x14ac:dyDescent="0.35">
      <c r="A316" s="22" t="s">
        <v>5226</v>
      </c>
      <c r="B316" s="42" t="s">
        <v>11560</v>
      </c>
      <c r="C316" s="30" t="s">
        <v>5225</v>
      </c>
    </row>
    <row r="317" spans="1:3" ht="19" customHeight="1" x14ac:dyDescent="0.35">
      <c r="A317" s="22" t="s">
        <v>432</v>
      </c>
      <c r="B317" s="42" t="s">
        <v>11785</v>
      </c>
      <c r="C317" s="30" t="s">
        <v>5453</v>
      </c>
    </row>
    <row r="318" spans="1:3" ht="19" customHeight="1" x14ac:dyDescent="0.35">
      <c r="A318" s="22" t="s">
        <v>2801</v>
      </c>
      <c r="B318" s="42" t="s">
        <v>433</v>
      </c>
      <c r="C318" s="30" t="s">
        <v>5454</v>
      </c>
    </row>
    <row r="319" spans="1:3" ht="19" customHeight="1" x14ac:dyDescent="0.35">
      <c r="A319" s="22" t="s">
        <v>4274</v>
      </c>
      <c r="B319" s="42" t="s">
        <v>4272</v>
      </c>
      <c r="C319" s="30" t="s">
        <v>4273</v>
      </c>
    </row>
    <row r="320" spans="1:3" ht="19" customHeight="1" x14ac:dyDescent="0.35">
      <c r="A320" s="22" t="s">
        <v>434</v>
      </c>
      <c r="B320" s="42" t="s">
        <v>435</v>
      </c>
      <c r="C320" s="30" t="s">
        <v>5455</v>
      </c>
    </row>
    <row r="321" spans="1:3" ht="19" customHeight="1" x14ac:dyDescent="0.35">
      <c r="A321" s="22" t="s">
        <v>436</v>
      </c>
      <c r="B321" s="42" t="s">
        <v>9283</v>
      </c>
      <c r="C321" s="30" t="s">
        <v>5456</v>
      </c>
    </row>
    <row r="322" spans="1:3" ht="19" customHeight="1" x14ac:dyDescent="0.35">
      <c r="A322" s="22" t="s">
        <v>437</v>
      </c>
      <c r="B322" s="42" t="s">
        <v>2659</v>
      </c>
      <c r="C322" s="30" t="s">
        <v>5457</v>
      </c>
    </row>
    <row r="323" spans="1:3" ht="19" customHeight="1" x14ac:dyDescent="0.35">
      <c r="A323" s="22" t="s">
        <v>438</v>
      </c>
      <c r="B323" s="42" t="s">
        <v>7370</v>
      </c>
      <c r="C323" s="30" t="s">
        <v>5458</v>
      </c>
    </row>
    <row r="324" spans="1:3" ht="19" customHeight="1" x14ac:dyDescent="0.35">
      <c r="A324" s="22" t="s">
        <v>439</v>
      </c>
      <c r="B324" s="42" t="s">
        <v>11420</v>
      </c>
      <c r="C324" s="30" t="s">
        <v>5459</v>
      </c>
    </row>
    <row r="325" spans="1:3" ht="19" customHeight="1" x14ac:dyDescent="0.35">
      <c r="A325" s="22" t="s">
        <v>4847</v>
      </c>
      <c r="B325" s="42" t="s">
        <v>11247</v>
      </c>
      <c r="C325" s="30" t="s">
        <v>5460</v>
      </c>
    </row>
    <row r="326" spans="1:3" ht="19" customHeight="1" x14ac:dyDescent="0.35">
      <c r="A326" s="22" t="s">
        <v>440</v>
      </c>
      <c r="B326" s="42" t="s">
        <v>441</v>
      </c>
      <c r="C326" s="30" t="s">
        <v>5461</v>
      </c>
    </row>
    <row r="327" spans="1:3" ht="19" customHeight="1" x14ac:dyDescent="0.35">
      <c r="A327" s="22" t="s">
        <v>442</v>
      </c>
      <c r="B327" s="42" t="s">
        <v>443</v>
      </c>
      <c r="C327" s="30" t="s">
        <v>5462</v>
      </c>
    </row>
    <row r="328" spans="1:3" ht="19" customHeight="1" x14ac:dyDescent="0.35">
      <c r="A328" s="22" t="s">
        <v>8770</v>
      </c>
      <c r="B328" s="42" t="s">
        <v>8994</v>
      </c>
      <c r="C328" s="30" t="s">
        <v>8771</v>
      </c>
    </row>
    <row r="329" spans="1:3" ht="19" customHeight="1" x14ac:dyDescent="0.35">
      <c r="A329" s="22" t="s">
        <v>444</v>
      </c>
      <c r="B329" s="42" t="s">
        <v>4537</v>
      </c>
      <c r="C329" s="30" t="s">
        <v>5463</v>
      </c>
    </row>
    <row r="330" spans="1:3" ht="19" customHeight="1" x14ac:dyDescent="0.35">
      <c r="A330" s="22" t="s">
        <v>6178</v>
      </c>
      <c r="B330" s="42" t="s">
        <v>6626</v>
      </c>
      <c r="C330" s="30" t="s">
        <v>6177</v>
      </c>
    </row>
    <row r="331" spans="1:3" ht="19" customHeight="1" x14ac:dyDescent="0.35">
      <c r="A331" s="22" t="s">
        <v>446</v>
      </c>
      <c r="B331" s="42" t="s">
        <v>11033</v>
      </c>
      <c r="C331" s="30" t="s">
        <v>5464</v>
      </c>
    </row>
    <row r="332" spans="1:3" ht="19" customHeight="1" x14ac:dyDescent="0.35">
      <c r="A332" s="22" t="s">
        <v>447</v>
      </c>
      <c r="B332" s="42" t="s">
        <v>448</v>
      </c>
      <c r="C332" s="30" t="s">
        <v>5465</v>
      </c>
    </row>
    <row r="333" spans="1:3" ht="19" customHeight="1" x14ac:dyDescent="0.35">
      <c r="A333" s="22" t="s">
        <v>2636</v>
      </c>
      <c r="B333" s="42" t="s">
        <v>2637</v>
      </c>
      <c r="C333" s="30" t="s">
        <v>5466</v>
      </c>
    </row>
    <row r="334" spans="1:3" ht="19" customHeight="1" x14ac:dyDescent="0.35">
      <c r="A334" s="22" t="s">
        <v>449</v>
      </c>
      <c r="B334" s="42" t="s">
        <v>450</v>
      </c>
      <c r="C334" s="30" t="s">
        <v>5467</v>
      </c>
    </row>
    <row r="335" spans="1:3" ht="19" customHeight="1" x14ac:dyDescent="0.35">
      <c r="A335" s="22" t="s">
        <v>6289</v>
      </c>
      <c r="B335" s="42" t="s">
        <v>6832</v>
      </c>
      <c r="C335" s="30" t="s">
        <v>6288</v>
      </c>
    </row>
    <row r="336" spans="1:3" ht="19" customHeight="1" x14ac:dyDescent="0.35">
      <c r="A336" s="22" t="s">
        <v>6279</v>
      </c>
      <c r="B336" s="42" t="s">
        <v>6280</v>
      </c>
      <c r="C336" s="30" t="s">
        <v>6278</v>
      </c>
    </row>
    <row r="337" spans="1:3" ht="19" customHeight="1" x14ac:dyDescent="0.35">
      <c r="A337" s="22" t="s">
        <v>1208</v>
      </c>
      <c r="B337" s="42" t="s">
        <v>11249</v>
      </c>
      <c r="C337" s="30" t="s">
        <v>2834</v>
      </c>
    </row>
    <row r="338" spans="1:3" ht="19" customHeight="1" x14ac:dyDescent="0.35">
      <c r="A338" s="22" t="s">
        <v>1232</v>
      </c>
      <c r="B338" s="42" t="s">
        <v>1977</v>
      </c>
      <c r="C338" s="30" t="s">
        <v>3818</v>
      </c>
    </row>
    <row r="339" spans="1:3" ht="19" customHeight="1" x14ac:dyDescent="0.35">
      <c r="A339" s="22" t="s">
        <v>481</v>
      </c>
      <c r="B339" s="42" t="s">
        <v>11034</v>
      </c>
      <c r="C339" s="30" t="s">
        <v>6748</v>
      </c>
    </row>
    <row r="340" spans="1:3" ht="19" customHeight="1" x14ac:dyDescent="0.35">
      <c r="A340" s="22" t="s">
        <v>662</v>
      </c>
      <c r="B340" s="42" t="s">
        <v>4600</v>
      </c>
      <c r="C340" s="30" t="s">
        <v>5468</v>
      </c>
    </row>
    <row r="341" spans="1:3" ht="19" customHeight="1" x14ac:dyDescent="0.35">
      <c r="A341" s="22" t="s">
        <v>3471</v>
      </c>
      <c r="B341" s="42" t="s">
        <v>11570</v>
      </c>
      <c r="C341" s="30" t="s">
        <v>8331</v>
      </c>
    </row>
    <row r="342" spans="1:3" ht="19" customHeight="1" x14ac:dyDescent="0.35">
      <c r="A342" s="22" t="s">
        <v>1263</v>
      </c>
      <c r="B342" s="42" t="s">
        <v>7718</v>
      </c>
      <c r="C342" s="30" t="s">
        <v>3404</v>
      </c>
    </row>
    <row r="343" spans="1:3" ht="19" customHeight="1" x14ac:dyDescent="0.35">
      <c r="A343" s="22" t="s">
        <v>2823</v>
      </c>
      <c r="B343" s="42" t="s">
        <v>4455</v>
      </c>
      <c r="C343" s="30" t="s">
        <v>5469</v>
      </c>
    </row>
    <row r="344" spans="1:3" ht="19" customHeight="1" x14ac:dyDescent="0.35">
      <c r="A344" s="22" t="s">
        <v>4859</v>
      </c>
      <c r="B344" s="42" t="s">
        <v>8332</v>
      </c>
      <c r="C344" s="30" t="s">
        <v>4937</v>
      </c>
    </row>
    <row r="345" spans="1:3" ht="19" customHeight="1" x14ac:dyDescent="0.35">
      <c r="A345" s="22" t="s">
        <v>6085</v>
      </c>
      <c r="B345" s="42" t="s">
        <v>5188</v>
      </c>
      <c r="C345" s="30" t="s">
        <v>5187</v>
      </c>
    </row>
    <row r="346" spans="1:3" ht="19" customHeight="1" x14ac:dyDescent="0.35">
      <c r="A346" s="22" t="s">
        <v>2763</v>
      </c>
      <c r="B346" s="42" t="s">
        <v>8386</v>
      </c>
      <c r="C346" s="30" t="s">
        <v>5470</v>
      </c>
    </row>
    <row r="347" spans="1:3" ht="19" customHeight="1" x14ac:dyDescent="0.35">
      <c r="A347" s="22" t="s">
        <v>1264</v>
      </c>
      <c r="B347" s="42" t="s">
        <v>1265</v>
      </c>
      <c r="C347" s="30" t="s">
        <v>3405</v>
      </c>
    </row>
    <row r="348" spans="1:3" ht="19" customHeight="1" x14ac:dyDescent="0.35">
      <c r="A348" s="22" t="s">
        <v>4905</v>
      </c>
      <c r="B348" s="42" t="s">
        <v>5001</v>
      </c>
      <c r="C348" s="30" t="s">
        <v>4961</v>
      </c>
    </row>
    <row r="349" spans="1:3" ht="19" customHeight="1" x14ac:dyDescent="0.35">
      <c r="A349" s="22" t="s">
        <v>4833</v>
      </c>
      <c r="B349" s="42" t="s">
        <v>8954</v>
      </c>
      <c r="C349" s="30" t="s">
        <v>4944</v>
      </c>
    </row>
    <row r="350" spans="1:3" ht="19" customHeight="1" x14ac:dyDescent="0.35">
      <c r="A350" s="22" t="s">
        <v>5224</v>
      </c>
      <c r="B350" s="42" t="s">
        <v>7928</v>
      </c>
      <c r="C350" s="30" t="s">
        <v>5223</v>
      </c>
    </row>
    <row r="351" spans="1:3" ht="19" customHeight="1" x14ac:dyDescent="0.35">
      <c r="A351" s="22" t="s">
        <v>6307</v>
      </c>
      <c r="B351" s="42" t="s">
        <v>6308</v>
      </c>
      <c r="C351" s="30" t="s">
        <v>6306</v>
      </c>
    </row>
    <row r="352" spans="1:3" ht="19" customHeight="1" x14ac:dyDescent="0.35">
      <c r="A352" s="22" t="s">
        <v>6203</v>
      </c>
      <c r="B352" s="42" t="s">
        <v>6236</v>
      </c>
      <c r="C352" s="30" t="s">
        <v>6208</v>
      </c>
    </row>
    <row r="353" spans="1:3" ht="19" customHeight="1" x14ac:dyDescent="0.35">
      <c r="A353" s="22" t="s">
        <v>4245</v>
      </c>
      <c r="B353" s="42" t="s">
        <v>10550</v>
      </c>
      <c r="C353" s="30" t="s">
        <v>7745</v>
      </c>
    </row>
    <row r="354" spans="1:3" ht="19" customHeight="1" x14ac:dyDescent="0.35">
      <c r="A354" s="22" t="s">
        <v>457</v>
      </c>
      <c r="B354" s="42" t="s">
        <v>7691</v>
      </c>
      <c r="C354" s="30" t="s">
        <v>5471</v>
      </c>
    </row>
    <row r="355" spans="1:3" ht="19" customHeight="1" x14ac:dyDescent="0.35">
      <c r="A355" s="22" t="s">
        <v>4686</v>
      </c>
      <c r="B355" s="42" t="s">
        <v>4687</v>
      </c>
      <c r="C355" s="30" t="s">
        <v>5472</v>
      </c>
    </row>
    <row r="356" spans="1:3" ht="19" customHeight="1" x14ac:dyDescent="0.35">
      <c r="A356" s="22" t="s">
        <v>4849</v>
      </c>
      <c r="B356" s="42" t="s">
        <v>4907</v>
      </c>
      <c r="C356" s="30" t="s">
        <v>4850</v>
      </c>
    </row>
    <row r="357" spans="1:3" ht="19" customHeight="1" x14ac:dyDescent="0.35">
      <c r="A357" s="22" t="s">
        <v>3409</v>
      </c>
      <c r="B357" s="42" t="s">
        <v>2674</v>
      </c>
      <c r="C357" s="30" t="s">
        <v>3408</v>
      </c>
    </row>
    <row r="358" spans="1:3" ht="19" customHeight="1" x14ac:dyDescent="0.35">
      <c r="A358" s="22" t="s">
        <v>2333</v>
      </c>
      <c r="B358" s="42" t="s">
        <v>8098</v>
      </c>
      <c r="C358" s="30" t="s">
        <v>3893</v>
      </c>
    </row>
    <row r="359" spans="1:3" ht="19" customHeight="1" x14ac:dyDescent="0.35">
      <c r="A359" s="22" t="s">
        <v>461</v>
      </c>
      <c r="B359" s="42" t="s">
        <v>6833</v>
      </c>
      <c r="C359" s="30" t="s">
        <v>5473</v>
      </c>
    </row>
    <row r="360" spans="1:3" ht="19" customHeight="1" x14ac:dyDescent="0.35">
      <c r="A360" s="22" t="s">
        <v>462</v>
      </c>
      <c r="B360" s="42" t="s">
        <v>463</v>
      </c>
      <c r="C360" s="30" t="s">
        <v>5474</v>
      </c>
    </row>
    <row r="361" spans="1:3" ht="19" customHeight="1" x14ac:dyDescent="0.35">
      <c r="A361" s="22" t="s">
        <v>464</v>
      </c>
      <c r="B361" s="42" t="s">
        <v>465</v>
      </c>
      <c r="C361" s="30" t="s">
        <v>8031</v>
      </c>
    </row>
    <row r="362" spans="1:3" ht="19" customHeight="1" x14ac:dyDescent="0.35">
      <c r="A362" s="22" t="s">
        <v>466</v>
      </c>
      <c r="B362" s="42" t="s">
        <v>11251</v>
      </c>
      <c r="C362" s="30" t="s">
        <v>5475</v>
      </c>
    </row>
    <row r="363" spans="1:3" ht="19" customHeight="1" x14ac:dyDescent="0.35">
      <c r="A363" s="22" t="s">
        <v>468</v>
      </c>
      <c r="B363" s="42" t="s">
        <v>469</v>
      </c>
      <c r="C363" s="30" t="s">
        <v>5476</v>
      </c>
    </row>
    <row r="364" spans="1:3" ht="19" customHeight="1" x14ac:dyDescent="0.35">
      <c r="A364" s="22" t="s">
        <v>5228</v>
      </c>
      <c r="B364" s="42" t="s">
        <v>5229</v>
      </c>
      <c r="C364" s="30" t="s">
        <v>5227</v>
      </c>
    </row>
    <row r="365" spans="1:3" ht="19" customHeight="1" x14ac:dyDescent="0.35">
      <c r="A365" s="22" t="s">
        <v>5111</v>
      </c>
      <c r="B365" s="42" t="s">
        <v>5112</v>
      </c>
      <c r="C365" s="30" t="s">
        <v>5115</v>
      </c>
    </row>
    <row r="366" spans="1:3" ht="19" customHeight="1" x14ac:dyDescent="0.35">
      <c r="A366" s="22" t="s">
        <v>471</v>
      </c>
      <c r="B366" s="42" t="s">
        <v>472</v>
      </c>
      <c r="C366" s="30" t="s">
        <v>5477</v>
      </c>
    </row>
    <row r="367" spans="1:3" ht="19" customHeight="1" x14ac:dyDescent="0.35">
      <c r="A367" s="22" t="s">
        <v>473</v>
      </c>
      <c r="B367" s="42" t="s">
        <v>474</v>
      </c>
      <c r="C367" s="30" t="s">
        <v>5478</v>
      </c>
    </row>
    <row r="368" spans="1:3" ht="19" customHeight="1" x14ac:dyDescent="0.35">
      <c r="A368" s="22" t="s">
        <v>475</v>
      </c>
      <c r="B368" s="42" t="s">
        <v>4528</v>
      </c>
      <c r="C368" s="30" t="s">
        <v>5479</v>
      </c>
    </row>
    <row r="369" spans="1:4" ht="19" customHeight="1" x14ac:dyDescent="0.35">
      <c r="A369" s="22" t="s">
        <v>4792</v>
      </c>
      <c r="B369" s="42" t="s">
        <v>4793</v>
      </c>
      <c r="C369" s="30" t="s">
        <v>5480</v>
      </c>
      <c r="D369" s="30"/>
    </row>
    <row r="370" spans="1:4" ht="19" customHeight="1" x14ac:dyDescent="0.35">
      <c r="A370" s="22" t="s">
        <v>476</v>
      </c>
      <c r="B370" s="42" t="s">
        <v>477</v>
      </c>
      <c r="C370" s="30" t="s">
        <v>5481</v>
      </c>
    </row>
    <row r="371" spans="1:4" ht="19" customHeight="1" x14ac:dyDescent="0.35">
      <c r="A371" s="22" t="s">
        <v>6126</v>
      </c>
      <c r="B371" s="42" t="s">
        <v>6127</v>
      </c>
      <c r="C371" s="30" t="s">
        <v>6125</v>
      </c>
    </row>
    <row r="372" spans="1:4" ht="19" customHeight="1" x14ac:dyDescent="0.35">
      <c r="A372" s="22" t="s">
        <v>1822</v>
      </c>
      <c r="B372" s="42" t="s">
        <v>4423</v>
      </c>
      <c r="C372" s="38" t="s">
        <v>5482</v>
      </c>
    </row>
    <row r="373" spans="1:4" ht="19" customHeight="1" x14ac:dyDescent="0.35">
      <c r="A373" s="22" t="s">
        <v>2100</v>
      </c>
      <c r="B373" s="42" t="s">
        <v>2101</v>
      </c>
      <c r="C373" s="38" t="s">
        <v>5483</v>
      </c>
    </row>
    <row r="374" spans="1:4" ht="19" customHeight="1" x14ac:dyDescent="0.35">
      <c r="A374" s="22" t="s">
        <v>6169</v>
      </c>
      <c r="B374" s="42" t="s">
        <v>6625</v>
      </c>
      <c r="C374" s="30" t="s">
        <v>6168</v>
      </c>
    </row>
    <row r="375" spans="1:4" ht="19" customHeight="1" x14ac:dyDescent="0.35">
      <c r="A375" s="22" t="s">
        <v>2129</v>
      </c>
      <c r="B375" s="42" t="s">
        <v>6835</v>
      </c>
      <c r="C375" s="38" t="s">
        <v>5485</v>
      </c>
    </row>
    <row r="376" spans="1:4" ht="19" customHeight="1" x14ac:dyDescent="0.35">
      <c r="A376" s="22" t="s">
        <v>231</v>
      </c>
      <c r="B376" s="42" t="s">
        <v>11035</v>
      </c>
      <c r="C376" s="38" t="s">
        <v>5486</v>
      </c>
    </row>
    <row r="377" spans="1:4" ht="19" customHeight="1" x14ac:dyDescent="0.35">
      <c r="A377" s="22" t="s">
        <v>2130</v>
      </c>
      <c r="B377" s="42" t="s">
        <v>4813</v>
      </c>
      <c r="C377" s="38" t="s">
        <v>5487</v>
      </c>
    </row>
    <row r="378" spans="1:4" ht="19" customHeight="1" x14ac:dyDescent="0.35">
      <c r="A378" s="22" t="s">
        <v>5209</v>
      </c>
      <c r="B378" s="42" t="s">
        <v>11787</v>
      </c>
      <c r="C378" s="30" t="s">
        <v>5208</v>
      </c>
    </row>
    <row r="379" spans="1:4" ht="19" customHeight="1" x14ac:dyDescent="0.35">
      <c r="A379" s="22" t="s">
        <v>478</v>
      </c>
      <c r="B379" s="42" t="s">
        <v>6834</v>
      </c>
      <c r="C379" s="38" t="s">
        <v>5488</v>
      </c>
    </row>
    <row r="380" spans="1:4" ht="19" customHeight="1" x14ac:dyDescent="0.35">
      <c r="A380" s="22" t="s">
        <v>1829</v>
      </c>
      <c r="B380" s="42" t="s">
        <v>2660</v>
      </c>
      <c r="C380" s="38" t="s">
        <v>5489</v>
      </c>
    </row>
    <row r="381" spans="1:4" ht="19" customHeight="1" x14ac:dyDescent="0.35">
      <c r="A381" s="22" t="s">
        <v>2102</v>
      </c>
      <c r="B381" s="42" t="s">
        <v>2802</v>
      </c>
      <c r="C381" s="38" t="s">
        <v>5490</v>
      </c>
    </row>
    <row r="382" spans="1:4" ht="19" customHeight="1" x14ac:dyDescent="0.35">
      <c r="A382" s="22" t="s">
        <v>5083</v>
      </c>
      <c r="B382" s="42" t="s">
        <v>5086</v>
      </c>
      <c r="C382" s="30" t="s">
        <v>5087</v>
      </c>
    </row>
    <row r="383" spans="1:4" ht="19" customHeight="1" x14ac:dyDescent="0.35">
      <c r="A383" s="22" t="s">
        <v>2119</v>
      </c>
      <c r="B383" s="42" t="s">
        <v>2803</v>
      </c>
      <c r="C383" s="38" t="s">
        <v>5491</v>
      </c>
    </row>
    <row r="384" spans="1:4" ht="19" customHeight="1" x14ac:dyDescent="0.35">
      <c r="A384" s="22" t="s">
        <v>4229</v>
      </c>
      <c r="B384" s="42" t="s">
        <v>4231</v>
      </c>
      <c r="C384" s="38" t="s">
        <v>4230</v>
      </c>
    </row>
    <row r="385" spans="1:4" ht="19" customHeight="1" x14ac:dyDescent="0.35">
      <c r="A385" s="22" t="s">
        <v>7069</v>
      </c>
      <c r="B385" s="42" t="s">
        <v>8620</v>
      </c>
      <c r="C385" s="30" t="s">
        <v>7259</v>
      </c>
    </row>
    <row r="386" spans="1:4" ht="19" customHeight="1" x14ac:dyDescent="0.35">
      <c r="A386" s="22" t="s">
        <v>479</v>
      </c>
      <c r="B386" s="42" t="s">
        <v>9076</v>
      </c>
      <c r="C386" s="38" t="s">
        <v>5492</v>
      </c>
    </row>
    <row r="387" spans="1:4" ht="19" customHeight="1" x14ac:dyDescent="0.35">
      <c r="A387" s="22" t="s">
        <v>1823</v>
      </c>
      <c r="B387" s="42" t="s">
        <v>1446</v>
      </c>
      <c r="C387" s="38" t="s">
        <v>5493</v>
      </c>
      <c r="D387" s="30" t="s">
        <v>4754</v>
      </c>
    </row>
    <row r="388" spans="1:4" ht="19" customHeight="1" x14ac:dyDescent="0.35">
      <c r="A388" s="22" t="s">
        <v>1830</v>
      </c>
      <c r="B388" s="42" t="s">
        <v>1831</v>
      </c>
      <c r="C388" s="38" t="s">
        <v>5494</v>
      </c>
    </row>
    <row r="389" spans="1:4" ht="19" customHeight="1" x14ac:dyDescent="0.35">
      <c r="A389" s="22" t="s">
        <v>2098</v>
      </c>
      <c r="B389" s="42" t="s">
        <v>2099</v>
      </c>
      <c r="C389" s="38" t="s">
        <v>5495</v>
      </c>
    </row>
    <row r="390" spans="1:4" ht="19" customHeight="1" x14ac:dyDescent="0.35">
      <c r="A390" s="22" t="s">
        <v>2108</v>
      </c>
      <c r="B390" s="42" t="s">
        <v>4755</v>
      </c>
      <c r="C390" s="38" t="s">
        <v>5496</v>
      </c>
    </row>
    <row r="391" spans="1:4" ht="19" customHeight="1" x14ac:dyDescent="0.35">
      <c r="A391" s="22" t="s">
        <v>1202</v>
      </c>
      <c r="B391" s="42" t="s">
        <v>9078</v>
      </c>
      <c r="C391" s="30" t="s">
        <v>2826</v>
      </c>
    </row>
    <row r="392" spans="1:4" ht="19" customHeight="1" x14ac:dyDescent="0.35">
      <c r="A392" s="22" t="s">
        <v>6194</v>
      </c>
      <c r="B392" s="42" t="s">
        <v>9079</v>
      </c>
      <c r="C392" s="30" t="s">
        <v>6193</v>
      </c>
    </row>
    <row r="393" spans="1:4" ht="19" customHeight="1" x14ac:dyDescent="0.35">
      <c r="A393" s="22" t="s">
        <v>1206</v>
      </c>
      <c r="B393" s="42" t="s">
        <v>9081</v>
      </c>
      <c r="C393" s="30" t="s">
        <v>2831</v>
      </c>
    </row>
    <row r="394" spans="1:4" ht="19" customHeight="1" x14ac:dyDescent="0.35">
      <c r="A394" s="22" t="s">
        <v>2388</v>
      </c>
      <c r="B394" s="42" t="s">
        <v>4226</v>
      </c>
      <c r="C394" s="38" t="s">
        <v>4225</v>
      </c>
    </row>
    <row r="395" spans="1:4" ht="19" customHeight="1" x14ac:dyDescent="0.35">
      <c r="A395" s="22" t="s">
        <v>1213</v>
      </c>
      <c r="B395" s="42" t="s">
        <v>9082</v>
      </c>
      <c r="C395" s="38" t="s">
        <v>2842</v>
      </c>
      <c r="D395" s="30" t="s">
        <v>4756</v>
      </c>
    </row>
    <row r="396" spans="1:4" ht="19" customHeight="1" x14ac:dyDescent="0.35">
      <c r="A396" s="22" t="s">
        <v>1212</v>
      </c>
      <c r="B396" s="42" t="s">
        <v>9083</v>
      </c>
      <c r="C396" s="30" t="s">
        <v>2841</v>
      </c>
      <c r="D396" s="30" t="s">
        <v>7371</v>
      </c>
    </row>
    <row r="397" spans="1:4" ht="19" customHeight="1" x14ac:dyDescent="0.35">
      <c r="A397" s="28" t="s">
        <v>10350</v>
      </c>
      <c r="B397" s="47" t="s">
        <v>10352</v>
      </c>
      <c r="C397" s="30" t="s">
        <v>10351</v>
      </c>
    </row>
    <row r="398" spans="1:4" ht="19" customHeight="1" x14ac:dyDescent="0.35">
      <c r="A398" s="22" t="s">
        <v>1826</v>
      </c>
      <c r="B398" s="42" t="s">
        <v>4636</v>
      </c>
      <c r="C398" s="38" t="s">
        <v>4635</v>
      </c>
    </row>
    <row r="399" spans="1:4" ht="19" customHeight="1" x14ac:dyDescent="0.35">
      <c r="A399" s="22" t="s">
        <v>1827</v>
      </c>
      <c r="B399" s="42" t="s">
        <v>1828</v>
      </c>
      <c r="C399" s="38" t="s">
        <v>5497</v>
      </c>
      <c r="D399" s="6" t="s">
        <v>12615</v>
      </c>
    </row>
    <row r="400" spans="1:4" ht="19" customHeight="1" x14ac:dyDescent="0.35">
      <c r="A400" s="22" t="s">
        <v>1832</v>
      </c>
      <c r="B400" s="42" t="s">
        <v>8333</v>
      </c>
      <c r="C400" s="38" t="s">
        <v>5498</v>
      </c>
      <c r="D400" s="30" t="s">
        <v>7372</v>
      </c>
    </row>
    <row r="401" spans="1:4" ht="19" customHeight="1" x14ac:dyDescent="0.35">
      <c r="A401" s="22" t="s">
        <v>7254</v>
      </c>
      <c r="B401" s="42" t="s">
        <v>7635</v>
      </c>
      <c r="C401" s="30" t="s">
        <v>7253</v>
      </c>
    </row>
    <row r="402" spans="1:4" ht="19" customHeight="1" x14ac:dyDescent="0.35">
      <c r="A402" s="22" t="s">
        <v>1139</v>
      </c>
      <c r="B402" s="42" t="s">
        <v>1140</v>
      </c>
      <c r="C402" s="30" t="s">
        <v>5499</v>
      </c>
    </row>
    <row r="403" spans="1:4" ht="19" customHeight="1" x14ac:dyDescent="0.35">
      <c r="A403" s="22" t="s">
        <v>7083</v>
      </c>
      <c r="B403" s="42" t="s">
        <v>7330</v>
      </c>
      <c r="C403" s="30" t="s">
        <v>7277</v>
      </c>
    </row>
    <row r="404" spans="1:4" ht="19" customHeight="1" x14ac:dyDescent="0.35">
      <c r="A404" s="22" t="s">
        <v>2106</v>
      </c>
      <c r="B404" s="42" t="s">
        <v>2107</v>
      </c>
      <c r="C404" s="38" t="s">
        <v>5500</v>
      </c>
    </row>
    <row r="405" spans="1:4" ht="19" customHeight="1" x14ac:dyDescent="0.35">
      <c r="A405" s="22" t="s">
        <v>1199</v>
      </c>
      <c r="B405" s="42" t="s">
        <v>8335</v>
      </c>
      <c r="C405" s="30" t="s">
        <v>3208</v>
      </c>
      <c r="D405" s="30" t="s">
        <v>8334</v>
      </c>
    </row>
    <row r="406" spans="1:4" ht="19" customHeight="1" x14ac:dyDescent="0.35">
      <c r="A406" s="22" t="s">
        <v>1200</v>
      </c>
      <c r="B406" s="42" t="s">
        <v>4440</v>
      </c>
      <c r="C406" s="30" t="s">
        <v>2824</v>
      </c>
      <c r="D406" s="30" t="s">
        <v>6846</v>
      </c>
    </row>
    <row r="407" spans="1:4" ht="19" customHeight="1" x14ac:dyDescent="0.35">
      <c r="A407" s="22" t="s">
        <v>8697</v>
      </c>
      <c r="B407" s="42" t="s">
        <v>8699</v>
      </c>
      <c r="C407" s="30" t="s">
        <v>8700</v>
      </c>
      <c r="D407" s="30" t="s">
        <v>8701</v>
      </c>
    </row>
    <row r="408" spans="1:4" ht="19" customHeight="1" x14ac:dyDescent="0.35">
      <c r="A408" s="22" t="s">
        <v>2115</v>
      </c>
      <c r="B408" s="42" t="s">
        <v>2116</v>
      </c>
      <c r="C408" s="38" t="s">
        <v>5501</v>
      </c>
    </row>
    <row r="409" spans="1:4" ht="19" customHeight="1" x14ac:dyDescent="0.35">
      <c r="A409" s="22" t="s">
        <v>2117</v>
      </c>
      <c r="B409" s="42" t="s">
        <v>2118</v>
      </c>
      <c r="C409" s="38" t="s">
        <v>5502</v>
      </c>
    </row>
    <row r="410" spans="1:4" ht="19" customHeight="1" x14ac:dyDescent="0.35">
      <c r="A410" s="22" t="s">
        <v>2123</v>
      </c>
      <c r="B410" s="42" t="s">
        <v>1445</v>
      </c>
      <c r="C410" s="38" t="s">
        <v>5504</v>
      </c>
    </row>
    <row r="411" spans="1:4" ht="19" customHeight="1" x14ac:dyDescent="0.35">
      <c r="A411" s="22" t="s">
        <v>2124</v>
      </c>
      <c r="B411" s="42" t="s">
        <v>11037</v>
      </c>
      <c r="C411" s="30" t="s">
        <v>3885</v>
      </c>
    </row>
    <row r="412" spans="1:4" ht="19" customHeight="1" x14ac:dyDescent="0.35">
      <c r="A412" s="22" t="s">
        <v>2131</v>
      </c>
      <c r="B412" s="42" t="s">
        <v>2132</v>
      </c>
      <c r="C412" s="38" t="s">
        <v>5505</v>
      </c>
    </row>
    <row r="413" spans="1:4" ht="19" customHeight="1" x14ac:dyDescent="0.35">
      <c r="A413" s="22" t="s">
        <v>2134</v>
      </c>
      <c r="B413" s="42" t="s">
        <v>2135</v>
      </c>
      <c r="C413" s="38" t="s">
        <v>5506</v>
      </c>
    </row>
    <row r="414" spans="1:4" ht="19" customHeight="1" x14ac:dyDescent="0.35">
      <c r="A414" s="22" t="s">
        <v>1824</v>
      </c>
      <c r="B414" s="42" t="s">
        <v>1825</v>
      </c>
      <c r="C414" s="38" t="s">
        <v>5507</v>
      </c>
    </row>
    <row r="415" spans="1:4" ht="19" customHeight="1" x14ac:dyDescent="0.35">
      <c r="A415" s="28" t="s">
        <v>8973</v>
      </c>
      <c r="B415" s="42" t="s">
        <v>9086</v>
      </c>
      <c r="C415" s="30" t="s">
        <v>8739</v>
      </c>
      <c r="D415" s="30" t="s">
        <v>8740</v>
      </c>
    </row>
    <row r="416" spans="1:4" ht="19" customHeight="1" x14ac:dyDescent="0.35">
      <c r="A416" s="22" t="s">
        <v>986</v>
      </c>
      <c r="B416" s="42" t="s">
        <v>9087</v>
      </c>
      <c r="C416" s="38" t="s">
        <v>5508</v>
      </c>
    </row>
    <row r="417" spans="1:4" ht="19" customHeight="1" x14ac:dyDescent="0.35">
      <c r="A417" s="22" t="s">
        <v>2103</v>
      </c>
      <c r="B417" s="42" t="s">
        <v>2104</v>
      </c>
      <c r="C417" s="38" t="s">
        <v>5509</v>
      </c>
    </row>
    <row r="418" spans="1:4" ht="19" customHeight="1" x14ac:dyDescent="0.35">
      <c r="A418" s="22" t="s">
        <v>2105</v>
      </c>
      <c r="B418" s="107" t="s">
        <v>12623</v>
      </c>
      <c r="C418" s="38" t="s">
        <v>5510</v>
      </c>
    </row>
    <row r="419" spans="1:4" ht="19" customHeight="1" x14ac:dyDescent="0.35">
      <c r="A419" s="22" t="s">
        <v>2111</v>
      </c>
      <c r="B419" s="42" t="s">
        <v>2112</v>
      </c>
      <c r="C419" s="38" t="s">
        <v>5511</v>
      </c>
    </row>
    <row r="420" spans="1:4" ht="19" customHeight="1" x14ac:dyDescent="0.35">
      <c r="A420" s="22" t="s">
        <v>2113</v>
      </c>
      <c r="B420" s="42" t="s">
        <v>2114</v>
      </c>
      <c r="C420" s="38" t="s">
        <v>5512</v>
      </c>
    </row>
    <row r="421" spans="1:4" ht="19" customHeight="1" x14ac:dyDescent="0.35">
      <c r="A421" s="22" t="s">
        <v>6166</v>
      </c>
      <c r="B421" s="42" t="s">
        <v>10560</v>
      </c>
      <c r="C421" s="30" t="s">
        <v>6165</v>
      </c>
      <c r="D421" s="30" t="s">
        <v>9946</v>
      </c>
    </row>
    <row r="422" spans="1:4" ht="19" customHeight="1" x14ac:dyDescent="0.35">
      <c r="A422" s="22" t="s">
        <v>8679</v>
      </c>
      <c r="B422" s="42" t="s">
        <v>8815</v>
      </c>
      <c r="C422" s="30" t="s">
        <v>8814</v>
      </c>
    </row>
    <row r="423" spans="1:4" ht="19" customHeight="1" x14ac:dyDescent="0.35">
      <c r="A423" s="22" t="s">
        <v>987</v>
      </c>
      <c r="B423" s="42" t="s">
        <v>988</v>
      </c>
      <c r="C423" s="38" t="s">
        <v>5513</v>
      </c>
    </row>
    <row r="424" spans="1:4" ht="19" customHeight="1" x14ac:dyDescent="0.35">
      <c r="A424" s="22" t="s">
        <v>2122</v>
      </c>
      <c r="B424" s="42" t="s">
        <v>2661</v>
      </c>
      <c r="C424" s="38" t="s">
        <v>5514</v>
      </c>
    </row>
    <row r="425" spans="1:4" ht="19" customHeight="1" x14ac:dyDescent="0.35">
      <c r="A425" s="22" t="s">
        <v>2125</v>
      </c>
      <c r="B425" s="42" t="s">
        <v>2126</v>
      </c>
      <c r="C425" s="38" t="s">
        <v>5515</v>
      </c>
    </row>
    <row r="426" spans="1:4" ht="19" customHeight="1" x14ac:dyDescent="0.35">
      <c r="A426" s="22" t="s">
        <v>2136</v>
      </c>
      <c r="B426" s="42" t="s">
        <v>9088</v>
      </c>
      <c r="C426" s="38" t="s">
        <v>5516</v>
      </c>
    </row>
    <row r="427" spans="1:4" ht="19" customHeight="1" x14ac:dyDescent="0.35">
      <c r="A427" s="22" t="s">
        <v>2138</v>
      </c>
      <c r="B427" s="42" t="s">
        <v>8337</v>
      </c>
      <c r="C427" s="30" t="s">
        <v>5517</v>
      </c>
    </row>
    <row r="428" spans="1:4" ht="19" customHeight="1" x14ac:dyDescent="0.35">
      <c r="A428" s="22" t="s">
        <v>8959</v>
      </c>
      <c r="B428" s="42" t="s">
        <v>8965</v>
      </c>
      <c r="C428" s="30" t="s">
        <v>8958</v>
      </c>
    </row>
    <row r="429" spans="1:4" ht="19" customHeight="1" x14ac:dyDescent="0.35">
      <c r="A429" s="22" t="s">
        <v>2139</v>
      </c>
      <c r="B429" s="42" t="s">
        <v>2140</v>
      </c>
      <c r="C429" s="30" t="s">
        <v>5518</v>
      </c>
    </row>
    <row r="430" spans="1:4" ht="19" customHeight="1" x14ac:dyDescent="0.35">
      <c r="A430" s="22" t="s">
        <v>2141</v>
      </c>
      <c r="B430" s="42" t="s">
        <v>2142</v>
      </c>
      <c r="C430" s="30" t="s">
        <v>5519</v>
      </c>
    </row>
    <row r="431" spans="1:4" ht="19" customHeight="1" x14ac:dyDescent="0.35">
      <c r="A431" s="22" t="s">
        <v>2143</v>
      </c>
      <c r="B431" s="42" t="s">
        <v>6836</v>
      </c>
      <c r="C431" s="30" t="s">
        <v>5520</v>
      </c>
    </row>
    <row r="432" spans="1:4" ht="19" customHeight="1" x14ac:dyDescent="0.35">
      <c r="A432" s="22" t="s">
        <v>2146</v>
      </c>
      <c r="B432" s="42" t="s">
        <v>9089</v>
      </c>
      <c r="C432" s="30" t="s">
        <v>5522</v>
      </c>
    </row>
    <row r="433" spans="1:3" ht="19" customHeight="1" x14ac:dyDescent="0.35">
      <c r="A433" s="22" t="s">
        <v>2383</v>
      </c>
      <c r="B433" s="42" t="s">
        <v>4221</v>
      </c>
      <c r="C433" s="30" t="s">
        <v>4220</v>
      </c>
    </row>
    <row r="434" spans="1:3" ht="19" customHeight="1" x14ac:dyDescent="0.35">
      <c r="A434" s="22" t="s">
        <v>8591</v>
      </c>
      <c r="B434" s="42" t="s">
        <v>8659</v>
      </c>
      <c r="C434" s="30" t="s">
        <v>8590</v>
      </c>
    </row>
    <row r="435" spans="1:3" ht="19" customHeight="1" x14ac:dyDescent="0.35">
      <c r="A435" s="22" t="s">
        <v>2147</v>
      </c>
      <c r="B435" s="42" t="s">
        <v>1444</v>
      </c>
      <c r="C435" s="30" t="s">
        <v>5523</v>
      </c>
    </row>
    <row r="436" spans="1:3" ht="19" customHeight="1" x14ac:dyDescent="0.35">
      <c r="A436" s="22" t="s">
        <v>2148</v>
      </c>
      <c r="B436" s="42" t="s">
        <v>8099</v>
      </c>
      <c r="C436" s="30" t="s">
        <v>5524</v>
      </c>
    </row>
    <row r="437" spans="1:3" ht="19" customHeight="1" x14ac:dyDescent="0.35">
      <c r="A437" s="22" t="s">
        <v>2149</v>
      </c>
      <c r="B437" s="42" t="s">
        <v>2150</v>
      </c>
      <c r="C437" s="30" t="s">
        <v>5525</v>
      </c>
    </row>
    <row r="438" spans="1:3" ht="19" customHeight="1" x14ac:dyDescent="0.35">
      <c r="A438" s="22" t="s">
        <v>2151</v>
      </c>
      <c r="B438" s="42" t="s">
        <v>10279</v>
      </c>
      <c r="C438" s="30" t="s">
        <v>5526</v>
      </c>
    </row>
    <row r="439" spans="1:3" ht="19" customHeight="1" x14ac:dyDescent="0.35">
      <c r="A439" s="22" t="s">
        <v>2152</v>
      </c>
      <c r="B439" s="42" t="s">
        <v>2153</v>
      </c>
      <c r="C439" s="30" t="s">
        <v>5527</v>
      </c>
    </row>
    <row r="440" spans="1:3" ht="19" customHeight="1" x14ac:dyDescent="0.35">
      <c r="A440" s="22" t="s">
        <v>2154</v>
      </c>
      <c r="B440" s="42" t="s">
        <v>7375</v>
      </c>
      <c r="C440" s="30" t="s">
        <v>5528</v>
      </c>
    </row>
    <row r="441" spans="1:3" ht="19" customHeight="1" x14ac:dyDescent="0.35">
      <c r="A441" s="22" t="s">
        <v>2155</v>
      </c>
      <c r="B441" s="42" t="s">
        <v>2156</v>
      </c>
      <c r="C441" s="30" t="s">
        <v>5529</v>
      </c>
    </row>
    <row r="442" spans="1:3" ht="19" customHeight="1" x14ac:dyDescent="0.35">
      <c r="A442" s="22" t="s">
        <v>2157</v>
      </c>
      <c r="B442" s="42" t="s">
        <v>7719</v>
      </c>
      <c r="C442" s="30" t="s">
        <v>5530</v>
      </c>
    </row>
    <row r="443" spans="1:3" ht="19" customHeight="1" x14ac:dyDescent="0.35">
      <c r="A443" s="22" t="s">
        <v>2581</v>
      </c>
      <c r="B443" s="42" t="s">
        <v>2794</v>
      </c>
      <c r="C443" s="30" t="s">
        <v>5531</v>
      </c>
    </row>
    <row r="444" spans="1:3" ht="19" customHeight="1" x14ac:dyDescent="0.35">
      <c r="A444" s="22" t="s">
        <v>2690</v>
      </c>
      <c r="B444" s="42" t="s">
        <v>8338</v>
      </c>
      <c r="C444" s="30" t="s">
        <v>5532</v>
      </c>
    </row>
    <row r="445" spans="1:3" ht="19" customHeight="1" x14ac:dyDescent="0.35">
      <c r="A445" s="22" t="s">
        <v>2158</v>
      </c>
      <c r="B445" s="42" t="s">
        <v>7746</v>
      </c>
      <c r="C445" s="30" t="s">
        <v>5533</v>
      </c>
    </row>
    <row r="446" spans="1:3" ht="19" customHeight="1" x14ac:dyDescent="0.35">
      <c r="A446" s="22" t="s">
        <v>2159</v>
      </c>
      <c r="B446" s="42" t="s">
        <v>8100</v>
      </c>
      <c r="C446" s="30" t="s">
        <v>5534</v>
      </c>
    </row>
    <row r="447" spans="1:3" ht="19" customHeight="1" x14ac:dyDescent="0.35">
      <c r="A447" s="22" t="s">
        <v>2160</v>
      </c>
      <c r="B447" s="42" t="s">
        <v>7376</v>
      </c>
      <c r="C447" s="30" t="s">
        <v>5535</v>
      </c>
    </row>
    <row r="448" spans="1:3" ht="19" customHeight="1" x14ac:dyDescent="0.35">
      <c r="A448" s="22" t="s">
        <v>2161</v>
      </c>
      <c r="B448" s="42" t="s">
        <v>2162</v>
      </c>
      <c r="C448" s="30" t="s">
        <v>5536</v>
      </c>
    </row>
    <row r="449" spans="1:3" ht="19" customHeight="1" x14ac:dyDescent="0.35">
      <c r="A449" s="22" t="s">
        <v>2163</v>
      </c>
      <c r="B449" s="42" t="s">
        <v>7931</v>
      </c>
      <c r="C449" s="30" t="s">
        <v>5537</v>
      </c>
    </row>
    <row r="450" spans="1:3" ht="19" customHeight="1" x14ac:dyDescent="0.35">
      <c r="A450" s="22" t="s">
        <v>8961</v>
      </c>
      <c r="B450" s="42" t="s">
        <v>8987</v>
      </c>
      <c r="C450" s="30" t="s">
        <v>8960</v>
      </c>
    </row>
    <row r="451" spans="1:3" ht="19" customHeight="1" x14ac:dyDescent="0.35">
      <c r="A451" s="22" t="s">
        <v>2164</v>
      </c>
      <c r="B451" s="42" t="s">
        <v>8101</v>
      </c>
      <c r="C451" s="30" t="s">
        <v>3639</v>
      </c>
    </row>
    <row r="452" spans="1:3" ht="19" customHeight="1" x14ac:dyDescent="0.35">
      <c r="A452" s="22" t="s">
        <v>2165</v>
      </c>
      <c r="B452" s="42" t="s">
        <v>4641</v>
      </c>
      <c r="C452" s="30" t="s">
        <v>5538</v>
      </c>
    </row>
    <row r="453" spans="1:3" ht="19" customHeight="1" x14ac:dyDescent="0.35">
      <c r="A453" s="22" t="s">
        <v>2166</v>
      </c>
      <c r="B453" s="42" t="s">
        <v>2167</v>
      </c>
      <c r="C453" s="30" t="s">
        <v>5539</v>
      </c>
    </row>
    <row r="454" spans="1:3" ht="19" customHeight="1" x14ac:dyDescent="0.35">
      <c r="A454" s="22" t="s">
        <v>2168</v>
      </c>
      <c r="B454" s="42" t="s">
        <v>2169</v>
      </c>
      <c r="C454" s="30" t="s">
        <v>5540</v>
      </c>
    </row>
    <row r="455" spans="1:3" ht="19" customHeight="1" x14ac:dyDescent="0.35">
      <c r="A455" s="22" t="s">
        <v>2170</v>
      </c>
      <c r="B455" s="42" t="s">
        <v>2171</v>
      </c>
      <c r="C455" s="30" t="s">
        <v>5541</v>
      </c>
    </row>
    <row r="456" spans="1:3" ht="19" customHeight="1" x14ac:dyDescent="0.35">
      <c r="A456" s="22" t="s">
        <v>2172</v>
      </c>
      <c r="B456" s="42" t="s">
        <v>336</v>
      </c>
      <c r="C456" s="30" t="s">
        <v>5542</v>
      </c>
    </row>
    <row r="457" spans="1:3" ht="19" customHeight="1" x14ac:dyDescent="0.35">
      <c r="A457" s="22" t="s">
        <v>2340</v>
      </c>
      <c r="B457" s="42" t="s">
        <v>11197</v>
      </c>
      <c r="C457" s="30" t="s">
        <v>5543</v>
      </c>
    </row>
    <row r="458" spans="1:3" ht="19" customHeight="1" x14ac:dyDescent="0.35">
      <c r="A458" s="22" t="s">
        <v>337</v>
      </c>
      <c r="B458" s="42" t="s">
        <v>4639</v>
      </c>
      <c r="C458" s="30" t="s">
        <v>5544</v>
      </c>
    </row>
    <row r="459" spans="1:3" ht="19" customHeight="1" x14ac:dyDescent="0.35">
      <c r="A459" s="22" t="s">
        <v>338</v>
      </c>
      <c r="B459" s="42" t="s">
        <v>339</v>
      </c>
      <c r="C459" s="30" t="s">
        <v>5545</v>
      </c>
    </row>
    <row r="460" spans="1:3" ht="19" customHeight="1" x14ac:dyDescent="0.35">
      <c r="A460" s="22" t="s">
        <v>340</v>
      </c>
      <c r="B460" s="42" t="s">
        <v>341</v>
      </c>
      <c r="C460" s="30" t="s">
        <v>5546</v>
      </c>
    </row>
    <row r="461" spans="1:3" ht="19" customHeight="1" x14ac:dyDescent="0.35">
      <c r="A461" s="22" t="s">
        <v>4633</v>
      </c>
      <c r="B461" s="42" t="s">
        <v>4634</v>
      </c>
      <c r="C461" s="30" t="s">
        <v>5547</v>
      </c>
    </row>
    <row r="462" spans="1:3" ht="19" customHeight="1" x14ac:dyDescent="0.35">
      <c r="A462" s="22" t="s">
        <v>342</v>
      </c>
      <c r="B462" s="42" t="s">
        <v>11568</v>
      </c>
      <c r="C462" s="30" t="s">
        <v>5548</v>
      </c>
    </row>
    <row r="463" spans="1:3" ht="19" customHeight="1" x14ac:dyDescent="0.35">
      <c r="A463" s="22" t="s">
        <v>346</v>
      </c>
      <c r="B463" s="42" t="s">
        <v>11569</v>
      </c>
      <c r="C463" s="30" t="s">
        <v>5549</v>
      </c>
    </row>
    <row r="464" spans="1:3" ht="19" customHeight="1" x14ac:dyDescent="0.35">
      <c r="A464" s="22" t="s">
        <v>377</v>
      </c>
      <c r="B464" s="42" t="s">
        <v>4494</v>
      </c>
      <c r="C464" s="30" t="s">
        <v>5550</v>
      </c>
    </row>
    <row r="465" spans="1:35" ht="19" customHeight="1" x14ac:dyDescent="0.35">
      <c r="A465" s="22" t="s">
        <v>2805</v>
      </c>
      <c r="B465" s="42" t="s">
        <v>6856</v>
      </c>
      <c r="C465" s="30" t="s">
        <v>5551</v>
      </c>
    </row>
    <row r="466" spans="1:35" ht="19" customHeight="1" x14ac:dyDescent="0.35">
      <c r="A466" s="22" t="s">
        <v>378</v>
      </c>
      <c r="B466" s="42" t="s">
        <v>4800</v>
      </c>
      <c r="C466" s="30" t="s">
        <v>4758</v>
      </c>
    </row>
    <row r="467" spans="1:35" ht="19" customHeight="1" x14ac:dyDescent="0.35">
      <c r="A467" s="22" t="s">
        <v>1198</v>
      </c>
      <c r="B467" s="42" t="s">
        <v>4443</v>
      </c>
      <c r="C467" s="30" t="s">
        <v>5552</v>
      </c>
    </row>
    <row r="468" spans="1:35" ht="19" customHeight="1" x14ac:dyDescent="0.35">
      <c r="A468" s="22" t="s">
        <v>2732</v>
      </c>
      <c r="B468" s="42" t="s">
        <v>2733</v>
      </c>
      <c r="C468" s="30" t="s">
        <v>5553</v>
      </c>
    </row>
    <row r="469" spans="1:35" ht="19" customHeight="1" x14ac:dyDescent="0.35">
      <c r="A469" s="22" t="s">
        <v>776</v>
      </c>
      <c r="B469" s="42" t="s">
        <v>4486</v>
      </c>
      <c r="C469" s="30" t="s">
        <v>5554</v>
      </c>
    </row>
    <row r="470" spans="1:35" ht="19" customHeight="1" x14ac:dyDescent="0.35">
      <c r="A470" s="22" t="s">
        <v>1853</v>
      </c>
      <c r="B470" s="42" t="s">
        <v>1854</v>
      </c>
      <c r="C470" s="30" t="s">
        <v>5555</v>
      </c>
    </row>
    <row r="471" spans="1:35" ht="19" customHeight="1" x14ac:dyDescent="0.35">
      <c r="A471" s="22" t="s">
        <v>5164</v>
      </c>
      <c r="B471" s="42" t="s">
        <v>5165</v>
      </c>
      <c r="C471" s="30" t="s">
        <v>5163</v>
      </c>
    </row>
    <row r="472" spans="1:35" ht="19" customHeight="1" x14ac:dyDescent="0.35">
      <c r="A472" s="22" t="s">
        <v>384</v>
      </c>
      <c r="B472" s="42" t="s">
        <v>10898</v>
      </c>
      <c r="C472" s="30" t="s">
        <v>5556</v>
      </c>
    </row>
    <row r="473" spans="1:35" ht="19" customHeight="1" x14ac:dyDescent="0.35">
      <c r="A473" s="22" t="s">
        <v>385</v>
      </c>
      <c r="B473" s="42" t="s">
        <v>386</v>
      </c>
      <c r="C473" s="30" t="s">
        <v>5557</v>
      </c>
    </row>
    <row r="474" spans="1:35" ht="19" customHeight="1" x14ac:dyDescent="0.35">
      <c r="A474" s="22" t="s">
        <v>615</v>
      </c>
      <c r="B474" s="42" t="s">
        <v>7074</v>
      </c>
      <c r="C474" s="30" t="s">
        <v>5558</v>
      </c>
    </row>
    <row r="475" spans="1:35" ht="19" customHeight="1" x14ac:dyDescent="0.35">
      <c r="A475" s="22" t="s">
        <v>2741</v>
      </c>
      <c r="B475" s="42" t="s">
        <v>8341</v>
      </c>
      <c r="C475" s="30" t="s">
        <v>5559</v>
      </c>
    </row>
    <row r="476" spans="1:35" ht="19" customHeight="1" x14ac:dyDescent="0.35">
      <c r="A476" s="22" t="s">
        <v>1659</v>
      </c>
      <c r="B476" s="42" t="s">
        <v>7933</v>
      </c>
      <c r="C476" s="30" t="s">
        <v>5560</v>
      </c>
    </row>
    <row r="477" spans="1:35" ht="19" customHeight="1" x14ac:dyDescent="0.35">
      <c r="A477" s="22" t="s">
        <v>618</v>
      </c>
      <c r="B477" s="42" t="s">
        <v>1443</v>
      </c>
      <c r="C477" s="30" t="s">
        <v>5561</v>
      </c>
    </row>
    <row r="478" spans="1:35" ht="19" customHeight="1" x14ac:dyDescent="0.35">
      <c r="A478" s="22" t="s">
        <v>1663</v>
      </c>
      <c r="B478" s="42" t="s">
        <v>1664</v>
      </c>
      <c r="C478" s="30" t="s">
        <v>5562</v>
      </c>
    </row>
    <row r="479" spans="1:35" ht="19" customHeight="1" x14ac:dyDescent="0.35">
      <c r="A479" s="22" t="s">
        <v>1665</v>
      </c>
      <c r="B479" s="42" t="s">
        <v>1666</v>
      </c>
      <c r="C479" s="30" t="s">
        <v>5563</v>
      </c>
    </row>
    <row r="480" spans="1:35" s="28" customFormat="1" ht="19" customHeight="1" x14ac:dyDescent="0.35">
      <c r="A480" s="28" t="s">
        <v>8413</v>
      </c>
      <c r="B480" s="47" t="s">
        <v>8496</v>
      </c>
      <c r="C480" s="80" t="s">
        <v>8495</v>
      </c>
      <c r="E480" s="79"/>
      <c r="F480" s="79"/>
      <c r="I480" s="79"/>
      <c r="J480" s="79"/>
      <c r="K480" s="79"/>
      <c r="L480" s="79"/>
      <c r="M480" s="79"/>
      <c r="N480" s="79"/>
      <c r="O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I480" s="79"/>
    </row>
    <row r="481" spans="1:4" ht="19" customHeight="1" x14ac:dyDescent="0.35">
      <c r="A481" s="22" t="s">
        <v>6115</v>
      </c>
      <c r="B481" s="42" t="s">
        <v>6116</v>
      </c>
      <c r="C481" s="30" t="s">
        <v>6114</v>
      </c>
    </row>
    <row r="482" spans="1:4" ht="19" customHeight="1" x14ac:dyDescent="0.35">
      <c r="A482" s="28" t="s">
        <v>8412</v>
      </c>
      <c r="B482" s="81" t="s">
        <v>8494</v>
      </c>
      <c r="C482" s="30" t="s">
        <v>8493</v>
      </c>
    </row>
    <row r="483" spans="1:4" ht="19" customHeight="1" x14ac:dyDescent="0.35">
      <c r="A483" s="22" t="s">
        <v>2742</v>
      </c>
      <c r="B483" s="42" t="s">
        <v>9424</v>
      </c>
      <c r="C483" s="30" t="s">
        <v>3829</v>
      </c>
    </row>
    <row r="484" spans="1:4" ht="19" customHeight="1" x14ac:dyDescent="0.35">
      <c r="A484" s="22" t="s">
        <v>4322</v>
      </c>
      <c r="B484" s="42" t="s">
        <v>8953</v>
      </c>
      <c r="C484" s="30" t="s">
        <v>4323</v>
      </c>
    </row>
    <row r="485" spans="1:4" ht="19" customHeight="1" x14ac:dyDescent="0.35">
      <c r="A485" s="22" t="s">
        <v>623</v>
      </c>
      <c r="B485" s="42" t="s">
        <v>7932</v>
      </c>
      <c r="C485" s="30" t="s">
        <v>5564</v>
      </c>
    </row>
    <row r="486" spans="1:4" ht="19" customHeight="1" x14ac:dyDescent="0.35">
      <c r="A486" s="22" t="s">
        <v>625</v>
      </c>
      <c r="B486" s="42" t="s">
        <v>6240</v>
      </c>
      <c r="C486" s="30" t="s">
        <v>5565</v>
      </c>
      <c r="D486" s="30" t="s">
        <v>6237</v>
      </c>
    </row>
    <row r="487" spans="1:4" ht="19" customHeight="1" x14ac:dyDescent="0.35">
      <c r="A487" s="22" t="s">
        <v>634</v>
      </c>
      <c r="B487" s="42" t="s">
        <v>7721</v>
      </c>
      <c r="C487" s="30" t="s">
        <v>5566</v>
      </c>
    </row>
    <row r="488" spans="1:4" ht="19" customHeight="1" x14ac:dyDescent="0.35">
      <c r="A488" s="22" t="s">
        <v>382</v>
      </c>
      <c r="B488" s="42" t="s">
        <v>383</v>
      </c>
      <c r="C488" s="30" t="s">
        <v>5567</v>
      </c>
    </row>
    <row r="489" spans="1:4" ht="19" customHeight="1" x14ac:dyDescent="0.35">
      <c r="A489" s="22" t="s">
        <v>2596</v>
      </c>
      <c r="B489" s="42" t="s">
        <v>11256</v>
      </c>
      <c r="C489" s="30" t="s">
        <v>5568</v>
      </c>
    </row>
    <row r="490" spans="1:4" ht="19" customHeight="1" x14ac:dyDescent="0.35">
      <c r="A490" s="22" t="s">
        <v>397</v>
      </c>
      <c r="B490" s="42" t="s">
        <v>1441</v>
      </c>
      <c r="C490" s="30" t="s">
        <v>5569</v>
      </c>
    </row>
    <row r="491" spans="1:4" ht="19" customHeight="1" x14ac:dyDescent="0.35">
      <c r="A491" s="22" t="s">
        <v>399</v>
      </c>
      <c r="B491" s="42" t="s">
        <v>400</v>
      </c>
      <c r="C491" s="30" t="s">
        <v>5570</v>
      </c>
    </row>
    <row r="492" spans="1:4" ht="19" customHeight="1" x14ac:dyDescent="0.35">
      <c r="A492" s="22" t="s">
        <v>401</v>
      </c>
      <c r="B492" s="42" t="s">
        <v>7720</v>
      </c>
      <c r="C492" s="30" t="s">
        <v>5571</v>
      </c>
    </row>
    <row r="493" spans="1:4" ht="19" customHeight="1" x14ac:dyDescent="0.35">
      <c r="A493" s="22" t="s">
        <v>1672</v>
      </c>
      <c r="B493" s="42" t="s">
        <v>1673</v>
      </c>
      <c r="C493" s="30" t="s">
        <v>5572</v>
      </c>
    </row>
    <row r="494" spans="1:4" ht="19" customHeight="1" x14ac:dyDescent="0.35">
      <c r="A494" s="22" t="s">
        <v>1674</v>
      </c>
      <c r="B494" s="42" t="s">
        <v>1675</v>
      </c>
      <c r="C494" s="30" t="s">
        <v>5573</v>
      </c>
    </row>
    <row r="495" spans="1:4" ht="19" customHeight="1" x14ac:dyDescent="0.35">
      <c r="A495" s="22" t="s">
        <v>632</v>
      </c>
      <c r="B495" s="42" t="s">
        <v>633</v>
      </c>
      <c r="C495" s="30" t="s">
        <v>5574</v>
      </c>
    </row>
    <row r="496" spans="1:4" ht="19" customHeight="1" x14ac:dyDescent="0.35">
      <c r="A496" s="22" t="s">
        <v>5011</v>
      </c>
      <c r="B496" s="42" t="s">
        <v>7722</v>
      </c>
      <c r="C496" s="30" t="s">
        <v>5010</v>
      </c>
    </row>
    <row r="497" spans="1:4" ht="19" customHeight="1" x14ac:dyDescent="0.35">
      <c r="A497" s="22" t="s">
        <v>8975</v>
      </c>
      <c r="B497" s="42" t="s">
        <v>8976</v>
      </c>
      <c r="C497" s="30" t="s">
        <v>4999</v>
      </c>
    </row>
    <row r="498" spans="1:4" ht="19" customHeight="1" x14ac:dyDescent="0.35">
      <c r="A498" s="22" t="s">
        <v>4478</v>
      </c>
      <c r="B498" s="42" t="s">
        <v>11038</v>
      </c>
      <c r="C498" s="30" t="s">
        <v>5575</v>
      </c>
    </row>
    <row r="499" spans="1:4" ht="19" customHeight="1" x14ac:dyDescent="0.35">
      <c r="A499" s="22" t="s">
        <v>1670</v>
      </c>
      <c r="B499" s="42" t="s">
        <v>1671</v>
      </c>
      <c r="C499" s="30" t="s">
        <v>5576</v>
      </c>
    </row>
    <row r="500" spans="1:4" ht="19" customHeight="1" x14ac:dyDescent="0.35">
      <c r="A500" s="22" t="s">
        <v>1678</v>
      </c>
      <c r="B500" s="42" t="s">
        <v>7934</v>
      </c>
      <c r="C500" s="30" t="s">
        <v>5577</v>
      </c>
    </row>
    <row r="501" spans="1:4" ht="19" customHeight="1" x14ac:dyDescent="0.35">
      <c r="A501" s="22" t="s">
        <v>1682</v>
      </c>
      <c r="B501" s="42" t="s">
        <v>7979</v>
      </c>
      <c r="C501" s="30" t="s">
        <v>5578</v>
      </c>
    </row>
    <row r="502" spans="1:4" ht="19" customHeight="1" x14ac:dyDescent="0.35">
      <c r="A502" s="22" t="s">
        <v>1683</v>
      </c>
      <c r="B502" s="42" t="s">
        <v>2578</v>
      </c>
      <c r="C502" s="30" t="s">
        <v>5579</v>
      </c>
    </row>
    <row r="503" spans="1:4" ht="19" customHeight="1" x14ac:dyDescent="0.35">
      <c r="A503" s="22" t="s">
        <v>629</v>
      </c>
      <c r="B503" s="42" t="s">
        <v>10282</v>
      </c>
      <c r="C503" s="30" t="s">
        <v>5580</v>
      </c>
    </row>
    <row r="504" spans="1:4" ht="19" customHeight="1" x14ac:dyDescent="0.35">
      <c r="A504" s="22" t="s">
        <v>616</v>
      </c>
      <c r="B504" s="42" t="s">
        <v>617</v>
      </c>
      <c r="C504" s="30" t="s">
        <v>5581</v>
      </c>
    </row>
    <row r="505" spans="1:4" ht="19" customHeight="1" x14ac:dyDescent="0.35">
      <c r="A505" s="101" t="s">
        <v>9896</v>
      </c>
      <c r="B505" s="42" t="s">
        <v>10224</v>
      </c>
      <c r="C505" s="38" t="s">
        <v>10097</v>
      </c>
    </row>
    <row r="506" spans="1:4" ht="19" customHeight="1" x14ac:dyDescent="0.35">
      <c r="A506" s="22" t="s">
        <v>1679</v>
      </c>
      <c r="B506" s="42" t="s">
        <v>1680</v>
      </c>
      <c r="C506" s="30" t="s">
        <v>5582</v>
      </c>
    </row>
    <row r="507" spans="1:4" ht="19" customHeight="1" x14ac:dyDescent="0.35">
      <c r="A507" s="22" t="s">
        <v>8593</v>
      </c>
      <c r="B507" s="42" t="s">
        <v>8999</v>
      </c>
      <c r="C507" s="30" t="s">
        <v>8597</v>
      </c>
    </row>
    <row r="508" spans="1:4" ht="19" customHeight="1" x14ac:dyDescent="0.35">
      <c r="A508" s="22" t="s">
        <v>8596</v>
      </c>
      <c r="B508" s="42" t="s">
        <v>9660</v>
      </c>
      <c r="C508" s="30" t="s">
        <v>8598</v>
      </c>
    </row>
    <row r="509" spans="1:4" ht="19" customHeight="1" x14ac:dyDescent="0.35">
      <c r="A509" s="22" t="s">
        <v>8595</v>
      </c>
      <c r="B509" s="42" t="s">
        <v>9002</v>
      </c>
      <c r="C509" s="30" t="s">
        <v>8599</v>
      </c>
      <c r="D509" s="30"/>
    </row>
    <row r="510" spans="1:4" ht="19" customHeight="1" x14ac:dyDescent="0.35">
      <c r="A510" s="22" t="s">
        <v>389</v>
      </c>
      <c r="B510" s="42" t="s">
        <v>4429</v>
      </c>
      <c r="C510" s="30" t="s">
        <v>5585</v>
      </c>
    </row>
    <row r="511" spans="1:4" ht="19" customHeight="1" x14ac:dyDescent="0.35">
      <c r="A511" s="22" t="s">
        <v>390</v>
      </c>
      <c r="B511" s="42" t="s">
        <v>391</v>
      </c>
      <c r="C511" s="30" t="s">
        <v>5586</v>
      </c>
    </row>
    <row r="512" spans="1:4" ht="19" customHeight="1" x14ac:dyDescent="0.35">
      <c r="A512" s="22" t="s">
        <v>398</v>
      </c>
      <c r="B512" s="42" t="s">
        <v>4305</v>
      </c>
      <c r="C512" s="30" t="s">
        <v>5587</v>
      </c>
    </row>
    <row r="513" spans="1:4" ht="19" customHeight="1" x14ac:dyDescent="0.35">
      <c r="A513" s="22" t="s">
        <v>8594</v>
      </c>
      <c r="B513" s="42" t="s">
        <v>8996</v>
      </c>
      <c r="C513" s="30" t="s">
        <v>8600</v>
      </c>
      <c r="D513" s="30"/>
    </row>
    <row r="514" spans="1:4" ht="19" customHeight="1" x14ac:dyDescent="0.35">
      <c r="A514" s="22" t="s">
        <v>1681</v>
      </c>
      <c r="B514" s="42" t="s">
        <v>7935</v>
      </c>
      <c r="C514" s="30" t="s">
        <v>5583</v>
      </c>
    </row>
    <row r="515" spans="1:4" ht="19" customHeight="1" x14ac:dyDescent="0.35">
      <c r="A515" s="22" t="s">
        <v>1488</v>
      </c>
      <c r="B515" s="42" t="s">
        <v>4790</v>
      </c>
      <c r="C515" s="30" t="s">
        <v>3041</v>
      </c>
    </row>
    <row r="516" spans="1:4" ht="19" customHeight="1" x14ac:dyDescent="0.35">
      <c r="A516" s="22" t="s">
        <v>8698</v>
      </c>
      <c r="B516" s="42" t="s">
        <v>8703</v>
      </c>
      <c r="C516" s="30" t="s">
        <v>8702</v>
      </c>
      <c r="D516" s="30" t="s">
        <v>8704</v>
      </c>
    </row>
    <row r="517" spans="1:4" ht="19" customHeight="1" x14ac:dyDescent="0.35">
      <c r="A517" s="22" t="s">
        <v>5021</v>
      </c>
      <c r="B517" s="42" t="s">
        <v>11258</v>
      </c>
      <c r="C517" s="30" t="s">
        <v>5022</v>
      </c>
    </row>
    <row r="518" spans="1:4" ht="19" customHeight="1" x14ac:dyDescent="0.35">
      <c r="A518" s="22" t="s">
        <v>1855</v>
      </c>
      <c r="B518" s="42" t="s">
        <v>1856</v>
      </c>
      <c r="C518" s="30" t="s">
        <v>5591</v>
      </c>
    </row>
    <row r="519" spans="1:4" ht="19" customHeight="1" x14ac:dyDescent="0.35">
      <c r="A519" s="28" t="s">
        <v>8723</v>
      </c>
      <c r="B519" s="42" t="s">
        <v>8724</v>
      </c>
      <c r="C519" s="30" t="s">
        <v>8722</v>
      </c>
    </row>
    <row r="520" spans="1:4" ht="19" customHeight="1" x14ac:dyDescent="0.35">
      <c r="A520" s="28" t="s">
        <v>10052</v>
      </c>
      <c r="B520" s="140" t="s">
        <v>10078</v>
      </c>
      <c r="C520" s="208" t="s">
        <v>10077</v>
      </c>
    </row>
    <row r="521" spans="1:4" ht="19" customHeight="1" x14ac:dyDescent="0.35">
      <c r="A521" s="22" t="s">
        <v>388</v>
      </c>
      <c r="B521" s="42" t="s">
        <v>7936</v>
      </c>
      <c r="C521" s="30" t="s">
        <v>5592</v>
      </c>
    </row>
    <row r="522" spans="1:4" ht="19" customHeight="1" x14ac:dyDescent="0.35">
      <c r="A522" s="22" t="s">
        <v>1489</v>
      </c>
      <c r="B522" s="42" t="s">
        <v>7682</v>
      </c>
      <c r="C522" s="30" t="s">
        <v>3042</v>
      </c>
    </row>
    <row r="523" spans="1:4" ht="19" customHeight="1" x14ac:dyDescent="0.35">
      <c r="A523" s="22" t="s">
        <v>1490</v>
      </c>
      <c r="B523" s="42" t="s">
        <v>3044</v>
      </c>
      <c r="C523" s="30" t="s">
        <v>3043</v>
      </c>
    </row>
    <row r="524" spans="1:4" ht="19" customHeight="1" x14ac:dyDescent="0.35">
      <c r="A524" s="22" t="s">
        <v>10695</v>
      </c>
      <c r="B524" s="42" t="s">
        <v>10697</v>
      </c>
      <c r="C524" s="30" t="s">
        <v>10696</v>
      </c>
    </row>
    <row r="525" spans="1:4" ht="19" customHeight="1" x14ac:dyDescent="0.35">
      <c r="A525" s="22" t="s">
        <v>1491</v>
      </c>
      <c r="B525" s="42" t="s">
        <v>4561</v>
      </c>
      <c r="C525" s="30" t="s">
        <v>3045</v>
      </c>
    </row>
    <row r="526" spans="1:4" ht="19" customHeight="1" x14ac:dyDescent="0.35">
      <c r="A526" s="22" t="s">
        <v>2653</v>
      </c>
      <c r="B526" s="42" t="s">
        <v>2804</v>
      </c>
      <c r="C526" s="30" t="s">
        <v>5596</v>
      </c>
    </row>
    <row r="527" spans="1:4" ht="19" customHeight="1" x14ac:dyDescent="0.35">
      <c r="A527" s="22" t="s">
        <v>121</v>
      </c>
      <c r="B527" s="42" t="s">
        <v>122</v>
      </c>
      <c r="C527" s="30" t="s">
        <v>3733</v>
      </c>
    </row>
    <row r="528" spans="1:4" ht="19" customHeight="1" x14ac:dyDescent="0.35">
      <c r="A528" s="22" t="s">
        <v>345</v>
      </c>
      <c r="B528" s="42" t="s">
        <v>11606</v>
      </c>
      <c r="C528" s="30" t="s">
        <v>5597</v>
      </c>
    </row>
    <row r="529" spans="1:4" ht="19" customHeight="1" x14ac:dyDescent="0.35">
      <c r="A529" s="22" t="s">
        <v>124</v>
      </c>
      <c r="B529" s="42" t="s">
        <v>125</v>
      </c>
      <c r="C529" s="30" t="s">
        <v>3735</v>
      </c>
    </row>
    <row r="530" spans="1:4" ht="19" customHeight="1" x14ac:dyDescent="0.35">
      <c r="A530" s="22" t="s">
        <v>126</v>
      </c>
      <c r="B530" s="42" t="s">
        <v>4757</v>
      </c>
      <c r="C530" s="30" t="s">
        <v>3737</v>
      </c>
    </row>
    <row r="531" spans="1:4" ht="19" customHeight="1" x14ac:dyDescent="0.35">
      <c r="A531" s="22" t="s">
        <v>392</v>
      </c>
      <c r="B531" s="42" t="s">
        <v>2807</v>
      </c>
      <c r="C531" s="30" t="s">
        <v>5598</v>
      </c>
    </row>
    <row r="532" spans="1:4" ht="19" customHeight="1" x14ac:dyDescent="0.35">
      <c r="A532" s="22" t="s">
        <v>393</v>
      </c>
      <c r="B532" s="42" t="s">
        <v>394</v>
      </c>
      <c r="C532" s="30" t="s">
        <v>5599</v>
      </c>
    </row>
    <row r="533" spans="1:4" ht="19" customHeight="1" x14ac:dyDescent="0.35">
      <c r="A533" s="22" t="s">
        <v>2739</v>
      </c>
      <c r="B533" s="42" t="s">
        <v>2740</v>
      </c>
      <c r="C533" s="30" t="s">
        <v>5600</v>
      </c>
    </row>
    <row r="534" spans="1:4" ht="19" customHeight="1" x14ac:dyDescent="0.35">
      <c r="A534" s="22" t="s">
        <v>1660</v>
      </c>
      <c r="B534" s="42" t="s">
        <v>6837</v>
      </c>
      <c r="C534" s="30" t="s">
        <v>5601</v>
      </c>
    </row>
    <row r="535" spans="1:4" ht="19" customHeight="1" x14ac:dyDescent="0.35">
      <c r="A535" s="22" t="s">
        <v>619</v>
      </c>
      <c r="B535" s="42" t="s">
        <v>620</v>
      </c>
      <c r="C535" s="30" t="s">
        <v>5602</v>
      </c>
    </row>
    <row r="536" spans="1:4" ht="19" customHeight="1" x14ac:dyDescent="0.35">
      <c r="A536" s="22" t="s">
        <v>621</v>
      </c>
      <c r="B536" s="42" t="s">
        <v>7726</v>
      </c>
      <c r="C536" s="30" t="s">
        <v>5603</v>
      </c>
    </row>
    <row r="537" spans="1:4" ht="19" customHeight="1" x14ac:dyDescent="0.35">
      <c r="A537" s="22" t="s">
        <v>626</v>
      </c>
      <c r="B537" s="42" t="s">
        <v>2806</v>
      </c>
      <c r="C537" s="30" t="s">
        <v>6005</v>
      </c>
    </row>
    <row r="538" spans="1:4" ht="19" customHeight="1" x14ac:dyDescent="0.35">
      <c r="A538" s="22" t="s">
        <v>3478</v>
      </c>
      <c r="B538" s="42" t="s">
        <v>7651</v>
      </c>
      <c r="C538" s="30" t="s">
        <v>3479</v>
      </c>
    </row>
    <row r="539" spans="1:4" ht="19" customHeight="1" x14ac:dyDescent="0.35">
      <c r="A539" s="22" t="s">
        <v>540</v>
      </c>
      <c r="B539" s="42" t="s">
        <v>7300</v>
      </c>
      <c r="C539" s="30" t="s">
        <v>3938</v>
      </c>
    </row>
    <row r="540" spans="1:4" ht="19" customHeight="1" x14ac:dyDescent="0.35">
      <c r="A540" s="22" t="s">
        <v>541</v>
      </c>
      <c r="B540" s="42" t="s">
        <v>12641</v>
      </c>
      <c r="C540" s="30" t="s">
        <v>3939</v>
      </c>
    </row>
    <row r="541" spans="1:4" ht="19" customHeight="1" x14ac:dyDescent="0.35">
      <c r="A541" s="22" t="s">
        <v>945</v>
      </c>
      <c r="B541" s="42" t="s">
        <v>7299</v>
      </c>
      <c r="C541" s="30" t="s">
        <v>3940</v>
      </c>
    </row>
    <row r="542" spans="1:4" ht="19" customHeight="1" x14ac:dyDescent="0.35">
      <c r="A542" s="22" t="s">
        <v>387</v>
      </c>
      <c r="B542" s="42" t="s">
        <v>11039</v>
      </c>
      <c r="C542" s="30" t="s">
        <v>5584</v>
      </c>
      <c r="D542" s="30" t="s">
        <v>7838</v>
      </c>
    </row>
    <row r="543" spans="1:4" ht="19" customHeight="1" x14ac:dyDescent="0.35">
      <c r="A543" s="22" t="s">
        <v>1658</v>
      </c>
      <c r="B543" s="42" t="s">
        <v>10916</v>
      </c>
      <c r="C543" s="30" t="s">
        <v>5588</v>
      </c>
    </row>
    <row r="544" spans="1:4" ht="19" customHeight="1" x14ac:dyDescent="0.35">
      <c r="A544" s="22" t="s">
        <v>946</v>
      </c>
      <c r="B544" s="42" t="s">
        <v>4622</v>
      </c>
      <c r="C544" s="30" t="s">
        <v>3941</v>
      </c>
    </row>
    <row r="545" spans="1:35" ht="19" customHeight="1" x14ac:dyDescent="0.35">
      <c r="A545" s="22" t="s">
        <v>1550</v>
      </c>
      <c r="B545" s="42" t="s">
        <v>8577</v>
      </c>
      <c r="C545" s="30" t="s">
        <v>3098</v>
      </c>
    </row>
    <row r="546" spans="1:35" ht="19" customHeight="1" x14ac:dyDescent="0.35">
      <c r="A546" s="22" t="s">
        <v>2714</v>
      </c>
      <c r="B546" s="42" t="s">
        <v>10897</v>
      </c>
      <c r="C546" s="30" t="s">
        <v>5589</v>
      </c>
      <c r="D546" s="30" t="s">
        <v>8744</v>
      </c>
    </row>
    <row r="547" spans="1:35" ht="19" customHeight="1" x14ac:dyDescent="0.35">
      <c r="A547" s="22" t="s">
        <v>2043</v>
      </c>
      <c r="B547" s="42" t="s">
        <v>6696</v>
      </c>
      <c r="C547" s="30" t="s">
        <v>6007</v>
      </c>
    </row>
    <row r="548" spans="1:35" s="28" customFormat="1" ht="19" customHeight="1" x14ac:dyDescent="0.35">
      <c r="A548" s="22" t="s">
        <v>8560</v>
      </c>
      <c r="B548" s="42" t="s">
        <v>8571</v>
      </c>
      <c r="C548" s="80" t="s">
        <v>8570</v>
      </c>
      <c r="D548" s="79"/>
      <c r="E548" s="79"/>
      <c r="F548" s="79"/>
      <c r="I548" s="79"/>
      <c r="J548" s="79"/>
      <c r="K548" s="79"/>
      <c r="L548" s="79"/>
      <c r="M548" s="79"/>
      <c r="N548" s="79"/>
      <c r="O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I548" s="79"/>
    </row>
    <row r="549" spans="1:35" ht="19" customHeight="1" x14ac:dyDescent="0.35">
      <c r="A549" s="22" t="s">
        <v>1686</v>
      </c>
      <c r="B549" s="42" t="s">
        <v>1687</v>
      </c>
      <c r="C549" s="30" t="s">
        <v>5590</v>
      </c>
    </row>
    <row r="550" spans="1:35" ht="19" customHeight="1" x14ac:dyDescent="0.35">
      <c r="A550" s="22" t="s">
        <v>627</v>
      </c>
      <c r="B550" s="42" t="s">
        <v>628</v>
      </c>
      <c r="C550" s="30" t="s">
        <v>5604</v>
      </c>
    </row>
    <row r="551" spans="1:35" ht="19" customHeight="1" x14ac:dyDescent="0.35">
      <c r="A551" s="22" t="s">
        <v>631</v>
      </c>
      <c r="B551" s="42" t="s">
        <v>8349</v>
      </c>
      <c r="C551" s="30" t="s">
        <v>5605</v>
      </c>
    </row>
    <row r="552" spans="1:35" ht="19" customHeight="1" x14ac:dyDescent="0.35">
      <c r="A552" s="22" t="s">
        <v>971</v>
      </c>
      <c r="B552" s="42" t="s">
        <v>972</v>
      </c>
      <c r="C552" s="30" t="s">
        <v>5606</v>
      </c>
    </row>
    <row r="553" spans="1:35" ht="19" customHeight="1" x14ac:dyDescent="0.35">
      <c r="A553" s="22" t="s">
        <v>379</v>
      </c>
      <c r="B553" s="42" t="s">
        <v>8119</v>
      </c>
      <c r="C553" s="30" t="s">
        <v>6898</v>
      </c>
    </row>
    <row r="554" spans="1:35" ht="19" customHeight="1" x14ac:dyDescent="0.35">
      <c r="A554" s="22" t="s">
        <v>381</v>
      </c>
      <c r="B554" s="42" t="s">
        <v>4495</v>
      </c>
      <c r="C554" s="30" t="s">
        <v>3736</v>
      </c>
    </row>
    <row r="555" spans="1:35" ht="19" customHeight="1" x14ac:dyDescent="0.35">
      <c r="A555" s="22" t="s">
        <v>5076</v>
      </c>
      <c r="B555" s="42" t="s">
        <v>5078</v>
      </c>
      <c r="C555" s="30" t="s">
        <v>5079</v>
      </c>
    </row>
    <row r="556" spans="1:35" ht="19" customHeight="1" x14ac:dyDescent="0.35">
      <c r="A556" s="22" t="s">
        <v>5096</v>
      </c>
      <c r="B556" s="42" t="s">
        <v>5104</v>
      </c>
      <c r="C556" s="30" t="s">
        <v>5103</v>
      </c>
    </row>
    <row r="557" spans="1:35" ht="19" customHeight="1" x14ac:dyDescent="0.35">
      <c r="A557" s="22" t="s">
        <v>127</v>
      </c>
      <c r="B557" s="42" t="s">
        <v>128</v>
      </c>
      <c r="C557" s="30" t="s">
        <v>5607</v>
      </c>
    </row>
    <row r="558" spans="1:35" ht="19" customHeight="1" x14ac:dyDescent="0.35">
      <c r="A558" s="22" t="s">
        <v>1661</v>
      </c>
      <c r="B558" s="42" t="s">
        <v>1662</v>
      </c>
      <c r="C558" s="30" t="s">
        <v>5608</v>
      </c>
    </row>
    <row r="559" spans="1:35" ht="19" customHeight="1" x14ac:dyDescent="0.35">
      <c r="A559" s="22" t="s">
        <v>4496</v>
      </c>
      <c r="B559" s="42" t="s">
        <v>7940</v>
      </c>
      <c r="C559" s="30" t="s">
        <v>5609</v>
      </c>
    </row>
    <row r="560" spans="1:35" ht="19" customHeight="1" x14ac:dyDescent="0.35">
      <c r="A560" s="22" t="s">
        <v>665</v>
      </c>
      <c r="B560" s="42" t="s">
        <v>7377</v>
      </c>
      <c r="C560" s="30" t="s">
        <v>6006</v>
      </c>
    </row>
    <row r="561" spans="1:3" ht="19" customHeight="1" x14ac:dyDescent="0.35">
      <c r="A561" s="22" t="s">
        <v>5075</v>
      </c>
      <c r="B561" s="42" t="s">
        <v>8676</v>
      </c>
      <c r="C561" s="30" t="s">
        <v>5077</v>
      </c>
    </row>
    <row r="562" spans="1:3" ht="19" customHeight="1" x14ac:dyDescent="0.35">
      <c r="A562" s="22" t="s">
        <v>1676</v>
      </c>
      <c r="B562" s="42" t="s">
        <v>1677</v>
      </c>
      <c r="C562" s="30" t="s">
        <v>5610</v>
      </c>
    </row>
    <row r="563" spans="1:3" ht="19" customHeight="1" x14ac:dyDescent="0.35">
      <c r="A563" s="22" t="s">
        <v>622</v>
      </c>
      <c r="B563" s="42" t="s">
        <v>1442</v>
      </c>
      <c r="C563" s="30" t="s">
        <v>5611</v>
      </c>
    </row>
    <row r="564" spans="1:3" ht="19" customHeight="1" x14ac:dyDescent="0.35">
      <c r="A564" s="22" t="s">
        <v>624</v>
      </c>
      <c r="B564" s="42" t="s">
        <v>8677</v>
      </c>
      <c r="C564" s="30" t="s">
        <v>5612</v>
      </c>
    </row>
    <row r="565" spans="1:3" ht="19" customHeight="1" x14ac:dyDescent="0.35">
      <c r="A565" s="22" t="s">
        <v>630</v>
      </c>
      <c r="B565" s="42" t="s">
        <v>7727</v>
      </c>
      <c r="C565" s="30" t="s">
        <v>5613</v>
      </c>
    </row>
    <row r="566" spans="1:3" ht="19" customHeight="1" x14ac:dyDescent="0.35">
      <c r="A566" s="22" t="s">
        <v>5080</v>
      </c>
      <c r="B566" s="42" t="s">
        <v>6749</v>
      </c>
      <c r="C566" s="30" t="s">
        <v>5081</v>
      </c>
    </row>
    <row r="567" spans="1:3" ht="19" customHeight="1" x14ac:dyDescent="0.35">
      <c r="A567" s="22" t="s">
        <v>395</v>
      </c>
      <c r="B567" s="42" t="s">
        <v>396</v>
      </c>
      <c r="C567" s="30" t="s">
        <v>5614</v>
      </c>
    </row>
    <row r="568" spans="1:3" ht="19" customHeight="1" x14ac:dyDescent="0.35">
      <c r="A568" s="22" t="s">
        <v>4543</v>
      </c>
      <c r="B568" s="42" t="s">
        <v>4564</v>
      </c>
      <c r="C568" s="30" t="s">
        <v>4544</v>
      </c>
    </row>
    <row r="569" spans="1:3" ht="19" customHeight="1" x14ac:dyDescent="0.35">
      <c r="A569" s="22" t="s">
        <v>1209</v>
      </c>
      <c r="B569" s="42" t="s">
        <v>4456</v>
      </c>
      <c r="C569" s="30" t="s">
        <v>2838</v>
      </c>
    </row>
    <row r="570" spans="1:3" ht="19" customHeight="1" x14ac:dyDescent="0.35">
      <c r="A570" s="22" t="s">
        <v>1717</v>
      </c>
      <c r="B570" s="42" t="s">
        <v>12661</v>
      </c>
      <c r="C570" s="30" t="s">
        <v>5615</v>
      </c>
    </row>
    <row r="571" spans="1:3" ht="19" customHeight="1" x14ac:dyDescent="0.35">
      <c r="A571" s="22" t="s">
        <v>4318</v>
      </c>
      <c r="B571" s="42" t="s">
        <v>7728</v>
      </c>
      <c r="C571" s="30" t="s">
        <v>4317</v>
      </c>
    </row>
    <row r="572" spans="1:3" ht="19" customHeight="1" x14ac:dyDescent="0.35">
      <c r="A572" s="22" t="s">
        <v>1072</v>
      </c>
      <c r="B572" s="42" t="s">
        <v>12655</v>
      </c>
      <c r="C572" s="30" t="s">
        <v>5616</v>
      </c>
    </row>
    <row r="573" spans="1:3" ht="19" customHeight="1" x14ac:dyDescent="0.35">
      <c r="A573" s="22" t="s">
        <v>2239</v>
      </c>
      <c r="B573" s="42" t="s">
        <v>8678</v>
      </c>
      <c r="C573" s="30" t="s">
        <v>5617</v>
      </c>
    </row>
    <row r="574" spans="1:3" ht="19" customHeight="1" x14ac:dyDescent="0.35">
      <c r="A574" s="22" t="s">
        <v>7250</v>
      </c>
      <c r="B574" s="42" t="s">
        <v>11148</v>
      </c>
      <c r="C574" s="30" t="s">
        <v>7292</v>
      </c>
    </row>
    <row r="575" spans="1:3" ht="19" customHeight="1" x14ac:dyDescent="0.35">
      <c r="A575" s="22" t="s">
        <v>2235</v>
      </c>
      <c r="B575" s="42" t="s">
        <v>8118</v>
      </c>
      <c r="C575" s="30" t="s">
        <v>5618</v>
      </c>
    </row>
    <row r="576" spans="1:3" ht="19" customHeight="1" x14ac:dyDescent="0.35">
      <c r="A576" s="22" t="s">
        <v>2236</v>
      </c>
      <c r="B576" s="42" t="s">
        <v>2575</v>
      </c>
      <c r="C576" s="30" t="s">
        <v>5619</v>
      </c>
    </row>
    <row r="577" spans="1:3" ht="19" customHeight="1" x14ac:dyDescent="0.35">
      <c r="A577" s="22" t="s">
        <v>5259</v>
      </c>
      <c r="B577" s="42" t="s">
        <v>12654</v>
      </c>
      <c r="C577" s="30" t="s">
        <v>5247</v>
      </c>
    </row>
    <row r="578" spans="1:3" ht="19" customHeight="1" x14ac:dyDescent="0.35">
      <c r="A578" s="22" t="s">
        <v>6137</v>
      </c>
      <c r="B578" s="42" t="s">
        <v>6138</v>
      </c>
      <c r="C578" s="30" t="s">
        <v>6136</v>
      </c>
    </row>
    <row r="579" spans="1:3" ht="19" customHeight="1" x14ac:dyDescent="0.35">
      <c r="A579" s="22" t="s">
        <v>2243</v>
      </c>
      <c r="B579" s="42" t="s">
        <v>2244</v>
      </c>
      <c r="C579" s="30" t="s">
        <v>5620</v>
      </c>
    </row>
    <row r="580" spans="1:3" ht="19" customHeight="1" x14ac:dyDescent="0.35">
      <c r="A580" s="22" t="s">
        <v>4824</v>
      </c>
      <c r="B580" s="42" t="s">
        <v>4948</v>
      </c>
      <c r="C580" s="30" t="s">
        <v>5621</v>
      </c>
    </row>
    <row r="581" spans="1:3" ht="19" customHeight="1" x14ac:dyDescent="0.35">
      <c r="A581" s="22" t="s">
        <v>2245</v>
      </c>
      <c r="B581" s="42" t="s">
        <v>2246</v>
      </c>
      <c r="C581" s="30" t="s">
        <v>5622</v>
      </c>
    </row>
    <row r="582" spans="1:3" ht="19" customHeight="1" x14ac:dyDescent="0.35">
      <c r="A582" s="22" t="s">
        <v>4860</v>
      </c>
      <c r="B582" s="42" t="s">
        <v>12657</v>
      </c>
      <c r="C582" s="30" t="s">
        <v>4936</v>
      </c>
    </row>
    <row r="583" spans="1:3" ht="19" customHeight="1" x14ac:dyDescent="0.35">
      <c r="A583" s="22" t="s">
        <v>2247</v>
      </c>
      <c r="B583" s="42" t="s">
        <v>2248</v>
      </c>
      <c r="C583" s="30" t="s">
        <v>5623</v>
      </c>
    </row>
    <row r="584" spans="1:3" ht="19" customHeight="1" x14ac:dyDescent="0.35">
      <c r="A584" s="22" t="s">
        <v>6899</v>
      </c>
      <c r="B584" s="42" t="s">
        <v>6909</v>
      </c>
      <c r="C584" s="30" t="s">
        <v>6900</v>
      </c>
    </row>
    <row r="585" spans="1:3" ht="19" customHeight="1" x14ac:dyDescent="0.35">
      <c r="A585" s="22" t="s">
        <v>2249</v>
      </c>
      <c r="B585" s="42" t="s">
        <v>12660</v>
      </c>
      <c r="C585" s="30" t="s">
        <v>5624</v>
      </c>
    </row>
    <row r="586" spans="1:3" ht="19" customHeight="1" x14ac:dyDescent="0.35">
      <c r="A586" s="22" t="s">
        <v>2252</v>
      </c>
      <c r="B586" s="42" t="s">
        <v>12656</v>
      </c>
      <c r="C586" s="30" t="s">
        <v>5625</v>
      </c>
    </row>
    <row r="587" spans="1:3" ht="19" customHeight="1" x14ac:dyDescent="0.35">
      <c r="A587" s="22" t="s">
        <v>2253</v>
      </c>
      <c r="B587" s="42" t="s">
        <v>2254</v>
      </c>
      <c r="C587" s="30" t="s">
        <v>5626</v>
      </c>
    </row>
    <row r="588" spans="1:3" ht="19" customHeight="1" x14ac:dyDescent="0.35">
      <c r="A588" s="22" t="s">
        <v>2255</v>
      </c>
      <c r="B588" s="42" t="s">
        <v>2256</v>
      </c>
      <c r="C588" s="30" t="s">
        <v>5627</v>
      </c>
    </row>
    <row r="589" spans="1:3" ht="19" customHeight="1" x14ac:dyDescent="0.35">
      <c r="A589" s="22" t="s">
        <v>2257</v>
      </c>
      <c r="B589" s="42" t="s">
        <v>7729</v>
      </c>
      <c r="C589" s="30" t="s">
        <v>5628</v>
      </c>
    </row>
    <row r="590" spans="1:3" ht="19" customHeight="1" x14ac:dyDescent="0.35">
      <c r="A590" s="22" t="s">
        <v>2259</v>
      </c>
      <c r="B590" s="42" t="s">
        <v>2989</v>
      </c>
      <c r="C590" s="30" t="s">
        <v>5629</v>
      </c>
    </row>
    <row r="591" spans="1:3" ht="19" customHeight="1" x14ac:dyDescent="0.35">
      <c r="A591" s="22" t="s">
        <v>2260</v>
      </c>
      <c r="B591" s="42" t="s">
        <v>2261</v>
      </c>
      <c r="C591" s="30" t="s">
        <v>5630</v>
      </c>
    </row>
    <row r="592" spans="1:3" ht="19" customHeight="1" x14ac:dyDescent="0.35">
      <c r="A592" s="22" t="s">
        <v>874</v>
      </c>
      <c r="B592" s="42" t="s">
        <v>10454</v>
      </c>
      <c r="C592" s="30" t="s">
        <v>5631</v>
      </c>
    </row>
    <row r="593" spans="1:4" ht="19" customHeight="1" x14ac:dyDescent="0.35">
      <c r="A593" s="22" t="s">
        <v>8029</v>
      </c>
      <c r="B593" s="42" t="s">
        <v>8030</v>
      </c>
      <c r="C593" s="30" t="s">
        <v>8028</v>
      </c>
    </row>
    <row r="594" spans="1:4" ht="19" customHeight="1" x14ac:dyDescent="0.35">
      <c r="A594" s="22" t="s">
        <v>5113</v>
      </c>
      <c r="B594" s="42" t="s">
        <v>11050</v>
      </c>
      <c r="C594" s="30" t="s">
        <v>5114</v>
      </c>
    </row>
    <row r="595" spans="1:4" ht="19" customHeight="1" x14ac:dyDescent="0.35">
      <c r="A595" s="22" t="s">
        <v>2262</v>
      </c>
      <c r="B595" s="42" t="s">
        <v>2263</v>
      </c>
      <c r="C595" s="30" t="s">
        <v>5632</v>
      </c>
    </row>
    <row r="596" spans="1:4" ht="19" customHeight="1" x14ac:dyDescent="0.35">
      <c r="A596" s="22" t="s">
        <v>8855</v>
      </c>
      <c r="B596" s="42" t="s">
        <v>10283</v>
      </c>
      <c r="C596" s="30" t="s">
        <v>8865</v>
      </c>
    </row>
    <row r="597" spans="1:4" ht="19" customHeight="1" x14ac:dyDescent="0.35">
      <c r="A597" s="22" t="s">
        <v>2264</v>
      </c>
      <c r="B597" s="42" t="s">
        <v>2265</v>
      </c>
      <c r="C597" s="30" t="s">
        <v>5633</v>
      </c>
    </row>
    <row r="598" spans="1:4" ht="19" customHeight="1" x14ac:dyDescent="0.35">
      <c r="A598" s="22" t="s">
        <v>667</v>
      </c>
      <c r="B598" s="42" t="s">
        <v>4430</v>
      </c>
      <c r="C598" s="30" t="s">
        <v>5634</v>
      </c>
    </row>
    <row r="599" spans="1:4" ht="19" customHeight="1" x14ac:dyDescent="0.35">
      <c r="A599" s="22" t="s">
        <v>6121</v>
      </c>
      <c r="B599" s="42" t="s">
        <v>6122</v>
      </c>
      <c r="C599" s="30" t="s">
        <v>6120</v>
      </c>
    </row>
    <row r="600" spans="1:4" ht="19" customHeight="1" x14ac:dyDescent="0.35">
      <c r="A600" s="22" t="s">
        <v>1950</v>
      </c>
      <c r="B600" s="42" t="s">
        <v>1951</v>
      </c>
      <c r="C600" s="30" t="s">
        <v>3568</v>
      </c>
    </row>
    <row r="601" spans="1:4" ht="19" customHeight="1" x14ac:dyDescent="0.35">
      <c r="A601" s="22" t="s">
        <v>2267</v>
      </c>
      <c r="B601" s="42" t="s">
        <v>2268</v>
      </c>
      <c r="C601" s="30" t="s">
        <v>5635</v>
      </c>
    </row>
    <row r="602" spans="1:4" ht="19" customHeight="1" x14ac:dyDescent="0.35">
      <c r="A602" s="22" t="s">
        <v>1952</v>
      </c>
      <c r="B602" s="42" t="s">
        <v>1953</v>
      </c>
      <c r="C602" s="30" t="s">
        <v>3569</v>
      </c>
    </row>
    <row r="603" spans="1:4" ht="19" customHeight="1" x14ac:dyDescent="0.35">
      <c r="A603" s="22" t="s">
        <v>1954</v>
      </c>
      <c r="B603" s="42" t="s">
        <v>11791</v>
      </c>
      <c r="C603" s="6" t="s">
        <v>11790</v>
      </c>
    </row>
    <row r="604" spans="1:4" ht="19" customHeight="1" x14ac:dyDescent="0.35">
      <c r="A604" s="22" t="s">
        <v>5019</v>
      </c>
      <c r="B604" s="42" t="s">
        <v>11484</v>
      </c>
      <c r="C604" s="30" t="s">
        <v>5024</v>
      </c>
      <c r="D604" s="30" t="s">
        <v>11040</v>
      </c>
    </row>
    <row r="605" spans="1:4" ht="19" customHeight="1" x14ac:dyDescent="0.35">
      <c r="A605" s="22" t="s">
        <v>2270</v>
      </c>
      <c r="B605" s="42" t="s">
        <v>7752</v>
      </c>
      <c r="C605" s="30" t="s">
        <v>5636</v>
      </c>
    </row>
    <row r="606" spans="1:4" ht="19" customHeight="1" x14ac:dyDescent="0.35">
      <c r="A606" s="22" t="s">
        <v>952</v>
      </c>
      <c r="B606" s="42" t="s">
        <v>3944</v>
      </c>
      <c r="C606" s="30" t="s">
        <v>5956</v>
      </c>
    </row>
    <row r="607" spans="1:4" ht="19" customHeight="1" x14ac:dyDescent="0.35">
      <c r="A607" s="22" t="s">
        <v>1955</v>
      </c>
      <c r="B607" s="42" t="s">
        <v>9092</v>
      </c>
      <c r="C607" s="30" t="s">
        <v>7949</v>
      </c>
    </row>
    <row r="608" spans="1:4" ht="19" customHeight="1" x14ac:dyDescent="0.35">
      <c r="A608" s="22" t="s">
        <v>2271</v>
      </c>
      <c r="B608" s="42" t="s">
        <v>2272</v>
      </c>
      <c r="C608" s="30" t="s">
        <v>5957</v>
      </c>
    </row>
    <row r="609" spans="1:3" ht="19" customHeight="1" x14ac:dyDescent="0.35">
      <c r="A609" s="22" t="s">
        <v>2273</v>
      </c>
      <c r="B609" s="42" t="s">
        <v>4759</v>
      </c>
      <c r="C609" s="30" t="s">
        <v>5637</v>
      </c>
    </row>
    <row r="610" spans="1:3" ht="19" customHeight="1" x14ac:dyDescent="0.35">
      <c r="A610" s="22" t="s">
        <v>783</v>
      </c>
      <c r="B610" s="42" t="s">
        <v>9091</v>
      </c>
      <c r="C610" s="30" t="s">
        <v>5958</v>
      </c>
    </row>
    <row r="611" spans="1:3" ht="19" customHeight="1" x14ac:dyDescent="0.35">
      <c r="A611" s="22" t="s">
        <v>784</v>
      </c>
      <c r="B611" s="42" t="s">
        <v>785</v>
      </c>
      <c r="C611" s="30" t="s">
        <v>5959</v>
      </c>
    </row>
    <row r="612" spans="1:3" ht="19" customHeight="1" x14ac:dyDescent="0.35">
      <c r="A612" s="22" t="s">
        <v>4863</v>
      </c>
      <c r="B612" s="42" t="s">
        <v>4955</v>
      </c>
      <c r="C612" s="30" t="s">
        <v>5960</v>
      </c>
    </row>
    <row r="613" spans="1:3" ht="19" customHeight="1" x14ac:dyDescent="0.35">
      <c r="A613" s="22" t="s">
        <v>786</v>
      </c>
      <c r="B613" s="42" t="s">
        <v>9671</v>
      </c>
      <c r="C613" s="30" t="s">
        <v>5961</v>
      </c>
    </row>
    <row r="614" spans="1:3" ht="19" customHeight="1" x14ac:dyDescent="0.35">
      <c r="A614" s="22" t="s">
        <v>826</v>
      </c>
      <c r="B614" s="42" t="s">
        <v>4434</v>
      </c>
      <c r="C614" s="30" t="s">
        <v>5638</v>
      </c>
    </row>
    <row r="615" spans="1:3" ht="19" customHeight="1" x14ac:dyDescent="0.35">
      <c r="A615" s="22" t="s">
        <v>4829</v>
      </c>
      <c r="B615" s="42" t="s">
        <v>4980</v>
      </c>
      <c r="C615" s="30" t="s">
        <v>5639</v>
      </c>
    </row>
    <row r="616" spans="1:3" ht="19" customHeight="1" x14ac:dyDescent="0.35">
      <c r="A616" s="22" t="s">
        <v>1119</v>
      </c>
      <c r="B616" s="42" t="s">
        <v>9673</v>
      </c>
      <c r="C616" s="30" t="s">
        <v>5640</v>
      </c>
    </row>
    <row r="617" spans="1:3" ht="19" customHeight="1" x14ac:dyDescent="0.35">
      <c r="A617" s="22" t="s">
        <v>787</v>
      </c>
      <c r="B617" s="42" t="s">
        <v>788</v>
      </c>
      <c r="C617" s="30" t="s">
        <v>5962</v>
      </c>
    </row>
    <row r="618" spans="1:3" ht="19" customHeight="1" x14ac:dyDescent="0.35">
      <c r="A618" s="22" t="s">
        <v>2712</v>
      </c>
      <c r="B618" s="42" t="s">
        <v>9672</v>
      </c>
      <c r="C618" s="30" t="s">
        <v>5641</v>
      </c>
    </row>
    <row r="619" spans="1:3" ht="19" customHeight="1" x14ac:dyDescent="0.35">
      <c r="A619" s="22" t="s">
        <v>2734</v>
      </c>
      <c r="B619" s="42" t="s">
        <v>4468</v>
      </c>
      <c r="C619" s="30" t="s">
        <v>5963</v>
      </c>
    </row>
    <row r="620" spans="1:3" ht="19" customHeight="1" x14ac:dyDescent="0.35">
      <c r="A620" s="22" t="s">
        <v>1956</v>
      </c>
      <c r="B620" s="42" t="s">
        <v>6300</v>
      </c>
      <c r="C620" s="30" t="s">
        <v>6301</v>
      </c>
    </row>
    <row r="621" spans="1:3" ht="19" customHeight="1" x14ac:dyDescent="0.35">
      <c r="A621" s="22" t="s">
        <v>6303</v>
      </c>
      <c r="B621" s="42" t="s">
        <v>8037</v>
      </c>
      <c r="C621" s="30" t="s">
        <v>6302</v>
      </c>
    </row>
    <row r="622" spans="1:3" ht="19" customHeight="1" x14ac:dyDescent="0.35">
      <c r="A622" s="22" t="s">
        <v>643</v>
      </c>
      <c r="B622" s="42" t="s">
        <v>11041</v>
      </c>
      <c r="C622" s="30" t="s">
        <v>5642</v>
      </c>
    </row>
    <row r="623" spans="1:3" ht="19" customHeight="1" x14ac:dyDescent="0.35">
      <c r="A623" s="22" t="s">
        <v>6305</v>
      </c>
      <c r="B623" s="42" t="s">
        <v>7763</v>
      </c>
      <c r="C623" s="30" t="s">
        <v>6304</v>
      </c>
    </row>
    <row r="624" spans="1:3" ht="19" customHeight="1" x14ac:dyDescent="0.35">
      <c r="A624" s="22" t="s">
        <v>1957</v>
      </c>
      <c r="B624" s="42" t="s">
        <v>4467</v>
      </c>
      <c r="C624" s="30" t="s">
        <v>3572</v>
      </c>
    </row>
    <row r="625" spans="1:5" ht="19" customHeight="1" x14ac:dyDescent="0.35">
      <c r="A625" s="22" t="s">
        <v>4294</v>
      </c>
      <c r="B625" s="42" t="s">
        <v>10752</v>
      </c>
      <c r="C625" s="30" t="s">
        <v>5964</v>
      </c>
    </row>
    <row r="626" spans="1:5" ht="19" customHeight="1" x14ac:dyDescent="0.35">
      <c r="A626" s="217" t="s">
        <v>9208</v>
      </c>
      <c r="B626" s="118" t="s">
        <v>10346</v>
      </c>
      <c r="C626" s="30" t="s">
        <v>9207</v>
      </c>
      <c r="D626" s="103"/>
      <c r="E626" s="104"/>
    </row>
    <row r="627" spans="1:5" ht="19" customHeight="1" x14ac:dyDescent="0.35">
      <c r="A627" s="22" t="s">
        <v>789</v>
      </c>
      <c r="B627" s="42" t="s">
        <v>790</v>
      </c>
      <c r="C627" s="30" t="s">
        <v>5965</v>
      </c>
    </row>
    <row r="628" spans="1:5" ht="19" customHeight="1" x14ac:dyDescent="0.35">
      <c r="A628" s="22" t="s">
        <v>791</v>
      </c>
      <c r="B628" s="42" t="s">
        <v>10023</v>
      </c>
      <c r="C628" s="30" t="s">
        <v>5966</v>
      </c>
    </row>
    <row r="629" spans="1:5" ht="19" customHeight="1" x14ac:dyDescent="0.35">
      <c r="A629" s="22" t="s">
        <v>1121</v>
      </c>
      <c r="B629" s="42" t="s">
        <v>2269</v>
      </c>
      <c r="C629" s="30" t="s">
        <v>5643</v>
      </c>
    </row>
    <row r="630" spans="1:5" ht="19" customHeight="1" x14ac:dyDescent="0.35">
      <c r="A630" s="22" t="s">
        <v>120</v>
      </c>
      <c r="B630" s="42" t="s">
        <v>7748</v>
      </c>
      <c r="C630" s="30" t="s">
        <v>8708</v>
      </c>
    </row>
    <row r="631" spans="1:5" ht="19" customHeight="1" x14ac:dyDescent="0.35">
      <c r="A631" s="22" t="s">
        <v>1122</v>
      </c>
      <c r="B631" s="42" t="s">
        <v>9674</v>
      </c>
      <c r="C631" s="30" t="s">
        <v>5644</v>
      </c>
    </row>
    <row r="632" spans="1:5" ht="19" customHeight="1" x14ac:dyDescent="0.35">
      <c r="A632" s="22" t="s">
        <v>1123</v>
      </c>
      <c r="B632" s="42" t="s">
        <v>7747</v>
      </c>
      <c r="C632" s="30" t="s">
        <v>5645</v>
      </c>
    </row>
    <row r="633" spans="1:5" ht="19" customHeight="1" x14ac:dyDescent="0.35">
      <c r="A633" s="22" t="s">
        <v>1958</v>
      </c>
      <c r="B633" s="42" t="s">
        <v>1959</v>
      </c>
      <c r="C633" s="30" t="s">
        <v>3573</v>
      </c>
    </row>
    <row r="634" spans="1:5" ht="19" customHeight="1" x14ac:dyDescent="0.35">
      <c r="A634" s="22" t="s">
        <v>2809</v>
      </c>
      <c r="B634" s="42" t="s">
        <v>2810</v>
      </c>
      <c r="C634" s="30" t="s">
        <v>5646</v>
      </c>
    </row>
    <row r="635" spans="1:5" ht="19" customHeight="1" x14ac:dyDescent="0.35">
      <c r="A635" s="22" t="s">
        <v>1960</v>
      </c>
      <c r="B635" s="42" t="s">
        <v>8715</v>
      </c>
      <c r="C635" s="30" t="s">
        <v>3574</v>
      </c>
    </row>
    <row r="636" spans="1:5" ht="19" customHeight="1" x14ac:dyDescent="0.35">
      <c r="A636" s="22" t="s">
        <v>2215</v>
      </c>
      <c r="B636" s="42" t="s">
        <v>7993</v>
      </c>
      <c r="C636" s="30" t="s">
        <v>3575</v>
      </c>
    </row>
    <row r="637" spans="1:5" ht="19" customHeight="1" x14ac:dyDescent="0.35">
      <c r="A637" s="22" t="s">
        <v>2378</v>
      </c>
      <c r="B637" s="42" t="s">
        <v>10771</v>
      </c>
      <c r="C637" s="30" t="s">
        <v>3576</v>
      </c>
    </row>
    <row r="638" spans="1:5" ht="19" customHeight="1" x14ac:dyDescent="0.35">
      <c r="A638" s="22" t="s">
        <v>1788</v>
      </c>
      <c r="B638" s="42" t="s">
        <v>1789</v>
      </c>
      <c r="C638" s="30" t="s">
        <v>3852</v>
      </c>
    </row>
    <row r="639" spans="1:5" ht="19" customHeight="1" x14ac:dyDescent="0.35">
      <c r="A639" s="22" t="s">
        <v>1124</v>
      </c>
      <c r="B639" s="42" t="s">
        <v>1125</v>
      </c>
      <c r="C639" s="30" t="s">
        <v>5647</v>
      </c>
    </row>
    <row r="640" spans="1:5" ht="19" customHeight="1" x14ac:dyDescent="0.35">
      <c r="A640" s="22" t="s">
        <v>7067</v>
      </c>
      <c r="B640" s="42" t="s">
        <v>11803</v>
      </c>
      <c r="C640" s="30" t="s">
        <v>7257</v>
      </c>
    </row>
    <row r="641" spans="1:4" ht="19" customHeight="1" x14ac:dyDescent="0.35">
      <c r="A641" s="22" t="s">
        <v>3855</v>
      </c>
      <c r="B641" s="42" t="s">
        <v>11799</v>
      </c>
      <c r="C641" s="30" t="s">
        <v>3856</v>
      </c>
    </row>
    <row r="642" spans="1:4" ht="19" customHeight="1" x14ac:dyDescent="0.35">
      <c r="A642" s="22" t="s">
        <v>1126</v>
      </c>
      <c r="B642" s="42" t="s">
        <v>7380</v>
      </c>
      <c r="C642" s="30" t="s">
        <v>5648</v>
      </c>
    </row>
    <row r="643" spans="1:4" ht="19" customHeight="1" x14ac:dyDescent="0.35">
      <c r="A643" s="22" t="s">
        <v>2216</v>
      </c>
      <c r="B643" s="42" t="s">
        <v>4703</v>
      </c>
      <c r="C643" s="30" t="s">
        <v>5967</v>
      </c>
    </row>
    <row r="644" spans="1:4" ht="19" customHeight="1" x14ac:dyDescent="0.35">
      <c r="A644" s="22" t="s">
        <v>5026</v>
      </c>
      <c r="B644" s="42" t="s">
        <v>7749</v>
      </c>
      <c r="C644" s="30" t="s">
        <v>5030</v>
      </c>
    </row>
    <row r="645" spans="1:4" ht="19" customHeight="1" x14ac:dyDescent="0.35">
      <c r="A645" s="22" t="s">
        <v>1127</v>
      </c>
      <c r="B645" s="42" t="s">
        <v>7985</v>
      </c>
      <c r="C645" s="30" t="s">
        <v>5649</v>
      </c>
    </row>
    <row r="646" spans="1:4" ht="19" customHeight="1" x14ac:dyDescent="0.35">
      <c r="A646" s="22" t="s">
        <v>2217</v>
      </c>
      <c r="B646" s="42" t="s">
        <v>2218</v>
      </c>
      <c r="C646" s="30" t="s">
        <v>3577</v>
      </c>
    </row>
    <row r="647" spans="1:4" ht="19" customHeight="1" x14ac:dyDescent="0.35">
      <c r="A647" s="22" t="s">
        <v>2727</v>
      </c>
      <c r="B647" s="42" t="s">
        <v>7750</v>
      </c>
      <c r="C647" s="30" t="s">
        <v>3579</v>
      </c>
    </row>
    <row r="648" spans="1:4" ht="19" customHeight="1" x14ac:dyDescent="0.35">
      <c r="A648" s="22" t="s">
        <v>1128</v>
      </c>
      <c r="B648" s="42" t="s">
        <v>1129</v>
      </c>
      <c r="C648" s="30" t="s">
        <v>5650</v>
      </c>
    </row>
    <row r="649" spans="1:4" ht="19" customHeight="1" x14ac:dyDescent="0.35">
      <c r="A649" s="22" t="s">
        <v>1130</v>
      </c>
      <c r="B649" s="42" t="s">
        <v>4801</v>
      </c>
      <c r="C649" s="30" t="s">
        <v>5651</v>
      </c>
    </row>
    <row r="650" spans="1:4" ht="19" customHeight="1" x14ac:dyDescent="0.35">
      <c r="A650" s="22" t="s">
        <v>5028</v>
      </c>
      <c r="B650" s="42" t="s">
        <v>9017</v>
      </c>
      <c r="C650" s="30" t="s">
        <v>5031</v>
      </c>
    </row>
    <row r="651" spans="1:4" ht="19" customHeight="1" x14ac:dyDescent="0.35">
      <c r="A651" s="22" t="s">
        <v>4838</v>
      </c>
      <c r="B651" s="42"/>
      <c r="C651" s="30" t="s">
        <v>5968</v>
      </c>
    </row>
    <row r="652" spans="1:4" ht="19" customHeight="1" x14ac:dyDescent="0.35">
      <c r="A652" s="22" t="s">
        <v>6327</v>
      </c>
      <c r="B652" s="42" t="s">
        <v>7797</v>
      </c>
      <c r="C652" s="30" t="s">
        <v>6326</v>
      </c>
    </row>
    <row r="653" spans="1:4" ht="19" customHeight="1" x14ac:dyDescent="0.35">
      <c r="A653" s="22" t="s">
        <v>2219</v>
      </c>
      <c r="B653" s="42" t="s">
        <v>2220</v>
      </c>
      <c r="C653" s="30" t="s">
        <v>3580</v>
      </c>
    </row>
    <row r="654" spans="1:4" ht="19" customHeight="1" x14ac:dyDescent="0.35">
      <c r="A654" s="22" t="s">
        <v>2221</v>
      </c>
      <c r="B654" s="42" t="s">
        <v>2222</v>
      </c>
      <c r="C654" s="30" t="s">
        <v>3581</v>
      </c>
    </row>
    <row r="655" spans="1:4" ht="19" customHeight="1" x14ac:dyDescent="0.35">
      <c r="A655" s="22" t="s">
        <v>1132</v>
      </c>
      <c r="B655" s="42" t="s">
        <v>2811</v>
      </c>
      <c r="C655" s="30" t="s">
        <v>5652</v>
      </c>
      <c r="D655" s="30" t="s">
        <v>6752</v>
      </c>
    </row>
    <row r="656" spans="1:4" ht="19" customHeight="1" x14ac:dyDescent="0.35">
      <c r="A656" s="22" t="s">
        <v>985</v>
      </c>
      <c r="B656" s="42" t="s">
        <v>7953</v>
      </c>
      <c r="C656" s="30" t="s">
        <v>5653</v>
      </c>
    </row>
    <row r="657" spans="1:5" ht="19" customHeight="1" x14ac:dyDescent="0.35">
      <c r="A657" s="22" t="s">
        <v>2414</v>
      </c>
      <c r="B657" s="42" t="s">
        <v>2415</v>
      </c>
      <c r="C657" s="30" t="s">
        <v>4236</v>
      </c>
    </row>
    <row r="658" spans="1:5" ht="19" customHeight="1" x14ac:dyDescent="0.35">
      <c r="A658" s="22" t="s">
        <v>1133</v>
      </c>
      <c r="B658" s="42" t="s">
        <v>7381</v>
      </c>
      <c r="C658" s="30" t="s">
        <v>5654</v>
      </c>
    </row>
    <row r="659" spans="1:5" ht="19" customHeight="1" x14ac:dyDescent="0.35">
      <c r="A659" s="22" t="s">
        <v>1134</v>
      </c>
      <c r="B659" s="42" t="s">
        <v>1135</v>
      </c>
      <c r="C659" s="30" t="s">
        <v>5655</v>
      </c>
    </row>
    <row r="660" spans="1:5" ht="19" customHeight="1" x14ac:dyDescent="0.35">
      <c r="A660" s="22" t="s">
        <v>1136</v>
      </c>
      <c r="B660" s="42" t="s">
        <v>4642</v>
      </c>
      <c r="C660" s="30" t="s">
        <v>5656</v>
      </c>
    </row>
    <row r="661" spans="1:5" ht="19" customHeight="1" x14ac:dyDescent="0.35">
      <c r="A661" s="22" t="s">
        <v>1137</v>
      </c>
      <c r="B661" s="42" t="s">
        <v>1138</v>
      </c>
      <c r="C661" s="30" t="s">
        <v>5657</v>
      </c>
    </row>
    <row r="662" spans="1:5" ht="19" customHeight="1" x14ac:dyDescent="0.35">
      <c r="A662" s="22" t="s">
        <v>9565</v>
      </c>
      <c r="B662" s="42" t="s">
        <v>9583</v>
      </c>
      <c r="C662" s="30" t="s">
        <v>9567</v>
      </c>
    </row>
    <row r="663" spans="1:5" ht="19" customHeight="1" x14ac:dyDescent="0.35">
      <c r="A663" s="28" t="s">
        <v>9722</v>
      </c>
      <c r="B663" s="42" t="s">
        <v>12663</v>
      </c>
      <c r="C663" s="30" t="s">
        <v>9723</v>
      </c>
      <c r="D663" s="103"/>
      <c r="E663" s="104"/>
    </row>
    <row r="664" spans="1:5" ht="19" customHeight="1" x14ac:dyDescent="0.35">
      <c r="A664" s="22" t="s">
        <v>876</v>
      </c>
      <c r="B664" s="42" t="s">
        <v>4608</v>
      </c>
      <c r="C664" s="30" t="s">
        <v>5658</v>
      </c>
    </row>
    <row r="665" spans="1:5" ht="19" customHeight="1" x14ac:dyDescent="0.35">
      <c r="A665" s="22" t="s">
        <v>879</v>
      </c>
      <c r="B665" s="42" t="s">
        <v>6929</v>
      </c>
      <c r="C665" s="30" t="s">
        <v>5659</v>
      </c>
    </row>
    <row r="666" spans="1:5" ht="19" customHeight="1" x14ac:dyDescent="0.35">
      <c r="A666" s="22" t="s">
        <v>2387</v>
      </c>
      <c r="B666" s="42" t="s">
        <v>4497</v>
      </c>
      <c r="C666" s="30" t="s">
        <v>4223</v>
      </c>
    </row>
    <row r="667" spans="1:5" ht="19" customHeight="1" x14ac:dyDescent="0.35">
      <c r="A667" s="22" t="s">
        <v>7077</v>
      </c>
      <c r="B667" s="42" t="s">
        <v>7270</v>
      </c>
      <c r="C667" s="30" t="s">
        <v>7269</v>
      </c>
    </row>
    <row r="668" spans="1:5" ht="19" customHeight="1" x14ac:dyDescent="0.35">
      <c r="A668" s="22" t="s">
        <v>8977</v>
      </c>
      <c r="B668" s="42" t="s">
        <v>4760</v>
      </c>
      <c r="C668" s="30" t="s">
        <v>5660</v>
      </c>
    </row>
    <row r="669" spans="1:5" ht="19" customHeight="1" x14ac:dyDescent="0.35">
      <c r="A669" s="22" t="s">
        <v>880</v>
      </c>
      <c r="B669" s="42" t="s">
        <v>2576</v>
      </c>
      <c r="C669" s="30" t="s">
        <v>5661</v>
      </c>
    </row>
    <row r="670" spans="1:5" ht="19" customHeight="1" x14ac:dyDescent="0.35">
      <c r="A670" s="22" t="s">
        <v>881</v>
      </c>
      <c r="B670" s="42" t="s">
        <v>7382</v>
      </c>
      <c r="C670" s="30" t="s">
        <v>5662</v>
      </c>
    </row>
    <row r="671" spans="1:5" ht="19" customHeight="1" x14ac:dyDescent="0.35">
      <c r="A671" s="22" t="s">
        <v>9093</v>
      </c>
      <c r="B671" s="42" t="s">
        <v>9094</v>
      </c>
      <c r="C671" s="30" t="s">
        <v>4280</v>
      </c>
    </row>
    <row r="672" spans="1:5" ht="19" customHeight="1" x14ac:dyDescent="0.35">
      <c r="A672" s="22" t="s">
        <v>2344</v>
      </c>
      <c r="B672" s="42" t="s">
        <v>4431</v>
      </c>
      <c r="C672" s="30" t="s">
        <v>5663</v>
      </c>
    </row>
    <row r="673" spans="1:3" ht="19" customHeight="1" x14ac:dyDescent="0.35">
      <c r="A673" s="22" t="s">
        <v>2346</v>
      </c>
      <c r="B673" s="42" t="s">
        <v>2347</v>
      </c>
      <c r="C673" s="30" t="s">
        <v>5665</v>
      </c>
    </row>
    <row r="674" spans="1:3" ht="19" customHeight="1" x14ac:dyDescent="0.35">
      <c r="A674" s="22" t="s">
        <v>2348</v>
      </c>
      <c r="B674" s="42" t="s">
        <v>7753</v>
      </c>
      <c r="C674" s="30" t="s">
        <v>5666</v>
      </c>
    </row>
    <row r="675" spans="1:3" ht="19" customHeight="1" x14ac:dyDescent="0.35">
      <c r="A675" s="22" t="s">
        <v>2349</v>
      </c>
      <c r="B675" s="42" t="s">
        <v>8736</v>
      </c>
      <c r="C675" s="30" t="s">
        <v>5667</v>
      </c>
    </row>
    <row r="676" spans="1:3" ht="19" customHeight="1" x14ac:dyDescent="0.35">
      <c r="A676" s="22" t="s">
        <v>2350</v>
      </c>
      <c r="B676" s="42" t="s">
        <v>2351</v>
      </c>
      <c r="C676" s="30" t="s">
        <v>5668</v>
      </c>
    </row>
    <row r="677" spans="1:3" ht="19" customHeight="1" x14ac:dyDescent="0.35">
      <c r="A677" s="22" t="s">
        <v>2354</v>
      </c>
      <c r="B677" s="42" t="s">
        <v>8735</v>
      </c>
      <c r="C677" s="30" t="s">
        <v>5670</v>
      </c>
    </row>
    <row r="678" spans="1:3" ht="19" customHeight="1" x14ac:dyDescent="0.35">
      <c r="A678" s="22" t="s">
        <v>2355</v>
      </c>
      <c r="B678" s="42" t="s">
        <v>11585</v>
      </c>
      <c r="C678" s="30" t="s">
        <v>5671</v>
      </c>
    </row>
    <row r="679" spans="1:3" ht="19" customHeight="1" x14ac:dyDescent="0.35">
      <c r="A679" s="22" t="s">
        <v>2357</v>
      </c>
      <c r="B679" s="42" t="s">
        <v>2358</v>
      </c>
      <c r="C679" s="30" t="s">
        <v>5672</v>
      </c>
    </row>
    <row r="680" spans="1:3" ht="19" customHeight="1" x14ac:dyDescent="0.35">
      <c r="A680" s="22" t="s">
        <v>2361</v>
      </c>
      <c r="B680" s="42" t="s">
        <v>2362</v>
      </c>
      <c r="C680" s="30" t="s">
        <v>5261</v>
      </c>
    </row>
    <row r="681" spans="1:3" ht="19" customHeight="1" x14ac:dyDescent="0.35">
      <c r="A681" s="22" t="s">
        <v>2363</v>
      </c>
      <c r="B681" s="42" t="s">
        <v>2717</v>
      </c>
      <c r="C681" s="30" t="s">
        <v>5673</v>
      </c>
    </row>
    <row r="682" spans="1:3" ht="19" customHeight="1" x14ac:dyDescent="0.35">
      <c r="A682" s="22" t="s">
        <v>2364</v>
      </c>
      <c r="B682" s="42" t="s">
        <v>8397</v>
      </c>
      <c r="C682" s="30" t="s">
        <v>5674</v>
      </c>
    </row>
    <row r="683" spans="1:3" ht="19" customHeight="1" x14ac:dyDescent="0.35">
      <c r="A683" s="22" t="s">
        <v>8978</v>
      </c>
      <c r="B683" s="42" t="s">
        <v>10917</v>
      </c>
      <c r="C683" s="30" t="s">
        <v>5676</v>
      </c>
    </row>
    <row r="684" spans="1:3" ht="19" customHeight="1" x14ac:dyDescent="0.35">
      <c r="A684" s="22" t="s">
        <v>109</v>
      </c>
      <c r="B684" s="42" t="s">
        <v>110</v>
      </c>
      <c r="C684" s="30" t="s">
        <v>2920</v>
      </c>
    </row>
    <row r="685" spans="1:3" ht="19" customHeight="1" x14ac:dyDescent="0.35">
      <c r="A685" s="22" t="s">
        <v>2366</v>
      </c>
      <c r="B685" s="42" t="s">
        <v>9096</v>
      </c>
      <c r="C685" s="30" t="s">
        <v>5677</v>
      </c>
    </row>
    <row r="686" spans="1:3" ht="19" customHeight="1" x14ac:dyDescent="0.35">
      <c r="A686" s="22" t="s">
        <v>2367</v>
      </c>
      <c r="B686" s="42" t="s">
        <v>2368</v>
      </c>
      <c r="C686" s="30" t="s">
        <v>5678</v>
      </c>
    </row>
    <row r="687" spans="1:3" ht="19" customHeight="1" x14ac:dyDescent="0.35">
      <c r="A687" s="22" t="s">
        <v>2369</v>
      </c>
      <c r="B687" s="42" t="s">
        <v>4326</v>
      </c>
      <c r="C687" s="30" t="s">
        <v>5679</v>
      </c>
    </row>
    <row r="688" spans="1:3" ht="19" customHeight="1" x14ac:dyDescent="0.35">
      <c r="A688" s="22" t="s">
        <v>2370</v>
      </c>
      <c r="B688" s="42" t="s">
        <v>7744</v>
      </c>
      <c r="C688" s="30" t="s">
        <v>5680</v>
      </c>
    </row>
    <row r="689" spans="1:3" ht="19" customHeight="1" x14ac:dyDescent="0.35">
      <c r="A689" s="22" t="s">
        <v>2371</v>
      </c>
      <c r="B689" s="42" t="s">
        <v>2372</v>
      </c>
      <c r="C689" s="30" t="s">
        <v>5681</v>
      </c>
    </row>
    <row r="690" spans="1:3" ht="19" customHeight="1" x14ac:dyDescent="0.35">
      <c r="A690" s="22" t="s">
        <v>2373</v>
      </c>
      <c r="B690" s="42" t="s">
        <v>2812</v>
      </c>
      <c r="C690" s="30" t="s">
        <v>5682</v>
      </c>
    </row>
    <row r="691" spans="1:3" ht="19" customHeight="1" x14ac:dyDescent="0.35">
      <c r="A691" s="22" t="s">
        <v>6156</v>
      </c>
      <c r="B691" s="42" t="s">
        <v>10284</v>
      </c>
      <c r="C691" s="30" t="s">
        <v>6155</v>
      </c>
    </row>
    <row r="692" spans="1:3" ht="19" customHeight="1" x14ac:dyDescent="0.35">
      <c r="A692" s="22" t="s">
        <v>2375</v>
      </c>
      <c r="B692" s="42" t="s">
        <v>2376</v>
      </c>
      <c r="C692" s="30" t="s">
        <v>5683</v>
      </c>
    </row>
    <row r="693" spans="1:3" ht="19" customHeight="1" x14ac:dyDescent="0.35">
      <c r="A693" s="22" t="s">
        <v>2377</v>
      </c>
      <c r="B693" s="42" t="s">
        <v>8709</v>
      </c>
      <c r="C693" s="30" t="s">
        <v>5684</v>
      </c>
    </row>
    <row r="694" spans="1:3" ht="19" customHeight="1" x14ac:dyDescent="0.35">
      <c r="A694" s="22" t="s">
        <v>111</v>
      </c>
      <c r="B694" s="42" t="s">
        <v>9097</v>
      </c>
      <c r="C694" s="30" t="s">
        <v>2922</v>
      </c>
    </row>
    <row r="695" spans="1:3" ht="19" customHeight="1" x14ac:dyDescent="0.35">
      <c r="A695" s="22" t="s">
        <v>6317</v>
      </c>
      <c r="B695" s="42" t="s">
        <v>8542</v>
      </c>
      <c r="C695" s="30" t="s">
        <v>6316</v>
      </c>
    </row>
    <row r="696" spans="1:3" ht="19" customHeight="1" x14ac:dyDescent="0.35">
      <c r="A696" s="22" t="s">
        <v>2379</v>
      </c>
      <c r="B696" s="42" t="s">
        <v>11583</v>
      </c>
      <c r="C696" s="30" t="s">
        <v>5685</v>
      </c>
    </row>
    <row r="697" spans="1:3" ht="19" customHeight="1" x14ac:dyDescent="0.35">
      <c r="A697" s="22" t="s">
        <v>2549</v>
      </c>
      <c r="B697" s="42" t="s">
        <v>7762</v>
      </c>
      <c r="C697" s="30" t="s">
        <v>2972</v>
      </c>
    </row>
    <row r="698" spans="1:3" ht="19" customHeight="1" x14ac:dyDescent="0.35">
      <c r="A698" s="22" t="s">
        <v>2380</v>
      </c>
      <c r="B698" s="42" t="s">
        <v>2577</v>
      </c>
      <c r="C698" s="30" t="s">
        <v>5686</v>
      </c>
    </row>
    <row r="699" spans="1:3" ht="19" customHeight="1" x14ac:dyDescent="0.35">
      <c r="A699" s="22" t="s">
        <v>2381</v>
      </c>
      <c r="B699" s="42" t="s">
        <v>2813</v>
      </c>
      <c r="C699" s="30" t="s">
        <v>5687</v>
      </c>
    </row>
    <row r="700" spans="1:3" ht="19" customHeight="1" x14ac:dyDescent="0.35">
      <c r="A700" s="22" t="s">
        <v>542</v>
      </c>
      <c r="B700" s="42" t="s">
        <v>8710</v>
      </c>
      <c r="C700" s="30" t="s">
        <v>5688</v>
      </c>
    </row>
    <row r="701" spans="1:3" ht="19" customHeight="1" x14ac:dyDescent="0.35">
      <c r="A701" s="22" t="s">
        <v>2815</v>
      </c>
      <c r="B701" s="42" t="s">
        <v>7757</v>
      </c>
      <c r="C701" s="30" t="s">
        <v>2814</v>
      </c>
    </row>
    <row r="702" spans="1:3" ht="19" customHeight="1" x14ac:dyDescent="0.35">
      <c r="A702" s="22" t="s">
        <v>543</v>
      </c>
      <c r="B702" s="42" t="s">
        <v>4643</v>
      </c>
      <c r="C702" s="30" t="s">
        <v>5689</v>
      </c>
    </row>
    <row r="703" spans="1:3" ht="19" customHeight="1" x14ac:dyDescent="0.35">
      <c r="A703" s="22" t="s">
        <v>544</v>
      </c>
      <c r="B703" s="42" t="s">
        <v>10718</v>
      </c>
      <c r="C703" s="30" t="s">
        <v>5690</v>
      </c>
    </row>
    <row r="704" spans="1:3" ht="19" customHeight="1" x14ac:dyDescent="0.35">
      <c r="A704" s="22" t="s">
        <v>730</v>
      </c>
      <c r="B704" s="42" t="s">
        <v>4331</v>
      </c>
      <c r="C704" s="30" t="s">
        <v>2882</v>
      </c>
    </row>
    <row r="705" spans="1:3" ht="19" customHeight="1" x14ac:dyDescent="0.35">
      <c r="A705" s="22" t="s">
        <v>496</v>
      </c>
      <c r="B705" s="42" t="s">
        <v>4520</v>
      </c>
      <c r="C705" s="30" t="s">
        <v>5691</v>
      </c>
    </row>
    <row r="706" spans="1:3" ht="19" customHeight="1" x14ac:dyDescent="0.35">
      <c r="A706" s="22" t="s">
        <v>545</v>
      </c>
      <c r="B706" s="42" t="s">
        <v>546</v>
      </c>
      <c r="C706" s="30" t="s">
        <v>5692</v>
      </c>
    </row>
    <row r="707" spans="1:3" ht="19" customHeight="1" x14ac:dyDescent="0.35">
      <c r="A707" s="22" t="s">
        <v>547</v>
      </c>
      <c r="B707" s="42" t="s">
        <v>8130</v>
      </c>
      <c r="C707" s="30" t="s">
        <v>5693</v>
      </c>
    </row>
    <row r="708" spans="1:3" ht="19" customHeight="1" x14ac:dyDescent="0.35">
      <c r="A708" s="22" t="s">
        <v>931</v>
      </c>
      <c r="B708" s="42" t="s">
        <v>932</v>
      </c>
      <c r="C708" s="30" t="s">
        <v>5694</v>
      </c>
    </row>
    <row r="709" spans="1:3" ht="19" customHeight="1" x14ac:dyDescent="0.35">
      <c r="A709" s="22" t="s">
        <v>548</v>
      </c>
      <c r="B709" s="42" t="s">
        <v>549</v>
      </c>
      <c r="C709" s="30" t="s">
        <v>5695</v>
      </c>
    </row>
    <row r="710" spans="1:3" ht="19" customHeight="1" x14ac:dyDescent="0.35">
      <c r="A710" s="22" t="s">
        <v>9603</v>
      </c>
      <c r="B710" s="42" t="s">
        <v>10289</v>
      </c>
      <c r="C710" s="30" t="s">
        <v>9618</v>
      </c>
    </row>
    <row r="711" spans="1:3" ht="19" customHeight="1" x14ac:dyDescent="0.35">
      <c r="A711" s="22" t="s">
        <v>347</v>
      </c>
      <c r="B711" s="42" t="s">
        <v>7735</v>
      </c>
      <c r="C711" s="30" t="s">
        <v>5696</v>
      </c>
    </row>
    <row r="712" spans="1:3" ht="19" customHeight="1" x14ac:dyDescent="0.35">
      <c r="A712" s="22" t="s">
        <v>4513</v>
      </c>
      <c r="B712" s="42" t="s">
        <v>4512</v>
      </c>
      <c r="C712" s="30" t="s">
        <v>4514</v>
      </c>
    </row>
    <row r="713" spans="1:3" ht="19" customHeight="1" x14ac:dyDescent="0.35">
      <c r="A713" s="22" t="s">
        <v>351</v>
      </c>
      <c r="B713" s="42" t="s">
        <v>7383</v>
      </c>
      <c r="C713" s="30" t="s">
        <v>5697</v>
      </c>
    </row>
    <row r="714" spans="1:3" ht="19" customHeight="1" x14ac:dyDescent="0.35">
      <c r="A714" s="22" t="s">
        <v>353</v>
      </c>
      <c r="B714" s="42" t="s">
        <v>4992</v>
      </c>
      <c r="C714" s="30" t="s">
        <v>5698</v>
      </c>
    </row>
    <row r="715" spans="1:3" ht="19" customHeight="1" x14ac:dyDescent="0.35">
      <c r="A715" s="22" t="s">
        <v>354</v>
      </c>
      <c r="B715" s="42" t="s">
        <v>12668</v>
      </c>
      <c r="C715" s="30" t="s">
        <v>5699</v>
      </c>
    </row>
    <row r="716" spans="1:3" ht="19" customHeight="1" x14ac:dyDescent="0.35">
      <c r="A716" s="22" t="s">
        <v>355</v>
      </c>
      <c r="B716" s="42" t="s">
        <v>2390</v>
      </c>
      <c r="C716" s="30" t="s">
        <v>5700</v>
      </c>
    </row>
    <row r="717" spans="1:3" ht="19" customHeight="1" x14ac:dyDescent="0.35">
      <c r="A717" s="22" t="s">
        <v>8581</v>
      </c>
      <c r="B717" s="42" t="s">
        <v>8970</v>
      </c>
      <c r="C717" s="30" t="s">
        <v>8580</v>
      </c>
    </row>
    <row r="718" spans="1:3" ht="19" customHeight="1" x14ac:dyDescent="0.35">
      <c r="A718" s="22" t="s">
        <v>1738</v>
      </c>
      <c r="B718" s="42" t="s">
        <v>1739</v>
      </c>
      <c r="C718" s="30" t="s">
        <v>3602</v>
      </c>
    </row>
    <row r="719" spans="1:3" ht="19" customHeight="1" x14ac:dyDescent="0.35">
      <c r="A719" s="22" t="s">
        <v>2391</v>
      </c>
      <c r="B719" s="42" t="s">
        <v>9099</v>
      </c>
      <c r="C719" s="30" t="s">
        <v>6764</v>
      </c>
    </row>
    <row r="720" spans="1:3" ht="19" customHeight="1" x14ac:dyDescent="0.35">
      <c r="A720" s="22" t="s">
        <v>911</v>
      </c>
      <c r="B720" s="42" t="s">
        <v>6932</v>
      </c>
      <c r="C720" s="30" t="s">
        <v>5702</v>
      </c>
    </row>
    <row r="721" spans="1:4" ht="19" customHeight="1" x14ac:dyDescent="0.35">
      <c r="A721" s="22" t="s">
        <v>912</v>
      </c>
      <c r="B721" s="42" t="s">
        <v>2816</v>
      </c>
      <c r="C721" s="30" t="s">
        <v>5703</v>
      </c>
    </row>
    <row r="722" spans="1:4" ht="19" customHeight="1" x14ac:dyDescent="0.35">
      <c r="A722" s="22" t="s">
        <v>2817</v>
      </c>
      <c r="B722" s="42" t="s">
        <v>3712</v>
      </c>
      <c r="C722" s="30" t="s">
        <v>5704</v>
      </c>
    </row>
    <row r="723" spans="1:4" ht="19" customHeight="1" x14ac:dyDescent="0.35">
      <c r="A723" s="22" t="s">
        <v>4724</v>
      </c>
      <c r="B723" s="42" t="s">
        <v>4796</v>
      </c>
      <c r="C723" s="30" t="s">
        <v>4723</v>
      </c>
      <c r="D723" s="30"/>
    </row>
    <row r="724" spans="1:4" ht="19" customHeight="1" x14ac:dyDescent="0.35">
      <c r="A724" s="22" t="s">
        <v>2783</v>
      </c>
      <c r="B724" s="42" t="s">
        <v>6690</v>
      </c>
      <c r="C724" s="30" t="s">
        <v>5705</v>
      </c>
    </row>
    <row r="725" spans="1:4" ht="19" customHeight="1" x14ac:dyDescent="0.35">
      <c r="A725" s="22" t="s">
        <v>1215</v>
      </c>
      <c r="B725" s="42" t="s">
        <v>10763</v>
      </c>
      <c r="C725" s="30" t="s">
        <v>2847</v>
      </c>
    </row>
    <row r="726" spans="1:4" ht="19" customHeight="1" x14ac:dyDescent="0.35">
      <c r="A726" s="22" t="s">
        <v>6766</v>
      </c>
      <c r="B726" s="42" t="s">
        <v>6767</v>
      </c>
      <c r="C726" s="30" t="s">
        <v>6765</v>
      </c>
    </row>
    <row r="727" spans="1:4" ht="19" customHeight="1" x14ac:dyDescent="0.35">
      <c r="A727" s="22" t="s">
        <v>989</v>
      </c>
      <c r="B727" s="46" t="s">
        <v>7349</v>
      </c>
      <c r="C727" s="30" t="s">
        <v>5706</v>
      </c>
    </row>
    <row r="728" spans="1:4" ht="19" customHeight="1" x14ac:dyDescent="0.35">
      <c r="A728" s="22" t="s">
        <v>990</v>
      </c>
      <c r="B728" s="42" t="s">
        <v>4761</v>
      </c>
      <c r="C728" s="30" t="s">
        <v>5707</v>
      </c>
    </row>
    <row r="729" spans="1:4" ht="19" customHeight="1" x14ac:dyDescent="0.35">
      <c r="A729" s="22" t="s">
        <v>5174</v>
      </c>
      <c r="B729" s="42" t="s">
        <v>6649</v>
      </c>
      <c r="C729" s="30" t="s">
        <v>5173</v>
      </c>
    </row>
    <row r="730" spans="1:4" ht="19" customHeight="1" x14ac:dyDescent="0.35">
      <c r="A730" s="22" t="s">
        <v>991</v>
      </c>
      <c r="B730" s="42" t="s">
        <v>11044</v>
      </c>
      <c r="C730" s="30" t="s">
        <v>5708</v>
      </c>
    </row>
    <row r="731" spans="1:4" ht="19" customHeight="1" x14ac:dyDescent="0.35">
      <c r="A731" s="22" t="s">
        <v>992</v>
      </c>
      <c r="B731" s="42" t="s">
        <v>11263</v>
      </c>
      <c r="C731" s="30" t="s">
        <v>5709</v>
      </c>
    </row>
    <row r="732" spans="1:4" ht="19" customHeight="1" x14ac:dyDescent="0.35">
      <c r="A732" s="22" t="s">
        <v>6349</v>
      </c>
      <c r="B732" s="42" t="s">
        <v>10925</v>
      </c>
      <c r="C732" s="30" t="s">
        <v>6251</v>
      </c>
    </row>
    <row r="733" spans="1:4" ht="19" customHeight="1" x14ac:dyDescent="0.35">
      <c r="A733" s="22" t="s">
        <v>8613</v>
      </c>
      <c r="B733" s="42" t="s">
        <v>11261</v>
      </c>
      <c r="C733" s="30" t="s">
        <v>8760</v>
      </c>
    </row>
    <row r="734" spans="1:4" ht="19" customHeight="1" x14ac:dyDescent="0.35">
      <c r="A734" s="22" t="s">
        <v>997</v>
      </c>
      <c r="B734" s="42" t="s">
        <v>998</v>
      </c>
      <c r="C734" s="30" t="s">
        <v>5710</v>
      </c>
    </row>
    <row r="735" spans="1:4" ht="19" customHeight="1" x14ac:dyDescent="0.35">
      <c r="A735" s="22" t="s">
        <v>999</v>
      </c>
      <c r="B735" s="42" t="s">
        <v>1000</v>
      </c>
      <c r="C735" s="30" t="s">
        <v>5711</v>
      </c>
    </row>
    <row r="736" spans="1:4" ht="19" customHeight="1" x14ac:dyDescent="0.35">
      <c r="A736" s="22" t="s">
        <v>1001</v>
      </c>
      <c r="B736" s="42" t="s">
        <v>8217</v>
      </c>
      <c r="C736" s="30" t="s">
        <v>5712</v>
      </c>
    </row>
    <row r="737" spans="1:7" ht="19" customHeight="1" x14ac:dyDescent="0.35">
      <c r="A737" s="22" t="s">
        <v>1230</v>
      </c>
      <c r="B737" s="42" t="s">
        <v>10924</v>
      </c>
      <c r="C737" s="30" t="s">
        <v>3815</v>
      </c>
    </row>
    <row r="738" spans="1:7" ht="19" customHeight="1" x14ac:dyDescent="0.35">
      <c r="A738" s="22" t="s">
        <v>1002</v>
      </c>
      <c r="B738" s="42" t="s">
        <v>1003</v>
      </c>
      <c r="C738" s="30" t="s">
        <v>5713</v>
      </c>
    </row>
    <row r="739" spans="1:7" ht="19" customHeight="1" x14ac:dyDescent="0.35">
      <c r="A739" s="22" t="s">
        <v>1005</v>
      </c>
      <c r="B739" s="42" t="s">
        <v>1006</v>
      </c>
      <c r="C739" s="30" t="s">
        <v>5714</v>
      </c>
    </row>
    <row r="740" spans="1:7" ht="19" customHeight="1" x14ac:dyDescent="0.35">
      <c r="A740" s="22" t="s">
        <v>1007</v>
      </c>
      <c r="B740" s="42" t="s">
        <v>11262</v>
      </c>
      <c r="C740" s="30" t="s">
        <v>5715</v>
      </c>
    </row>
    <row r="741" spans="1:7" ht="19" customHeight="1" x14ac:dyDescent="0.35">
      <c r="A741" s="22" t="s">
        <v>1009</v>
      </c>
      <c r="B741" s="42" t="s">
        <v>6933</v>
      </c>
      <c r="C741" s="30" t="s">
        <v>5716</v>
      </c>
    </row>
    <row r="742" spans="1:7" ht="19" customHeight="1" x14ac:dyDescent="0.35">
      <c r="A742" s="22" t="s">
        <v>1010</v>
      </c>
      <c r="B742" s="42" t="s">
        <v>1011</v>
      </c>
      <c r="C742" s="30" t="s">
        <v>5717</v>
      </c>
    </row>
    <row r="743" spans="1:7" ht="19" customHeight="1" x14ac:dyDescent="0.35">
      <c r="A743" s="22" t="s">
        <v>1014</v>
      </c>
      <c r="B743" s="42" t="s">
        <v>2663</v>
      </c>
      <c r="C743" s="30" t="s">
        <v>5718</v>
      </c>
    </row>
    <row r="744" spans="1:7" ht="19" customHeight="1" x14ac:dyDescent="0.35">
      <c r="A744" s="22" t="s">
        <v>1015</v>
      </c>
      <c r="B744" s="42" t="s">
        <v>1016</v>
      </c>
      <c r="C744" s="30" t="s">
        <v>5719</v>
      </c>
    </row>
    <row r="745" spans="1:7" ht="19" customHeight="1" x14ac:dyDescent="0.35">
      <c r="A745" s="22" t="s">
        <v>1018</v>
      </c>
      <c r="B745" s="42" t="s">
        <v>1019</v>
      </c>
      <c r="C745" s="30" t="s">
        <v>5720</v>
      </c>
    </row>
    <row r="746" spans="1:7" ht="19" customHeight="1" x14ac:dyDescent="0.35">
      <c r="A746" s="22" t="s">
        <v>1020</v>
      </c>
      <c r="B746" s="42" t="s">
        <v>7736</v>
      </c>
      <c r="C746" s="30" t="s">
        <v>5721</v>
      </c>
      <c r="D746" s="30" t="s">
        <v>7738</v>
      </c>
    </row>
    <row r="747" spans="1:7" ht="19" customHeight="1" x14ac:dyDescent="0.35">
      <c r="A747" s="22" t="s">
        <v>11586</v>
      </c>
      <c r="B747" s="42" t="s">
        <v>11587</v>
      </c>
      <c r="C747" s="30" t="s">
        <v>8166</v>
      </c>
      <c r="G747" s="30"/>
    </row>
    <row r="748" spans="1:7" ht="19" customHeight="1" x14ac:dyDescent="0.35">
      <c r="A748" s="22" t="s">
        <v>1021</v>
      </c>
      <c r="B748" s="42" t="s">
        <v>8712</v>
      </c>
      <c r="C748" s="30" t="s">
        <v>5722</v>
      </c>
    </row>
    <row r="749" spans="1:7" ht="19" customHeight="1" x14ac:dyDescent="0.35">
      <c r="A749" s="22" t="s">
        <v>1023</v>
      </c>
      <c r="B749" s="42" t="s">
        <v>1024</v>
      </c>
      <c r="C749" s="30" t="s">
        <v>5723</v>
      </c>
    </row>
    <row r="750" spans="1:7" ht="19" customHeight="1" x14ac:dyDescent="0.35">
      <c r="A750" s="22" t="s">
        <v>5180</v>
      </c>
      <c r="B750" s="42" t="s">
        <v>6715</v>
      </c>
      <c r="C750" s="30" t="s">
        <v>5179</v>
      </c>
    </row>
    <row r="751" spans="1:7" ht="19" customHeight="1" x14ac:dyDescent="0.35">
      <c r="A751" s="22" t="s">
        <v>1025</v>
      </c>
      <c r="B751" s="42" t="s">
        <v>1026</v>
      </c>
      <c r="C751" s="30" t="s">
        <v>5724</v>
      </c>
    </row>
    <row r="752" spans="1:7" ht="19" customHeight="1" x14ac:dyDescent="0.35">
      <c r="A752" s="22" t="s">
        <v>1027</v>
      </c>
      <c r="B752" s="42" t="s">
        <v>4762</v>
      </c>
      <c r="C752" s="30" t="s">
        <v>5725</v>
      </c>
    </row>
    <row r="753" spans="1:4" ht="19" customHeight="1" x14ac:dyDescent="0.35">
      <c r="A753" s="22" t="s">
        <v>1028</v>
      </c>
      <c r="B753" s="42" t="s">
        <v>1029</v>
      </c>
      <c r="C753" s="30" t="s">
        <v>5726</v>
      </c>
    </row>
    <row r="754" spans="1:4" ht="19" customHeight="1" x14ac:dyDescent="0.35">
      <c r="A754" s="22" t="s">
        <v>6622</v>
      </c>
      <c r="B754" s="42" t="s">
        <v>7754</v>
      </c>
      <c r="C754" s="30" t="s">
        <v>6167</v>
      </c>
    </row>
    <row r="755" spans="1:4" ht="19" customHeight="1" x14ac:dyDescent="0.35">
      <c r="A755" s="22" t="s">
        <v>1030</v>
      </c>
      <c r="B755" s="42" t="s">
        <v>1031</v>
      </c>
      <c r="C755" s="30" t="s">
        <v>5727</v>
      </c>
    </row>
    <row r="756" spans="1:4" ht="19" customHeight="1" x14ac:dyDescent="0.35">
      <c r="A756" s="22" t="s">
        <v>1032</v>
      </c>
      <c r="B756" s="42" t="s">
        <v>1033</v>
      </c>
      <c r="C756" s="30" t="s">
        <v>5728</v>
      </c>
    </row>
    <row r="757" spans="1:4" ht="19" customHeight="1" x14ac:dyDescent="0.35">
      <c r="A757" s="22" t="s">
        <v>2730</v>
      </c>
      <c r="B757" s="42" t="s">
        <v>10026</v>
      </c>
      <c r="C757" s="30" t="s">
        <v>5729</v>
      </c>
    </row>
    <row r="758" spans="1:4" ht="19" customHeight="1" x14ac:dyDescent="0.35">
      <c r="A758" s="22" t="s">
        <v>914</v>
      </c>
      <c r="B758" s="42" t="s">
        <v>11800</v>
      </c>
      <c r="C758" s="30" t="s">
        <v>5730</v>
      </c>
      <c r="D758" s="6" t="s">
        <v>11747</v>
      </c>
    </row>
    <row r="759" spans="1:4" ht="19" customHeight="1" x14ac:dyDescent="0.35">
      <c r="A759" s="22" t="s">
        <v>915</v>
      </c>
      <c r="B759" s="42" t="s">
        <v>916</v>
      </c>
      <c r="C759" s="30" t="s">
        <v>5731</v>
      </c>
    </row>
    <row r="760" spans="1:4" ht="19" customHeight="1" x14ac:dyDescent="0.35">
      <c r="A760" s="22" t="s">
        <v>2587</v>
      </c>
      <c r="B760" s="42" t="s">
        <v>5243</v>
      </c>
      <c r="C760" s="30" t="s">
        <v>5732</v>
      </c>
    </row>
    <row r="761" spans="1:4" ht="19" customHeight="1" x14ac:dyDescent="0.35">
      <c r="A761" s="22" t="s">
        <v>917</v>
      </c>
      <c r="B761" s="42" t="s">
        <v>10025</v>
      </c>
      <c r="C761" s="30" t="s">
        <v>5733</v>
      </c>
    </row>
    <row r="762" spans="1:4" ht="19" customHeight="1" x14ac:dyDescent="0.35">
      <c r="A762" s="22" t="s">
        <v>918</v>
      </c>
      <c r="B762" s="42" t="s">
        <v>4644</v>
      </c>
      <c r="C762" s="30" t="s">
        <v>5734</v>
      </c>
    </row>
    <row r="763" spans="1:4" ht="19" customHeight="1" x14ac:dyDescent="0.35">
      <c r="A763" s="22" t="s">
        <v>919</v>
      </c>
      <c r="B763" s="42" t="s">
        <v>4763</v>
      </c>
      <c r="C763" s="30" t="s">
        <v>5735</v>
      </c>
    </row>
    <row r="764" spans="1:4" ht="19" customHeight="1" x14ac:dyDescent="0.35">
      <c r="A764" s="22" t="s">
        <v>947</v>
      </c>
      <c r="B764" s="42" t="s">
        <v>948</v>
      </c>
      <c r="C764" s="30" t="s">
        <v>3942</v>
      </c>
    </row>
    <row r="765" spans="1:4" ht="19" customHeight="1" x14ac:dyDescent="0.35">
      <c r="A765" s="22" t="s">
        <v>3571</v>
      </c>
      <c r="B765" s="42" t="s">
        <v>9104</v>
      </c>
      <c r="C765" s="30" t="s">
        <v>3570</v>
      </c>
    </row>
    <row r="766" spans="1:4" ht="19" customHeight="1" x14ac:dyDescent="0.35">
      <c r="A766" s="22" t="s">
        <v>6223</v>
      </c>
      <c r="B766" s="42" t="s">
        <v>6132</v>
      </c>
      <c r="C766" s="30" t="s">
        <v>6131</v>
      </c>
    </row>
    <row r="767" spans="1:4" ht="19" customHeight="1" x14ac:dyDescent="0.35">
      <c r="A767" s="22" t="s">
        <v>921</v>
      </c>
      <c r="B767" s="42" t="s">
        <v>2818</v>
      </c>
      <c r="C767" s="30" t="s">
        <v>5736</v>
      </c>
    </row>
    <row r="768" spans="1:4" ht="19" customHeight="1" x14ac:dyDescent="0.35">
      <c r="A768" s="22" t="s">
        <v>922</v>
      </c>
      <c r="B768" s="42" t="s">
        <v>4873</v>
      </c>
      <c r="C768" s="30" t="s">
        <v>5737</v>
      </c>
    </row>
    <row r="769" spans="1:3" ht="19" customHeight="1" x14ac:dyDescent="0.35">
      <c r="A769" s="22" t="s">
        <v>2819</v>
      </c>
      <c r="B769" s="42" t="s">
        <v>7743</v>
      </c>
      <c r="C769" s="30" t="s">
        <v>5738</v>
      </c>
    </row>
    <row r="770" spans="1:3" ht="19" customHeight="1" x14ac:dyDescent="0.35">
      <c r="A770" s="22" t="s">
        <v>923</v>
      </c>
      <c r="B770" s="42" t="s">
        <v>924</v>
      </c>
      <c r="C770" s="30" t="s">
        <v>5739</v>
      </c>
    </row>
    <row r="771" spans="1:3" ht="19" customHeight="1" x14ac:dyDescent="0.35">
      <c r="A771" s="22" t="s">
        <v>996</v>
      </c>
      <c r="B771" s="42" t="s">
        <v>4539</v>
      </c>
      <c r="C771" s="30" t="s">
        <v>5740</v>
      </c>
    </row>
    <row r="772" spans="1:3" ht="19" customHeight="1" x14ac:dyDescent="0.35">
      <c r="A772" s="22" t="s">
        <v>4839</v>
      </c>
      <c r="B772" s="42" t="s">
        <v>4965</v>
      </c>
      <c r="C772" s="30" t="s">
        <v>5741</v>
      </c>
    </row>
    <row r="773" spans="1:3" ht="19" customHeight="1" x14ac:dyDescent="0.35">
      <c r="A773" s="22" t="s">
        <v>925</v>
      </c>
      <c r="B773" s="42" t="s">
        <v>7384</v>
      </c>
      <c r="C773" s="30" t="s">
        <v>5742</v>
      </c>
    </row>
    <row r="774" spans="1:3" ht="19" customHeight="1" x14ac:dyDescent="0.35">
      <c r="A774" s="22" t="s">
        <v>926</v>
      </c>
      <c r="B774" s="42" t="s">
        <v>8713</v>
      </c>
      <c r="C774" s="30" t="s">
        <v>7692</v>
      </c>
    </row>
    <row r="775" spans="1:3" ht="19" customHeight="1" x14ac:dyDescent="0.35">
      <c r="A775" s="22" t="s">
        <v>927</v>
      </c>
      <c r="B775" s="42" t="s">
        <v>928</v>
      </c>
      <c r="C775" s="30" t="s">
        <v>5743</v>
      </c>
    </row>
    <row r="776" spans="1:3" ht="19" customHeight="1" x14ac:dyDescent="0.35">
      <c r="A776" s="22" t="s">
        <v>929</v>
      </c>
      <c r="B776" s="42" t="s">
        <v>930</v>
      </c>
      <c r="C776" s="30" t="s">
        <v>5744</v>
      </c>
    </row>
    <row r="777" spans="1:3" ht="19" customHeight="1" x14ac:dyDescent="0.35">
      <c r="A777" s="22" t="s">
        <v>933</v>
      </c>
      <c r="B777" s="42" t="s">
        <v>8125</v>
      </c>
      <c r="C777" s="30" t="s">
        <v>5745</v>
      </c>
    </row>
    <row r="778" spans="1:3" ht="19" customHeight="1" x14ac:dyDescent="0.35">
      <c r="A778" s="22" t="s">
        <v>2820</v>
      </c>
      <c r="B778" s="42" t="s">
        <v>4319</v>
      </c>
      <c r="C778" s="30" t="s">
        <v>5746</v>
      </c>
    </row>
    <row r="779" spans="1:3" ht="19" customHeight="1" x14ac:dyDescent="0.35">
      <c r="A779" s="22" t="s">
        <v>974</v>
      </c>
      <c r="B779" s="42" t="s">
        <v>4501</v>
      </c>
      <c r="C779" s="30" t="s">
        <v>5747</v>
      </c>
    </row>
    <row r="780" spans="1:3" ht="19" customHeight="1" x14ac:dyDescent="0.35">
      <c r="A780" s="22" t="s">
        <v>4277</v>
      </c>
      <c r="B780" s="42" t="s">
        <v>11588</v>
      </c>
      <c r="C780" s="30" t="s">
        <v>5748</v>
      </c>
    </row>
    <row r="781" spans="1:3" ht="19" customHeight="1" x14ac:dyDescent="0.35">
      <c r="A781" s="22" t="s">
        <v>4858</v>
      </c>
      <c r="B781" s="42" t="s">
        <v>10919</v>
      </c>
      <c r="C781" s="30" t="s">
        <v>4938</v>
      </c>
    </row>
    <row r="782" spans="1:3" ht="19" customHeight="1" x14ac:dyDescent="0.35">
      <c r="A782" s="22" t="s">
        <v>975</v>
      </c>
      <c r="B782" s="42" t="s">
        <v>976</v>
      </c>
      <c r="C782" s="30" t="s">
        <v>5749</v>
      </c>
    </row>
    <row r="783" spans="1:3" ht="19" customHeight="1" x14ac:dyDescent="0.35">
      <c r="A783" s="22" t="s">
        <v>451</v>
      </c>
      <c r="B783" s="42" t="s">
        <v>4538</v>
      </c>
      <c r="C783" s="30" t="s">
        <v>2947</v>
      </c>
    </row>
    <row r="784" spans="1:3" ht="19" customHeight="1" x14ac:dyDescent="0.35">
      <c r="A784" s="22" t="s">
        <v>977</v>
      </c>
      <c r="B784" s="42" t="s">
        <v>2662</v>
      </c>
      <c r="C784" s="30" t="s">
        <v>5750</v>
      </c>
    </row>
    <row r="785" spans="1:4" ht="19" customHeight="1" x14ac:dyDescent="0.35">
      <c r="A785" s="22" t="s">
        <v>978</v>
      </c>
      <c r="B785" s="42" t="s">
        <v>979</v>
      </c>
      <c r="C785" s="30" t="s">
        <v>5751</v>
      </c>
    </row>
    <row r="786" spans="1:4" ht="19" customHeight="1" x14ac:dyDescent="0.35">
      <c r="A786" s="22" t="s">
        <v>2724</v>
      </c>
      <c r="B786" s="42" t="s">
        <v>4498</v>
      </c>
      <c r="C786" s="30" t="s">
        <v>5752</v>
      </c>
    </row>
    <row r="787" spans="1:4" ht="19" customHeight="1" x14ac:dyDescent="0.35">
      <c r="A787" s="22" t="s">
        <v>1034</v>
      </c>
      <c r="B787" s="42" t="s">
        <v>1035</v>
      </c>
      <c r="C787" s="30" t="s">
        <v>5753</v>
      </c>
    </row>
    <row r="788" spans="1:4" ht="19" customHeight="1" x14ac:dyDescent="0.35">
      <c r="A788" s="22" t="s">
        <v>949</v>
      </c>
      <c r="B788" s="42" t="s">
        <v>950</v>
      </c>
      <c r="C788" s="30" t="s">
        <v>3943</v>
      </c>
    </row>
    <row r="789" spans="1:4" ht="19" customHeight="1" x14ac:dyDescent="0.35">
      <c r="A789" s="22" t="s">
        <v>980</v>
      </c>
      <c r="B789" s="42" t="s">
        <v>981</v>
      </c>
      <c r="C789" s="30" t="s">
        <v>5754</v>
      </c>
    </row>
    <row r="790" spans="1:4" ht="19" customHeight="1" x14ac:dyDescent="0.35">
      <c r="A790" s="22" t="s">
        <v>8979</v>
      </c>
      <c r="B790" s="42" t="s">
        <v>1036</v>
      </c>
      <c r="C790" s="30" t="s">
        <v>5755</v>
      </c>
    </row>
    <row r="791" spans="1:4" ht="19" customHeight="1" x14ac:dyDescent="0.35">
      <c r="A791" s="22" t="s">
        <v>6079</v>
      </c>
      <c r="B791" s="42" t="s">
        <v>6722</v>
      </c>
      <c r="C791" s="30" t="s">
        <v>6078</v>
      </c>
    </row>
    <row r="792" spans="1:4" ht="19" customHeight="1" x14ac:dyDescent="0.35">
      <c r="A792" s="22" t="s">
        <v>1685</v>
      </c>
      <c r="B792" s="42" t="s">
        <v>7785</v>
      </c>
      <c r="C792" s="30" t="s">
        <v>5756</v>
      </c>
    </row>
    <row r="793" spans="1:4" ht="19" customHeight="1" x14ac:dyDescent="0.35">
      <c r="A793" s="22" t="s">
        <v>3406</v>
      </c>
      <c r="B793" s="42" t="s">
        <v>11149</v>
      </c>
      <c r="C793" s="30" t="s">
        <v>3407</v>
      </c>
    </row>
    <row r="794" spans="1:4" ht="19" customHeight="1" x14ac:dyDescent="0.35">
      <c r="A794" s="22" t="s">
        <v>983</v>
      </c>
      <c r="B794" s="42" t="s">
        <v>984</v>
      </c>
      <c r="C794" s="30" t="s">
        <v>5757</v>
      </c>
    </row>
    <row r="795" spans="1:4" ht="19" customHeight="1" x14ac:dyDescent="0.35">
      <c r="A795" s="22" t="s">
        <v>2238</v>
      </c>
      <c r="B795" s="42" t="s">
        <v>7978</v>
      </c>
      <c r="C795" s="30" t="s">
        <v>7977</v>
      </c>
    </row>
    <row r="796" spans="1:4" ht="19" customHeight="1" x14ac:dyDescent="0.35">
      <c r="A796" s="22" t="s">
        <v>8706</v>
      </c>
      <c r="B796" s="42" t="s">
        <v>8707</v>
      </c>
      <c r="C796" s="30" t="s">
        <v>8705</v>
      </c>
      <c r="D796" s="30"/>
    </row>
    <row r="797" spans="1:4" ht="19" customHeight="1" x14ac:dyDescent="0.35">
      <c r="A797" s="22" t="s">
        <v>2708</v>
      </c>
      <c r="B797" s="42" t="s">
        <v>4327</v>
      </c>
      <c r="C797" s="30" t="s">
        <v>5758</v>
      </c>
    </row>
    <row r="798" spans="1:4" ht="19" customHeight="1" x14ac:dyDescent="0.35">
      <c r="A798" s="22" t="s">
        <v>1038</v>
      </c>
      <c r="B798" s="42" t="s">
        <v>1039</v>
      </c>
      <c r="C798" s="30" t="s">
        <v>5759</v>
      </c>
    </row>
    <row r="799" spans="1:4" ht="19" customHeight="1" x14ac:dyDescent="0.35">
      <c r="A799" s="22" t="s">
        <v>1040</v>
      </c>
      <c r="B799" s="42" t="s">
        <v>4645</v>
      </c>
      <c r="C799" s="30" t="s">
        <v>5760</v>
      </c>
    </row>
    <row r="800" spans="1:4" ht="19" customHeight="1" x14ac:dyDescent="0.35">
      <c r="A800" s="22" t="s">
        <v>1041</v>
      </c>
      <c r="B800" s="42" t="s">
        <v>1042</v>
      </c>
      <c r="C800" s="30" t="s">
        <v>5761</v>
      </c>
    </row>
    <row r="801" spans="1:3" ht="19" customHeight="1" x14ac:dyDescent="0.35">
      <c r="A801" s="22" t="s">
        <v>1043</v>
      </c>
      <c r="B801" s="42" t="s">
        <v>1044</v>
      </c>
      <c r="C801" s="30" t="s">
        <v>5762</v>
      </c>
    </row>
    <row r="802" spans="1:3" ht="19" customHeight="1" x14ac:dyDescent="0.35">
      <c r="A802" s="22" t="s">
        <v>1045</v>
      </c>
      <c r="B802" s="42" t="s">
        <v>1046</v>
      </c>
      <c r="C802" s="30" t="s">
        <v>5763</v>
      </c>
    </row>
    <row r="803" spans="1:3" ht="19" customHeight="1" x14ac:dyDescent="0.35">
      <c r="A803" s="22" t="s">
        <v>1048</v>
      </c>
      <c r="B803" s="42" t="s">
        <v>7387</v>
      </c>
      <c r="C803" s="30" t="s">
        <v>5764</v>
      </c>
    </row>
    <row r="804" spans="1:3" ht="19" customHeight="1" x14ac:dyDescent="0.35">
      <c r="A804" s="22" t="s">
        <v>1049</v>
      </c>
      <c r="B804" s="42" t="s">
        <v>1050</v>
      </c>
      <c r="C804" s="30" t="s">
        <v>5765</v>
      </c>
    </row>
    <row r="805" spans="1:3" ht="19" customHeight="1" x14ac:dyDescent="0.35">
      <c r="A805" s="22" t="s">
        <v>1051</v>
      </c>
      <c r="B805" s="42" t="s">
        <v>1052</v>
      </c>
      <c r="C805" s="30" t="s">
        <v>5766</v>
      </c>
    </row>
    <row r="806" spans="1:3" ht="19" customHeight="1" x14ac:dyDescent="0.35">
      <c r="A806" s="22" t="s">
        <v>1053</v>
      </c>
      <c r="B806" s="42" t="s">
        <v>1054</v>
      </c>
      <c r="C806" s="30" t="s">
        <v>5767</v>
      </c>
    </row>
    <row r="807" spans="1:3" ht="19" customHeight="1" x14ac:dyDescent="0.35">
      <c r="A807" s="22" t="s">
        <v>1055</v>
      </c>
      <c r="B807" s="42" t="s">
        <v>11591</v>
      </c>
      <c r="C807" s="30" t="s">
        <v>5768</v>
      </c>
    </row>
    <row r="808" spans="1:3" ht="19" customHeight="1" x14ac:dyDescent="0.35">
      <c r="A808" s="22" t="s">
        <v>1592</v>
      </c>
      <c r="B808" s="42" t="s">
        <v>4746</v>
      </c>
      <c r="C808" s="30" t="s">
        <v>5769</v>
      </c>
    </row>
    <row r="809" spans="1:3" ht="19" customHeight="1" x14ac:dyDescent="0.35">
      <c r="A809" s="22" t="s">
        <v>1057</v>
      </c>
      <c r="B809" s="42" t="s">
        <v>8020</v>
      </c>
      <c r="C809" s="30" t="s">
        <v>5770</v>
      </c>
    </row>
    <row r="810" spans="1:3" ht="19" customHeight="1" x14ac:dyDescent="0.35">
      <c r="A810" s="22" t="s">
        <v>1059</v>
      </c>
      <c r="B810" s="42" t="s">
        <v>7350</v>
      </c>
      <c r="C810" s="30" t="s">
        <v>5771</v>
      </c>
    </row>
    <row r="811" spans="1:3" ht="19" customHeight="1" x14ac:dyDescent="0.35">
      <c r="A811" s="22" t="s">
        <v>1060</v>
      </c>
      <c r="B811" s="42" t="s">
        <v>4328</v>
      </c>
      <c r="C811" s="30" t="s">
        <v>5772</v>
      </c>
    </row>
    <row r="812" spans="1:3" ht="19" customHeight="1" x14ac:dyDescent="0.35">
      <c r="A812" s="22" t="s">
        <v>2511</v>
      </c>
      <c r="B812" s="42" t="s">
        <v>7624</v>
      </c>
      <c r="C812" s="30" t="s">
        <v>2942</v>
      </c>
    </row>
    <row r="813" spans="1:3" ht="19" customHeight="1" x14ac:dyDescent="0.35">
      <c r="A813" s="22" t="s">
        <v>1061</v>
      </c>
      <c r="B813" s="42" t="s">
        <v>11360</v>
      </c>
      <c r="C813" s="30" t="s">
        <v>5773</v>
      </c>
    </row>
    <row r="814" spans="1:3" ht="19" customHeight="1" x14ac:dyDescent="0.35">
      <c r="A814" s="22" t="s">
        <v>4897</v>
      </c>
      <c r="B814" s="42" t="s">
        <v>4964</v>
      </c>
      <c r="C814" s="30" t="s">
        <v>4957</v>
      </c>
    </row>
    <row r="815" spans="1:3" ht="19" customHeight="1" x14ac:dyDescent="0.35">
      <c r="A815" s="22" t="s">
        <v>1062</v>
      </c>
      <c r="B815" s="42" t="s">
        <v>1063</v>
      </c>
      <c r="C815" s="30" t="s">
        <v>5774</v>
      </c>
    </row>
    <row r="816" spans="1:3" ht="19" customHeight="1" x14ac:dyDescent="0.35">
      <c r="A816" s="22" t="s">
        <v>1064</v>
      </c>
      <c r="B816" s="42" t="s">
        <v>4647</v>
      </c>
      <c r="C816" s="30" t="s">
        <v>4646</v>
      </c>
    </row>
    <row r="817" spans="1:3" ht="19" customHeight="1" x14ac:dyDescent="0.35">
      <c r="A817" s="22" t="s">
        <v>1065</v>
      </c>
      <c r="B817" s="42" t="s">
        <v>4499</v>
      </c>
      <c r="C817" s="30" t="s">
        <v>5775</v>
      </c>
    </row>
    <row r="818" spans="1:3" ht="19" customHeight="1" x14ac:dyDescent="0.35">
      <c r="A818" s="22" t="s">
        <v>1066</v>
      </c>
      <c r="B818" s="42" t="s">
        <v>4432</v>
      </c>
      <c r="C818" s="30" t="s">
        <v>5776</v>
      </c>
    </row>
    <row r="819" spans="1:3" ht="19" customHeight="1" x14ac:dyDescent="0.35">
      <c r="A819" s="22" t="s">
        <v>2120</v>
      </c>
      <c r="B819" s="42" t="s">
        <v>7980</v>
      </c>
      <c r="C819" s="30" t="s">
        <v>5399</v>
      </c>
    </row>
    <row r="820" spans="1:3" ht="19" customHeight="1" x14ac:dyDescent="0.35">
      <c r="A820" s="22" t="s">
        <v>1067</v>
      </c>
      <c r="B820" s="42" t="s">
        <v>10920</v>
      </c>
      <c r="C820" s="30" t="s">
        <v>5777</v>
      </c>
    </row>
    <row r="821" spans="1:3" ht="19" customHeight="1" x14ac:dyDescent="0.35">
      <c r="A821" s="22" t="s">
        <v>1068</v>
      </c>
      <c r="B821" s="42" t="s">
        <v>1069</v>
      </c>
      <c r="C821" s="30" t="s">
        <v>5778</v>
      </c>
    </row>
    <row r="822" spans="1:3" ht="19" customHeight="1" x14ac:dyDescent="0.35">
      <c r="A822" s="22" t="s">
        <v>2035</v>
      </c>
      <c r="B822" s="42" t="s">
        <v>2036</v>
      </c>
      <c r="C822" s="30" t="s">
        <v>5779</v>
      </c>
    </row>
    <row r="823" spans="1:3" ht="19" customHeight="1" x14ac:dyDescent="0.35">
      <c r="A823" s="22" t="s">
        <v>1071</v>
      </c>
      <c r="B823" s="42" t="s">
        <v>8714</v>
      </c>
      <c r="C823" s="30" t="s">
        <v>5780</v>
      </c>
    </row>
    <row r="824" spans="1:3" ht="19" customHeight="1" x14ac:dyDescent="0.35">
      <c r="A824" s="22" t="s">
        <v>772</v>
      </c>
      <c r="B824" s="42" t="s">
        <v>773</v>
      </c>
      <c r="C824" s="30" t="s">
        <v>5781</v>
      </c>
    </row>
    <row r="825" spans="1:3" ht="19" customHeight="1" x14ac:dyDescent="0.35">
      <c r="A825" s="22" t="s">
        <v>774</v>
      </c>
      <c r="B825" s="42" t="s">
        <v>775</v>
      </c>
      <c r="C825" s="30" t="s">
        <v>5782</v>
      </c>
    </row>
    <row r="826" spans="1:3" ht="19" customHeight="1" x14ac:dyDescent="0.35">
      <c r="A826" s="22" t="s">
        <v>8309</v>
      </c>
      <c r="B826" s="47" t="s">
        <v>8310</v>
      </c>
      <c r="C826" s="30" t="s">
        <v>8307</v>
      </c>
    </row>
    <row r="827" spans="1:3" ht="19" customHeight="1" x14ac:dyDescent="0.35">
      <c r="A827" s="22" t="s">
        <v>777</v>
      </c>
      <c r="B827" s="42" t="s">
        <v>778</v>
      </c>
      <c r="C827" s="30" t="s">
        <v>5783</v>
      </c>
    </row>
    <row r="828" spans="1:3" ht="19" customHeight="1" x14ac:dyDescent="0.35">
      <c r="A828" s="22" t="s">
        <v>6160</v>
      </c>
      <c r="B828" s="42" t="s">
        <v>6689</v>
      </c>
      <c r="C828" s="30" t="s">
        <v>6159</v>
      </c>
    </row>
    <row r="829" spans="1:3" ht="19" customHeight="1" x14ac:dyDescent="0.35">
      <c r="A829" s="22" t="s">
        <v>4244</v>
      </c>
      <c r="B829" s="42" t="s">
        <v>3066</v>
      </c>
      <c r="C829" s="30" t="s">
        <v>3064</v>
      </c>
    </row>
    <row r="830" spans="1:3" ht="19" customHeight="1" x14ac:dyDescent="0.35">
      <c r="A830" s="22" t="s">
        <v>780</v>
      </c>
      <c r="B830" s="42" t="s">
        <v>7693</v>
      </c>
      <c r="C830" s="30" t="s">
        <v>5784</v>
      </c>
    </row>
    <row r="831" spans="1:3" ht="19" customHeight="1" x14ac:dyDescent="0.35">
      <c r="A831" s="22" t="s">
        <v>10030</v>
      </c>
      <c r="B831" s="42" t="s">
        <v>10099</v>
      </c>
      <c r="C831" s="30" t="s">
        <v>10098</v>
      </c>
    </row>
    <row r="832" spans="1:3" ht="19" customHeight="1" x14ac:dyDescent="0.35">
      <c r="A832" s="22" t="s">
        <v>4816</v>
      </c>
      <c r="B832" s="42" t="s">
        <v>4251</v>
      </c>
      <c r="C832" s="30" t="s">
        <v>2837</v>
      </c>
    </row>
    <row r="833" spans="1:3" ht="19" customHeight="1" x14ac:dyDescent="0.35">
      <c r="A833" s="22" t="s">
        <v>663</v>
      </c>
      <c r="B833" s="42" t="s">
        <v>4968</v>
      </c>
      <c r="C833" s="30" t="s">
        <v>5785</v>
      </c>
    </row>
    <row r="834" spans="1:3" ht="19" customHeight="1" x14ac:dyDescent="0.35">
      <c r="A834" s="22" t="s">
        <v>793</v>
      </c>
      <c r="B834" s="42" t="s">
        <v>794</v>
      </c>
      <c r="C834" s="30" t="s">
        <v>5786</v>
      </c>
    </row>
    <row r="835" spans="1:3" ht="19" customHeight="1" x14ac:dyDescent="0.35">
      <c r="A835" s="22" t="s">
        <v>4882</v>
      </c>
      <c r="B835" s="42" t="s">
        <v>4883</v>
      </c>
      <c r="C835" s="30" t="s">
        <v>5787</v>
      </c>
    </row>
    <row r="836" spans="1:3" ht="19" customHeight="1" x14ac:dyDescent="0.35">
      <c r="A836" s="22" t="s">
        <v>795</v>
      </c>
      <c r="B836" s="42" t="s">
        <v>8128</v>
      </c>
      <c r="C836" s="30" t="s">
        <v>5788</v>
      </c>
    </row>
    <row r="837" spans="1:3" ht="19" customHeight="1" x14ac:dyDescent="0.35">
      <c r="A837" s="28" t="s">
        <v>9685</v>
      </c>
      <c r="B837" s="42" t="s">
        <v>9697</v>
      </c>
      <c r="C837" s="38" t="s">
        <v>9691</v>
      </c>
    </row>
    <row r="838" spans="1:3" ht="19" customHeight="1" x14ac:dyDescent="0.35">
      <c r="A838" s="22" t="s">
        <v>8672</v>
      </c>
      <c r="B838" s="42" t="s">
        <v>8792</v>
      </c>
      <c r="C838" s="30" t="s">
        <v>8793</v>
      </c>
    </row>
    <row r="839" spans="1:3" ht="19" customHeight="1" x14ac:dyDescent="0.35">
      <c r="A839" s="22" t="s">
        <v>796</v>
      </c>
      <c r="B839" s="42" t="s">
        <v>797</v>
      </c>
      <c r="C839" s="30" t="s">
        <v>5789</v>
      </c>
    </row>
    <row r="840" spans="1:3" ht="19" customHeight="1" x14ac:dyDescent="0.35">
      <c r="A840" s="22" t="s">
        <v>6295</v>
      </c>
      <c r="B840" s="42" t="s">
        <v>6296</v>
      </c>
      <c r="C840" s="30" t="s">
        <v>6294</v>
      </c>
    </row>
    <row r="841" spans="1:3" ht="19" customHeight="1" x14ac:dyDescent="0.35">
      <c r="A841" s="22" t="s">
        <v>798</v>
      </c>
      <c r="B841" s="42" t="s">
        <v>4654</v>
      </c>
      <c r="C841" s="30" t="s">
        <v>4653</v>
      </c>
    </row>
    <row r="842" spans="1:3" ht="19" customHeight="1" x14ac:dyDescent="0.35">
      <c r="A842" s="22" t="s">
        <v>800</v>
      </c>
      <c r="B842" s="42" t="s">
        <v>801</v>
      </c>
      <c r="C842" s="30" t="s">
        <v>5790</v>
      </c>
    </row>
    <row r="843" spans="1:3" ht="19" customHeight="1" x14ac:dyDescent="0.35">
      <c r="A843" s="22" t="s">
        <v>802</v>
      </c>
      <c r="B843" s="42" t="s">
        <v>803</v>
      </c>
      <c r="C843" s="30" t="s">
        <v>5791</v>
      </c>
    </row>
    <row r="844" spans="1:3" ht="19" customHeight="1" x14ac:dyDescent="0.35">
      <c r="A844" s="22" t="s">
        <v>1816</v>
      </c>
      <c r="B844" s="42" t="s">
        <v>1817</v>
      </c>
      <c r="C844" s="30" t="s">
        <v>3878</v>
      </c>
    </row>
    <row r="845" spans="1:3" ht="19" customHeight="1" x14ac:dyDescent="0.35">
      <c r="A845" s="22" t="s">
        <v>804</v>
      </c>
      <c r="B845" s="42" t="s">
        <v>5241</v>
      </c>
      <c r="C845" s="30" t="s">
        <v>5792</v>
      </c>
    </row>
    <row r="846" spans="1:3" ht="19" customHeight="1" x14ac:dyDescent="0.35">
      <c r="A846" s="22" t="s">
        <v>4892</v>
      </c>
      <c r="B846" s="42" t="s">
        <v>4893</v>
      </c>
      <c r="C846" s="30" t="s">
        <v>5793</v>
      </c>
    </row>
    <row r="847" spans="1:3" ht="19" customHeight="1" x14ac:dyDescent="0.35">
      <c r="A847" s="22" t="s">
        <v>6239</v>
      </c>
      <c r="B847" s="42" t="s">
        <v>6977</v>
      </c>
      <c r="C847" s="30" t="s">
        <v>6238</v>
      </c>
    </row>
    <row r="848" spans="1:3" ht="19" customHeight="1" x14ac:dyDescent="0.35">
      <c r="A848" s="22" t="s">
        <v>2396</v>
      </c>
      <c r="B848" s="42" t="s">
        <v>4500</v>
      </c>
      <c r="C848" s="30" t="s">
        <v>4114</v>
      </c>
    </row>
    <row r="849" spans="1:3" ht="19" customHeight="1" x14ac:dyDescent="0.35">
      <c r="A849" s="22" t="s">
        <v>7080</v>
      </c>
      <c r="B849" s="42" t="s">
        <v>7272</v>
      </c>
      <c r="C849" s="30" t="s">
        <v>7273</v>
      </c>
    </row>
    <row r="850" spans="1:3" ht="19" customHeight="1" x14ac:dyDescent="0.35">
      <c r="A850" s="22" t="s">
        <v>805</v>
      </c>
      <c r="B850" s="42" t="s">
        <v>806</v>
      </c>
      <c r="C850" s="30" t="s">
        <v>5794</v>
      </c>
    </row>
    <row r="851" spans="1:3" ht="19" customHeight="1" x14ac:dyDescent="0.35">
      <c r="A851" s="22" t="s">
        <v>343</v>
      </c>
      <c r="B851" s="42" t="s">
        <v>344</v>
      </c>
      <c r="C851" s="30" t="s">
        <v>5795</v>
      </c>
    </row>
    <row r="852" spans="1:3" ht="19" customHeight="1" x14ac:dyDescent="0.35">
      <c r="A852" s="22" t="s">
        <v>1886</v>
      </c>
      <c r="B852" s="42" t="s">
        <v>6755</v>
      </c>
      <c r="C852" s="30" t="s">
        <v>5796</v>
      </c>
    </row>
    <row r="853" spans="1:3" ht="19" customHeight="1" x14ac:dyDescent="0.35">
      <c r="A853" s="22" t="s">
        <v>808</v>
      </c>
      <c r="B853" s="42" t="s">
        <v>809</v>
      </c>
      <c r="C853" s="30" t="s">
        <v>5797</v>
      </c>
    </row>
    <row r="854" spans="1:3" ht="19" customHeight="1" x14ac:dyDescent="0.35">
      <c r="A854" s="22" t="s">
        <v>810</v>
      </c>
      <c r="B854" s="42" t="s">
        <v>811</v>
      </c>
      <c r="C854" s="30" t="s">
        <v>5798</v>
      </c>
    </row>
    <row r="855" spans="1:3" ht="19" customHeight="1" x14ac:dyDescent="0.35">
      <c r="A855" s="22" t="s">
        <v>1980</v>
      </c>
      <c r="B855" s="42" t="s">
        <v>4037</v>
      </c>
      <c r="C855" s="30" t="s">
        <v>5799</v>
      </c>
    </row>
    <row r="856" spans="1:3" ht="19" customHeight="1" x14ac:dyDescent="0.35">
      <c r="A856" s="22" t="s">
        <v>812</v>
      </c>
      <c r="B856" s="42" t="s">
        <v>4651</v>
      </c>
      <c r="C856" s="30" t="s">
        <v>4650</v>
      </c>
    </row>
    <row r="857" spans="1:3" ht="19" customHeight="1" x14ac:dyDescent="0.35">
      <c r="A857" s="22" t="s">
        <v>814</v>
      </c>
      <c r="B857" s="42" t="s">
        <v>815</v>
      </c>
      <c r="C857" s="30" t="s">
        <v>5800</v>
      </c>
    </row>
    <row r="858" spans="1:3" ht="19" customHeight="1" x14ac:dyDescent="0.35">
      <c r="A858" s="22" t="s">
        <v>816</v>
      </c>
      <c r="B858" s="42" t="s">
        <v>6838</v>
      </c>
      <c r="C858" s="30" t="s">
        <v>5801</v>
      </c>
    </row>
    <row r="859" spans="1:3" ht="19" customHeight="1" x14ac:dyDescent="0.35">
      <c r="A859" s="22" t="s">
        <v>817</v>
      </c>
      <c r="B859" s="42" t="s">
        <v>818</v>
      </c>
      <c r="C859" s="30" t="s">
        <v>5802</v>
      </c>
    </row>
    <row r="860" spans="1:3" ht="19" customHeight="1" x14ac:dyDescent="0.35">
      <c r="A860" s="22" t="s">
        <v>819</v>
      </c>
      <c r="B860" s="42" t="s">
        <v>820</v>
      </c>
      <c r="C860" s="30" t="s">
        <v>5803</v>
      </c>
    </row>
    <row r="861" spans="1:3" ht="19" customHeight="1" x14ac:dyDescent="0.35">
      <c r="A861" s="22" t="s">
        <v>782</v>
      </c>
      <c r="B861" s="42" t="s">
        <v>4433</v>
      </c>
      <c r="C861" s="30" t="s">
        <v>4329</v>
      </c>
    </row>
    <row r="862" spans="1:3" ht="19" customHeight="1" x14ac:dyDescent="0.35">
      <c r="A862" s="22" t="s">
        <v>2743</v>
      </c>
      <c r="B862" s="42" t="s">
        <v>11836</v>
      </c>
      <c r="C862" s="30" t="s">
        <v>8129</v>
      </c>
    </row>
    <row r="863" spans="1:3" ht="19" customHeight="1" x14ac:dyDescent="0.35">
      <c r="A863" s="22" t="s">
        <v>823</v>
      </c>
      <c r="B863" s="42" t="s">
        <v>4502</v>
      </c>
      <c r="C863" s="30" t="s">
        <v>5804</v>
      </c>
    </row>
    <row r="864" spans="1:3" ht="19" customHeight="1" x14ac:dyDescent="0.35">
      <c r="A864" s="22" t="s">
        <v>2554</v>
      </c>
      <c r="B864" s="42" t="s">
        <v>2555</v>
      </c>
      <c r="C864" s="30" t="s">
        <v>2975</v>
      </c>
    </row>
    <row r="865" spans="1:3" ht="19" customHeight="1" x14ac:dyDescent="0.35">
      <c r="A865" s="22" t="s">
        <v>827</v>
      </c>
      <c r="B865" s="42" t="s">
        <v>828</v>
      </c>
      <c r="C865" s="30" t="s">
        <v>5805</v>
      </c>
    </row>
    <row r="866" spans="1:3" ht="19" customHeight="1" x14ac:dyDescent="0.35">
      <c r="A866" s="22" t="s">
        <v>829</v>
      </c>
      <c r="B866" s="42" t="s">
        <v>830</v>
      </c>
      <c r="C866" s="30" t="s">
        <v>5806</v>
      </c>
    </row>
    <row r="867" spans="1:3" ht="19" customHeight="1" x14ac:dyDescent="0.35">
      <c r="A867" s="22" t="s">
        <v>831</v>
      </c>
      <c r="B867" s="42" t="s">
        <v>11048</v>
      </c>
      <c r="C867" s="30" t="s">
        <v>5807</v>
      </c>
    </row>
    <row r="868" spans="1:3" ht="19" customHeight="1" x14ac:dyDescent="0.35">
      <c r="A868" s="22" t="s">
        <v>1566</v>
      </c>
      <c r="B868" s="42" t="s">
        <v>4240</v>
      </c>
      <c r="C868" s="30" t="s">
        <v>4239</v>
      </c>
    </row>
    <row r="869" spans="1:3" ht="19" customHeight="1" x14ac:dyDescent="0.35">
      <c r="A869" s="22" t="s">
        <v>2408</v>
      </c>
      <c r="B869" s="42" t="s">
        <v>2409</v>
      </c>
      <c r="C869" s="30" t="s">
        <v>4129</v>
      </c>
    </row>
    <row r="870" spans="1:3" ht="19" customHeight="1" x14ac:dyDescent="0.35">
      <c r="A870" s="22" t="s">
        <v>832</v>
      </c>
      <c r="B870" s="42" t="s">
        <v>833</v>
      </c>
      <c r="C870" s="30" t="s">
        <v>5808</v>
      </c>
    </row>
    <row r="871" spans="1:3" ht="19" customHeight="1" x14ac:dyDescent="0.35">
      <c r="A871" s="22" t="s">
        <v>5117</v>
      </c>
      <c r="B871" s="42" t="s">
        <v>5118</v>
      </c>
      <c r="C871" s="30" t="s">
        <v>5116</v>
      </c>
    </row>
    <row r="872" spans="1:3" ht="19" customHeight="1" x14ac:dyDescent="0.35">
      <c r="A872" s="22" t="s">
        <v>834</v>
      </c>
      <c r="B872" s="42" t="s">
        <v>4764</v>
      </c>
      <c r="C872" s="30" t="s">
        <v>5809</v>
      </c>
    </row>
    <row r="873" spans="1:3" ht="19" customHeight="1" x14ac:dyDescent="0.35">
      <c r="A873" s="22" t="s">
        <v>835</v>
      </c>
      <c r="B873" s="42" t="s">
        <v>836</v>
      </c>
      <c r="C873" s="30" t="s">
        <v>5810</v>
      </c>
    </row>
    <row r="874" spans="1:3" ht="19" customHeight="1" x14ac:dyDescent="0.35">
      <c r="A874" s="22" t="s">
        <v>837</v>
      </c>
      <c r="B874" s="42" t="s">
        <v>838</v>
      </c>
      <c r="C874" s="30" t="s">
        <v>5811</v>
      </c>
    </row>
    <row r="875" spans="1:3" ht="19" customHeight="1" x14ac:dyDescent="0.35">
      <c r="A875" s="22" t="s">
        <v>839</v>
      </c>
      <c r="B875" s="42" t="s">
        <v>840</v>
      </c>
      <c r="C875" s="30" t="s">
        <v>5812</v>
      </c>
    </row>
    <row r="876" spans="1:3" ht="19" customHeight="1" x14ac:dyDescent="0.35">
      <c r="A876" s="22" t="s">
        <v>841</v>
      </c>
      <c r="B876" s="42" t="s">
        <v>4652</v>
      </c>
      <c r="C876" s="30" t="s">
        <v>5813</v>
      </c>
    </row>
    <row r="877" spans="1:3" ht="19" customHeight="1" x14ac:dyDescent="0.35">
      <c r="A877" s="22" t="s">
        <v>1979</v>
      </c>
      <c r="B877" s="42" t="s">
        <v>4270</v>
      </c>
      <c r="C877" s="30" t="s">
        <v>5814</v>
      </c>
    </row>
    <row r="878" spans="1:3" ht="19" customHeight="1" x14ac:dyDescent="0.35">
      <c r="A878" s="22" t="s">
        <v>842</v>
      </c>
      <c r="B878" s="42" t="s">
        <v>843</v>
      </c>
      <c r="C878" s="30" t="s">
        <v>5815</v>
      </c>
    </row>
    <row r="879" spans="1:3" ht="19" customHeight="1" x14ac:dyDescent="0.35">
      <c r="A879" s="22" t="s">
        <v>5136</v>
      </c>
      <c r="B879" s="42" t="s">
        <v>9188</v>
      </c>
      <c r="C879" s="30" t="s">
        <v>5137</v>
      </c>
    </row>
    <row r="880" spans="1:3" ht="19" customHeight="1" x14ac:dyDescent="0.35">
      <c r="A880" s="22" t="s">
        <v>844</v>
      </c>
      <c r="B880" s="42" t="s">
        <v>7758</v>
      </c>
      <c r="C880" s="30" t="s">
        <v>5816</v>
      </c>
    </row>
    <row r="881" spans="1:3" ht="19" customHeight="1" x14ac:dyDescent="0.35">
      <c r="A881" s="22" t="s">
        <v>845</v>
      </c>
      <c r="B881" s="42" t="s">
        <v>846</v>
      </c>
      <c r="C881" s="30" t="s">
        <v>5817</v>
      </c>
    </row>
    <row r="882" spans="1:3" ht="19" customHeight="1" x14ac:dyDescent="0.35">
      <c r="A882" s="22" t="s">
        <v>847</v>
      </c>
      <c r="B882" s="42" t="s">
        <v>10029</v>
      </c>
      <c r="C882" s="30" t="s">
        <v>5818</v>
      </c>
    </row>
    <row r="883" spans="1:3" ht="19" customHeight="1" x14ac:dyDescent="0.35">
      <c r="A883" s="22" t="s">
        <v>849</v>
      </c>
      <c r="B883" s="42" t="s">
        <v>7759</v>
      </c>
      <c r="C883" s="30" t="s">
        <v>5819</v>
      </c>
    </row>
    <row r="884" spans="1:3" ht="19" customHeight="1" x14ac:dyDescent="0.35">
      <c r="A884" s="22" t="s">
        <v>850</v>
      </c>
      <c r="B884" s="42" t="s">
        <v>851</v>
      </c>
      <c r="C884" s="30" t="s">
        <v>5820</v>
      </c>
    </row>
    <row r="885" spans="1:3" ht="19" customHeight="1" x14ac:dyDescent="0.35">
      <c r="A885" s="22" t="s">
        <v>2276</v>
      </c>
      <c r="B885" s="42" t="s">
        <v>7761</v>
      </c>
      <c r="C885" s="30" t="s">
        <v>5821</v>
      </c>
    </row>
    <row r="886" spans="1:3" ht="19" customHeight="1" x14ac:dyDescent="0.35">
      <c r="A886" s="22" t="s">
        <v>2277</v>
      </c>
      <c r="B886" s="42" t="s">
        <v>2278</v>
      </c>
      <c r="C886" s="30" t="s">
        <v>5822</v>
      </c>
    </row>
    <row r="887" spans="1:3" ht="19" customHeight="1" x14ac:dyDescent="0.35">
      <c r="A887" s="22" t="s">
        <v>2279</v>
      </c>
      <c r="B887" s="42" t="s">
        <v>11049</v>
      </c>
      <c r="C887" s="30" t="s">
        <v>5823</v>
      </c>
    </row>
    <row r="888" spans="1:3" ht="19" customHeight="1" x14ac:dyDescent="0.35">
      <c r="A888" s="22" t="s">
        <v>2280</v>
      </c>
      <c r="B888" s="42" t="s">
        <v>2281</v>
      </c>
      <c r="C888" s="30" t="s">
        <v>2765</v>
      </c>
    </row>
    <row r="889" spans="1:3" ht="19" customHeight="1" x14ac:dyDescent="0.35">
      <c r="A889" s="22" t="s">
        <v>2282</v>
      </c>
      <c r="B889" s="42" t="s">
        <v>4435</v>
      </c>
      <c r="C889" s="30" t="s">
        <v>5825</v>
      </c>
    </row>
    <row r="890" spans="1:3" ht="19" customHeight="1" x14ac:dyDescent="0.35">
      <c r="A890" s="22" t="s">
        <v>2283</v>
      </c>
      <c r="B890" s="42" t="s">
        <v>2284</v>
      </c>
      <c r="C890" s="30" t="s">
        <v>5826</v>
      </c>
    </row>
    <row r="891" spans="1:3" ht="19" customHeight="1" x14ac:dyDescent="0.35">
      <c r="A891" s="22" t="s">
        <v>2285</v>
      </c>
      <c r="B891" s="42" t="s">
        <v>2286</v>
      </c>
      <c r="C891" s="30" t="s">
        <v>5827</v>
      </c>
    </row>
    <row r="892" spans="1:3" ht="19" customHeight="1" x14ac:dyDescent="0.35">
      <c r="A892" s="22" t="s">
        <v>2287</v>
      </c>
      <c r="B892" s="42" t="s">
        <v>9680</v>
      </c>
      <c r="C892" s="30" t="s">
        <v>3755</v>
      </c>
    </row>
    <row r="893" spans="1:3" ht="19" customHeight="1" x14ac:dyDescent="0.35">
      <c r="A893" s="22" t="s">
        <v>2288</v>
      </c>
      <c r="B893" s="42" t="s">
        <v>2289</v>
      </c>
      <c r="C893" s="30" t="s">
        <v>5828</v>
      </c>
    </row>
    <row r="894" spans="1:3" ht="19" customHeight="1" x14ac:dyDescent="0.35">
      <c r="A894" s="22" t="s">
        <v>6940</v>
      </c>
      <c r="B894" s="42" t="s">
        <v>4545</v>
      </c>
      <c r="C894" s="30" t="s">
        <v>6941</v>
      </c>
    </row>
    <row r="895" spans="1:3" ht="19" customHeight="1" x14ac:dyDescent="0.35">
      <c r="A895" s="22" t="s">
        <v>4248</v>
      </c>
      <c r="B895" s="42" t="s">
        <v>3895</v>
      </c>
      <c r="C895" s="30" t="s">
        <v>3894</v>
      </c>
    </row>
    <row r="896" spans="1:3" ht="19" customHeight="1" x14ac:dyDescent="0.35">
      <c r="A896" s="22" t="s">
        <v>2290</v>
      </c>
      <c r="B896" s="42" t="s">
        <v>2291</v>
      </c>
      <c r="C896" s="30" t="s">
        <v>5829</v>
      </c>
    </row>
    <row r="897" spans="1:3" ht="19" customHeight="1" x14ac:dyDescent="0.35">
      <c r="A897" s="22" t="s">
        <v>2292</v>
      </c>
      <c r="B897" s="42" t="s">
        <v>4655</v>
      </c>
      <c r="C897" s="30" t="s">
        <v>5830</v>
      </c>
    </row>
    <row r="898" spans="1:3" ht="19" customHeight="1" x14ac:dyDescent="0.35">
      <c r="A898" s="22" t="s">
        <v>6124</v>
      </c>
      <c r="B898" s="42" t="s">
        <v>6942</v>
      </c>
      <c r="C898" s="30" t="s">
        <v>6123</v>
      </c>
    </row>
    <row r="899" spans="1:3" ht="19" customHeight="1" x14ac:dyDescent="0.35">
      <c r="A899" s="22" t="s">
        <v>2293</v>
      </c>
      <c r="B899" s="42" t="s">
        <v>2294</v>
      </c>
      <c r="C899" s="30" t="s">
        <v>5831</v>
      </c>
    </row>
    <row r="900" spans="1:3" ht="19" customHeight="1" x14ac:dyDescent="0.35">
      <c r="A900" s="22" t="s">
        <v>2295</v>
      </c>
      <c r="B900" s="42" t="s">
        <v>7760</v>
      </c>
      <c r="C900" s="30" t="s">
        <v>5832</v>
      </c>
    </row>
    <row r="901" spans="1:3" ht="19" customHeight="1" x14ac:dyDescent="0.35">
      <c r="A901" s="22" t="s">
        <v>2296</v>
      </c>
      <c r="B901" s="42" t="s">
        <v>2297</v>
      </c>
      <c r="C901" s="30" t="s">
        <v>5833</v>
      </c>
    </row>
    <row r="902" spans="1:3" ht="19" customHeight="1" x14ac:dyDescent="0.35">
      <c r="A902" s="22" t="s">
        <v>2299</v>
      </c>
      <c r="B902" s="42" t="s">
        <v>2300</v>
      </c>
      <c r="C902" s="30" t="s">
        <v>5834</v>
      </c>
    </row>
    <row r="903" spans="1:3" ht="19" customHeight="1" x14ac:dyDescent="0.35">
      <c r="A903" s="22" t="s">
        <v>2301</v>
      </c>
      <c r="B903" s="42" t="s">
        <v>4984</v>
      </c>
      <c r="C903" s="30" t="s">
        <v>5835</v>
      </c>
    </row>
    <row r="904" spans="1:3" ht="19" customHeight="1" x14ac:dyDescent="0.35">
      <c r="A904" s="22" t="s">
        <v>2302</v>
      </c>
      <c r="B904" s="42" t="s">
        <v>2303</v>
      </c>
      <c r="C904" s="30" t="s">
        <v>5836</v>
      </c>
    </row>
    <row r="905" spans="1:3" ht="19" customHeight="1" x14ac:dyDescent="0.35">
      <c r="A905" s="22" t="s">
        <v>2304</v>
      </c>
      <c r="B905" s="42" t="s">
        <v>6943</v>
      </c>
      <c r="C905" s="30" t="s">
        <v>5837</v>
      </c>
    </row>
    <row r="906" spans="1:3" ht="19" customHeight="1" x14ac:dyDescent="0.35">
      <c r="A906" s="22" t="s">
        <v>2305</v>
      </c>
      <c r="B906" s="42" t="s">
        <v>2306</v>
      </c>
      <c r="C906" s="30" t="s">
        <v>5838</v>
      </c>
    </row>
    <row r="907" spans="1:3" ht="19" customHeight="1" x14ac:dyDescent="0.35">
      <c r="A907" s="22" t="s">
        <v>2307</v>
      </c>
      <c r="B907" s="42" t="s">
        <v>6077</v>
      </c>
      <c r="C907" s="30" t="s">
        <v>5839</v>
      </c>
    </row>
    <row r="908" spans="1:3" ht="19" customHeight="1" x14ac:dyDescent="0.35">
      <c r="A908" s="22" t="s">
        <v>2308</v>
      </c>
      <c r="B908" s="42" t="s">
        <v>2309</v>
      </c>
      <c r="C908" s="30" t="s">
        <v>5840</v>
      </c>
    </row>
    <row r="909" spans="1:3" ht="19" customHeight="1" x14ac:dyDescent="0.35">
      <c r="A909" s="22" t="s">
        <v>2310</v>
      </c>
      <c r="B909" s="42" t="s">
        <v>2311</v>
      </c>
      <c r="C909" s="30" t="s">
        <v>5841</v>
      </c>
    </row>
    <row r="910" spans="1:3" ht="19" customHeight="1" x14ac:dyDescent="0.35">
      <c r="A910" s="22" t="s">
        <v>2312</v>
      </c>
      <c r="B910" s="42" t="s">
        <v>2313</v>
      </c>
      <c r="C910" s="30" t="s">
        <v>5842</v>
      </c>
    </row>
    <row r="911" spans="1:3" ht="19" customHeight="1" x14ac:dyDescent="0.35">
      <c r="A911" s="22" t="s">
        <v>6345</v>
      </c>
      <c r="B911" s="42" t="s">
        <v>6346</v>
      </c>
      <c r="C911" s="30" t="s">
        <v>5843</v>
      </c>
    </row>
    <row r="912" spans="1:3" ht="19" customHeight="1" x14ac:dyDescent="0.35">
      <c r="A912" s="22" t="s">
        <v>920</v>
      </c>
      <c r="B912" s="42" t="s">
        <v>10638</v>
      </c>
      <c r="C912" s="30" t="s">
        <v>5844</v>
      </c>
    </row>
    <row r="913" spans="1:4" ht="19" customHeight="1" x14ac:dyDescent="0.35">
      <c r="A913" s="22" t="s">
        <v>6087</v>
      </c>
      <c r="B913" s="42" t="s">
        <v>5252</v>
      </c>
      <c r="C913" s="30" t="s">
        <v>5251</v>
      </c>
    </row>
    <row r="914" spans="1:4" ht="19" customHeight="1" x14ac:dyDescent="0.35">
      <c r="A914" s="22" t="s">
        <v>2315</v>
      </c>
      <c r="B914" s="42" t="s">
        <v>2316</v>
      </c>
      <c r="C914" s="30" t="s">
        <v>5845</v>
      </c>
    </row>
    <row r="915" spans="1:4" ht="19" customHeight="1" x14ac:dyDescent="0.35">
      <c r="A915" s="22" t="s">
        <v>2317</v>
      </c>
      <c r="B915" s="42" t="s">
        <v>4840</v>
      </c>
      <c r="C915" s="30" t="s">
        <v>5846</v>
      </c>
    </row>
    <row r="916" spans="1:4" ht="19" customHeight="1" x14ac:dyDescent="0.35">
      <c r="A916" s="22" t="s">
        <v>405</v>
      </c>
      <c r="B916" s="42" t="s">
        <v>10640</v>
      </c>
      <c r="C916" s="30" t="s">
        <v>10639</v>
      </c>
    </row>
    <row r="917" spans="1:4" ht="19" customHeight="1" x14ac:dyDescent="0.35">
      <c r="A917" s="22" t="s">
        <v>406</v>
      </c>
      <c r="B917" s="42" t="s">
        <v>11364</v>
      </c>
      <c r="C917" s="30" t="s">
        <v>3828</v>
      </c>
    </row>
    <row r="918" spans="1:4" ht="19" customHeight="1" x14ac:dyDescent="0.35">
      <c r="A918" s="22" t="s">
        <v>452</v>
      </c>
      <c r="B918" s="42" t="s">
        <v>453</v>
      </c>
      <c r="C918" s="30" t="s">
        <v>5847</v>
      </c>
    </row>
    <row r="919" spans="1:4" ht="19" customHeight="1" x14ac:dyDescent="0.35">
      <c r="A919" s="22" t="s">
        <v>454</v>
      </c>
      <c r="B919" s="42" t="s">
        <v>455</v>
      </c>
      <c r="C919" s="30" t="s">
        <v>5848</v>
      </c>
    </row>
    <row r="920" spans="1:4" ht="19" customHeight="1" x14ac:dyDescent="0.35">
      <c r="A920" s="22" t="s">
        <v>4854</v>
      </c>
      <c r="B920" s="42" t="s">
        <v>10885</v>
      </c>
      <c r="C920" s="30" t="s">
        <v>5849</v>
      </c>
      <c r="D920" s="30" t="s">
        <v>4925</v>
      </c>
    </row>
    <row r="921" spans="1:4" ht="19" customHeight="1" x14ac:dyDescent="0.35">
      <c r="A921" s="22" t="s">
        <v>4618</v>
      </c>
      <c r="B921" s="42" t="s">
        <v>4621</v>
      </c>
      <c r="C921" s="30" t="s">
        <v>5850</v>
      </c>
    </row>
    <row r="922" spans="1:4" ht="19" customHeight="1" x14ac:dyDescent="0.35">
      <c r="A922" s="22" t="s">
        <v>907</v>
      </c>
      <c r="B922" s="42" t="s">
        <v>908</v>
      </c>
      <c r="C922" s="30" t="s">
        <v>5851</v>
      </c>
    </row>
    <row r="923" spans="1:4" ht="19" customHeight="1" x14ac:dyDescent="0.35">
      <c r="A923" s="22" t="s">
        <v>2319</v>
      </c>
      <c r="B923" s="42" t="s">
        <v>10699</v>
      </c>
      <c r="C923" s="30" t="s">
        <v>5852</v>
      </c>
    </row>
    <row r="924" spans="1:4" ht="19" customHeight="1" x14ac:dyDescent="0.35">
      <c r="A924" s="22" t="s">
        <v>4848</v>
      </c>
      <c r="B924" s="42" t="s">
        <v>9190</v>
      </c>
      <c r="C924" s="30" t="s">
        <v>5853</v>
      </c>
    </row>
    <row r="925" spans="1:4" ht="19" customHeight="1" x14ac:dyDescent="0.35">
      <c r="A925" s="22" t="s">
        <v>2320</v>
      </c>
      <c r="B925" s="42" t="s">
        <v>9191</v>
      </c>
      <c r="C925" s="30" t="s">
        <v>5854</v>
      </c>
    </row>
    <row r="926" spans="1:4" ht="19" customHeight="1" x14ac:dyDescent="0.35">
      <c r="A926" s="22" t="s">
        <v>2334</v>
      </c>
      <c r="B926" s="42" t="s">
        <v>2335</v>
      </c>
      <c r="C926" s="30" t="s">
        <v>3896</v>
      </c>
    </row>
    <row r="927" spans="1:4" ht="19" customHeight="1" x14ac:dyDescent="0.35">
      <c r="A927" s="22" t="s">
        <v>7090</v>
      </c>
      <c r="B927" s="42" t="s">
        <v>7626</v>
      </c>
      <c r="C927" s="30" t="s">
        <v>7290</v>
      </c>
    </row>
    <row r="928" spans="1:4" ht="19" customHeight="1" x14ac:dyDescent="0.35">
      <c r="A928" s="22" t="s">
        <v>2322</v>
      </c>
      <c r="B928" s="42" t="s">
        <v>4330</v>
      </c>
      <c r="C928" s="30" t="s">
        <v>5855</v>
      </c>
    </row>
    <row r="929" spans="1:3" ht="19" customHeight="1" x14ac:dyDescent="0.35">
      <c r="A929" s="22" t="s">
        <v>2574</v>
      </c>
      <c r="B929" s="42" t="s">
        <v>4477</v>
      </c>
      <c r="C929" s="30" t="s">
        <v>5856</v>
      </c>
    </row>
    <row r="930" spans="1:3" ht="19" customHeight="1" x14ac:dyDescent="0.35">
      <c r="A930" s="22" t="s">
        <v>2323</v>
      </c>
      <c r="B930" s="42" t="s">
        <v>2664</v>
      </c>
      <c r="C930" s="30" t="s">
        <v>5857</v>
      </c>
    </row>
    <row r="931" spans="1:3" ht="19" customHeight="1" x14ac:dyDescent="0.35">
      <c r="A931" s="22" t="s">
        <v>480</v>
      </c>
      <c r="B931" s="42" t="s">
        <v>11051</v>
      </c>
      <c r="C931" s="30" t="s">
        <v>5858</v>
      </c>
    </row>
    <row r="932" spans="1:3" ht="19" customHeight="1" x14ac:dyDescent="0.35">
      <c r="A932" s="22" t="s">
        <v>4874</v>
      </c>
      <c r="B932" s="42" t="s">
        <v>8408</v>
      </c>
      <c r="C932" s="30" t="s">
        <v>4933</v>
      </c>
    </row>
    <row r="933" spans="1:3" ht="19" customHeight="1" x14ac:dyDescent="0.35">
      <c r="A933" s="22" t="s">
        <v>482</v>
      </c>
      <c r="B933" s="42" t="s">
        <v>6756</v>
      </c>
      <c r="C933" s="30" t="s">
        <v>5859</v>
      </c>
    </row>
    <row r="934" spans="1:3" ht="19" customHeight="1" x14ac:dyDescent="0.35">
      <c r="A934" s="22" t="s">
        <v>484</v>
      </c>
      <c r="B934" s="42" t="s">
        <v>2573</v>
      </c>
      <c r="C934" s="30" t="s">
        <v>5860</v>
      </c>
    </row>
    <row r="935" spans="1:3" ht="19" customHeight="1" x14ac:dyDescent="0.35">
      <c r="A935" s="22" t="s">
        <v>8797</v>
      </c>
      <c r="B935" s="42" t="s">
        <v>8798</v>
      </c>
      <c r="C935" s="30" t="s">
        <v>8796</v>
      </c>
    </row>
    <row r="936" spans="1:3" ht="19" customHeight="1" x14ac:dyDescent="0.35">
      <c r="A936" s="22" t="s">
        <v>7075</v>
      </c>
      <c r="B936" s="42" t="s">
        <v>11595</v>
      </c>
      <c r="C936" s="30" t="s">
        <v>7267</v>
      </c>
    </row>
    <row r="937" spans="1:3" ht="19" customHeight="1" x14ac:dyDescent="0.35">
      <c r="A937" s="22" t="s">
        <v>485</v>
      </c>
      <c r="B937" s="42" t="s">
        <v>486</v>
      </c>
      <c r="C937" s="30" t="s">
        <v>5861</v>
      </c>
    </row>
    <row r="938" spans="1:3" ht="19" customHeight="1" x14ac:dyDescent="0.35">
      <c r="A938" s="22" t="s">
        <v>487</v>
      </c>
      <c r="B938" s="42" t="s">
        <v>488</v>
      </c>
      <c r="C938" s="30" t="s">
        <v>5862</v>
      </c>
    </row>
    <row r="939" spans="1:3" ht="19" customHeight="1" x14ac:dyDescent="0.35">
      <c r="A939" s="22" t="s">
        <v>489</v>
      </c>
      <c r="B939" s="42" t="s">
        <v>11432</v>
      </c>
      <c r="C939" s="30" t="s">
        <v>5863</v>
      </c>
    </row>
    <row r="940" spans="1:3" ht="19" customHeight="1" x14ac:dyDescent="0.35">
      <c r="A940" s="22" t="s">
        <v>494</v>
      </c>
      <c r="B940" s="42" t="s">
        <v>495</v>
      </c>
      <c r="C940" s="30" t="s">
        <v>5864</v>
      </c>
    </row>
    <row r="941" spans="1:3" ht="19" customHeight="1" x14ac:dyDescent="0.35">
      <c r="A941" s="22" t="s">
        <v>8758</v>
      </c>
      <c r="B941" s="42" t="s">
        <v>9681</v>
      </c>
      <c r="C941" s="30" t="s">
        <v>8769</v>
      </c>
    </row>
    <row r="942" spans="1:3" ht="19" customHeight="1" x14ac:dyDescent="0.35">
      <c r="A942" s="22" t="s">
        <v>7087</v>
      </c>
      <c r="B942" s="42" t="s">
        <v>7286</v>
      </c>
      <c r="C942" s="30" t="s">
        <v>7287</v>
      </c>
    </row>
    <row r="943" spans="1:3" ht="19" customHeight="1" x14ac:dyDescent="0.35">
      <c r="A943" s="22" t="s">
        <v>497</v>
      </c>
      <c r="B943" s="42" t="s">
        <v>888</v>
      </c>
      <c r="C943" s="30" t="s">
        <v>5865</v>
      </c>
    </row>
    <row r="944" spans="1:3" ht="19" customHeight="1" x14ac:dyDescent="0.35">
      <c r="A944" s="22" t="s">
        <v>2110</v>
      </c>
      <c r="B944" s="42" t="s">
        <v>9308</v>
      </c>
      <c r="C944" s="38" t="s">
        <v>5484</v>
      </c>
    </row>
    <row r="945" spans="1:4" ht="19" customHeight="1" x14ac:dyDescent="0.35">
      <c r="A945" s="22" t="s">
        <v>1633</v>
      </c>
      <c r="B945" s="42" t="s">
        <v>2821</v>
      </c>
      <c r="C945" s="30" t="s">
        <v>5866</v>
      </c>
    </row>
    <row r="946" spans="1:4" ht="19" customHeight="1" x14ac:dyDescent="0.35">
      <c r="A946" s="22" t="s">
        <v>889</v>
      </c>
      <c r="B946" s="42" t="s">
        <v>890</v>
      </c>
      <c r="C946" s="30" t="s">
        <v>5867</v>
      </c>
    </row>
    <row r="947" spans="1:4" ht="19" customHeight="1" x14ac:dyDescent="0.35">
      <c r="A947" s="22" t="s">
        <v>891</v>
      </c>
      <c r="B947" s="42" t="s">
        <v>892</v>
      </c>
      <c r="C947" s="30" t="s">
        <v>5868</v>
      </c>
    </row>
    <row r="948" spans="1:4" ht="19" customHeight="1" x14ac:dyDescent="0.35">
      <c r="A948" s="22" t="s">
        <v>893</v>
      </c>
      <c r="B948" s="42" t="s">
        <v>10287</v>
      </c>
      <c r="C948" s="30" t="s">
        <v>5869</v>
      </c>
    </row>
    <row r="949" spans="1:4" ht="19" customHeight="1" x14ac:dyDescent="0.35">
      <c r="A949" s="22" t="s">
        <v>894</v>
      </c>
      <c r="B949" s="42" t="s">
        <v>10921</v>
      </c>
      <c r="C949" s="30" t="s">
        <v>5870</v>
      </c>
    </row>
    <row r="950" spans="1:4" ht="19" customHeight="1" x14ac:dyDescent="0.35">
      <c r="A950" s="22" t="s">
        <v>7732</v>
      </c>
      <c r="B950" s="42" t="s">
        <v>8409</v>
      </c>
      <c r="C950" s="30" t="s">
        <v>7731</v>
      </c>
    </row>
    <row r="951" spans="1:4" ht="19" customHeight="1" x14ac:dyDescent="0.35">
      <c r="A951" s="22" t="s">
        <v>7076</v>
      </c>
      <c r="B951" s="42" t="s">
        <v>7331</v>
      </c>
      <c r="C951" s="30" t="s">
        <v>7268</v>
      </c>
    </row>
    <row r="952" spans="1:4" ht="19" customHeight="1" x14ac:dyDescent="0.35">
      <c r="A952" s="22" t="s">
        <v>7649</v>
      </c>
      <c r="B952" s="42" t="s">
        <v>7658</v>
      </c>
      <c r="C952" s="30" t="s">
        <v>7657</v>
      </c>
    </row>
    <row r="953" spans="1:4" ht="19" customHeight="1" x14ac:dyDescent="0.35">
      <c r="A953" s="28" t="s">
        <v>9201</v>
      </c>
      <c r="B953" s="42" t="s">
        <v>9199</v>
      </c>
      <c r="C953" s="30" t="s">
        <v>9200</v>
      </c>
    </row>
    <row r="954" spans="1:4" ht="19" customHeight="1" x14ac:dyDescent="0.35">
      <c r="A954" s="22" t="s">
        <v>895</v>
      </c>
      <c r="B954" s="42" t="s">
        <v>896</v>
      </c>
      <c r="C954" s="30" t="s">
        <v>5871</v>
      </c>
    </row>
    <row r="955" spans="1:4" ht="19" customHeight="1" x14ac:dyDescent="0.35">
      <c r="A955" s="22" t="s">
        <v>898</v>
      </c>
      <c r="B955" s="42" t="s">
        <v>899</v>
      </c>
      <c r="C955" s="30" t="s">
        <v>5872</v>
      </c>
    </row>
    <row r="956" spans="1:4" ht="19" customHeight="1" x14ac:dyDescent="0.35">
      <c r="A956" s="22" t="s">
        <v>7987</v>
      </c>
      <c r="B956" s="42" t="s">
        <v>9515</v>
      </c>
      <c r="C956" s="30" t="s">
        <v>7986</v>
      </c>
      <c r="D956" s="30" t="s">
        <v>5873</v>
      </c>
    </row>
    <row r="957" spans="1:4" ht="19" customHeight="1" x14ac:dyDescent="0.35">
      <c r="A957" s="22" t="s">
        <v>900</v>
      </c>
      <c r="B957" s="42" t="s">
        <v>8488</v>
      </c>
      <c r="C957" s="30" t="s">
        <v>5874</v>
      </c>
    </row>
    <row r="958" spans="1:4" ht="19" customHeight="1" x14ac:dyDescent="0.35">
      <c r="A958" s="22" t="s">
        <v>901</v>
      </c>
      <c r="B958" s="42" t="s">
        <v>902</v>
      </c>
      <c r="C958" s="30" t="s">
        <v>5875</v>
      </c>
    </row>
    <row r="959" spans="1:4" ht="19" customHeight="1" x14ac:dyDescent="0.35">
      <c r="A959" s="22" t="s">
        <v>2843</v>
      </c>
      <c r="B959" s="42" t="s">
        <v>1214</v>
      </c>
      <c r="C959" s="30" t="s">
        <v>2844</v>
      </c>
    </row>
    <row r="960" spans="1:4" ht="19" customHeight="1" x14ac:dyDescent="0.35">
      <c r="A960" s="22" t="s">
        <v>7066</v>
      </c>
      <c r="B960" s="42" t="s">
        <v>7255</v>
      </c>
      <c r="C960" s="30" t="s">
        <v>7256</v>
      </c>
    </row>
    <row r="961" spans="1:4" ht="19" customHeight="1" x14ac:dyDescent="0.35">
      <c r="A961" s="22" t="s">
        <v>7070</v>
      </c>
      <c r="B961" s="42" t="s">
        <v>7260</v>
      </c>
      <c r="C961" s="30" t="s">
        <v>7261</v>
      </c>
    </row>
    <row r="962" spans="1:4" ht="19" customHeight="1" x14ac:dyDescent="0.35">
      <c r="A962" s="22" t="s">
        <v>903</v>
      </c>
      <c r="B962" s="42" t="s">
        <v>904</v>
      </c>
      <c r="C962" s="30" t="s">
        <v>5876</v>
      </c>
    </row>
    <row r="963" spans="1:4" ht="19" customHeight="1" x14ac:dyDescent="0.35">
      <c r="A963" s="22" t="s">
        <v>1056</v>
      </c>
      <c r="B963" s="42" t="s">
        <v>4281</v>
      </c>
      <c r="C963" s="30" t="s">
        <v>5877</v>
      </c>
    </row>
    <row r="964" spans="1:4" ht="19" customHeight="1" x14ac:dyDescent="0.35">
      <c r="A964" s="22" t="s">
        <v>905</v>
      </c>
      <c r="B964" s="42" t="s">
        <v>4765</v>
      </c>
      <c r="C964" s="30" t="s">
        <v>5878</v>
      </c>
    </row>
    <row r="965" spans="1:4" ht="19" customHeight="1" x14ac:dyDescent="0.35">
      <c r="A965" s="22" t="s">
        <v>1225</v>
      </c>
      <c r="B965" s="42" t="s">
        <v>7989</v>
      </c>
      <c r="C965" s="30" t="s">
        <v>4234</v>
      </c>
    </row>
    <row r="966" spans="1:4" ht="19" customHeight="1" x14ac:dyDescent="0.35">
      <c r="A966" s="22" t="s">
        <v>8726</v>
      </c>
      <c r="B966" s="42" t="s">
        <v>8727</v>
      </c>
      <c r="C966" s="30" t="s">
        <v>8725</v>
      </c>
    </row>
    <row r="967" spans="1:4" ht="19" customHeight="1" x14ac:dyDescent="0.35">
      <c r="A967" s="22" t="s">
        <v>906</v>
      </c>
      <c r="B967" s="42" t="s">
        <v>11365</v>
      </c>
      <c r="C967" s="30" t="s">
        <v>5879</v>
      </c>
    </row>
    <row r="968" spans="1:4" ht="19" customHeight="1" x14ac:dyDescent="0.35">
      <c r="A968" s="22" t="s">
        <v>1454</v>
      </c>
      <c r="B968" s="42" t="s">
        <v>1455</v>
      </c>
      <c r="C968" s="30" t="s">
        <v>4090</v>
      </c>
    </row>
    <row r="969" spans="1:4" ht="19" customHeight="1" x14ac:dyDescent="0.35">
      <c r="A969" s="22" t="s">
        <v>7774</v>
      </c>
      <c r="B969" s="56" t="s">
        <v>8741</v>
      </c>
      <c r="C969" s="30" t="s">
        <v>7773</v>
      </c>
    </row>
    <row r="970" spans="1:4" ht="19" customHeight="1" x14ac:dyDescent="0.35">
      <c r="A970" s="22" t="s">
        <v>2382</v>
      </c>
      <c r="B970" s="42" t="s">
        <v>4219</v>
      </c>
      <c r="C970" s="30" t="s">
        <v>4218</v>
      </c>
    </row>
    <row r="971" spans="1:4" ht="19" customHeight="1" x14ac:dyDescent="0.35">
      <c r="A971" s="22" t="s">
        <v>7079</v>
      </c>
      <c r="B971" s="42" t="s">
        <v>7275</v>
      </c>
      <c r="C971" s="30" t="s">
        <v>7274</v>
      </c>
    </row>
    <row r="972" spans="1:4" ht="19" customHeight="1" x14ac:dyDescent="0.35">
      <c r="A972" s="22" t="s">
        <v>7790</v>
      </c>
      <c r="B972" s="56" t="s">
        <v>7791</v>
      </c>
      <c r="C972" s="30" t="s">
        <v>7789</v>
      </c>
    </row>
    <row r="973" spans="1:4" ht="19" customHeight="1" x14ac:dyDescent="0.35">
      <c r="A973" s="22" t="s">
        <v>875</v>
      </c>
      <c r="B973" s="42" t="s">
        <v>4507</v>
      </c>
      <c r="C973" s="30" t="s">
        <v>5880</v>
      </c>
      <c r="D973" s="30" t="s">
        <v>10288</v>
      </c>
    </row>
    <row r="974" spans="1:4" ht="19" customHeight="1" x14ac:dyDescent="0.35">
      <c r="A974" s="22" t="s">
        <v>877</v>
      </c>
      <c r="B974" s="42" t="s">
        <v>878</v>
      </c>
      <c r="C974" s="30" t="s">
        <v>5881</v>
      </c>
    </row>
    <row r="975" spans="1:4" ht="19" customHeight="1" x14ac:dyDescent="0.35">
      <c r="A975" s="22" t="s">
        <v>295</v>
      </c>
      <c r="B975" s="42" t="s">
        <v>8009</v>
      </c>
      <c r="C975" s="30" t="s">
        <v>5882</v>
      </c>
    </row>
    <row r="976" spans="1:4" ht="19" customHeight="1" x14ac:dyDescent="0.35">
      <c r="A976" s="22" t="s">
        <v>886</v>
      </c>
      <c r="B976" s="42" t="s">
        <v>11052</v>
      </c>
      <c r="C976" s="30" t="s">
        <v>5883</v>
      </c>
    </row>
    <row r="977" spans="1:5" ht="19" customHeight="1" x14ac:dyDescent="0.35">
      <c r="A977" s="22" t="s">
        <v>7655</v>
      </c>
      <c r="B977" s="42" t="s">
        <v>7664</v>
      </c>
      <c r="C977" s="30" t="s">
        <v>7663</v>
      </c>
    </row>
    <row r="978" spans="1:5" ht="19" customHeight="1" x14ac:dyDescent="0.35">
      <c r="A978" s="22" t="s">
        <v>359</v>
      </c>
      <c r="B978" s="42" t="s">
        <v>8410</v>
      </c>
      <c r="C978" s="30" t="s">
        <v>2850</v>
      </c>
    </row>
    <row r="979" spans="1:5" ht="19" customHeight="1" x14ac:dyDescent="0.35">
      <c r="A979" s="22" t="s">
        <v>2240</v>
      </c>
      <c r="B979" s="42" t="s">
        <v>2241</v>
      </c>
      <c r="C979" s="30" t="s">
        <v>5884</v>
      </c>
    </row>
    <row r="980" spans="1:5" ht="19" customHeight="1" x14ac:dyDescent="0.35">
      <c r="A980" s="22" t="s">
        <v>9773</v>
      </c>
      <c r="B980" s="118" t="s">
        <v>9784</v>
      </c>
      <c r="C980" s="30" t="s">
        <v>9775</v>
      </c>
      <c r="D980" s="103"/>
      <c r="E980" s="104"/>
    </row>
    <row r="981" spans="1:5" ht="19" customHeight="1" x14ac:dyDescent="0.35">
      <c r="A981" s="22" t="s">
        <v>360</v>
      </c>
      <c r="B981" s="42" t="s">
        <v>361</v>
      </c>
      <c r="C981" s="30" t="s">
        <v>2851</v>
      </c>
    </row>
    <row r="982" spans="1:5" ht="19" customHeight="1" x14ac:dyDescent="0.35">
      <c r="A982" s="22" t="s">
        <v>2385</v>
      </c>
      <c r="B982" s="42" t="s">
        <v>2386</v>
      </c>
      <c r="C982" s="30" t="s">
        <v>4222</v>
      </c>
    </row>
    <row r="983" spans="1:5" ht="19" customHeight="1" x14ac:dyDescent="0.35">
      <c r="A983" s="22" t="s">
        <v>6896</v>
      </c>
      <c r="B983" s="42" t="s">
        <v>6897</v>
      </c>
      <c r="C983" s="30" t="s">
        <v>6895</v>
      </c>
    </row>
    <row r="984" spans="1:5" ht="19" customHeight="1" x14ac:dyDescent="0.35">
      <c r="A984" s="22" t="s">
        <v>362</v>
      </c>
      <c r="B984" s="42" t="s">
        <v>4766</v>
      </c>
      <c r="C984" s="30" t="s">
        <v>2852</v>
      </c>
    </row>
    <row r="985" spans="1:5" ht="19" customHeight="1" x14ac:dyDescent="0.35">
      <c r="A985" s="28" t="s">
        <v>9327</v>
      </c>
      <c r="B985" s="47" t="s">
        <v>10923</v>
      </c>
      <c r="C985" s="30" t="s">
        <v>9329</v>
      </c>
    </row>
    <row r="986" spans="1:5" ht="19" customHeight="1" x14ac:dyDescent="0.35">
      <c r="A986" s="22" t="s">
        <v>8980</v>
      </c>
      <c r="B986" s="42" t="s">
        <v>2665</v>
      </c>
      <c r="C986" s="30" t="s">
        <v>8981</v>
      </c>
    </row>
    <row r="987" spans="1:5" ht="19" customHeight="1" x14ac:dyDescent="0.35">
      <c r="A987" s="22" t="s">
        <v>2251</v>
      </c>
      <c r="B987" s="42" t="s">
        <v>6839</v>
      </c>
      <c r="C987" s="30" t="s">
        <v>5885</v>
      </c>
    </row>
    <row r="988" spans="1:5" ht="19" customHeight="1" x14ac:dyDescent="0.35">
      <c r="A988" s="22" t="s">
        <v>363</v>
      </c>
      <c r="B988" s="42" t="s">
        <v>7389</v>
      </c>
      <c r="C988" s="30" t="s">
        <v>2853</v>
      </c>
    </row>
    <row r="989" spans="1:5" ht="19" customHeight="1" x14ac:dyDescent="0.35">
      <c r="A989" s="22" t="s">
        <v>364</v>
      </c>
      <c r="B989" s="42" t="s">
        <v>365</v>
      </c>
      <c r="C989" s="30" t="s">
        <v>2854</v>
      </c>
    </row>
    <row r="990" spans="1:5" ht="19" customHeight="1" x14ac:dyDescent="0.35">
      <c r="A990" s="22" t="s">
        <v>5260</v>
      </c>
      <c r="B990" s="42" t="s">
        <v>6222</v>
      </c>
      <c r="C990" s="30" t="s">
        <v>5242</v>
      </c>
    </row>
    <row r="991" spans="1:5" ht="19" customHeight="1" x14ac:dyDescent="0.35">
      <c r="A991" s="22" t="s">
        <v>2713</v>
      </c>
      <c r="B991" s="42" t="s">
        <v>11376</v>
      </c>
      <c r="C991" s="30" t="s">
        <v>2858</v>
      </c>
    </row>
    <row r="992" spans="1:5" ht="19" customHeight="1" x14ac:dyDescent="0.35">
      <c r="A992" s="22" t="s">
        <v>2470</v>
      </c>
      <c r="B992" s="42" t="s">
        <v>10922</v>
      </c>
      <c r="C992" s="30" t="s">
        <v>3994</v>
      </c>
    </row>
    <row r="993" spans="1:5" ht="19" customHeight="1" x14ac:dyDescent="0.35">
      <c r="A993" s="22" t="s">
        <v>5061</v>
      </c>
      <c r="B993" s="42" t="s">
        <v>7870</v>
      </c>
      <c r="C993" s="30" t="s">
        <v>5244</v>
      </c>
    </row>
    <row r="994" spans="1:5" ht="19" customHeight="1" x14ac:dyDescent="0.35">
      <c r="A994" s="22" t="s">
        <v>369</v>
      </c>
      <c r="B994" s="42" t="s">
        <v>370</v>
      </c>
      <c r="C994" s="30" t="s">
        <v>2859</v>
      </c>
    </row>
    <row r="995" spans="1:5" ht="19" customHeight="1" x14ac:dyDescent="0.35">
      <c r="A995" s="22" t="s">
        <v>6261</v>
      </c>
      <c r="B995" s="42" t="s">
        <v>6262</v>
      </c>
      <c r="C995" s="30" t="s">
        <v>6260</v>
      </c>
    </row>
    <row r="996" spans="1:5" ht="19" customHeight="1" x14ac:dyDescent="0.35">
      <c r="A996" s="22" t="s">
        <v>6271</v>
      </c>
      <c r="B996" s="42" t="s">
        <v>6272</v>
      </c>
      <c r="C996" s="30" t="s">
        <v>6270</v>
      </c>
    </row>
    <row r="997" spans="1:5" ht="19" customHeight="1" x14ac:dyDescent="0.35">
      <c r="A997" s="22" t="s">
        <v>8608</v>
      </c>
      <c r="B997" s="42" t="s">
        <v>8609</v>
      </c>
      <c r="C997" s="30" t="s">
        <v>8607</v>
      </c>
    </row>
    <row r="998" spans="1:5" ht="19" customHeight="1" x14ac:dyDescent="0.35">
      <c r="A998" s="22" t="s">
        <v>371</v>
      </c>
      <c r="B998" s="42" t="s">
        <v>7694</v>
      </c>
      <c r="C998" s="30" t="s">
        <v>2860</v>
      </c>
    </row>
    <row r="999" spans="1:5" ht="19" customHeight="1" x14ac:dyDescent="0.35">
      <c r="A999" s="22" t="s">
        <v>4888</v>
      </c>
      <c r="B999" s="42" t="s">
        <v>4889</v>
      </c>
      <c r="C999" s="30" t="s">
        <v>5886</v>
      </c>
    </row>
    <row r="1000" spans="1:5" ht="19" customHeight="1" x14ac:dyDescent="0.35">
      <c r="A1000" s="22" t="s">
        <v>725</v>
      </c>
      <c r="B1000" s="42" t="s">
        <v>726</v>
      </c>
      <c r="C1000" s="30" t="s">
        <v>2879</v>
      </c>
    </row>
    <row r="1001" spans="1:5" ht="19" customHeight="1" x14ac:dyDescent="0.35">
      <c r="A1001" s="101" t="s">
        <v>9428</v>
      </c>
      <c r="B1001" s="118" t="s">
        <v>9429</v>
      </c>
      <c r="C1001" s="30" t="s">
        <v>9427</v>
      </c>
      <c r="D1001" s="103"/>
      <c r="E1001" s="104"/>
    </row>
    <row r="1002" spans="1:5" ht="19" customHeight="1" x14ac:dyDescent="0.35">
      <c r="A1002" s="28" t="s">
        <v>727</v>
      </c>
      <c r="B1002" s="42" t="s">
        <v>728</v>
      </c>
      <c r="C1002" s="30" t="s">
        <v>2880</v>
      </c>
    </row>
    <row r="1003" spans="1:5" ht="19" customHeight="1" x14ac:dyDescent="0.35">
      <c r="A1003" s="22" t="s">
        <v>5167</v>
      </c>
      <c r="B1003" s="42" t="s">
        <v>5168</v>
      </c>
      <c r="C1003" s="30" t="s">
        <v>5169</v>
      </c>
    </row>
    <row r="1004" spans="1:5" ht="19" customHeight="1" x14ac:dyDescent="0.35">
      <c r="A1004" s="22" t="s">
        <v>729</v>
      </c>
      <c r="B1004" s="42" t="s">
        <v>7698</v>
      </c>
      <c r="C1004" s="30" t="s">
        <v>2881</v>
      </c>
    </row>
    <row r="1005" spans="1:5" ht="19" customHeight="1" x14ac:dyDescent="0.35">
      <c r="A1005" s="22" t="s">
        <v>5107</v>
      </c>
      <c r="B1005" s="42" t="s">
        <v>12547</v>
      </c>
      <c r="C1005" s="30" t="s">
        <v>5108</v>
      </c>
    </row>
    <row r="1006" spans="1:5" ht="19" customHeight="1" x14ac:dyDescent="0.35">
      <c r="A1006" s="28" t="s">
        <v>9653</v>
      </c>
      <c r="B1006" s="47" t="s">
        <v>9656</v>
      </c>
      <c r="C1006" s="30" t="s">
        <v>9655</v>
      </c>
      <c r="D1006" s="103"/>
      <c r="E1006" s="104"/>
    </row>
    <row r="1007" spans="1:5" ht="19" customHeight="1" x14ac:dyDescent="0.35">
      <c r="A1007" s="22" t="s">
        <v>10902</v>
      </c>
      <c r="B1007" s="42" t="s">
        <v>10933</v>
      </c>
      <c r="C1007" s="30" t="s">
        <v>10901</v>
      </c>
    </row>
    <row r="1008" spans="1:5" ht="19" customHeight="1" x14ac:dyDescent="0.35">
      <c r="A1008" s="22" t="s">
        <v>470</v>
      </c>
      <c r="B1008" s="42" t="s">
        <v>2666</v>
      </c>
      <c r="C1008" s="30" t="s">
        <v>5887</v>
      </c>
    </row>
    <row r="1009" spans="1:5" ht="19" customHeight="1" x14ac:dyDescent="0.35">
      <c r="A1009" s="22" t="s">
        <v>731</v>
      </c>
      <c r="B1009" s="42" t="s">
        <v>732</v>
      </c>
      <c r="C1009" s="30" t="s">
        <v>2883</v>
      </c>
    </row>
    <row r="1010" spans="1:5" ht="19" customHeight="1" x14ac:dyDescent="0.35">
      <c r="A1010" s="22" t="s">
        <v>8748</v>
      </c>
      <c r="B1010" s="42" t="s">
        <v>10031</v>
      </c>
      <c r="C1010" s="30" t="s">
        <v>8747</v>
      </c>
    </row>
    <row r="1011" spans="1:5" ht="19" customHeight="1" x14ac:dyDescent="0.35">
      <c r="A1011" s="22" t="s">
        <v>733</v>
      </c>
      <c r="B1011" s="42" t="s">
        <v>12569</v>
      </c>
      <c r="C1011" s="30" t="s">
        <v>5888</v>
      </c>
    </row>
    <row r="1012" spans="1:5" ht="19" customHeight="1" x14ac:dyDescent="0.35">
      <c r="A1012" s="22" t="s">
        <v>734</v>
      </c>
      <c r="B1012" s="42" t="s">
        <v>735</v>
      </c>
      <c r="C1012" s="30" t="s">
        <v>2885</v>
      </c>
    </row>
    <row r="1013" spans="1:5" ht="19" customHeight="1" x14ac:dyDescent="0.35">
      <c r="A1013" s="28" t="s">
        <v>736</v>
      </c>
      <c r="B1013" s="42" t="s">
        <v>4515</v>
      </c>
      <c r="C1013" s="30" t="s">
        <v>2884</v>
      </c>
    </row>
    <row r="1014" spans="1:5" ht="19" customHeight="1" x14ac:dyDescent="0.35">
      <c r="A1014" s="28" t="s">
        <v>7814</v>
      </c>
      <c r="B1014" s="56" t="s">
        <v>10032</v>
      </c>
      <c r="C1014" s="30" t="s">
        <v>7813</v>
      </c>
    </row>
    <row r="1015" spans="1:5" ht="19" customHeight="1" x14ac:dyDescent="0.35">
      <c r="A1015" s="22" t="s">
        <v>7734</v>
      </c>
      <c r="B1015" s="42" t="s">
        <v>7991</v>
      </c>
      <c r="C1015" s="30" t="s">
        <v>7733</v>
      </c>
    </row>
    <row r="1016" spans="1:5" ht="19" customHeight="1" x14ac:dyDescent="0.35">
      <c r="A1016" s="22" t="s">
        <v>737</v>
      </c>
      <c r="B1016" s="42" t="s">
        <v>10966</v>
      </c>
      <c r="C1016" s="30" t="s">
        <v>2886</v>
      </c>
    </row>
    <row r="1017" spans="1:5" ht="19" customHeight="1" x14ac:dyDescent="0.35">
      <c r="A1017" s="22" t="s">
        <v>153</v>
      </c>
      <c r="B1017" s="42" t="s">
        <v>4488</v>
      </c>
      <c r="C1017" s="30" t="s">
        <v>5889</v>
      </c>
    </row>
    <row r="1018" spans="1:5" ht="19" customHeight="1" x14ac:dyDescent="0.35">
      <c r="A1018" s="22" t="s">
        <v>1277</v>
      </c>
      <c r="B1018" s="42" t="s">
        <v>1278</v>
      </c>
      <c r="C1018" s="30" t="s">
        <v>3416</v>
      </c>
      <c r="D1018" s="30" t="s">
        <v>6964</v>
      </c>
    </row>
    <row r="1019" spans="1:5" ht="19" customHeight="1" x14ac:dyDescent="0.35">
      <c r="A1019" s="22" t="s">
        <v>8733</v>
      </c>
      <c r="B1019" s="42" t="s">
        <v>8734</v>
      </c>
      <c r="C1019" s="30" t="s">
        <v>8732</v>
      </c>
    </row>
    <row r="1020" spans="1:5" ht="19" customHeight="1" x14ac:dyDescent="0.35">
      <c r="A1020" s="22" t="s">
        <v>738</v>
      </c>
      <c r="B1020" s="42" t="s">
        <v>2888</v>
      </c>
      <c r="C1020" s="30" t="s">
        <v>2887</v>
      </c>
      <c r="D1020" s="30" t="s">
        <v>6964</v>
      </c>
    </row>
    <row r="1021" spans="1:5" ht="19" customHeight="1" x14ac:dyDescent="0.35">
      <c r="A1021" s="28" t="s">
        <v>9654</v>
      </c>
      <c r="B1021" s="42" t="s">
        <v>9658</v>
      </c>
      <c r="C1021" s="30" t="s">
        <v>9657</v>
      </c>
      <c r="D1021" s="103"/>
      <c r="E1021" s="104"/>
    </row>
    <row r="1022" spans="1:5" ht="19" customHeight="1" x14ac:dyDescent="0.35">
      <c r="A1022" s="22" t="s">
        <v>739</v>
      </c>
      <c r="B1022" s="42" t="s">
        <v>2889</v>
      </c>
      <c r="C1022" s="30" t="s">
        <v>2890</v>
      </c>
    </row>
    <row r="1023" spans="1:5" ht="19" customHeight="1" x14ac:dyDescent="0.35">
      <c r="A1023" s="22" t="s">
        <v>740</v>
      </c>
      <c r="B1023" s="42" t="s">
        <v>6965</v>
      </c>
      <c r="C1023" s="30" t="s">
        <v>2891</v>
      </c>
    </row>
    <row r="1024" spans="1:5" ht="19" customHeight="1" x14ac:dyDescent="0.35">
      <c r="A1024" s="22" t="s">
        <v>741</v>
      </c>
      <c r="B1024" s="42" t="s">
        <v>4542</v>
      </c>
      <c r="C1024" s="30" t="s">
        <v>2892</v>
      </c>
    </row>
    <row r="1025" spans="1:4" ht="19" customHeight="1" x14ac:dyDescent="0.35">
      <c r="A1025" s="22" t="s">
        <v>742</v>
      </c>
      <c r="B1025" s="42" t="s">
        <v>743</v>
      </c>
      <c r="C1025" s="30" t="s">
        <v>2893</v>
      </c>
    </row>
    <row r="1026" spans="1:4" ht="19" customHeight="1" x14ac:dyDescent="0.35">
      <c r="A1026" s="22" t="s">
        <v>744</v>
      </c>
      <c r="B1026" s="42" t="s">
        <v>745</v>
      </c>
      <c r="C1026" s="30" t="s">
        <v>2894</v>
      </c>
    </row>
    <row r="1027" spans="1:4" ht="19" customHeight="1" x14ac:dyDescent="0.35">
      <c r="A1027" s="22" t="s">
        <v>746</v>
      </c>
      <c r="B1027" s="42" t="s">
        <v>2895</v>
      </c>
      <c r="C1027" s="30" t="s">
        <v>2896</v>
      </c>
    </row>
    <row r="1028" spans="1:4" ht="19" customHeight="1" x14ac:dyDescent="0.35">
      <c r="A1028" s="22" t="s">
        <v>749</v>
      </c>
      <c r="B1028" s="42" t="s">
        <v>750</v>
      </c>
      <c r="C1028" s="30" t="s">
        <v>2898</v>
      </c>
    </row>
    <row r="1029" spans="1:4" ht="19" customHeight="1" x14ac:dyDescent="0.35">
      <c r="A1029" s="22" t="s">
        <v>7938</v>
      </c>
      <c r="B1029" s="42" t="s">
        <v>7939</v>
      </c>
      <c r="C1029" s="30" t="s">
        <v>7937</v>
      </c>
    </row>
    <row r="1030" spans="1:4" ht="19" customHeight="1" x14ac:dyDescent="0.35">
      <c r="A1030" s="85" t="s">
        <v>9519</v>
      </c>
      <c r="B1030" s="42" t="s">
        <v>9518</v>
      </c>
      <c r="C1030" s="30" t="s">
        <v>4419</v>
      </c>
    </row>
    <row r="1031" spans="1:4" ht="19" customHeight="1" x14ac:dyDescent="0.35">
      <c r="A1031" s="22" t="s">
        <v>5166</v>
      </c>
      <c r="B1031" s="42" t="s">
        <v>6966</v>
      </c>
      <c r="C1031" s="30" t="s">
        <v>8690</v>
      </c>
    </row>
    <row r="1032" spans="1:4" ht="19" customHeight="1" x14ac:dyDescent="0.35">
      <c r="A1032" s="22" t="s">
        <v>751</v>
      </c>
      <c r="B1032" s="42" t="s">
        <v>752</v>
      </c>
      <c r="C1032" s="30" t="s">
        <v>2899</v>
      </c>
    </row>
    <row r="1033" spans="1:4" ht="19" customHeight="1" x14ac:dyDescent="0.35">
      <c r="A1033" s="22" t="s">
        <v>753</v>
      </c>
      <c r="B1033" s="42" t="s">
        <v>10784</v>
      </c>
      <c r="C1033" s="30" t="s">
        <v>2900</v>
      </c>
    </row>
    <row r="1034" spans="1:4" ht="19" customHeight="1" x14ac:dyDescent="0.35">
      <c r="A1034" s="22" t="s">
        <v>5073</v>
      </c>
      <c r="B1034" s="42" t="s">
        <v>6967</v>
      </c>
      <c r="C1034" s="30" t="s">
        <v>5074</v>
      </c>
    </row>
    <row r="1035" spans="1:4" ht="19" customHeight="1" x14ac:dyDescent="0.35">
      <c r="A1035" s="22" t="s">
        <v>754</v>
      </c>
      <c r="B1035" s="42" t="s">
        <v>755</v>
      </c>
      <c r="C1035" s="30" t="s">
        <v>2901</v>
      </c>
    </row>
    <row r="1036" spans="1:4" ht="19" customHeight="1" x14ac:dyDescent="0.35">
      <c r="A1036" s="22" t="s">
        <v>756</v>
      </c>
      <c r="B1036" s="42" t="s">
        <v>757</v>
      </c>
      <c r="C1036" s="30" t="s">
        <v>2902</v>
      </c>
    </row>
    <row r="1037" spans="1:4" ht="19" customHeight="1" x14ac:dyDescent="0.35">
      <c r="A1037" s="22" t="s">
        <v>758</v>
      </c>
      <c r="B1037" s="42" t="s">
        <v>4818</v>
      </c>
      <c r="C1037" s="30" t="s">
        <v>2903</v>
      </c>
      <c r="D1037" s="6" t="s">
        <v>11789</v>
      </c>
    </row>
    <row r="1038" spans="1:4" ht="19" customHeight="1" x14ac:dyDescent="0.35">
      <c r="A1038" s="22" t="s">
        <v>759</v>
      </c>
      <c r="B1038" s="42" t="s">
        <v>760</v>
      </c>
      <c r="C1038" s="30" t="s">
        <v>2904</v>
      </c>
    </row>
    <row r="1039" spans="1:4" ht="19" customHeight="1" x14ac:dyDescent="0.35">
      <c r="A1039" s="22" t="s">
        <v>761</v>
      </c>
      <c r="B1039" s="42" t="s">
        <v>8414</v>
      </c>
      <c r="C1039" s="30" t="s">
        <v>2905</v>
      </c>
    </row>
    <row r="1040" spans="1:4" ht="19" customHeight="1" x14ac:dyDescent="0.35">
      <c r="A1040" s="22" t="s">
        <v>762</v>
      </c>
      <c r="B1040" s="42" t="s">
        <v>763</v>
      </c>
      <c r="C1040" s="30" t="s">
        <v>2906</v>
      </c>
    </row>
    <row r="1041" spans="1:6" ht="19" customHeight="1" x14ac:dyDescent="0.35">
      <c r="A1041" s="22" t="s">
        <v>764</v>
      </c>
      <c r="B1041" s="42" t="s">
        <v>765</v>
      </c>
      <c r="C1041" s="30" t="s">
        <v>2907</v>
      </c>
    </row>
    <row r="1042" spans="1:6" ht="19" customHeight="1" x14ac:dyDescent="0.35">
      <c r="A1042" s="22" t="s">
        <v>766</v>
      </c>
      <c r="B1042" s="42" t="s">
        <v>7699</v>
      </c>
      <c r="C1042" s="30" t="s">
        <v>2908</v>
      </c>
    </row>
    <row r="1043" spans="1:6" ht="19" customHeight="1" x14ac:dyDescent="0.35">
      <c r="A1043" s="22" t="s">
        <v>5002</v>
      </c>
      <c r="B1043" s="42" t="s">
        <v>9682</v>
      </c>
      <c r="C1043" s="30" t="s">
        <v>6082</v>
      </c>
    </row>
    <row r="1044" spans="1:6" ht="19" customHeight="1" x14ac:dyDescent="0.35">
      <c r="A1044" s="22" t="s">
        <v>767</v>
      </c>
      <c r="B1044" s="42" t="s">
        <v>768</v>
      </c>
      <c r="C1044" s="30" t="s">
        <v>2909</v>
      </c>
    </row>
    <row r="1045" spans="1:6" ht="19" customHeight="1" x14ac:dyDescent="0.35">
      <c r="A1045" s="22" t="s">
        <v>770</v>
      </c>
      <c r="B1045" s="42" t="s">
        <v>4521</v>
      </c>
      <c r="C1045" s="30" t="s">
        <v>2911</v>
      </c>
    </row>
    <row r="1046" spans="1:6" ht="19" customHeight="1" x14ac:dyDescent="0.35">
      <c r="A1046" s="22" t="s">
        <v>372</v>
      </c>
      <c r="B1046" s="42" t="s">
        <v>373</v>
      </c>
      <c r="C1046" s="30" t="s">
        <v>2861</v>
      </c>
    </row>
    <row r="1047" spans="1:6" ht="19" customHeight="1" x14ac:dyDescent="0.35">
      <c r="A1047" s="22" t="s">
        <v>9845</v>
      </c>
      <c r="B1047" s="42" t="s">
        <v>9846</v>
      </c>
      <c r="C1047" s="30" t="s">
        <v>9844</v>
      </c>
    </row>
    <row r="1048" spans="1:6" ht="19" customHeight="1" x14ac:dyDescent="0.35">
      <c r="A1048" s="22" t="s">
        <v>374</v>
      </c>
      <c r="B1048" s="42" t="s">
        <v>4451</v>
      </c>
      <c r="C1048" s="30" t="s">
        <v>2862</v>
      </c>
    </row>
    <row r="1049" spans="1:6" ht="19" customHeight="1" x14ac:dyDescent="0.35">
      <c r="A1049" s="22" t="s">
        <v>375</v>
      </c>
      <c r="B1049" s="42" t="s">
        <v>4987</v>
      </c>
      <c r="C1049" s="30" t="s">
        <v>2863</v>
      </c>
    </row>
    <row r="1050" spans="1:6" ht="19" customHeight="1" x14ac:dyDescent="0.35">
      <c r="A1050" s="22" t="s">
        <v>6247</v>
      </c>
      <c r="B1050" s="42" t="s">
        <v>6248</v>
      </c>
      <c r="C1050" s="30" t="s">
        <v>6246</v>
      </c>
    </row>
    <row r="1051" spans="1:6" ht="19" customHeight="1" x14ac:dyDescent="0.35">
      <c r="A1051" s="22" t="s">
        <v>376</v>
      </c>
      <c r="B1051" s="42" t="s">
        <v>4448</v>
      </c>
      <c r="C1051" s="30" t="s">
        <v>2864</v>
      </c>
    </row>
    <row r="1052" spans="1:6" ht="19" customHeight="1" x14ac:dyDescent="0.35">
      <c r="A1052" s="22" t="s">
        <v>934</v>
      </c>
      <c r="B1052" s="42" t="s">
        <v>4767</v>
      </c>
      <c r="C1052" s="30" t="s">
        <v>2865</v>
      </c>
      <c r="F1052" s="42"/>
    </row>
    <row r="1053" spans="1:6" ht="19" customHeight="1" x14ac:dyDescent="0.35">
      <c r="A1053" s="22" t="s">
        <v>6774</v>
      </c>
      <c r="B1053" s="42" t="s">
        <v>6775</v>
      </c>
      <c r="C1053" s="30" t="s">
        <v>6773</v>
      </c>
    </row>
    <row r="1054" spans="1:6" ht="19" customHeight="1" x14ac:dyDescent="0.35">
      <c r="A1054" s="22" t="s">
        <v>5151</v>
      </c>
      <c r="B1054" s="42" t="s">
        <v>6772</v>
      </c>
      <c r="C1054" s="30" t="s">
        <v>5150</v>
      </c>
    </row>
    <row r="1055" spans="1:6" ht="19" customHeight="1" x14ac:dyDescent="0.35">
      <c r="A1055" s="22" t="s">
        <v>935</v>
      </c>
      <c r="B1055" s="42" t="s">
        <v>936</v>
      </c>
      <c r="C1055" s="30" t="s">
        <v>2866</v>
      </c>
    </row>
    <row r="1056" spans="1:6" ht="19" customHeight="1" x14ac:dyDescent="0.35">
      <c r="A1056" s="22" t="s">
        <v>937</v>
      </c>
      <c r="B1056" s="42" t="s">
        <v>938</v>
      </c>
      <c r="C1056" s="30" t="s">
        <v>2867</v>
      </c>
    </row>
    <row r="1057" spans="1:4" ht="19" customHeight="1" x14ac:dyDescent="0.35">
      <c r="A1057" s="22" t="s">
        <v>939</v>
      </c>
      <c r="B1057" s="42" t="s">
        <v>4449</v>
      </c>
      <c r="C1057" s="30" t="s">
        <v>2868</v>
      </c>
    </row>
    <row r="1058" spans="1:4" ht="19" customHeight="1" x14ac:dyDescent="0.35">
      <c r="A1058" s="22" t="s">
        <v>2643</v>
      </c>
      <c r="B1058" s="42" t="s">
        <v>2855</v>
      </c>
      <c r="C1058" s="30" t="s">
        <v>2869</v>
      </c>
    </row>
    <row r="1059" spans="1:4" ht="19" customHeight="1" x14ac:dyDescent="0.35">
      <c r="A1059" s="22" t="s">
        <v>940</v>
      </c>
      <c r="B1059" s="42" t="s">
        <v>4450</v>
      </c>
      <c r="C1059" s="30" t="s">
        <v>2870</v>
      </c>
    </row>
    <row r="1060" spans="1:4" s="28" customFormat="1" ht="19" customHeight="1" x14ac:dyDescent="0.35">
      <c r="A1060" s="28" t="s">
        <v>8956</v>
      </c>
      <c r="B1060" s="47" t="s">
        <v>8990</v>
      </c>
      <c r="C1060" s="30" t="s">
        <v>8786</v>
      </c>
      <c r="D1060" s="30" t="s">
        <v>8787</v>
      </c>
    </row>
    <row r="1061" spans="1:4" ht="19" customHeight="1" x14ac:dyDescent="0.35">
      <c r="A1061" s="22" t="s">
        <v>941</v>
      </c>
      <c r="B1061" s="42" t="s">
        <v>942</v>
      </c>
      <c r="C1061" s="30" t="s">
        <v>2871</v>
      </c>
    </row>
    <row r="1062" spans="1:4" ht="19" customHeight="1" x14ac:dyDescent="0.35">
      <c r="A1062" s="22" t="s">
        <v>943</v>
      </c>
      <c r="B1062" s="42" t="s">
        <v>944</v>
      </c>
      <c r="C1062" s="30" t="s">
        <v>2872</v>
      </c>
    </row>
    <row r="1063" spans="1:4" ht="19" customHeight="1" x14ac:dyDescent="0.35">
      <c r="A1063" s="22" t="s">
        <v>715</v>
      </c>
      <c r="B1063" s="42" t="s">
        <v>7830</v>
      </c>
      <c r="C1063" s="30" t="s">
        <v>2873</v>
      </c>
    </row>
    <row r="1064" spans="1:4" ht="19" customHeight="1" x14ac:dyDescent="0.35">
      <c r="A1064" s="22" t="s">
        <v>718</v>
      </c>
      <c r="B1064" s="42" t="s">
        <v>4768</v>
      </c>
      <c r="C1064" s="30" t="s">
        <v>2874</v>
      </c>
    </row>
    <row r="1065" spans="1:4" ht="19" customHeight="1" x14ac:dyDescent="0.35">
      <c r="A1065" s="22" t="s">
        <v>719</v>
      </c>
      <c r="B1065" s="42" t="s">
        <v>4657</v>
      </c>
      <c r="C1065" s="30" t="s">
        <v>2875</v>
      </c>
    </row>
    <row r="1066" spans="1:4" ht="19" customHeight="1" x14ac:dyDescent="0.35">
      <c r="A1066" s="22" t="s">
        <v>720</v>
      </c>
      <c r="B1066" s="42" t="s">
        <v>11603</v>
      </c>
      <c r="C1066" s="30" t="s">
        <v>2876</v>
      </c>
    </row>
    <row r="1067" spans="1:4" ht="19" customHeight="1" x14ac:dyDescent="0.35">
      <c r="A1067" s="22" t="s">
        <v>721</v>
      </c>
      <c r="B1067" s="42" t="s">
        <v>722</v>
      </c>
      <c r="C1067" s="30" t="s">
        <v>2877</v>
      </c>
    </row>
    <row r="1068" spans="1:4" ht="19" customHeight="1" x14ac:dyDescent="0.35">
      <c r="A1068" s="22" t="s">
        <v>723</v>
      </c>
      <c r="B1068" s="42" t="s">
        <v>724</v>
      </c>
      <c r="C1068" s="30" t="s">
        <v>2878</v>
      </c>
    </row>
    <row r="1069" spans="1:4" ht="19" customHeight="1" x14ac:dyDescent="0.35">
      <c r="A1069" s="22" t="s">
        <v>101</v>
      </c>
      <c r="B1069" s="42" t="s">
        <v>4611</v>
      </c>
      <c r="C1069" s="30" t="s">
        <v>2914</v>
      </c>
    </row>
    <row r="1070" spans="1:4" ht="19" customHeight="1" x14ac:dyDescent="0.35">
      <c r="A1070" s="22" t="s">
        <v>102</v>
      </c>
      <c r="B1070" s="42" t="s">
        <v>8419</v>
      </c>
      <c r="C1070" s="30" t="s">
        <v>2915</v>
      </c>
    </row>
    <row r="1071" spans="1:4" ht="19" customHeight="1" x14ac:dyDescent="0.35">
      <c r="A1071" s="22" t="s">
        <v>5219</v>
      </c>
      <c r="B1071" s="42" t="s">
        <v>6637</v>
      </c>
      <c r="C1071" s="30" t="s">
        <v>5218</v>
      </c>
    </row>
    <row r="1072" spans="1:4" ht="19" customHeight="1" x14ac:dyDescent="0.35">
      <c r="A1072" s="22" t="s">
        <v>103</v>
      </c>
      <c r="B1072" s="42" t="s">
        <v>104</v>
      </c>
      <c r="C1072" s="30" t="s">
        <v>2916</v>
      </c>
    </row>
    <row r="1073" spans="1:4" ht="19" customHeight="1" x14ac:dyDescent="0.35">
      <c r="A1073" s="22" t="s">
        <v>105</v>
      </c>
      <c r="B1073" s="42" t="s">
        <v>10033</v>
      </c>
      <c r="C1073" s="30" t="s">
        <v>2917</v>
      </c>
    </row>
    <row r="1074" spans="1:4" ht="19" customHeight="1" x14ac:dyDescent="0.35">
      <c r="A1074" s="22" t="s">
        <v>106</v>
      </c>
      <c r="B1074" s="42" t="s">
        <v>7992</v>
      </c>
      <c r="C1074" s="30" t="s">
        <v>2918</v>
      </c>
    </row>
    <row r="1075" spans="1:4" ht="19" customHeight="1" x14ac:dyDescent="0.35">
      <c r="A1075" s="22" t="s">
        <v>107</v>
      </c>
      <c r="B1075" s="42" t="s">
        <v>108</v>
      </c>
      <c r="C1075" s="30" t="s">
        <v>2919</v>
      </c>
    </row>
    <row r="1076" spans="1:4" ht="19" customHeight="1" x14ac:dyDescent="0.35">
      <c r="A1076" s="22" t="s">
        <v>913</v>
      </c>
      <c r="B1076" s="42" t="s">
        <v>11602</v>
      </c>
      <c r="C1076" s="30" t="s">
        <v>2921</v>
      </c>
    </row>
    <row r="1077" spans="1:4" ht="19" customHeight="1" x14ac:dyDescent="0.35">
      <c r="A1077" s="22" t="s">
        <v>2042</v>
      </c>
      <c r="B1077" s="42" t="s">
        <v>4279</v>
      </c>
      <c r="C1077" s="30" t="s">
        <v>2923</v>
      </c>
    </row>
    <row r="1078" spans="1:4" ht="19" customHeight="1" x14ac:dyDescent="0.35">
      <c r="A1078" s="22" t="s">
        <v>8763</v>
      </c>
      <c r="B1078" s="42" t="s">
        <v>11053</v>
      </c>
      <c r="C1078" s="80" t="s">
        <v>8762</v>
      </c>
      <c r="D1078" s="79"/>
    </row>
    <row r="1079" spans="1:4" ht="19" customHeight="1" x14ac:dyDescent="0.35">
      <c r="A1079" s="22" t="s">
        <v>112</v>
      </c>
      <c r="B1079" s="42" t="s">
        <v>4503</v>
      </c>
      <c r="C1079" s="30" t="s">
        <v>2924</v>
      </c>
    </row>
    <row r="1080" spans="1:4" ht="19" customHeight="1" x14ac:dyDescent="0.35">
      <c r="A1080" s="22" t="s">
        <v>2926</v>
      </c>
      <c r="B1080" s="42" t="s">
        <v>113</v>
      </c>
      <c r="C1080" s="30" t="s">
        <v>2925</v>
      </c>
      <c r="D1080" s="30"/>
    </row>
    <row r="1081" spans="1:4" ht="19" customHeight="1" x14ac:dyDescent="0.35">
      <c r="A1081" s="22" t="s">
        <v>4794</v>
      </c>
      <c r="B1081" s="42" t="s">
        <v>4795</v>
      </c>
      <c r="C1081" s="30" t="s">
        <v>5890</v>
      </c>
    </row>
    <row r="1082" spans="1:4" ht="19" customHeight="1" x14ac:dyDescent="0.35">
      <c r="A1082" s="22" t="s">
        <v>115</v>
      </c>
      <c r="B1082" s="42" t="s">
        <v>116</v>
      </c>
      <c r="C1082" s="30" t="s">
        <v>2927</v>
      </c>
    </row>
    <row r="1083" spans="1:4" ht="19" customHeight="1" x14ac:dyDescent="0.35">
      <c r="A1083" s="22" t="s">
        <v>117</v>
      </c>
      <c r="B1083" s="42" t="s">
        <v>118</v>
      </c>
      <c r="C1083" s="30" t="s">
        <v>2928</v>
      </c>
    </row>
    <row r="1084" spans="1:4" ht="19" customHeight="1" x14ac:dyDescent="0.35">
      <c r="A1084" s="22" t="s">
        <v>5231</v>
      </c>
      <c r="B1084" s="42" t="s">
        <v>5232</v>
      </c>
      <c r="C1084" s="30" t="s">
        <v>5230</v>
      </c>
    </row>
    <row r="1085" spans="1:4" ht="19" customHeight="1" x14ac:dyDescent="0.35">
      <c r="A1085" s="22" t="s">
        <v>119</v>
      </c>
      <c r="B1085" s="42" t="s">
        <v>2493</v>
      </c>
      <c r="C1085" s="30" t="s">
        <v>2929</v>
      </c>
    </row>
    <row r="1086" spans="1:4" ht="19" customHeight="1" x14ac:dyDescent="0.35">
      <c r="A1086" s="22" t="s">
        <v>2494</v>
      </c>
      <c r="B1086" s="42" t="s">
        <v>11604</v>
      </c>
      <c r="C1086" s="30" t="s">
        <v>2930</v>
      </c>
    </row>
    <row r="1087" spans="1:4" ht="19" customHeight="1" x14ac:dyDescent="0.35">
      <c r="A1087" s="22" t="s">
        <v>2495</v>
      </c>
      <c r="B1087" s="42" t="s">
        <v>6777</v>
      </c>
      <c r="C1087" s="30" t="s">
        <v>5891</v>
      </c>
    </row>
    <row r="1088" spans="1:4" ht="19" customHeight="1" x14ac:dyDescent="0.35">
      <c r="A1088" s="22" t="s">
        <v>2198</v>
      </c>
      <c r="B1088" s="42" t="s">
        <v>4359</v>
      </c>
      <c r="C1088" s="30" t="s">
        <v>3792</v>
      </c>
    </row>
    <row r="1089" spans="1:3" ht="19" customHeight="1" x14ac:dyDescent="0.35">
      <c r="A1089" s="22" t="s">
        <v>2496</v>
      </c>
      <c r="B1089" s="42" t="s">
        <v>8136</v>
      </c>
      <c r="C1089" s="30" t="s">
        <v>2931</v>
      </c>
    </row>
    <row r="1090" spans="1:3" ht="19" customHeight="1" x14ac:dyDescent="0.35">
      <c r="A1090" s="22" t="s">
        <v>8415</v>
      </c>
      <c r="B1090" s="42" t="s">
        <v>8746</v>
      </c>
      <c r="C1090" s="30" t="s">
        <v>5892</v>
      </c>
    </row>
    <row r="1091" spans="1:3" ht="19" customHeight="1" x14ac:dyDescent="0.35">
      <c r="A1091" s="22" t="s">
        <v>2497</v>
      </c>
      <c r="B1091" s="42" t="s">
        <v>2498</v>
      </c>
      <c r="C1091" s="30" t="s">
        <v>2932</v>
      </c>
    </row>
    <row r="1092" spans="1:3" ht="19" customHeight="1" x14ac:dyDescent="0.35">
      <c r="A1092" s="22" t="s">
        <v>4901</v>
      </c>
      <c r="B1092" s="42" t="s">
        <v>4927</v>
      </c>
      <c r="C1092" s="30" t="s">
        <v>4926</v>
      </c>
    </row>
    <row r="1093" spans="1:3" ht="19" customHeight="1" x14ac:dyDescent="0.35">
      <c r="A1093" s="22" t="s">
        <v>256</v>
      </c>
      <c r="B1093" s="42" t="s">
        <v>5162</v>
      </c>
      <c r="C1093" s="30" t="s">
        <v>3461</v>
      </c>
    </row>
    <row r="1094" spans="1:3" ht="19" customHeight="1" x14ac:dyDescent="0.35">
      <c r="A1094" s="22" t="s">
        <v>8982</v>
      </c>
      <c r="B1094" s="42" t="s">
        <v>2499</v>
      </c>
      <c r="C1094" s="30" t="s">
        <v>2933</v>
      </c>
    </row>
    <row r="1095" spans="1:3" ht="19" customHeight="1" x14ac:dyDescent="0.35">
      <c r="A1095" s="22" t="s">
        <v>2500</v>
      </c>
      <c r="B1095" s="42" t="s">
        <v>4546</v>
      </c>
      <c r="C1095" s="30" t="s">
        <v>2934</v>
      </c>
    </row>
    <row r="1096" spans="1:3" ht="19" customHeight="1" x14ac:dyDescent="0.35">
      <c r="A1096" s="22" t="s">
        <v>2501</v>
      </c>
      <c r="B1096" s="42" t="s">
        <v>2502</v>
      </c>
      <c r="C1096" s="30" t="s">
        <v>2935</v>
      </c>
    </row>
    <row r="1097" spans="1:3" ht="19" customHeight="1" x14ac:dyDescent="0.35">
      <c r="A1097" s="22" t="s">
        <v>2503</v>
      </c>
      <c r="B1097" s="42" t="s">
        <v>9683</v>
      </c>
      <c r="C1097" s="30" t="s">
        <v>2936</v>
      </c>
    </row>
    <row r="1098" spans="1:3" ht="19" customHeight="1" x14ac:dyDescent="0.35">
      <c r="A1098" s="22" t="s">
        <v>2579</v>
      </c>
      <c r="B1098" s="42" t="s">
        <v>2580</v>
      </c>
      <c r="C1098" s="30" t="s">
        <v>5398</v>
      </c>
    </row>
    <row r="1099" spans="1:3" ht="19" customHeight="1" x14ac:dyDescent="0.35">
      <c r="A1099" s="22" t="s">
        <v>7767</v>
      </c>
      <c r="B1099" s="56" t="s">
        <v>7768</v>
      </c>
      <c r="C1099" s="30" t="s">
        <v>7766</v>
      </c>
    </row>
    <row r="1100" spans="1:3" ht="19" customHeight="1" x14ac:dyDescent="0.35">
      <c r="A1100" s="22" t="s">
        <v>2828</v>
      </c>
      <c r="B1100" s="42" t="s">
        <v>4454</v>
      </c>
      <c r="C1100" s="30" t="s">
        <v>2829</v>
      </c>
    </row>
    <row r="1101" spans="1:3" ht="19" customHeight="1" x14ac:dyDescent="0.35">
      <c r="A1101" s="22" t="s">
        <v>4827</v>
      </c>
      <c r="B1101" s="42" t="s">
        <v>4826</v>
      </c>
      <c r="C1101" s="30" t="s">
        <v>5893</v>
      </c>
    </row>
    <row r="1102" spans="1:3" ht="19" customHeight="1" x14ac:dyDescent="0.35">
      <c r="A1102" s="22" t="s">
        <v>2757</v>
      </c>
      <c r="B1102" s="42" t="s">
        <v>2758</v>
      </c>
      <c r="C1102" s="30" t="s">
        <v>5894</v>
      </c>
    </row>
    <row r="1103" spans="1:3" ht="19" customHeight="1" x14ac:dyDescent="0.35">
      <c r="A1103" s="22" t="s">
        <v>4830</v>
      </c>
      <c r="B1103" s="42" t="s">
        <v>11054</v>
      </c>
      <c r="C1103" s="30" t="s">
        <v>5895</v>
      </c>
    </row>
    <row r="1104" spans="1:3" ht="19" customHeight="1" x14ac:dyDescent="0.35">
      <c r="A1104" s="22" t="s">
        <v>2504</v>
      </c>
      <c r="B1104" s="42" t="s">
        <v>2938</v>
      </c>
      <c r="C1104" s="30" t="s">
        <v>2937</v>
      </c>
    </row>
    <row r="1105" spans="1:3" ht="19" customHeight="1" x14ac:dyDescent="0.35">
      <c r="A1105" s="22" t="s">
        <v>2835</v>
      </c>
      <c r="B1105" s="42" t="s">
        <v>4453</v>
      </c>
      <c r="C1105" s="30" t="s">
        <v>2836</v>
      </c>
    </row>
    <row r="1106" spans="1:3" ht="19" customHeight="1" x14ac:dyDescent="0.35">
      <c r="A1106" s="22" t="s">
        <v>2505</v>
      </c>
      <c r="B1106" s="42" t="s">
        <v>9213</v>
      </c>
      <c r="C1106" s="30" t="s">
        <v>2939</v>
      </c>
    </row>
    <row r="1107" spans="1:3" ht="19" customHeight="1" x14ac:dyDescent="0.35">
      <c r="A1107" s="22" t="s">
        <v>8673</v>
      </c>
      <c r="B1107" s="42" t="s">
        <v>8795</v>
      </c>
      <c r="C1107" s="30" t="s">
        <v>8794</v>
      </c>
    </row>
    <row r="1108" spans="1:3" ht="19" customHeight="1" x14ac:dyDescent="0.35">
      <c r="A1108" s="22" t="s">
        <v>2506</v>
      </c>
      <c r="B1108" s="42" t="s">
        <v>2507</v>
      </c>
      <c r="C1108" s="30" t="s">
        <v>2940</v>
      </c>
    </row>
    <row r="1109" spans="1:3" ht="19" customHeight="1" x14ac:dyDescent="0.35">
      <c r="A1109" s="22" t="s">
        <v>2509</v>
      </c>
      <c r="B1109" s="42" t="s">
        <v>2510</v>
      </c>
      <c r="C1109" s="30" t="s">
        <v>2941</v>
      </c>
    </row>
    <row r="1110" spans="1:3" ht="19" customHeight="1" x14ac:dyDescent="0.35">
      <c r="A1110" s="22" t="s">
        <v>963</v>
      </c>
      <c r="B1110" s="42" t="s">
        <v>8074</v>
      </c>
      <c r="C1110" s="30" t="s">
        <v>3955</v>
      </c>
    </row>
    <row r="1111" spans="1:3" ht="19" customHeight="1" x14ac:dyDescent="0.35">
      <c r="A1111" s="22" t="s">
        <v>6102</v>
      </c>
      <c r="B1111" s="42" t="s">
        <v>6103</v>
      </c>
      <c r="C1111" s="30" t="s">
        <v>6101</v>
      </c>
    </row>
    <row r="1112" spans="1:3" ht="19" customHeight="1" x14ac:dyDescent="0.35">
      <c r="A1112" s="22" t="s">
        <v>2512</v>
      </c>
      <c r="B1112" s="42" t="s">
        <v>4672</v>
      </c>
      <c r="C1112" s="30" t="s">
        <v>2943</v>
      </c>
    </row>
    <row r="1113" spans="1:3" ht="19" customHeight="1" x14ac:dyDescent="0.35">
      <c r="A1113" s="28" t="s">
        <v>10041</v>
      </c>
      <c r="B1113" s="42" t="s">
        <v>10850</v>
      </c>
      <c r="C1113" s="30" t="s">
        <v>10100</v>
      </c>
    </row>
    <row r="1114" spans="1:3" ht="19" customHeight="1" x14ac:dyDescent="0.35">
      <c r="A1114" s="22" t="s">
        <v>2513</v>
      </c>
      <c r="B1114" s="42" t="s">
        <v>2514</v>
      </c>
      <c r="C1114" s="30" t="s">
        <v>2944</v>
      </c>
    </row>
    <row r="1115" spans="1:3" ht="19" customHeight="1" x14ac:dyDescent="0.35">
      <c r="A1115" s="22" t="s">
        <v>8222</v>
      </c>
      <c r="B1115" s="42" t="s">
        <v>8075</v>
      </c>
      <c r="C1115" s="30" t="s">
        <v>6074</v>
      </c>
    </row>
    <row r="1116" spans="1:3" ht="19" customHeight="1" x14ac:dyDescent="0.35">
      <c r="A1116" s="22" t="s">
        <v>4973</v>
      </c>
      <c r="B1116" s="42" t="s">
        <v>5036</v>
      </c>
      <c r="C1116" s="30" t="s">
        <v>4974</v>
      </c>
    </row>
    <row r="1117" spans="1:3" ht="19" customHeight="1" x14ac:dyDescent="0.35">
      <c r="A1117" s="22" t="s">
        <v>3524</v>
      </c>
      <c r="B1117" s="42" t="s">
        <v>11940</v>
      </c>
      <c r="C1117" s="30" t="s">
        <v>3523</v>
      </c>
    </row>
    <row r="1118" spans="1:3" ht="19" customHeight="1" x14ac:dyDescent="0.35">
      <c r="A1118" s="22" t="s">
        <v>321</v>
      </c>
      <c r="B1118" s="42" t="s">
        <v>322</v>
      </c>
      <c r="C1118" s="30" t="s">
        <v>3525</v>
      </c>
    </row>
    <row r="1119" spans="1:3" ht="19" customHeight="1" x14ac:dyDescent="0.35">
      <c r="A1119" s="22" t="s">
        <v>323</v>
      </c>
      <c r="B1119" s="42" t="s">
        <v>324</v>
      </c>
      <c r="C1119" s="30" t="s">
        <v>3526</v>
      </c>
    </row>
    <row r="1120" spans="1:3" ht="19" customHeight="1" x14ac:dyDescent="0.35">
      <c r="A1120" s="22" t="s">
        <v>2518</v>
      </c>
      <c r="B1120" s="42" t="s">
        <v>7354</v>
      </c>
      <c r="C1120" s="30" t="s">
        <v>2948</v>
      </c>
    </row>
    <row r="1121" spans="1:3" ht="19" customHeight="1" x14ac:dyDescent="0.35">
      <c r="A1121" s="22" t="s">
        <v>2519</v>
      </c>
      <c r="B1121" s="42" t="s">
        <v>2520</v>
      </c>
      <c r="C1121" s="30" t="s">
        <v>2949</v>
      </c>
    </row>
    <row r="1122" spans="1:3" ht="19" customHeight="1" x14ac:dyDescent="0.35">
      <c r="A1122" s="22" t="s">
        <v>325</v>
      </c>
      <c r="B1122" s="42" t="s">
        <v>3000</v>
      </c>
      <c r="C1122" s="30" t="s">
        <v>5896</v>
      </c>
    </row>
    <row r="1123" spans="1:3" ht="19" customHeight="1" x14ac:dyDescent="0.35">
      <c r="A1123" s="22" t="s">
        <v>326</v>
      </c>
      <c r="B1123" s="42" t="s">
        <v>3001</v>
      </c>
      <c r="C1123" s="30" t="s">
        <v>5897</v>
      </c>
    </row>
    <row r="1124" spans="1:3" ht="19" customHeight="1" x14ac:dyDescent="0.35">
      <c r="A1124" s="22" t="s">
        <v>6638</v>
      </c>
      <c r="B1124" s="42" t="s">
        <v>6762</v>
      </c>
      <c r="C1124" s="30" t="s">
        <v>6639</v>
      </c>
    </row>
    <row r="1125" spans="1:3" ht="19" customHeight="1" x14ac:dyDescent="0.35">
      <c r="A1125" s="22" t="s">
        <v>7679</v>
      </c>
      <c r="B1125" s="42" t="s">
        <v>7681</v>
      </c>
      <c r="C1125" s="30" t="s">
        <v>7680</v>
      </c>
    </row>
    <row r="1126" spans="1:3" ht="19" customHeight="1" x14ac:dyDescent="0.35">
      <c r="A1126" s="22" t="s">
        <v>5182</v>
      </c>
      <c r="B1126" s="42" t="s">
        <v>6978</v>
      </c>
      <c r="C1126" s="30" t="s">
        <v>5181</v>
      </c>
    </row>
    <row r="1127" spans="1:3" ht="19" customHeight="1" x14ac:dyDescent="0.35">
      <c r="A1127" s="22" t="s">
        <v>2521</v>
      </c>
      <c r="B1127" s="42" t="s">
        <v>2951</v>
      </c>
      <c r="C1127" s="30" t="s">
        <v>2950</v>
      </c>
    </row>
    <row r="1128" spans="1:3" ht="19" customHeight="1" x14ac:dyDescent="0.35">
      <c r="A1128" s="22" t="s">
        <v>328</v>
      </c>
      <c r="B1128" s="42" t="s">
        <v>11055</v>
      </c>
      <c r="C1128" s="30" t="s">
        <v>3528</v>
      </c>
    </row>
    <row r="1129" spans="1:3" ht="19" customHeight="1" x14ac:dyDescent="0.35">
      <c r="A1129" s="22" t="s">
        <v>3363</v>
      </c>
      <c r="B1129" s="42" t="s">
        <v>3364</v>
      </c>
      <c r="C1129" s="30" t="s">
        <v>5898</v>
      </c>
    </row>
    <row r="1130" spans="1:3" ht="19" customHeight="1" x14ac:dyDescent="0.35">
      <c r="A1130" s="22" t="s">
        <v>331</v>
      </c>
      <c r="B1130" s="42" t="s">
        <v>332</v>
      </c>
      <c r="C1130" s="30" t="s">
        <v>5899</v>
      </c>
    </row>
    <row r="1131" spans="1:3" ht="19" customHeight="1" x14ac:dyDescent="0.35">
      <c r="A1131" s="22" t="s">
        <v>333</v>
      </c>
      <c r="B1131" s="42" t="s">
        <v>3531</v>
      </c>
      <c r="C1131" s="30" t="s">
        <v>3530</v>
      </c>
    </row>
    <row r="1132" spans="1:3" ht="19" customHeight="1" x14ac:dyDescent="0.35">
      <c r="A1132" s="22" t="s">
        <v>5258</v>
      </c>
      <c r="B1132" s="42" t="s">
        <v>6088</v>
      </c>
      <c r="C1132" s="30" t="s">
        <v>5250</v>
      </c>
    </row>
    <row r="1133" spans="1:3" ht="19" customHeight="1" x14ac:dyDescent="0.35">
      <c r="A1133" s="22" t="s">
        <v>335</v>
      </c>
      <c r="B1133" s="42" t="s">
        <v>8137</v>
      </c>
      <c r="C1133" s="30" t="s">
        <v>3532</v>
      </c>
    </row>
    <row r="1134" spans="1:3" ht="19" customHeight="1" x14ac:dyDescent="0.35">
      <c r="A1134" s="22" t="s">
        <v>2522</v>
      </c>
      <c r="B1134" s="42" t="s">
        <v>2523</v>
      </c>
      <c r="C1134" s="30" t="s">
        <v>2952</v>
      </c>
    </row>
    <row r="1135" spans="1:3" ht="19" customHeight="1" x14ac:dyDescent="0.35">
      <c r="A1135" s="22" t="s">
        <v>2524</v>
      </c>
      <c r="B1135" s="42" t="s">
        <v>2525</v>
      </c>
      <c r="C1135" s="30" t="s">
        <v>2953</v>
      </c>
    </row>
    <row r="1136" spans="1:3" ht="19" customHeight="1" x14ac:dyDescent="0.35">
      <c r="A1136" s="22" t="s">
        <v>1912</v>
      </c>
      <c r="B1136" s="42" t="s">
        <v>3534</v>
      </c>
      <c r="C1136" s="30" t="s">
        <v>3533</v>
      </c>
    </row>
    <row r="1137" spans="1:3" ht="19" customHeight="1" x14ac:dyDescent="0.35">
      <c r="A1137" s="22" t="s">
        <v>2526</v>
      </c>
      <c r="B1137" s="42" t="s">
        <v>2527</v>
      </c>
      <c r="C1137" s="30" t="s">
        <v>2954</v>
      </c>
    </row>
    <row r="1138" spans="1:3" ht="19" customHeight="1" x14ac:dyDescent="0.35">
      <c r="A1138" s="22" t="s">
        <v>1913</v>
      </c>
      <c r="B1138" s="42" t="s">
        <v>3536</v>
      </c>
      <c r="C1138" s="30" t="s">
        <v>3535</v>
      </c>
    </row>
    <row r="1139" spans="1:3" ht="19" customHeight="1" x14ac:dyDescent="0.35">
      <c r="A1139" s="22" t="s">
        <v>1914</v>
      </c>
      <c r="B1139" s="42" t="s">
        <v>7625</v>
      </c>
      <c r="C1139" s="30" t="s">
        <v>3537</v>
      </c>
    </row>
    <row r="1140" spans="1:3" ht="19" customHeight="1" x14ac:dyDescent="0.35">
      <c r="A1140" s="22" t="s">
        <v>1221</v>
      </c>
      <c r="B1140" s="42" t="s">
        <v>356</v>
      </c>
      <c r="C1140" s="30" t="s">
        <v>2967</v>
      </c>
    </row>
    <row r="1141" spans="1:3" ht="19" customHeight="1" x14ac:dyDescent="0.35">
      <c r="A1141" s="22" t="s">
        <v>2528</v>
      </c>
      <c r="B1141" s="42" t="s">
        <v>2529</v>
      </c>
      <c r="C1141" s="30" t="s">
        <v>2955</v>
      </c>
    </row>
    <row r="1142" spans="1:3" ht="19" customHeight="1" x14ac:dyDescent="0.35">
      <c r="A1142" s="22" t="s">
        <v>1915</v>
      </c>
      <c r="B1142" s="42" t="s">
        <v>1916</v>
      </c>
      <c r="C1142" s="30" t="s">
        <v>3538</v>
      </c>
    </row>
    <row r="1143" spans="1:3" ht="19" customHeight="1" x14ac:dyDescent="0.35">
      <c r="A1143" s="22" t="s">
        <v>1917</v>
      </c>
      <c r="B1143" s="42" t="s">
        <v>3540</v>
      </c>
      <c r="C1143" s="30" t="s">
        <v>3539</v>
      </c>
    </row>
    <row r="1144" spans="1:3" ht="19" customHeight="1" x14ac:dyDescent="0.35">
      <c r="A1144" s="22" t="s">
        <v>2530</v>
      </c>
      <c r="B1144" s="42" t="s">
        <v>2957</v>
      </c>
      <c r="C1144" s="30" t="s">
        <v>2956</v>
      </c>
    </row>
    <row r="1145" spans="1:3" ht="19" customHeight="1" x14ac:dyDescent="0.35">
      <c r="A1145" s="22" t="s">
        <v>6205</v>
      </c>
      <c r="B1145" s="42" t="s">
        <v>10035</v>
      </c>
      <c r="C1145" s="30" t="s">
        <v>6204</v>
      </c>
    </row>
    <row r="1146" spans="1:3" ht="19" customHeight="1" x14ac:dyDescent="0.35">
      <c r="A1146" s="22" t="s">
        <v>1919</v>
      </c>
      <c r="B1146" s="42" t="s">
        <v>9216</v>
      </c>
      <c r="C1146" s="30" t="s">
        <v>5900</v>
      </c>
    </row>
    <row r="1147" spans="1:3" ht="19" customHeight="1" x14ac:dyDescent="0.35">
      <c r="A1147" s="22" t="s">
        <v>1920</v>
      </c>
      <c r="B1147" s="42" t="s">
        <v>1921</v>
      </c>
      <c r="C1147" s="30" t="s">
        <v>3541</v>
      </c>
    </row>
    <row r="1148" spans="1:3" ht="19" customHeight="1" x14ac:dyDescent="0.35">
      <c r="A1148" s="22" t="s">
        <v>1923</v>
      </c>
      <c r="B1148" s="42" t="s">
        <v>334</v>
      </c>
      <c r="C1148" s="30" t="s">
        <v>3542</v>
      </c>
    </row>
    <row r="1149" spans="1:3" ht="19" customHeight="1" x14ac:dyDescent="0.35">
      <c r="A1149" s="22" t="s">
        <v>2722</v>
      </c>
      <c r="B1149" s="42" t="s">
        <v>10889</v>
      </c>
      <c r="C1149" s="30" t="s">
        <v>3646</v>
      </c>
    </row>
    <row r="1150" spans="1:3" ht="19" customHeight="1" x14ac:dyDescent="0.35">
      <c r="A1150" s="22" t="s">
        <v>1924</v>
      </c>
      <c r="B1150" s="42" t="s">
        <v>2652</v>
      </c>
      <c r="C1150" s="30" t="s">
        <v>3543</v>
      </c>
    </row>
    <row r="1151" spans="1:3" ht="19" customHeight="1" x14ac:dyDescent="0.35">
      <c r="A1151" s="22" t="s">
        <v>1925</v>
      </c>
      <c r="B1151" s="42" t="s">
        <v>1926</v>
      </c>
      <c r="C1151" s="30" t="s">
        <v>5901</v>
      </c>
    </row>
    <row r="1152" spans="1:3" ht="19" customHeight="1" x14ac:dyDescent="0.35">
      <c r="A1152" s="22" t="s">
        <v>1927</v>
      </c>
      <c r="B1152" s="42" t="s">
        <v>1928</v>
      </c>
      <c r="C1152" s="30" t="s">
        <v>3544</v>
      </c>
    </row>
    <row r="1153" spans="1:3" ht="19" customHeight="1" x14ac:dyDescent="0.35">
      <c r="A1153" s="22" t="s">
        <v>2531</v>
      </c>
      <c r="B1153" s="42" t="s">
        <v>2532</v>
      </c>
      <c r="C1153" s="30" t="s">
        <v>2958</v>
      </c>
    </row>
    <row r="1154" spans="1:3" ht="19" customHeight="1" x14ac:dyDescent="0.35">
      <c r="A1154" s="22" t="s">
        <v>3546</v>
      </c>
      <c r="B1154" s="42" t="s">
        <v>3547</v>
      </c>
      <c r="C1154" s="30" t="s">
        <v>3545</v>
      </c>
    </row>
    <row r="1155" spans="1:3" ht="19" customHeight="1" x14ac:dyDescent="0.35">
      <c r="A1155" s="22" t="s">
        <v>2560</v>
      </c>
      <c r="B1155" s="42" t="s">
        <v>4970</v>
      </c>
      <c r="C1155" s="30" t="s">
        <v>2980</v>
      </c>
    </row>
    <row r="1156" spans="1:3" ht="19" customHeight="1" x14ac:dyDescent="0.35">
      <c r="A1156" s="22" t="s">
        <v>1929</v>
      </c>
      <c r="B1156" s="42" t="s">
        <v>8002</v>
      </c>
      <c r="C1156" s="30" t="s">
        <v>5902</v>
      </c>
    </row>
    <row r="1157" spans="1:3" ht="19" customHeight="1" x14ac:dyDescent="0.35">
      <c r="A1157" s="22" t="s">
        <v>6352</v>
      </c>
      <c r="B1157" s="42" t="s">
        <v>6353</v>
      </c>
      <c r="C1157" s="30" t="s">
        <v>6351</v>
      </c>
    </row>
    <row r="1158" spans="1:3" ht="19" customHeight="1" x14ac:dyDescent="0.35">
      <c r="A1158" s="22" t="s">
        <v>1930</v>
      </c>
      <c r="B1158" s="42" t="s">
        <v>4771</v>
      </c>
      <c r="C1158" s="30" t="s">
        <v>3548</v>
      </c>
    </row>
    <row r="1159" spans="1:3" ht="19" customHeight="1" x14ac:dyDescent="0.35">
      <c r="A1159" s="22" t="s">
        <v>2533</v>
      </c>
      <c r="B1159" s="42" t="s">
        <v>10096</v>
      </c>
      <c r="C1159" s="30" t="s">
        <v>2959</v>
      </c>
    </row>
    <row r="1160" spans="1:3" ht="19" customHeight="1" x14ac:dyDescent="0.35">
      <c r="A1160" s="22" t="s">
        <v>3550</v>
      </c>
      <c r="B1160" s="42" t="s">
        <v>3552</v>
      </c>
      <c r="C1160" s="30" t="s">
        <v>3551</v>
      </c>
    </row>
    <row r="1161" spans="1:3" ht="19" customHeight="1" x14ac:dyDescent="0.35">
      <c r="A1161" s="22" t="s">
        <v>1932</v>
      </c>
      <c r="B1161" s="42" t="s">
        <v>1933</v>
      </c>
      <c r="C1161" s="30" t="s">
        <v>3553</v>
      </c>
    </row>
    <row r="1162" spans="1:3" ht="19" customHeight="1" x14ac:dyDescent="0.35">
      <c r="A1162" s="22" t="s">
        <v>2534</v>
      </c>
      <c r="B1162" s="42" t="s">
        <v>6684</v>
      </c>
      <c r="C1162" s="30" t="s">
        <v>2960</v>
      </c>
    </row>
    <row r="1163" spans="1:3" ht="19" customHeight="1" x14ac:dyDescent="0.35">
      <c r="A1163" s="22" t="s">
        <v>2535</v>
      </c>
      <c r="B1163" s="42" t="s">
        <v>7780</v>
      </c>
      <c r="C1163" s="30" t="s">
        <v>2961</v>
      </c>
    </row>
    <row r="1164" spans="1:3" ht="19" customHeight="1" x14ac:dyDescent="0.35">
      <c r="A1164" s="22" t="s">
        <v>458</v>
      </c>
      <c r="B1164" s="42" t="s">
        <v>9220</v>
      </c>
      <c r="C1164" s="30" t="s">
        <v>5903</v>
      </c>
    </row>
    <row r="1165" spans="1:3" ht="19" customHeight="1" x14ac:dyDescent="0.35">
      <c r="A1165" s="22" t="s">
        <v>2536</v>
      </c>
      <c r="B1165" s="42" t="s">
        <v>8003</v>
      </c>
      <c r="C1165" s="30" t="s">
        <v>2962</v>
      </c>
    </row>
    <row r="1166" spans="1:3" ht="19" customHeight="1" x14ac:dyDescent="0.35">
      <c r="A1166" s="22" t="s">
        <v>2539</v>
      </c>
      <c r="B1166" s="42" t="s">
        <v>6291</v>
      </c>
      <c r="C1166" s="30" t="s">
        <v>2964</v>
      </c>
    </row>
    <row r="1167" spans="1:3" ht="19" customHeight="1" x14ac:dyDescent="0.35">
      <c r="A1167" s="22" t="s">
        <v>2537</v>
      </c>
      <c r="B1167" s="42" t="s">
        <v>2538</v>
      </c>
      <c r="C1167" s="30" t="s">
        <v>2963</v>
      </c>
    </row>
    <row r="1168" spans="1:3" ht="19" customHeight="1" x14ac:dyDescent="0.35">
      <c r="A1168" s="22" t="s">
        <v>2540</v>
      </c>
      <c r="B1168" s="42" t="s">
        <v>9223</v>
      </c>
      <c r="C1168" s="30" t="s">
        <v>2965</v>
      </c>
    </row>
    <row r="1169" spans="1:4" ht="19" customHeight="1" x14ac:dyDescent="0.35">
      <c r="A1169" s="22" t="s">
        <v>2541</v>
      </c>
      <c r="B1169" s="42" t="s">
        <v>12612</v>
      </c>
      <c r="C1169" s="30" t="s">
        <v>2966</v>
      </c>
      <c r="D1169" s="6" t="s">
        <v>12611</v>
      </c>
    </row>
    <row r="1170" spans="1:4" ht="19" customHeight="1" x14ac:dyDescent="0.35">
      <c r="A1170" s="22" t="s">
        <v>2543</v>
      </c>
      <c r="B1170" s="42" t="s">
        <v>9222</v>
      </c>
      <c r="C1170" s="30" t="s">
        <v>2968</v>
      </c>
    </row>
    <row r="1171" spans="1:4" ht="19" customHeight="1" x14ac:dyDescent="0.35">
      <c r="A1171" s="22" t="s">
        <v>4292</v>
      </c>
      <c r="B1171" s="42" t="s">
        <v>11941</v>
      </c>
      <c r="C1171" s="30" t="s">
        <v>4336</v>
      </c>
    </row>
    <row r="1172" spans="1:4" ht="19" customHeight="1" x14ac:dyDescent="0.35">
      <c r="A1172" s="22" t="s">
        <v>6686</v>
      </c>
      <c r="B1172" s="42" t="s">
        <v>7356</v>
      </c>
      <c r="C1172" s="30" t="s">
        <v>6685</v>
      </c>
    </row>
    <row r="1173" spans="1:4" ht="19" customHeight="1" x14ac:dyDescent="0.35">
      <c r="A1173" s="22" t="s">
        <v>2544</v>
      </c>
      <c r="B1173" s="42" t="s">
        <v>1698</v>
      </c>
      <c r="C1173" s="30" t="s">
        <v>5904</v>
      </c>
    </row>
    <row r="1174" spans="1:4" ht="19" customHeight="1" x14ac:dyDescent="0.35">
      <c r="A1174" s="22" t="s">
        <v>4190</v>
      </c>
      <c r="B1174" s="42" t="s">
        <v>7708</v>
      </c>
      <c r="C1174" s="30" t="s">
        <v>7707</v>
      </c>
    </row>
    <row r="1175" spans="1:4" ht="19" customHeight="1" x14ac:dyDescent="0.35">
      <c r="A1175" s="22" t="s">
        <v>6282</v>
      </c>
      <c r="B1175" s="42" t="s">
        <v>6283</v>
      </c>
      <c r="C1175" s="30" t="s">
        <v>6281</v>
      </c>
    </row>
    <row r="1176" spans="1:4" ht="19" customHeight="1" x14ac:dyDescent="0.35">
      <c r="A1176" s="22" t="s">
        <v>2550</v>
      </c>
      <c r="B1176" s="42" t="s">
        <v>4549</v>
      </c>
      <c r="C1176" s="30" t="s">
        <v>5905</v>
      </c>
    </row>
    <row r="1177" spans="1:4" ht="19" customHeight="1" x14ac:dyDescent="0.35">
      <c r="A1177" s="22" t="s">
        <v>2545</v>
      </c>
      <c r="B1177" s="42" t="s">
        <v>2546</v>
      </c>
      <c r="C1177" s="30" t="s">
        <v>2969</v>
      </c>
    </row>
    <row r="1178" spans="1:4" ht="19" customHeight="1" x14ac:dyDescent="0.35">
      <c r="A1178" s="22" t="s">
        <v>4613</v>
      </c>
      <c r="B1178" s="42" t="s">
        <v>4612</v>
      </c>
      <c r="C1178" s="30" t="s">
        <v>4614</v>
      </c>
    </row>
    <row r="1179" spans="1:4" ht="19" customHeight="1" x14ac:dyDescent="0.35">
      <c r="A1179" s="22" t="s">
        <v>4533</v>
      </c>
      <c r="B1179" s="42" t="s">
        <v>8753</v>
      </c>
      <c r="C1179" s="30" t="s">
        <v>4536</v>
      </c>
    </row>
    <row r="1180" spans="1:4" ht="19" customHeight="1" x14ac:dyDescent="0.35">
      <c r="A1180" s="22" t="s">
        <v>2547</v>
      </c>
      <c r="B1180" s="42" t="s">
        <v>8209</v>
      </c>
      <c r="C1180" s="30" t="s">
        <v>2970</v>
      </c>
    </row>
    <row r="1181" spans="1:4" ht="19" customHeight="1" x14ac:dyDescent="0.35">
      <c r="A1181" s="22" t="s">
        <v>2551</v>
      </c>
      <c r="B1181" s="42" t="s">
        <v>8210</v>
      </c>
      <c r="C1181" s="30" t="s">
        <v>2973</v>
      </c>
    </row>
    <row r="1182" spans="1:4" ht="19" customHeight="1" x14ac:dyDescent="0.35">
      <c r="A1182" s="22" t="s">
        <v>2548</v>
      </c>
      <c r="B1182" s="42" t="s">
        <v>8416</v>
      </c>
      <c r="C1182" s="30" t="s">
        <v>2971</v>
      </c>
    </row>
    <row r="1183" spans="1:4" ht="19" customHeight="1" x14ac:dyDescent="0.35">
      <c r="A1183" s="22" t="s">
        <v>2552</v>
      </c>
      <c r="B1183" s="42" t="s">
        <v>10926</v>
      </c>
      <c r="C1183" s="30" t="s">
        <v>2974</v>
      </c>
    </row>
    <row r="1184" spans="1:4" ht="19" customHeight="1" x14ac:dyDescent="0.35">
      <c r="A1184" s="22" t="s">
        <v>1022</v>
      </c>
      <c r="B1184" s="42" t="s">
        <v>4504</v>
      </c>
      <c r="C1184" s="30" t="s">
        <v>5906</v>
      </c>
    </row>
    <row r="1185" spans="1:3" ht="19" customHeight="1" x14ac:dyDescent="0.35">
      <c r="A1185" s="22" t="s">
        <v>2557</v>
      </c>
      <c r="B1185" s="42" t="s">
        <v>8781</v>
      </c>
      <c r="C1185" s="30" t="s">
        <v>8782</v>
      </c>
    </row>
    <row r="1186" spans="1:3" ht="19" customHeight="1" x14ac:dyDescent="0.35">
      <c r="A1186" s="22" t="s">
        <v>8974</v>
      </c>
      <c r="B1186" s="42" t="s">
        <v>8417</v>
      </c>
      <c r="C1186" s="30" t="s">
        <v>2976</v>
      </c>
    </row>
    <row r="1187" spans="1:3" ht="19" customHeight="1" x14ac:dyDescent="0.35">
      <c r="A1187" s="22" t="s">
        <v>2558</v>
      </c>
      <c r="B1187" s="42" t="s">
        <v>9225</v>
      </c>
      <c r="C1187" s="30" t="s">
        <v>2977</v>
      </c>
    </row>
    <row r="1188" spans="1:3" ht="19" customHeight="1" x14ac:dyDescent="0.35">
      <c r="A1188" s="22" t="s">
        <v>2559</v>
      </c>
      <c r="B1188" s="42" t="s">
        <v>2979</v>
      </c>
      <c r="C1188" s="30" t="s">
        <v>2978</v>
      </c>
    </row>
    <row r="1189" spans="1:3" ht="19" customHeight="1" x14ac:dyDescent="0.35">
      <c r="A1189" s="22" t="s">
        <v>2561</v>
      </c>
      <c r="B1189" s="42" t="s">
        <v>9224</v>
      </c>
      <c r="C1189" s="30" t="s">
        <v>2981</v>
      </c>
    </row>
    <row r="1190" spans="1:3" ht="19" customHeight="1" x14ac:dyDescent="0.35">
      <c r="A1190" s="22" t="s">
        <v>1367</v>
      </c>
      <c r="B1190" s="42" t="s">
        <v>1368</v>
      </c>
      <c r="C1190" s="30" t="s">
        <v>5907</v>
      </c>
    </row>
    <row r="1191" spans="1:3" ht="19" customHeight="1" x14ac:dyDescent="0.35">
      <c r="A1191" s="22" t="s">
        <v>5221</v>
      </c>
      <c r="B1191" s="42" t="s">
        <v>5222</v>
      </c>
      <c r="C1191" s="30" t="s">
        <v>5220</v>
      </c>
    </row>
    <row r="1192" spans="1:3" ht="19" customHeight="1" x14ac:dyDescent="0.35">
      <c r="A1192" s="22" t="s">
        <v>2764</v>
      </c>
      <c r="B1192" s="42" t="s">
        <v>7781</v>
      </c>
      <c r="C1192" s="30" t="s">
        <v>5908</v>
      </c>
    </row>
    <row r="1193" spans="1:3" ht="19" customHeight="1" x14ac:dyDescent="0.35">
      <c r="A1193" s="22" t="s">
        <v>1141</v>
      </c>
      <c r="B1193" s="42" t="s">
        <v>4769</v>
      </c>
      <c r="C1193" s="30" t="s">
        <v>2983</v>
      </c>
    </row>
    <row r="1194" spans="1:3" ht="19" customHeight="1" x14ac:dyDescent="0.35">
      <c r="A1194" s="22" t="s">
        <v>1142</v>
      </c>
      <c r="B1194" s="42" t="s">
        <v>4770</v>
      </c>
      <c r="C1194" s="30" t="s">
        <v>2984</v>
      </c>
    </row>
    <row r="1195" spans="1:3" ht="19" customHeight="1" x14ac:dyDescent="0.35">
      <c r="A1195" s="22" t="s">
        <v>1143</v>
      </c>
      <c r="B1195" s="42" t="s">
        <v>1144</v>
      </c>
      <c r="C1195" s="30" t="s">
        <v>2985</v>
      </c>
    </row>
    <row r="1196" spans="1:3" ht="19" customHeight="1" x14ac:dyDescent="0.35">
      <c r="A1196" s="22" t="s">
        <v>1145</v>
      </c>
      <c r="B1196" s="42" t="s">
        <v>1146</v>
      </c>
      <c r="C1196" s="30" t="s">
        <v>2986</v>
      </c>
    </row>
    <row r="1197" spans="1:3" ht="19" customHeight="1" x14ac:dyDescent="0.35">
      <c r="A1197" s="22" t="s">
        <v>852</v>
      </c>
      <c r="B1197" s="42" t="s">
        <v>4069</v>
      </c>
      <c r="C1197" s="30" t="s">
        <v>4068</v>
      </c>
    </row>
    <row r="1198" spans="1:3" ht="19" customHeight="1" x14ac:dyDescent="0.35">
      <c r="A1198" s="22" t="s">
        <v>853</v>
      </c>
      <c r="B1198" s="42" t="s">
        <v>854</v>
      </c>
      <c r="C1198" s="30" t="s">
        <v>4070</v>
      </c>
    </row>
    <row r="1199" spans="1:3" ht="19" customHeight="1" x14ac:dyDescent="0.35">
      <c r="A1199" s="22" t="s">
        <v>855</v>
      </c>
      <c r="B1199" s="42" t="s">
        <v>856</v>
      </c>
      <c r="C1199" s="30" t="s">
        <v>4071</v>
      </c>
    </row>
    <row r="1200" spans="1:3" ht="19" customHeight="1" x14ac:dyDescent="0.35">
      <c r="A1200" s="22" t="s">
        <v>857</v>
      </c>
      <c r="B1200" s="42" t="s">
        <v>4339</v>
      </c>
      <c r="C1200" s="30" t="s">
        <v>4072</v>
      </c>
    </row>
    <row r="1201" spans="1:3" ht="19" customHeight="1" x14ac:dyDescent="0.35">
      <c r="A1201" s="22" t="s">
        <v>4836</v>
      </c>
      <c r="B1201" s="42" t="s">
        <v>4951</v>
      </c>
      <c r="C1201" s="30" t="s">
        <v>5909</v>
      </c>
    </row>
    <row r="1202" spans="1:3" ht="19" customHeight="1" x14ac:dyDescent="0.35">
      <c r="A1202" s="22" t="s">
        <v>1148</v>
      </c>
      <c r="B1202" s="42" t="s">
        <v>2572</v>
      </c>
      <c r="C1202" s="30" t="s">
        <v>2990</v>
      </c>
    </row>
    <row r="1203" spans="1:3" ht="19" customHeight="1" x14ac:dyDescent="0.35">
      <c r="A1203" s="22" t="s">
        <v>1117</v>
      </c>
      <c r="B1203" s="42" t="s">
        <v>1118</v>
      </c>
      <c r="C1203" s="30" t="s">
        <v>5910</v>
      </c>
    </row>
    <row r="1204" spans="1:3" ht="19" customHeight="1" x14ac:dyDescent="0.35">
      <c r="A1204" s="22" t="s">
        <v>1149</v>
      </c>
      <c r="B1204" s="42" t="s">
        <v>1150</v>
      </c>
      <c r="C1204" s="30" t="s">
        <v>2991</v>
      </c>
    </row>
    <row r="1205" spans="1:3" ht="19" customHeight="1" x14ac:dyDescent="0.35">
      <c r="A1205" s="22" t="s">
        <v>1151</v>
      </c>
      <c r="B1205" s="42" t="s">
        <v>11814</v>
      </c>
      <c r="C1205" s="30" t="s">
        <v>2992</v>
      </c>
    </row>
    <row r="1206" spans="1:3" ht="19" customHeight="1" x14ac:dyDescent="0.35">
      <c r="A1206" s="22" t="s">
        <v>1395</v>
      </c>
      <c r="B1206" s="42" t="s">
        <v>2994</v>
      </c>
      <c r="C1206" s="30" t="s">
        <v>2993</v>
      </c>
    </row>
    <row r="1207" spans="1:3" ht="19" customHeight="1" x14ac:dyDescent="0.35">
      <c r="A1207" s="22" t="s">
        <v>1396</v>
      </c>
      <c r="B1207" s="42" t="s">
        <v>8754</v>
      </c>
      <c r="C1207" s="30" t="s">
        <v>5911</v>
      </c>
    </row>
    <row r="1208" spans="1:3" ht="19" customHeight="1" x14ac:dyDescent="0.35">
      <c r="A1208" s="22" t="s">
        <v>1397</v>
      </c>
      <c r="B1208" s="42" t="s">
        <v>1398</v>
      </c>
      <c r="C1208" s="30" t="s">
        <v>2995</v>
      </c>
    </row>
    <row r="1209" spans="1:3" ht="19" customHeight="1" x14ac:dyDescent="0.35">
      <c r="A1209" s="22" t="s">
        <v>1399</v>
      </c>
      <c r="B1209" s="42" t="s">
        <v>1400</v>
      </c>
      <c r="C1209" s="30" t="s">
        <v>2996</v>
      </c>
    </row>
    <row r="1210" spans="1:3" ht="19" customHeight="1" x14ac:dyDescent="0.35">
      <c r="A1210" s="22" t="s">
        <v>1401</v>
      </c>
      <c r="B1210" s="42" t="s">
        <v>8418</v>
      </c>
      <c r="C1210" s="30" t="s">
        <v>2997</v>
      </c>
    </row>
    <row r="1211" spans="1:3" ht="19" customHeight="1" x14ac:dyDescent="0.35">
      <c r="A1211" s="22" t="s">
        <v>1402</v>
      </c>
      <c r="B1211" s="42" t="s">
        <v>2999</v>
      </c>
      <c r="C1211" s="30" t="s">
        <v>2998</v>
      </c>
    </row>
    <row r="1212" spans="1:3" ht="19" customHeight="1" x14ac:dyDescent="0.35">
      <c r="A1212" s="22" t="s">
        <v>2589</v>
      </c>
      <c r="B1212" s="42" t="s">
        <v>2590</v>
      </c>
      <c r="C1212" s="30" t="s">
        <v>5912</v>
      </c>
    </row>
    <row r="1213" spans="1:3" ht="19" customHeight="1" x14ac:dyDescent="0.35">
      <c r="A1213" s="22" t="s">
        <v>1403</v>
      </c>
      <c r="B1213" s="42" t="s">
        <v>1404</v>
      </c>
      <c r="C1213" s="30" t="s">
        <v>3002</v>
      </c>
    </row>
    <row r="1214" spans="1:3" ht="19" customHeight="1" x14ac:dyDescent="0.35">
      <c r="A1214" s="22" t="s">
        <v>158</v>
      </c>
      <c r="B1214" s="42" t="s">
        <v>7730</v>
      </c>
      <c r="C1214" s="30" t="s">
        <v>4519</v>
      </c>
    </row>
    <row r="1215" spans="1:3" ht="19" customHeight="1" x14ac:dyDescent="0.35">
      <c r="A1215" s="22" t="s">
        <v>4832</v>
      </c>
      <c r="B1215" s="42" t="s">
        <v>4946</v>
      </c>
      <c r="C1215" s="30" t="s">
        <v>4945</v>
      </c>
    </row>
    <row r="1216" spans="1:3" ht="19" customHeight="1" x14ac:dyDescent="0.35">
      <c r="A1216" s="22" t="s">
        <v>4534</v>
      </c>
      <c r="B1216" s="42" t="s">
        <v>4535</v>
      </c>
      <c r="C1216" s="30" t="s">
        <v>5913</v>
      </c>
    </row>
    <row r="1217" spans="1:3" ht="19" customHeight="1" x14ac:dyDescent="0.35">
      <c r="A1217" s="22" t="s">
        <v>1406</v>
      </c>
      <c r="B1217" s="42" t="s">
        <v>9231</v>
      </c>
      <c r="C1217" s="30" t="s">
        <v>3004</v>
      </c>
    </row>
    <row r="1218" spans="1:3" ht="19" customHeight="1" x14ac:dyDescent="0.35">
      <c r="A1218" s="22" t="s">
        <v>1407</v>
      </c>
      <c r="B1218" s="42" t="s">
        <v>7822</v>
      </c>
      <c r="C1218" s="30" t="s">
        <v>7821</v>
      </c>
    </row>
    <row r="1219" spans="1:3" ht="19" customHeight="1" x14ac:dyDescent="0.35">
      <c r="A1219" s="22" t="s">
        <v>1408</v>
      </c>
      <c r="B1219" s="42" t="s">
        <v>8005</v>
      </c>
      <c r="C1219" s="30" t="s">
        <v>3005</v>
      </c>
    </row>
    <row r="1220" spans="1:3" ht="19" customHeight="1" x14ac:dyDescent="0.35">
      <c r="A1220" s="22" t="s">
        <v>4975</v>
      </c>
      <c r="B1220" s="42" t="s">
        <v>8004</v>
      </c>
      <c r="C1220" s="30" t="s">
        <v>4976</v>
      </c>
    </row>
    <row r="1221" spans="1:3" ht="19" customHeight="1" x14ac:dyDescent="0.35">
      <c r="A1221" s="22" t="s">
        <v>2417</v>
      </c>
      <c r="B1221" s="42" t="s">
        <v>4242</v>
      </c>
      <c r="C1221" s="30" t="s">
        <v>4241</v>
      </c>
    </row>
    <row r="1222" spans="1:3" ht="19" customHeight="1" x14ac:dyDescent="0.35">
      <c r="A1222" s="22" t="s">
        <v>1409</v>
      </c>
      <c r="B1222" s="42" t="s">
        <v>1410</v>
      </c>
      <c r="C1222" s="30" t="s">
        <v>3006</v>
      </c>
    </row>
    <row r="1223" spans="1:3" ht="19" customHeight="1" x14ac:dyDescent="0.35">
      <c r="A1223" s="22" t="s">
        <v>1412</v>
      </c>
      <c r="B1223" s="42" t="s">
        <v>1413</v>
      </c>
      <c r="C1223" s="30" t="s">
        <v>3007</v>
      </c>
    </row>
    <row r="1224" spans="1:3" ht="19" customHeight="1" x14ac:dyDescent="0.35">
      <c r="A1224" s="22" t="s">
        <v>1414</v>
      </c>
      <c r="B1224" s="42" t="s">
        <v>1415</v>
      </c>
      <c r="C1224" s="30" t="s">
        <v>3008</v>
      </c>
    </row>
    <row r="1225" spans="1:3" ht="19" customHeight="1" x14ac:dyDescent="0.35">
      <c r="A1225" s="22" t="s">
        <v>1385</v>
      </c>
      <c r="B1225" s="42" t="s">
        <v>10775</v>
      </c>
      <c r="C1225" s="30" t="s">
        <v>3263</v>
      </c>
    </row>
    <row r="1226" spans="1:3" ht="19" customHeight="1" x14ac:dyDescent="0.35">
      <c r="A1226" s="22" t="s">
        <v>1416</v>
      </c>
      <c r="B1226" s="42" t="s">
        <v>10930</v>
      </c>
      <c r="C1226" s="30" t="s">
        <v>3009</v>
      </c>
    </row>
    <row r="1227" spans="1:3" ht="19" customHeight="1" x14ac:dyDescent="0.35">
      <c r="A1227" s="22" t="s">
        <v>1417</v>
      </c>
      <c r="B1227" s="42" t="s">
        <v>1418</v>
      </c>
      <c r="C1227" s="30" t="s">
        <v>3010</v>
      </c>
    </row>
    <row r="1228" spans="1:3" ht="19" customHeight="1" x14ac:dyDescent="0.35">
      <c r="A1228" s="22" t="s">
        <v>1154</v>
      </c>
      <c r="B1228" s="42" t="s">
        <v>4340</v>
      </c>
      <c r="C1228" s="30" t="s">
        <v>3011</v>
      </c>
    </row>
    <row r="1229" spans="1:3" ht="19" customHeight="1" x14ac:dyDescent="0.35">
      <c r="A1229" s="22" t="s">
        <v>1419</v>
      </c>
      <c r="B1229" s="42" t="s">
        <v>7783</v>
      </c>
      <c r="C1229" s="30" t="s">
        <v>3012</v>
      </c>
    </row>
    <row r="1230" spans="1:3" ht="19" customHeight="1" x14ac:dyDescent="0.35">
      <c r="A1230" s="22" t="s">
        <v>1420</v>
      </c>
      <c r="B1230" s="42" t="s">
        <v>1421</v>
      </c>
      <c r="C1230" s="30" t="s">
        <v>3013</v>
      </c>
    </row>
    <row r="1231" spans="1:3" ht="19" customHeight="1" x14ac:dyDescent="0.35">
      <c r="A1231" s="22" t="s">
        <v>1422</v>
      </c>
      <c r="B1231" s="42" t="s">
        <v>3015</v>
      </c>
      <c r="C1231" s="30" t="s">
        <v>3014</v>
      </c>
    </row>
    <row r="1232" spans="1:3" ht="19" customHeight="1" x14ac:dyDescent="0.35">
      <c r="A1232" s="22" t="s">
        <v>4853</v>
      </c>
      <c r="B1232" s="42" t="s">
        <v>11605</v>
      </c>
      <c r="C1232" s="30" t="s">
        <v>4942</v>
      </c>
    </row>
    <row r="1233" spans="1:3" ht="19" customHeight="1" x14ac:dyDescent="0.35">
      <c r="A1233" s="22" t="s">
        <v>8949</v>
      </c>
      <c r="B1233" s="42" t="s">
        <v>10774</v>
      </c>
      <c r="C1233" s="30" t="s">
        <v>8948</v>
      </c>
    </row>
    <row r="1234" spans="1:3" ht="19" customHeight="1" x14ac:dyDescent="0.35">
      <c r="A1234" s="22" t="s">
        <v>1424</v>
      </c>
      <c r="B1234" s="42" t="s">
        <v>10929</v>
      </c>
      <c r="C1234" s="30" t="s">
        <v>3016</v>
      </c>
    </row>
    <row r="1235" spans="1:3" ht="19" customHeight="1" x14ac:dyDescent="0.35">
      <c r="A1235" s="22" t="s">
        <v>8242</v>
      </c>
      <c r="B1235" s="42" t="s">
        <v>8243</v>
      </c>
      <c r="C1235" s="30" t="s">
        <v>8241</v>
      </c>
    </row>
    <row r="1236" spans="1:3" ht="19" customHeight="1" x14ac:dyDescent="0.35">
      <c r="A1236" s="22" t="s">
        <v>6175</v>
      </c>
      <c r="B1236" s="42" t="s">
        <v>6632</v>
      </c>
      <c r="C1236" s="30" t="s">
        <v>6174</v>
      </c>
    </row>
    <row r="1237" spans="1:3" ht="19" customHeight="1" x14ac:dyDescent="0.35">
      <c r="A1237" s="22" t="s">
        <v>1425</v>
      </c>
      <c r="B1237" s="42" t="s">
        <v>7627</v>
      </c>
      <c r="C1237" s="30" t="s">
        <v>3017</v>
      </c>
    </row>
    <row r="1238" spans="1:3" ht="19" customHeight="1" x14ac:dyDescent="0.35">
      <c r="A1238" s="22" t="s">
        <v>1426</v>
      </c>
      <c r="B1238" s="42" t="s">
        <v>4457</v>
      </c>
      <c r="C1238" s="30" t="s">
        <v>3018</v>
      </c>
    </row>
    <row r="1239" spans="1:3" ht="19" customHeight="1" x14ac:dyDescent="0.35">
      <c r="A1239" s="22" t="s">
        <v>1427</v>
      </c>
      <c r="B1239" s="42" t="s">
        <v>4341</v>
      </c>
      <c r="C1239" s="30" t="s">
        <v>5914</v>
      </c>
    </row>
    <row r="1240" spans="1:3" ht="19" customHeight="1" x14ac:dyDescent="0.35">
      <c r="A1240" s="22" t="s">
        <v>6170</v>
      </c>
      <c r="B1240" s="42" t="s">
        <v>6723</v>
      </c>
      <c r="C1240" s="30" t="s">
        <v>6171</v>
      </c>
    </row>
    <row r="1241" spans="1:3" ht="19" customHeight="1" x14ac:dyDescent="0.35">
      <c r="A1241" s="22" t="s">
        <v>771</v>
      </c>
      <c r="B1241" s="42" t="s">
        <v>8287</v>
      </c>
      <c r="C1241" s="30" t="s">
        <v>2912</v>
      </c>
    </row>
    <row r="1242" spans="1:3" ht="19" customHeight="1" x14ac:dyDescent="0.35">
      <c r="A1242" s="22" t="s">
        <v>4878</v>
      </c>
      <c r="B1242" s="42" t="s">
        <v>4879</v>
      </c>
      <c r="C1242" s="30" t="s">
        <v>5915</v>
      </c>
    </row>
    <row r="1243" spans="1:3" ht="19" customHeight="1" x14ac:dyDescent="0.35">
      <c r="A1243" s="22" t="s">
        <v>4842</v>
      </c>
      <c r="B1243" s="42" t="s">
        <v>7632</v>
      </c>
      <c r="C1243" s="30" t="s">
        <v>4915</v>
      </c>
    </row>
    <row r="1244" spans="1:3" ht="19" customHeight="1" x14ac:dyDescent="0.35">
      <c r="A1244" s="22" t="s">
        <v>4846</v>
      </c>
      <c r="B1244" s="42" t="s">
        <v>4998</v>
      </c>
      <c r="C1244" s="30" t="s">
        <v>4943</v>
      </c>
    </row>
    <row r="1245" spans="1:3" ht="19" customHeight="1" x14ac:dyDescent="0.35">
      <c r="A1245" s="22" t="s">
        <v>4900</v>
      </c>
      <c r="B1245" s="42" t="s">
        <v>10848</v>
      </c>
      <c r="C1245" s="30" t="s">
        <v>4959</v>
      </c>
    </row>
    <row r="1246" spans="1:3" ht="19" customHeight="1" x14ac:dyDescent="0.35">
      <c r="A1246" s="22" t="s">
        <v>1472</v>
      </c>
      <c r="B1246" s="42" t="s">
        <v>4682</v>
      </c>
      <c r="C1246" s="30" t="s">
        <v>3023</v>
      </c>
    </row>
    <row r="1247" spans="1:3" ht="19" customHeight="1" x14ac:dyDescent="0.35">
      <c r="A1247" s="22" t="s">
        <v>7887</v>
      </c>
      <c r="B1247" s="42" t="s">
        <v>7888</v>
      </c>
      <c r="C1247" s="30" t="s">
        <v>7886</v>
      </c>
    </row>
    <row r="1248" spans="1:3" ht="19" customHeight="1" x14ac:dyDescent="0.35">
      <c r="A1248" s="22" t="s">
        <v>1473</v>
      </c>
      <c r="B1248" s="42" t="s">
        <v>1474</v>
      </c>
      <c r="C1248" s="30" t="s">
        <v>3024</v>
      </c>
    </row>
    <row r="1249" spans="1:3" ht="19" customHeight="1" x14ac:dyDescent="0.35">
      <c r="A1249" s="22" t="s">
        <v>2242</v>
      </c>
      <c r="B1249" s="42" t="s">
        <v>1475</v>
      </c>
      <c r="C1249" s="30" t="s">
        <v>3025</v>
      </c>
    </row>
    <row r="1250" spans="1:3" ht="19" customHeight="1" x14ac:dyDescent="0.35">
      <c r="A1250" s="22" t="s">
        <v>6112</v>
      </c>
      <c r="B1250" s="42" t="s">
        <v>6113</v>
      </c>
      <c r="C1250" s="30" t="s">
        <v>6111</v>
      </c>
    </row>
    <row r="1251" spans="1:3" ht="19" customHeight="1" x14ac:dyDescent="0.35">
      <c r="A1251" s="22" t="s">
        <v>6338</v>
      </c>
      <c r="B1251" s="42" t="s">
        <v>9232</v>
      </c>
      <c r="C1251" s="30" t="s">
        <v>6337</v>
      </c>
    </row>
    <row r="1252" spans="1:3" ht="19" customHeight="1" x14ac:dyDescent="0.35">
      <c r="A1252" s="22" t="s">
        <v>1481</v>
      </c>
      <c r="B1252" s="42" t="s">
        <v>3035</v>
      </c>
      <c r="C1252" s="30" t="s">
        <v>3034</v>
      </c>
    </row>
    <row r="1253" spans="1:3" ht="19" customHeight="1" x14ac:dyDescent="0.35">
      <c r="A1253" s="22" t="s">
        <v>1483</v>
      </c>
      <c r="B1253" s="42" t="s">
        <v>1484</v>
      </c>
      <c r="C1253" s="30" t="s">
        <v>3037</v>
      </c>
    </row>
    <row r="1254" spans="1:3" ht="19" customHeight="1" x14ac:dyDescent="0.35">
      <c r="A1254" s="22" t="s">
        <v>6341</v>
      </c>
      <c r="B1254" s="42" t="s">
        <v>8171</v>
      </c>
      <c r="C1254" s="30" t="s">
        <v>6652</v>
      </c>
    </row>
    <row r="1255" spans="1:3" ht="19" customHeight="1" x14ac:dyDescent="0.35">
      <c r="A1255" s="22" t="s">
        <v>2638</v>
      </c>
      <c r="B1255" s="42" t="s">
        <v>6659</v>
      </c>
      <c r="C1255" s="30" t="s">
        <v>5916</v>
      </c>
    </row>
    <row r="1256" spans="1:3" ht="19" customHeight="1" x14ac:dyDescent="0.35">
      <c r="A1256" s="22" t="s">
        <v>8983</v>
      </c>
      <c r="B1256" s="42" t="s">
        <v>1486</v>
      </c>
      <c r="C1256" s="30" t="s">
        <v>3039</v>
      </c>
    </row>
    <row r="1257" spans="1:3" ht="19" customHeight="1" x14ac:dyDescent="0.35">
      <c r="A1257" s="22" t="s">
        <v>6717</v>
      </c>
      <c r="B1257" s="42" t="s">
        <v>6718</v>
      </c>
      <c r="C1257" s="30" t="s">
        <v>6716</v>
      </c>
    </row>
    <row r="1258" spans="1:3" ht="19" customHeight="1" x14ac:dyDescent="0.35">
      <c r="A1258" s="22" t="s">
        <v>4460</v>
      </c>
      <c r="B1258" s="42" t="s">
        <v>4462</v>
      </c>
      <c r="C1258" s="30" t="s">
        <v>4459</v>
      </c>
    </row>
    <row r="1259" spans="1:3" ht="19" customHeight="1" x14ac:dyDescent="0.35">
      <c r="A1259" s="22" t="s">
        <v>4843</v>
      </c>
      <c r="B1259" s="42" t="s">
        <v>4844</v>
      </c>
      <c r="C1259" s="30" t="s">
        <v>5917</v>
      </c>
    </row>
    <row r="1260" spans="1:3" ht="19" customHeight="1" x14ac:dyDescent="0.35">
      <c r="A1260" s="22" t="s">
        <v>1328</v>
      </c>
      <c r="B1260" s="42" t="s">
        <v>9234</v>
      </c>
      <c r="C1260" s="30" t="s">
        <v>9233</v>
      </c>
    </row>
    <row r="1261" spans="1:3" ht="19" customHeight="1" x14ac:dyDescent="0.35">
      <c r="A1261" s="22" t="s">
        <v>1327</v>
      </c>
      <c r="B1261" s="42" t="s">
        <v>4772</v>
      </c>
      <c r="C1261" s="30" t="s">
        <v>3115</v>
      </c>
    </row>
    <row r="1262" spans="1:3" ht="19" customHeight="1" x14ac:dyDescent="0.35">
      <c r="A1262" s="22" t="s">
        <v>1476</v>
      </c>
      <c r="B1262" s="42" t="s">
        <v>10932</v>
      </c>
      <c r="C1262" s="30" t="s">
        <v>3027</v>
      </c>
    </row>
    <row r="1263" spans="1:3" ht="19" customHeight="1" x14ac:dyDescent="0.35">
      <c r="A1263" s="22" t="s">
        <v>2374</v>
      </c>
      <c r="B1263" s="42" t="s">
        <v>4522</v>
      </c>
      <c r="C1263" s="30" t="s">
        <v>5918</v>
      </c>
    </row>
    <row r="1264" spans="1:3" ht="19" customHeight="1" x14ac:dyDescent="0.35">
      <c r="A1264" s="22" t="s">
        <v>1606</v>
      </c>
      <c r="B1264" s="42" t="s">
        <v>10931</v>
      </c>
      <c r="C1264" s="30" t="s">
        <v>4204</v>
      </c>
    </row>
    <row r="1265" spans="1:3" ht="19" customHeight="1" x14ac:dyDescent="0.35">
      <c r="A1265" s="22" t="s">
        <v>1329</v>
      </c>
      <c r="B1265" s="42" t="s">
        <v>1330</v>
      </c>
      <c r="C1265" s="30" t="s">
        <v>3116</v>
      </c>
    </row>
    <row r="1266" spans="1:3" ht="19" customHeight="1" x14ac:dyDescent="0.35">
      <c r="A1266" s="22" t="s">
        <v>1477</v>
      </c>
      <c r="B1266" s="42" t="s">
        <v>11610</v>
      </c>
      <c r="C1266" s="30" t="s">
        <v>3028</v>
      </c>
    </row>
    <row r="1267" spans="1:3" ht="19" customHeight="1" x14ac:dyDescent="0.35">
      <c r="A1267" s="22" t="s">
        <v>1478</v>
      </c>
      <c r="B1267" s="42" t="s">
        <v>3030</v>
      </c>
      <c r="C1267" s="30" t="s">
        <v>3029</v>
      </c>
    </row>
    <row r="1268" spans="1:3" s="28" customFormat="1" ht="19" customHeight="1" x14ac:dyDescent="0.35">
      <c r="A1268" s="22" t="s">
        <v>1479</v>
      </c>
      <c r="B1268" s="42" t="s">
        <v>1480</v>
      </c>
      <c r="C1268" s="30" t="s">
        <v>3031</v>
      </c>
    </row>
    <row r="1269" spans="1:3" ht="19" customHeight="1" x14ac:dyDescent="0.35">
      <c r="A1269" s="22" t="s">
        <v>4684</v>
      </c>
      <c r="B1269" s="47" t="s">
        <v>4773</v>
      </c>
      <c r="C1269" s="30" t="s">
        <v>4685</v>
      </c>
    </row>
    <row r="1270" spans="1:3" ht="19" customHeight="1" x14ac:dyDescent="0.35">
      <c r="A1270" s="22" t="s">
        <v>910</v>
      </c>
      <c r="B1270" s="42" t="s">
        <v>4437</v>
      </c>
      <c r="C1270" s="30" t="s">
        <v>4214</v>
      </c>
    </row>
    <row r="1271" spans="1:3" ht="19" customHeight="1" x14ac:dyDescent="0.35">
      <c r="A1271" s="22" t="s">
        <v>1493</v>
      </c>
      <c r="B1271" s="42" t="s">
        <v>1494</v>
      </c>
      <c r="C1271" s="30" t="s">
        <v>3046</v>
      </c>
    </row>
    <row r="1272" spans="1:3" ht="19" customHeight="1" x14ac:dyDescent="0.35">
      <c r="A1272" s="22" t="s">
        <v>3048</v>
      </c>
      <c r="B1272" s="42" t="s">
        <v>4562</v>
      </c>
      <c r="C1272" s="30" t="s">
        <v>3047</v>
      </c>
    </row>
    <row r="1273" spans="1:3" ht="19" customHeight="1" x14ac:dyDescent="0.35">
      <c r="A1273" s="22" t="s">
        <v>1495</v>
      </c>
      <c r="B1273" s="42" t="s">
        <v>1496</v>
      </c>
      <c r="C1273" s="30" t="s">
        <v>3049</v>
      </c>
    </row>
    <row r="1274" spans="1:3" ht="19" customHeight="1" x14ac:dyDescent="0.35">
      <c r="A1274" s="22" t="s">
        <v>357</v>
      </c>
      <c r="B1274" s="42" t="s">
        <v>358</v>
      </c>
      <c r="C1274" s="30" t="s">
        <v>5919</v>
      </c>
    </row>
    <row r="1275" spans="1:3" ht="19" customHeight="1" x14ac:dyDescent="0.35">
      <c r="A1275" s="22" t="s">
        <v>1497</v>
      </c>
      <c r="B1275" s="42" t="s">
        <v>1498</v>
      </c>
      <c r="C1275" s="30" t="s">
        <v>3050</v>
      </c>
    </row>
    <row r="1276" spans="1:3" ht="19" customHeight="1" x14ac:dyDescent="0.35">
      <c r="A1276" s="22" t="s">
        <v>1499</v>
      </c>
      <c r="B1276" s="42" t="s">
        <v>1500</v>
      </c>
      <c r="C1276" s="30" t="s">
        <v>3051</v>
      </c>
    </row>
    <row r="1277" spans="1:3" ht="19" customHeight="1" x14ac:dyDescent="0.35">
      <c r="A1277" s="22" t="s">
        <v>10753</v>
      </c>
      <c r="B1277" s="42" t="s">
        <v>10971</v>
      </c>
      <c r="C1277" s="30" t="s">
        <v>10754</v>
      </c>
    </row>
    <row r="1278" spans="1:3" ht="19" customHeight="1" x14ac:dyDescent="0.35">
      <c r="A1278" s="22" t="s">
        <v>7653</v>
      </c>
      <c r="B1278" s="42" t="s">
        <v>7716</v>
      </c>
      <c r="C1278" s="30" t="s">
        <v>7661</v>
      </c>
    </row>
    <row r="1279" spans="1:3" ht="19" customHeight="1" x14ac:dyDescent="0.35">
      <c r="A1279" s="22" t="s">
        <v>3053</v>
      </c>
      <c r="B1279" s="42" t="s">
        <v>3054</v>
      </c>
      <c r="C1279" s="30" t="s">
        <v>3052</v>
      </c>
    </row>
    <row r="1280" spans="1:3" ht="19" customHeight="1" x14ac:dyDescent="0.35">
      <c r="A1280" s="22" t="s">
        <v>1501</v>
      </c>
      <c r="B1280" s="42" t="s">
        <v>1502</v>
      </c>
      <c r="C1280" s="30" t="s">
        <v>3055</v>
      </c>
    </row>
    <row r="1281" spans="1:7" ht="19" customHeight="1" x14ac:dyDescent="0.35">
      <c r="A1281" s="22" t="s">
        <v>7086</v>
      </c>
      <c r="B1281" s="42" t="s">
        <v>7650</v>
      </c>
      <c r="C1281" s="30" t="s">
        <v>7285</v>
      </c>
    </row>
    <row r="1282" spans="1:7" ht="19" customHeight="1" x14ac:dyDescent="0.35">
      <c r="A1282" s="22" t="s">
        <v>1503</v>
      </c>
      <c r="B1282" s="42" t="s">
        <v>1504</v>
      </c>
      <c r="C1282" s="30" t="s">
        <v>3056</v>
      </c>
    </row>
    <row r="1283" spans="1:7" ht="19" customHeight="1" x14ac:dyDescent="0.35">
      <c r="A1283" s="22" t="s">
        <v>1505</v>
      </c>
      <c r="B1283" s="42" t="s">
        <v>1506</v>
      </c>
      <c r="C1283" s="30" t="s">
        <v>3057</v>
      </c>
    </row>
    <row r="1284" spans="1:7" ht="19" customHeight="1" x14ac:dyDescent="0.35">
      <c r="A1284" s="22" t="s">
        <v>1507</v>
      </c>
      <c r="B1284" s="42" t="s">
        <v>6763</v>
      </c>
      <c r="C1284" s="30" t="s">
        <v>3058</v>
      </c>
    </row>
    <row r="1285" spans="1:7" ht="19" customHeight="1" x14ac:dyDescent="0.35">
      <c r="A1285" s="22" t="s">
        <v>1508</v>
      </c>
      <c r="B1285" s="42" t="s">
        <v>1509</v>
      </c>
      <c r="C1285" s="30" t="s">
        <v>3059</v>
      </c>
    </row>
    <row r="1286" spans="1:7" ht="19" customHeight="1" x14ac:dyDescent="0.35">
      <c r="A1286" s="22" t="s">
        <v>5207</v>
      </c>
      <c r="B1286" s="42" t="s">
        <v>6092</v>
      </c>
      <c r="C1286" s="30" t="s">
        <v>5206</v>
      </c>
    </row>
    <row r="1287" spans="1:7" ht="19" customHeight="1" x14ac:dyDescent="0.35">
      <c r="A1287" s="22" t="s">
        <v>9235</v>
      </c>
      <c r="B1287" s="42" t="s">
        <v>1510</v>
      </c>
      <c r="C1287" s="30" t="s">
        <v>3060</v>
      </c>
    </row>
    <row r="1288" spans="1:7" ht="19" customHeight="1" x14ac:dyDescent="0.35">
      <c r="A1288" s="22" t="s">
        <v>1511</v>
      </c>
      <c r="B1288" s="42" t="s">
        <v>4458</v>
      </c>
      <c r="C1288" s="30" t="s">
        <v>3061</v>
      </c>
    </row>
    <row r="1289" spans="1:7" ht="19" customHeight="1" x14ac:dyDescent="0.35">
      <c r="A1289" s="22" t="s">
        <v>1512</v>
      </c>
      <c r="B1289" s="42" t="s">
        <v>1513</v>
      </c>
      <c r="C1289" s="30" t="s">
        <v>3062</v>
      </c>
    </row>
    <row r="1290" spans="1:7" ht="19" customHeight="1" x14ac:dyDescent="0.35">
      <c r="A1290" s="22" t="s">
        <v>1514</v>
      </c>
      <c r="B1290" s="42" t="s">
        <v>8011</v>
      </c>
      <c r="C1290" s="30" t="s">
        <v>3063</v>
      </c>
    </row>
    <row r="1291" spans="1:7" ht="19" customHeight="1" x14ac:dyDescent="0.35">
      <c r="A1291" s="22" t="s">
        <v>1516</v>
      </c>
      <c r="B1291" s="42" t="s">
        <v>4342</v>
      </c>
      <c r="C1291" s="30" t="s">
        <v>3065</v>
      </c>
    </row>
    <row r="1292" spans="1:7" ht="19" customHeight="1" x14ac:dyDescent="0.35">
      <c r="A1292" s="22" t="s">
        <v>1517</v>
      </c>
      <c r="B1292" s="42" t="s">
        <v>1518</v>
      </c>
      <c r="C1292" s="30" t="s">
        <v>3067</v>
      </c>
    </row>
    <row r="1293" spans="1:7" ht="19" customHeight="1" x14ac:dyDescent="0.35">
      <c r="A1293" s="22" t="s">
        <v>8731</v>
      </c>
      <c r="B1293" s="42" t="s">
        <v>9237</v>
      </c>
      <c r="C1293" s="30" t="s">
        <v>8730</v>
      </c>
    </row>
    <row r="1294" spans="1:7" ht="19" customHeight="1" x14ac:dyDescent="0.35">
      <c r="A1294" s="22" t="s">
        <v>8168</v>
      </c>
      <c r="B1294" s="42" t="s">
        <v>8169</v>
      </c>
      <c r="C1294" s="30" t="s">
        <v>8167</v>
      </c>
      <c r="G1294" s="30"/>
    </row>
    <row r="1295" spans="1:7" ht="19" customHeight="1" x14ac:dyDescent="0.35">
      <c r="A1295" s="22" t="s">
        <v>1519</v>
      </c>
      <c r="B1295" s="42" t="s">
        <v>8043</v>
      </c>
      <c r="C1295" s="30" t="s">
        <v>3069</v>
      </c>
    </row>
    <row r="1296" spans="1:7" s="28" customFormat="1" ht="19" customHeight="1" x14ac:dyDescent="0.35">
      <c r="A1296" s="28" t="s">
        <v>8940</v>
      </c>
      <c r="B1296" s="105" t="s">
        <v>8939</v>
      </c>
      <c r="C1296" s="106" t="s">
        <v>8941</v>
      </c>
      <c r="E1296" s="22"/>
    </row>
    <row r="1297" spans="1:3" ht="19" customHeight="1" x14ac:dyDescent="0.35">
      <c r="A1297" s="22" t="s">
        <v>3077</v>
      </c>
      <c r="B1297" s="42" t="s">
        <v>11405</v>
      </c>
      <c r="C1297" s="30" t="s">
        <v>3076</v>
      </c>
    </row>
    <row r="1298" spans="1:3" ht="19" customHeight="1" x14ac:dyDescent="0.35">
      <c r="A1298" s="22" t="s">
        <v>1520</v>
      </c>
      <c r="B1298" s="42" t="s">
        <v>1521</v>
      </c>
      <c r="C1298" s="30" t="s">
        <v>3070</v>
      </c>
    </row>
    <row r="1299" spans="1:3" ht="19" customHeight="1" x14ac:dyDescent="0.35">
      <c r="A1299" s="22" t="s">
        <v>1522</v>
      </c>
      <c r="B1299" s="42" t="s">
        <v>4688</v>
      </c>
      <c r="C1299" s="30" t="s">
        <v>3071</v>
      </c>
    </row>
    <row r="1300" spans="1:3" ht="19" customHeight="1" x14ac:dyDescent="0.35">
      <c r="A1300" s="22" t="s">
        <v>4343</v>
      </c>
      <c r="B1300" s="42" t="s">
        <v>1523</v>
      </c>
      <c r="C1300" s="30" t="s">
        <v>5920</v>
      </c>
    </row>
    <row r="1301" spans="1:3" ht="19" customHeight="1" x14ac:dyDescent="0.35">
      <c r="A1301" s="22" t="s">
        <v>1524</v>
      </c>
      <c r="B1301" s="42" t="s">
        <v>2667</v>
      </c>
      <c r="C1301" s="30" t="s">
        <v>3072</v>
      </c>
    </row>
    <row r="1302" spans="1:3" ht="19" customHeight="1" x14ac:dyDescent="0.35">
      <c r="A1302" s="22" t="s">
        <v>1204</v>
      </c>
      <c r="B1302" s="42" t="s">
        <v>4444</v>
      </c>
      <c r="C1302" s="30" t="s">
        <v>2827</v>
      </c>
    </row>
    <row r="1303" spans="1:3" ht="19" customHeight="1" x14ac:dyDescent="0.35">
      <c r="A1303" s="22" t="s">
        <v>1525</v>
      </c>
      <c r="B1303" s="42" t="s">
        <v>1526</v>
      </c>
      <c r="C1303" s="30" t="s">
        <v>3073</v>
      </c>
    </row>
    <row r="1304" spans="1:3" ht="19" customHeight="1" x14ac:dyDescent="0.35">
      <c r="A1304" s="22" t="s">
        <v>1527</v>
      </c>
      <c r="B1304" s="42" t="s">
        <v>8012</v>
      </c>
      <c r="C1304" s="30" t="s">
        <v>3074</v>
      </c>
    </row>
    <row r="1305" spans="1:3" ht="19" customHeight="1" x14ac:dyDescent="0.35">
      <c r="A1305" s="22" t="s">
        <v>6107</v>
      </c>
      <c r="B1305" s="42" t="s">
        <v>6108</v>
      </c>
      <c r="C1305" s="30" t="s">
        <v>6106</v>
      </c>
    </row>
    <row r="1306" spans="1:3" ht="19" customHeight="1" x14ac:dyDescent="0.35">
      <c r="A1306" s="22" t="s">
        <v>1528</v>
      </c>
      <c r="B1306" s="42" t="s">
        <v>1529</v>
      </c>
      <c r="C1306" s="30" t="s">
        <v>3075</v>
      </c>
    </row>
    <row r="1307" spans="1:3" ht="19" customHeight="1" x14ac:dyDescent="0.35">
      <c r="A1307" s="22" t="s">
        <v>1530</v>
      </c>
      <c r="B1307" s="42" t="s">
        <v>1531</v>
      </c>
      <c r="C1307" s="30" t="s">
        <v>3078</v>
      </c>
    </row>
    <row r="1308" spans="1:3" ht="19" customHeight="1" x14ac:dyDescent="0.35">
      <c r="A1308" s="22" t="s">
        <v>2090</v>
      </c>
      <c r="B1308" s="42" t="s">
        <v>2789</v>
      </c>
      <c r="C1308" s="30" t="s">
        <v>5921</v>
      </c>
    </row>
    <row r="1309" spans="1:3" ht="19" customHeight="1" x14ac:dyDescent="0.35">
      <c r="A1309" s="22" t="s">
        <v>1532</v>
      </c>
      <c r="B1309" s="42" t="s">
        <v>2668</v>
      </c>
      <c r="C1309" s="30" t="s">
        <v>3079</v>
      </c>
    </row>
    <row r="1310" spans="1:3" ht="19" customHeight="1" x14ac:dyDescent="0.35">
      <c r="A1310" s="22" t="s">
        <v>8175</v>
      </c>
      <c r="B1310" s="42" t="s">
        <v>8176</v>
      </c>
      <c r="C1310" s="30" t="s">
        <v>8174</v>
      </c>
    </row>
    <row r="1311" spans="1:3" ht="19" customHeight="1" x14ac:dyDescent="0.35">
      <c r="A1311" s="22" t="s">
        <v>1210</v>
      </c>
      <c r="B1311" s="42" t="s">
        <v>4447</v>
      </c>
      <c r="C1311" s="30" t="s">
        <v>2839</v>
      </c>
    </row>
    <row r="1312" spans="1:3" ht="19" customHeight="1" x14ac:dyDescent="0.35">
      <c r="A1312" s="22" t="s">
        <v>1533</v>
      </c>
      <c r="B1312" s="42" t="s">
        <v>3081</v>
      </c>
      <c r="C1312" s="30" t="s">
        <v>3080</v>
      </c>
    </row>
    <row r="1313" spans="1:3" ht="19" customHeight="1" x14ac:dyDescent="0.35">
      <c r="A1313" s="22" t="s">
        <v>2127</v>
      </c>
      <c r="B1313" s="42" t="s">
        <v>2128</v>
      </c>
      <c r="C1313" s="30" t="s">
        <v>3082</v>
      </c>
    </row>
    <row r="1314" spans="1:3" ht="19" customHeight="1" x14ac:dyDescent="0.35">
      <c r="A1314" s="22" t="s">
        <v>1534</v>
      </c>
      <c r="B1314" s="42" t="s">
        <v>1535</v>
      </c>
      <c r="C1314" s="30" t="s">
        <v>3083</v>
      </c>
    </row>
    <row r="1315" spans="1:3" ht="19" customHeight="1" x14ac:dyDescent="0.35">
      <c r="A1315" s="22" t="s">
        <v>1536</v>
      </c>
      <c r="B1315" s="42" t="s">
        <v>11612</v>
      </c>
      <c r="C1315" s="30" t="s">
        <v>3084</v>
      </c>
    </row>
    <row r="1316" spans="1:3" ht="19" customHeight="1" x14ac:dyDescent="0.35">
      <c r="A1316" s="22" t="s">
        <v>6792</v>
      </c>
      <c r="B1316" s="42" t="s">
        <v>6793</v>
      </c>
      <c r="C1316" s="30" t="s">
        <v>6791</v>
      </c>
    </row>
    <row r="1317" spans="1:3" ht="19" customHeight="1" x14ac:dyDescent="0.35">
      <c r="A1317" s="22" t="s">
        <v>1537</v>
      </c>
      <c r="B1317" s="42" t="s">
        <v>2669</v>
      </c>
      <c r="C1317" s="30" t="s">
        <v>5922</v>
      </c>
    </row>
    <row r="1318" spans="1:3" ht="19" customHeight="1" x14ac:dyDescent="0.35">
      <c r="A1318" s="22" t="s">
        <v>1538</v>
      </c>
      <c r="B1318" s="42" t="s">
        <v>7792</v>
      </c>
      <c r="C1318" s="30" t="s">
        <v>3085</v>
      </c>
    </row>
    <row r="1319" spans="1:3" ht="19" customHeight="1" x14ac:dyDescent="0.35">
      <c r="A1319" s="22" t="s">
        <v>1967</v>
      </c>
      <c r="B1319" s="42" t="s">
        <v>1968</v>
      </c>
      <c r="C1319" s="30" t="s">
        <v>3086</v>
      </c>
    </row>
    <row r="1320" spans="1:3" ht="19" customHeight="1" x14ac:dyDescent="0.35">
      <c r="A1320" s="22" t="s">
        <v>1539</v>
      </c>
      <c r="B1320" s="42" t="s">
        <v>1540</v>
      </c>
      <c r="C1320" s="30" t="s">
        <v>3087</v>
      </c>
    </row>
    <row r="1321" spans="1:3" ht="19" customHeight="1" x14ac:dyDescent="0.35">
      <c r="A1321" s="22" t="s">
        <v>3089</v>
      </c>
      <c r="B1321" s="42" t="s">
        <v>11412</v>
      </c>
      <c r="C1321" s="30" t="s">
        <v>3088</v>
      </c>
    </row>
    <row r="1322" spans="1:3" ht="19" customHeight="1" x14ac:dyDescent="0.35">
      <c r="A1322" s="22" t="s">
        <v>1541</v>
      </c>
      <c r="B1322" s="42" t="s">
        <v>1542</v>
      </c>
      <c r="C1322" s="30" t="s">
        <v>3090</v>
      </c>
    </row>
    <row r="1323" spans="1:3" ht="19" customHeight="1" x14ac:dyDescent="0.35">
      <c r="A1323" s="22" t="s">
        <v>7862</v>
      </c>
      <c r="B1323" s="42" t="s">
        <v>7863</v>
      </c>
      <c r="C1323" s="30" t="s">
        <v>7861</v>
      </c>
    </row>
    <row r="1324" spans="1:3" ht="19" customHeight="1" x14ac:dyDescent="0.35">
      <c r="A1324" s="22" t="s">
        <v>7281</v>
      </c>
      <c r="B1324" s="42" t="s">
        <v>7282</v>
      </c>
      <c r="C1324" s="30" t="s">
        <v>7280</v>
      </c>
    </row>
    <row r="1325" spans="1:3" ht="19" customHeight="1" x14ac:dyDescent="0.35">
      <c r="A1325" s="22" t="s">
        <v>4887</v>
      </c>
      <c r="B1325" s="42" t="s">
        <v>10946</v>
      </c>
      <c r="C1325" s="30" t="s">
        <v>5923</v>
      </c>
    </row>
    <row r="1326" spans="1:3" ht="19" customHeight="1" x14ac:dyDescent="0.35">
      <c r="A1326" s="22" t="s">
        <v>1544</v>
      </c>
      <c r="B1326" s="42" t="s">
        <v>3092</v>
      </c>
      <c r="C1326" s="30" t="s">
        <v>3091</v>
      </c>
    </row>
    <row r="1327" spans="1:3" ht="19" customHeight="1" x14ac:dyDescent="0.35">
      <c r="A1327" s="22" t="s">
        <v>1545</v>
      </c>
      <c r="B1327" s="42" t="s">
        <v>7629</v>
      </c>
      <c r="C1327" s="30" t="s">
        <v>3093</v>
      </c>
    </row>
    <row r="1328" spans="1:3" ht="19" customHeight="1" x14ac:dyDescent="0.35">
      <c r="A1328" s="22" t="s">
        <v>1546</v>
      </c>
      <c r="B1328" s="42" t="s">
        <v>12012</v>
      </c>
      <c r="C1328" s="30" t="s">
        <v>3094</v>
      </c>
    </row>
    <row r="1329" spans="1:4" ht="19" customHeight="1" x14ac:dyDescent="0.35">
      <c r="A1329" s="22" t="s">
        <v>1548</v>
      </c>
      <c r="B1329" s="42" t="s">
        <v>11411</v>
      </c>
      <c r="C1329" s="30" t="s">
        <v>3096</v>
      </c>
    </row>
    <row r="1330" spans="1:4" ht="19" customHeight="1" x14ac:dyDescent="0.35">
      <c r="A1330" s="22" t="s">
        <v>1549</v>
      </c>
      <c r="B1330" s="42" t="s">
        <v>8505</v>
      </c>
      <c r="C1330" s="30" t="s">
        <v>3097</v>
      </c>
    </row>
    <row r="1331" spans="1:4" ht="19" customHeight="1" x14ac:dyDescent="0.35">
      <c r="A1331" s="22" t="s">
        <v>1551</v>
      </c>
      <c r="B1331" s="42" t="s">
        <v>1552</v>
      </c>
      <c r="C1331" s="30" t="s">
        <v>3099</v>
      </c>
    </row>
    <row r="1332" spans="1:4" ht="19" customHeight="1" x14ac:dyDescent="0.35">
      <c r="A1332" s="22" t="s">
        <v>1553</v>
      </c>
      <c r="B1332" s="42" t="s">
        <v>4523</v>
      </c>
      <c r="C1332" s="30" t="s">
        <v>3100</v>
      </c>
    </row>
    <row r="1333" spans="1:4" ht="19" customHeight="1" x14ac:dyDescent="0.35">
      <c r="A1333" s="22" t="s">
        <v>1315</v>
      </c>
      <c r="B1333" s="42" t="s">
        <v>1316</v>
      </c>
      <c r="C1333" s="30" t="s">
        <v>3108</v>
      </c>
    </row>
    <row r="1334" spans="1:4" ht="19" customHeight="1" x14ac:dyDescent="0.35">
      <c r="A1334" s="22" t="s">
        <v>2438</v>
      </c>
      <c r="B1334" s="42" t="s">
        <v>7668</v>
      </c>
      <c r="C1334" s="30" t="s">
        <v>3966</v>
      </c>
    </row>
    <row r="1335" spans="1:4" ht="19" customHeight="1" x14ac:dyDescent="0.35">
      <c r="A1335" s="22" t="s">
        <v>1317</v>
      </c>
      <c r="B1335" s="42" t="s">
        <v>9259</v>
      </c>
      <c r="C1335" s="30" t="s">
        <v>3109</v>
      </c>
    </row>
    <row r="1336" spans="1:4" ht="19" customHeight="1" x14ac:dyDescent="0.35">
      <c r="A1336" s="22" t="s">
        <v>5263</v>
      </c>
      <c r="B1336" s="42" t="s">
        <v>5264</v>
      </c>
      <c r="C1336" s="30" t="s">
        <v>5262</v>
      </c>
    </row>
    <row r="1337" spans="1:4" ht="19" customHeight="1" x14ac:dyDescent="0.35">
      <c r="A1337" s="22" t="s">
        <v>8614</v>
      </c>
      <c r="B1337" s="42" t="s">
        <v>9024</v>
      </c>
      <c r="C1337" s="80" t="s">
        <v>8761</v>
      </c>
      <c r="D1337" s="79"/>
    </row>
    <row r="1338" spans="1:4" ht="19" customHeight="1" x14ac:dyDescent="0.35">
      <c r="A1338" s="22" t="s">
        <v>1318</v>
      </c>
      <c r="B1338" s="42" t="s">
        <v>4692</v>
      </c>
      <c r="C1338" s="30" t="s">
        <v>3110</v>
      </c>
    </row>
    <row r="1339" spans="1:4" ht="19" customHeight="1" x14ac:dyDescent="0.35">
      <c r="A1339" s="22" t="s">
        <v>1319</v>
      </c>
      <c r="B1339" s="42" t="s">
        <v>8019</v>
      </c>
      <c r="C1339" s="30" t="s">
        <v>8018</v>
      </c>
    </row>
    <row r="1340" spans="1:4" ht="19" customHeight="1" x14ac:dyDescent="0.35">
      <c r="A1340" s="22" t="s">
        <v>5025</v>
      </c>
      <c r="B1340" s="42" t="s">
        <v>5044</v>
      </c>
      <c r="C1340" s="30" t="s">
        <v>5029</v>
      </c>
    </row>
    <row r="1341" spans="1:4" ht="19" customHeight="1" x14ac:dyDescent="0.35">
      <c r="A1341" s="22" t="s">
        <v>1320</v>
      </c>
      <c r="B1341" s="42" t="s">
        <v>1321</v>
      </c>
      <c r="C1341" s="30" t="s">
        <v>3111</v>
      </c>
    </row>
    <row r="1342" spans="1:4" ht="19" customHeight="1" x14ac:dyDescent="0.35">
      <c r="A1342" s="22" t="s">
        <v>1322</v>
      </c>
      <c r="B1342" s="42" t="s">
        <v>1323</v>
      </c>
      <c r="C1342" s="30" t="s">
        <v>3112</v>
      </c>
    </row>
    <row r="1343" spans="1:4" ht="19" customHeight="1" x14ac:dyDescent="0.35">
      <c r="A1343" s="22" t="s">
        <v>1324</v>
      </c>
      <c r="B1343" s="42" t="s">
        <v>9262</v>
      </c>
      <c r="C1343" s="30" t="s">
        <v>3113</v>
      </c>
    </row>
    <row r="1344" spans="1:4" ht="19" customHeight="1" x14ac:dyDescent="0.35">
      <c r="A1344" s="22" t="s">
        <v>1325</v>
      </c>
      <c r="B1344" s="42" t="s">
        <v>9304</v>
      </c>
      <c r="C1344" s="30" t="s">
        <v>3114</v>
      </c>
    </row>
    <row r="1345" spans="1:4" ht="19" customHeight="1" x14ac:dyDescent="0.35">
      <c r="A1345" s="22" t="s">
        <v>1326</v>
      </c>
      <c r="B1345" s="42" t="s">
        <v>11613</v>
      </c>
      <c r="C1345" s="30" t="s">
        <v>6184</v>
      </c>
    </row>
    <row r="1346" spans="1:4" ht="19" customHeight="1" x14ac:dyDescent="0.35">
      <c r="A1346" s="22" t="s">
        <v>2563</v>
      </c>
      <c r="B1346" s="42" t="s">
        <v>2564</v>
      </c>
      <c r="C1346" s="30" t="s">
        <v>2982</v>
      </c>
    </row>
    <row r="1347" spans="1:4" ht="19" customHeight="1" x14ac:dyDescent="0.35">
      <c r="A1347" s="22" t="s">
        <v>1554</v>
      </c>
      <c r="B1347" s="42" t="s">
        <v>2670</v>
      </c>
      <c r="C1347" s="30" t="s">
        <v>3101</v>
      </c>
    </row>
    <row r="1348" spans="1:4" ht="19" customHeight="1" x14ac:dyDescent="0.35">
      <c r="A1348" s="22" t="s">
        <v>1555</v>
      </c>
      <c r="B1348" s="42" t="s">
        <v>1556</v>
      </c>
      <c r="C1348" s="30" t="s">
        <v>3102</v>
      </c>
    </row>
    <row r="1349" spans="1:4" ht="19" customHeight="1" x14ac:dyDescent="0.35">
      <c r="A1349" s="22" t="s">
        <v>327</v>
      </c>
      <c r="B1349" s="42" t="s">
        <v>4334</v>
      </c>
      <c r="C1349" s="30" t="s">
        <v>3527</v>
      </c>
    </row>
    <row r="1350" spans="1:4" ht="19" customHeight="1" x14ac:dyDescent="0.35">
      <c r="A1350" s="28" t="s">
        <v>9715</v>
      </c>
      <c r="B1350" s="47" t="s">
        <v>9718</v>
      </c>
      <c r="C1350" s="30" t="s">
        <v>9717</v>
      </c>
    </row>
    <row r="1351" spans="1:4" ht="19" customHeight="1" x14ac:dyDescent="0.35">
      <c r="A1351" s="22" t="s">
        <v>6206</v>
      </c>
      <c r="B1351" s="42" t="s">
        <v>9514</v>
      </c>
      <c r="C1351" s="30" t="s">
        <v>6207</v>
      </c>
    </row>
    <row r="1352" spans="1:4" ht="19" customHeight="1" x14ac:dyDescent="0.35">
      <c r="A1352" s="22" t="s">
        <v>993</v>
      </c>
      <c r="B1352" s="42" t="s">
        <v>994</v>
      </c>
      <c r="C1352" s="30" t="s">
        <v>5924</v>
      </c>
    </row>
    <row r="1353" spans="1:4" ht="19" customHeight="1" x14ac:dyDescent="0.35">
      <c r="A1353" s="22" t="s">
        <v>973</v>
      </c>
      <c r="B1353" s="42" t="s">
        <v>9263</v>
      </c>
      <c r="C1353" s="30" t="s">
        <v>5593</v>
      </c>
    </row>
    <row r="1354" spans="1:4" ht="19" customHeight="1" x14ac:dyDescent="0.35">
      <c r="A1354" s="22" t="s">
        <v>4877</v>
      </c>
      <c r="B1354" s="42" t="s">
        <v>4876</v>
      </c>
      <c r="C1354" s="30" t="s">
        <v>4956</v>
      </c>
    </row>
    <row r="1355" spans="1:4" ht="19" customHeight="1" x14ac:dyDescent="0.35">
      <c r="A1355" s="22" t="s">
        <v>139</v>
      </c>
      <c r="B1355" s="42" t="s">
        <v>9280</v>
      </c>
      <c r="C1355" s="30" t="s">
        <v>5925</v>
      </c>
    </row>
    <row r="1356" spans="1:4" ht="19" customHeight="1" x14ac:dyDescent="0.35">
      <c r="A1356" s="22" t="s">
        <v>1843</v>
      </c>
      <c r="B1356" s="42" t="s">
        <v>1844</v>
      </c>
      <c r="C1356" s="30" t="s">
        <v>3682</v>
      </c>
    </row>
    <row r="1357" spans="1:4" ht="19" customHeight="1" x14ac:dyDescent="0.35">
      <c r="A1357" s="22" t="s">
        <v>6110</v>
      </c>
      <c r="B1357" s="42" t="s">
        <v>11179</v>
      </c>
      <c r="C1357" s="30" t="s">
        <v>6109</v>
      </c>
      <c r="D1357" s="30" t="s">
        <v>6367</v>
      </c>
    </row>
    <row r="1358" spans="1:4" ht="19" customHeight="1" x14ac:dyDescent="0.35">
      <c r="A1358" s="22" t="s">
        <v>848</v>
      </c>
      <c r="B1358" s="42" t="s">
        <v>4602</v>
      </c>
      <c r="C1358" s="30" t="s">
        <v>5926</v>
      </c>
    </row>
    <row r="1359" spans="1:4" ht="19" customHeight="1" x14ac:dyDescent="0.35">
      <c r="A1359" s="22" t="s">
        <v>6274</v>
      </c>
      <c r="B1359" s="42" t="s">
        <v>9279</v>
      </c>
      <c r="C1359" s="30" t="s">
        <v>6273</v>
      </c>
    </row>
    <row r="1360" spans="1:4" ht="19" customHeight="1" x14ac:dyDescent="0.35">
      <c r="A1360" s="22" t="s">
        <v>2359</v>
      </c>
      <c r="B1360" s="42" t="s">
        <v>2360</v>
      </c>
      <c r="C1360" s="30" t="s">
        <v>5927</v>
      </c>
    </row>
    <row r="1361" spans="1:35" ht="19" customHeight="1" x14ac:dyDescent="0.35">
      <c r="A1361" s="22" t="s">
        <v>4038</v>
      </c>
      <c r="B1361" s="42" t="s">
        <v>6719</v>
      </c>
      <c r="C1361" s="30" t="s">
        <v>5928</v>
      </c>
    </row>
    <row r="1362" spans="1:35" ht="19" customHeight="1" x14ac:dyDescent="0.35">
      <c r="A1362" s="22" t="s">
        <v>1557</v>
      </c>
      <c r="B1362" s="42" t="s">
        <v>1558</v>
      </c>
      <c r="C1362" s="30" t="s">
        <v>3103</v>
      </c>
    </row>
    <row r="1363" spans="1:35" ht="19" customHeight="1" x14ac:dyDescent="0.35">
      <c r="A1363" s="22" t="s">
        <v>4852</v>
      </c>
      <c r="B1363" s="42" t="s">
        <v>4909</v>
      </c>
      <c r="C1363" s="30" t="s">
        <v>4851</v>
      </c>
    </row>
    <row r="1364" spans="1:35" ht="19" customHeight="1" x14ac:dyDescent="0.35">
      <c r="A1364" s="22" t="s">
        <v>1559</v>
      </c>
      <c r="B1364" s="42" t="s">
        <v>11417</v>
      </c>
      <c r="C1364" s="30" t="s">
        <v>3104</v>
      </c>
    </row>
    <row r="1365" spans="1:35" ht="19" customHeight="1" x14ac:dyDescent="0.35">
      <c r="A1365" s="22" t="s">
        <v>1560</v>
      </c>
      <c r="B1365" s="42" t="s">
        <v>12013</v>
      </c>
      <c r="C1365" s="30" t="s">
        <v>7829</v>
      </c>
    </row>
    <row r="1366" spans="1:35" ht="19" customHeight="1" x14ac:dyDescent="0.35">
      <c r="A1366" s="22" t="s">
        <v>4278</v>
      </c>
      <c r="B1366" s="42" t="s">
        <v>1207</v>
      </c>
      <c r="C1366" s="30" t="s">
        <v>2832</v>
      </c>
    </row>
    <row r="1367" spans="1:35" ht="19" customHeight="1" x14ac:dyDescent="0.35">
      <c r="A1367" s="22" t="s">
        <v>2588</v>
      </c>
      <c r="B1367" s="42" t="s">
        <v>8181</v>
      </c>
      <c r="C1367" s="30" t="s">
        <v>5929</v>
      </c>
    </row>
    <row r="1368" spans="1:35" s="28" customFormat="1" ht="19" customHeight="1" x14ac:dyDescent="0.35">
      <c r="A1368" s="22" t="s">
        <v>8559</v>
      </c>
      <c r="B1368" s="42" t="s">
        <v>8565</v>
      </c>
      <c r="C1368" s="80" t="s">
        <v>8564</v>
      </c>
      <c r="D1368" s="79"/>
      <c r="E1368" s="79"/>
      <c r="F1368" s="79"/>
      <c r="I1368" s="79"/>
      <c r="J1368" s="79"/>
      <c r="K1368" s="79"/>
      <c r="L1368" s="79"/>
      <c r="M1368" s="79"/>
      <c r="N1368" s="79"/>
      <c r="O1368" s="79"/>
      <c r="Q1368" s="79"/>
      <c r="R1368" s="79"/>
      <c r="S1368" s="79"/>
      <c r="T1368" s="79"/>
      <c r="U1368" s="79"/>
      <c r="V1368" s="79"/>
      <c r="W1368" s="79"/>
      <c r="X1368" s="79"/>
      <c r="Y1368" s="79"/>
      <c r="Z1368" s="79"/>
      <c r="AI1368" s="79"/>
    </row>
    <row r="1369" spans="1:35" ht="19" customHeight="1" x14ac:dyDescent="0.35">
      <c r="A1369" s="22" t="s">
        <v>1667</v>
      </c>
      <c r="B1369" s="42" t="s">
        <v>7017</v>
      </c>
      <c r="C1369" s="30" t="s">
        <v>5594</v>
      </c>
    </row>
    <row r="1370" spans="1:35" ht="19" customHeight="1" x14ac:dyDescent="0.35">
      <c r="A1370" s="22" t="s">
        <v>1668</v>
      </c>
      <c r="B1370" s="42" t="s">
        <v>1669</v>
      </c>
      <c r="C1370" s="30" t="s">
        <v>5595</v>
      </c>
    </row>
    <row r="1371" spans="1:35" ht="19" customHeight="1" x14ac:dyDescent="0.35">
      <c r="A1371" s="22" t="s">
        <v>9478</v>
      </c>
      <c r="B1371" s="42" t="s">
        <v>9476</v>
      </c>
      <c r="C1371" s="30" t="s">
        <v>9477</v>
      </c>
      <c r="D1371" s="103"/>
      <c r="E1371" s="104"/>
    </row>
    <row r="1372" spans="1:35" ht="19" customHeight="1" x14ac:dyDescent="0.35">
      <c r="A1372" s="22" t="s">
        <v>240</v>
      </c>
      <c r="B1372" s="42" t="s">
        <v>8783</v>
      </c>
      <c r="C1372" s="30" t="s">
        <v>3447</v>
      </c>
    </row>
    <row r="1373" spans="1:35" ht="19" customHeight="1" x14ac:dyDescent="0.35">
      <c r="A1373" s="22" t="s">
        <v>1561</v>
      </c>
      <c r="B1373" s="42" t="s">
        <v>1562</v>
      </c>
      <c r="C1373" s="30" t="s">
        <v>3105</v>
      </c>
    </row>
    <row r="1374" spans="1:35" ht="19" customHeight="1" x14ac:dyDescent="0.35">
      <c r="A1374" s="22" t="s">
        <v>1563</v>
      </c>
      <c r="B1374" s="42" t="s">
        <v>3107</v>
      </c>
      <c r="C1374" s="30" t="s">
        <v>3106</v>
      </c>
    </row>
    <row r="1375" spans="1:35" ht="19" customHeight="1" x14ac:dyDescent="0.35">
      <c r="A1375" s="22" t="s">
        <v>1331</v>
      </c>
      <c r="B1375" s="42" t="s">
        <v>10956</v>
      </c>
      <c r="C1375" s="30" t="s">
        <v>10955</v>
      </c>
    </row>
    <row r="1376" spans="1:35" ht="19" customHeight="1" x14ac:dyDescent="0.35">
      <c r="A1376" s="22" t="s">
        <v>1332</v>
      </c>
      <c r="B1376" s="42" t="s">
        <v>1333</v>
      </c>
      <c r="C1376" s="30" t="s">
        <v>5930</v>
      </c>
    </row>
    <row r="1377" spans="1:7" ht="19" customHeight="1" x14ac:dyDescent="0.35">
      <c r="A1377" s="22" t="s">
        <v>1334</v>
      </c>
      <c r="B1377" s="42" t="s">
        <v>7018</v>
      </c>
      <c r="C1377" s="30" t="s">
        <v>3117</v>
      </c>
    </row>
    <row r="1378" spans="1:7" ht="19" customHeight="1" x14ac:dyDescent="0.35">
      <c r="A1378" s="22" t="s">
        <v>1335</v>
      </c>
      <c r="B1378" s="42" t="s">
        <v>1336</v>
      </c>
      <c r="C1378" s="30" t="s">
        <v>3118</v>
      </c>
    </row>
    <row r="1379" spans="1:7" ht="19" customHeight="1" x14ac:dyDescent="0.35">
      <c r="A1379" s="22" t="s">
        <v>1337</v>
      </c>
      <c r="B1379" s="42" t="s">
        <v>8180</v>
      </c>
      <c r="C1379" s="30" t="s">
        <v>3119</v>
      </c>
    </row>
    <row r="1380" spans="1:7" ht="19" customHeight="1" x14ac:dyDescent="0.35">
      <c r="A1380" s="22" t="s">
        <v>1338</v>
      </c>
      <c r="B1380" s="42" t="s">
        <v>5245</v>
      </c>
      <c r="C1380" s="30" t="s">
        <v>5931</v>
      </c>
    </row>
    <row r="1381" spans="1:7" ht="19" customHeight="1" x14ac:dyDescent="0.35">
      <c r="A1381" s="22" t="s">
        <v>1339</v>
      </c>
      <c r="B1381" s="42" t="s">
        <v>1340</v>
      </c>
      <c r="C1381" s="30" t="s">
        <v>3120</v>
      </c>
    </row>
    <row r="1382" spans="1:7" ht="19" customHeight="1" x14ac:dyDescent="0.35">
      <c r="A1382" s="22" t="s">
        <v>4856</v>
      </c>
      <c r="B1382" s="42" t="s">
        <v>7793</v>
      </c>
      <c r="C1382" s="30" t="s">
        <v>4939</v>
      </c>
    </row>
    <row r="1383" spans="1:7" ht="19" customHeight="1" x14ac:dyDescent="0.35">
      <c r="A1383" s="22" t="s">
        <v>1347</v>
      </c>
      <c r="B1383" s="42" t="s">
        <v>8578</v>
      </c>
      <c r="C1383" s="30" t="s">
        <v>3127</v>
      </c>
    </row>
    <row r="1384" spans="1:7" ht="19" customHeight="1" x14ac:dyDescent="0.35">
      <c r="A1384" s="22" t="s">
        <v>2237</v>
      </c>
      <c r="B1384" s="42" t="s">
        <v>4276</v>
      </c>
      <c r="C1384" s="30" t="s">
        <v>3121</v>
      </c>
    </row>
    <row r="1385" spans="1:7" ht="19" customHeight="1" x14ac:dyDescent="0.35">
      <c r="A1385" s="22" t="s">
        <v>1341</v>
      </c>
      <c r="B1385" s="42" t="s">
        <v>1342</v>
      </c>
      <c r="C1385" s="30" t="s">
        <v>3122</v>
      </c>
    </row>
    <row r="1386" spans="1:7" ht="19" customHeight="1" x14ac:dyDescent="0.35">
      <c r="A1386" s="22" t="s">
        <v>1343</v>
      </c>
      <c r="B1386" s="42" t="s">
        <v>4344</v>
      </c>
      <c r="C1386" s="30" t="s">
        <v>3123</v>
      </c>
    </row>
    <row r="1387" spans="1:7" ht="19" customHeight="1" x14ac:dyDescent="0.35">
      <c r="A1387" s="22" t="s">
        <v>1344</v>
      </c>
      <c r="B1387" s="42" t="s">
        <v>1345</v>
      </c>
      <c r="C1387" s="30" t="s">
        <v>3124</v>
      </c>
    </row>
    <row r="1388" spans="1:7" ht="19" customHeight="1" x14ac:dyDescent="0.35">
      <c r="A1388" s="22" t="s">
        <v>4890</v>
      </c>
      <c r="B1388" s="42" t="s">
        <v>4891</v>
      </c>
      <c r="C1388" s="30" t="s">
        <v>5932</v>
      </c>
    </row>
    <row r="1389" spans="1:7" ht="19" customHeight="1" x14ac:dyDescent="0.35">
      <c r="A1389" s="22" t="s">
        <v>1346</v>
      </c>
      <c r="B1389" s="42" t="s">
        <v>3126</v>
      </c>
      <c r="C1389" s="30" t="s">
        <v>3125</v>
      </c>
    </row>
    <row r="1390" spans="1:7" ht="19" customHeight="1" x14ac:dyDescent="0.35">
      <c r="A1390" s="22" t="s">
        <v>8087</v>
      </c>
      <c r="B1390" s="42" t="s">
        <v>10338</v>
      </c>
      <c r="C1390" s="30" t="s">
        <v>8086</v>
      </c>
      <c r="G1390" s="30"/>
    </row>
    <row r="1391" spans="1:7" ht="19" customHeight="1" x14ac:dyDescent="0.35">
      <c r="A1391" s="22" t="s">
        <v>1349</v>
      </c>
      <c r="B1391" s="42" t="s">
        <v>8784</v>
      </c>
      <c r="C1391" s="30" t="s">
        <v>3129</v>
      </c>
    </row>
    <row r="1392" spans="1:7" ht="19" customHeight="1" x14ac:dyDescent="0.35">
      <c r="A1392" s="22" t="s">
        <v>1350</v>
      </c>
      <c r="B1392" s="42" t="s">
        <v>4610</v>
      </c>
      <c r="C1392" s="30" t="s">
        <v>3130</v>
      </c>
    </row>
    <row r="1393" spans="1:4" ht="19" customHeight="1" x14ac:dyDescent="0.35">
      <c r="A1393" s="22" t="s">
        <v>1351</v>
      </c>
      <c r="B1393" s="42" t="s">
        <v>3132</v>
      </c>
      <c r="C1393" s="30" t="s">
        <v>3131</v>
      </c>
    </row>
    <row r="1394" spans="1:4" ht="19" customHeight="1" x14ac:dyDescent="0.35">
      <c r="A1394" s="22" t="s">
        <v>1352</v>
      </c>
      <c r="B1394" s="42" t="s">
        <v>3134</v>
      </c>
      <c r="C1394" s="30" t="s">
        <v>3133</v>
      </c>
    </row>
    <row r="1395" spans="1:4" ht="19" customHeight="1" x14ac:dyDescent="0.35">
      <c r="A1395" s="22" t="s">
        <v>1353</v>
      </c>
      <c r="B1395" s="42" t="s">
        <v>1354</v>
      </c>
      <c r="C1395" s="30" t="s">
        <v>3135</v>
      </c>
    </row>
    <row r="1396" spans="1:4" ht="19" customHeight="1" x14ac:dyDescent="0.35">
      <c r="A1396" s="22" t="s">
        <v>1355</v>
      </c>
      <c r="B1396" s="42" t="s">
        <v>4345</v>
      </c>
      <c r="C1396" s="30" t="s">
        <v>3136</v>
      </c>
    </row>
    <row r="1397" spans="1:4" ht="19" customHeight="1" x14ac:dyDescent="0.35">
      <c r="A1397" s="22" t="s">
        <v>1356</v>
      </c>
      <c r="B1397" s="42" t="s">
        <v>1357</v>
      </c>
      <c r="C1397" s="30" t="s">
        <v>3139</v>
      </c>
    </row>
    <row r="1398" spans="1:4" ht="19" customHeight="1" x14ac:dyDescent="0.35">
      <c r="A1398" s="22" t="s">
        <v>1358</v>
      </c>
      <c r="B1398" s="42" t="s">
        <v>1359</v>
      </c>
      <c r="C1398" s="30" t="s">
        <v>3140</v>
      </c>
    </row>
    <row r="1399" spans="1:4" ht="19" customHeight="1" x14ac:dyDescent="0.35">
      <c r="A1399" s="22" t="s">
        <v>1360</v>
      </c>
      <c r="B1399" s="42" t="s">
        <v>3141</v>
      </c>
      <c r="C1399" s="30" t="s">
        <v>3142</v>
      </c>
    </row>
    <row r="1400" spans="1:4" ht="19" customHeight="1" x14ac:dyDescent="0.35">
      <c r="A1400" s="22" t="s">
        <v>1361</v>
      </c>
      <c r="B1400" s="42" t="s">
        <v>1362</v>
      </c>
      <c r="C1400" s="30" t="s">
        <v>3143</v>
      </c>
    </row>
    <row r="1401" spans="1:4" ht="19" customHeight="1" x14ac:dyDescent="0.35">
      <c r="A1401" s="22" t="s">
        <v>3251</v>
      </c>
      <c r="B1401" s="42" t="s">
        <v>11418</v>
      </c>
      <c r="C1401" s="30" t="s">
        <v>8487</v>
      </c>
    </row>
    <row r="1402" spans="1:4" ht="19" customHeight="1" x14ac:dyDescent="0.35">
      <c r="A1402" s="22" t="s">
        <v>7893</v>
      </c>
      <c r="B1402" s="42" t="s">
        <v>7892</v>
      </c>
      <c r="C1402" s="30" t="s">
        <v>7891</v>
      </c>
      <c r="D1402" s="30" t="s">
        <v>8096</v>
      </c>
    </row>
    <row r="1403" spans="1:4" ht="19" customHeight="1" x14ac:dyDescent="0.35">
      <c r="A1403" s="22" t="s">
        <v>9830</v>
      </c>
      <c r="B1403" s="42" t="s">
        <v>12077</v>
      </c>
      <c r="C1403" s="30" t="s">
        <v>9829</v>
      </c>
    </row>
    <row r="1404" spans="1:4" ht="19" customHeight="1" x14ac:dyDescent="0.35">
      <c r="A1404" s="22" t="s">
        <v>1363</v>
      </c>
      <c r="B1404" s="42" t="s">
        <v>8021</v>
      </c>
      <c r="C1404" s="30" t="s">
        <v>3144</v>
      </c>
    </row>
    <row r="1405" spans="1:4" ht="19" customHeight="1" x14ac:dyDescent="0.35">
      <c r="A1405" s="22" t="s">
        <v>1364</v>
      </c>
      <c r="B1405" s="42" t="s">
        <v>1365</v>
      </c>
      <c r="C1405" s="30" t="s">
        <v>3145</v>
      </c>
    </row>
    <row r="1406" spans="1:4" ht="19" customHeight="1" x14ac:dyDescent="0.35">
      <c r="A1406" s="22" t="s">
        <v>1485</v>
      </c>
      <c r="B1406" s="42" t="s">
        <v>9281</v>
      </c>
      <c r="C1406" s="30" t="s">
        <v>3038</v>
      </c>
    </row>
    <row r="1407" spans="1:4" ht="19" customHeight="1" x14ac:dyDescent="0.35">
      <c r="A1407" s="22" t="s">
        <v>41</v>
      </c>
      <c r="B1407" s="42" t="s">
        <v>6840</v>
      </c>
      <c r="C1407" s="30" t="s">
        <v>3146</v>
      </c>
    </row>
    <row r="1408" spans="1:4" ht="19" customHeight="1" x14ac:dyDescent="0.35">
      <c r="A1408" s="22" t="s">
        <v>6086</v>
      </c>
      <c r="B1408" s="42" t="s">
        <v>6750</v>
      </c>
      <c r="C1408" s="30" t="s">
        <v>5186</v>
      </c>
    </row>
    <row r="1409" spans="1:3" ht="19" customHeight="1" x14ac:dyDescent="0.35">
      <c r="A1409" s="22" t="s">
        <v>8839</v>
      </c>
      <c r="B1409" s="42" t="s">
        <v>8844</v>
      </c>
      <c r="C1409" s="30" t="s">
        <v>8845</v>
      </c>
    </row>
    <row r="1410" spans="1:3" ht="19" customHeight="1" x14ac:dyDescent="0.35">
      <c r="A1410" s="22" t="s">
        <v>42</v>
      </c>
      <c r="B1410" s="42" t="s">
        <v>4348</v>
      </c>
      <c r="C1410" s="30" t="s">
        <v>3147</v>
      </c>
    </row>
    <row r="1411" spans="1:3" ht="19" customHeight="1" x14ac:dyDescent="0.35">
      <c r="A1411" s="22" t="s">
        <v>8810</v>
      </c>
      <c r="B1411" s="42" t="s">
        <v>10940</v>
      </c>
      <c r="C1411" s="30" t="s">
        <v>8809</v>
      </c>
    </row>
    <row r="1412" spans="1:3" ht="19" customHeight="1" x14ac:dyDescent="0.35">
      <c r="A1412" s="22" t="s">
        <v>43</v>
      </c>
      <c r="B1412" s="42" t="s">
        <v>44</v>
      </c>
      <c r="C1412" s="30" t="s">
        <v>3148</v>
      </c>
    </row>
    <row r="1413" spans="1:3" ht="19" customHeight="1" x14ac:dyDescent="0.35">
      <c r="A1413" s="22" t="s">
        <v>45</v>
      </c>
      <c r="B1413" s="42" t="s">
        <v>46</v>
      </c>
      <c r="C1413" s="30" t="s">
        <v>3149</v>
      </c>
    </row>
    <row r="1414" spans="1:3" ht="19" customHeight="1" x14ac:dyDescent="0.35">
      <c r="A1414" s="22" t="s">
        <v>47</v>
      </c>
      <c r="B1414" s="42" t="s">
        <v>48</v>
      </c>
      <c r="C1414" s="30" t="s">
        <v>5933</v>
      </c>
    </row>
    <row r="1415" spans="1:3" ht="19" customHeight="1" x14ac:dyDescent="0.35">
      <c r="A1415" s="22" t="s">
        <v>5205</v>
      </c>
      <c r="B1415" s="42" t="s">
        <v>7877</v>
      </c>
      <c r="C1415" s="30" t="s">
        <v>5204</v>
      </c>
    </row>
    <row r="1416" spans="1:3" ht="19" customHeight="1" x14ac:dyDescent="0.35">
      <c r="A1416" s="22" t="s">
        <v>49</v>
      </c>
      <c r="B1416" s="42" t="s">
        <v>50</v>
      </c>
      <c r="C1416" s="30" t="s">
        <v>3150</v>
      </c>
    </row>
    <row r="1417" spans="1:3" ht="19" customHeight="1" x14ac:dyDescent="0.35">
      <c r="A1417" s="22" t="s">
        <v>51</v>
      </c>
      <c r="B1417" s="42" t="s">
        <v>52</v>
      </c>
      <c r="C1417" s="30" t="s">
        <v>3151</v>
      </c>
    </row>
    <row r="1418" spans="1:3" ht="19" customHeight="1" x14ac:dyDescent="0.35">
      <c r="A1418" s="22" t="s">
        <v>53</v>
      </c>
      <c r="B1418" s="42" t="s">
        <v>7634</v>
      </c>
      <c r="C1418" s="30" t="s">
        <v>7633</v>
      </c>
    </row>
    <row r="1419" spans="1:3" ht="19" customHeight="1" x14ac:dyDescent="0.35">
      <c r="A1419" s="22" t="s">
        <v>54</v>
      </c>
      <c r="B1419" s="42" t="s">
        <v>9517</v>
      </c>
      <c r="C1419" s="30" t="s">
        <v>3323</v>
      </c>
    </row>
    <row r="1420" spans="1:3" ht="19" customHeight="1" x14ac:dyDescent="0.35">
      <c r="A1420" s="22" t="s">
        <v>55</v>
      </c>
      <c r="B1420" s="42" t="s">
        <v>4461</v>
      </c>
      <c r="C1420" s="30" t="s">
        <v>3152</v>
      </c>
    </row>
    <row r="1421" spans="1:3" ht="19" customHeight="1" x14ac:dyDescent="0.35">
      <c r="A1421" s="22" t="s">
        <v>56</v>
      </c>
      <c r="B1421" s="42" t="s">
        <v>57</v>
      </c>
      <c r="C1421" s="30" t="s">
        <v>3153</v>
      </c>
    </row>
    <row r="1422" spans="1:3" ht="19" customHeight="1" x14ac:dyDescent="0.35">
      <c r="A1422" s="22" t="s">
        <v>58</v>
      </c>
      <c r="B1422" s="42" t="s">
        <v>59</v>
      </c>
      <c r="C1422" s="30" t="s">
        <v>3154</v>
      </c>
    </row>
    <row r="1423" spans="1:3" ht="19" customHeight="1" x14ac:dyDescent="0.35">
      <c r="A1423" s="22" t="s">
        <v>60</v>
      </c>
      <c r="B1423" s="42" t="s">
        <v>11574</v>
      </c>
      <c r="C1423" s="30" t="s">
        <v>3155</v>
      </c>
    </row>
    <row r="1424" spans="1:3" ht="19" customHeight="1" x14ac:dyDescent="0.35">
      <c r="A1424" s="22" t="s">
        <v>8804</v>
      </c>
      <c r="B1424" s="42" t="s">
        <v>8805</v>
      </c>
      <c r="C1424" s="30" t="s">
        <v>8803</v>
      </c>
    </row>
    <row r="1425" spans="1:5" ht="19" customHeight="1" x14ac:dyDescent="0.35">
      <c r="A1425" s="22" t="s">
        <v>5014</v>
      </c>
      <c r="B1425" s="42" t="s">
        <v>6768</v>
      </c>
      <c r="C1425" s="30" t="s">
        <v>5015</v>
      </c>
    </row>
    <row r="1426" spans="1:5" ht="19" customHeight="1" x14ac:dyDescent="0.35">
      <c r="A1426" s="22" t="s">
        <v>61</v>
      </c>
      <c r="B1426" s="42" t="s">
        <v>62</v>
      </c>
      <c r="C1426" s="30" t="s">
        <v>3156</v>
      </c>
    </row>
    <row r="1427" spans="1:5" ht="19" customHeight="1" x14ac:dyDescent="0.35">
      <c r="A1427" s="22" t="s">
        <v>5033</v>
      </c>
      <c r="B1427" s="42" t="s">
        <v>10785</v>
      </c>
      <c r="C1427" s="30" t="s">
        <v>5034</v>
      </c>
    </row>
    <row r="1428" spans="1:5" ht="19" customHeight="1" x14ac:dyDescent="0.35">
      <c r="A1428" s="22" t="s">
        <v>63</v>
      </c>
      <c r="B1428" s="42" t="s">
        <v>4347</v>
      </c>
      <c r="C1428" s="30" t="s">
        <v>3157</v>
      </c>
    </row>
    <row r="1429" spans="1:5" ht="19" customHeight="1" x14ac:dyDescent="0.35">
      <c r="A1429" s="22" t="s">
        <v>5065</v>
      </c>
      <c r="B1429" s="42" t="s">
        <v>5067</v>
      </c>
      <c r="C1429" s="30" t="s">
        <v>5066</v>
      </c>
    </row>
    <row r="1430" spans="1:5" ht="19" customHeight="1" x14ac:dyDescent="0.35">
      <c r="A1430" s="22" t="s">
        <v>5007</v>
      </c>
      <c r="B1430" s="42" t="s">
        <v>11062</v>
      </c>
      <c r="C1430" s="30" t="s">
        <v>10039</v>
      </c>
      <c r="D1430" s="30" t="s">
        <v>10037</v>
      </c>
      <c r="E1430" s="30" t="s">
        <v>10038</v>
      </c>
    </row>
    <row r="1431" spans="1:5" ht="19" customHeight="1" x14ac:dyDescent="0.35">
      <c r="A1431" s="22" t="s">
        <v>3339</v>
      </c>
      <c r="B1431" s="42" t="s">
        <v>3340</v>
      </c>
      <c r="C1431" s="30" t="s">
        <v>3341</v>
      </c>
    </row>
    <row r="1432" spans="1:5" ht="19" customHeight="1" x14ac:dyDescent="0.35">
      <c r="A1432" s="22" t="s">
        <v>1995</v>
      </c>
      <c r="B1432" s="42" t="s">
        <v>3223</v>
      </c>
      <c r="C1432" s="30" t="s">
        <v>3222</v>
      </c>
    </row>
    <row r="1433" spans="1:5" ht="19" customHeight="1" x14ac:dyDescent="0.35">
      <c r="A1433" s="91" t="s">
        <v>9197</v>
      </c>
      <c r="B1433" s="47" t="s">
        <v>9196</v>
      </c>
      <c r="C1433" s="30" t="s">
        <v>9198</v>
      </c>
    </row>
    <row r="1434" spans="1:5" ht="19" customHeight="1" x14ac:dyDescent="0.35">
      <c r="A1434" s="22" t="s">
        <v>1257</v>
      </c>
      <c r="B1434" s="42" t="s">
        <v>4601</v>
      </c>
      <c r="C1434" s="30" t="s">
        <v>3399</v>
      </c>
    </row>
    <row r="1435" spans="1:5" ht="19" customHeight="1" x14ac:dyDescent="0.35">
      <c r="A1435" s="22" t="s">
        <v>3398</v>
      </c>
      <c r="B1435" s="42" t="s">
        <v>3397</v>
      </c>
      <c r="C1435" s="30" t="s">
        <v>3396</v>
      </c>
    </row>
    <row r="1436" spans="1:5" ht="19" customHeight="1" x14ac:dyDescent="0.35">
      <c r="A1436" s="22" t="s">
        <v>1241</v>
      </c>
      <c r="B1436" s="42" t="s">
        <v>1242</v>
      </c>
      <c r="C1436" s="30" t="s">
        <v>3378</v>
      </c>
    </row>
    <row r="1437" spans="1:5" ht="19" customHeight="1" x14ac:dyDescent="0.35">
      <c r="A1437" s="22" t="s">
        <v>7860</v>
      </c>
      <c r="B1437" s="42" t="s">
        <v>12097</v>
      </c>
      <c r="C1437" s="30" t="s">
        <v>7872</v>
      </c>
    </row>
    <row r="1438" spans="1:5" ht="19" customHeight="1" x14ac:dyDescent="0.35">
      <c r="A1438" s="22" t="s">
        <v>1249</v>
      </c>
      <c r="B1438" s="42" t="s">
        <v>3387</v>
      </c>
      <c r="C1438" s="30" t="s">
        <v>3385</v>
      </c>
    </row>
    <row r="1439" spans="1:5" ht="19" customHeight="1" x14ac:dyDescent="0.35">
      <c r="A1439" s="22" t="s">
        <v>7359</v>
      </c>
      <c r="B1439" s="42" t="s">
        <v>11063</v>
      </c>
      <c r="C1439" s="30" t="s">
        <v>7358</v>
      </c>
    </row>
    <row r="1440" spans="1:5" ht="19" customHeight="1" x14ac:dyDescent="0.35">
      <c r="A1440" s="22" t="s">
        <v>1250</v>
      </c>
      <c r="B1440" s="42" t="s">
        <v>3386</v>
      </c>
      <c r="C1440" s="30" t="s">
        <v>3389</v>
      </c>
    </row>
    <row r="1441" spans="1:3" ht="19" customHeight="1" x14ac:dyDescent="0.35">
      <c r="A1441" s="22" t="s">
        <v>64</v>
      </c>
      <c r="B1441" s="42" t="s">
        <v>8022</v>
      </c>
      <c r="C1441" s="30" t="s">
        <v>3159</v>
      </c>
    </row>
    <row r="1442" spans="1:3" ht="19" customHeight="1" x14ac:dyDescent="0.35">
      <c r="A1442" s="22" t="s">
        <v>1632</v>
      </c>
      <c r="B1442" s="42" t="s">
        <v>2988</v>
      </c>
      <c r="C1442" s="30" t="s">
        <v>5934</v>
      </c>
    </row>
    <row r="1443" spans="1:3" ht="19" customHeight="1" x14ac:dyDescent="0.35">
      <c r="A1443" s="22" t="s">
        <v>1998</v>
      </c>
      <c r="B1443" s="42" t="s">
        <v>3239</v>
      </c>
      <c r="C1443" s="30" t="s">
        <v>3238</v>
      </c>
    </row>
    <row r="1444" spans="1:3" ht="19" customHeight="1" x14ac:dyDescent="0.35">
      <c r="A1444" s="22" t="s">
        <v>65</v>
      </c>
      <c r="B1444" s="42" t="s">
        <v>4346</v>
      </c>
      <c r="C1444" s="30" t="s">
        <v>3160</v>
      </c>
    </row>
    <row r="1445" spans="1:3" ht="19" customHeight="1" x14ac:dyDescent="0.35">
      <c r="A1445" s="22" t="s">
        <v>1650</v>
      </c>
      <c r="B1445" s="42" t="s">
        <v>3205</v>
      </c>
      <c r="C1445" s="30" t="s">
        <v>3204</v>
      </c>
    </row>
    <row r="1446" spans="1:3" ht="19" customHeight="1" x14ac:dyDescent="0.35">
      <c r="A1446" s="22" t="s">
        <v>66</v>
      </c>
      <c r="B1446" s="42" t="s">
        <v>8187</v>
      </c>
      <c r="C1446" s="30" t="s">
        <v>3161</v>
      </c>
    </row>
    <row r="1447" spans="1:3" ht="19" customHeight="1" x14ac:dyDescent="0.35">
      <c r="A1447" s="22" t="s">
        <v>1246</v>
      </c>
      <c r="B1447" s="42" t="s">
        <v>4505</v>
      </c>
      <c r="C1447" s="30" t="s">
        <v>3381</v>
      </c>
    </row>
    <row r="1448" spans="1:3" ht="19" customHeight="1" x14ac:dyDescent="0.35">
      <c r="A1448" s="22" t="s">
        <v>67</v>
      </c>
      <c r="B1448" s="42" t="s">
        <v>68</v>
      </c>
      <c r="C1448" s="30" t="s">
        <v>3162</v>
      </c>
    </row>
    <row r="1449" spans="1:3" ht="19" customHeight="1" x14ac:dyDescent="0.35">
      <c r="A1449" s="22" t="s">
        <v>2144</v>
      </c>
      <c r="B1449" s="42" t="s">
        <v>2145</v>
      </c>
      <c r="C1449" s="30" t="s">
        <v>5521</v>
      </c>
    </row>
    <row r="1450" spans="1:3" ht="19" customHeight="1" x14ac:dyDescent="0.35">
      <c r="A1450" s="22" t="s">
        <v>5177</v>
      </c>
      <c r="B1450" s="42" t="s">
        <v>5178</v>
      </c>
      <c r="C1450" s="30" t="s">
        <v>6366</v>
      </c>
    </row>
    <row r="1451" spans="1:3" ht="19" customHeight="1" x14ac:dyDescent="0.35">
      <c r="A1451" s="22" t="s">
        <v>8081</v>
      </c>
      <c r="B1451" s="42" t="s">
        <v>8082</v>
      </c>
      <c r="C1451" s="30" t="s">
        <v>8080</v>
      </c>
    </row>
    <row r="1452" spans="1:3" ht="19" customHeight="1" x14ac:dyDescent="0.35">
      <c r="A1452" s="22" t="s">
        <v>1258</v>
      </c>
      <c r="B1452" s="42" t="s">
        <v>3401</v>
      </c>
      <c r="C1452" s="30" t="s">
        <v>3400</v>
      </c>
    </row>
    <row r="1453" spans="1:3" ht="19" customHeight="1" x14ac:dyDescent="0.35">
      <c r="A1453" s="22" t="s">
        <v>492</v>
      </c>
      <c r="B1453" s="42" t="s">
        <v>493</v>
      </c>
      <c r="C1453" s="30" t="s">
        <v>3026</v>
      </c>
    </row>
    <row r="1454" spans="1:3" ht="19" customHeight="1" x14ac:dyDescent="0.35">
      <c r="A1454" s="22" t="s">
        <v>1243</v>
      </c>
      <c r="B1454" s="42" t="s">
        <v>4802</v>
      </c>
      <c r="C1454" s="30" t="s">
        <v>3379</v>
      </c>
    </row>
    <row r="1455" spans="1:3" ht="19" customHeight="1" x14ac:dyDescent="0.35">
      <c r="A1455" s="22" t="s">
        <v>1259</v>
      </c>
      <c r="B1455" s="42" t="s">
        <v>4615</v>
      </c>
      <c r="C1455" s="30" t="s">
        <v>3402</v>
      </c>
    </row>
    <row r="1456" spans="1:3" ht="19" customHeight="1" x14ac:dyDescent="0.35">
      <c r="A1456" s="22" t="s">
        <v>3345</v>
      </c>
      <c r="B1456" s="42" t="s">
        <v>3344</v>
      </c>
      <c r="C1456" s="30" t="s">
        <v>3346</v>
      </c>
    </row>
    <row r="1457" spans="1:7" ht="19" customHeight="1" x14ac:dyDescent="0.35">
      <c r="A1457" s="22" t="s">
        <v>3384</v>
      </c>
      <c r="B1457" s="42" t="s">
        <v>1248</v>
      </c>
      <c r="C1457" s="30" t="s">
        <v>3383</v>
      </c>
    </row>
    <row r="1458" spans="1:7" ht="19" customHeight="1" x14ac:dyDescent="0.35">
      <c r="A1458" s="22" t="s">
        <v>1260</v>
      </c>
      <c r="B1458" s="42" t="s">
        <v>4699</v>
      </c>
      <c r="C1458" s="30" t="s">
        <v>3403</v>
      </c>
    </row>
    <row r="1459" spans="1:7" ht="19" customHeight="1" x14ac:dyDescent="0.35">
      <c r="A1459" s="22" t="s">
        <v>7828</v>
      </c>
      <c r="B1459" s="42" t="s">
        <v>7869</v>
      </c>
      <c r="C1459" s="30" t="s">
        <v>7827</v>
      </c>
    </row>
    <row r="1460" spans="1:7" ht="19" customHeight="1" x14ac:dyDescent="0.35">
      <c r="A1460" s="22" t="s">
        <v>1239</v>
      </c>
      <c r="B1460" s="42" t="s">
        <v>1240</v>
      </c>
      <c r="C1460" s="30" t="s">
        <v>3377</v>
      </c>
    </row>
    <row r="1461" spans="1:7" ht="19" customHeight="1" x14ac:dyDescent="0.35">
      <c r="A1461" s="22" t="s">
        <v>1252</v>
      </c>
      <c r="B1461" s="42" t="s">
        <v>7351</v>
      </c>
      <c r="C1461" s="30" t="s">
        <v>3391</v>
      </c>
    </row>
    <row r="1462" spans="1:7" ht="19" customHeight="1" x14ac:dyDescent="0.35">
      <c r="A1462" s="22" t="s">
        <v>69</v>
      </c>
      <c r="B1462" s="42" t="s">
        <v>4563</v>
      </c>
      <c r="C1462" s="30" t="s">
        <v>3163</v>
      </c>
    </row>
    <row r="1463" spans="1:7" ht="19" customHeight="1" x14ac:dyDescent="0.35">
      <c r="A1463" s="22" t="s">
        <v>824</v>
      </c>
      <c r="B1463" s="42" t="s">
        <v>825</v>
      </c>
      <c r="C1463" s="30" t="s">
        <v>10941</v>
      </c>
    </row>
    <row r="1464" spans="1:7" ht="19" customHeight="1" x14ac:dyDescent="0.35">
      <c r="A1464" s="22" t="s">
        <v>70</v>
      </c>
      <c r="B1464" s="42" t="s">
        <v>71</v>
      </c>
      <c r="C1464" s="30" t="s">
        <v>3164</v>
      </c>
    </row>
    <row r="1465" spans="1:7" ht="19" customHeight="1" x14ac:dyDescent="0.35">
      <c r="A1465" s="28" t="s">
        <v>8933</v>
      </c>
      <c r="B1465" s="42" t="s">
        <v>10800</v>
      </c>
      <c r="C1465" s="30" t="s">
        <v>8934</v>
      </c>
    </row>
    <row r="1466" spans="1:7" ht="19" customHeight="1" x14ac:dyDescent="0.35">
      <c r="A1466" s="22" t="s">
        <v>2556</v>
      </c>
      <c r="B1466" s="42" t="s">
        <v>4605</v>
      </c>
      <c r="C1466" s="30" t="s">
        <v>5935</v>
      </c>
    </row>
    <row r="1467" spans="1:7" ht="19" customHeight="1" x14ac:dyDescent="0.35">
      <c r="A1467" s="22" t="s">
        <v>1696</v>
      </c>
      <c r="B1467" s="42" t="s">
        <v>10684</v>
      </c>
      <c r="C1467" s="30" t="s">
        <v>10683</v>
      </c>
    </row>
    <row r="1468" spans="1:7" ht="19" customHeight="1" x14ac:dyDescent="0.35">
      <c r="A1468" s="22" t="s">
        <v>1253</v>
      </c>
      <c r="B1468" s="42" t="s">
        <v>8207</v>
      </c>
      <c r="C1468" s="30" t="s">
        <v>3392</v>
      </c>
    </row>
    <row r="1469" spans="1:7" ht="19" customHeight="1" x14ac:dyDescent="0.35">
      <c r="A1469" s="22" t="s">
        <v>72</v>
      </c>
      <c r="B1469" s="42" t="s">
        <v>73</v>
      </c>
      <c r="C1469" s="30" t="s">
        <v>3165</v>
      </c>
    </row>
    <row r="1470" spans="1:7" ht="19" customHeight="1" x14ac:dyDescent="0.35">
      <c r="A1470" s="22" t="s">
        <v>8190</v>
      </c>
      <c r="B1470" s="42" t="s">
        <v>8387</v>
      </c>
      <c r="C1470" s="30" t="s">
        <v>8189</v>
      </c>
      <c r="G1470" s="30"/>
    </row>
    <row r="1471" spans="1:7" ht="19" customHeight="1" x14ac:dyDescent="0.35">
      <c r="A1471" s="22" t="s">
        <v>8199</v>
      </c>
      <c r="B1471" s="42" t="s">
        <v>10040</v>
      </c>
      <c r="C1471" s="30" t="s">
        <v>8200</v>
      </c>
    </row>
    <row r="1472" spans="1:7" ht="19" customHeight="1" x14ac:dyDescent="0.35">
      <c r="A1472" s="22" t="s">
        <v>74</v>
      </c>
      <c r="B1472" s="42" t="s">
        <v>75</v>
      </c>
      <c r="C1472" s="30" t="s">
        <v>3166</v>
      </c>
    </row>
    <row r="1473" spans="1:5" ht="19" customHeight="1" x14ac:dyDescent="0.35">
      <c r="A1473" s="22" t="s">
        <v>76</v>
      </c>
      <c r="B1473" s="42" t="s">
        <v>8188</v>
      </c>
      <c r="C1473" s="30" t="s">
        <v>5936</v>
      </c>
    </row>
    <row r="1474" spans="1:5" ht="19" customHeight="1" x14ac:dyDescent="0.35">
      <c r="A1474" s="22" t="s">
        <v>1784</v>
      </c>
      <c r="B1474" s="42" t="s">
        <v>8023</v>
      </c>
      <c r="C1474" s="30" t="s">
        <v>3849</v>
      </c>
    </row>
    <row r="1475" spans="1:5" ht="19" customHeight="1" x14ac:dyDescent="0.35">
      <c r="A1475" s="22" t="s">
        <v>78</v>
      </c>
      <c r="B1475" s="42" t="s">
        <v>79</v>
      </c>
      <c r="C1475" s="30" t="s">
        <v>3168</v>
      </c>
    </row>
    <row r="1476" spans="1:5" ht="19" customHeight="1" x14ac:dyDescent="0.35">
      <c r="A1476" s="22" t="s">
        <v>9684</v>
      </c>
      <c r="B1476" s="42" t="s">
        <v>9687</v>
      </c>
      <c r="C1476" s="38" t="s">
        <v>9686</v>
      </c>
      <c r="D1476" s="103"/>
      <c r="E1476" s="104"/>
    </row>
    <row r="1477" spans="1:5" ht="19" customHeight="1" x14ac:dyDescent="0.35">
      <c r="A1477" s="22" t="s">
        <v>1233</v>
      </c>
      <c r="B1477" s="42" t="s">
        <v>9869</v>
      </c>
      <c r="C1477" s="30" t="s">
        <v>5937</v>
      </c>
    </row>
    <row r="1478" spans="1:5" ht="19" customHeight="1" x14ac:dyDescent="0.35">
      <c r="A1478" s="22" t="s">
        <v>80</v>
      </c>
      <c r="B1478" s="42" t="s">
        <v>3170</v>
      </c>
      <c r="C1478" s="30" t="s">
        <v>3169</v>
      </c>
    </row>
    <row r="1479" spans="1:5" ht="19" customHeight="1" x14ac:dyDescent="0.35">
      <c r="A1479" s="22" t="s">
        <v>1247</v>
      </c>
      <c r="B1479" s="42" t="s">
        <v>4609</v>
      </c>
      <c r="C1479" s="30" t="s">
        <v>3382</v>
      </c>
    </row>
    <row r="1480" spans="1:5" ht="19" customHeight="1" x14ac:dyDescent="0.35">
      <c r="A1480" s="22" t="s">
        <v>596</v>
      </c>
      <c r="B1480" s="42" t="s">
        <v>12591</v>
      </c>
      <c r="C1480" s="30" t="s">
        <v>3725</v>
      </c>
      <c r="D1480" s="6" t="s">
        <v>12592</v>
      </c>
    </row>
    <row r="1481" spans="1:5" ht="19" customHeight="1" x14ac:dyDescent="0.35">
      <c r="A1481" s="22" t="s">
        <v>1254</v>
      </c>
      <c r="B1481" s="42" t="s">
        <v>3394</v>
      </c>
      <c r="C1481" s="30" t="s">
        <v>3393</v>
      </c>
    </row>
    <row r="1482" spans="1:5" ht="19" customHeight="1" x14ac:dyDescent="0.35">
      <c r="A1482" s="22" t="s">
        <v>1244</v>
      </c>
      <c r="B1482" s="42" t="s">
        <v>1245</v>
      </c>
      <c r="C1482" s="30" t="s">
        <v>3380</v>
      </c>
    </row>
    <row r="1483" spans="1:5" ht="19" customHeight="1" x14ac:dyDescent="0.35">
      <c r="A1483" s="22" t="s">
        <v>1236</v>
      </c>
      <c r="B1483" s="42" t="s">
        <v>4617</v>
      </c>
      <c r="C1483" s="30" t="s">
        <v>3362</v>
      </c>
    </row>
    <row r="1484" spans="1:5" ht="19" customHeight="1" x14ac:dyDescent="0.35">
      <c r="A1484" s="22" t="s">
        <v>81</v>
      </c>
      <c r="B1484" s="42" t="s">
        <v>82</v>
      </c>
      <c r="C1484" s="30" t="s">
        <v>3171</v>
      </c>
    </row>
    <row r="1485" spans="1:5" ht="19" customHeight="1" x14ac:dyDescent="0.35">
      <c r="A1485" s="22" t="s">
        <v>83</v>
      </c>
      <c r="B1485" s="42" t="s">
        <v>9293</v>
      </c>
      <c r="C1485" s="30" t="s">
        <v>3172</v>
      </c>
    </row>
    <row r="1486" spans="1:5" ht="19" customHeight="1" x14ac:dyDescent="0.35">
      <c r="A1486" s="22" t="s">
        <v>84</v>
      </c>
      <c r="B1486" s="42" t="s">
        <v>85</v>
      </c>
      <c r="C1486" s="30" t="s">
        <v>3173</v>
      </c>
    </row>
    <row r="1487" spans="1:5" ht="19" customHeight="1" x14ac:dyDescent="0.35">
      <c r="A1487" s="22" t="s">
        <v>9202</v>
      </c>
      <c r="B1487" s="42" t="s">
        <v>9203</v>
      </c>
      <c r="C1487" s="30" t="s">
        <v>9204</v>
      </c>
    </row>
    <row r="1488" spans="1:5" ht="19" customHeight="1" x14ac:dyDescent="0.35">
      <c r="A1488" s="22" t="s">
        <v>86</v>
      </c>
      <c r="B1488" s="42" t="s">
        <v>3175</v>
      </c>
      <c r="C1488" s="30" t="s">
        <v>3174</v>
      </c>
    </row>
    <row r="1489" spans="1:3" ht="19" customHeight="1" x14ac:dyDescent="0.35">
      <c r="A1489" s="22" t="s">
        <v>87</v>
      </c>
      <c r="B1489" s="42" t="s">
        <v>88</v>
      </c>
      <c r="C1489" s="30" t="s">
        <v>3176</v>
      </c>
    </row>
    <row r="1490" spans="1:3" ht="19" customHeight="1" x14ac:dyDescent="0.35">
      <c r="A1490" s="22" t="s">
        <v>1237</v>
      </c>
      <c r="B1490" s="42" t="s">
        <v>1238</v>
      </c>
      <c r="C1490" s="30" t="s">
        <v>3373</v>
      </c>
    </row>
    <row r="1491" spans="1:3" ht="19" customHeight="1" x14ac:dyDescent="0.35">
      <c r="A1491" s="22" t="s">
        <v>9205</v>
      </c>
      <c r="B1491" s="42" t="s">
        <v>9531</v>
      </c>
      <c r="C1491" s="30" t="s">
        <v>9206</v>
      </c>
    </row>
    <row r="1492" spans="1:3" ht="19" customHeight="1" x14ac:dyDescent="0.35">
      <c r="A1492" s="22" t="s">
        <v>89</v>
      </c>
      <c r="B1492" s="42" t="s">
        <v>90</v>
      </c>
      <c r="C1492" s="30" t="s">
        <v>3177</v>
      </c>
    </row>
    <row r="1493" spans="1:3" ht="19" customHeight="1" x14ac:dyDescent="0.35">
      <c r="A1493" s="22" t="s">
        <v>91</v>
      </c>
      <c r="B1493" s="42" t="s">
        <v>9833</v>
      </c>
      <c r="C1493" s="30" t="s">
        <v>3178</v>
      </c>
    </row>
    <row r="1494" spans="1:3" ht="19" customHeight="1" x14ac:dyDescent="0.35">
      <c r="A1494" s="22" t="s">
        <v>7636</v>
      </c>
      <c r="B1494" s="42" t="s">
        <v>8025</v>
      </c>
      <c r="C1494" s="30" t="s">
        <v>8024</v>
      </c>
    </row>
    <row r="1495" spans="1:3" ht="19" customHeight="1" x14ac:dyDescent="0.35">
      <c r="A1495" s="22" t="s">
        <v>92</v>
      </c>
      <c r="B1495" s="42" t="s">
        <v>93</v>
      </c>
      <c r="C1495" s="30" t="s">
        <v>3179</v>
      </c>
    </row>
    <row r="1496" spans="1:3" ht="19" customHeight="1" x14ac:dyDescent="0.35">
      <c r="A1496" s="22" t="s">
        <v>94</v>
      </c>
      <c r="B1496" s="42" t="s">
        <v>95</v>
      </c>
      <c r="C1496" s="30" t="s">
        <v>3180</v>
      </c>
    </row>
    <row r="1497" spans="1:3" ht="19" customHeight="1" x14ac:dyDescent="0.35">
      <c r="A1497" s="22" t="s">
        <v>96</v>
      </c>
      <c r="B1497" s="42" t="s">
        <v>4817</v>
      </c>
      <c r="C1497" s="30" t="s">
        <v>3181</v>
      </c>
    </row>
    <row r="1498" spans="1:3" ht="19" customHeight="1" x14ac:dyDescent="0.35">
      <c r="A1498" s="22" t="s">
        <v>97</v>
      </c>
      <c r="B1498" s="42" t="s">
        <v>98</v>
      </c>
      <c r="C1498" s="30" t="s">
        <v>3182</v>
      </c>
    </row>
    <row r="1499" spans="1:3" ht="19" customHeight="1" x14ac:dyDescent="0.35">
      <c r="A1499" s="22" t="s">
        <v>99</v>
      </c>
      <c r="B1499" s="42" t="s">
        <v>7016</v>
      </c>
      <c r="C1499" s="30" t="s">
        <v>3183</v>
      </c>
    </row>
    <row r="1500" spans="1:3" ht="19" customHeight="1" x14ac:dyDescent="0.35">
      <c r="A1500" s="22" t="s">
        <v>2489</v>
      </c>
      <c r="B1500" s="42" t="s">
        <v>2490</v>
      </c>
      <c r="C1500" s="30" t="s">
        <v>3184</v>
      </c>
    </row>
    <row r="1501" spans="1:3" ht="19" customHeight="1" x14ac:dyDescent="0.35">
      <c r="A1501" s="22" t="s">
        <v>2491</v>
      </c>
      <c r="B1501" s="42" t="s">
        <v>2492</v>
      </c>
      <c r="C1501" s="30" t="s">
        <v>3185</v>
      </c>
    </row>
    <row r="1502" spans="1:3" ht="19" customHeight="1" x14ac:dyDescent="0.35">
      <c r="A1502" s="22" t="s">
        <v>1634</v>
      </c>
      <c r="B1502" s="42" t="s">
        <v>3187</v>
      </c>
      <c r="C1502" s="30" t="s">
        <v>3186</v>
      </c>
    </row>
    <row r="1503" spans="1:3" ht="19" customHeight="1" x14ac:dyDescent="0.35">
      <c r="A1503" s="22" t="s">
        <v>1684</v>
      </c>
      <c r="B1503" s="42" t="s">
        <v>4693</v>
      </c>
      <c r="C1503" s="30" t="s">
        <v>3188</v>
      </c>
    </row>
    <row r="1504" spans="1:3" ht="19" customHeight="1" x14ac:dyDescent="0.35">
      <c r="A1504" s="22" t="s">
        <v>1251</v>
      </c>
      <c r="B1504" s="42" t="s">
        <v>3388</v>
      </c>
      <c r="C1504" s="30" t="s">
        <v>3390</v>
      </c>
    </row>
    <row r="1505" spans="1:3" ht="19" customHeight="1" x14ac:dyDescent="0.35">
      <c r="A1505" s="22" t="s">
        <v>2330</v>
      </c>
      <c r="B1505" s="42" t="s">
        <v>4783</v>
      </c>
      <c r="C1505" s="30" t="s">
        <v>3889</v>
      </c>
    </row>
    <row r="1506" spans="1:3" ht="19" customHeight="1" x14ac:dyDescent="0.35">
      <c r="A1506" s="22" t="s">
        <v>1255</v>
      </c>
      <c r="B1506" s="42" t="s">
        <v>1256</v>
      </c>
      <c r="C1506" s="30" t="s">
        <v>3395</v>
      </c>
    </row>
    <row r="1507" spans="1:3" ht="19" customHeight="1" x14ac:dyDescent="0.35">
      <c r="A1507" s="22" t="s">
        <v>1636</v>
      </c>
      <c r="B1507" s="42" t="s">
        <v>1637</v>
      </c>
      <c r="C1507" s="30" t="s">
        <v>3190</v>
      </c>
    </row>
    <row r="1508" spans="1:3" ht="19" customHeight="1" x14ac:dyDescent="0.35">
      <c r="A1508" s="22" t="s">
        <v>1638</v>
      </c>
      <c r="B1508" s="42" t="s">
        <v>3192</v>
      </c>
      <c r="C1508" s="30" t="s">
        <v>3191</v>
      </c>
    </row>
    <row r="1509" spans="1:3" ht="19" customHeight="1" x14ac:dyDescent="0.35">
      <c r="A1509" s="22" t="s">
        <v>1635</v>
      </c>
      <c r="B1509" s="42" t="s">
        <v>10803</v>
      </c>
      <c r="C1509" s="30" t="s">
        <v>3189</v>
      </c>
    </row>
    <row r="1510" spans="1:3" ht="19" customHeight="1" x14ac:dyDescent="0.35">
      <c r="A1510" s="22" t="s">
        <v>5184</v>
      </c>
      <c r="B1510" s="42" t="s">
        <v>5185</v>
      </c>
      <c r="C1510" s="30" t="s">
        <v>5183</v>
      </c>
    </row>
    <row r="1511" spans="1:3" ht="19" customHeight="1" x14ac:dyDescent="0.35">
      <c r="A1511" s="22" t="s">
        <v>1639</v>
      </c>
      <c r="B1511" s="42" t="s">
        <v>3194</v>
      </c>
      <c r="C1511" s="30" t="s">
        <v>3193</v>
      </c>
    </row>
    <row r="1512" spans="1:3" ht="19" customHeight="1" x14ac:dyDescent="0.35">
      <c r="A1512" s="22" t="s">
        <v>1640</v>
      </c>
      <c r="B1512" s="42" t="s">
        <v>1641</v>
      </c>
      <c r="C1512" s="30" t="s">
        <v>3195</v>
      </c>
    </row>
    <row r="1513" spans="1:3" ht="19" customHeight="1" x14ac:dyDescent="0.35">
      <c r="A1513" s="22" t="s">
        <v>7379</v>
      </c>
      <c r="B1513" s="42" t="s">
        <v>7839</v>
      </c>
      <c r="C1513" s="30" t="s">
        <v>7378</v>
      </c>
    </row>
    <row r="1514" spans="1:3" ht="19" customHeight="1" x14ac:dyDescent="0.35">
      <c r="A1514" s="22" t="s">
        <v>1643</v>
      </c>
      <c r="B1514" s="42" t="s">
        <v>7805</v>
      </c>
      <c r="C1514" s="30" t="s">
        <v>3197</v>
      </c>
    </row>
    <row r="1515" spans="1:3" ht="19" customHeight="1" x14ac:dyDescent="0.35">
      <c r="A1515" s="22" t="s">
        <v>1644</v>
      </c>
      <c r="B1515" s="42" t="s">
        <v>9303</v>
      </c>
      <c r="C1515" s="30" t="s">
        <v>3198</v>
      </c>
    </row>
    <row r="1516" spans="1:3" ht="19" customHeight="1" x14ac:dyDescent="0.35">
      <c r="A1516" s="22" t="s">
        <v>1645</v>
      </c>
      <c r="B1516" s="42" t="s">
        <v>7803</v>
      </c>
      <c r="C1516" s="30" t="s">
        <v>3199</v>
      </c>
    </row>
    <row r="1517" spans="1:3" ht="19" customHeight="1" x14ac:dyDescent="0.35">
      <c r="A1517" s="22" t="s">
        <v>1646</v>
      </c>
      <c r="B1517" s="42" t="s">
        <v>3201</v>
      </c>
      <c r="C1517" s="30" t="s">
        <v>3200</v>
      </c>
    </row>
    <row r="1518" spans="1:3" ht="19" customHeight="1" x14ac:dyDescent="0.35">
      <c r="A1518" s="22" t="s">
        <v>1647</v>
      </c>
      <c r="B1518" s="42" t="s">
        <v>1648</v>
      </c>
      <c r="C1518" s="30" t="s">
        <v>3202</v>
      </c>
    </row>
    <row r="1519" spans="1:3" ht="19" customHeight="1" x14ac:dyDescent="0.35">
      <c r="A1519" s="22" t="s">
        <v>1649</v>
      </c>
      <c r="B1519" s="42" t="s">
        <v>9295</v>
      </c>
      <c r="C1519" s="30" t="s">
        <v>3203</v>
      </c>
    </row>
    <row r="1520" spans="1:3" ht="19" customHeight="1" x14ac:dyDescent="0.35">
      <c r="A1520" s="22" t="s">
        <v>1642</v>
      </c>
      <c r="B1520" s="42" t="s">
        <v>2671</v>
      </c>
      <c r="C1520" s="30" t="s">
        <v>3196</v>
      </c>
    </row>
    <row r="1521" spans="1:4" ht="19" customHeight="1" x14ac:dyDescent="0.35">
      <c r="A1521" s="101" t="s">
        <v>9306</v>
      </c>
      <c r="B1521" s="118" t="s">
        <v>10659</v>
      </c>
      <c r="C1521" s="30" t="s">
        <v>9305</v>
      </c>
      <c r="D1521" s="103"/>
    </row>
    <row r="1522" spans="1:4" ht="19" customHeight="1" x14ac:dyDescent="0.35">
      <c r="A1522" s="22" t="s">
        <v>1651</v>
      </c>
      <c r="B1522" s="42" t="s">
        <v>1652</v>
      </c>
      <c r="C1522" s="30" t="s">
        <v>3206</v>
      </c>
    </row>
    <row r="1523" spans="1:4" ht="19" customHeight="1" x14ac:dyDescent="0.35">
      <c r="A1523" s="22" t="s">
        <v>1653</v>
      </c>
      <c r="B1523" s="42" t="s">
        <v>1654</v>
      </c>
      <c r="C1523" s="30" t="s">
        <v>3207</v>
      </c>
    </row>
    <row r="1524" spans="1:4" ht="19" customHeight="1" x14ac:dyDescent="0.35">
      <c r="A1524" s="22" t="s">
        <v>1655</v>
      </c>
      <c r="B1524" s="42" t="s">
        <v>9300</v>
      </c>
      <c r="C1524" s="30" t="s">
        <v>3209</v>
      </c>
    </row>
    <row r="1525" spans="1:4" ht="19" customHeight="1" x14ac:dyDescent="0.35">
      <c r="A1525" s="22" t="s">
        <v>1657</v>
      </c>
      <c r="B1525" s="42" t="s">
        <v>2672</v>
      </c>
      <c r="C1525" s="30" t="s">
        <v>3210</v>
      </c>
    </row>
    <row r="1526" spans="1:4" ht="19" customHeight="1" x14ac:dyDescent="0.35">
      <c r="A1526" s="22" t="s">
        <v>1989</v>
      </c>
      <c r="B1526" s="42" t="s">
        <v>2673</v>
      </c>
      <c r="C1526" s="30" t="s">
        <v>3211</v>
      </c>
    </row>
    <row r="1527" spans="1:4" ht="19" customHeight="1" x14ac:dyDescent="0.35">
      <c r="A1527" s="22" t="s">
        <v>1990</v>
      </c>
      <c r="B1527" s="42" t="s">
        <v>7802</v>
      </c>
      <c r="C1527" s="30" t="s">
        <v>7801</v>
      </c>
    </row>
    <row r="1528" spans="1:4" ht="19" customHeight="1" x14ac:dyDescent="0.35">
      <c r="A1528" s="22" t="s">
        <v>1991</v>
      </c>
      <c r="B1528" s="42" t="s">
        <v>11439</v>
      </c>
      <c r="C1528" s="30" t="s">
        <v>3212</v>
      </c>
    </row>
    <row r="1529" spans="1:4" ht="19" customHeight="1" x14ac:dyDescent="0.35">
      <c r="A1529" s="22" t="s">
        <v>1992</v>
      </c>
      <c r="B1529" s="42" t="s">
        <v>4541</v>
      </c>
      <c r="C1529" s="30" t="s">
        <v>3213</v>
      </c>
    </row>
    <row r="1530" spans="1:4" ht="19" customHeight="1" x14ac:dyDescent="0.35">
      <c r="A1530" s="22" t="s">
        <v>1993</v>
      </c>
      <c r="B1530" s="42" t="s">
        <v>4349</v>
      </c>
      <c r="C1530" s="30" t="s">
        <v>3214</v>
      </c>
    </row>
    <row r="1531" spans="1:4" ht="19" customHeight="1" x14ac:dyDescent="0.35">
      <c r="A1531" s="22" t="s">
        <v>1994</v>
      </c>
      <c r="B1531" s="42" t="s">
        <v>3216</v>
      </c>
      <c r="C1531" s="30" t="s">
        <v>3215</v>
      </c>
    </row>
    <row r="1532" spans="1:4" ht="19" customHeight="1" x14ac:dyDescent="0.35">
      <c r="A1532" s="22" t="s">
        <v>982</v>
      </c>
      <c r="B1532" s="42" t="s">
        <v>11370</v>
      </c>
      <c r="C1532" s="30" t="s">
        <v>3217</v>
      </c>
      <c r="D1532" s="30" t="s">
        <v>11369</v>
      </c>
    </row>
    <row r="1533" spans="1:4" ht="19" customHeight="1" x14ac:dyDescent="0.35">
      <c r="A1533" s="22" t="s">
        <v>3220</v>
      </c>
      <c r="B1533" s="42" t="s">
        <v>4568</v>
      </c>
      <c r="C1533" s="30" t="s">
        <v>3218</v>
      </c>
    </row>
    <row r="1534" spans="1:4" ht="19" customHeight="1" x14ac:dyDescent="0.35">
      <c r="A1534" s="22" t="s">
        <v>3224</v>
      </c>
      <c r="B1534" s="42" t="s">
        <v>4569</v>
      </c>
      <c r="C1534" s="30" t="s">
        <v>3225</v>
      </c>
    </row>
    <row r="1535" spans="1:4" ht="19" customHeight="1" x14ac:dyDescent="0.35">
      <c r="A1535" s="22" t="s">
        <v>3227</v>
      </c>
      <c r="B1535" s="42" t="s">
        <v>4570</v>
      </c>
      <c r="C1535" s="30" t="s">
        <v>3226</v>
      </c>
    </row>
    <row r="1536" spans="1:4" ht="19" customHeight="1" x14ac:dyDescent="0.35">
      <c r="A1536" s="22" t="s">
        <v>3228</v>
      </c>
      <c r="B1536" s="42" t="s">
        <v>9309</v>
      </c>
      <c r="C1536" s="30" t="s">
        <v>3229</v>
      </c>
    </row>
    <row r="1537" spans="1:3" ht="19" customHeight="1" x14ac:dyDescent="0.35">
      <c r="A1537" s="22" t="s">
        <v>3231</v>
      </c>
      <c r="B1537" s="42" t="s">
        <v>1996</v>
      </c>
      <c r="C1537" s="30" t="s">
        <v>3230</v>
      </c>
    </row>
    <row r="1538" spans="1:3" ht="19" customHeight="1" x14ac:dyDescent="0.35">
      <c r="A1538" s="22" t="s">
        <v>3233</v>
      </c>
      <c r="B1538" s="42" t="s">
        <v>3234</v>
      </c>
      <c r="C1538" s="30" t="s">
        <v>3232</v>
      </c>
    </row>
    <row r="1539" spans="1:3" ht="19" customHeight="1" x14ac:dyDescent="0.35">
      <c r="A1539" s="22" t="s">
        <v>3236</v>
      </c>
      <c r="B1539" s="42" t="s">
        <v>1997</v>
      </c>
      <c r="C1539" s="30" t="s">
        <v>3235</v>
      </c>
    </row>
    <row r="1540" spans="1:3" ht="19" customHeight="1" x14ac:dyDescent="0.35">
      <c r="A1540" s="22" t="s">
        <v>3241</v>
      </c>
      <c r="B1540" s="42" t="s">
        <v>10347</v>
      </c>
      <c r="C1540" s="30" t="s">
        <v>3240</v>
      </c>
    </row>
    <row r="1541" spans="1:3" ht="19" customHeight="1" x14ac:dyDescent="0.35">
      <c r="A1541" s="22" t="s">
        <v>3243</v>
      </c>
      <c r="B1541" s="42" t="s">
        <v>4694</v>
      </c>
      <c r="C1541" s="30" t="s">
        <v>3242</v>
      </c>
    </row>
    <row r="1542" spans="1:3" ht="19" customHeight="1" x14ac:dyDescent="0.35">
      <c r="A1542" s="22" t="s">
        <v>3245</v>
      </c>
      <c r="B1542" s="42" t="s">
        <v>8191</v>
      </c>
      <c r="C1542" s="30" t="s">
        <v>3244</v>
      </c>
    </row>
    <row r="1543" spans="1:3" ht="19" customHeight="1" x14ac:dyDescent="0.35">
      <c r="A1543" s="22" t="s">
        <v>4571</v>
      </c>
      <c r="B1543" s="42" t="s">
        <v>8695</v>
      </c>
      <c r="C1543" s="30" t="s">
        <v>4572</v>
      </c>
    </row>
    <row r="1544" spans="1:3" ht="19" customHeight="1" x14ac:dyDescent="0.35">
      <c r="A1544" s="22" t="s">
        <v>3247</v>
      </c>
      <c r="B1544" s="42" t="s">
        <v>4573</v>
      </c>
      <c r="C1544" s="30" t="s">
        <v>3246</v>
      </c>
    </row>
    <row r="1545" spans="1:3" ht="19" customHeight="1" x14ac:dyDescent="0.35">
      <c r="A1545" s="22" t="s">
        <v>3249</v>
      </c>
      <c r="B1545" s="42" t="s">
        <v>4574</v>
      </c>
      <c r="C1545" s="30" t="s">
        <v>3248</v>
      </c>
    </row>
    <row r="1546" spans="1:3" ht="19" customHeight="1" x14ac:dyDescent="0.35">
      <c r="A1546" s="22" t="s">
        <v>3250</v>
      </c>
      <c r="B1546" s="42" t="s">
        <v>8192</v>
      </c>
      <c r="C1546" s="30" t="s">
        <v>5938</v>
      </c>
    </row>
    <row r="1547" spans="1:3" ht="19" customHeight="1" x14ac:dyDescent="0.35">
      <c r="A1547" s="22" t="s">
        <v>3253</v>
      </c>
      <c r="B1547" s="42" t="s">
        <v>4575</v>
      </c>
      <c r="C1547" s="30" t="s">
        <v>3252</v>
      </c>
    </row>
    <row r="1548" spans="1:3" ht="19" customHeight="1" x14ac:dyDescent="0.35">
      <c r="A1548" s="29" t="s">
        <v>4577</v>
      </c>
      <c r="B1548" s="42" t="s">
        <v>4578</v>
      </c>
      <c r="C1548" s="30" t="s">
        <v>4576</v>
      </c>
    </row>
    <row r="1549" spans="1:3" ht="19" customHeight="1" x14ac:dyDescent="0.35">
      <c r="A1549" s="22" t="s">
        <v>3256</v>
      </c>
      <c r="B1549" s="42" t="s">
        <v>3255</v>
      </c>
      <c r="C1549" s="30" t="s">
        <v>3254</v>
      </c>
    </row>
    <row r="1550" spans="1:3" ht="19" customHeight="1" x14ac:dyDescent="0.35">
      <c r="A1550" s="22" t="s">
        <v>3258</v>
      </c>
      <c r="B1550" s="42" t="s">
        <v>8193</v>
      </c>
      <c r="C1550" s="30" t="s">
        <v>3257</v>
      </c>
    </row>
    <row r="1551" spans="1:3" ht="19" customHeight="1" x14ac:dyDescent="0.35">
      <c r="A1551" s="22" t="s">
        <v>3262</v>
      </c>
      <c r="B1551" s="42" t="s">
        <v>8194</v>
      </c>
      <c r="C1551" s="30" t="s">
        <v>3261</v>
      </c>
    </row>
    <row r="1552" spans="1:3" ht="19" customHeight="1" x14ac:dyDescent="0.35">
      <c r="A1552" s="22" t="s">
        <v>3265</v>
      </c>
      <c r="B1552" s="42" t="s">
        <v>4579</v>
      </c>
      <c r="C1552" s="30" t="s">
        <v>3264</v>
      </c>
    </row>
    <row r="1553" spans="1:6" ht="19" customHeight="1" x14ac:dyDescent="0.35">
      <c r="A1553" s="22" t="s">
        <v>3267</v>
      </c>
      <c r="B1553" s="42" t="s">
        <v>1386</v>
      </c>
      <c r="C1553" s="30" t="s">
        <v>3266</v>
      </c>
    </row>
    <row r="1554" spans="1:6" ht="19" customHeight="1" x14ac:dyDescent="0.35">
      <c r="A1554" s="22" t="s">
        <v>3269</v>
      </c>
      <c r="B1554" s="42" t="s">
        <v>3270</v>
      </c>
      <c r="C1554" s="30" t="s">
        <v>3268</v>
      </c>
    </row>
    <row r="1555" spans="1:6" ht="19" customHeight="1" x14ac:dyDescent="0.35">
      <c r="A1555" s="22" t="s">
        <v>3272</v>
      </c>
      <c r="B1555" s="42" t="s">
        <v>8196</v>
      </c>
      <c r="C1555" s="30" t="s">
        <v>3271</v>
      </c>
    </row>
    <row r="1556" spans="1:6" ht="19" customHeight="1" x14ac:dyDescent="0.35">
      <c r="A1556" s="22" t="s">
        <v>3274</v>
      </c>
      <c r="B1556" s="42" t="s">
        <v>4580</v>
      </c>
      <c r="C1556" s="30" t="s">
        <v>3273</v>
      </c>
    </row>
    <row r="1557" spans="1:6" ht="19" customHeight="1" x14ac:dyDescent="0.35">
      <c r="A1557" s="22" t="s">
        <v>4594</v>
      </c>
      <c r="B1557" s="42" t="s">
        <v>4697</v>
      </c>
      <c r="C1557" s="30" t="s">
        <v>4598</v>
      </c>
    </row>
    <row r="1558" spans="1:6" ht="19" customHeight="1" x14ac:dyDescent="0.35">
      <c r="A1558" s="22" t="s">
        <v>3276</v>
      </c>
      <c r="B1558" s="42" t="s">
        <v>1387</v>
      </c>
      <c r="C1558" s="30" t="s">
        <v>3275</v>
      </c>
      <c r="F1558" s="42"/>
    </row>
    <row r="1559" spans="1:6" ht="19" customHeight="1" x14ac:dyDescent="0.35">
      <c r="A1559" s="22" t="s">
        <v>5139</v>
      </c>
      <c r="B1559" s="42" t="s">
        <v>5140</v>
      </c>
      <c r="C1559" s="30" t="s">
        <v>5138</v>
      </c>
    </row>
    <row r="1560" spans="1:6" ht="19" customHeight="1" x14ac:dyDescent="0.35">
      <c r="A1560" s="22" t="s">
        <v>3278</v>
      </c>
      <c r="B1560" s="42" t="s">
        <v>4581</v>
      </c>
      <c r="C1560" s="30" t="s">
        <v>3277</v>
      </c>
    </row>
    <row r="1561" spans="1:6" ht="19" customHeight="1" x14ac:dyDescent="0.35">
      <c r="A1561" s="22" t="s">
        <v>3279</v>
      </c>
      <c r="B1561" s="42" t="s">
        <v>11634</v>
      </c>
      <c r="C1561" s="30" t="s">
        <v>3280</v>
      </c>
    </row>
    <row r="1562" spans="1:6" ht="19" customHeight="1" x14ac:dyDescent="0.35">
      <c r="A1562" s="22" t="s">
        <v>3282</v>
      </c>
      <c r="B1562" s="42" t="s">
        <v>4592</v>
      </c>
      <c r="C1562" s="30" t="s">
        <v>3281</v>
      </c>
    </row>
    <row r="1563" spans="1:6" ht="19" customHeight="1" x14ac:dyDescent="0.35">
      <c r="A1563" s="22" t="s">
        <v>3286</v>
      </c>
      <c r="B1563" s="42" t="s">
        <v>4593</v>
      </c>
      <c r="C1563" s="30" t="s">
        <v>3285</v>
      </c>
    </row>
    <row r="1564" spans="1:6" ht="19" customHeight="1" x14ac:dyDescent="0.35">
      <c r="A1564" s="22" t="s">
        <v>3288</v>
      </c>
      <c r="B1564" s="42" t="s">
        <v>1389</v>
      </c>
      <c r="C1564" s="30" t="s">
        <v>3287</v>
      </c>
    </row>
    <row r="1565" spans="1:6" ht="19" customHeight="1" x14ac:dyDescent="0.35">
      <c r="A1565" s="22" t="s">
        <v>3290</v>
      </c>
      <c r="B1565" s="42" t="s">
        <v>1390</v>
      </c>
      <c r="C1565" s="30" t="s">
        <v>3289</v>
      </c>
    </row>
    <row r="1566" spans="1:6" ht="19" customHeight="1" x14ac:dyDescent="0.35">
      <c r="A1566" s="22" t="s">
        <v>3292</v>
      </c>
      <c r="B1566" s="42" t="s">
        <v>8197</v>
      </c>
      <c r="C1566" s="30" t="s">
        <v>3291</v>
      </c>
    </row>
    <row r="1567" spans="1:6" ht="19" customHeight="1" x14ac:dyDescent="0.35">
      <c r="A1567" s="22" t="s">
        <v>3294</v>
      </c>
      <c r="B1567" s="42" t="s">
        <v>1391</v>
      </c>
      <c r="C1567" s="30" t="s">
        <v>3293</v>
      </c>
    </row>
    <row r="1568" spans="1:6" ht="19" customHeight="1" x14ac:dyDescent="0.35">
      <c r="A1568" s="22" t="s">
        <v>8185</v>
      </c>
      <c r="B1568" s="42" t="s">
        <v>1392</v>
      </c>
      <c r="C1568" s="30" t="s">
        <v>3295</v>
      </c>
    </row>
    <row r="1569" spans="1:4" ht="19" customHeight="1" x14ac:dyDescent="0.35">
      <c r="A1569" s="22" t="s">
        <v>3297</v>
      </c>
      <c r="B1569" s="42" t="s">
        <v>4582</v>
      </c>
      <c r="C1569" s="30" t="s">
        <v>3296</v>
      </c>
    </row>
    <row r="1570" spans="1:4" ht="19" customHeight="1" x14ac:dyDescent="0.35">
      <c r="A1570" s="22" t="s">
        <v>3299</v>
      </c>
      <c r="B1570" s="42" t="s">
        <v>1393</v>
      </c>
      <c r="C1570" s="30" t="s">
        <v>3298</v>
      </c>
    </row>
    <row r="1571" spans="1:4" ht="19" customHeight="1" x14ac:dyDescent="0.35">
      <c r="A1571" s="22" t="s">
        <v>3301</v>
      </c>
      <c r="B1571" s="42" t="s">
        <v>1394</v>
      </c>
      <c r="C1571" s="30" t="s">
        <v>3300</v>
      </c>
    </row>
    <row r="1572" spans="1:4" ht="19" customHeight="1" x14ac:dyDescent="0.35">
      <c r="A1572" s="22" t="s">
        <v>3303</v>
      </c>
      <c r="B1572" s="42" t="s">
        <v>4696</v>
      </c>
      <c r="C1572" s="30" t="s">
        <v>3302</v>
      </c>
      <c r="D1572" s="30" t="s">
        <v>8802</v>
      </c>
    </row>
    <row r="1573" spans="1:4" ht="19" customHeight="1" x14ac:dyDescent="0.35">
      <c r="A1573" s="22" t="s">
        <v>3305</v>
      </c>
      <c r="B1573" s="42" t="s">
        <v>4583</v>
      </c>
      <c r="C1573" s="30" t="s">
        <v>3304</v>
      </c>
    </row>
    <row r="1574" spans="1:4" ht="19" customHeight="1" x14ac:dyDescent="0.35">
      <c r="A1574" s="22" t="s">
        <v>3307</v>
      </c>
      <c r="B1574" s="42" t="s">
        <v>3308</v>
      </c>
      <c r="C1574" s="30" t="s">
        <v>3306</v>
      </c>
    </row>
    <row r="1575" spans="1:4" ht="19" customHeight="1" x14ac:dyDescent="0.35">
      <c r="A1575" s="22" t="s">
        <v>3310</v>
      </c>
      <c r="B1575" s="42" t="s">
        <v>3311</v>
      </c>
      <c r="C1575" s="30" t="s">
        <v>3309</v>
      </c>
    </row>
    <row r="1576" spans="1:4" ht="19" customHeight="1" x14ac:dyDescent="0.35">
      <c r="A1576" s="22" t="s">
        <v>3314</v>
      </c>
      <c r="B1576" s="42" t="s">
        <v>11195</v>
      </c>
      <c r="C1576" s="30" t="s">
        <v>3315</v>
      </c>
    </row>
    <row r="1577" spans="1:4" ht="19" customHeight="1" x14ac:dyDescent="0.35">
      <c r="A1577" s="22" t="s">
        <v>3317</v>
      </c>
      <c r="B1577" s="42" t="s">
        <v>4584</v>
      </c>
      <c r="C1577" s="30" t="s">
        <v>3316</v>
      </c>
    </row>
    <row r="1578" spans="1:4" ht="19" customHeight="1" x14ac:dyDescent="0.35">
      <c r="A1578" s="22" t="s">
        <v>3319</v>
      </c>
      <c r="B1578" s="42" t="s">
        <v>11442</v>
      </c>
      <c r="C1578" s="30" t="s">
        <v>3318</v>
      </c>
    </row>
    <row r="1579" spans="1:4" ht="19" customHeight="1" x14ac:dyDescent="0.35">
      <c r="A1579" s="22" t="s">
        <v>3320</v>
      </c>
      <c r="B1579" s="42" t="s">
        <v>3321</v>
      </c>
      <c r="C1579" s="30" t="s">
        <v>3322</v>
      </c>
    </row>
    <row r="1580" spans="1:4" ht="19" customHeight="1" x14ac:dyDescent="0.35">
      <c r="A1580" s="22" t="s">
        <v>3325</v>
      </c>
      <c r="B1580" s="42" t="s">
        <v>4589</v>
      </c>
      <c r="C1580" s="30" t="s">
        <v>3324</v>
      </c>
    </row>
    <row r="1581" spans="1:4" ht="19" customHeight="1" x14ac:dyDescent="0.35">
      <c r="A1581" s="22" t="s">
        <v>3326</v>
      </c>
      <c r="B1581" s="42" t="s">
        <v>4585</v>
      </c>
      <c r="C1581" s="30" t="s">
        <v>5939</v>
      </c>
    </row>
    <row r="1582" spans="1:4" ht="19" customHeight="1" x14ac:dyDescent="0.35">
      <c r="A1582" s="22" t="s">
        <v>3328</v>
      </c>
      <c r="B1582" s="42" t="s">
        <v>2032</v>
      </c>
      <c r="C1582" s="30" t="s">
        <v>3327</v>
      </c>
    </row>
    <row r="1583" spans="1:4" ht="19" customHeight="1" x14ac:dyDescent="0.35">
      <c r="A1583" s="22" t="s">
        <v>3330</v>
      </c>
      <c r="B1583" s="42" t="s">
        <v>4586</v>
      </c>
      <c r="C1583" s="30" t="s">
        <v>3329</v>
      </c>
    </row>
    <row r="1584" spans="1:4" ht="19" customHeight="1" x14ac:dyDescent="0.35">
      <c r="A1584" s="22" t="s">
        <v>3332</v>
      </c>
      <c r="B1584" s="42" t="s">
        <v>2033</v>
      </c>
      <c r="C1584" s="30" t="s">
        <v>3331</v>
      </c>
    </row>
    <row r="1585" spans="1:3" ht="19" customHeight="1" x14ac:dyDescent="0.35">
      <c r="A1585" s="22" t="s">
        <v>3334</v>
      </c>
      <c r="B1585" s="42" t="s">
        <v>2034</v>
      </c>
      <c r="C1585" s="30" t="s">
        <v>3333</v>
      </c>
    </row>
    <row r="1586" spans="1:3" ht="19" customHeight="1" x14ac:dyDescent="0.35">
      <c r="A1586" s="22" t="s">
        <v>3336</v>
      </c>
      <c r="B1586" s="42" t="s">
        <v>4590</v>
      </c>
      <c r="C1586" s="30" t="s">
        <v>3335</v>
      </c>
    </row>
    <row r="1587" spans="1:3" ht="19" customHeight="1" x14ac:dyDescent="0.35">
      <c r="A1587" s="22" t="s">
        <v>3338</v>
      </c>
      <c r="B1587" s="42" t="s">
        <v>4591</v>
      </c>
      <c r="C1587" s="30" t="s">
        <v>3337</v>
      </c>
    </row>
    <row r="1588" spans="1:3" ht="19" customHeight="1" x14ac:dyDescent="0.35">
      <c r="A1588" s="29" t="s">
        <v>3221</v>
      </c>
      <c r="B1588" s="42" t="s">
        <v>4588</v>
      </c>
      <c r="C1588" s="30" t="s">
        <v>3219</v>
      </c>
    </row>
    <row r="1589" spans="1:3" ht="19" customHeight="1" x14ac:dyDescent="0.35">
      <c r="A1589" s="29" t="s">
        <v>3237</v>
      </c>
      <c r="B1589" s="42" t="s">
        <v>11444</v>
      </c>
      <c r="C1589" s="30" t="s">
        <v>7804</v>
      </c>
    </row>
    <row r="1590" spans="1:3" ht="19" customHeight="1" x14ac:dyDescent="0.35">
      <c r="A1590" s="29" t="s">
        <v>3343</v>
      </c>
      <c r="B1590" s="42" t="s">
        <v>4698</v>
      </c>
      <c r="C1590" s="30" t="s">
        <v>3342</v>
      </c>
    </row>
    <row r="1591" spans="1:3" ht="19" customHeight="1" x14ac:dyDescent="0.35">
      <c r="A1591" s="29" t="s">
        <v>3348</v>
      </c>
      <c r="B1591" s="42" t="s">
        <v>4587</v>
      </c>
      <c r="C1591" s="30" t="s">
        <v>3347</v>
      </c>
    </row>
    <row r="1592" spans="1:3" ht="19" customHeight="1" x14ac:dyDescent="0.35">
      <c r="A1592" s="29" t="s">
        <v>3260</v>
      </c>
      <c r="B1592" s="42" t="s">
        <v>5135</v>
      </c>
      <c r="C1592" s="30" t="s">
        <v>3259</v>
      </c>
    </row>
    <row r="1593" spans="1:3" ht="19" customHeight="1" x14ac:dyDescent="0.35">
      <c r="A1593" s="29" t="s">
        <v>3349</v>
      </c>
      <c r="B1593" s="42" t="s">
        <v>9843</v>
      </c>
      <c r="C1593" s="30" t="s">
        <v>3350</v>
      </c>
    </row>
    <row r="1594" spans="1:3" ht="19" customHeight="1" x14ac:dyDescent="0.35">
      <c r="A1594" s="29" t="s">
        <v>3351</v>
      </c>
      <c r="B1594" s="42" t="s">
        <v>4619</v>
      </c>
      <c r="C1594" s="30" t="s">
        <v>3352</v>
      </c>
    </row>
    <row r="1595" spans="1:3" ht="19" customHeight="1" x14ac:dyDescent="0.35">
      <c r="A1595" s="29" t="s">
        <v>3354</v>
      </c>
      <c r="B1595" s="42" t="s">
        <v>3353</v>
      </c>
      <c r="C1595" s="30" t="s">
        <v>3355</v>
      </c>
    </row>
    <row r="1596" spans="1:3" ht="19" customHeight="1" x14ac:dyDescent="0.35">
      <c r="A1596" s="29" t="s">
        <v>3356</v>
      </c>
      <c r="B1596" s="42" t="s">
        <v>1234</v>
      </c>
      <c r="C1596" s="30" t="s">
        <v>3357</v>
      </c>
    </row>
    <row r="1597" spans="1:3" ht="19" customHeight="1" x14ac:dyDescent="0.35">
      <c r="A1597" s="29" t="s">
        <v>3358</v>
      </c>
      <c r="B1597" s="42" t="s">
        <v>4774</v>
      </c>
      <c r="C1597" s="30" t="s">
        <v>3359</v>
      </c>
    </row>
    <row r="1598" spans="1:3" ht="19" customHeight="1" x14ac:dyDescent="0.35">
      <c r="A1598" s="29" t="s">
        <v>3360</v>
      </c>
      <c r="B1598" s="42" t="s">
        <v>1235</v>
      </c>
      <c r="C1598" s="30" t="s">
        <v>3361</v>
      </c>
    </row>
    <row r="1599" spans="1:3" ht="19" customHeight="1" x14ac:dyDescent="0.35">
      <c r="A1599" s="29" t="s">
        <v>3366</v>
      </c>
      <c r="B1599" s="42" t="s">
        <v>8026</v>
      </c>
      <c r="C1599" s="30" t="s">
        <v>3365</v>
      </c>
    </row>
    <row r="1600" spans="1:3" ht="19" customHeight="1" x14ac:dyDescent="0.35">
      <c r="A1600" s="29" t="s">
        <v>3368</v>
      </c>
      <c r="B1600" s="42" t="s">
        <v>11203</v>
      </c>
      <c r="C1600" s="30" t="s">
        <v>3367</v>
      </c>
    </row>
    <row r="1601" spans="1:3" ht="19" customHeight="1" x14ac:dyDescent="0.35">
      <c r="A1601" s="82" t="s">
        <v>8579</v>
      </c>
      <c r="B1601" s="47" t="s">
        <v>8837</v>
      </c>
      <c r="C1601" s="30" t="s">
        <v>8582</v>
      </c>
    </row>
    <row r="1602" spans="1:3" ht="19" customHeight="1" x14ac:dyDescent="0.35">
      <c r="A1602" s="29" t="s">
        <v>3313</v>
      </c>
      <c r="B1602" s="42" t="s">
        <v>8027</v>
      </c>
      <c r="C1602" s="30" t="s">
        <v>3312</v>
      </c>
    </row>
    <row r="1603" spans="1:3" ht="19" customHeight="1" x14ac:dyDescent="0.35">
      <c r="A1603" s="29" t="s">
        <v>3370</v>
      </c>
      <c r="B1603" s="42" t="s">
        <v>4595</v>
      </c>
      <c r="C1603" s="30" t="s">
        <v>3369</v>
      </c>
    </row>
    <row r="1604" spans="1:3" ht="19" customHeight="1" x14ac:dyDescent="0.35">
      <c r="A1604" s="29" t="s">
        <v>3372</v>
      </c>
      <c r="B1604" s="42" t="s">
        <v>4596</v>
      </c>
      <c r="C1604" s="30" t="s">
        <v>3371</v>
      </c>
    </row>
    <row r="1605" spans="1:3" ht="19" customHeight="1" x14ac:dyDescent="0.35">
      <c r="A1605" s="29" t="s">
        <v>3375</v>
      </c>
      <c r="B1605" s="42" t="s">
        <v>4597</v>
      </c>
      <c r="C1605" s="30" t="s">
        <v>3374</v>
      </c>
    </row>
    <row r="1606" spans="1:3" ht="19" customHeight="1" x14ac:dyDescent="0.35">
      <c r="A1606" s="29" t="s">
        <v>5105</v>
      </c>
      <c r="B1606" s="42" t="s">
        <v>6362</v>
      </c>
      <c r="C1606" s="30" t="s">
        <v>5106</v>
      </c>
    </row>
    <row r="1607" spans="1:3" ht="19" customHeight="1" x14ac:dyDescent="0.35">
      <c r="A1607" s="22" t="s">
        <v>1267</v>
      </c>
      <c r="B1607" s="42" t="s">
        <v>8204</v>
      </c>
      <c r="C1607" s="30" t="s">
        <v>3410</v>
      </c>
    </row>
    <row r="1608" spans="1:3" ht="19" customHeight="1" x14ac:dyDescent="0.35">
      <c r="A1608" s="22" t="s">
        <v>1268</v>
      </c>
      <c r="B1608" s="42" t="s">
        <v>4776</v>
      </c>
      <c r="C1608" s="30" t="s">
        <v>4775</v>
      </c>
    </row>
    <row r="1609" spans="1:3" ht="19" customHeight="1" x14ac:dyDescent="0.35">
      <c r="A1609" s="22" t="s">
        <v>1269</v>
      </c>
      <c r="B1609" s="42" t="s">
        <v>2675</v>
      </c>
      <c r="C1609" s="30" t="s">
        <v>3412</v>
      </c>
    </row>
    <row r="1610" spans="1:3" ht="19" customHeight="1" x14ac:dyDescent="0.35">
      <c r="A1610" s="22" t="s">
        <v>6824</v>
      </c>
      <c r="B1610" s="42" t="s">
        <v>6825</v>
      </c>
      <c r="C1610" s="30" t="s">
        <v>6823</v>
      </c>
    </row>
    <row r="1611" spans="1:3" ht="19" customHeight="1" x14ac:dyDescent="0.35">
      <c r="A1611" s="22" t="s">
        <v>5160</v>
      </c>
      <c r="B1611" s="42" t="s">
        <v>8489</v>
      </c>
      <c r="C1611" s="30" t="s">
        <v>5161</v>
      </c>
    </row>
    <row r="1612" spans="1:3" ht="19" customHeight="1" x14ac:dyDescent="0.35">
      <c r="A1612" s="22" t="s">
        <v>1270</v>
      </c>
      <c r="B1612" s="42" t="s">
        <v>1271</v>
      </c>
      <c r="C1612" s="30" t="s">
        <v>3413</v>
      </c>
    </row>
    <row r="1613" spans="1:3" ht="19" customHeight="1" x14ac:dyDescent="0.35">
      <c r="A1613" s="28" t="s">
        <v>8219</v>
      </c>
      <c r="B1613" s="42" t="s">
        <v>9307</v>
      </c>
      <c r="C1613" s="30" t="s">
        <v>8220</v>
      </c>
    </row>
    <row r="1614" spans="1:3" ht="19" customHeight="1" x14ac:dyDescent="0.35">
      <c r="A1614" s="22" t="s">
        <v>1272</v>
      </c>
      <c r="B1614" s="42" t="s">
        <v>1273</v>
      </c>
      <c r="C1614" s="30" t="s">
        <v>3411</v>
      </c>
    </row>
    <row r="1615" spans="1:3" ht="19" customHeight="1" x14ac:dyDescent="0.35">
      <c r="A1615" s="22" t="s">
        <v>1274</v>
      </c>
      <c r="B1615" s="42" t="s">
        <v>6658</v>
      </c>
      <c r="C1615" s="30" t="s">
        <v>3414</v>
      </c>
    </row>
    <row r="1616" spans="1:3" ht="19" customHeight="1" x14ac:dyDescent="0.35">
      <c r="A1616" s="22" t="s">
        <v>1275</v>
      </c>
      <c r="B1616" s="42" t="s">
        <v>1276</v>
      </c>
      <c r="C1616" s="30" t="s">
        <v>3415</v>
      </c>
    </row>
    <row r="1617" spans="1:3" ht="19" customHeight="1" x14ac:dyDescent="0.35">
      <c r="A1617" s="22" t="s">
        <v>1279</v>
      </c>
      <c r="B1617" s="42" t="s">
        <v>1280</v>
      </c>
      <c r="C1617" s="30" t="s">
        <v>3417</v>
      </c>
    </row>
    <row r="1618" spans="1:3" ht="19" customHeight="1" x14ac:dyDescent="0.35">
      <c r="A1618" s="22" t="s">
        <v>8775</v>
      </c>
      <c r="B1618" s="42" t="s">
        <v>9001</v>
      </c>
      <c r="C1618" s="30" t="s">
        <v>8776</v>
      </c>
    </row>
    <row r="1619" spans="1:3" ht="19" customHeight="1" x14ac:dyDescent="0.35">
      <c r="A1619" s="22" t="s">
        <v>1281</v>
      </c>
      <c r="B1619" s="42" t="s">
        <v>8840</v>
      </c>
      <c r="C1619" s="30" t="s">
        <v>3418</v>
      </c>
    </row>
    <row r="1620" spans="1:3" ht="19" customHeight="1" x14ac:dyDescent="0.35">
      <c r="A1620" s="22" t="s">
        <v>1282</v>
      </c>
      <c r="B1620" s="42" t="s">
        <v>8205</v>
      </c>
      <c r="C1620" s="30" t="s">
        <v>3419</v>
      </c>
    </row>
    <row r="1621" spans="1:3" ht="19" customHeight="1" x14ac:dyDescent="0.5">
      <c r="A1621" s="28" t="s">
        <v>8611</v>
      </c>
      <c r="B1621" s="42" t="s">
        <v>8969</v>
      </c>
      <c r="C1621" s="30" t="s">
        <v>8610</v>
      </c>
    </row>
    <row r="1622" spans="1:3" ht="19" customHeight="1" x14ac:dyDescent="0.35">
      <c r="A1622" s="22" t="s">
        <v>6100</v>
      </c>
      <c r="B1622" s="42" t="s">
        <v>11445</v>
      </c>
      <c r="C1622" s="30" t="s">
        <v>6099</v>
      </c>
    </row>
    <row r="1623" spans="1:3" ht="19" customHeight="1" x14ac:dyDescent="0.35">
      <c r="A1623" s="22" t="s">
        <v>1287</v>
      </c>
      <c r="B1623" s="42" t="s">
        <v>1288</v>
      </c>
      <c r="C1623" s="30" t="s">
        <v>3424</v>
      </c>
    </row>
    <row r="1624" spans="1:3" ht="19" customHeight="1" x14ac:dyDescent="0.35">
      <c r="A1624" s="22" t="s">
        <v>1289</v>
      </c>
      <c r="B1624" s="42" t="s">
        <v>1290</v>
      </c>
      <c r="C1624" s="30" t="s">
        <v>5940</v>
      </c>
    </row>
    <row r="1625" spans="1:3" ht="19" customHeight="1" x14ac:dyDescent="0.35">
      <c r="A1625" s="22" t="s">
        <v>1291</v>
      </c>
      <c r="B1625" s="42" t="s">
        <v>4350</v>
      </c>
      <c r="C1625" s="30" t="s">
        <v>3425</v>
      </c>
    </row>
    <row r="1626" spans="1:3" ht="19" customHeight="1" x14ac:dyDescent="0.35">
      <c r="A1626" s="22" t="s">
        <v>7982</v>
      </c>
      <c r="B1626" s="42" t="s">
        <v>7983</v>
      </c>
      <c r="C1626" s="30" t="s">
        <v>7981</v>
      </c>
    </row>
    <row r="1627" spans="1:3" ht="19" customHeight="1" x14ac:dyDescent="0.35">
      <c r="A1627" s="22" t="s">
        <v>4867</v>
      </c>
      <c r="B1627" s="42" t="s">
        <v>4962</v>
      </c>
      <c r="C1627" s="30" t="s">
        <v>5941</v>
      </c>
    </row>
    <row r="1628" spans="1:3" ht="19" customHeight="1" x14ac:dyDescent="0.35">
      <c r="A1628" s="22" t="s">
        <v>3427</v>
      </c>
      <c r="B1628" s="42" t="s">
        <v>1292</v>
      </c>
      <c r="C1628" s="30" t="s">
        <v>3426</v>
      </c>
    </row>
    <row r="1629" spans="1:3" ht="19" customHeight="1" x14ac:dyDescent="0.35">
      <c r="A1629" s="22" t="s">
        <v>821</v>
      </c>
      <c r="B1629" s="42" t="s">
        <v>2676</v>
      </c>
      <c r="C1629" s="30" t="s">
        <v>3428</v>
      </c>
    </row>
    <row r="1630" spans="1:3" ht="19" customHeight="1" x14ac:dyDescent="0.35">
      <c r="A1630" s="22" t="s">
        <v>1293</v>
      </c>
      <c r="B1630" s="42" t="s">
        <v>11066</v>
      </c>
      <c r="C1630" s="30" t="s">
        <v>3429</v>
      </c>
    </row>
    <row r="1631" spans="1:3" ht="19" customHeight="1" x14ac:dyDescent="0.35">
      <c r="A1631" s="22" t="s">
        <v>1294</v>
      </c>
      <c r="B1631" s="42" t="s">
        <v>1295</v>
      </c>
      <c r="C1631" s="30" t="s">
        <v>3430</v>
      </c>
    </row>
    <row r="1632" spans="1:3" ht="19" customHeight="1" x14ac:dyDescent="0.35">
      <c r="A1632" s="22" t="s">
        <v>1296</v>
      </c>
      <c r="B1632" s="42" t="s">
        <v>9699</v>
      </c>
      <c r="C1632" s="30" t="s">
        <v>3431</v>
      </c>
    </row>
    <row r="1633" spans="1:4" ht="19" customHeight="1" x14ac:dyDescent="0.35">
      <c r="A1633" s="22" t="s">
        <v>1297</v>
      </c>
      <c r="B1633" s="42" t="s">
        <v>8008</v>
      </c>
      <c r="C1633" s="30" t="s">
        <v>3432</v>
      </c>
    </row>
    <row r="1634" spans="1:4" ht="19" customHeight="1" x14ac:dyDescent="0.35">
      <c r="A1634" s="22" t="s">
        <v>1298</v>
      </c>
      <c r="B1634" s="42" t="s">
        <v>1299</v>
      </c>
      <c r="C1634" s="30" t="s">
        <v>3433</v>
      </c>
    </row>
    <row r="1635" spans="1:4" ht="19" customHeight="1" x14ac:dyDescent="0.35">
      <c r="A1635" s="22" t="s">
        <v>1300</v>
      </c>
      <c r="B1635" s="42" t="s">
        <v>4463</v>
      </c>
      <c r="C1635" s="30" t="s">
        <v>3434</v>
      </c>
    </row>
    <row r="1636" spans="1:4" ht="19" customHeight="1" x14ac:dyDescent="0.35">
      <c r="A1636" s="22" t="s">
        <v>1301</v>
      </c>
      <c r="B1636" s="42" t="s">
        <v>4706</v>
      </c>
      <c r="C1636" s="30" t="s">
        <v>5942</v>
      </c>
    </row>
    <row r="1637" spans="1:4" ht="19" customHeight="1" x14ac:dyDescent="0.35">
      <c r="A1637" s="22" t="s">
        <v>4861</v>
      </c>
      <c r="B1637" s="42" t="s">
        <v>4919</v>
      </c>
      <c r="C1637" s="30" t="s">
        <v>4913</v>
      </c>
    </row>
    <row r="1638" spans="1:4" ht="19" customHeight="1" x14ac:dyDescent="0.35">
      <c r="A1638" s="22" t="s">
        <v>666</v>
      </c>
      <c r="B1638" s="42" t="s">
        <v>3469</v>
      </c>
      <c r="C1638" s="30" t="s">
        <v>5943</v>
      </c>
    </row>
    <row r="1639" spans="1:4" ht="19" customHeight="1" x14ac:dyDescent="0.35">
      <c r="A1639" s="22" t="s">
        <v>1302</v>
      </c>
      <c r="B1639" s="42" t="s">
        <v>1303</v>
      </c>
      <c r="C1639" s="30" t="s">
        <v>3435</v>
      </c>
    </row>
    <row r="1640" spans="1:4" ht="19" customHeight="1" x14ac:dyDescent="0.35">
      <c r="A1640" s="22" t="s">
        <v>1304</v>
      </c>
      <c r="B1640" s="42" t="s">
        <v>3437</v>
      </c>
      <c r="C1640" s="30" t="s">
        <v>3436</v>
      </c>
    </row>
    <row r="1641" spans="1:4" ht="19" customHeight="1" x14ac:dyDescent="0.35">
      <c r="A1641" s="22" t="s">
        <v>9694</v>
      </c>
      <c r="B1641" s="42" t="s">
        <v>9696</v>
      </c>
      <c r="C1641" s="38" t="s">
        <v>9695</v>
      </c>
    </row>
    <row r="1642" spans="1:4" ht="19" customHeight="1" x14ac:dyDescent="0.35">
      <c r="A1642" s="22" t="s">
        <v>1305</v>
      </c>
      <c r="B1642" s="42" t="s">
        <v>2677</v>
      </c>
      <c r="C1642" s="30" t="s">
        <v>3438</v>
      </c>
    </row>
    <row r="1643" spans="1:4" ht="19" customHeight="1" x14ac:dyDescent="0.35">
      <c r="A1643" s="22" t="s">
        <v>1306</v>
      </c>
      <c r="B1643" s="42" t="s">
        <v>12109</v>
      </c>
      <c r="C1643" s="30" t="s">
        <v>3439</v>
      </c>
    </row>
    <row r="1644" spans="1:4" ht="19" customHeight="1" x14ac:dyDescent="0.35">
      <c r="A1644" s="22" t="s">
        <v>4866</v>
      </c>
      <c r="B1644" s="42" t="s">
        <v>12107</v>
      </c>
      <c r="C1644" s="30" t="s">
        <v>5944</v>
      </c>
      <c r="D1644" s="6" t="s">
        <v>12108</v>
      </c>
    </row>
    <row r="1645" spans="1:4" ht="19" customHeight="1" x14ac:dyDescent="0.35">
      <c r="A1645" s="22" t="s">
        <v>1307</v>
      </c>
      <c r="B1645" s="42" t="s">
        <v>11067</v>
      </c>
      <c r="C1645" s="30" t="s">
        <v>3440</v>
      </c>
    </row>
    <row r="1646" spans="1:4" ht="19" customHeight="1" x14ac:dyDescent="0.35">
      <c r="A1646" s="22" t="s">
        <v>1308</v>
      </c>
      <c r="B1646" s="42" t="s">
        <v>1309</v>
      </c>
      <c r="C1646" s="30" t="s">
        <v>3441</v>
      </c>
    </row>
    <row r="1647" spans="1:4" ht="19" customHeight="1" x14ac:dyDescent="0.35">
      <c r="A1647" s="22" t="s">
        <v>1310</v>
      </c>
      <c r="B1647" s="42" t="s">
        <v>12110</v>
      </c>
      <c r="C1647" s="30" t="s">
        <v>3442</v>
      </c>
    </row>
    <row r="1648" spans="1:4" ht="19" customHeight="1" x14ac:dyDescent="0.35">
      <c r="A1648" s="22" t="s">
        <v>1311</v>
      </c>
      <c r="B1648" s="42" t="s">
        <v>2094</v>
      </c>
      <c r="C1648" s="30" t="s">
        <v>3443</v>
      </c>
    </row>
    <row r="1649" spans="1:3" ht="19" customHeight="1" x14ac:dyDescent="0.35">
      <c r="A1649" s="22" t="s">
        <v>2706</v>
      </c>
      <c r="B1649" s="42" t="s">
        <v>4516</v>
      </c>
      <c r="C1649" s="30" t="s">
        <v>3444</v>
      </c>
    </row>
    <row r="1650" spans="1:3" ht="19" customHeight="1" x14ac:dyDescent="0.35">
      <c r="A1650" s="22" t="s">
        <v>2095</v>
      </c>
      <c r="B1650" s="42" t="s">
        <v>2096</v>
      </c>
      <c r="C1650" s="30" t="s">
        <v>3445</v>
      </c>
    </row>
    <row r="1651" spans="1:3" ht="19" customHeight="1" x14ac:dyDescent="0.35">
      <c r="A1651" s="22" t="s">
        <v>7724</v>
      </c>
      <c r="B1651" s="42" t="s">
        <v>7725</v>
      </c>
      <c r="C1651" s="30" t="s">
        <v>7723</v>
      </c>
    </row>
    <row r="1652" spans="1:3" ht="19" customHeight="1" x14ac:dyDescent="0.35">
      <c r="A1652" s="22" t="s">
        <v>241</v>
      </c>
      <c r="B1652" s="42" t="s">
        <v>242</v>
      </c>
      <c r="C1652" s="30" t="s">
        <v>3448</v>
      </c>
    </row>
    <row r="1653" spans="1:3" ht="19" customHeight="1" x14ac:dyDescent="0.35">
      <c r="A1653" s="22" t="s">
        <v>243</v>
      </c>
      <c r="B1653" s="42" t="s">
        <v>3450</v>
      </c>
      <c r="C1653" s="30" t="s">
        <v>3449</v>
      </c>
    </row>
    <row r="1654" spans="1:3" ht="19" customHeight="1" x14ac:dyDescent="0.35">
      <c r="A1654" s="22" t="s">
        <v>244</v>
      </c>
      <c r="B1654" s="42" t="s">
        <v>2678</v>
      </c>
      <c r="C1654" s="30" t="s">
        <v>5945</v>
      </c>
    </row>
    <row r="1655" spans="1:3" ht="19" customHeight="1" x14ac:dyDescent="0.35">
      <c r="A1655" s="22" t="s">
        <v>245</v>
      </c>
      <c r="B1655" s="42" t="s">
        <v>3452</v>
      </c>
      <c r="C1655" s="30" t="s">
        <v>3451</v>
      </c>
    </row>
    <row r="1656" spans="1:3" ht="19" customHeight="1" x14ac:dyDescent="0.35">
      <c r="A1656" s="22" t="s">
        <v>3420</v>
      </c>
      <c r="B1656" s="42" t="s">
        <v>7637</v>
      </c>
      <c r="C1656" s="30" t="s">
        <v>3421</v>
      </c>
    </row>
    <row r="1657" spans="1:3" ht="19" customHeight="1" x14ac:dyDescent="0.35">
      <c r="A1657" s="22" t="s">
        <v>5203</v>
      </c>
      <c r="B1657" s="42" t="s">
        <v>6645</v>
      </c>
      <c r="C1657" s="30" t="s">
        <v>5202</v>
      </c>
    </row>
    <row r="1658" spans="1:3" ht="19" customHeight="1" x14ac:dyDescent="0.35">
      <c r="A1658" s="22" t="s">
        <v>247</v>
      </c>
      <c r="B1658" s="42" t="s">
        <v>4777</v>
      </c>
      <c r="C1658" s="30" t="s">
        <v>3453</v>
      </c>
    </row>
    <row r="1659" spans="1:3" ht="19" customHeight="1" x14ac:dyDescent="0.35">
      <c r="A1659" s="22" t="s">
        <v>248</v>
      </c>
      <c r="B1659" s="42" t="s">
        <v>11204</v>
      </c>
      <c r="C1659" s="30" t="s">
        <v>3454</v>
      </c>
    </row>
    <row r="1660" spans="1:3" ht="19" customHeight="1" x14ac:dyDescent="0.35">
      <c r="A1660" s="22" t="s">
        <v>249</v>
      </c>
      <c r="B1660" s="42" t="s">
        <v>250</v>
      </c>
      <c r="C1660" s="30" t="s">
        <v>3455</v>
      </c>
    </row>
    <row r="1661" spans="1:3" ht="19" customHeight="1" x14ac:dyDescent="0.35">
      <c r="A1661" s="22" t="s">
        <v>7684</v>
      </c>
      <c r="B1661" s="42" t="s">
        <v>7686</v>
      </c>
      <c r="C1661" s="30" t="s">
        <v>7685</v>
      </c>
    </row>
    <row r="1662" spans="1:3" ht="19" customHeight="1" x14ac:dyDescent="0.35">
      <c r="A1662" s="22" t="s">
        <v>7678</v>
      </c>
      <c r="B1662" s="42" t="s">
        <v>7676</v>
      </c>
      <c r="C1662" s="30" t="s">
        <v>7677</v>
      </c>
    </row>
    <row r="1663" spans="1:3" ht="19" customHeight="1" x14ac:dyDescent="0.35">
      <c r="A1663" s="22" t="s">
        <v>253</v>
      </c>
      <c r="B1663" s="42" t="s">
        <v>254</v>
      </c>
      <c r="C1663" s="30" t="s">
        <v>3460</v>
      </c>
    </row>
    <row r="1664" spans="1:3" ht="19" customHeight="1" x14ac:dyDescent="0.35">
      <c r="A1664" s="22" t="s">
        <v>255</v>
      </c>
      <c r="B1664" s="42" t="s">
        <v>2679</v>
      </c>
      <c r="C1664" s="30" t="s">
        <v>5946</v>
      </c>
    </row>
    <row r="1665" spans="1:3" ht="19" customHeight="1" x14ac:dyDescent="0.35">
      <c r="A1665" s="22" t="s">
        <v>7091</v>
      </c>
      <c r="B1665" s="42" t="s">
        <v>11446</v>
      </c>
      <c r="C1665" s="30" t="s">
        <v>7291</v>
      </c>
    </row>
    <row r="1666" spans="1:3" ht="19" customHeight="1" x14ac:dyDescent="0.35">
      <c r="A1666" s="22" t="s">
        <v>5094</v>
      </c>
      <c r="B1666" s="42" t="s">
        <v>5098</v>
      </c>
      <c r="C1666" s="30" t="s">
        <v>5099</v>
      </c>
    </row>
    <row r="1667" spans="1:3" ht="19" customHeight="1" x14ac:dyDescent="0.35">
      <c r="A1667" s="22" t="s">
        <v>5097</v>
      </c>
      <c r="B1667" s="42" t="s">
        <v>6089</v>
      </c>
      <c r="C1667" s="30" t="s">
        <v>5100</v>
      </c>
    </row>
    <row r="1668" spans="1:3" ht="19" customHeight="1" x14ac:dyDescent="0.35">
      <c r="A1668" s="22" t="s">
        <v>259</v>
      </c>
      <c r="B1668" s="42" t="s">
        <v>8841</v>
      </c>
      <c r="C1668" s="30" t="s">
        <v>8842</v>
      </c>
    </row>
    <row r="1669" spans="1:3" ht="19" customHeight="1" x14ac:dyDescent="0.35">
      <c r="A1669" s="22" t="s">
        <v>260</v>
      </c>
      <c r="B1669" s="42" t="s">
        <v>11642</v>
      </c>
      <c r="C1669" s="30" t="s">
        <v>3465</v>
      </c>
    </row>
    <row r="1670" spans="1:3" ht="19" customHeight="1" x14ac:dyDescent="0.35">
      <c r="A1670" s="22" t="s">
        <v>261</v>
      </c>
      <c r="B1670" s="42" t="s">
        <v>262</v>
      </c>
      <c r="C1670" s="30" t="s">
        <v>3466</v>
      </c>
    </row>
    <row r="1671" spans="1:3" ht="19" customHeight="1" x14ac:dyDescent="0.35">
      <c r="A1671" s="22" t="s">
        <v>263</v>
      </c>
      <c r="B1671" s="42" t="s">
        <v>4779</v>
      </c>
      <c r="C1671" s="30" t="s">
        <v>3467</v>
      </c>
    </row>
    <row r="1672" spans="1:3" ht="19" customHeight="1" x14ac:dyDescent="0.35">
      <c r="A1672" s="22" t="s">
        <v>5095</v>
      </c>
      <c r="B1672" s="42" t="s">
        <v>6644</v>
      </c>
      <c r="C1672" s="30" t="s">
        <v>5102</v>
      </c>
    </row>
    <row r="1673" spans="1:3" ht="19" customHeight="1" x14ac:dyDescent="0.35">
      <c r="A1673" s="22" t="s">
        <v>2389</v>
      </c>
      <c r="B1673" s="42" t="s">
        <v>4778</v>
      </c>
      <c r="C1673" s="30" t="s">
        <v>4232</v>
      </c>
    </row>
    <row r="1674" spans="1:3" ht="19" customHeight="1" x14ac:dyDescent="0.35">
      <c r="A1674" s="22" t="s">
        <v>8665</v>
      </c>
      <c r="B1674" s="42" t="s">
        <v>8666</v>
      </c>
      <c r="C1674" s="30" t="s">
        <v>8664</v>
      </c>
    </row>
    <row r="1675" spans="1:3" ht="19" customHeight="1" x14ac:dyDescent="0.35">
      <c r="A1675" s="22" t="s">
        <v>5093</v>
      </c>
      <c r="B1675" s="42" t="s">
        <v>6629</v>
      </c>
      <c r="C1675" s="30" t="s">
        <v>5101</v>
      </c>
    </row>
    <row r="1676" spans="1:3" ht="19" customHeight="1" x14ac:dyDescent="0.35">
      <c r="A1676" s="22" t="s">
        <v>6700</v>
      </c>
      <c r="B1676" s="42" t="s">
        <v>6698</v>
      </c>
      <c r="C1676" s="30" t="s">
        <v>6699</v>
      </c>
    </row>
    <row r="1677" spans="1:3" ht="19" customHeight="1" x14ac:dyDescent="0.35">
      <c r="A1677" s="22" t="s">
        <v>251</v>
      </c>
      <c r="B1677" s="42" t="s">
        <v>252</v>
      </c>
      <c r="C1677" s="30" t="s">
        <v>3456</v>
      </c>
    </row>
    <row r="1678" spans="1:3" ht="19" customHeight="1" x14ac:dyDescent="0.35">
      <c r="A1678" s="22" t="s">
        <v>3458</v>
      </c>
      <c r="B1678" s="42" t="s">
        <v>4603</v>
      </c>
      <c r="C1678" s="30" t="s">
        <v>3457</v>
      </c>
    </row>
    <row r="1679" spans="1:3" ht="19" customHeight="1" x14ac:dyDescent="0.35">
      <c r="A1679" s="22" t="s">
        <v>6191</v>
      </c>
      <c r="B1679" s="42" t="s">
        <v>6192</v>
      </c>
      <c r="C1679" s="30" t="s">
        <v>6190</v>
      </c>
    </row>
    <row r="1680" spans="1:3" ht="19" customHeight="1" x14ac:dyDescent="0.35">
      <c r="A1680" s="22" t="s">
        <v>257</v>
      </c>
      <c r="B1680" s="42" t="s">
        <v>258</v>
      </c>
      <c r="C1680" s="30" t="s">
        <v>3463</v>
      </c>
    </row>
    <row r="1681" spans="1:3" ht="19" customHeight="1" x14ac:dyDescent="0.35">
      <c r="A1681" s="22" t="s">
        <v>264</v>
      </c>
      <c r="B1681" s="42" t="s">
        <v>9014</v>
      </c>
      <c r="C1681" s="30" t="s">
        <v>3468</v>
      </c>
    </row>
    <row r="1682" spans="1:3" ht="19" customHeight="1" x14ac:dyDescent="0.35">
      <c r="A1682" s="22" t="s">
        <v>1224</v>
      </c>
      <c r="B1682" s="42" t="s">
        <v>7638</v>
      </c>
      <c r="C1682" s="30" t="s">
        <v>4233</v>
      </c>
    </row>
    <row r="1683" spans="1:3" ht="19" customHeight="1" x14ac:dyDescent="0.35">
      <c r="A1683" s="22" t="s">
        <v>3751</v>
      </c>
      <c r="B1683" s="42" t="s">
        <v>1893</v>
      </c>
      <c r="C1683" s="30" t="s">
        <v>3750</v>
      </c>
    </row>
    <row r="1684" spans="1:3" ht="19" customHeight="1" x14ac:dyDescent="0.35">
      <c r="A1684" s="22" t="s">
        <v>267</v>
      </c>
      <c r="B1684" s="42" t="s">
        <v>8846</v>
      </c>
      <c r="C1684" s="30" t="s">
        <v>3470</v>
      </c>
    </row>
    <row r="1685" spans="1:3" ht="19" customHeight="1" x14ac:dyDescent="0.35">
      <c r="A1685" s="22" t="s">
        <v>651</v>
      </c>
      <c r="B1685" s="42" t="s">
        <v>10950</v>
      </c>
      <c r="C1685" s="6" t="s">
        <v>10949</v>
      </c>
    </row>
    <row r="1686" spans="1:3" ht="19" customHeight="1" x14ac:dyDescent="0.35">
      <c r="A1686" s="22" t="s">
        <v>822</v>
      </c>
      <c r="B1686" s="42" t="s">
        <v>268</v>
      </c>
      <c r="C1686" s="30" t="s">
        <v>3473</v>
      </c>
    </row>
    <row r="1687" spans="1:3" ht="19" customHeight="1" x14ac:dyDescent="0.35">
      <c r="A1687" s="22" t="s">
        <v>9077</v>
      </c>
      <c r="B1687" s="47" t="s">
        <v>9085</v>
      </c>
      <c r="C1687" s="30" t="s">
        <v>9084</v>
      </c>
    </row>
    <row r="1688" spans="1:3" ht="19" customHeight="1" x14ac:dyDescent="0.35">
      <c r="A1688" s="22" t="s">
        <v>269</v>
      </c>
      <c r="B1688" s="42" t="s">
        <v>4351</v>
      </c>
      <c r="C1688" s="30" t="s">
        <v>5947</v>
      </c>
    </row>
    <row r="1689" spans="1:3" ht="19" customHeight="1" x14ac:dyDescent="0.35">
      <c r="A1689" s="22" t="s">
        <v>2275</v>
      </c>
      <c r="B1689" s="42" t="s">
        <v>9700</v>
      </c>
      <c r="C1689" s="30" t="s">
        <v>5948</v>
      </c>
    </row>
    <row r="1690" spans="1:3" ht="19" customHeight="1" x14ac:dyDescent="0.35">
      <c r="A1690" s="22" t="s">
        <v>270</v>
      </c>
      <c r="B1690" s="42" t="s">
        <v>2680</v>
      </c>
      <c r="C1690" s="30" t="s">
        <v>3477</v>
      </c>
    </row>
    <row r="1691" spans="1:3" ht="19" customHeight="1" x14ac:dyDescent="0.35">
      <c r="A1691" s="22" t="s">
        <v>271</v>
      </c>
      <c r="B1691" s="42" t="s">
        <v>6769</v>
      </c>
      <c r="C1691" s="30" t="s">
        <v>3480</v>
      </c>
    </row>
    <row r="1692" spans="1:3" ht="19" customHeight="1" x14ac:dyDescent="0.35">
      <c r="A1692" s="22" t="s">
        <v>272</v>
      </c>
      <c r="B1692" s="42" t="s">
        <v>273</v>
      </c>
      <c r="C1692" s="30" t="s">
        <v>3481</v>
      </c>
    </row>
    <row r="1693" spans="1:3" ht="19" customHeight="1" x14ac:dyDescent="0.35">
      <c r="A1693" s="22" t="s">
        <v>274</v>
      </c>
      <c r="B1693" s="42" t="s">
        <v>2681</v>
      </c>
      <c r="C1693" s="30" t="s">
        <v>3482</v>
      </c>
    </row>
    <row r="1694" spans="1:3" ht="19" customHeight="1" x14ac:dyDescent="0.35">
      <c r="A1694" s="22" t="s">
        <v>423</v>
      </c>
      <c r="B1694" s="42" t="s">
        <v>4360</v>
      </c>
      <c r="C1694" s="30" t="s">
        <v>3845</v>
      </c>
    </row>
    <row r="1695" spans="1:3" ht="19" customHeight="1" x14ac:dyDescent="0.35">
      <c r="A1695" s="22" t="s">
        <v>275</v>
      </c>
      <c r="B1695" s="42" t="s">
        <v>11638</v>
      </c>
      <c r="C1695" s="30" t="s">
        <v>8848</v>
      </c>
    </row>
    <row r="1696" spans="1:3" ht="19" customHeight="1" x14ac:dyDescent="0.35">
      <c r="A1696" s="22" t="s">
        <v>3483</v>
      </c>
      <c r="B1696" s="42" t="s">
        <v>11455</v>
      </c>
      <c r="C1696" s="30" t="s">
        <v>3484</v>
      </c>
    </row>
    <row r="1697" spans="1:3" ht="19" customHeight="1" x14ac:dyDescent="0.35">
      <c r="A1697" s="22" t="s">
        <v>1012</v>
      </c>
      <c r="B1697" s="42" t="s">
        <v>1013</v>
      </c>
      <c r="C1697" s="30" t="s">
        <v>5949</v>
      </c>
    </row>
    <row r="1698" spans="1:3" ht="19" customHeight="1" x14ac:dyDescent="0.35">
      <c r="A1698" s="22" t="s">
        <v>10970</v>
      </c>
      <c r="B1698" s="42" t="s">
        <v>11082</v>
      </c>
      <c r="C1698" s="30" t="s">
        <v>10969</v>
      </c>
    </row>
    <row r="1699" spans="1:3" ht="19" customHeight="1" x14ac:dyDescent="0.35">
      <c r="A1699" s="22" t="s">
        <v>276</v>
      </c>
      <c r="B1699" s="42" t="s">
        <v>277</v>
      </c>
      <c r="C1699" s="30" t="s">
        <v>3485</v>
      </c>
    </row>
    <row r="1700" spans="1:3" ht="19" customHeight="1" x14ac:dyDescent="0.35">
      <c r="A1700" s="22" t="s">
        <v>3486</v>
      </c>
      <c r="B1700" s="42" t="s">
        <v>9323</v>
      </c>
      <c r="C1700" s="30" t="s">
        <v>5950</v>
      </c>
    </row>
    <row r="1701" spans="1:3" ht="19" customHeight="1" x14ac:dyDescent="0.35">
      <c r="A1701" s="22" t="s">
        <v>1857</v>
      </c>
      <c r="B1701" s="42" t="s">
        <v>1858</v>
      </c>
      <c r="C1701" s="30" t="s">
        <v>3487</v>
      </c>
    </row>
    <row r="1702" spans="1:3" ht="19" customHeight="1" x14ac:dyDescent="0.35">
      <c r="A1702" s="22" t="s">
        <v>1859</v>
      </c>
      <c r="B1702" s="42" t="s">
        <v>11643</v>
      </c>
      <c r="C1702" s="30" t="s">
        <v>3488</v>
      </c>
    </row>
    <row r="1703" spans="1:3" ht="19" customHeight="1" x14ac:dyDescent="0.35">
      <c r="A1703" s="22" t="s">
        <v>1860</v>
      </c>
      <c r="B1703" s="42" t="s">
        <v>3489</v>
      </c>
      <c r="C1703" s="30" t="s">
        <v>5951</v>
      </c>
    </row>
    <row r="1704" spans="1:3" ht="19" customHeight="1" x14ac:dyDescent="0.35">
      <c r="A1704" s="22" t="s">
        <v>1861</v>
      </c>
      <c r="B1704" s="42" t="s">
        <v>1862</v>
      </c>
      <c r="C1704" s="30" t="s">
        <v>3490</v>
      </c>
    </row>
    <row r="1705" spans="1:3" ht="19" customHeight="1" x14ac:dyDescent="0.35">
      <c r="A1705" s="22" t="s">
        <v>1863</v>
      </c>
      <c r="B1705" s="42" t="s">
        <v>11075</v>
      </c>
      <c r="C1705" s="30" t="s">
        <v>3491</v>
      </c>
    </row>
    <row r="1706" spans="1:3" ht="19" customHeight="1" x14ac:dyDescent="0.35">
      <c r="A1706" s="22" t="s">
        <v>1864</v>
      </c>
      <c r="B1706" s="42" t="s">
        <v>1865</v>
      </c>
      <c r="C1706" s="30" t="s">
        <v>3492</v>
      </c>
    </row>
    <row r="1707" spans="1:3" ht="19" customHeight="1" x14ac:dyDescent="0.35">
      <c r="A1707" s="22" t="s">
        <v>1867</v>
      </c>
      <c r="B1707" s="42" t="s">
        <v>8211</v>
      </c>
      <c r="C1707" s="30" t="s">
        <v>3493</v>
      </c>
    </row>
    <row r="1708" spans="1:3" ht="19" customHeight="1" x14ac:dyDescent="0.35">
      <c r="A1708" s="22" t="s">
        <v>1868</v>
      </c>
      <c r="B1708" s="42" t="s">
        <v>11528</v>
      </c>
      <c r="C1708" s="30" t="s">
        <v>3494</v>
      </c>
    </row>
    <row r="1709" spans="1:3" ht="19" customHeight="1" x14ac:dyDescent="0.35">
      <c r="A1709" s="22" t="s">
        <v>4990</v>
      </c>
      <c r="B1709" s="42" t="s">
        <v>9532</v>
      </c>
      <c r="C1709" s="30" t="s">
        <v>4989</v>
      </c>
    </row>
    <row r="1710" spans="1:3" ht="19" customHeight="1" x14ac:dyDescent="0.35">
      <c r="A1710" s="22" t="s">
        <v>1869</v>
      </c>
      <c r="B1710" s="42" t="s">
        <v>8850</v>
      </c>
      <c r="C1710" s="30" t="s">
        <v>3495</v>
      </c>
    </row>
    <row r="1711" spans="1:3" ht="19" customHeight="1" x14ac:dyDescent="0.35">
      <c r="A1711" s="22" t="s">
        <v>4254</v>
      </c>
      <c r="B1711" s="42" t="s">
        <v>6751</v>
      </c>
      <c r="C1711" s="30" t="s">
        <v>5952</v>
      </c>
    </row>
    <row r="1712" spans="1:3" ht="19" customHeight="1" x14ac:dyDescent="0.35">
      <c r="A1712" s="22" t="s">
        <v>1870</v>
      </c>
      <c r="B1712" s="42" t="s">
        <v>1871</v>
      </c>
      <c r="C1712" s="30" t="s">
        <v>3496</v>
      </c>
    </row>
    <row r="1713" spans="1:5" ht="19" customHeight="1" x14ac:dyDescent="0.35">
      <c r="A1713" s="22" t="s">
        <v>1872</v>
      </c>
      <c r="B1713" s="42" t="s">
        <v>11205</v>
      </c>
      <c r="C1713" s="30" t="s">
        <v>3497</v>
      </c>
    </row>
    <row r="1714" spans="1:5" ht="19" customHeight="1" x14ac:dyDescent="0.35">
      <c r="A1714" s="22" t="s">
        <v>1873</v>
      </c>
      <c r="B1714" s="42" t="s">
        <v>1874</v>
      </c>
      <c r="C1714" s="30" t="s">
        <v>3498</v>
      </c>
    </row>
    <row r="1715" spans="1:5" ht="19" customHeight="1" x14ac:dyDescent="0.35">
      <c r="A1715" s="22" t="s">
        <v>6333</v>
      </c>
      <c r="B1715" s="42" t="s">
        <v>6334</v>
      </c>
      <c r="C1715" s="30" t="s">
        <v>6332</v>
      </c>
    </row>
    <row r="1716" spans="1:5" ht="19" customHeight="1" x14ac:dyDescent="0.35">
      <c r="A1716" s="22" t="s">
        <v>1876</v>
      </c>
      <c r="B1716" s="42" t="s">
        <v>8849</v>
      </c>
      <c r="C1716" s="30" t="s">
        <v>5953</v>
      </c>
    </row>
    <row r="1717" spans="1:5" ht="19" customHeight="1" x14ac:dyDescent="0.35">
      <c r="A1717" s="22" t="s">
        <v>1877</v>
      </c>
      <c r="B1717" s="42" t="s">
        <v>1878</v>
      </c>
      <c r="C1717" s="30" t="s">
        <v>3499</v>
      </c>
    </row>
    <row r="1718" spans="1:5" ht="19" customHeight="1" x14ac:dyDescent="0.35">
      <c r="A1718" s="22" t="s">
        <v>1879</v>
      </c>
      <c r="B1718" s="42" t="s">
        <v>1880</v>
      </c>
      <c r="C1718" s="30" t="s">
        <v>3500</v>
      </c>
    </row>
    <row r="1719" spans="1:5" ht="19" customHeight="1" x14ac:dyDescent="0.35">
      <c r="A1719" s="22" t="s">
        <v>1881</v>
      </c>
      <c r="B1719" s="42" t="s">
        <v>1882</v>
      </c>
      <c r="C1719" s="30" t="s">
        <v>3501</v>
      </c>
    </row>
    <row r="1720" spans="1:5" ht="19" customHeight="1" x14ac:dyDescent="0.35">
      <c r="A1720" s="22" t="s">
        <v>4701</v>
      </c>
      <c r="B1720" s="42" t="s">
        <v>11639</v>
      </c>
      <c r="C1720" s="30" t="s">
        <v>4702</v>
      </c>
    </row>
    <row r="1721" spans="1:5" ht="19" customHeight="1" x14ac:dyDescent="0.35">
      <c r="A1721" s="22" t="s">
        <v>1883</v>
      </c>
      <c r="B1721" s="42" t="s">
        <v>1884</v>
      </c>
      <c r="C1721" s="30" t="s">
        <v>3502</v>
      </c>
    </row>
    <row r="1722" spans="1:5" ht="19" customHeight="1" x14ac:dyDescent="0.35">
      <c r="A1722" s="22" t="s">
        <v>8078</v>
      </c>
      <c r="B1722" s="42" t="s">
        <v>8079</v>
      </c>
      <c r="C1722" s="30" t="s">
        <v>8077</v>
      </c>
    </row>
    <row r="1723" spans="1:5" ht="19" customHeight="1" x14ac:dyDescent="0.35">
      <c r="A1723" s="22" t="s">
        <v>1885</v>
      </c>
      <c r="B1723" s="42" t="s">
        <v>11462</v>
      </c>
      <c r="C1723" s="30" t="s">
        <v>3503</v>
      </c>
    </row>
    <row r="1724" spans="1:5" ht="19" customHeight="1" x14ac:dyDescent="0.35">
      <c r="A1724" s="22" t="s">
        <v>301</v>
      </c>
      <c r="B1724" s="42" t="s">
        <v>9336</v>
      </c>
      <c r="C1724" s="30" t="s">
        <v>3504</v>
      </c>
    </row>
    <row r="1725" spans="1:5" ht="19" customHeight="1" x14ac:dyDescent="0.35">
      <c r="A1725" s="22" t="s">
        <v>302</v>
      </c>
      <c r="B1725" s="42" t="s">
        <v>2682</v>
      </c>
      <c r="C1725" s="30" t="s">
        <v>3505</v>
      </c>
    </row>
    <row r="1726" spans="1:5" ht="19" customHeight="1" x14ac:dyDescent="0.35">
      <c r="A1726" s="22" t="s">
        <v>9473</v>
      </c>
      <c r="B1726" s="42" t="s">
        <v>9602</v>
      </c>
      <c r="C1726" s="30" t="s">
        <v>9475</v>
      </c>
      <c r="D1726" s="103"/>
      <c r="E1726" s="104"/>
    </row>
    <row r="1727" spans="1:5" ht="19" customHeight="1" x14ac:dyDescent="0.35">
      <c r="A1727" s="22" t="s">
        <v>303</v>
      </c>
      <c r="B1727" s="42" t="s">
        <v>304</v>
      </c>
      <c r="C1727" s="30" t="s">
        <v>3506</v>
      </c>
    </row>
    <row r="1728" spans="1:5" ht="19" customHeight="1" x14ac:dyDescent="0.35">
      <c r="A1728" s="28" t="s">
        <v>9780</v>
      </c>
      <c r="B1728" s="42" t="s">
        <v>11640</v>
      </c>
      <c r="C1728" s="30" t="s">
        <v>9779</v>
      </c>
    </row>
    <row r="1729" spans="1:4" ht="19" customHeight="1" x14ac:dyDescent="0.35">
      <c r="A1729" s="22" t="s">
        <v>305</v>
      </c>
      <c r="B1729" s="42" t="s">
        <v>306</v>
      </c>
      <c r="C1729" s="30" t="s">
        <v>3507</v>
      </c>
    </row>
    <row r="1730" spans="1:4" ht="19" customHeight="1" x14ac:dyDescent="0.35">
      <c r="A1730" s="22" t="s">
        <v>307</v>
      </c>
      <c r="B1730" s="42" t="s">
        <v>4506</v>
      </c>
      <c r="C1730" s="30" t="s">
        <v>3508</v>
      </c>
    </row>
    <row r="1731" spans="1:4" ht="19" customHeight="1" x14ac:dyDescent="0.35">
      <c r="A1731" s="28" t="s">
        <v>9011</v>
      </c>
      <c r="B1731" s="42" t="s">
        <v>9015</v>
      </c>
      <c r="C1731" s="30" t="s">
        <v>9016</v>
      </c>
    </row>
    <row r="1732" spans="1:4" ht="19" customHeight="1" x14ac:dyDescent="0.35">
      <c r="A1732" s="22" t="s">
        <v>5195</v>
      </c>
      <c r="B1732" s="42" t="s">
        <v>6636</v>
      </c>
      <c r="C1732" s="30" t="s">
        <v>5194</v>
      </c>
    </row>
    <row r="1733" spans="1:4" ht="19" customHeight="1" x14ac:dyDescent="0.35">
      <c r="A1733" s="22" t="s">
        <v>3511</v>
      </c>
      <c r="B1733" s="42" t="s">
        <v>5240</v>
      </c>
      <c r="C1733" s="30" t="s">
        <v>3510</v>
      </c>
    </row>
    <row r="1734" spans="1:4" ht="19" customHeight="1" x14ac:dyDescent="0.35">
      <c r="A1734" s="22" t="s">
        <v>8669</v>
      </c>
      <c r="B1734" s="42" t="s">
        <v>8992</v>
      </c>
      <c r="C1734" s="30" t="s">
        <v>8790</v>
      </c>
    </row>
    <row r="1735" spans="1:4" ht="19" customHeight="1" x14ac:dyDescent="0.35">
      <c r="A1735" s="22" t="s">
        <v>308</v>
      </c>
      <c r="B1735" s="42" t="s">
        <v>309</v>
      </c>
      <c r="C1735" s="30" t="s">
        <v>3509</v>
      </c>
    </row>
    <row r="1736" spans="1:4" ht="19" customHeight="1" x14ac:dyDescent="0.35">
      <c r="A1736" s="22" t="s">
        <v>12074</v>
      </c>
      <c r="B1736" s="42" t="s">
        <v>12076</v>
      </c>
      <c r="C1736" s="6" t="s">
        <v>12075</v>
      </c>
    </row>
    <row r="1737" spans="1:4" ht="19" customHeight="1" x14ac:dyDescent="0.35">
      <c r="A1737" s="22" t="s">
        <v>310</v>
      </c>
      <c r="B1737" s="42" t="s">
        <v>3513</v>
      </c>
      <c r="C1737" s="30" t="s">
        <v>3512</v>
      </c>
    </row>
    <row r="1738" spans="1:4" ht="19" customHeight="1" x14ac:dyDescent="0.35">
      <c r="A1738" s="22" t="s">
        <v>311</v>
      </c>
      <c r="B1738" s="42" t="s">
        <v>312</v>
      </c>
      <c r="C1738" s="30" t="s">
        <v>3514</v>
      </c>
    </row>
    <row r="1739" spans="1:4" ht="19" customHeight="1" x14ac:dyDescent="0.35">
      <c r="A1739" s="22" t="s">
        <v>3515</v>
      </c>
      <c r="B1739" s="42" t="s">
        <v>7703</v>
      </c>
      <c r="C1739" s="30" t="s">
        <v>3516</v>
      </c>
    </row>
    <row r="1740" spans="1:4" ht="19" customHeight="1" x14ac:dyDescent="0.35">
      <c r="A1740" s="22" t="s">
        <v>9212</v>
      </c>
      <c r="B1740" s="47" t="s">
        <v>9528</v>
      </c>
      <c r="C1740" s="30" t="s">
        <v>9211</v>
      </c>
      <c r="D1740" s="103"/>
    </row>
    <row r="1741" spans="1:4" ht="19" customHeight="1" x14ac:dyDescent="0.35">
      <c r="A1741" s="22" t="s">
        <v>314</v>
      </c>
      <c r="B1741" s="42" t="s">
        <v>4700</v>
      </c>
      <c r="C1741" s="30" t="s">
        <v>3517</v>
      </c>
    </row>
    <row r="1742" spans="1:4" ht="19" customHeight="1" x14ac:dyDescent="0.35">
      <c r="A1742" s="28" t="s">
        <v>9210</v>
      </c>
      <c r="B1742" s="42" t="s">
        <v>9704</v>
      </c>
      <c r="C1742" s="30" t="s">
        <v>9209</v>
      </c>
    </row>
    <row r="1743" spans="1:4" ht="19" customHeight="1" x14ac:dyDescent="0.35">
      <c r="A1743" s="22" t="s">
        <v>7073</v>
      </c>
      <c r="B1743" s="42" t="s">
        <v>7769</v>
      </c>
      <c r="C1743" s="30" t="s">
        <v>7266</v>
      </c>
    </row>
    <row r="1744" spans="1:4" ht="19" customHeight="1" x14ac:dyDescent="0.35">
      <c r="A1744" s="22" t="s">
        <v>317</v>
      </c>
      <c r="B1744" s="42" t="s">
        <v>4871</v>
      </c>
      <c r="C1744" s="30" t="s">
        <v>3519</v>
      </c>
    </row>
    <row r="1745" spans="1:3" ht="19" customHeight="1" x14ac:dyDescent="0.35">
      <c r="A1745" s="22" t="s">
        <v>318</v>
      </c>
      <c r="B1745" s="42" t="s">
        <v>9705</v>
      </c>
      <c r="C1745" s="30" t="s">
        <v>3520</v>
      </c>
    </row>
    <row r="1746" spans="1:3" ht="19" customHeight="1" x14ac:dyDescent="0.35">
      <c r="A1746" s="22" t="s">
        <v>319</v>
      </c>
      <c r="B1746" s="42" t="s">
        <v>320</v>
      </c>
      <c r="C1746" s="30" t="s">
        <v>3521</v>
      </c>
    </row>
    <row r="1747" spans="1:3" ht="19" customHeight="1" x14ac:dyDescent="0.35">
      <c r="A1747" s="22" t="s">
        <v>1934</v>
      </c>
      <c r="B1747" s="42" t="s">
        <v>1935</v>
      </c>
      <c r="C1747" s="30" t="s">
        <v>5954</v>
      </c>
    </row>
    <row r="1748" spans="1:3" ht="19" customHeight="1" x14ac:dyDescent="0.35">
      <c r="A1748" s="22" t="s">
        <v>9662</v>
      </c>
      <c r="B1748" s="42" t="s">
        <v>9663</v>
      </c>
      <c r="C1748" s="38" t="s">
        <v>9661</v>
      </c>
    </row>
    <row r="1749" spans="1:3" ht="19" customHeight="1" x14ac:dyDescent="0.35">
      <c r="A1749" s="22" t="s">
        <v>1887</v>
      </c>
      <c r="B1749" s="42" t="s">
        <v>1888</v>
      </c>
      <c r="C1749" s="30" t="s">
        <v>3744</v>
      </c>
    </row>
    <row r="1750" spans="1:3" ht="19" customHeight="1" x14ac:dyDescent="0.35">
      <c r="A1750" s="22" t="s">
        <v>9689</v>
      </c>
      <c r="B1750" s="42" t="s">
        <v>9690</v>
      </c>
      <c r="C1750" s="30" t="s">
        <v>9688</v>
      </c>
    </row>
    <row r="1751" spans="1:3" ht="19" customHeight="1" x14ac:dyDescent="0.35">
      <c r="A1751" s="22" t="s">
        <v>1936</v>
      </c>
      <c r="B1751" s="42" t="s">
        <v>3555</v>
      </c>
      <c r="C1751" s="30" t="s">
        <v>3554</v>
      </c>
    </row>
    <row r="1752" spans="1:3" ht="19" customHeight="1" x14ac:dyDescent="0.35">
      <c r="A1752" s="22" t="s">
        <v>4831</v>
      </c>
      <c r="B1752" s="42" t="s">
        <v>6676</v>
      </c>
      <c r="C1752" s="30" t="s">
        <v>5955</v>
      </c>
    </row>
    <row r="1753" spans="1:3" ht="19" customHeight="1" x14ac:dyDescent="0.35">
      <c r="A1753" s="22" t="s">
        <v>1937</v>
      </c>
      <c r="B1753" s="42" t="s">
        <v>1938</v>
      </c>
      <c r="C1753" s="30" t="s">
        <v>3556</v>
      </c>
    </row>
    <row r="1754" spans="1:3" ht="19" customHeight="1" x14ac:dyDescent="0.35">
      <c r="A1754" s="22" t="s">
        <v>4264</v>
      </c>
      <c r="B1754" s="42" t="s">
        <v>4491</v>
      </c>
      <c r="C1754" s="30" t="s">
        <v>4266</v>
      </c>
    </row>
    <row r="1755" spans="1:3" ht="19" customHeight="1" x14ac:dyDescent="0.35">
      <c r="A1755" s="22" t="s">
        <v>1515</v>
      </c>
      <c r="B1755" s="42" t="s">
        <v>2766</v>
      </c>
      <c r="C1755" s="30" t="s">
        <v>3557</v>
      </c>
    </row>
    <row r="1756" spans="1:3" ht="19" customHeight="1" x14ac:dyDescent="0.35">
      <c r="A1756" s="22" t="s">
        <v>1892</v>
      </c>
      <c r="B1756" s="42" t="s">
        <v>9337</v>
      </c>
      <c r="C1756" s="30" t="s">
        <v>3749</v>
      </c>
    </row>
    <row r="1757" spans="1:3" ht="19" customHeight="1" x14ac:dyDescent="0.35">
      <c r="A1757" s="22" t="s">
        <v>6182</v>
      </c>
      <c r="B1757" s="42" t="s">
        <v>6183</v>
      </c>
      <c r="C1757" s="30" t="s">
        <v>6181</v>
      </c>
    </row>
    <row r="1758" spans="1:3" ht="19" customHeight="1" x14ac:dyDescent="0.35">
      <c r="A1758" s="22" t="s">
        <v>1939</v>
      </c>
      <c r="B1758" s="42" t="s">
        <v>1940</v>
      </c>
      <c r="C1758" s="30" t="s">
        <v>3558</v>
      </c>
    </row>
    <row r="1759" spans="1:3" ht="19" customHeight="1" x14ac:dyDescent="0.35">
      <c r="A1759" s="22" t="s">
        <v>6298</v>
      </c>
      <c r="B1759" s="42" t="s">
        <v>6299</v>
      </c>
      <c r="C1759" s="30" t="s">
        <v>6297</v>
      </c>
    </row>
    <row r="1760" spans="1:3" ht="19" customHeight="1" x14ac:dyDescent="0.35">
      <c r="A1760" s="22" t="s">
        <v>1222</v>
      </c>
      <c r="B1760" s="42" t="s">
        <v>1223</v>
      </c>
      <c r="C1760" s="30" t="s">
        <v>3559</v>
      </c>
    </row>
    <row r="1761" spans="1:5" ht="19" customHeight="1" x14ac:dyDescent="0.35">
      <c r="A1761" s="22" t="s">
        <v>5147</v>
      </c>
      <c r="B1761" s="48" t="s">
        <v>5148</v>
      </c>
      <c r="C1761" s="40" t="s">
        <v>5149</v>
      </c>
    </row>
    <row r="1762" spans="1:5" ht="19" customHeight="1" x14ac:dyDescent="0.35">
      <c r="A1762" s="22" t="s">
        <v>1205</v>
      </c>
      <c r="B1762" s="42" t="s">
        <v>4445</v>
      </c>
      <c r="C1762" s="30" t="s">
        <v>2830</v>
      </c>
    </row>
    <row r="1763" spans="1:5" ht="19" customHeight="1" x14ac:dyDescent="0.35">
      <c r="A1763" s="22" t="s">
        <v>4637</v>
      </c>
      <c r="B1763" s="42" t="s">
        <v>4710</v>
      </c>
      <c r="C1763" s="30" t="s">
        <v>4638</v>
      </c>
    </row>
    <row r="1764" spans="1:5" ht="19" customHeight="1" x14ac:dyDescent="0.35">
      <c r="A1764" s="217" t="s">
        <v>9707</v>
      </c>
      <c r="B1764" s="118" t="s">
        <v>9708</v>
      </c>
      <c r="C1764" s="30" t="s">
        <v>9706</v>
      </c>
      <c r="D1764" s="103"/>
    </row>
    <row r="1765" spans="1:5" ht="19" customHeight="1" x14ac:dyDescent="0.35">
      <c r="A1765" s="22" t="s">
        <v>7648</v>
      </c>
      <c r="B1765" s="42" t="s">
        <v>7659</v>
      </c>
      <c r="C1765" s="30" t="s">
        <v>7660</v>
      </c>
    </row>
    <row r="1766" spans="1:5" ht="19" customHeight="1" x14ac:dyDescent="0.35">
      <c r="A1766" s="22" t="s">
        <v>9474</v>
      </c>
      <c r="B1766" s="42" t="s">
        <v>9480</v>
      </c>
      <c r="C1766" s="30" t="s">
        <v>9479</v>
      </c>
      <c r="D1766" s="103"/>
      <c r="E1766" s="104"/>
    </row>
    <row r="1767" spans="1:5" ht="19" customHeight="1" x14ac:dyDescent="0.35">
      <c r="A1767" s="22" t="s">
        <v>1941</v>
      </c>
      <c r="B1767" s="42" t="s">
        <v>1942</v>
      </c>
      <c r="C1767" s="30" t="s">
        <v>3562</v>
      </c>
    </row>
    <row r="1768" spans="1:5" ht="19" customHeight="1" x14ac:dyDescent="0.35">
      <c r="A1768" s="22" t="s">
        <v>1943</v>
      </c>
      <c r="B1768" s="42" t="s">
        <v>1944</v>
      </c>
      <c r="C1768" s="30" t="s">
        <v>3563</v>
      </c>
    </row>
    <row r="1769" spans="1:5" ht="19" customHeight="1" x14ac:dyDescent="0.35">
      <c r="A1769" s="22" t="s">
        <v>1945</v>
      </c>
      <c r="B1769" s="42" t="s">
        <v>3565</v>
      </c>
      <c r="C1769" s="30" t="s">
        <v>3564</v>
      </c>
    </row>
    <row r="1770" spans="1:5" ht="19" customHeight="1" x14ac:dyDescent="0.35">
      <c r="A1770" s="22" t="s">
        <v>1946</v>
      </c>
      <c r="B1770" s="42" t="s">
        <v>10354</v>
      </c>
      <c r="C1770" s="30" t="s">
        <v>10355</v>
      </c>
    </row>
    <row r="1771" spans="1:5" ht="19" customHeight="1" x14ac:dyDescent="0.35">
      <c r="A1771" s="22" t="s">
        <v>1947</v>
      </c>
      <c r="B1771" s="42" t="s">
        <v>1948</v>
      </c>
      <c r="C1771" s="30" t="s">
        <v>3566</v>
      </c>
    </row>
    <row r="1772" spans="1:5" ht="19" customHeight="1" x14ac:dyDescent="0.35">
      <c r="A1772" s="22" t="s">
        <v>1949</v>
      </c>
      <c r="B1772" s="42" t="s">
        <v>7062</v>
      </c>
      <c r="C1772" s="30" t="s">
        <v>3567</v>
      </c>
    </row>
    <row r="1773" spans="1:5" ht="19" customHeight="1" x14ac:dyDescent="0.35">
      <c r="A1773" s="22" t="s">
        <v>1217</v>
      </c>
      <c r="B1773" s="42" t="s">
        <v>4438</v>
      </c>
      <c r="C1773" s="30" t="s">
        <v>2849</v>
      </c>
    </row>
    <row r="1774" spans="1:5" ht="19" customHeight="1" x14ac:dyDescent="0.35">
      <c r="A1774" s="22" t="s">
        <v>6242</v>
      </c>
      <c r="B1774" s="42" t="s">
        <v>10356</v>
      </c>
      <c r="C1774" s="30" t="s">
        <v>6347</v>
      </c>
    </row>
    <row r="1775" spans="1:5" ht="19" customHeight="1" x14ac:dyDescent="0.35">
      <c r="A1775" s="22" t="s">
        <v>5248</v>
      </c>
      <c r="B1775" s="42" t="s">
        <v>7812</v>
      </c>
      <c r="C1775" s="30" t="s">
        <v>5249</v>
      </c>
    </row>
    <row r="1776" spans="1:5" ht="19" customHeight="1" x14ac:dyDescent="0.35">
      <c r="A1776" s="22" t="s">
        <v>6140</v>
      </c>
      <c r="B1776" s="42" t="s">
        <v>6141</v>
      </c>
      <c r="C1776" s="30" t="s">
        <v>6139</v>
      </c>
    </row>
    <row r="1777" spans="1:5" ht="19" customHeight="1" x14ac:dyDescent="0.35">
      <c r="A1777" s="22" t="s">
        <v>4899</v>
      </c>
      <c r="B1777" s="42" t="s">
        <v>4929</v>
      </c>
      <c r="C1777" s="30" t="s">
        <v>4928</v>
      </c>
    </row>
    <row r="1778" spans="1:5" ht="19" customHeight="1" x14ac:dyDescent="0.35">
      <c r="A1778" s="22" t="s">
        <v>3813</v>
      </c>
      <c r="B1778" s="42" t="s">
        <v>1228</v>
      </c>
      <c r="C1778" s="30" t="s">
        <v>3812</v>
      </c>
    </row>
    <row r="1779" spans="1:5" ht="19" customHeight="1" x14ac:dyDescent="0.35">
      <c r="A1779" s="22" t="s">
        <v>4904</v>
      </c>
      <c r="B1779" s="42" t="s">
        <v>4923</v>
      </c>
      <c r="C1779" s="30" t="s">
        <v>4924</v>
      </c>
    </row>
    <row r="1780" spans="1:5" ht="19" customHeight="1" x14ac:dyDescent="0.35">
      <c r="A1780" s="22" t="s">
        <v>2223</v>
      </c>
      <c r="B1780" s="42" t="s">
        <v>4704</v>
      </c>
      <c r="C1780" s="30" t="s">
        <v>3583</v>
      </c>
    </row>
    <row r="1781" spans="1:5" ht="19" customHeight="1" x14ac:dyDescent="0.35">
      <c r="A1781" s="22" t="s">
        <v>1231</v>
      </c>
      <c r="B1781" s="42" t="s">
        <v>3817</v>
      </c>
      <c r="C1781" s="30" t="s">
        <v>3816</v>
      </c>
    </row>
    <row r="1782" spans="1:5" ht="19" customHeight="1" x14ac:dyDescent="0.35">
      <c r="A1782" s="22" t="s">
        <v>2224</v>
      </c>
      <c r="B1782" s="42" t="s">
        <v>4518</v>
      </c>
      <c r="C1782" s="30" t="s">
        <v>3584</v>
      </c>
      <c r="D1782" s="30" t="s">
        <v>3582</v>
      </c>
    </row>
    <row r="1783" spans="1:5" ht="19" customHeight="1" x14ac:dyDescent="0.35">
      <c r="A1783" s="101" t="s">
        <v>9302</v>
      </c>
      <c r="B1783" s="118" t="s">
        <v>10951</v>
      </c>
      <c r="C1783" s="30" t="s">
        <v>9301</v>
      </c>
      <c r="D1783" s="103"/>
      <c r="E1783" s="104"/>
    </row>
    <row r="1784" spans="1:5" ht="19" customHeight="1" x14ac:dyDescent="0.35">
      <c r="A1784" s="22" t="s">
        <v>8545</v>
      </c>
      <c r="B1784" s="42" t="s">
        <v>8547</v>
      </c>
      <c r="C1784" s="30" t="s">
        <v>8546</v>
      </c>
    </row>
    <row r="1785" spans="1:5" ht="19" customHeight="1" x14ac:dyDescent="0.35">
      <c r="A1785" s="22" t="s">
        <v>5070</v>
      </c>
      <c r="B1785" s="42" t="s">
        <v>5071</v>
      </c>
      <c r="C1785" s="30" t="s">
        <v>5072</v>
      </c>
    </row>
    <row r="1786" spans="1:5" ht="19" customHeight="1" x14ac:dyDescent="0.35">
      <c r="A1786" s="22" t="s">
        <v>4884</v>
      </c>
      <c r="B1786" s="42" t="s">
        <v>4920</v>
      </c>
      <c r="C1786" s="30" t="s">
        <v>5969</v>
      </c>
    </row>
    <row r="1787" spans="1:5" ht="19" customHeight="1" x14ac:dyDescent="0.35">
      <c r="A1787" s="22" t="s">
        <v>5192</v>
      </c>
      <c r="B1787" s="42" t="s">
        <v>5193</v>
      </c>
      <c r="C1787" s="30" t="s">
        <v>5191</v>
      </c>
    </row>
    <row r="1788" spans="1:5" ht="19" customHeight="1" x14ac:dyDescent="0.35">
      <c r="A1788" s="22" t="s">
        <v>5062</v>
      </c>
      <c r="B1788" s="42" t="s">
        <v>5063</v>
      </c>
      <c r="C1788" s="30" t="s">
        <v>5064</v>
      </c>
    </row>
    <row r="1789" spans="1:5" ht="19" customHeight="1" x14ac:dyDescent="0.35">
      <c r="A1789" s="22" t="s">
        <v>2226</v>
      </c>
      <c r="B1789" s="42" t="s">
        <v>4705</v>
      </c>
      <c r="C1789" s="30" t="s">
        <v>3585</v>
      </c>
    </row>
    <row r="1790" spans="1:5" ht="19" customHeight="1" x14ac:dyDescent="0.35">
      <c r="A1790" s="22" t="s">
        <v>2227</v>
      </c>
      <c r="B1790" s="42" t="s">
        <v>2228</v>
      </c>
      <c r="C1790" s="30" t="s">
        <v>3586</v>
      </c>
    </row>
    <row r="1791" spans="1:5" ht="19" customHeight="1" x14ac:dyDescent="0.35">
      <c r="A1791" s="22" t="s">
        <v>2173</v>
      </c>
      <c r="B1791" s="42" t="s">
        <v>11234</v>
      </c>
      <c r="C1791" s="30" t="s">
        <v>11078</v>
      </c>
    </row>
    <row r="1792" spans="1:5" ht="19" customHeight="1" x14ac:dyDescent="0.35">
      <c r="A1792" s="22" t="s">
        <v>4625</v>
      </c>
      <c r="B1792" s="42" t="s">
        <v>6673</v>
      </c>
      <c r="C1792" s="30" t="s">
        <v>4624</v>
      </c>
    </row>
    <row r="1793" spans="1:4" ht="19" customHeight="1" x14ac:dyDescent="0.35">
      <c r="A1793" s="22" t="s">
        <v>2229</v>
      </c>
      <c r="B1793" s="42" t="s">
        <v>3589</v>
      </c>
      <c r="C1793" s="30" t="s">
        <v>3588</v>
      </c>
    </row>
    <row r="1794" spans="1:4" ht="19" customHeight="1" x14ac:dyDescent="0.35">
      <c r="A1794" s="22" t="s">
        <v>6322</v>
      </c>
      <c r="B1794" s="42" t="s">
        <v>6323</v>
      </c>
      <c r="C1794" s="30" t="s">
        <v>6321</v>
      </c>
    </row>
    <row r="1795" spans="1:4" ht="19" customHeight="1" x14ac:dyDescent="0.35">
      <c r="A1795" s="22" t="s">
        <v>6230</v>
      </c>
      <c r="B1795" s="42" t="s">
        <v>9339</v>
      </c>
      <c r="C1795" s="30" t="s">
        <v>6219</v>
      </c>
    </row>
    <row r="1796" spans="1:4" ht="19" customHeight="1" x14ac:dyDescent="0.35">
      <c r="A1796" s="22" t="s">
        <v>6229</v>
      </c>
      <c r="B1796" s="42" t="s">
        <v>7815</v>
      </c>
      <c r="C1796" s="30" t="s">
        <v>6215</v>
      </c>
    </row>
    <row r="1797" spans="1:4" ht="19" customHeight="1" x14ac:dyDescent="0.35">
      <c r="A1797" s="22" t="s">
        <v>6233</v>
      </c>
      <c r="B1797" s="42" t="s">
        <v>9340</v>
      </c>
      <c r="C1797" s="30" t="s">
        <v>6216</v>
      </c>
    </row>
    <row r="1798" spans="1:4" ht="19" customHeight="1" x14ac:dyDescent="0.35">
      <c r="A1798" s="22" t="s">
        <v>6231</v>
      </c>
      <c r="B1798" s="42" t="s">
        <v>9341</v>
      </c>
      <c r="C1798" s="30" t="s">
        <v>6218</v>
      </c>
    </row>
    <row r="1799" spans="1:4" ht="19" customHeight="1" x14ac:dyDescent="0.35">
      <c r="A1799" s="22" t="s">
        <v>7654</v>
      </c>
      <c r="B1799" s="42" t="s">
        <v>9876</v>
      </c>
      <c r="C1799" s="30" t="s">
        <v>7662</v>
      </c>
      <c r="D1799" s="30" t="s">
        <v>8213</v>
      </c>
    </row>
    <row r="1800" spans="1:4" ht="19" customHeight="1" x14ac:dyDescent="0.35">
      <c r="A1800" s="22" t="s">
        <v>8689</v>
      </c>
      <c r="B1800" s="42" t="s">
        <v>9039</v>
      </c>
      <c r="C1800" s="30" t="s">
        <v>8818</v>
      </c>
    </row>
    <row r="1801" spans="1:4" ht="19" customHeight="1" x14ac:dyDescent="0.35">
      <c r="A1801" s="22" t="s">
        <v>6365</v>
      </c>
      <c r="B1801" s="42" t="s">
        <v>7647</v>
      </c>
      <c r="C1801" s="30" t="s">
        <v>6364</v>
      </c>
      <c r="D1801" s="30" t="s">
        <v>6697</v>
      </c>
    </row>
    <row r="1802" spans="1:4" ht="19" customHeight="1" x14ac:dyDescent="0.35">
      <c r="A1802" s="22" t="s">
        <v>5012</v>
      </c>
      <c r="B1802" s="42" t="s">
        <v>12558</v>
      </c>
      <c r="C1802" s="30" t="s">
        <v>5041</v>
      </c>
    </row>
    <row r="1803" spans="1:4" ht="19" customHeight="1" x14ac:dyDescent="0.35">
      <c r="A1803" s="22" t="s">
        <v>6232</v>
      </c>
      <c r="B1803" s="42" t="s">
        <v>9338</v>
      </c>
      <c r="C1803" s="30" t="s">
        <v>6217</v>
      </c>
    </row>
    <row r="1804" spans="1:4" ht="19" customHeight="1" x14ac:dyDescent="0.35">
      <c r="A1804" s="22" t="s">
        <v>2231</v>
      </c>
      <c r="B1804" s="42" t="s">
        <v>4529</v>
      </c>
      <c r="C1804" s="30" t="s">
        <v>3590</v>
      </c>
    </row>
    <row r="1805" spans="1:4" ht="19" customHeight="1" x14ac:dyDescent="0.35">
      <c r="A1805" s="22" t="s">
        <v>2232</v>
      </c>
      <c r="B1805" s="42" t="s">
        <v>2233</v>
      </c>
      <c r="C1805" s="30" t="s">
        <v>3591</v>
      </c>
    </row>
    <row r="1806" spans="1:4" ht="19" customHeight="1" x14ac:dyDescent="0.35">
      <c r="A1806" s="22" t="s">
        <v>2234</v>
      </c>
      <c r="B1806" s="42" t="s">
        <v>8853</v>
      </c>
      <c r="C1806" s="30" t="s">
        <v>3592</v>
      </c>
    </row>
    <row r="1807" spans="1:4" ht="19" customHeight="1" x14ac:dyDescent="0.35">
      <c r="A1807" s="22" t="s">
        <v>1750</v>
      </c>
      <c r="B1807" s="42" t="s">
        <v>8212</v>
      </c>
      <c r="C1807" s="30" t="s">
        <v>3615</v>
      </c>
    </row>
    <row r="1808" spans="1:4" ht="19" customHeight="1" x14ac:dyDescent="0.35">
      <c r="A1808" s="22" t="s">
        <v>8984</v>
      </c>
      <c r="B1808" s="42" t="s">
        <v>4483</v>
      </c>
      <c r="C1808" s="30" t="s">
        <v>2774</v>
      </c>
    </row>
    <row r="1809" spans="1:3" ht="19" customHeight="1" x14ac:dyDescent="0.35">
      <c r="A1809" s="22" t="s">
        <v>1751</v>
      </c>
      <c r="B1809" s="42" t="s">
        <v>1752</v>
      </c>
      <c r="C1809" s="30" t="s">
        <v>3616</v>
      </c>
    </row>
    <row r="1810" spans="1:3" ht="19" customHeight="1" x14ac:dyDescent="0.35">
      <c r="A1810" s="22" t="s">
        <v>1753</v>
      </c>
      <c r="B1810" s="42" t="s">
        <v>1754</v>
      </c>
      <c r="C1810" s="30" t="s">
        <v>3617</v>
      </c>
    </row>
    <row r="1811" spans="1:3" ht="19" customHeight="1" x14ac:dyDescent="0.35">
      <c r="A1811" s="22" t="s">
        <v>1755</v>
      </c>
      <c r="B1811" s="42" t="s">
        <v>1756</v>
      </c>
      <c r="C1811" s="30" t="s">
        <v>3618</v>
      </c>
    </row>
    <row r="1812" spans="1:3" ht="19" customHeight="1" x14ac:dyDescent="0.35">
      <c r="A1812" s="22" t="s">
        <v>1757</v>
      </c>
      <c r="B1812" s="42" t="s">
        <v>1758</v>
      </c>
      <c r="C1812" s="30" t="s">
        <v>5972</v>
      </c>
    </row>
    <row r="1813" spans="1:3" ht="19" customHeight="1" x14ac:dyDescent="0.35">
      <c r="A1813" s="22" t="s">
        <v>3620</v>
      </c>
      <c r="B1813" s="42" t="s">
        <v>6770</v>
      </c>
      <c r="C1813" s="30" t="s">
        <v>3619</v>
      </c>
    </row>
    <row r="1814" spans="1:3" ht="19" customHeight="1" x14ac:dyDescent="0.35">
      <c r="A1814" s="22" t="s">
        <v>1461</v>
      </c>
      <c r="B1814" s="42" t="s">
        <v>4475</v>
      </c>
      <c r="C1814" s="30" t="s">
        <v>5973</v>
      </c>
    </row>
    <row r="1815" spans="1:3" ht="19" customHeight="1" x14ac:dyDescent="0.35">
      <c r="A1815" s="22" t="s">
        <v>1759</v>
      </c>
      <c r="B1815" s="42" t="s">
        <v>1760</v>
      </c>
      <c r="C1815" s="30" t="s">
        <v>5974</v>
      </c>
    </row>
    <row r="1816" spans="1:3" ht="19" customHeight="1" x14ac:dyDescent="0.35">
      <c r="A1816" s="22" t="s">
        <v>1761</v>
      </c>
      <c r="B1816" s="42" t="s">
        <v>8218</v>
      </c>
      <c r="C1816" s="30" t="s">
        <v>3621</v>
      </c>
    </row>
    <row r="1817" spans="1:3" ht="19" customHeight="1" x14ac:dyDescent="0.35">
      <c r="A1817" s="22" t="s">
        <v>3623</v>
      </c>
      <c r="B1817" s="42" t="s">
        <v>1762</v>
      </c>
      <c r="C1817" s="30" t="s">
        <v>3622</v>
      </c>
    </row>
    <row r="1818" spans="1:3" ht="19" customHeight="1" x14ac:dyDescent="0.35">
      <c r="A1818" s="22" t="s">
        <v>1763</v>
      </c>
      <c r="B1818" s="42" t="s">
        <v>4807</v>
      </c>
      <c r="C1818" s="30" t="s">
        <v>3624</v>
      </c>
    </row>
    <row r="1819" spans="1:3" ht="19" customHeight="1" x14ac:dyDescent="0.35">
      <c r="A1819" s="22" t="s">
        <v>1764</v>
      </c>
      <c r="B1819" s="42" t="s">
        <v>1765</v>
      </c>
      <c r="C1819" s="30" t="s">
        <v>3625</v>
      </c>
    </row>
    <row r="1820" spans="1:3" ht="19" customHeight="1" x14ac:dyDescent="0.35">
      <c r="A1820" s="22" t="s">
        <v>1766</v>
      </c>
      <c r="B1820" s="42" t="s">
        <v>1767</v>
      </c>
      <c r="C1820" s="30" t="s">
        <v>5975</v>
      </c>
    </row>
    <row r="1821" spans="1:3" ht="19" customHeight="1" x14ac:dyDescent="0.35">
      <c r="A1821" s="22" t="s">
        <v>1768</v>
      </c>
      <c r="B1821" s="42" t="s">
        <v>1769</v>
      </c>
      <c r="C1821" s="30" t="s">
        <v>3626</v>
      </c>
    </row>
    <row r="1822" spans="1:3" ht="19" customHeight="1" x14ac:dyDescent="0.35">
      <c r="A1822" s="22" t="s">
        <v>1770</v>
      </c>
      <c r="B1822" s="42" t="s">
        <v>1771</v>
      </c>
      <c r="C1822" s="30" t="s">
        <v>3627</v>
      </c>
    </row>
    <row r="1823" spans="1:3" ht="19" customHeight="1" x14ac:dyDescent="0.35">
      <c r="A1823" s="22" t="s">
        <v>1772</v>
      </c>
      <c r="B1823" s="42" t="s">
        <v>1773</v>
      </c>
      <c r="C1823" s="30" t="s">
        <v>3628</v>
      </c>
    </row>
    <row r="1824" spans="1:3" ht="19" customHeight="1" x14ac:dyDescent="0.35">
      <c r="A1824" s="22" t="s">
        <v>1774</v>
      </c>
      <c r="B1824" s="42" t="s">
        <v>1775</v>
      </c>
      <c r="C1824" s="30" t="s">
        <v>3629</v>
      </c>
    </row>
    <row r="1825" spans="1:8" ht="19" customHeight="1" x14ac:dyDescent="0.35">
      <c r="A1825" s="22" t="s">
        <v>1776</v>
      </c>
      <c r="B1825" s="42" t="s">
        <v>1777</v>
      </c>
      <c r="C1825" s="30" t="s">
        <v>3630</v>
      </c>
    </row>
    <row r="1826" spans="1:8" ht="19" customHeight="1" x14ac:dyDescent="0.35">
      <c r="A1826" s="22" t="s">
        <v>1778</v>
      </c>
      <c r="B1826" s="42" t="s">
        <v>7357</v>
      </c>
      <c r="C1826" s="30" t="s">
        <v>3631</v>
      </c>
      <c r="H1826" s="30"/>
    </row>
    <row r="1827" spans="1:8" ht="19" customHeight="1" x14ac:dyDescent="0.35">
      <c r="A1827" s="22" t="s">
        <v>7064</v>
      </c>
      <c r="B1827" s="42" t="s">
        <v>7765</v>
      </c>
      <c r="C1827" s="30" t="s">
        <v>7063</v>
      </c>
    </row>
    <row r="1828" spans="1:8" ht="19" customHeight="1" x14ac:dyDescent="0.35">
      <c r="A1828" s="22" t="s">
        <v>1779</v>
      </c>
      <c r="B1828" s="42" t="s">
        <v>1780</v>
      </c>
      <c r="C1828" s="30" t="s">
        <v>3632</v>
      </c>
    </row>
    <row r="1829" spans="1:8" ht="19" customHeight="1" x14ac:dyDescent="0.35">
      <c r="A1829" s="22" t="s">
        <v>1783</v>
      </c>
      <c r="B1829" s="42" t="s">
        <v>2052</v>
      </c>
      <c r="C1829" s="30" t="s">
        <v>3634</v>
      </c>
    </row>
    <row r="1830" spans="1:8" ht="19" customHeight="1" x14ac:dyDescent="0.35">
      <c r="A1830" s="22" t="s">
        <v>2053</v>
      </c>
      <c r="B1830" s="42" t="s">
        <v>11477</v>
      </c>
      <c r="C1830" s="30" t="s">
        <v>3635</v>
      </c>
    </row>
    <row r="1831" spans="1:8" ht="19" customHeight="1" x14ac:dyDescent="0.35">
      <c r="A1831" s="22" t="s">
        <v>3637</v>
      </c>
      <c r="B1831" s="42" t="s">
        <v>4708</v>
      </c>
      <c r="C1831" s="30" t="s">
        <v>3636</v>
      </c>
    </row>
    <row r="1832" spans="1:8" ht="19" customHeight="1" x14ac:dyDescent="0.35">
      <c r="A1832" s="22" t="s">
        <v>6264</v>
      </c>
      <c r="B1832" s="42" t="s">
        <v>6265</v>
      </c>
      <c r="C1832" s="30" t="s">
        <v>6263</v>
      </c>
      <c r="D1832" s="30"/>
    </row>
    <row r="1833" spans="1:8" ht="19" customHeight="1" x14ac:dyDescent="0.35">
      <c r="A1833" s="22" t="s">
        <v>8000</v>
      </c>
      <c r="B1833" s="42" t="s">
        <v>8001</v>
      </c>
      <c r="C1833" s="30" t="s">
        <v>7999</v>
      </c>
    </row>
    <row r="1834" spans="1:8" ht="19" customHeight="1" x14ac:dyDescent="0.35">
      <c r="A1834" s="22" t="s">
        <v>4744</v>
      </c>
      <c r="B1834" s="42" t="s">
        <v>4798</v>
      </c>
      <c r="C1834" s="30" t="s">
        <v>5976</v>
      </c>
    </row>
    <row r="1835" spans="1:8" ht="19" customHeight="1" x14ac:dyDescent="0.35">
      <c r="A1835" s="22" t="s">
        <v>8692</v>
      </c>
      <c r="B1835" s="42" t="s">
        <v>8989</v>
      </c>
      <c r="C1835" s="30" t="s">
        <v>8694</v>
      </c>
    </row>
    <row r="1836" spans="1:8" ht="19" customHeight="1" x14ac:dyDescent="0.35">
      <c r="A1836" s="22" t="s">
        <v>6348</v>
      </c>
      <c r="B1836" s="42" t="s">
        <v>6250</v>
      </c>
      <c r="C1836" s="30" t="s">
        <v>6249</v>
      </c>
    </row>
    <row r="1837" spans="1:8" ht="19" customHeight="1" x14ac:dyDescent="0.35">
      <c r="A1837" s="22" t="s">
        <v>5200</v>
      </c>
      <c r="B1837" s="42" t="s">
        <v>11476</v>
      </c>
      <c r="C1837" s="30" t="s">
        <v>5199</v>
      </c>
    </row>
    <row r="1838" spans="1:8" ht="19" customHeight="1" x14ac:dyDescent="0.35">
      <c r="A1838" s="22" t="s">
        <v>6357</v>
      </c>
      <c r="B1838" s="42" t="s">
        <v>6358</v>
      </c>
      <c r="C1838" s="30" t="s">
        <v>6356</v>
      </c>
    </row>
    <row r="1839" spans="1:8" ht="19" customHeight="1" x14ac:dyDescent="0.35">
      <c r="A1839" s="22" t="s">
        <v>2057</v>
      </c>
      <c r="B1839" s="42" t="s">
        <v>2058</v>
      </c>
      <c r="C1839" s="30" t="s">
        <v>5977</v>
      </c>
    </row>
    <row r="1840" spans="1:8" ht="19" customHeight="1" x14ac:dyDescent="0.35">
      <c r="A1840" s="22" t="s">
        <v>5018</v>
      </c>
      <c r="B1840" s="42" t="s">
        <v>12555</v>
      </c>
      <c r="C1840" s="30" t="s">
        <v>5023</v>
      </c>
    </row>
    <row r="1841" spans="1:35" ht="19" customHeight="1" x14ac:dyDescent="0.35">
      <c r="A1841" s="22" t="s">
        <v>8729</v>
      </c>
      <c r="B1841" s="42" t="s">
        <v>8998</v>
      </c>
      <c r="C1841" s="30" t="s">
        <v>8728</v>
      </c>
      <c r="D1841" s="30" t="s">
        <v>8854</v>
      </c>
    </row>
    <row r="1842" spans="1:35" ht="19" customHeight="1" x14ac:dyDescent="0.35">
      <c r="A1842" s="22" t="s">
        <v>747</v>
      </c>
      <c r="B1842" s="42" t="s">
        <v>748</v>
      </c>
      <c r="C1842" s="30" t="s">
        <v>2897</v>
      </c>
    </row>
    <row r="1843" spans="1:35" s="28" customFormat="1" ht="19" customHeight="1" x14ac:dyDescent="0.35">
      <c r="A1843" s="22" t="s">
        <v>8757</v>
      </c>
      <c r="B1843" s="47" t="s">
        <v>10952</v>
      </c>
      <c r="C1843" s="80" t="s">
        <v>8768</v>
      </c>
      <c r="E1843" s="22"/>
      <c r="F1843" s="79"/>
      <c r="I1843" s="79"/>
      <c r="J1843" s="79"/>
      <c r="K1843" s="79"/>
      <c r="L1843" s="79"/>
      <c r="M1843" s="79"/>
      <c r="N1843" s="79"/>
      <c r="O1843" s="79"/>
      <c r="Q1843" s="79"/>
      <c r="R1843" s="79"/>
      <c r="S1843" s="79"/>
      <c r="T1843" s="79"/>
      <c r="U1843" s="79"/>
      <c r="V1843" s="79"/>
      <c r="W1843" s="79"/>
      <c r="X1843" s="79"/>
      <c r="Y1843" s="79"/>
      <c r="Z1843" s="79"/>
      <c r="AI1843" s="79"/>
    </row>
    <row r="1844" spans="1:35" ht="19" customHeight="1" x14ac:dyDescent="0.35">
      <c r="A1844" s="22" t="s">
        <v>5082</v>
      </c>
      <c r="B1844" s="42" t="s">
        <v>5085</v>
      </c>
      <c r="C1844" s="30" t="s">
        <v>5084</v>
      </c>
    </row>
    <row r="1845" spans="1:35" ht="19" customHeight="1" x14ac:dyDescent="0.35">
      <c r="A1845" s="22" t="s">
        <v>1487</v>
      </c>
      <c r="B1845" s="42" t="s">
        <v>2059</v>
      </c>
      <c r="C1845" s="30" t="s">
        <v>3040</v>
      </c>
    </row>
    <row r="1846" spans="1:35" ht="19" customHeight="1" x14ac:dyDescent="0.35">
      <c r="A1846" s="22" t="s">
        <v>5088</v>
      </c>
      <c r="B1846" s="42" t="s">
        <v>5091</v>
      </c>
      <c r="C1846" s="30" t="s">
        <v>5092</v>
      </c>
    </row>
    <row r="1847" spans="1:35" ht="19" customHeight="1" x14ac:dyDescent="0.35">
      <c r="A1847" s="22" t="s">
        <v>7089</v>
      </c>
      <c r="B1847" s="42" t="s">
        <v>11644</v>
      </c>
      <c r="C1847" s="30" t="s">
        <v>7288</v>
      </c>
    </row>
    <row r="1848" spans="1:35" ht="19" customHeight="1" x14ac:dyDescent="0.35">
      <c r="A1848" s="22" t="s">
        <v>510</v>
      </c>
      <c r="B1848" s="42" t="s">
        <v>10688</v>
      </c>
      <c r="C1848" s="30" t="s">
        <v>3912</v>
      </c>
    </row>
    <row r="1849" spans="1:35" ht="19" customHeight="1" x14ac:dyDescent="0.35">
      <c r="A1849" s="22" t="s">
        <v>2060</v>
      </c>
      <c r="B1849" s="42" t="s">
        <v>2567</v>
      </c>
      <c r="C1849" s="30" t="s">
        <v>3638</v>
      </c>
    </row>
    <row r="1850" spans="1:35" ht="19" customHeight="1" x14ac:dyDescent="0.35">
      <c r="A1850" s="22" t="s">
        <v>2061</v>
      </c>
      <c r="B1850" s="42" t="s">
        <v>6771</v>
      </c>
      <c r="C1850" s="30" t="s">
        <v>3640</v>
      </c>
    </row>
    <row r="1851" spans="1:35" ht="19" customHeight="1" x14ac:dyDescent="0.35">
      <c r="A1851" s="22" t="s">
        <v>2062</v>
      </c>
      <c r="B1851" s="42" t="s">
        <v>3642</v>
      </c>
      <c r="C1851" s="30" t="s">
        <v>3641</v>
      </c>
    </row>
    <row r="1852" spans="1:35" ht="19" customHeight="1" x14ac:dyDescent="0.35">
      <c r="A1852" s="22" t="s">
        <v>2063</v>
      </c>
      <c r="B1852" s="42" t="s">
        <v>4556</v>
      </c>
      <c r="C1852" s="30" t="s">
        <v>3643</v>
      </c>
    </row>
    <row r="1853" spans="1:35" ht="19" customHeight="1" x14ac:dyDescent="0.35">
      <c r="A1853" s="22" t="s">
        <v>2064</v>
      </c>
      <c r="B1853" s="42" t="s">
        <v>4712</v>
      </c>
      <c r="C1853" s="30" t="s">
        <v>3644</v>
      </c>
    </row>
    <row r="1854" spans="1:35" ht="19" customHeight="1" x14ac:dyDescent="0.35">
      <c r="A1854" s="22" t="s">
        <v>6741</v>
      </c>
      <c r="B1854" s="42" t="s">
        <v>12557</v>
      </c>
      <c r="C1854" s="30" t="s">
        <v>6740</v>
      </c>
    </row>
    <row r="1855" spans="1:35" ht="19" customHeight="1" x14ac:dyDescent="0.35">
      <c r="A1855" s="22" t="s">
        <v>769</v>
      </c>
      <c r="B1855" s="42" t="s">
        <v>4517</v>
      </c>
      <c r="C1855" s="30" t="s">
        <v>2910</v>
      </c>
    </row>
    <row r="1856" spans="1:35" ht="19" customHeight="1" x14ac:dyDescent="0.35">
      <c r="A1856" s="22" t="s">
        <v>5190</v>
      </c>
      <c r="B1856" s="42" t="s">
        <v>12556</v>
      </c>
      <c r="C1856" s="30" t="s">
        <v>5189</v>
      </c>
    </row>
    <row r="1857" spans="1:3" ht="19" customHeight="1" x14ac:dyDescent="0.35">
      <c r="A1857" s="22" t="s">
        <v>2065</v>
      </c>
      <c r="B1857" s="42" t="s">
        <v>2066</v>
      </c>
      <c r="C1857" s="30" t="s">
        <v>3645</v>
      </c>
    </row>
    <row r="1858" spans="1:3" ht="19" customHeight="1" x14ac:dyDescent="0.35">
      <c r="A1858" s="22" t="s">
        <v>2068</v>
      </c>
      <c r="B1858" s="42" t="s">
        <v>9410</v>
      </c>
      <c r="C1858" s="30" t="s">
        <v>3647</v>
      </c>
    </row>
    <row r="1859" spans="1:3" ht="19" customHeight="1" x14ac:dyDescent="0.35">
      <c r="A1859" s="22" t="s">
        <v>2069</v>
      </c>
      <c r="B1859" s="42" t="s">
        <v>2070</v>
      </c>
      <c r="C1859" s="30" t="s">
        <v>3648</v>
      </c>
    </row>
    <row r="1860" spans="1:3" ht="19" customHeight="1" x14ac:dyDescent="0.35">
      <c r="A1860" s="22" t="s">
        <v>8674</v>
      </c>
      <c r="B1860" s="42" t="s">
        <v>8812</v>
      </c>
      <c r="C1860" s="30" t="s">
        <v>8811</v>
      </c>
    </row>
    <row r="1861" spans="1:3" ht="19" customHeight="1" x14ac:dyDescent="0.35">
      <c r="A1861" s="22" t="s">
        <v>11479</v>
      </c>
      <c r="B1861" s="42" t="s">
        <v>4620</v>
      </c>
      <c r="C1861" s="30" t="s">
        <v>3649</v>
      </c>
    </row>
    <row r="1862" spans="1:3" ht="19" customHeight="1" x14ac:dyDescent="0.35">
      <c r="A1862" s="22" t="s">
        <v>4828</v>
      </c>
      <c r="B1862" s="42" t="s">
        <v>5246</v>
      </c>
      <c r="C1862" s="30" t="s">
        <v>5978</v>
      </c>
    </row>
    <row r="1863" spans="1:3" ht="19" customHeight="1" x14ac:dyDescent="0.35">
      <c r="A1863" s="22" t="s">
        <v>3651</v>
      </c>
      <c r="B1863" s="42" t="s">
        <v>2073</v>
      </c>
      <c r="C1863" s="30" t="s">
        <v>3650</v>
      </c>
    </row>
    <row r="1864" spans="1:3" ht="19" customHeight="1" x14ac:dyDescent="0.35">
      <c r="A1864" s="22" t="s">
        <v>5170</v>
      </c>
      <c r="B1864" s="42" t="s">
        <v>5171</v>
      </c>
      <c r="C1864" s="30" t="s">
        <v>5172</v>
      </c>
    </row>
    <row r="1865" spans="1:3" ht="19" customHeight="1" x14ac:dyDescent="0.35">
      <c r="A1865" s="22" t="s">
        <v>2074</v>
      </c>
      <c r="B1865" s="42" t="s">
        <v>8497</v>
      </c>
      <c r="C1865" s="30" t="s">
        <v>3652</v>
      </c>
    </row>
    <row r="1866" spans="1:3" ht="19" customHeight="1" x14ac:dyDescent="0.35">
      <c r="A1866" s="22" t="s">
        <v>2075</v>
      </c>
      <c r="B1866" s="42" t="s">
        <v>8032</v>
      </c>
      <c r="C1866" s="30" t="s">
        <v>3653</v>
      </c>
    </row>
    <row r="1867" spans="1:3" ht="19" customHeight="1" x14ac:dyDescent="0.35">
      <c r="A1867" s="22" t="s">
        <v>2076</v>
      </c>
      <c r="B1867" s="42" t="s">
        <v>3655</v>
      </c>
      <c r="C1867" s="30" t="s">
        <v>3654</v>
      </c>
    </row>
    <row r="1868" spans="1:3" ht="19" customHeight="1" x14ac:dyDescent="0.35">
      <c r="A1868" s="22" t="s">
        <v>2077</v>
      </c>
      <c r="B1868" s="42" t="s">
        <v>4405</v>
      </c>
      <c r="C1868" s="30" t="s">
        <v>3656</v>
      </c>
    </row>
    <row r="1869" spans="1:3" ht="19" customHeight="1" x14ac:dyDescent="0.35">
      <c r="A1869" s="22" t="s">
        <v>2078</v>
      </c>
      <c r="B1869" s="42" t="s">
        <v>2079</v>
      </c>
      <c r="C1869" s="30" t="s">
        <v>3657</v>
      </c>
    </row>
    <row r="1870" spans="1:3" ht="19" customHeight="1" x14ac:dyDescent="0.35">
      <c r="A1870" s="22" t="s">
        <v>2080</v>
      </c>
      <c r="B1870" s="42" t="s">
        <v>2081</v>
      </c>
      <c r="C1870" s="30" t="s">
        <v>3658</v>
      </c>
    </row>
    <row r="1871" spans="1:3" ht="19" customHeight="1" x14ac:dyDescent="0.35">
      <c r="A1871" s="22" t="s">
        <v>3660</v>
      </c>
      <c r="B1871" s="42" t="s">
        <v>2082</v>
      </c>
      <c r="C1871" s="30" t="s">
        <v>3659</v>
      </c>
    </row>
    <row r="1872" spans="1:3" ht="19" customHeight="1" x14ac:dyDescent="0.35">
      <c r="A1872" s="22" t="s">
        <v>3662</v>
      </c>
      <c r="B1872" s="42" t="s">
        <v>3663</v>
      </c>
      <c r="C1872" s="30" t="s">
        <v>3661</v>
      </c>
    </row>
    <row r="1873" spans="1:4" ht="19" customHeight="1" x14ac:dyDescent="0.35">
      <c r="A1873" s="22" t="s">
        <v>2083</v>
      </c>
      <c r="B1873" s="42" t="s">
        <v>2084</v>
      </c>
      <c r="C1873" s="30" t="s">
        <v>3664</v>
      </c>
    </row>
    <row r="1874" spans="1:4" ht="19" customHeight="1" x14ac:dyDescent="0.35">
      <c r="A1874" s="22" t="s">
        <v>2085</v>
      </c>
      <c r="B1874" s="42" t="s">
        <v>2568</v>
      </c>
      <c r="C1874" s="30" t="s">
        <v>3665</v>
      </c>
    </row>
    <row r="1875" spans="1:4" ht="19" customHeight="1" x14ac:dyDescent="0.35">
      <c r="A1875" s="22" t="s">
        <v>2086</v>
      </c>
      <c r="B1875" s="42" t="s">
        <v>2087</v>
      </c>
      <c r="C1875" s="30" t="s">
        <v>3666</v>
      </c>
    </row>
    <row r="1876" spans="1:4" ht="19" customHeight="1" x14ac:dyDescent="0.35">
      <c r="A1876" s="22" t="s">
        <v>2088</v>
      </c>
      <c r="B1876" s="42" t="s">
        <v>2089</v>
      </c>
      <c r="C1876" s="30" t="s">
        <v>5980</v>
      </c>
    </row>
    <row r="1877" spans="1:4" ht="19" customHeight="1" x14ac:dyDescent="0.35">
      <c r="A1877" s="22" t="s">
        <v>3668</v>
      </c>
      <c r="B1877" s="42" t="s">
        <v>10953</v>
      </c>
      <c r="C1877" s="30" t="s">
        <v>3667</v>
      </c>
    </row>
    <row r="1878" spans="1:4" ht="19" customHeight="1" x14ac:dyDescent="0.35">
      <c r="A1878" s="22" t="s">
        <v>8007</v>
      </c>
      <c r="B1878" s="42" t="s">
        <v>11042</v>
      </c>
      <c r="C1878" s="30" t="s">
        <v>8006</v>
      </c>
      <c r="D1878" s="30" t="s">
        <v>11043</v>
      </c>
    </row>
    <row r="1879" spans="1:4" ht="19" customHeight="1" x14ac:dyDescent="0.35">
      <c r="A1879" s="22" t="s">
        <v>2091</v>
      </c>
      <c r="B1879" s="42" t="s">
        <v>4711</v>
      </c>
      <c r="C1879" s="30" t="s">
        <v>3669</v>
      </c>
    </row>
    <row r="1880" spans="1:4" ht="19" customHeight="1" x14ac:dyDescent="0.35">
      <c r="A1880" s="22" t="s">
        <v>2642</v>
      </c>
      <c r="B1880" s="42" t="s">
        <v>11478</v>
      </c>
      <c r="C1880" s="30" t="s">
        <v>4227</v>
      </c>
    </row>
    <row r="1881" spans="1:4" ht="19" customHeight="1" x14ac:dyDescent="0.35">
      <c r="A1881" s="22" t="s">
        <v>8033</v>
      </c>
      <c r="B1881" s="42" t="s">
        <v>2092</v>
      </c>
      <c r="C1881" s="30" t="s">
        <v>8034</v>
      </c>
    </row>
    <row r="1882" spans="1:4" ht="19" customHeight="1" x14ac:dyDescent="0.35">
      <c r="A1882" s="22" t="s">
        <v>8684</v>
      </c>
      <c r="B1882" s="42" t="s">
        <v>8685</v>
      </c>
      <c r="C1882" s="30" t="s">
        <v>8686</v>
      </c>
    </row>
    <row r="1883" spans="1:4" ht="19" customHeight="1" x14ac:dyDescent="0.35">
      <c r="A1883" s="22" t="s">
        <v>8660</v>
      </c>
      <c r="B1883" s="42" t="s">
        <v>8661</v>
      </c>
      <c r="C1883" s="30" t="s">
        <v>8662</v>
      </c>
    </row>
    <row r="1884" spans="1:4" ht="19" customHeight="1" x14ac:dyDescent="0.35">
      <c r="A1884" s="22" t="s">
        <v>235</v>
      </c>
      <c r="B1884" s="42" t="s">
        <v>11645</v>
      </c>
      <c r="C1884" s="30" t="s">
        <v>3670</v>
      </c>
    </row>
    <row r="1885" spans="1:4" ht="19" customHeight="1" x14ac:dyDescent="0.35">
      <c r="A1885" s="22" t="s">
        <v>236</v>
      </c>
      <c r="B1885" s="42" t="s">
        <v>9420</v>
      </c>
      <c r="C1885" s="30" t="s">
        <v>3671</v>
      </c>
    </row>
    <row r="1886" spans="1:4" ht="19" customHeight="1" x14ac:dyDescent="0.35">
      <c r="A1886" s="22" t="s">
        <v>237</v>
      </c>
      <c r="B1886" s="42" t="s">
        <v>7820</v>
      </c>
      <c r="C1886" s="30" t="s">
        <v>3672</v>
      </c>
    </row>
    <row r="1887" spans="1:4" ht="19" customHeight="1" x14ac:dyDescent="0.35">
      <c r="A1887" s="22" t="s">
        <v>12560</v>
      </c>
      <c r="B1887" s="42" t="s">
        <v>12562</v>
      </c>
      <c r="C1887" s="6" t="s">
        <v>12561</v>
      </c>
    </row>
    <row r="1888" spans="1:4" ht="19" customHeight="1" x14ac:dyDescent="0.35">
      <c r="A1888" s="22" t="s">
        <v>4870</v>
      </c>
      <c r="B1888" s="42" t="s">
        <v>4918</v>
      </c>
      <c r="C1888" s="30" t="s">
        <v>5981</v>
      </c>
    </row>
    <row r="1889" spans="1:3" ht="19" customHeight="1" x14ac:dyDescent="0.35">
      <c r="A1889" s="22" t="s">
        <v>238</v>
      </c>
      <c r="B1889" s="42" t="s">
        <v>239</v>
      </c>
      <c r="C1889" s="30" t="s">
        <v>3673</v>
      </c>
    </row>
    <row r="1890" spans="1:3" ht="19" customHeight="1" x14ac:dyDescent="0.35">
      <c r="A1890" s="22" t="s">
        <v>4728</v>
      </c>
      <c r="B1890" s="42" t="s">
        <v>4727</v>
      </c>
      <c r="C1890" s="30" t="s">
        <v>5982</v>
      </c>
    </row>
    <row r="1891" spans="1:3" ht="19" customHeight="1" x14ac:dyDescent="0.35">
      <c r="A1891" s="22" t="s">
        <v>1835</v>
      </c>
      <c r="B1891" s="42" t="s">
        <v>10972</v>
      </c>
      <c r="C1891" s="30" t="s">
        <v>3675</v>
      </c>
    </row>
    <row r="1892" spans="1:3" ht="19" customHeight="1" x14ac:dyDescent="0.35">
      <c r="A1892" s="22" t="s">
        <v>1836</v>
      </c>
      <c r="B1892" s="42" t="s">
        <v>3677</v>
      </c>
      <c r="C1892" s="30" t="s">
        <v>3676</v>
      </c>
    </row>
    <row r="1893" spans="1:3" ht="19" customHeight="1" x14ac:dyDescent="0.35">
      <c r="A1893" s="22" t="s">
        <v>1837</v>
      </c>
      <c r="B1893" s="42" t="s">
        <v>1838</v>
      </c>
      <c r="C1893" s="30" t="s">
        <v>3678</v>
      </c>
    </row>
    <row r="1894" spans="1:3" ht="19" customHeight="1" x14ac:dyDescent="0.35">
      <c r="A1894" s="22" t="s">
        <v>1839</v>
      </c>
      <c r="B1894" s="42" t="s">
        <v>1840</v>
      </c>
      <c r="C1894" s="30" t="s">
        <v>3679</v>
      </c>
    </row>
    <row r="1895" spans="1:3" ht="19" customHeight="1" x14ac:dyDescent="0.35">
      <c r="A1895" s="22" t="s">
        <v>1841</v>
      </c>
      <c r="B1895" s="42" t="s">
        <v>8957</v>
      </c>
      <c r="C1895" s="30" t="s">
        <v>3680</v>
      </c>
    </row>
    <row r="1896" spans="1:3" ht="19" customHeight="1" x14ac:dyDescent="0.35">
      <c r="A1896" s="22" t="s">
        <v>1845</v>
      </c>
      <c r="B1896" s="42" t="s">
        <v>3684</v>
      </c>
      <c r="C1896" s="30" t="s">
        <v>3683</v>
      </c>
    </row>
    <row r="1897" spans="1:3" ht="19" customHeight="1" x14ac:dyDescent="0.35">
      <c r="A1897" s="22" t="s">
        <v>1846</v>
      </c>
      <c r="B1897" s="42" t="s">
        <v>9422</v>
      </c>
      <c r="C1897" s="30" t="s">
        <v>3685</v>
      </c>
    </row>
    <row r="1898" spans="1:3" ht="19" customHeight="1" x14ac:dyDescent="0.35">
      <c r="A1898" s="22" t="s">
        <v>1847</v>
      </c>
      <c r="B1898" s="42" t="s">
        <v>6776</v>
      </c>
      <c r="C1898" s="30" t="s">
        <v>3686</v>
      </c>
    </row>
    <row r="1899" spans="1:3" ht="19" customHeight="1" x14ac:dyDescent="0.35">
      <c r="A1899" s="22" t="s">
        <v>1848</v>
      </c>
      <c r="B1899" s="42" t="s">
        <v>1849</v>
      </c>
      <c r="C1899" s="30" t="s">
        <v>3687</v>
      </c>
    </row>
    <row r="1900" spans="1:3" ht="19" customHeight="1" x14ac:dyDescent="0.35">
      <c r="A1900" s="22" t="s">
        <v>1850</v>
      </c>
      <c r="B1900" s="42" t="s">
        <v>6117</v>
      </c>
      <c r="C1900" s="30" t="s">
        <v>3688</v>
      </c>
    </row>
    <row r="1901" spans="1:3" ht="19" customHeight="1" x14ac:dyDescent="0.35">
      <c r="A1901" s="22" t="s">
        <v>1851</v>
      </c>
      <c r="B1901" s="42" t="s">
        <v>4085</v>
      </c>
      <c r="C1901" s="30" t="s">
        <v>3689</v>
      </c>
    </row>
    <row r="1902" spans="1:3" ht="19" customHeight="1" x14ac:dyDescent="0.35">
      <c r="A1902" s="22" t="s">
        <v>1852</v>
      </c>
      <c r="B1902" s="42" t="s">
        <v>3691</v>
      </c>
      <c r="C1902" s="30" t="s">
        <v>3690</v>
      </c>
    </row>
    <row r="1903" spans="1:3" ht="19" customHeight="1" x14ac:dyDescent="0.35">
      <c r="A1903" s="22" t="s">
        <v>1467</v>
      </c>
      <c r="B1903" s="42" t="s">
        <v>1468</v>
      </c>
      <c r="C1903" s="30" t="s">
        <v>3019</v>
      </c>
    </row>
    <row r="1904" spans="1:3" ht="19" customHeight="1" x14ac:dyDescent="0.35">
      <c r="A1904" s="22" t="s">
        <v>554</v>
      </c>
      <c r="B1904" s="42" t="s">
        <v>555</v>
      </c>
      <c r="C1904" s="30" t="s">
        <v>3692</v>
      </c>
    </row>
    <row r="1905" spans="1:3" ht="19" customHeight="1" x14ac:dyDescent="0.35">
      <c r="A1905" s="22" t="s">
        <v>556</v>
      </c>
      <c r="B1905" s="42" t="s">
        <v>3693</v>
      </c>
      <c r="C1905" s="30" t="s">
        <v>5983</v>
      </c>
    </row>
    <row r="1906" spans="1:3" ht="19" customHeight="1" x14ac:dyDescent="0.35">
      <c r="A1906" s="22" t="s">
        <v>664</v>
      </c>
      <c r="B1906" s="42" t="s">
        <v>266</v>
      </c>
      <c r="C1906" s="30" t="s">
        <v>5824</v>
      </c>
    </row>
    <row r="1907" spans="1:3" ht="19" customHeight="1" x14ac:dyDescent="0.35">
      <c r="A1907" s="22" t="s">
        <v>558</v>
      </c>
      <c r="B1907" s="42" t="s">
        <v>4720</v>
      </c>
      <c r="C1907" s="30" t="s">
        <v>3694</v>
      </c>
    </row>
    <row r="1908" spans="1:3" ht="19" customHeight="1" x14ac:dyDescent="0.35">
      <c r="A1908" s="22" t="s">
        <v>6276</v>
      </c>
      <c r="B1908" s="42" t="s">
        <v>6277</v>
      </c>
      <c r="C1908" s="30" t="s">
        <v>6275</v>
      </c>
    </row>
    <row r="1909" spans="1:3" ht="19" customHeight="1" x14ac:dyDescent="0.35">
      <c r="A1909" s="22" t="s">
        <v>559</v>
      </c>
      <c r="B1909" s="42" t="s">
        <v>560</v>
      </c>
      <c r="C1909" s="30" t="s">
        <v>3695</v>
      </c>
    </row>
    <row r="1910" spans="1:3" ht="19" customHeight="1" x14ac:dyDescent="0.35">
      <c r="A1910" s="22" t="s">
        <v>561</v>
      </c>
      <c r="B1910" s="42" t="s">
        <v>557</v>
      </c>
      <c r="C1910" s="30" t="s">
        <v>3696</v>
      </c>
    </row>
    <row r="1911" spans="1:3" ht="19" customHeight="1" x14ac:dyDescent="0.35">
      <c r="A1911" s="22" t="s">
        <v>6172</v>
      </c>
      <c r="B1911" s="42" t="s">
        <v>8036</v>
      </c>
      <c r="C1911" s="30" t="s">
        <v>6173</v>
      </c>
    </row>
    <row r="1912" spans="1:3" ht="19" customHeight="1" x14ac:dyDescent="0.35">
      <c r="A1912" s="22" t="s">
        <v>562</v>
      </c>
      <c r="B1912" s="42" t="s">
        <v>8035</v>
      </c>
      <c r="C1912" s="30" t="s">
        <v>3697</v>
      </c>
    </row>
    <row r="1913" spans="1:3" ht="19" customHeight="1" x14ac:dyDescent="0.35">
      <c r="A1913" s="22" t="s">
        <v>563</v>
      </c>
      <c r="B1913" s="42" t="s">
        <v>564</v>
      </c>
      <c r="C1913" s="30" t="s">
        <v>3698</v>
      </c>
    </row>
    <row r="1914" spans="1:3" ht="19" customHeight="1" x14ac:dyDescent="0.35">
      <c r="A1914" s="22" t="s">
        <v>565</v>
      </c>
      <c r="B1914" s="42" t="s">
        <v>566</v>
      </c>
      <c r="C1914" s="30" t="s">
        <v>3699</v>
      </c>
    </row>
    <row r="1915" spans="1:3" ht="19" customHeight="1" x14ac:dyDescent="0.35">
      <c r="A1915" s="22" t="s">
        <v>567</v>
      </c>
      <c r="B1915" s="42" t="s">
        <v>11515</v>
      </c>
      <c r="C1915" s="30" t="s">
        <v>3700</v>
      </c>
    </row>
    <row r="1916" spans="1:3" ht="19" customHeight="1" x14ac:dyDescent="0.35">
      <c r="A1916" s="22" t="s">
        <v>568</v>
      </c>
      <c r="B1916" s="42" t="s">
        <v>569</v>
      </c>
      <c r="C1916" s="30" t="s">
        <v>3701</v>
      </c>
    </row>
    <row r="1917" spans="1:3" ht="19" customHeight="1" x14ac:dyDescent="0.35">
      <c r="A1917" s="22" t="s">
        <v>570</v>
      </c>
      <c r="B1917" s="42" t="s">
        <v>571</v>
      </c>
      <c r="C1917" s="30" t="s">
        <v>3702</v>
      </c>
    </row>
    <row r="1918" spans="1:3" ht="19" customHeight="1" x14ac:dyDescent="0.35">
      <c r="A1918" s="22" t="s">
        <v>572</v>
      </c>
      <c r="B1918" s="42" t="s">
        <v>10954</v>
      </c>
      <c r="C1918" s="30" t="s">
        <v>3703</v>
      </c>
    </row>
    <row r="1919" spans="1:3" ht="19" customHeight="1" x14ac:dyDescent="0.35">
      <c r="A1919" s="22" t="s">
        <v>573</v>
      </c>
      <c r="B1919" s="42" t="s">
        <v>9709</v>
      </c>
      <c r="C1919" s="30" t="s">
        <v>3704</v>
      </c>
    </row>
    <row r="1920" spans="1:3" ht="19" customHeight="1" x14ac:dyDescent="0.35">
      <c r="A1920" s="22" t="s">
        <v>575</v>
      </c>
      <c r="B1920" s="42" t="s">
        <v>3706</v>
      </c>
      <c r="C1920" s="30" t="s">
        <v>3705</v>
      </c>
    </row>
    <row r="1921" spans="1:4" ht="19" customHeight="1" x14ac:dyDescent="0.35">
      <c r="A1921" s="22" t="s">
        <v>576</v>
      </c>
      <c r="B1921" s="42" t="s">
        <v>577</v>
      </c>
      <c r="C1921" s="30" t="s">
        <v>5984</v>
      </c>
    </row>
    <row r="1922" spans="1:4" ht="19" customHeight="1" x14ac:dyDescent="0.35">
      <c r="A1922" s="22" t="s">
        <v>8838</v>
      </c>
      <c r="B1922" s="42" t="s">
        <v>9194</v>
      </c>
      <c r="C1922" s="30" t="s">
        <v>8843</v>
      </c>
    </row>
    <row r="1923" spans="1:4" ht="19" customHeight="1" x14ac:dyDescent="0.35">
      <c r="A1923" s="22" t="s">
        <v>578</v>
      </c>
      <c r="B1923" s="42" t="s">
        <v>579</v>
      </c>
      <c r="C1923" s="30" t="s">
        <v>3707</v>
      </c>
    </row>
    <row r="1924" spans="1:4" ht="19" customHeight="1" x14ac:dyDescent="0.35">
      <c r="A1924" s="22" t="s">
        <v>580</v>
      </c>
      <c r="B1924" s="42" t="s">
        <v>11480</v>
      </c>
      <c r="C1924" s="30" t="s">
        <v>3708</v>
      </c>
    </row>
    <row r="1925" spans="1:4" ht="19" customHeight="1" x14ac:dyDescent="0.35">
      <c r="A1925" s="22" t="s">
        <v>581</v>
      </c>
      <c r="B1925" s="42" t="s">
        <v>11481</v>
      </c>
      <c r="C1925" s="30" t="s">
        <v>3709</v>
      </c>
    </row>
    <row r="1926" spans="1:4" ht="19" customHeight="1" x14ac:dyDescent="0.35">
      <c r="A1926" s="22" t="s">
        <v>2471</v>
      </c>
      <c r="B1926" s="42" t="s">
        <v>4823</v>
      </c>
      <c r="C1926" s="30" t="s">
        <v>3995</v>
      </c>
    </row>
    <row r="1927" spans="1:4" ht="19" customHeight="1" x14ac:dyDescent="0.35">
      <c r="A1927" s="22" t="s">
        <v>584</v>
      </c>
      <c r="B1927" s="42" t="s">
        <v>585</v>
      </c>
      <c r="C1927" s="30" t="s">
        <v>3715</v>
      </c>
    </row>
    <row r="1928" spans="1:4" ht="19" customHeight="1" x14ac:dyDescent="0.35">
      <c r="A1928" s="22" t="s">
        <v>586</v>
      </c>
      <c r="B1928" s="42" t="s">
        <v>587</v>
      </c>
      <c r="C1928" s="30" t="s">
        <v>3716</v>
      </c>
      <c r="D1928" s="30" t="s">
        <v>11076</v>
      </c>
    </row>
    <row r="1929" spans="1:4" ht="19" customHeight="1" x14ac:dyDescent="0.35">
      <c r="A1929" s="22" t="s">
        <v>5049</v>
      </c>
      <c r="B1929" s="42" t="s">
        <v>5051</v>
      </c>
      <c r="C1929" s="30" t="s">
        <v>4814</v>
      </c>
    </row>
    <row r="1930" spans="1:4" ht="19" customHeight="1" x14ac:dyDescent="0.35">
      <c r="A1930" s="22" t="s">
        <v>3718</v>
      </c>
      <c r="B1930" s="42" t="s">
        <v>4721</v>
      </c>
      <c r="C1930" s="30" t="s">
        <v>3717</v>
      </c>
    </row>
    <row r="1931" spans="1:4" ht="19" customHeight="1" x14ac:dyDescent="0.35">
      <c r="A1931" s="22" t="s">
        <v>588</v>
      </c>
      <c r="B1931" s="42" t="s">
        <v>11866</v>
      </c>
      <c r="C1931" s="30" t="s">
        <v>4548</v>
      </c>
    </row>
    <row r="1932" spans="1:4" ht="19" customHeight="1" x14ac:dyDescent="0.35">
      <c r="A1932" s="22" t="s">
        <v>2770</v>
      </c>
      <c r="B1932" s="42" t="s">
        <v>3719</v>
      </c>
      <c r="C1932" s="30" t="s">
        <v>3472</v>
      </c>
    </row>
    <row r="1933" spans="1:4" ht="19" customHeight="1" x14ac:dyDescent="0.35">
      <c r="A1933" s="22" t="s">
        <v>4155</v>
      </c>
      <c r="B1933" s="42" t="s">
        <v>8038</v>
      </c>
      <c r="C1933" s="30" t="s">
        <v>4154</v>
      </c>
    </row>
    <row r="1934" spans="1:4" ht="19" customHeight="1" x14ac:dyDescent="0.35">
      <c r="A1934" s="22" t="s">
        <v>589</v>
      </c>
      <c r="B1934" s="42" t="s">
        <v>4355</v>
      </c>
      <c r="C1934" s="30" t="s">
        <v>3720</v>
      </c>
    </row>
    <row r="1935" spans="1:4" ht="19" customHeight="1" x14ac:dyDescent="0.35">
      <c r="A1935" s="22" t="s">
        <v>4902</v>
      </c>
      <c r="B1935" s="42" t="s">
        <v>4903</v>
      </c>
      <c r="C1935" s="30" t="s">
        <v>4960</v>
      </c>
    </row>
    <row r="1936" spans="1:4" ht="19" customHeight="1" x14ac:dyDescent="0.35">
      <c r="A1936" s="22" t="s">
        <v>590</v>
      </c>
      <c r="B1936" s="42" t="s">
        <v>10822</v>
      </c>
      <c r="C1936" s="30" t="s">
        <v>3721</v>
      </c>
    </row>
    <row r="1937" spans="1:4" ht="19" customHeight="1" x14ac:dyDescent="0.35">
      <c r="A1937" s="22" t="s">
        <v>591</v>
      </c>
      <c r="B1937" s="42" t="s">
        <v>9710</v>
      </c>
      <c r="C1937" s="30" t="s">
        <v>3722</v>
      </c>
    </row>
    <row r="1938" spans="1:4" ht="19" customHeight="1" x14ac:dyDescent="0.35">
      <c r="A1938" s="22" t="s">
        <v>2735</v>
      </c>
      <c r="B1938" s="42" t="s">
        <v>6653</v>
      </c>
      <c r="C1938" s="30" t="s">
        <v>5985</v>
      </c>
      <c r="D1938" s="30" t="s">
        <v>7878</v>
      </c>
    </row>
    <row r="1939" spans="1:4" ht="19" customHeight="1" x14ac:dyDescent="0.35">
      <c r="A1939" s="22" t="s">
        <v>8047</v>
      </c>
      <c r="B1939" s="42" t="s">
        <v>8120</v>
      </c>
      <c r="C1939" s="30" t="s">
        <v>8046</v>
      </c>
    </row>
    <row r="1940" spans="1:4" ht="19" customHeight="1" x14ac:dyDescent="0.35">
      <c r="A1940" s="22" t="s">
        <v>592</v>
      </c>
      <c r="B1940" s="42" t="s">
        <v>593</v>
      </c>
      <c r="C1940" s="30" t="s">
        <v>3723</v>
      </c>
    </row>
    <row r="1941" spans="1:4" ht="19" customHeight="1" x14ac:dyDescent="0.35">
      <c r="A1941" s="22" t="s">
        <v>594</v>
      </c>
      <c r="B1941" s="42" t="s">
        <v>595</v>
      </c>
      <c r="C1941" s="30" t="s">
        <v>3724</v>
      </c>
    </row>
    <row r="1942" spans="1:4" ht="19" customHeight="1" x14ac:dyDescent="0.35">
      <c r="A1942" s="22" t="s">
        <v>278</v>
      </c>
      <c r="B1942" s="42" t="s">
        <v>4356</v>
      </c>
      <c r="C1942" s="30" t="s">
        <v>3726</v>
      </c>
    </row>
    <row r="1943" spans="1:4" ht="19" customHeight="1" x14ac:dyDescent="0.35">
      <c r="A1943" s="22" t="s">
        <v>5050</v>
      </c>
      <c r="B1943" s="42" t="s">
        <v>12559</v>
      </c>
      <c r="C1943" s="30" t="s">
        <v>4815</v>
      </c>
    </row>
    <row r="1944" spans="1:4" ht="19" customHeight="1" x14ac:dyDescent="0.35">
      <c r="A1944" s="22" t="s">
        <v>279</v>
      </c>
      <c r="B1944" s="42" t="s">
        <v>9712</v>
      </c>
      <c r="C1944" s="30" t="s">
        <v>3727</v>
      </c>
    </row>
    <row r="1945" spans="1:4" ht="19" customHeight="1" x14ac:dyDescent="0.35">
      <c r="A1945" s="22" t="s">
        <v>280</v>
      </c>
      <c r="B1945" s="42" t="s">
        <v>281</v>
      </c>
      <c r="C1945" s="30" t="s">
        <v>3728</v>
      </c>
    </row>
    <row r="1946" spans="1:4" ht="19" customHeight="1" x14ac:dyDescent="0.35">
      <c r="A1946" s="22" t="s">
        <v>5268</v>
      </c>
      <c r="B1946" s="42" t="s">
        <v>10979</v>
      </c>
      <c r="C1946" s="30" t="s">
        <v>5267</v>
      </c>
    </row>
    <row r="1947" spans="1:4" ht="19" customHeight="1" x14ac:dyDescent="0.35">
      <c r="A1947" s="22" t="s">
        <v>4983</v>
      </c>
      <c r="B1947" s="42" t="s">
        <v>5038</v>
      </c>
      <c r="C1947" s="30" t="s">
        <v>6083</v>
      </c>
    </row>
    <row r="1948" spans="1:4" ht="19" customHeight="1" x14ac:dyDescent="0.35">
      <c r="A1948" s="22" t="s">
        <v>137</v>
      </c>
      <c r="B1948" s="42" t="s">
        <v>9711</v>
      </c>
      <c r="C1948" s="30" t="s">
        <v>3740</v>
      </c>
    </row>
    <row r="1949" spans="1:4" ht="19" customHeight="1" x14ac:dyDescent="0.35">
      <c r="A1949" s="22" t="s">
        <v>552</v>
      </c>
      <c r="B1949" s="42" t="s">
        <v>4357</v>
      </c>
      <c r="C1949" s="30" t="s">
        <v>4224</v>
      </c>
    </row>
    <row r="1950" spans="1:4" ht="19" customHeight="1" x14ac:dyDescent="0.35">
      <c r="A1950" s="22" t="s">
        <v>138</v>
      </c>
      <c r="B1950" s="42" t="s">
        <v>4358</v>
      </c>
      <c r="C1950" s="30" t="s">
        <v>3741</v>
      </c>
    </row>
    <row r="1951" spans="1:4" ht="19" customHeight="1" x14ac:dyDescent="0.35">
      <c r="A1951" s="22" t="s">
        <v>2187</v>
      </c>
      <c r="B1951" s="42" t="s">
        <v>2188</v>
      </c>
      <c r="C1951" s="30" t="s">
        <v>3784</v>
      </c>
    </row>
    <row r="1952" spans="1:4" ht="19" customHeight="1" x14ac:dyDescent="0.35">
      <c r="A1952" s="22" t="s">
        <v>6210</v>
      </c>
      <c r="B1952" s="42" t="s">
        <v>6211</v>
      </c>
      <c r="C1952" s="30" t="s">
        <v>6209</v>
      </c>
    </row>
    <row r="1953" spans="1:4" ht="19" customHeight="1" x14ac:dyDescent="0.35">
      <c r="A1953" s="22" t="s">
        <v>1894</v>
      </c>
      <c r="B1953" s="42" t="s">
        <v>1895</v>
      </c>
      <c r="C1953" s="30" t="s">
        <v>3752</v>
      </c>
    </row>
    <row r="1954" spans="1:4" ht="19" customHeight="1" x14ac:dyDescent="0.35">
      <c r="A1954" s="22" t="s">
        <v>1896</v>
      </c>
      <c r="B1954" s="42" t="s">
        <v>1897</v>
      </c>
      <c r="C1954" s="30" t="s">
        <v>3753</v>
      </c>
    </row>
    <row r="1955" spans="1:4" ht="19" customHeight="1" x14ac:dyDescent="0.35">
      <c r="A1955" s="22" t="s">
        <v>1898</v>
      </c>
      <c r="B1955" s="42" t="s">
        <v>1899</v>
      </c>
      <c r="C1955" s="30" t="s">
        <v>3754</v>
      </c>
    </row>
    <row r="1956" spans="1:4" ht="19" customHeight="1" x14ac:dyDescent="0.35">
      <c r="A1956" s="22" t="s">
        <v>1900</v>
      </c>
      <c r="B1956" s="42" t="s">
        <v>2987</v>
      </c>
      <c r="C1956" s="30" t="s">
        <v>5986</v>
      </c>
    </row>
    <row r="1957" spans="1:4" ht="19" customHeight="1" x14ac:dyDescent="0.35">
      <c r="A1957" s="22" t="s">
        <v>2822</v>
      </c>
      <c r="B1957" s="42" t="s">
        <v>4441</v>
      </c>
      <c r="C1957" s="30" t="s">
        <v>5987</v>
      </c>
    </row>
    <row r="1958" spans="1:4" ht="19" customHeight="1" x14ac:dyDescent="0.35">
      <c r="A1958" s="22" t="s">
        <v>5109</v>
      </c>
      <c r="B1958" s="42" t="s">
        <v>7824</v>
      </c>
      <c r="C1958" s="30" t="s">
        <v>5110</v>
      </c>
    </row>
    <row r="1959" spans="1:4" ht="19" customHeight="1" x14ac:dyDescent="0.35">
      <c r="A1959" s="22" t="s">
        <v>1901</v>
      </c>
      <c r="B1959" s="42" t="s">
        <v>7081</v>
      </c>
      <c r="C1959" s="30" t="s">
        <v>3756</v>
      </c>
    </row>
    <row r="1960" spans="1:4" ht="19" customHeight="1" x14ac:dyDescent="0.35">
      <c r="A1960" s="22" t="s">
        <v>2192</v>
      </c>
      <c r="B1960" s="42" t="s">
        <v>2193</v>
      </c>
      <c r="C1960" s="30" t="s">
        <v>5988</v>
      </c>
    </row>
    <row r="1961" spans="1:4" ht="19" customHeight="1" x14ac:dyDescent="0.35">
      <c r="A1961" s="22" t="s">
        <v>2194</v>
      </c>
      <c r="B1961" s="42" t="s">
        <v>11403</v>
      </c>
      <c r="C1961" s="30" t="s">
        <v>3790</v>
      </c>
    </row>
    <row r="1962" spans="1:4" ht="19" customHeight="1" x14ac:dyDescent="0.35">
      <c r="A1962" s="22" t="s">
        <v>2199</v>
      </c>
      <c r="B1962" s="42" t="s">
        <v>2684</v>
      </c>
      <c r="C1962" s="30" t="s">
        <v>3793</v>
      </c>
    </row>
    <row r="1963" spans="1:4" ht="19" customHeight="1" x14ac:dyDescent="0.35">
      <c r="A1963" s="22" t="s">
        <v>2190</v>
      </c>
      <c r="B1963" s="42" t="s">
        <v>3787</v>
      </c>
      <c r="C1963" s="30" t="s">
        <v>5989</v>
      </c>
    </row>
    <row r="1964" spans="1:4" ht="19" customHeight="1" x14ac:dyDescent="0.35">
      <c r="A1964" s="22" t="s">
        <v>1902</v>
      </c>
      <c r="B1964" s="42" t="s">
        <v>3758</v>
      </c>
      <c r="C1964" s="30" t="s">
        <v>3759</v>
      </c>
    </row>
    <row r="1965" spans="1:4" ht="19" customHeight="1" x14ac:dyDescent="0.35">
      <c r="A1965" s="22" t="s">
        <v>3762</v>
      </c>
      <c r="B1965" s="42" t="s">
        <v>3760</v>
      </c>
      <c r="C1965" s="30" t="s">
        <v>3761</v>
      </c>
    </row>
    <row r="1966" spans="1:4" ht="19" customHeight="1" x14ac:dyDescent="0.35">
      <c r="A1966" s="22" t="s">
        <v>1903</v>
      </c>
      <c r="B1966" s="42" t="s">
        <v>3764</v>
      </c>
      <c r="C1966" s="30" t="s">
        <v>3763</v>
      </c>
    </row>
    <row r="1967" spans="1:4" ht="19" customHeight="1" x14ac:dyDescent="0.35">
      <c r="A1967" s="22" t="s">
        <v>2191</v>
      </c>
      <c r="B1967" s="42" t="s">
        <v>3789</v>
      </c>
      <c r="C1967" s="30" t="s">
        <v>3788</v>
      </c>
    </row>
    <row r="1968" spans="1:4" ht="19" customHeight="1" x14ac:dyDescent="0.35">
      <c r="A1968" s="22" t="s">
        <v>2189</v>
      </c>
      <c r="B1968" s="42" t="s">
        <v>3786</v>
      </c>
      <c r="C1968" s="30" t="s">
        <v>3785</v>
      </c>
      <c r="D1968" s="30" t="s">
        <v>9713</v>
      </c>
    </row>
    <row r="1969" spans="1:3" ht="19" customHeight="1" x14ac:dyDescent="0.35">
      <c r="A1969" s="22" t="s">
        <v>1904</v>
      </c>
      <c r="B1969" s="42" t="s">
        <v>1905</v>
      </c>
      <c r="C1969" s="30" t="s">
        <v>3765</v>
      </c>
    </row>
    <row r="1970" spans="1:3" ht="19" customHeight="1" x14ac:dyDescent="0.35">
      <c r="A1970" s="22" t="s">
        <v>1906</v>
      </c>
      <c r="B1970" s="42" t="s">
        <v>1907</v>
      </c>
      <c r="C1970" s="30" t="s">
        <v>3766</v>
      </c>
    </row>
    <row r="1971" spans="1:3" ht="19" customHeight="1" x14ac:dyDescent="0.35">
      <c r="A1971" s="22" t="s">
        <v>2200</v>
      </c>
      <c r="B1971" s="42" t="s">
        <v>2201</v>
      </c>
      <c r="C1971" s="30" t="s">
        <v>3794</v>
      </c>
    </row>
    <row r="1972" spans="1:3" ht="19" customHeight="1" x14ac:dyDescent="0.35">
      <c r="A1972" s="22" t="s">
        <v>3560</v>
      </c>
      <c r="B1972" s="42" t="s">
        <v>3767</v>
      </c>
      <c r="C1972" s="30" t="s">
        <v>3561</v>
      </c>
    </row>
    <row r="1973" spans="1:3" ht="19" customHeight="1" x14ac:dyDescent="0.35">
      <c r="A1973" s="22" t="s">
        <v>4825</v>
      </c>
      <c r="B1973" s="42" t="s">
        <v>4949</v>
      </c>
      <c r="C1973" s="30" t="s">
        <v>5990</v>
      </c>
    </row>
    <row r="1974" spans="1:3" ht="19" customHeight="1" x14ac:dyDescent="0.35">
      <c r="A1974" s="22" t="s">
        <v>2202</v>
      </c>
      <c r="B1974" s="42" t="s">
        <v>3796</v>
      </c>
      <c r="C1974" s="30" t="s">
        <v>3795</v>
      </c>
    </row>
    <row r="1975" spans="1:3" ht="19" customHeight="1" x14ac:dyDescent="0.35">
      <c r="A1975" s="22" t="s">
        <v>2195</v>
      </c>
      <c r="B1975" s="42" t="s">
        <v>8504</v>
      </c>
      <c r="C1975" s="30" t="s">
        <v>8240</v>
      </c>
    </row>
    <row r="1976" spans="1:3" ht="19" customHeight="1" x14ac:dyDescent="0.35">
      <c r="A1976" s="22" t="s">
        <v>198</v>
      </c>
      <c r="B1976" s="42" t="s">
        <v>9426</v>
      </c>
      <c r="C1976" s="30" t="s">
        <v>5991</v>
      </c>
    </row>
    <row r="1977" spans="1:3" ht="19" customHeight="1" x14ac:dyDescent="0.35">
      <c r="A1977" s="22" t="s">
        <v>1908</v>
      </c>
      <c r="B1977" s="42" t="s">
        <v>1909</v>
      </c>
      <c r="C1977" s="30" t="s">
        <v>3757</v>
      </c>
    </row>
    <row r="1978" spans="1:3" ht="19" customHeight="1" x14ac:dyDescent="0.35">
      <c r="A1978" s="22" t="s">
        <v>1910</v>
      </c>
      <c r="B1978" s="42" t="s">
        <v>8274</v>
      </c>
      <c r="C1978" s="30" t="s">
        <v>3768</v>
      </c>
    </row>
    <row r="1979" spans="1:3" ht="19" customHeight="1" x14ac:dyDescent="0.35">
      <c r="A1979" s="22" t="s">
        <v>6319</v>
      </c>
      <c r="B1979" s="42" t="s">
        <v>6320</v>
      </c>
      <c r="C1979" s="30" t="s">
        <v>6318</v>
      </c>
    </row>
    <row r="1980" spans="1:3" ht="19" customHeight="1" x14ac:dyDescent="0.35">
      <c r="A1980" s="22" t="s">
        <v>2846</v>
      </c>
      <c r="B1980" s="42" t="s">
        <v>4446</v>
      </c>
      <c r="C1980" s="30" t="s">
        <v>2845</v>
      </c>
    </row>
    <row r="1981" spans="1:3" ht="19" customHeight="1" x14ac:dyDescent="0.35">
      <c r="A1981" s="22" t="s">
        <v>1911</v>
      </c>
      <c r="B1981" s="42" t="s">
        <v>11079</v>
      </c>
      <c r="C1981" s="30" t="s">
        <v>3769</v>
      </c>
    </row>
    <row r="1982" spans="1:3" ht="19" customHeight="1" x14ac:dyDescent="0.35">
      <c r="A1982" s="22" t="s">
        <v>2759</v>
      </c>
      <c r="B1982" s="42" t="s">
        <v>4743</v>
      </c>
      <c r="C1982" s="30" t="s">
        <v>3797</v>
      </c>
    </row>
    <row r="1983" spans="1:3" ht="19" customHeight="1" x14ac:dyDescent="0.35">
      <c r="A1983" s="22" t="s">
        <v>2196</v>
      </c>
      <c r="B1983" s="42" t="s">
        <v>2197</v>
      </c>
      <c r="C1983" s="30" t="s">
        <v>3791</v>
      </c>
    </row>
    <row r="1984" spans="1:3" ht="19" customHeight="1" x14ac:dyDescent="0.35">
      <c r="A1984" s="22" t="s">
        <v>7771</v>
      </c>
      <c r="B1984" s="56" t="s">
        <v>7772</v>
      </c>
      <c r="C1984" s="30" t="s">
        <v>7770</v>
      </c>
    </row>
    <row r="1985" spans="1:4" ht="19" customHeight="1" x14ac:dyDescent="0.35">
      <c r="A1985" s="22" t="s">
        <v>1261</v>
      </c>
      <c r="B1985" s="42" t="s">
        <v>1262</v>
      </c>
      <c r="C1985" s="30" t="s">
        <v>3770</v>
      </c>
    </row>
    <row r="1986" spans="1:4" ht="19" customHeight="1" x14ac:dyDescent="0.35">
      <c r="A1986" s="22" t="s">
        <v>2174</v>
      </c>
      <c r="B1986" s="42" t="s">
        <v>2175</v>
      </c>
      <c r="C1986" s="30" t="s">
        <v>3771</v>
      </c>
    </row>
    <row r="1987" spans="1:4" ht="19" customHeight="1" x14ac:dyDescent="0.35">
      <c r="A1987" s="22" t="s">
        <v>9333</v>
      </c>
      <c r="B1987" s="47" t="s">
        <v>9334</v>
      </c>
      <c r="C1987" s="30" t="s">
        <v>9332</v>
      </c>
    </row>
    <row r="1988" spans="1:4" ht="19" customHeight="1" x14ac:dyDescent="0.35">
      <c r="A1988" s="22" t="s">
        <v>2176</v>
      </c>
      <c r="B1988" s="42" t="s">
        <v>3772</v>
      </c>
      <c r="C1988" s="30" t="s">
        <v>8230</v>
      </c>
    </row>
    <row r="1989" spans="1:4" ht="19" customHeight="1" x14ac:dyDescent="0.35">
      <c r="A1989" s="22" t="s">
        <v>2177</v>
      </c>
      <c r="B1989" s="42" t="s">
        <v>4530</v>
      </c>
      <c r="C1989" s="30" t="s">
        <v>5992</v>
      </c>
    </row>
    <row r="1990" spans="1:4" ht="19" customHeight="1" x14ac:dyDescent="0.35">
      <c r="A1990" s="22" t="s">
        <v>2178</v>
      </c>
      <c r="B1990" s="42" t="s">
        <v>4525</v>
      </c>
      <c r="C1990" s="30" t="s">
        <v>3773</v>
      </c>
    </row>
    <row r="1991" spans="1:4" ht="19" customHeight="1" x14ac:dyDescent="0.35">
      <c r="A1991" s="22" t="s">
        <v>3775</v>
      </c>
      <c r="B1991" s="42" t="s">
        <v>2683</v>
      </c>
      <c r="C1991" s="30" t="s">
        <v>3774</v>
      </c>
    </row>
    <row r="1992" spans="1:4" ht="19" customHeight="1" x14ac:dyDescent="0.35">
      <c r="A1992" s="22" t="s">
        <v>2384</v>
      </c>
      <c r="B1992" s="42" t="s">
        <v>4606</v>
      </c>
      <c r="C1992" s="30" t="s">
        <v>3776</v>
      </c>
    </row>
    <row r="1993" spans="1:4" ht="19" customHeight="1" x14ac:dyDescent="0.35">
      <c r="A1993" s="22" t="s">
        <v>2725</v>
      </c>
      <c r="B1993" s="42" t="s">
        <v>3777</v>
      </c>
      <c r="C1993" s="30" t="s">
        <v>7643</v>
      </c>
      <c r="D1993" s="6" t="s">
        <v>12098</v>
      </c>
    </row>
    <row r="1994" spans="1:4" ht="19" customHeight="1" x14ac:dyDescent="0.35">
      <c r="A1994" s="22" t="s">
        <v>7874</v>
      </c>
      <c r="B1994" s="42" t="s">
        <v>7875</v>
      </c>
      <c r="C1994" s="30" t="s">
        <v>7873</v>
      </c>
    </row>
    <row r="1995" spans="1:4" ht="19" customHeight="1" x14ac:dyDescent="0.35">
      <c r="A1995" s="22" t="s">
        <v>2179</v>
      </c>
      <c r="B1995" s="42" t="s">
        <v>2180</v>
      </c>
      <c r="C1995" s="30" t="s">
        <v>3778</v>
      </c>
    </row>
    <row r="1996" spans="1:4" ht="19" customHeight="1" x14ac:dyDescent="0.35">
      <c r="A1996" s="22" t="s">
        <v>2181</v>
      </c>
      <c r="B1996" s="42" t="s">
        <v>2182</v>
      </c>
      <c r="C1996" s="30" t="s">
        <v>3779</v>
      </c>
    </row>
    <row r="1997" spans="1:4" ht="19" customHeight="1" x14ac:dyDescent="0.35">
      <c r="A1997" s="22" t="s">
        <v>2737</v>
      </c>
      <c r="B1997" s="42" t="s">
        <v>2738</v>
      </c>
      <c r="C1997" s="30" t="s">
        <v>3780</v>
      </c>
    </row>
    <row r="1998" spans="1:4" ht="19" customHeight="1" x14ac:dyDescent="0.35">
      <c r="A1998" s="22" t="s">
        <v>2183</v>
      </c>
      <c r="B1998" s="42" t="s">
        <v>4780</v>
      </c>
      <c r="C1998" s="30" t="s">
        <v>3781</v>
      </c>
    </row>
    <row r="1999" spans="1:4" ht="19" customHeight="1" x14ac:dyDescent="0.35">
      <c r="A1999" s="22" t="s">
        <v>2184</v>
      </c>
      <c r="B1999" s="42" t="s">
        <v>2185</v>
      </c>
      <c r="C1999" s="30" t="s">
        <v>3782</v>
      </c>
    </row>
    <row r="2000" spans="1:4" ht="19" customHeight="1" x14ac:dyDescent="0.35">
      <c r="A2000" s="22" t="s">
        <v>3799</v>
      </c>
      <c r="B2000" s="42" t="s">
        <v>3800</v>
      </c>
      <c r="C2000" s="30" t="s">
        <v>3798</v>
      </c>
    </row>
    <row r="2001" spans="1:6" ht="19" customHeight="1" x14ac:dyDescent="0.35">
      <c r="A2001" s="22" t="s">
        <v>2204</v>
      </c>
      <c r="B2001" s="42" t="s">
        <v>2205</v>
      </c>
      <c r="C2001" s="30" t="s">
        <v>3801</v>
      </c>
    </row>
    <row r="2002" spans="1:6" ht="19" customHeight="1" x14ac:dyDescent="0.35">
      <c r="A2002" s="22" t="s">
        <v>2206</v>
      </c>
      <c r="B2002" s="42" t="s">
        <v>2207</v>
      </c>
      <c r="C2002" s="30" t="s">
        <v>3802</v>
      </c>
    </row>
    <row r="2003" spans="1:6" ht="19" customHeight="1" x14ac:dyDescent="0.35">
      <c r="A2003" s="22" t="s">
        <v>2208</v>
      </c>
      <c r="B2003" s="42" t="s">
        <v>9714</v>
      </c>
      <c r="C2003" s="30" t="s">
        <v>3803</v>
      </c>
    </row>
    <row r="2004" spans="1:6" ht="19" customHeight="1" x14ac:dyDescent="0.35">
      <c r="A2004" s="22" t="s">
        <v>2211</v>
      </c>
      <c r="B2004" s="42" t="s">
        <v>8885</v>
      </c>
      <c r="C2004" s="30" t="s">
        <v>3805</v>
      </c>
    </row>
    <row r="2005" spans="1:6" ht="19" customHeight="1" x14ac:dyDescent="0.35">
      <c r="A2005" s="22" t="s">
        <v>2213</v>
      </c>
      <c r="B2005" s="42" t="s">
        <v>2629</v>
      </c>
      <c r="C2005" s="30" t="s">
        <v>3806</v>
      </c>
    </row>
    <row r="2006" spans="1:6" ht="19" customHeight="1" x14ac:dyDescent="0.35">
      <c r="A2006" s="22" t="s">
        <v>11992</v>
      </c>
      <c r="B2006" s="42" t="s">
        <v>12003</v>
      </c>
      <c r="C2006" s="57" t="s">
        <v>11993</v>
      </c>
    </row>
    <row r="2007" spans="1:6" ht="19" customHeight="1" x14ac:dyDescent="0.35">
      <c r="A2007" s="22" t="s">
        <v>2212</v>
      </c>
      <c r="B2007" s="42" t="s">
        <v>10051</v>
      </c>
      <c r="C2007" s="30" t="s">
        <v>5993</v>
      </c>
    </row>
    <row r="2008" spans="1:6" ht="19" customHeight="1" x14ac:dyDescent="0.35">
      <c r="A2008" s="22" t="s">
        <v>2630</v>
      </c>
      <c r="B2008" s="42" t="s">
        <v>3158</v>
      </c>
      <c r="C2008" s="30" t="s">
        <v>5994</v>
      </c>
      <c r="F2008" s="42"/>
    </row>
    <row r="2009" spans="1:6" ht="19" customHeight="1" x14ac:dyDescent="0.35">
      <c r="A2009" s="22" t="s">
        <v>6743</v>
      </c>
      <c r="B2009" s="42" t="s">
        <v>6744</v>
      </c>
      <c r="C2009" s="30" t="s">
        <v>6742</v>
      </c>
    </row>
    <row r="2010" spans="1:6" ht="19" customHeight="1" x14ac:dyDescent="0.35">
      <c r="A2010" s="22" t="s">
        <v>2631</v>
      </c>
      <c r="B2010" s="42" t="s">
        <v>8239</v>
      </c>
      <c r="C2010" s="30" t="s">
        <v>3807</v>
      </c>
    </row>
    <row r="2011" spans="1:6" ht="19" customHeight="1" x14ac:dyDescent="0.35">
      <c r="A2011" s="22" t="s">
        <v>2633</v>
      </c>
      <c r="B2011" s="42" t="s">
        <v>4803</v>
      </c>
      <c r="C2011" s="30" t="s">
        <v>3809</v>
      </c>
    </row>
    <row r="2012" spans="1:6" ht="19" customHeight="1" x14ac:dyDescent="0.35">
      <c r="A2012" s="22" t="s">
        <v>2634</v>
      </c>
      <c r="B2012" s="42" t="s">
        <v>2635</v>
      </c>
      <c r="C2012" s="30" t="s">
        <v>3810</v>
      </c>
    </row>
    <row r="2013" spans="1:6" ht="19" customHeight="1" x14ac:dyDescent="0.35">
      <c r="A2013" s="22" t="s">
        <v>1226</v>
      </c>
      <c r="B2013" s="42" t="s">
        <v>1227</v>
      </c>
      <c r="C2013" s="30" t="s">
        <v>3811</v>
      </c>
    </row>
    <row r="2014" spans="1:6" ht="19" customHeight="1" x14ac:dyDescent="0.35">
      <c r="A2014" s="22" t="s">
        <v>5017</v>
      </c>
      <c r="B2014" s="42" t="s">
        <v>10833</v>
      </c>
      <c r="C2014" s="30" t="s">
        <v>5043</v>
      </c>
    </row>
    <row r="2015" spans="1:6" ht="19" customHeight="1" x14ac:dyDescent="0.35">
      <c r="A2015" s="22" t="s">
        <v>656</v>
      </c>
      <c r="B2015" s="42" t="s">
        <v>4804</v>
      </c>
      <c r="C2015" s="30" t="s">
        <v>5995</v>
      </c>
    </row>
    <row r="2016" spans="1:6" ht="19" customHeight="1" x14ac:dyDescent="0.35">
      <c r="A2016" s="22" t="s">
        <v>1981</v>
      </c>
      <c r="B2016" s="42" t="s">
        <v>3820</v>
      </c>
      <c r="C2016" s="30" t="s">
        <v>3819</v>
      </c>
    </row>
    <row r="2017" spans="1:3" ht="19" customHeight="1" x14ac:dyDescent="0.35">
      <c r="A2017" s="22" t="s">
        <v>5254</v>
      </c>
      <c r="B2017" s="42" t="s">
        <v>10686</v>
      </c>
      <c r="C2017" s="30" t="s">
        <v>5253</v>
      </c>
    </row>
    <row r="2018" spans="1:3" ht="19" customHeight="1" x14ac:dyDescent="0.35">
      <c r="A2018" s="22" t="s">
        <v>2632</v>
      </c>
      <c r="B2018" s="42" t="s">
        <v>7826</v>
      </c>
      <c r="C2018" s="30" t="s">
        <v>3808</v>
      </c>
    </row>
    <row r="2019" spans="1:3" ht="19" customHeight="1" x14ac:dyDescent="0.35">
      <c r="A2019" s="22" t="s">
        <v>1982</v>
      </c>
      <c r="B2019" s="42" t="s">
        <v>4287</v>
      </c>
      <c r="C2019" s="30" t="s">
        <v>3821</v>
      </c>
    </row>
    <row r="2020" spans="1:3" ht="19" customHeight="1" x14ac:dyDescent="0.35">
      <c r="A2020" s="22" t="s">
        <v>1984</v>
      </c>
      <c r="B2020" s="42" t="s">
        <v>1985</v>
      </c>
      <c r="C2020" s="30" t="s">
        <v>3822</v>
      </c>
    </row>
    <row r="2021" spans="1:3" ht="19" customHeight="1" x14ac:dyDescent="0.35">
      <c r="A2021" s="22" t="s">
        <v>1986</v>
      </c>
      <c r="B2021" s="42" t="s">
        <v>1987</v>
      </c>
      <c r="C2021" s="30" t="s">
        <v>3823</v>
      </c>
    </row>
    <row r="2022" spans="1:3" ht="19" customHeight="1" x14ac:dyDescent="0.35">
      <c r="A2022" s="22" t="s">
        <v>2071</v>
      </c>
      <c r="B2022" s="42" t="s">
        <v>7834</v>
      </c>
      <c r="C2022" s="30" t="s">
        <v>5996</v>
      </c>
    </row>
    <row r="2023" spans="1:3" ht="19" customHeight="1" x14ac:dyDescent="0.35">
      <c r="A2023" s="22" t="s">
        <v>1988</v>
      </c>
      <c r="B2023" s="42" t="s">
        <v>402</v>
      </c>
      <c r="C2023" s="30" t="s">
        <v>3824</v>
      </c>
    </row>
    <row r="2024" spans="1:3" ht="19" customHeight="1" x14ac:dyDescent="0.35">
      <c r="A2024" s="22" t="s">
        <v>403</v>
      </c>
      <c r="B2024" s="42" t="s">
        <v>4470</v>
      </c>
      <c r="C2024" s="30" t="s">
        <v>3825</v>
      </c>
    </row>
    <row r="2025" spans="1:3" ht="19" customHeight="1" x14ac:dyDescent="0.35">
      <c r="A2025" s="22" t="s">
        <v>4835</v>
      </c>
      <c r="B2025" s="42" t="s">
        <v>11597</v>
      </c>
      <c r="C2025" s="30" t="s">
        <v>5997</v>
      </c>
    </row>
    <row r="2026" spans="1:3" ht="19" customHeight="1" x14ac:dyDescent="0.35">
      <c r="A2026" s="22" t="s">
        <v>1747</v>
      </c>
      <c r="B2026" s="42" t="s">
        <v>4722</v>
      </c>
      <c r="C2026" s="30" t="s">
        <v>3610</v>
      </c>
    </row>
    <row r="2027" spans="1:3" ht="19" customHeight="1" x14ac:dyDescent="0.35">
      <c r="A2027" s="22" t="s">
        <v>404</v>
      </c>
      <c r="B2027" s="42" t="s">
        <v>3826</v>
      </c>
      <c r="C2027" s="30" t="s">
        <v>3827</v>
      </c>
    </row>
    <row r="2028" spans="1:3" ht="19" customHeight="1" x14ac:dyDescent="0.35">
      <c r="A2028" s="22" t="s">
        <v>408</v>
      </c>
      <c r="B2028" s="42" t="s">
        <v>409</v>
      </c>
      <c r="C2028" s="30" t="s">
        <v>3831</v>
      </c>
    </row>
    <row r="2029" spans="1:3" ht="19" customHeight="1" x14ac:dyDescent="0.35">
      <c r="A2029" s="22" t="s">
        <v>7832</v>
      </c>
      <c r="B2029" s="42" t="s">
        <v>7831</v>
      </c>
      <c r="C2029" s="30" t="s">
        <v>3832</v>
      </c>
    </row>
    <row r="2030" spans="1:3" ht="19" customHeight="1" x14ac:dyDescent="0.35">
      <c r="A2030" s="22" t="s">
        <v>599</v>
      </c>
      <c r="B2030" s="42" t="s">
        <v>8868</v>
      </c>
      <c r="C2030" s="30" t="s">
        <v>8589</v>
      </c>
    </row>
    <row r="2031" spans="1:3" ht="19" customHeight="1" x14ac:dyDescent="0.35">
      <c r="A2031" s="22" t="s">
        <v>7078</v>
      </c>
      <c r="B2031" s="42" t="s">
        <v>8743</v>
      </c>
      <c r="C2031" s="30" t="s">
        <v>7271</v>
      </c>
    </row>
    <row r="2032" spans="1:3" ht="19" customHeight="1" x14ac:dyDescent="0.35">
      <c r="A2032" s="22" t="s">
        <v>410</v>
      </c>
      <c r="B2032" s="42" t="s">
        <v>3833</v>
      </c>
      <c r="C2032" s="30" t="s">
        <v>5998</v>
      </c>
    </row>
    <row r="2033" spans="1:4" ht="19" customHeight="1" x14ac:dyDescent="0.35">
      <c r="A2033" s="22" t="s">
        <v>411</v>
      </c>
      <c r="B2033" s="42" t="s">
        <v>3834</v>
      </c>
      <c r="C2033" s="30" t="s">
        <v>9721</v>
      </c>
    </row>
    <row r="2034" spans="1:4" ht="19" customHeight="1" x14ac:dyDescent="0.35">
      <c r="A2034" s="22" t="s">
        <v>412</v>
      </c>
      <c r="B2034" s="42" t="s">
        <v>3835</v>
      </c>
      <c r="C2034" s="30" t="s">
        <v>3836</v>
      </c>
    </row>
    <row r="2035" spans="1:4" ht="19" customHeight="1" x14ac:dyDescent="0.35">
      <c r="A2035" s="22" t="s">
        <v>413</v>
      </c>
      <c r="B2035" s="42" t="s">
        <v>7833</v>
      </c>
      <c r="C2035" s="30" t="s">
        <v>5999</v>
      </c>
    </row>
    <row r="2036" spans="1:4" ht="19" customHeight="1" x14ac:dyDescent="0.35">
      <c r="A2036" s="22" t="s">
        <v>4906</v>
      </c>
      <c r="B2036" s="42" t="s">
        <v>4922</v>
      </c>
      <c r="C2036" s="30" t="s">
        <v>4921</v>
      </c>
    </row>
    <row r="2037" spans="1:4" ht="19" customHeight="1" x14ac:dyDescent="0.35">
      <c r="A2037" s="22" t="s">
        <v>414</v>
      </c>
      <c r="B2037" s="42" t="s">
        <v>415</v>
      </c>
      <c r="C2037" s="30" t="s">
        <v>3837</v>
      </c>
    </row>
    <row r="2038" spans="1:4" ht="19" customHeight="1" x14ac:dyDescent="0.35">
      <c r="A2038" s="22" t="s">
        <v>1482</v>
      </c>
      <c r="B2038" s="42" t="s">
        <v>4547</v>
      </c>
      <c r="C2038" s="30" t="s">
        <v>3036</v>
      </c>
    </row>
    <row r="2039" spans="1:4" ht="19" customHeight="1" x14ac:dyDescent="0.35">
      <c r="A2039" s="22" t="s">
        <v>366</v>
      </c>
      <c r="B2039" s="42" t="s">
        <v>4284</v>
      </c>
      <c r="C2039" s="30" t="s">
        <v>2856</v>
      </c>
    </row>
    <row r="2040" spans="1:4" ht="19" customHeight="1" x14ac:dyDescent="0.35">
      <c r="A2040" s="22" t="s">
        <v>367</v>
      </c>
      <c r="B2040" s="42" t="s">
        <v>4285</v>
      </c>
      <c r="C2040" s="30" t="s">
        <v>2857</v>
      </c>
    </row>
    <row r="2041" spans="1:4" ht="19" customHeight="1" x14ac:dyDescent="0.35">
      <c r="A2041" s="22" t="s">
        <v>416</v>
      </c>
      <c r="B2041" s="42" t="s">
        <v>11487</v>
      </c>
      <c r="C2041" s="30" t="s">
        <v>3838</v>
      </c>
    </row>
    <row r="2042" spans="1:4" ht="19" customHeight="1" x14ac:dyDescent="0.35">
      <c r="A2042" s="22" t="s">
        <v>2325</v>
      </c>
      <c r="B2042" s="42" t="s">
        <v>4471</v>
      </c>
      <c r="C2042" s="30" t="s">
        <v>3886</v>
      </c>
    </row>
    <row r="2043" spans="1:4" ht="19" customHeight="1" x14ac:dyDescent="0.35">
      <c r="A2043" s="22" t="s">
        <v>417</v>
      </c>
      <c r="B2043" s="42" t="s">
        <v>6202</v>
      </c>
      <c r="C2043" s="30" t="s">
        <v>3839</v>
      </c>
    </row>
    <row r="2044" spans="1:4" ht="19" customHeight="1" x14ac:dyDescent="0.35">
      <c r="A2044" s="22" t="s">
        <v>3841</v>
      </c>
      <c r="B2044" s="42" t="s">
        <v>418</v>
      </c>
      <c r="C2044" s="30" t="s">
        <v>3840</v>
      </c>
    </row>
    <row r="2045" spans="1:4" ht="19" customHeight="1" x14ac:dyDescent="0.35">
      <c r="A2045" s="22" t="s">
        <v>419</v>
      </c>
      <c r="B2045" s="42" t="s">
        <v>420</v>
      </c>
      <c r="C2045" s="30" t="s">
        <v>3842</v>
      </c>
    </row>
    <row r="2046" spans="1:4" ht="19" customHeight="1" x14ac:dyDescent="0.35">
      <c r="A2046" s="22" t="s">
        <v>422</v>
      </c>
      <c r="B2046" s="42" t="s">
        <v>11083</v>
      </c>
      <c r="C2046" s="30" t="s">
        <v>3843</v>
      </c>
    </row>
    <row r="2047" spans="1:4" ht="19" customHeight="1" x14ac:dyDescent="0.35">
      <c r="A2047" s="22" t="s">
        <v>329</v>
      </c>
      <c r="B2047" s="42" t="s">
        <v>330</v>
      </c>
      <c r="C2047" s="30" t="s">
        <v>3529</v>
      </c>
    </row>
    <row r="2048" spans="1:4" ht="19" customHeight="1" x14ac:dyDescent="0.35">
      <c r="A2048" s="22" t="s">
        <v>424</v>
      </c>
      <c r="B2048" s="42" t="s">
        <v>7298</v>
      </c>
      <c r="C2048" s="30" t="s">
        <v>6000</v>
      </c>
      <c r="D2048" s="30" t="s">
        <v>3846</v>
      </c>
    </row>
    <row r="2049" spans="1:4" ht="19" customHeight="1" x14ac:dyDescent="0.35">
      <c r="A2049" s="22" t="s">
        <v>425</v>
      </c>
      <c r="B2049" s="42" t="s">
        <v>7646</v>
      </c>
      <c r="C2049" s="30" t="s">
        <v>3847</v>
      </c>
    </row>
    <row r="2050" spans="1:4" ht="19" customHeight="1" x14ac:dyDescent="0.35">
      <c r="A2050" s="22" t="s">
        <v>426</v>
      </c>
      <c r="B2050" s="42" t="s">
        <v>7093</v>
      </c>
      <c r="C2050" s="30" t="s">
        <v>7092</v>
      </c>
    </row>
    <row r="2051" spans="1:4" ht="19" customHeight="1" x14ac:dyDescent="0.35">
      <c r="A2051" s="22" t="s">
        <v>2186</v>
      </c>
      <c r="B2051" s="42" t="s">
        <v>4524</v>
      </c>
      <c r="C2051" s="30" t="s">
        <v>3783</v>
      </c>
    </row>
    <row r="2052" spans="1:4" ht="19" customHeight="1" x14ac:dyDescent="0.35">
      <c r="A2052" s="22" t="s">
        <v>428</v>
      </c>
      <c r="B2052" s="42" t="s">
        <v>7701</v>
      </c>
      <c r="C2052" s="30" t="s">
        <v>3848</v>
      </c>
    </row>
    <row r="2053" spans="1:4" ht="19" customHeight="1" x14ac:dyDescent="0.35">
      <c r="A2053" s="22" t="s">
        <v>2274</v>
      </c>
      <c r="B2053" s="42" t="s">
        <v>9464</v>
      </c>
      <c r="C2053" s="30" t="s">
        <v>6001</v>
      </c>
    </row>
    <row r="2054" spans="1:4" ht="19" customHeight="1" x14ac:dyDescent="0.35">
      <c r="A2054" s="22" t="s">
        <v>1785</v>
      </c>
      <c r="B2054" s="42" t="s">
        <v>7952</v>
      </c>
      <c r="C2054" s="30" t="s">
        <v>3850</v>
      </c>
      <c r="D2054" s="30"/>
    </row>
    <row r="2055" spans="1:4" ht="19" customHeight="1" x14ac:dyDescent="0.35">
      <c r="A2055" s="22" t="s">
        <v>7687</v>
      </c>
      <c r="B2055" s="42" t="s">
        <v>11609</v>
      </c>
      <c r="C2055" s="30" t="s">
        <v>6922</v>
      </c>
      <c r="D2055" s="30" t="s">
        <v>6921</v>
      </c>
    </row>
    <row r="2056" spans="1:4" ht="19" customHeight="1" x14ac:dyDescent="0.35">
      <c r="A2056" s="22" t="s">
        <v>1786</v>
      </c>
      <c r="B2056" s="42" t="s">
        <v>1787</v>
      </c>
      <c r="C2056" s="30" t="s">
        <v>3851</v>
      </c>
    </row>
    <row r="2057" spans="1:4" ht="19" customHeight="1" x14ac:dyDescent="0.35">
      <c r="A2057" s="22" t="s">
        <v>12005</v>
      </c>
      <c r="B2057" s="42" t="s">
        <v>12007</v>
      </c>
      <c r="C2057" s="6" t="s">
        <v>12006</v>
      </c>
    </row>
    <row r="2058" spans="1:4" ht="19" customHeight="1" x14ac:dyDescent="0.35">
      <c r="A2058" s="22" t="s">
        <v>1790</v>
      </c>
      <c r="B2058" s="42" t="s">
        <v>8286</v>
      </c>
      <c r="C2058" s="30" t="s">
        <v>3853</v>
      </c>
    </row>
    <row r="2059" spans="1:4" ht="19" customHeight="1" x14ac:dyDescent="0.35">
      <c r="A2059" s="22" t="s">
        <v>6788</v>
      </c>
      <c r="B2059" s="42" t="s">
        <v>8245</v>
      </c>
      <c r="C2059" s="30" t="s">
        <v>6721</v>
      </c>
    </row>
    <row r="2060" spans="1:4" ht="19" customHeight="1" x14ac:dyDescent="0.35">
      <c r="A2060" s="22" t="s">
        <v>1792</v>
      </c>
      <c r="B2060" s="42" t="s">
        <v>1793</v>
      </c>
      <c r="C2060" s="30" t="s">
        <v>3858</v>
      </c>
    </row>
    <row r="2061" spans="1:4" ht="19" customHeight="1" x14ac:dyDescent="0.35">
      <c r="A2061" s="22" t="s">
        <v>2056</v>
      </c>
      <c r="B2061" s="42" t="s">
        <v>3857</v>
      </c>
      <c r="C2061" s="30" t="s">
        <v>6002</v>
      </c>
    </row>
    <row r="2062" spans="1:4" ht="19" customHeight="1" x14ac:dyDescent="0.35">
      <c r="A2062" s="22" t="s">
        <v>3860</v>
      </c>
      <c r="B2062" s="42" t="s">
        <v>3861</v>
      </c>
      <c r="C2062" s="30" t="s">
        <v>3859</v>
      </c>
    </row>
    <row r="2063" spans="1:4" ht="19" customHeight="1" x14ac:dyDescent="0.35">
      <c r="A2063" s="22" t="s">
        <v>1794</v>
      </c>
      <c r="B2063" s="42" t="s">
        <v>1795</v>
      </c>
      <c r="C2063" s="30" t="s">
        <v>3862</v>
      </c>
    </row>
    <row r="2064" spans="1:4" ht="19" customHeight="1" x14ac:dyDescent="0.35">
      <c r="A2064" s="22" t="s">
        <v>1796</v>
      </c>
      <c r="B2064" s="42" t="s">
        <v>3864</v>
      </c>
      <c r="C2064" s="30" t="s">
        <v>3863</v>
      </c>
    </row>
    <row r="2065" spans="1:4" ht="19" customHeight="1" x14ac:dyDescent="0.35">
      <c r="A2065" s="22" t="s">
        <v>1797</v>
      </c>
      <c r="B2065" s="42" t="s">
        <v>6284</v>
      </c>
      <c r="C2065" s="30" t="s">
        <v>3865</v>
      </c>
    </row>
    <row r="2066" spans="1:4" ht="19" customHeight="1" x14ac:dyDescent="0.35">
      <c r="A2066" s="22" t="s">
        <v>1798</v>
      </c>
      <c r="B2066" s="42" t="s">
        <v>8042</v>
      </c>
      <c r="C2066" s="30" t="s">
        <v>3866</v>
      </c>
    </row>
    <row r="2067" spans="1:4" ht="19" customHeight="1" x14ac:dyDescent="0.35">
      <c r="A2067" s="22" t="s">
        <v>6094</v>
      </c>
      <c r="B2067" s="42" t="s">
        <v>10957</v>
      </c>
      <c r="C2067" s="30" t="s">
        <v>6093</v>
      </c>
    </row>
    <row r="2068" spans="1:4" ht="19" customHeight="1" x14ac:dyDescent="0.35">
      <c r="A2068" s="22" t="s">
        <v>7817</v>
      </c>
      <c r="B2068" s="56" t="s">
        <v>7818</v>
      </c>
      <c r="C2068" s="30" t="s">
        <v>7816</v>
      </c>
    </row>
    <row r="2069" spans="1:4" ht="19" customHeight="1" x14ac:dyDescent="0.35">
      <c r="A2069" s="22" t="s">
        <v>1799</v>
      </c>
      <c r="B2069" s="42" t="s">
        <v>7841</v>
      </c>
      <c r="C2069" s="30" t="s">
        <v>6003</v>
      </c>
    </row>
    <row r="2070" spans="1:4" ht="19" customHeight="1" x14ac:dyDescent="0.35">
      <c r="A2070" s="22" t="s">
        <v>8583</v>
      </c>
      <c r="B2070" s="42" t="s">
        <v>8585</v>
      </c>
      <c r="C2070" s="30" t="s">
        <v>8584</v>
      </c>
    </row>
    <row r="2071" spans="1:4" ht="19" customHeight="1" x14ac:dyDescent="0.35">
      <c r="A2071" s="22" t="s">
        <v>2488</v>
      </c>
      <c r="B2071" s="42" t="s">
        <v>4782</v>
      </c>
      <c r="C2071" s="30" t="s">
        <v>3137</v>
      </c>
    </row>
    <row r="2072" spans="1:4" ht="19" customHeight="1" x14ac:dyDescent="0.35">
      <c r="A2072" s="22" t="s">
        <v>1800</v>
      </c>
      <c r="B2072" s="42" t="s">
        <v>4781</v>
      </c>
      <c r="C2072" s="30" t="s">
        <v>3867</v>
      </c>
    </row>
    <row r="2073" spans="1:4" ht="19" customHeight="1" x14ac:dyDescent="0.35">
      <c r="A2073" s="22" t="s">
        <v>5009</v>
      </c>
      <c r="B2073" s="42" t="s">
        <v>11735</v>
      </c>
      <c r="C2073" s="30" t="s">
        <v>5008</v>
      </c>
      <c r="D2073" s="30" t="s">
        <v>8552</v>
      </c>
    </row>
    <row r="2074" spans="1:4" ht="19" customHeight="1" x14ac:dyDescent="0.35">
      <c r="A2074" s="22" t="s">
        <v>1801</v>
      </c>
      <c r="B2074" s="42" t="s">
        <v>1802</v>
      </c>
      <c r="C2074" s="30" t="s">
        <v>3868</v>
      </c>
    </row>
    <row r="2075" spans="1:4" ht="19" customHeight="1" x14ac:dyDescent="0.35">
      <c r="A2075" s="22" t="s">
        <v>1803</v>
      </c>
      <c r="B2075" s="42" t="s">
        <v>4361</v>
      </c>
      <c r="C2075" s="30" t="s">
        <v>3869</v>
      </c>
    </row>
    <row r="2076" spans="1:4" ht="19" customHeight="1" x14ac:dyDescent="0.35">
      <c r="A2076" s="22" t="s">
        <v>1804</v>
      </c>
      <c r="B2076" s="42" t="s">
        <v>1805</v>
      </c>
      <c r="C2076" s="30" t="s">
        <v>3870</v>
      </c>
    </row>
    <row r="2077" spans="1:4" ht="19" customHeight="1" x14ac:dyDescent="0.35">
      <c r="A2077" s="22" t="s">
        <v>1806</v>
      </c>
      <c r="B2077" s="42" t="s">
        <v>1807</v>
      </c>
      <c r="C2077" s="30" t="s">
        <v>3871</v>
      </c>
    </row>
    <row r="2078" spans="1:4" ht="19" customHeight="1" x14ac:dyDescent="0.35">
      <c r="A2078" s="22" t="s">
        <v>1808</v>
      </c>
      <c r="B2078" s="42" t="s">
        <v>1809</v>
      </c>
      <c r="C2078" s="30" t="s">
        <v>3872</v>
      </c>
    </row>
    <row r="2079" spans="1:4" ht="19" customHeight="1" x14ac:dyDescent="0.35">
      <c r="A2079" s="22" t="s">
        <v>1810</v>
      </c>
      <c r="B2079" s="42" t="s">
        <v>1811</v>
      </c>
      <c r="C2079" s="30" t="s">
        <v>3873</v>
      </c>
    </row>
    <row r="2080" spans="1:4" ht="19" customHeight="1" x14ac:dyDescent="0.35">
      <c r="A2080" s="22" t="s">
        <v>1812</v>
      </c>
      <c r="B2080" s="42" t="s">
        <v>1813</v>
      </c>
      <c r="C2080" s="30" t="s">
        <v>3874</v>
      </c>
    </row>
    <row r="2081" spans="1:35" ht="19" customHeight="1" x14ac:dyDescent="0.35">
      <c r="A2081" s="22" t="s">
        <v>1814</v>
      </c>
      <c r="B2081" s="42" t="s">
        <v>7842</v>
      </c>
      <c r="C2081" s="30" t="s">
        <v>3875</v>
      </c>
    </row>
    <row r="2082" spans="1:35" s="28" customFormat="1" ht="19" customHeight="1" x14ac:dyDescent="0.35">
      <c r="A2082" s="22" t="s">
        <v>8576</v>
      </c>
      <c r="B2082" s="47" t="s">
        <v>9468</v>
      </c>
      <c r="C2082" s="80" t="s">
        <v>8575</v>
      </c>
      <c r="D2082" s="79"/>
      <c r="E2082" s="79"/>
      <c r="F2082" s="79"/>
      <c r="I2082" s="79"/>
      <c r="J2082" s="79"/>
      <c r="K2082" s="79"/>
      <c r="L2082" s="79"/>
      <c r="M2082" s="79"/>
      <c r="N2082" s="79"/>
      <c r="O2082" s="79"/>
      <c r="Q2082" s="79"/>
      <c r="R2082" s="79"/>
      <c r="S2082" s="79"/>
      <c r="T2082" s="79"/>
      <c r="U2082" s="79"/>
      <c r="V2082" s="79"/>
      <c r="W2082" s="79"/>
      <c r="X2082" s="79"/>
      <c r="Y2082" s="79"/>
      <c r="Z2082" s="79"/>
      <c r="AI2082" s="79"/>
    </row>
    <row r="2083" spans="1:35" ht="19" customHeight="1" x14ac:dyDescent="0.35">
      <c r="A2083" s="22" t="s">
        <v>1815</v>
      </c>
      <c r="B2083" s="42" t="s">
        <v>3877</v>
      </c>
      <c r="C2083" s="30" t="s">
        <v>3876</v>
      </c>
    </row>
    <row r="2084" spans="1:35" ht="19" customHeight="1" x14ac:dyDescent="0.35">
      <c r="A2084" s="22" t="s">
        <v>1818</v>
      </c>
      <c r="B2084" s="42" t="s">
        <v>3880</v>
      </c>
      <c r="C2084" s="30" t="s">
        <v>3879</v>
      </c>
    </row>
    <row r="2085" spans="1:35" ht="19" customHeight="1" x14ac:dyDescent="0.35">
      <c r="A2085" s="22" t="s">
        <v>6097</v>
      </c>
      <c r="B2085" s="42" t="s">
        <v>6098</v>
      </c>
      <c r="C2085" s="30" t="s">
        <v>6096</v>
      </c>
    </row>
    <row r="2086" spans="1:35" ht="19" customHeight="1" x14ac:dyDescent="0.35">
      <c r="A2086" s="22" t="s">
        <v>1819</v>
      </c>
      <c r="B2086" s="42" t="s">
        <v>4912</v>
      </c>
      <c r="C2086" s="30" t="s">
        <v>3881</v>
      </c>
    </row>
    <row r="2087" spans="1:35" ht="19" customHeight="1" x14ac:dyDescent="0.35">
      <c r="A2087" s="22" t="s">
        <v>1820</v>
      </c>
      <c r="B2087" s="42" t="s">
        <v>3883</v>
      </c>
      <c r="C2087" s="30" t="s">
        <v>3882</v>
      </c>
    </row>
    <row r="2088" spans="1:35" ht="19" customHeight="1" x14ac:dyDescent="0.35">
      <c r="A2088" s="22" t="s">
        <v>1821</v>
      </c>
      <c r="B2088" s="42" t="s">
        <v>6841</v>
      </c>
      <c r="C2088" s="30" t="s">
        <v>3884</v>
      </c>
    </row>
    <row r="2089" spans="1:35" ht="19" customHeight="1" x14ac:dyDescent="0.35">
      <c r="A2089" s="22" t="s">
        <v>2326</v>
      </c>
      <c r="B2089" s="42" t="s">
        <v>2327</v>
      </c>
      <c r="C2089" s="30" t="s">
        <v>3887</v>
      </c>
    </row>
    <row r="2090" spans="1:35" ht="19" customHeight="1" x14ac:dyDescent="0.35">
      <c r="A2090" s="22" t="s">
        <v>350</v>
      </c>
      <c r="B2090" s="42" t="s">
        <v>4557</v>
      </c>
      <c r="C2090" s="30" t="s">
        <v>6004</v>
      </c>
    </row>
    <row r="2091" spans="1:35" ht="19" customHeight="1" x14ac:dyDescent="0.35">
      <c r="A2091" s="22" t="s">
        <v>8671</v>
      </c>
      <c r="B2091" s="42" t="s">
        <v>11488</v>
      </c>
      <c r="C2091" s="30" t="s">
        <v>8683</v>
      </c>
    </row>
    <row r="2092" spans="1:35" ht="19" customHeight="1" x14ac:dyDescent="0.35">
      <c r="A2092" s="22" t="s">
        <v>2328</v>
      </c>
      <c r="B2092" s="42" t="s">
        <v>2329</v>
      </c>
      <c r="C2092" s="30" t="s">
        <v>3888</v>
      </c>
    </row>
    <row r="2093" spans="1:35" ht="19" customHeight="1" x14ac:dyDescent="0.35">
      <c r="A2093" s="22" t="s">
        <v>4509</v>
      </c>
      <c r="B2093" s="42" t="s">
        <v>4508</v>
      </c>
      <c r="C2093" s="30" t="s">
        <v>4510</v>
      </c>
    </row>
    <row r="2094" spans="1:35" ht="19" customHeight="1" x14ac:dyDescent="0.35">
      <c r="A2094" s="22" t="s">
        <v>2332</v>
      </c>
      <c r="B2094" s="42" t="s">
        <v>3892</v>
      </c>
      <c r="C2094" s="30" t="s">
        <v>3891</v>
      </c>
    </row>
    <row r="2095" spans="1:35" ht="19" customHeight="1" x14ac:dyDescent="0.35">
      <c r="A2095" s="22" t="s">
        <v>1890</v>
      </c>
      <c r="B2095" s="42" t="s">
        <v>7835</v>
      </c>
      <c r="C2095" s="30" t="s">
        <v>3746</v>
      </c>
    </row>
    <row r="2096" spans="1:35" ht="19" customHeight="1" x14ac:dyDescent="0.35">
      <c r="A2096" s="22" t="s">
        <v>1891</v>
      </c>
      <c r="B2096" s="42" t="s">
        <v>3748</v>
      </c>
      <c r="C2096" s="30" t="s">
        <v>3747</v>
      </c>
    </row>
    <row r="2097" spans="1:3" ht="19" customHeight="1" x14ac:dyDescent="0.35">
      <c r="A2097" s="22" t="s">
        <v>4898</v>
      </c>
      <c r="B2097" s="42" t="s">
        <v>4986</v>
      </c>
      <c r="C2097" s="30" t="s">
        <v>4930</v>
      </c>
    </row>
    <row r="2098" spans="1:3" ht="19" customHeight="1" x14ac:dyDescent="0.35">
      <c r="A2098" s="22" t="s">
        <v>2744</v>
      </c>
      <c r="B2098" s="42" t="s">
        <v>4784</v>
      </c>
      <c r="C2098" s="30" t="s">
        <v>3897</v>
      </c>
    </row>
    <row r="2099" spans="1:3" ht="19" customHeight="1" x14ac:dyDescent="0.35">
      <c r="A2099" s="22" t="s">
        <v>2337</v>
      </c>
      <c r="B2099" s="42" t="s">
        <v>2338</v>
      </c>
      <c r="C2099" s="30" t="s">
        <v>3898</v>
      </c>
    </row>
    <row r="2100" spans="1:3" ht="19" customHeight="1" x14ac:dyDescent="0.35">
      <c r="A2100" s="22" t="s">
        <v>6119</v>
      </c>
      <c r="B2100" s="42" t="s">
        <v>8069</v>
      </c>
      <c r="C2100" s="30" t="s">
        <v>6118</v>
      </c>
    </row>
    <row r="2101" spans="1:3" ht="19" customHeight="1" x14ac:dyDescent="0.35">
      <c r="A2101" s="22" t="s">
        <v>1283</v>
      </c>
      <c r="B2101" s="42" t="s">
        <v>1284</v>
      </c>
      <c r="C2101" s="30" t="s">
        <v>3422</v>
      </c>
    </row>
    <row r="2102" spans="1:3" ht="19" customHeight="1" x14ac:dyDescent="0.35">
      <c r="A2102" s="22" t="s">
        <v>1285</v>
      </c>
      <c r="B2102" s="42" t="s">
        <v>8800</v>
      </c>
      <c r="C2102" s="30" t="s">
        <v>3423</v>
      </c>
    </row>
    <row r="2103" spans="1:3" ht="19" customHeight="1" x14ac:dyDescent="0.35">
      <c r="A2103" s="22" t="s">
        <v>6311</v>
      </c>
      <c r="B2103" s="42" t="s">
        <v>6312</v>
      </c>
      <c r="C2103" s="30" t="s">
        <v>6310</v>
      </c>
    </row>
    <row r="2104" spans="1:3" ht="19" customHeight="1" x14ac:dyDescent="0.35">
      <c r="A2104" s="22" t="s">
        <v>2339</v>
      </c>
      <c r="B2104" s="42" t="s">
        <v>498</v>
      </c>
      <c r="C2104" s="30" t="s">
        <v>3899</v>
      </c>
    </row>
    <row r="2105" spans="1:3" ht="19" customHeight="1" x14ac:dyDescent="0.35">
      <c r="A2105" s="22" t="s">
        <v>499</v>
      </c>
      <c r="B2105" s="42" t="s">
        <v>500</v>
      </c>
      <c r="C2105" s="30" t="s">
        <v>3900</v>
      </c>
    </row>
    <row r="2106" spans="1:3" ht="19" customHeight="1" x14ac:dyDescent="0.35">
      <c r="A2106" s="22" t="s">
        <v>501</v>
      </c>
      <c r="B2106" s="42" t="s">
        <v>502</v>
      </c>
      <c r="C2106" s="30" t="s">
        <v>3901</v>
      </c>
    </row>
    <row r="2107" spans="1:3" ht="19" customHeight="1" x14ac:dyDescent="0.35">
      <c r="A2107" s="22" t="s">
        <v>2719</v>
      </c>
      <c r="B2107" s="42" t="s">
        <v>3903</v>
      </c>
      <c r="C2107" s="30" t="s">
        <v>3902</v>
      </c>
    </row>
    <row r="2108" spans="1:3" ht="19" customHeight="1" x14ac:dyDescent="0.35">
      <c r="A2108" s="22" t="s">
        <v>3905</v>
      </c>
      <c r="B2108" s="42" t="s">
        <v>4362</v>
      </c>
      <c r="C2108" s="30" t="s">
        <v>3904</v>
      </c>
    </row>
    <row r="2109" spans="1:3" ht="19" customHeight="1" x14ac:dyDescent="0.35">
      <c r="A2109" s="22" t="s">
        <v>6781</v>
      </c>
      <c r="B2109" s="42" t="s">
        <v>6780</v>
      </c>
      <c r="C2109" s="30" t="s">
        <v>5000</v>
      </c>
    </row>
    <row r="2110" spans="1:3" ht="19" customHeight="1" x14ac:dyDescent="0.35">
      <c r="A2110" s="22" t="s">
        <v>504</v>
      </c>
      <c r="B2110" s="42" t="s">
        <v>505</v>
      </c>
      <c r="C2110" s="30" t="s">
        <v>3906</v>
      </c>
    </row>
    <row r="2111" spans="1:3" ht="19" customHeight="1" x14ac:dyDescent="0.35">
      <c r="A2111" s="22" t="s">
        <v>2321</v>
      </c>
      <c r="B2111" s="42" t="s">
        <v>11492</v>
      </c>
      <c r="C2111" s="30" t="s">
        <v>3462</v>
      </c>
    </row>
    <row r="2112" spans="1:3" ht="19" customHeight="1" x14ac:dyDescent="0.35">
      <c r="A2112" s="22" t="s">
        <v>507</v>
      </c>
      <c r="B2112" s="42" t="s">
        <v>3909</v>
      </c>
      <c r="C2112" s="30" t="s">
        <v>3908</v>
      </c>
    </row>
    <row r="2113" spans="1:3" ht="19" customHeight="1" x14ac:dyDescent="0.35">
      <c r="A2113" s="22" t="s">
        <v>506</v>
      </c>
      <c r="B2113" s="42" t="s">
        <v>12567</v>
      </c>
      <c r="C2113" s="30" t="s">
        <v>3907</v>
      </c>
    </row>
    <row r="2114" spans="1:3" ht="19" customHeight="1" x14ac:dyDescent="0.35">
      <c r="A2114" s="22" t="s">
        <v>550</v>
      </c>
      <c r="B2114" s="42" t="s">
        <v>551</v>
      </c>
      <c r="C2114" s="30" t="s">
        <v>3910</v>
      </c>
    </row>
    <row r="2115" spans="1:3" ht="19" customHeight="1" x14ac:dyDescent="0.35">
      <c r="A2115" s="22" t="s">
        <v>508</v>
      </c>
      <c r="B2115" s="42" t="s">
        <v>509</v>
      </c>
      <c r="C2115" s="30" t="s">
        <v>3911</v>
      </c>
    </row>
    <row r="2116" spans="1:3" ht="19" customHeight="1" x14ac:dyDescent="0.35">
      <c r="A2116" s="22" t="s">
        <v>511</v>
      </c>
      <c r="B2116" s="42" t="s">
        <v>10719</v>
      </c>
      <c r="C2116" s="30" t="s">
        <v>3913</v>
      </c>
    </row>
    <row r="2117" spans="1:3" ht="19" customHeight="1" x14ac:dyDescent="0.35">
      <c r="A2117" s="22" t="s">
        <v>2121</v>
      </c>
      <c r="B2117" s="42" t="s">
        <v>9529</v>
      </c>
      <c r="C2117" s="38" t="s">
        <v>5503</v>
      </c>
    </row>
    <row r="2118" spans="1:3" ht="19" customHeight="1" x14ac:dyDescent="0.35">
      <c r="A2118" s="22" t="s">
        <v>512</v>
      </c>
      <c r="B2118" s="42" t="s">
        <v>11734</v>
      </c>
      <c r="C2118" s="30" t="s">
        <v>8932</v>
      </c>
    </row>
    <row r="2119" spans="1:3" ht="19" customHeight="1" x14ac:dyDescent="0.35">
      <c r="A2119" s="22" t="s">
        <v>6158</v>
      </c>
      <c r="B2119" s="42" t="s">
        <v>6313</v>
      </c>
      <c r="C2119" s="30" t="s">
        <v>6157</v>
      </c>
    </row>
    <row r="2120" spans="1:3" ht="19" customHeight="1" x14ac:dyDescent="0.35">
      <c r="A2120" s="22" t="s">
        <v>2394</v>
      </c>
      <c r="B2120" s="42" t="s">
        <v>4111</v>
      </c>
      <c r="C2120" s="30" t="s">
        <v>4110</v>
      </c>
    </row>
    <row r="2121" spans="1:3" ht="19" customHeight="1" x14ac:dyDescent="0.35">
      <c r="A2121" s="22" t="s">
        <v>6180</v>
      </c>
      <c r="B2121" s="42" t="s">
        <v>6225</v>
      </c>
      <c r="C2121" s="30" t="s">
        <v>6179</v>
      </c>
    </row>
    <row r="2122" spans="1:3" ht="19" customHeight="1" x14ac:dyDescent="0.35">
      <c r="A2122" s="22" t="s">
        <v>5210</v>
      </c>
      <c r="B2122" s="42" t="s">
        <v>8903</v>
      </c>
      <c r="C2122" s="30" t="s">
        <v>7836</v>
      </c>
    </row>
    <row r="2123" spans="1:3" ht="19" customHeight="1" x14ac:dyDescent="0.35">
      <c r="A2123" s="22" t="s">
        <v>5266</v>
      </c>
      <c r="B2123" s="42" t="s">
        <v>8258</v>
      </c>
      <c r="C2123" s="30" t="s">
        <v>5265</v>
      </c>
    </row>
    <row r="2124" spans="1:3" ht="19" customHeight="1" x14ac:dyDescent="0.35">
      <c r="A2124" s="22" t="s">
        <v>514</v>
      </c>
      <c r="B2124" s="42" t="s">
        <v>4472</v>
      </c>
      <c r="C2124" s="30" t="s">
        <v>3914</v>
      </c>
    </row>
    <row r="2125" spans="1:3" ht="19" customHeight="1" x14ac:dyDescent="0.35">
      <c r="A2125" s="22" t="s">
        <v>5273</v>
      </c>
      <c r="B2125" s="42" t="s">
        <v>7837</v>
      </c>
      <c r="C2125" s="30" t="s">
        <v>5274</v>
      </c>
    </row>
    <row r="2126" spans="1:3" ht="19" customHeight="1" x14ac:dyDescent="0.35">
      <c r="A2126" s="22" t="s">
        <v>2097</v>
      </c>
      <c r="B2126" s="42" t="s">
        <v>11419</v>
      </c>
      <c r="C2126" s="30" t="s">
        <v>3446</v>
      </c>
    </row>
    <row r="2127" spans="1:3" ht="19" customHeight="1" x14ac:dyDescent="0.35">
      <c r="A2127" s="22" t="s">
        <v>516</v>
      </c>
      <c r="B2127" s="42" t="s">
        <v>9566</v>
      </c>
      <c r="C2127" s="30" t="s">
        <v>3915</v>
      </c>
    </row>
    <row r="2128" spans="1:3" ht="19" customHeight="1" x14ac:dyDescent="0.35">
      <c r="A2128" s="22" t="s">
        <v>8540</v>
      </c>
      <c r="B2128" s="42" t="s">
        <v>10977</v>
      </c>
      <c r="C2128" s="30" t="s">
        <v>8539</v>
      </c>
    </row>
    <row r="2129" spans="1:3" ht="19" customHeight="1" x14ac:dyDescent="0.35">
      <c r="A2129" s="22" t="s">
        <v>517</v>
      </c>
      <c r="B2129" s="42" t="s">
        <v>4271</v>
      </c>
      <c r="C2129" s="30" t="s">
        <v>3459</v>
      </c>
    </row>
    <row r="2130" spans="1:3" ht="19" customHeight="1" x14ac:dyDescent="0.35">
      <c r="A2130" s="22" t="s">
        <v>518</v>
      </c>
      <c r="B2130" s="42" t="s">
        <v>519</v>
      </c>
      <c r="C2130" s="30" t="s">
        <v>3916</v>
      </c>
    </row>
    <row r="2131" spans="1:3" ht="19" customHeight="1" x14ac:dyDescent="0.35">
      <c r="A2131" s="22" t="s">
        <v>520</v>
      </c>
      <c r="B2131" s="42" t="s">
        <v>9469</v>
      </c>
      <c r="C2131" s="30" t="s">
        <v>3917</v>
      </c>
    </row>
    <row r="2132" spans="1:3" ht="19" customHeight="1" x14ac:dyDescent="0.35">
      <c r="A2132" s="22" t="s">
        <v>521</v>
      </c>
      <c r="B2132" s="42" t="s">
        <v>10223</v>
      </c>
      <c r="C2132" s="30" t="s">
        <v>3918</v>
      </c>
    </row>
    <row r="2133" spans="1:3" ht="19" customHeight="1" x14ac:dyDescent="0.35">
      <c r="A2133" s="22" t="s">
        <v>522</v>
      </c>
      <c r="B2133" s="42" t="s">
        <v>11494</v>
      </c>
      <c r="C2133" s="30" t="s">
        <v>3919</v>
      </c>
    </row>
    <row r="2134" spans="1:3" ht="19" customHeight="1" x14ac:dyDescent="0.35">
      <c r="A2134" s="22" t="s">
        <v>523</v>
      </c>
      <c r="B2134" s="42" t="s">
        <v>10055</v>
      </c>
      <c r="C2134" s="30" t="s">
        <v>3920</v>
      </c>
    </row>
    <row r="2135" spans="1:3" ht="19" customHeight="1" x14ac:dyDescent="0.35">
      <c r="A2135" s="22" t="s">
        <v>524</v>
      </c>
      <c r="B2135" s="42" t="s">
        <v>3922</v>
      </c>
      <c r="C2135" s="30" t="s">
        <v>3921</v>
      </c>
    </row>
    <row r="2136" spans="1:3" ht="19" customHeight="1" x14ac:dyDescent="0.35">
      <c r="A2136" s="22" t="s">
        <v>525</v>
      </c>
      <c r="B2136" s="42" t="s">
        <v>9481</v>
      </c>
      <c r="C2136" s="30" t="s">
        <v>3923</v>
      </c>
    </row>
    <row r="2137" spans="1:3" ht="19" customHeight="1" x14ac:dyDescent="0.35">
      <c r="A2137" s="22" t="s">
        <v>1701</v>
      </c>
      <c r="B2137" s="42" t="s">
        <v>4565</v>
      </c>
      <c r="C2137" s="30" t="s">
        <v>3924</v>
      </c>
    </row>
    <row r="2138" spans="1:3" ht="19" customHeight="1" x14ac:dyDescent="0.35">
      <c r="A2138" s="22" t="s">
        <v>526</v>
      </c>
      <c r="B2138" s="42" t="s">
        <v>4805</v>
      </c>
      <c r="C2138" s="30" t="s">
        <v>3925</v>
      </c>
    </row>
    <row r="2139" spans="1:3" ht="19" customHeight="1" x14ac:dyDescent="0.35">
      <c r="A2139" s="22" t="s">
        <v>527</v>
      </c>
      <c r="B2139" s="42" t="s">
        <v>528</v>
      </c>
      <c r="C2139" s="30" t="s">
        <v>3926</v>
      </c>
    </row>
    <row r="2140" spans="1:3" ht="19" customHeight="1" x14ac:dyDescent="0.35">
      <c r="A2140" s="22" t="s">
        <v>529</v>
      </c>
      <c r="B2140" s="42" t="s">
        <v>10057</v>
      </c>
      <c r="C2140" s="30" t="s">
        <v>7094</v>
      </c>
    </row>
    <row r="2141" spans="1:3" ht="19" customHeight="1" x14ac:dyDescent="0.35">
      <c r="A2141" s="22" t="s">
        <v>530</v>
      </c>
      <c r="B2141" s="42" t="s">
        <v>531</v>
      </c>
      <c r="C2141" s="30" t="s">
        <v>3927</v>
      </c>
    </row>
    <row r="2142" spans="1:3" ht="19" customHeight="1" x14ac:dyDescent="0.35">
      <c r="A2142" s="22" t="s">
        <v>532</v>
      </c>
      <c r="B2142" s="42" t="s">
        <v>9724</v>
      </c>
      <c r="C2142" s="30" t="s">
        <v>3928</v>
      </c>
    </row>
    <row r="2143" spans="1:3" ht="19" customHeight="1" x14ac:dyDescent="0.35">
      <c r="A2143" s="22" t="s">
        <v>533</v>
      </c>
      <c r="B2143" s="42" t="s">
        <v>3930</v>
      </c>
      <c r="C2143" s="30" t="s">
        <v>3929</v>
      </c>
    </row>
    <row r="2144" spans="1:3" ht="19" customHeight="1" x14ac:dyDescent="0.35">
      <c r="A2144" s="22" t="s">
        <v>3932</v>
      </c>
      <c r="B2144" s="42" t="s">
        <v>534</v>
      </c>
      <c r="C2144" s="30" t="s">
        <v>3931</v>
      </c>
    </row>
    <row r="2145" spans="1:4" ht="19" customHeight="1" x14ac:dyDescent="0.35">
      <c r="A2145" s="22" t="s">
        <v>535</v>
      </c>
      <c r="B2145" s="42" t="s">
        <v>4819</v>
      </c>
      <c r="C2145" s="30" t="s">
        <v>3933</v>
      </c>
    </row>
    <row r="2146" spans="1:4" ht="19" customHeight="1" x14ac:dyDescent="0.35">
      <c r="A2146" s="22" t="s">
        <v>536</v>
      </c>
      <c r="B2146" s="42" t="s">
        <v>537</v>
      </c>
      <c r="C2146" s="30" t="s">
        <v>3934</v>
      </c>
    </row>
    <row r="2147" spans="1:4" ht="19" customHeight="1" x14ac:dyDescent="0.35">
      <c r="A2147" s="22" t="s">
        <v>538</v>
      </c>
      <c r="B2147" s="42" t="s">
        <v>9516</v>
      </c>
      <c r="C2147" s="30" t="s">
        <v>3935</v>
      </c>
      <c r="D2147" s="30" t="s">
        <v>3937</v>
      </c>
    </row>
    <row r="2148" spans="1:4" ht="19" customHeight="1" x14ac:dyDescent="0.35">
      <c r="A2148" s="22" t="s">
        <v>539</v>
      </c>
      <c r="B2148" s="42" t="s">
        <v>8259</v>
      </c>
      <c r="C2148" s="30" t="s">
        <v>3936</v>
      </c>
    </row>
    <row r="2149" spans="1:4" ht="19" customHeight="1" x14ac:dyDescent="0.35">
      <c r="A2149" s="22" t="s">
        <v>953</v>
      </c>
      <c r="B2149" s="42" t="s">
        <v>954</v>
      </c>
      <c r="C2149" s="30" t="s">
        <v>3711</v>
      </c>
    </row>
    <row r="2150" spans="1:4" ht="19" customHeight="1" x14ac:dyDescent="0.35">
      <c r="A2150" s="22" t="s">
        <v>955</v>
      </c>
      <c r="B2150" s="42" t="s">
        <v>4730</v>
      </c>
      <c r="C2150" s="30" t="s">
        <v>3945</v>
      </c>
    </row>
    <row r="2151" spans="1:4" ht="19" customHeight="1" x14ac:dyDescent="0.35">
      <c r="A2151" s="22" t="s">
        <v>956</v>
      </c>
      <c r="B2151" s="42" t="s">
        <v>11086</v>
      </c>
      <c r="C2151" s="30" t="s">
        <v>3946</v>
      </c>
    </row>
    <row r="2152" spans="1:4" ht="19" customHeight="1" x14ac:dyDescent="0.35">
      <c r="A2152" s="22" t="s">
        <v>3947</v>
      </c>
      <c r="B2152" s="42" t="s">
        <v>12001</v>
      </c>
      <c r="C2152" s="30" t="s">
        <v>3948</v>
      </c>
    </row>
    <row r="2153" spans="1:4" ht="19" customHeight="1" x14ac:dyDescent="0.35">
      <c r="A2153" s="22" t="s">
        <v>3949</v>
      </c>
      <c r="B2153" s="42" t="s">
        <v>3951</v>
      </c>
      <c r="C2153" s="30" t="s">
        <v>3950</v>
      </c>
    </row>
    <row r="2154" spans="1:4" ht="19" customHeight="1" x14ac:dyDescent="0.35">
      <c r="A2154" s="22" t="s">
        <v>958</v>
      </c>
      <c r="B2154" s="42" t="s">
        <v>4821</v>
      </c>
      <c r="C2154" s="30" t="s">
        <v>3952</v>
      </c>
    </row>
    <row r="2155" spans="1:4" ht="19" customHeight="1" x14ac:dyDescent="0.35">
      <c r="A2155" s="22" t="s">
        <v>959</v>
      </c>
      <c r="B2155" s="42" t="s">
        <v>960</v>
      </c>
      <c r="C2155" s="30" t="s">
        <v>3953</v>
      </c>
    </row>
    <row r="2156" spans="1:4" ht="19" customHeight="1" x14ac:dyDescent="0.35">
      <c r="A2156" s="22" t="s">
        <v>961</v>
      </c>
      <c r="B2156" s="42" t="s">
        <v>9581</v>
      </c>
      <c r="C2156" s="30" t="s">
        <v>3954</v>
      </c>
    </row>
    <row r="2157" spans="1:4" ht="19" customHeight="1" x14ac:dyDescent="0.35">
      <c r="A2157" s="22" t="s">
        <v>4820</v>
      </c>
      <c r="B2157" s="42" t="s">
        <v>6331</v>
      </c>
      <c r="C2157" s="30" t="s">
        <v>2833</v>
      </c>
    </row>
    <row r="2158" spans="1:4" ht="19" customHeight="1" x14ac:dyDescent="0.35">
      <c r="A2158" s="22" t="s">
        <v>1120</v>
      </c>
      <c r="B2158" s="42" t="s">
        <v>6842</v>
      </c>
      <c r="C2158" s="30" t="s">
        <v>6008</v>
      </c>
    </row>
    <row r="2159" spans="1:4" ht="19" customHeight="1" x14ac:dyDescent="0.35">
      <c r="A2159" s="22" t="s">
        <v>962</v>
      </c>
      <c r="B2159" s="42" t="s">
        <v>8931</v>
      </c>
      <c r="C2159" s="30" t="s">
        <v>8928</v>
      </c>
    </row>
    <row r="2160" spans="1:4" ht="19" customHeight="1" x14ac:dyDescent="0.35">
      <c r="A2160" s="22" t="s">
        <v>100</v>
      </c>
      <c r="B2160" s="42" t="s">
        <v>10836</v>
      </c>
      <c r="C2160" s="30" t="s">
        <v>2913</v>
      </c>
    </row>
    <row r="2161" spans="1:3" ht="19" customHeight="1" x14ac:dyDescent="0.35">
      <c r="A2161" s="22" t="s">
        <v>964</v>
      </c>
      <c r="B2161" s="42" t="s">
        <v>3957</v>
      </c>
      <c r="C2161" s="30" t="s">
        <v>3956</v>
      </c>
    </row>
    <row r="2162" spans="1:3" ht="19" customHeight="1" x14ac:dyDescent="0.35">
      <c r="A2162" s="22" t="s">
        <v>6255</v>
      </c>
      <c r="B2162" s="42" t="s">
        <v>6256</v>
      </c>
      <c r="C2162" s="30" t="s">
        <v>6254</v>
      </c>
    </row>
    <row r="2163" spans="1:3" ht="19" customHeight="1" x14ac:dyDescent="0.35">
      <c r="A2163" s="22" t="s">
        <v>965</v>
      </c>
      <c r="B2163" s="42" t="s">
        <v>4896</v>
      </c>
      <c r="C2163" s="30" t="s">
        <v>3958</v>
      </c>
    </row>
    <row r="2164" spans="1:3" ht="19" customHeight="1" x14ac:dyDescent="0.35">
      <c r="A2164" s="22" t="s">
        <v>1470</v>
      </c>
      <c r="B2164" s="42" t="s">
        <v>7301</v>
      </c>
      <c r="C2164" s="30" t="s">
        <v>3020</v>
      </c>
    </row>
    <row r="2165" spans="1:3" ht="19" customHeight="1" x14ac:dyDescent="0.35">
      <c r="A2165" s="22" t="s">
        <v>1471</v>
      </c>
      <c r="B2165" s="42" t="s">
        <v>3022</v>
      </c>
      <c r="C2165" s="30" t="s">
        <v>3021</v>
      </c>
    </row>
    <row r="2166" spans="1:3" ht="19" customHeight="1" x14ac:dyDescent="0.35">
      <c r="A2166" s="22" t="s">
        <v>4616</v>
      </c>
      <c r="B2166" s="42" t="s">
        <v>4745</v>
      </c>
      <c r="C2166" s="30" t="s">
        <v>6009</v>
      </c>
    </row>
    <row r="2167" spans="1:3" ht="19" customHeight="1" x14ac:dyDescent="0.35">
      <c r="A2167" s="22" t="s">
        <v>4363</v>
      </c>
      <c r="B2167" s="42" t="s">
        <v>4364</v>
      </c>
      <c r="C2167" s="30" t="s">
        <v>3959</v>
      </c>
    </row>
    <row r="2168" spans="1:3" ht="19" customHeight="1" x14ac:dyDescent="0.35">
      <c r="A2168" s="22" t="s">
        <v>966</v>
      </c>
      <c r="B2168" s="42" t="s">
        <v>967</v>
      </c>
      <c r="C2168" s="30" t="s">
        <v>3960</v>
      </c>
    </row>
    <row r="2169" spans="1:3" ht="19" customHeight="1" x14ac:dyDescent="0.35">
      <c r="A2169" s="22" t="s">
        <v>5234</v>
      </c>
      <c r="B2169" s="42" t="s">
        <v>5235</v>
      </c>
      <c r="C2169" s="30" t="s">
        <v>5233</v>
      </c>
    </row>
    <row r="2170" spans="1:3" ht="19" customHeight="1" x14ac:dyDescent="0.35">
      <c r="A2170" s="22" t="s">
        <v>968</v>
      </c>
      <c r="B2170" s="42" t="s">
        <v>7642</v>
      </c>
      <c r="C2170" s="30" t="s">
        <v>3961</v>
      </c>
    </row>
    <row r="2171" spans="1:3" ht="19" customHeight="1" x14ac:dyDescent="0.35">
      <c r="A2171" s="22" t="s">
        <v>348</v>
      </c>
      <c r="B2171" s="42" t="s">
        <v>349</v>
      </c>
      <c r="C2171" s="30" t="s">
        <v>6010</v>
      </c>
    </row>
    <row r="2172" spans="1:3" ht="19" customHeight="1" x14ac:dyDescent="0.35">
      <c r="A2172" s="22" t="s">
        <v>969</v>
      </c>
      <c r="B2172" s="42" t="s">
        <v>4731</v>
      </c>
      <c r="C2172" s="30" t="s">
        <v>6011</v>
      </c>
    </row>
    <row r="2173" spans="1:3" ht="19" customHeight="1" x14ac:dyDescent="0.35">
      <c r="A2173" s="22" t="s">
        <v>970</v>
      </c>
      <c r="B2173" s="42" t="s">
        <v>4732</v>
      </c>
      <c r="C2173" s="30" t="s">
        <v>3962</v>
      </c>
    </row>
    <row r="2174" spans="1:3" ht="19" customHeight="1" x14ac:dyDescent="0.35">
      <c r="A2174" s="22" t="s">
        <v>2432</v>
      </c>
      <c r="B2174" s="42" t="s">
        <v>2433</v>
      </c>
      <c r="C2174" s="30" t="s">
        <v>3963</v>
      </c>
    </row>
    <row r="2175" spans="1:3" ht="19" customHeight="1" x14ac:dyDescent="0.35">
      <c r="A2175" s="22" t="s">
        <v>2435</v>
      </c>
      <c r="B2175" s="42" t="s">
        <v>8260</v>
      </c>
      <c r="C2175" s="30" t="s">
        <v>6012</v>
      </c>
    </row>
    <row r="2176" spans="1:3" ht="19" customHeight="1" x14ac:dyDescent="0.35">
      <c r="A2176" s="22" t="s">
        <v>4868</v>
      </c>
      <c r="B2176" s="42" t="s">
        <v>4934</v>
      </c>
      <c r="C2176" s="30" t="s">
        <v>4935</v>
      </c>
    </row>
    <row r="2177" spans="1:4" ht="19" customHeight="1" x14ac:dyDescent="0.35">
      <c r="A2177" s="22" t="s">
        <v>4862</v>
      </c>
      <c r="B2177" s="42" t="s">
        <v>4954</v>
      </c>
      <c r="C2177" s="30" t="s">
        <v>6013</v>
      </c>
    </row>
    <row r="2178" spans="1:4" ht="19" customHeight="1" x14ac:dyDescent="0.35">
      <c r="A2178" s="22" t="s">
        <v>2072</v>
      </c>
      <c r="B2178" s="42" t="s">
        <v>10689</v>
      </c>
      <c r="C2178" s="30" t="s">
        <v>5979</v>
      </c>
    </row>
    <row r="2179" spans="1:4" ht="19" customHeight="1" x14ac:dyDescent="0.35">
      <c r="A2179" s="22" t="s">
        <v>2691</v>
      </c>
      <c r="B2179" s="42" t="s">
        <v>2692</v>
      </c>
      <c r="C2179" s="30" t="s">
        <v>3964</v>
      </c>
    </row>
    <row r="2180" spans="1:4" ht="19" customHeight="1" x14ac:dyDescent="0.35">
      <c r="A2180" s="22" t="s">
        <v>2436</v>
      </c>
      <c r="B2180" s="42" t="s">
        <v>2437</v>
      </c>
      <c r="C2180" s="30" t="s">
        <v>3965</v>
      </c>
    </row>
    <row r="2181" spans="1:4" ht="19" customHeight="1" x14ac:dyDescent="0.35">
      <c r="A2181" s="22" t="s">
        <v>2439</v>
      </c>
      <c r="B2181" s="42" t="s">
        <v>2440</v>
      </c>
      <c r="C2181" s="30" t="s">
        <v>3967</v>
      </c>
    </row>
    <row r="2182" spans="1:4" ht="19" customHeight="1" x14ac:dyDescent="0.35">
      <c r="A2182" s="22" t="s">
        <v>77</v>
      </c>
      <c r="B2182" s="42" t="s">
        <v>11499</v>
      </c>
      <c r="C2182" s="30" t="s">
        <v>3167</v>
      </c>
    </row>
    <row r="2183" spans="1:4" ht="19" customHeight="1" x14ac:dyDescent="0.35">
      <c r="A2183" s="22" t="s">
        <v>2441</v>
      </c>
      <c r="B2183" s="42" t="s">
        <v>2442</v>
      </c>
      <c r="C2183" s="30" t="s">
        <v>3968</v>
      </c>
    </row>
    <row r="2184" spans="1:4" ht="19" customHeight="1" x14ac:dyDescent="0.35">
      <c r="A2184" s="22" t="s">
        <v>4971</v>
      </c>
      <c r="B2184" s="42" t="s">
        <v>8076</v>
      </c>
      <c r="C2184" s="30" t="s">
        <v>4972</v>
      </c>
    </row>
    <row r="2185" spans="1:4" ht="19" customHeight="1" x14ac:dyDescent="0.35">
      <c r="A2185" s="22" t="s">
        <v>4885</v>
      </c>
      <c r="B2185" s="42" t="s">
        <v>7840</v>
      </c>
      <c r="C2185" s="30" t="s">
        <v>6014</v>
      </c>
    </row>
    <row r="2186" spans="1:4" ht="19" customHeight="1" x14ac:dyDescent="0.35">
      <c r="A2186" s="22" t="s">
        <v>2443</v>
      </c>
      <c r="B2186" s="42" t="s">
        <v>2444</v>
      </c>
      <c r="C2186" s="30" t="s">
        <v>3969</v>
      </c>
    </row>
    <row r="2187" spans="1:4" ht="19" customHeight="1" x14ac:dyDescent="0.35">
      <c r="A2187" s="22" t="s">
        <v>3970</v>
      </c>
      <c r="B2187" s="42" t="s">
        <v>2445</v>
      </c>
      <c r="C2187" s="30" t="s">
        <v>3971</v>
      </c>
    </row>
    <row r="2188" spans="1:4" ht="19" customHeight="1" x14ac:dyDescent="0.35">
      <c r="A2188" s="22" t="s">
        <v>4982</v>
      </c>
      <c r="B2188" s="48" t="s">
        <v>5037</v>
      </c>
      <c r="C2188" s="30" t="s">
        <v>4981</v>
      </c>
    </row>
    <row r="2189" spans="1:4" ht="19" customHeight="1" x14ac:dyDescent="0.35">
      <c r="A2189" s="22" t="s">
        <v>799</v>
      </c>
      <c r="B2189" s="42" t="s">
        <v>3973</v>
      </c>
      <c r="C2189" s="30" t="s">
        <v>3972</v>
      </c>
    </row>
    <row r="2190" spans="1:4" ht="19" customHeight="1" x14ac:dyDescent="0.35">
      <c r="A2190" s="22" t="s">
        <v>2446</v>
      </c>
      <c r="B2190" s="42" t="s">
        <v>11508</v>
      </c>
      <c r="C2190" s="30" t="s">
        <v>6015</v>
      </c>
    </row>
    <row r="2191" spans="1:4" ht="19" customHeight="1" x14ac:dyDescent="0.35">
      <c r="A2191" s="22" t="s">
        <v>2447</v>
      </c>
      <c r="B2191" s="42" t="s">
        <v>12585</v>
      </c>
      <c r="C2191" s="30" t="s">
        <v>3974</v>
      </c>
      <c r="D2191" s="6" t="s">
        <v>12584</v>
      </c>
    </row>
    <row r="2192" spans="1:4" ht="19" customHeight="1" x14ac:dyDescent="0.35">
      <c r="A2192" s="22" t="s">
        <v>2448</v>
      </c>
      <c r="B2192" s="42" t="s">
        <v>2449</v>
      </c>
      <c r="C2192" s="30" t="s">
        <v>3975</v>
      </c>
    </row>
    <row r="2193" spans="1:4" ht="19" customHeight="1" x14ac:dyDescent="0.35">
      <c r="A2193" s="22" t="s">
        <v>2450</v>
      </c>
      <c r="B2193" s="42" t="s">
        <v>7104</v>
      </c>
      <c r="C2193" s="30" t="s">
        <v>3976</v>
      </c>
    </row>
    <row r="2194" spans="1:4" ht="19" customHeight="1" x14ac:dyDescent="0.35">
      <c r="A2194" s="22" t="s">
        <v>8963</v>
      </c>
      <c r="B2194" s="42" t="s">
        <v>8964</v>
      </c>
      <c r="C2194" s="30" t="s">
        <v>8962</v>
      </c>
    </row>
    <row r="2195" spans="1:4" ht="19" customHeight="1" x14ac:dyDescent="0.35">
      <c r="A2195" s="22" t="s">
        <v>8756</v>
      </c>
      <c r="B2195" s="47" t="s">
        <v>8993</v>
      </c>
      <c r="C2195" s="30" t="s">
        <v>8767</v>
      </c>
    </row>
    <row r="2196" spans="1:4" ht="19" customHeight="1" x14ac:dyDescent="0.35">
      <c r="A2196" s="22" t="s">
        <v>459</v>
      </c>
      <c r="B2196" s="42" t="s">
        <v>8173</v>
      </c>
      <c r="C2196" s="30" t="s">
        <v>6016</v>
      </c>
      <c r="D2196" s="30" t="s">
        <v>8172</v>
      </c>
    </row>
    <row r="2197" spans="1:4" ht="19" customHeight="1" x14ac:dyDescent="0.35">
      <c r="A2197" s="22" t="s">
        <v>897</v>
      </c>
      <c r="B2197" s="42" t="s">
        <v>7667</v>
      </c>
      <c r="C2197" s="30" t="s">
        <v>6017</v>
      </c>
    </row>
    <row r="2198" spans="1:4" ht="19" customHeight="1" x14ac:dyDescent="0.35">
      <c r="A2198" s="22" t="s">
        <v>2452</v>
      </c>
      <c r="B2198" s="42" t="s">
        <v>2453</v>
      </c>
      <c r="C2198" s="30" t="s">
        <v>3977</v>
      </c>
    </row>
    <row r="2199" spans="1:4" ht="19" customHeight="1" x14ac:dyDescent="0.35">
      <c r="A2199" s="22" t="s">
        <v>2454</v>
      </c>
      <c r="B2199" s="42" t="s">
        <v>2455</v>
      </c>
      <c r="C2199" s="30" t="s">
        <v>3978</v>
      </c>
    </row>
    <row r="2200" spans="1:4" ht="19" customHeight="1" x14ac:dyDescent="0.35">
      <c r="A2200" s="22" t="s">
        <v>3980</v>
      </c>
      <c r="B2200" s="42" t="s">
        <v>4733</v>
      </c>
      <c r="C2200" s="30" t="s">
        <v>3979</v>
      </c>
    </row>
    <row r="2201" spans="1:4" ht="19" customHeight="1" x14ac:dyDescent="0.35">
      <c r="A2201" s="22" t="s">
        <v>2456</v>
      </c>
      <c r="B2201" s="42" t="s">
        <v>10693</v>
      </c>
      <c r="C2201" s="30" t="s">
        <v>3981</v>
      </c>
    </row>
    <row r="2202" spans="1:4" ht="19" customHeight="1" x14ac:dyDescent="0.35">
      <c r="A2202" s="22" t="s">
        <v>909</v>
      </c>
      <c r="B2202" s="42" t="s">
        <v>4474</v>
      </c>
      <c r="C2202" s="30" t="s">
        <v>6018</v>
      </c>
    </row>
    <row r="2203" spans="1:4" ht="19" customHeight="1" x14ac:dyDescent="0.35">
      <c r="A2203" s="22" t="s">
        <v>2469</v>
      </c>
      <c r="B2203" s="42" t="s">
        <v>11089</v>
      </c>
      <c r="C2203" s="30" t="s">
        <v>3993</v>
      </c>
    </row>
    <row r="2204" spans="1:4" ht="19" customHeight="1" x14ac:dyDescent="0.35">
      <c r="A2204" s="22" t="s">
        <v>2458</v>
      </c>
      <c r="B2204" s="42" t="s">
        <v>10056</v>
      </c>
      <c r="C2204" s="30" t="s">
        <v>3982</v>
      </c>
    </row>
    <row r="2205" spans="1:4" ht="19" customHeight="1" x14ac:dyDescent="0.35">
      <c r="A2205" s="22" t="s">
        <v>6164</v>
      </c>
      <c r="B2205" s="42" t="s">
        <v>6224</v>
      </c>
      <c r="C2205" s="30" t="s">
        <v>6163</v>
      </c>
    </row>
    <row r="2206" spans="1:4" ht="19" customHeight="1" x14ac:dyDescent="0.35">
      <c r="A2206" s="22" t="s">
        <v>2459</v>
      </c>
      <c r="B2206" s="42" t="s">
        <v>2460</v>
      </c>
      <c r="C2206" s="30" t="s">
        <v>3983</v>
      </c>
    </row>
    <row r="2207" spans="1:4" ht="19" customHeight="1" x14ac:dyDescent="0.35">
      <c r="A2207" s="22" t="s">
        <v>2461</v>
      </c>
      <c r="B2207" s="42" t="s">
        <v>2462</v>
      </c>
      <c r="C2207" s="30" t="s">
        <v>3984</v>
      </c>
    </row>
    <row r="2208" spans="1:4" ht="19" customHeight="1" x14ac:dyDescent="0.35">
      <c r="A2208" s="22" t="s">
        <v>2463</v>
      </c>
      <c r="B2208" s="42" t="s">
        <v>7120</v>
      </c>
      <c r="C2208" s="30" t="s">
        <v>3985</v>
      </c>
    </row>
    <row r="2209" spans="1:3" ht="19" customHeight="1" x14ac:dyDescent="0.35">
      <c r="A2209" s="22" t="s">
        <v>2464</v>
      </c>
      <c r="B2209" s="42" t="s">
        <v>3987</v>
      </c>
      <c r="C2209" s="30" t="s">
        <v>3986</v>
      </c>
    </row>
    <row r="2210" spans="1:3" ht="19" customHeight="1" x14ac:dyDescent="0.35">
      <c r="A2210" s="22" t="s">
        <v>2465</v>
      </c>
      <c r="B2210" s="42" t="s">
        <v>2466</v>
      </c>
      <c r="C2210" s="30" t="s">
        <v>3988</v>
      </c>
    </row>
    <row r="2211" spans="1:3" ht="19" customHeight="1" x14ac:dyDescent="0.35">
      <c r="A2211" s="22" t="s">
        <v>5269</v>
      </c>
      <c r="B2211" s="42" t="s">
        <v>6646</v>
      </c>
      <c r="C2211" s="30" t="s">
        <v>5270</v>
      </c>
    </row>
    <row r="2212" spans="1:3" ht="19" customHeight="1" x14ac:dyDescent="0.35">
      <c r="A2212" s="22" t="s">
        <v>2467</v>
      </c>
      <c r="B2212" s="42" t="s">
        <v>3990</v>
      </c>
      <c r="C2212" s="30" t="s">
        <v>3989</v>
      </c>
    </row>
    <row r="2213" spans="1:3" ht="19" customHeight="1" x14ac:dyDescent="0.35">
      <c r="A2213" s="22" t="s">
        <v>2468</v>
      </c>
      <c r="B2213" s="42" t="s">
        <v>3992</v>
      </c>
      <c r="C2213" s="30" t="s">
        <v>3991</v>
      </c>
    </row>
    <row r="2214" spans="1:3" ht="19" customHeight="1" x14ac:dyDescent="0.35">
      <c r="A2214" s="22" t="s">
        <v>2472</v>
      </c>
      <c r="B2214" s="42" t="s">
        <v>4480</v>
      </c>
      <c r="C2214" s="30" t="s">
        <v>3996</v>
      </c>
    </row>
    <row r="2215" spans="1:3" ht="19" customHeight="1" x14ac:dyDescent="0.35">
      <c r="A2215" s="22" t="s">
        <v>2473</v>
      </c>
      <c r="B2215" s="42" t="s">
        <v>2474</v>
      </c>
      <c r="C2215" s="30" t="s">
        <v>3997</v>
      </c>
    </row>
    <row r="2216" spans="1:3" ht="19" customHeight="1" x14ac:dyDescent="0.35">
      <c r="A2216" s="22" t="s">
        <v>2475</v>
      </c>
      <c r="B2216" s="42" t="s">
        <v>4740</v>
      </c>
      <c r="C2216" s="30" t="s">
        <v>3998</v>
      </c>
    </row>
    <row r="2217" spans="1:3" ht="19" customHeight="1" x14ac:dyDescent="0.35">
      <c r="A2217" s="22" t="s">
        <v>8675</v>
      </c>
      <c r="B2217" s="42" t="s">
        <v>9000</v>
      </c>
      <c r="C2217" s="30" t="s">
        <v>8813</v>
      </c>
    </row>
    <row r="2218" spans="1:3" ht="19" customHeight="1" x14ac:dyDescent="0.35">
      <c r="A2218" s="22" t="s">
        <v>2476</v>
      </c>
      <c r="B2218" s="42" t="s">
        <v>4000</v>
      </c>
      <c r="C2218" s="30" t="s">
        <v>3999</v>
      </c>
    </row>
    <row r="2219" spans="1:3" ht="19" customHeight="1" x14ac:dyDescent="0.35">
      <c r="A2219" s="22" t="s">
        <v>2477</v>
      </c>
      <c r="B2219" s="42" t="s">
        <v>2478</v>
      </c>
      <c r="C2219" s="30" t="s">
        <v>4001</v>
      </c>
    </row>
    <row r="2220" spans="1:3" ht="19" customHeight="1" x14ac:dyDescent="0.35">
      <c r="A2220" s="22" t="s">
        <v>2479</v>
      </c>
      <c r="B2220" s="42" t="s">
        <v>4558</v>
      </c>
      <c r="C2220" s="30" t="s">
        <v>4002</v>
      </c>
    </row>
    <row r="2221" spans="1:3" ht="19" customHeight="1" x14ac:dyDescent="0.35">
      <c r="A2221" s="22" t="s">
        <v>7800</v>
      </c>
      <c r="B2221" s="42" t="s">
        <v>7798</v>
      </c>
      <c r="C2221" s="30" t="s">
        <v>7799</v>
      </c>
    </row>
    <row r="2222" spans="1:3" ht="19" customHeight="1" x14ac:dyDescent="0.35">
      <c r="A2222" s="22" t="s">
        <v>2480</v>
      </c>
      <c r="B2222" s="42" t="s">
        <v>2481</v>
      </c>
      <c r="C2222" s="30" t="s">
        <v>4003</v>
      </c>
    </row>
    <row r="2223" spans="1:3" ht="19" customHeight="1" x14ac:dyDescent="0.35">
      <c r="A2223" s="22" t="s">
        <v>2482</v>
      </c>
      <c r="B2223" s="42" t="s">
        <v>4822</v>
      </c>
      <c r="C2223" s="30" t="s">
        <v>4004</v>
      </c>
    </row>
    <row r="2224" spans="1:3" ht="19" customHeight="1" x14ac:dyDescent="0.35">
      <c r="A2224" s="22" t="s">
        <v>2483</v>
      </c>
      <c r="B2224" s="42" t="s">
        <v>4748</v>
      </c>
      <c r="C2224" s="30" t="s">
        <v>4005</v>
      </c>
    </row>
    <row r="2225" spans="1:3" ht="19" customHeight="1" x14ac:dyDescent="0.35">
      <c r="A2225" s="22" t="s">
        <v>2484</v>
      </c>
      <c r="B2225" s="42" t="s">
        <v>2485</v>
      </c>
      <c r="C2225" s="30" t="s">
        <v>6019</v>
      </c>
    </row>
    <row r="2226" spans="1:3" ht="19" customHeight="1" x14ac:dyDescent="0.35">
      <c r="A2226" s="22" t="s">
        <v>8670</v>
      </c>
      <c r="B2226" s="42" t="s">
        <v>8791</v>
      </c>
      <c r="C2226" s="30" t="s">
        <v>8806</v>
      </c>
    </row>
    <row r="2227" spans="1:3" ht="19" customHeight="1" x14ac:dyDescent="0.35">
      <c r="A2227" s="22" t="s">
        <v>2486</v>
      </c>
      <c r="B2227" s="42" t="s">
        <v>11641</v>
      </c>
      <c r="C2227" s="30" t="s">
        <v>4006</v>
      </c>
    </row>
    <row r="2228" spans="1:3" ht="19" customHeight="1" x14ac:dyDescent="0.35">
      <c r="A2228" s="22" t="s">
        <v>2487</v>
      </c>
      <c r="B2228" s="42" t="s">
        <v>10961</v>
      </c>
      <c r="C2228" s="30" t="s">
        <v>4007</v>
      </c>
    </row>
    <row r="2229" spans="1:3" ht="19" customHeight="1" x14ac:dyDescent="0.35">
      <c r="A2229" s="22" t="s">
        <v>1718</v>
      </c>
      <c r="B2229" s="42" t="s">
        <v>1719</v>
      </c>
      <c r="C2229" s="30" t="s">
        <v>4008</v>
      </c>
    </row>
    <row r="2230" spans="1:3" ht="19" customHeight="1" x14ac:dyDescent="0.35">
      <c r="A2230" s="28" t="s">
        <v>10714</v>
      </c>
      <c r="B2230" s="42" t="s">
        <v>10715</v>
      </c>
      <c r="C2230" s="30" t="s">
        <v>10713</v>
      </c>
    </row>
    <row r="2231" spans="1:3" ht="19" customHeight="1" x14ac:dyDescent="0.35">
      <c r="A2231" s="22" t="s">
        <v>582</v>
      </c>
      <c r="B2231" s="42" t="s">
        <v>8266</v>
      </c>
      <c r="C2231" s="30" t="s">
        <v>3710</v>
      </c>
    </row>
    <row r="2232" spans="1:3" ht="19" customHeight="1" x14ac:dyDescent="0.35">
      <c r="A2232" s="22" t="s">
        <v>1721</v>
      </c>
      <c r="B2232" s="42" t="s">
        <v>1722</v>
      </c>
      <c r="C2232" s="30" t="s">
        <v>6020</v>
      </c>
    </row>
    <row r="2233" spans="1:3" ht="19" customHeight="1" x14ac:dyDescent="0.35">
      <c r="A2233" s="22" t="s">
        <v>8943</v>
      </c>
      <c r="B2233" s="42" t="s">
        <v>8944</v>
      </c>
      <c r="C2233" s="30" t="s">
        <v>8942</v>
      </c>
    </row>
    <row r="2234" spans="1:3" ht="19" customHeight="1" x14ac:dyDescent="0.35">
      <c r="A2234" s="22" t="s">
        <v>1723</v>
      </c>
      <c r="B2234" s="42" t="s">
        <v>7854</v>
      </c>
      <c r="C2234" s="30" t="s">
        <v>4009</v>
      </c>
    </row>
    <row r="2235" spans="1:3" ht="19" customHeight="1" x14ac:dyDescent="0.35">
      <c r="A2235" s="28" t="s">
        <v>8618</v>
      </c>
      <c r="B2235" s="42" t="s">
        <v>8619</v>
      </c>
      <c r="C2235" s="30" t="s">
        <v>8617</v>
      </c>
    </row>
    <row r="2236" spans="1:3" ht="19" customHeight="1" x14ac:dyDescent="0.35">
      <c r="A2236" s="22" t="s">
        <v>1724</v>
      </c>
      <c r="B2236" s="42" t="s">
        <v>4011</v>
      </c>
      <c r="C2236" s="30" t="s">
        <v>4010</v>
      </c>
    </row>
    <row r="2237" spans="1:3" ht="19" customHeight="1" x14ac:dyDescent="0.35">
      <c r="A2237" s="22" t="s">
        <v>1109</v>
      </c>
      <c r="B2237" s="42" t="s">
        <v>1110</v>
      </c>
      <c r="C2237" s="30" t="s">
        <v>4055</v>
      </c>
    </row>
    <row r="2238" spans="1:3" ht="19" customHeight="1" x14ac:dyDescent="0.35">
      <c r="A2238" s="22" t="s">
        <v>4058</v>
      </c>
      <c r="B2238" s="42" t="s">
        <v>4060</v>
      </c>
      <c r="C2238" s="30" t="s">
        <v>4059</v>
      </c>
    </row>
    <row r="2239" spans="1:3" ht="19" customHeight="1" x14ac:dyDescent="0.35">
      <c r="A2239" s="22" t="s">
        <v>1112</v>
      </c>
      <c r="B2239" s="42" t="s">
        <v>7702</v>
      </c>
      <c r="C2239" s="30" t="s">
        <v>4057</v>
      </c>
    </row>
    <row r="2240" spans="1:3" ht="19" customHeight="1" x14ac:dyDescent="0.35">
      <c r="A2240" s="22" t="s">
        <v>8667</v>
      </c>
      <c r="B2240" s="42" t="s">
        <v>9584</v>
      </c>
      <c r="C2240" s="30" t="s">
        <v>8668</v>
      </c>
    </row>
    <row r="2241" spans="1:3" ht="19" customHeight="1" x14ac:dyDescent="0.35">
      <c r="A2241" s="22" t="s">
        <v>1113</v>
      </c>
      <c r="B2241" s="42" t="s">
        <v>7856</v>
      </c>
      <c r="C2241" s="30" t="s">
        <v>7855</v>
      </c>
    </row>
    <row r="2242" spans="1:3" ht="19" customHeight="1" x14ac:dyDescent="0.35">
      <c r="A2242" s="22" t="s">
        <v>6241</v>
      </c>
      <c r="B2242" s="42" t="s">
        <v>6651</v>
      </c>
      <c r="C2242" s="30" t="s">
        <v>6627</v>
      </c>
    </row>
    <row r="2243" spans="1:3" ht="19" customHeight="1" x14ac:dyDescent="0.35">
      <c r="A2243" s="22" t="s">
        <v>1074</v>
      </c>
      <c r="B2243" s="42" t="s">
        <v>4526</v>
      </c>
      <c r="C2243" s="30" t="s">
        <v>4012</v>
      </c>
    </row>
    <row r="2244" spans="1:3" ht="19" customHeight="1" x14ac:dyDescent="0.35">
      <c r="A2244" s="22" t="s">
        <v>6153</v>
      </c>
      <c r="B2244" s="42" t="s">
        <v>11180</v>
      </c>
      <c r="C2244" s="30" t="s">
        <v>6152</v>
      </c>
    </row>
    <row r="2245" spans="1:3" ht="19" customHeight="1" x14ac:dyDescent="0.35">
      <c r="A2245" s="22" t="s">
        <v>4020</v>
      </c>
      <c r="B2245" s="42" t="s">
        <v>1075</v>
      </c>
      <c r="C2245" s="30" t="s">
        <v>4021</v>
      </c>
    </row>
    <row r="2246" spans="1:3" ht="19" customHeight="1" x14ac:dyDescent="0.35">
      <c r="A2246" s="22" t="s">
        <v>1076</v>
      </c>
      <c r="B2246" s="42" t="s">
        <v>4014</v>
      </c>
      <c r="C2246" s="30" t="s">
        <v>4013</v>
      </c>
    </row>
    <row r="2247" spans="1:3" ht="19" customHeight="1" x14ac:dyDescent="0.35">
      <c r="A2247" s="22" t="s">
        <v>1077</v>
      </c>
      <c r="B2247" s="42" t="s">
        <v>11741</v>
      </c>
      <c r="C2247" s="30" t="s">
        <v>4015</v>
      </c>
    </row>
    <row r="2248" spans="1:3" ht="19" customHeight="1" x14ac:dyDescent="0.35">
      <c r="A2248" s="22" t="s">
        <v>1078</v>
      </c>
      <c r="B2248" s="42" t="s">
        <v>10845</v>
      </c>
      <c r="C2248" s="30" t="s">
        <v>4016</v>
      </c>
    </row>
    <row r="2249" spans="1:3" ht="19" customHeight="1" x14ac:dyDescent="0.35">
      <c r="A2249" s="22" t="s">
        <v>6340</v>
      </c>
      <c r="B2249" s="42" t="s">
        <v>10962</v>
      </c>
      <c r="C2249" s="30" t="s">
        <v>6339</v>
      </c>
    </row>
    <row r="2250" spans="1:3" ht="19" customHeight="1" x14ac:dyDescent="0.35">
      <c r="A2250" s="22" t="s">
        <v>1079</v>
      </c>
      <c r="B2250" s="42" t="s">
        <v>4736</v>
      </c>
      <c r="C2250" s="30" t="s">
        <v>4017</v>
      </c>
    </row>
    <row r="2251" spans="1:3" ht="19" customHeight="1" x14ac:dyDescent="0.35">
      <c r="A2251" s="22" t="s">
        <v>1080</v>
      </c>
      <c r="B2251" s="42" t="s">
        <v>1081</v>
      </c>
      <c r="C2251" s="30" t="s">
        <v>4022</v>
      </c>
    </row>
    <row r="2252" spans="1:3" ht="19" customHeight="1" x14ac:dyDescent="0.35">
      <c r="A2252" s="22" t="s">
        <v>1082</v>
      </c>
      <c r="B2252" s="42" t="s">
        <v>1083</v>
      </c>
      <c r="C2252" s="30" t="s">
        <v>4023</v>
      </c>
    </row>
    <row r="2253" spans="1:3" ht="19" customHeight="1" x14ac:dyDescent="0.35">
      <c r="A2253" s="22" t="s">
        <v>1084</v>
      </c>
      <c r="B2253" s="42" t="s">
        <v>10694</v>
      </c>
      <c r="C2253" s="30" t="s">
        <v>4024</v>
      </c>
    </row>
    <row r="2254" spans="1:3" ht="19" customHeight="1" x14ac:dyDescent="0.35">
      <c r="A2254" s="22" t="s">
        <v>4019</v>
      </c>
      <c r="B2254" s="42" t="s">
        <v>6290</v>
      </c>
      <c r="C2254" s="30" t="s">
        <v>4018</v>
      </c>
    </row>
    <row r="2255" spans="1:3" ht="19" customHeight="1" x14ac:dyDescent="0.35">
      <c r="A2255" s="22" t="s">
        <v>1086</v>
      </c>
      <c r="B2255" s="42" t="s">
        <v>1087</v>
      </c>
      <c r="C2255" s="30" t="s">
        <v>4025</v>
      </c>
    </row>
    <row r="2256" spans="1:3" ht="19" customHeight="1" x14ac:dyDescent="0.35">
      <c r="A2256" s="22" t="s">
        <v>6293</v>
      </c>
      <c r="B2256" s="42" t="s">
        <v>11500</v>
      </c>
      <c r="C2256" s="30" t="s">
        <v>6292</v>
      </c>
    </row>
    <row r="2257" spans="1:3" ht="19" customHeight="1" x14ac:dyDescent="0.35">
      <c r="A2257" s="22" t="s">
        <v>8773</v>
      </c>
      <c r="B2257" s="42" t="s">
        <v>10847</v>
      </c>
      <c r="C2257" s="30" t="s">
        <v>8772</v>
      </c>
    </row>
    <row r="2258" spans="1:3" ht="19" customHeight="1" x14ac:dyDescent="0.35">
      <c r="A2258" s="22" t="s">
        <v>6148</v>
      </c>
      <c r="B2258" s="42" t="s">
        <v>9849</v>
      </c>
      <c r="C2258" s="30" t="s">
        <v>6147</v>
      </c>
    </row>
    <row r="2259" spans="1:3" ht="19" customHeight="1" x14ac:dyDescent="0.35">
      <c r="A2259" s="22" t="s">
        <v>4027</v>
      </c>
      <c r="B2259" s="42" t="s">
        <v>4028</v>
      </c>
      <c r="C2259" s="30" t="s">
        <v>4026</v>
      </c>
    </row>
    <row r="2260" spans="1:3" ht="19" customHeight="1" x14ac:dyDescent="0.35">
      <c r="A2260" s="22" t="s">
        <v>1088</v>
      </c>
      <c r="B2260" s="42" t="s">
        <v>4030</v>
      </c>
      <c r="C2260" s="30" t="s">
        <v>4029</v>
      </c>
    </row>
    <row r="2261" spans="1:3" ht="19" customHeight="1" x14ac:dyDescent="0.35">
      <c r="A2261" s="22" t="s">
        <v>1089</v>
      </c>
      <c r="B2261" s="42" t="s">
        <v>11753</v>
      </c>
      <c r="C2261" s="30" t="s">
        <v>4031</v>
      </c>
    </row>
    <row r="2262" spans="1:3" ht="19" customHeight="1" x14ac:dyDescent="0.35">
      <c r="A2262" s="22" t="s">
        <v>4895</v>
      </c>
      <c r="B2262" s="42" t="s">
        <v>9489</v>
      </c>
      <c r="C2262" s="30" t="s">
        <v>6021</v>
      </c>
    </row>
    <row r="2263" spans="1:3" ht="19" customHeight="1" x14ac:dyDescent="0.35">
      <c r="A2263" s="22" t="s">
        <v>4872</v>
      </c>
      <c r="B2263" s="42" t="s">
        <v>6670</v>
      </c>
      <c r="C2263" s="30" t="s">
        <v>6022</v>
      </c>
    </row>
    <row r="2264" spans="1:3" ht="19" customHeight="1" x14ac:dyDescent="0.35">
      <c r="A2264" s="22" t="s">
        <v>1090</v>
      </c>
      <c r="B2264" s="42" t="s">
        <v>1091</v>
      </c>
      <c r="C2264" s="30" t="s">
        <v>4032</v>
      </c>
    </row>
    <row r="2265" spans="1:3" ht="19" customHeight="1" x14ac:dyDescent="0.35">
      <c r="A2265" s="22" t="s">
        <v>1092</v>
      </c>
      <c r="B2265" s="42" t="s">
        <v>9490</v>
      </c>
      <c r="C2265" s="30" t="s">
        <v>4033</v>
      </c>
    </row>
    <row r="2266" spans="1:3" ht="19" customHeight="1" x14ac:dyDescent="0.35">
      <c r="A2266" s="22" t="s">
        <v>2760</v>
      </c>
      <c r="B2266" s="42" t="s">
        <v>4034</v>
      </c>
      <c r="C2266" s="30" t="s">
        <v>4035</v>
      </c>
    </row>
    <row r="2267" spans="1:3" ht="19" customHeight="1" x14ac:dyDescent="0.35">
      <c r="A2267" s="22" t="s">
        <v>1093</v>
      </c>
      <c r="B2267" s="42" t="s">
        <v>4786</v>
      </c>
      <c r="C2267" s="30" t="s">
        <v>4036</v>
      </c>
    </row>
    <row r="2268" spans="1:3" ht="19" customHeight="1" x14ac:dyDescent="0.35">
      <c r="A2268" s="22" t="s">
        <v>1094</v>
      </c>
      <c r="B2268" s="42" t="s">
        <v>8663</v>
      </c>
      <c r="C2268" s="30" t="s">
        <v>6188</v>
      </c>
    </row>
    <row r="2269" spans="1:3" ht="19" customHeight="1" x14ac:dyDescent="0.35">
      <c r="A2269" s="22" t="s">
        <v>1195</v>
      </c>
      <c r="B2269" s="42" t="s">
        <v>10963</v>
      </c>
      <c r="C2269" s="30" t="s">
        <v>6023</v>
      </c>
    </row>
    <row r="2270" spans="1:3" ht="19" customHeight="1" x14ac:dyDescent="0.35">
      <c r="A2270" s="22" t="s">
        <v>1108</v>
      </c>
      <c r="B2270" s="42" t="s">
        <v>4054</v>
      </c>
      <c r="C2270" s="30" t="s">
        <v>4053</v>
      </c>
    </row>
    <row r="2271" spans="1:3" ht="19" customHeight="1" x14ac:dyDescent="0.35">
      <c r="A2271" s="22" t="s">
        <v>4062</v>
      </c>
      <c r="B2271" s="42" t="s">
        <v>4063</v>
      </c>
      <c r="C2271" s="30" t="s">
        <v>4061</v>
      </c>
    </row>
    <row r="2272" spans="1:3" ht="19" customHeight="1" x14ac:dyDescent="0.35">
      <c r="A2272" s="22" t="s">
        <v>1095</v>
      </c>
      <c r="B2272" s="42" t="s">
        <v>4737</v>
      </c>
      <c r="C2272" s="30" t="s">
        <v>4041</v>
      </c>
    </row>
    <row r="2273" spans="1:4" ht="19" customHeight="1" x14ac:dyDescent="0.35">
      <c r="A2273" s="22" t="s">
        <v>1116</v>
      </c>
      <c r="B2273" s="42" t="s">
        <v>11482</v>
      </c>
      <c r="C2273" s="30" t="s">
        <v>4064</v>
      </c>
    </row>
    <row r="2274" spans="1:4" ht="19" customHeight="1" x14ac:dyDescent="0.35">
      <c r="A2274" s="22" t="s">
        <v>1096</v>
      </c>
      <c r="B2274" s="42" t="s">
        <v>4365</v>
      </c>
      <c r="C2274" s="30" t="s">
        <v>4042</v>
      </c>
    </row>
    <row r="2275" spans="1:4" ht="19" customHeight="1" x14ac:dyDescent="0.35">
      <c r="A2275" s="22" t="s">
        <v>4044</v>
      </c>
      <c r="B2275" s="42" t="s">
        <v>4785</v>
      </c>
      <c r="C2275" s="30" t="s">
        <v>4043</v>
      </c>
    </row>
    <row r="2276" spans="1:4" ht="19" customHeight="1" x14ac:dyDescent="0.35">
      <c r="A2276" s="22" t="s">
        <v>6268</v>
      </c>
      <c r="B2276" s="42" t="s">
        <v>6269</v>
      </c>
      <c r="C2276" s="30" t="s">
        <v>6267</v>
      </c>
    </row>
    <row r="2277" spans="1:4" ht="19" customHeight="1" x14ac:dyDescent="0.35">
      <c r="A2277" s="22" t="s">
        <v>4265</v>
      </c>
      <c r="B2277" s="42" t="s">
        <v>10662</v>
      </c>
      <c r="C2277" s="30" t="s">
        <v>4267</v>
      </c>
    </row>
    <row r="2278" spans="1:4" ht="19" customHeight="1" x14ac:dyDescent="0.35">
      <c r="A2278" s="22" t="s">
        <v>8938</v>
      </c>
      <c r="B2278" s="42" t="s">
        <v>9530</v>
      </c>
      <c r="C2278" s="30" t="s">
        <v>8937</v>
      </c>
    </row>
    <row r="2279" spans="1:4" ht="19" customHeight="1" x14ac:dyDescent="0.35">
      <c r="A2279" s="22" t="s">
        <v>4875</v>
      </c>
      <c r="B2279" s="42" t="s">
        <v>11501</v>
      </c>
      <c r="C2279" s="30" t="s">
        <v>6024</v>
      </c>
    </row>
    <row r="2280" spans="1:4" ht="19" customHeight="1" x14ac:dyDescent="0.35">
      <c r="A2280" s="22" t="s">
        <v>8681</v>
      </c>
      <c r="B2280" s="42" t="s">
        <v>10965</v>
      </c>
      <c r="C2280" s="30" t="s">
        <v>8680</v>
      </c>
    </row>
    <row r="2281" spans="1:4" ht="19" customHeight="1" x14ac:dyDescent="0.35">
      <c r="A2281" s="22" t="s">
        <v>7807</v>
      </c>
      <c r="B2281" s="42" t="s">
        <v>7808</v>
      </c>
      <c r="C2281" s="30" t="s">
        <v>7809</v>
      </c>
    </row>
    <row r="2282" spans="1:4" ht="19" customHeight="1" x14ac:dyDescent="0.35">
      <c r="A2282" s="22" t="s">
        <v>10938</v>
      </c>
      <c r="B2282" s="42" t="s">
        <v>10939</v>
      </c>
      <c r="C2282" s="30" t="s">
        <v>10937</v>
      </c>
    </row>
    <row r="2283" spans="1:4" ht="19" customHeight="1" x14ac:dyDescent="0.35">
      <c r="A2283" s="22" t="s">
        <v>8687</v>
      </c>
      <c r="B2283" s="42" t="s">
        <v>11744</v>
      </c>
      <c r="C2283" s="30" t="s">
        <v>8816</v>
      </c>
    </row>
    <row r="2284" spans="1:4" ht="19" customHeight="1" x14ac:dyDescent="0.35">
      <c r="A2284" s="22" t="s">
        <v>4066</v>
      </c>
      <c r="B2284" s="42" t="s">
        <v>9491</v>
      </c>
      <c r="C2284" s="30" t="s">
        <v>4065</v>
      </c>
    </row>
    <row r="2285" spans="1:4" ht="19" customHeight="1" x14ac:dyDescent="0.35">
      <c r="A2285" s="22" t="s">
        <v>1114</v>
      </c>
      <c r="B2285" s="42" t="s">
        <v>1115</v>
      </c>
      <c r="C2285" s="6" t="s">
        <v>11743</v>
      </c>
    </row>
    <row r="2286" spans="1:4" ht="19" customHeight="1" x14ac:dyDescent="0.35">
      <c r="A2286" s="22" t="s">
        <v>858</v>
      </c>
      <c r="B2286" s="42" t="s">
        <v>859</v>
      </c>
      <c r="C2286" s="30" t="s">
        <v>6025</v>
      </c>
    </row>
    <row r="2287" spans="1:4" ht="19" customHeight="1" x14ac:dyDescent="0.35">
      <c r="A2287" s="28" t="s">
        <v>10738</v>
      </c>
      <c r="B2287" s="47" t="s">
        <v>10749</v>
      </c>
      <c r="C2287" s="166" t="s">
        <v>10737</v>
      </c>
    </row>
    <row r="2288" spans="1:4" ht="19" customHeight="1" x14ac:dyDescent="0.35">
      <c r="A2288" s="22" t="s">
        <v>860</v>
      </c>
      <c r="B2288" s="42" t="s">
        <v>10076</v>
      </c>
      <c r="C2288" s="30" t="s">
        <v>6026</v>
      </c>
      <c r="D2288" s="30" t="s">
        <v>6359</v>
      </c>
    </row>
    <row r="2289" spans="1:3" ht="19" customHeight="1" x14ac:dyDescent="0.35">
      <c r="A2289" s="22" t="s">
        <v>861</v>
      </c>
      <c r="B2289" s="42" t="s">
        <v>4074</v>
      </c>
      <c r="C2289" s="30" t="s">
        <v>4073</v>
      </c>
    </row>
    <row r="2290" spans="1:3" ht="19" customHeight="1" x14ac:dyDescent="0.35">
      <c r="A2290" s="22" t="s">
        <v>862</v>
      </c>
      <c r="B2290" s="42" t="s">
        <v>863</v>
      </c>
      <c r="C2290" s="30" t="s">
        <v>4075</v>
      </c>
    </row>
    <row r="2291" spans="1:3" ht="19" customHeight="1" x14ac:dyDescent="0.35">
      <c r="A2291" s="22" t="s">
        <v>864</v>
      </c>
      <c r="B2291" s="42" t="s">
        <v>4076</v>
      </c>
      <c r="C2291" s="30" t="s">
        <v>4077</v>
      </c>
    </row>
    <row r="2292" spans="1:3" ht="19" customHeight="1" x14ac:dyDescent="0.35">
      <c r="A2292" s="22" t="s">
        <v>865</v>
      </c>
      <c r="B2292" s="42" t="s">
        <v>866</v>
      </c>
      <c r="C2292" s="30" t="s">
        <v>4078</v>
      </c>
    </row>
    <row r="2293" spans="1:3" ht="19" customHeight="1" x14ac:dyDescent="0.35">
      <c r="A2293" s="22" t="s">
        <v>867</v>
      </c>
      <c r="B2293" s="42" t="s">
        <v>868</v>
      </c>
      <c r="C2293" s="30" t="s">
        <v>4079</v>
      </c>
    </row>
    <row r="2294" spans="1:3" ht="19" customHeight="1" x14ac:dyDescent="0.35">
      <c r="A2294" s="22" t="s">
        <v>870</v>
      </c>
      <c r="B2294" s="42" t="s">
        <v>871</v>
      </c>
      <c r="C2294" s="30" t="s">
        <v>4081</v>
      </c>
    </row>
    <row r="2295" spans="1:3" ht="19" customHeight="1" x14ac:dyDescent="0.35">
      <c r="A2295" s="22" t="s">
        <v>872</v>
      </c>
      <c r="B2295" s="42" t="s">
        <v>4040</v>
      </c>
      <c r="C2295" s="30" t="s">
        <v>4082</v>
      </c>
    </row>
    <row r="2296" spans="1:3" ht="19" customHeight="1" x14ac:dyDescent="0.35">
      <c r="A2296" s="22" t="s">
        <v>873</v>
      </c>
      <c r="B2296" s="42" t="s">
        <v>4738</v>
      </c>
      <c r="C2296" s="30" t="s">
        <v>4083</v>
      </c>
    </row>
    <row r="2297" spans="1:3" ht="19" customHeight="1" x14ac:dyDescent="0.35">
      <c r="A2297" s="22" t="s">
        <v>1447</v>
      </c>
      <c r="B2297" s="42" t="s">
        <v>4039</v>
      </c>
      <c r="C2297" s="30" t="s">
        <v>4084</v>
      </c>
    </row>
    <row r="2298" spans="1:3" ht="19" customHeight="1" x14ac:dyDescent="0.35">
      <c r="A2298" s="22" t="s">
        <v>8554</v>
      </c>
      <c r="B2298" s="42" t="s">
        <v>8555</v>
      </c>
      <c r="C2298" s="30" t="s">
        <v>8553</v>
      </c>
    </row>
    <row r="2299" spans="1:3" ht="19" customHeight="1" x14ac:dyDescent="0.35">
      <c r="A2299" s="22" t="s">
        <v>5212</v>
      </c>
      <c r="B2299" s="42" t="s">
        <v>8606</v>
      </c>
      <c r="C2299" s="30" t="s">
        <v>5211</v>
      </c>
    </row>
    <row r="2300" spans="1:3" ht="19" customHeight="1" x14ac:dyDescent="0.35">
      <c r="A2300" s="22" t="s">
        <v>1448</v>
      </c>
      <c r="B2300" s="42" t="s">
        <v>6176</v>
      </c>
      <c r="C2300" s="30" t="s">
        <v>4086</v>
      </c>
    </row>
    <row r="2301" spans="1:3" ht="19" customHeight="1" x14ac:dyDescent="0.35">
      <c r="A2301" s="22" t="s">
        <v>6227</v>
      </c>
      <c r="B2301" s="42" t="s">
        <v>6213</v>
      </c>
      <c r="C2301" s="30" t="s">
        <v>6214</v>
      </c>
    </row>
    <row r="2302" spans="1:3" ht="19" customHeight="1" x14ac:dyDescent="0.35">
      <c r="A2302" s="22" t="s">
        <v>1097</v>
      </c>
      <c r="B2302" s="42" t="s">
        <v>4045</v>
      </c>
      <c r="C2302" s="30" t="s">
        <v>6027</v>
      </c>
    </row>
    <row r="2303" spans="1:3" ht="19" customHeight="1" x14ac:dyDescent="0.35">
      <c r="A2303" s="22" t="s">
        <v>1781</v>
      </c>
      <c r="B2303" s="42" t="s">
        <v>1782</v>
      </c>
      <c r="C2303" s="30" t="s">
        <v>3633</v>
      </c>
    </row>
    <row r="2304" spans="1:3" ht="19" customHeight="1" x14ac:dyDescent="0.35">
      <c r="A2304" s="22" t="s">
        <v>1449</v>
      </c>
      <c r="B2304" s="42" t="s">
        <v>4741</v>
      </c>
      <c r="C2304" s="30" t="s">
        <v>4087</v>
      </c>
    </row>
    <row r="2305" spans="1:3" ht="19" customHeight="1" x14ac:dyDescent="0.35">
      <c r="A2305" s="22" t="s">
        <v>1450</v>
      </c>
      <c r="B2305" s="42" t="s">
        <v>1451</v>
      </c>
      <c r="C2305" s="30" t="s">
        <v>4088</v>
      </c>
    </row>
    <row r="2306" spans="1:3" ht="19" customHeight="1" x14ac:dyDescent="0.35">
      <c r="A2306" s="22" t="s">
        <v>6226</v>
      </c>
      <c r="B2306" s="42" t="s">
        <v>8268</v>
      </c>
      <c r="C2306" s="30" t="s">
        <v>6212</v>
      </c>
    </row>
    <row r="2307" spans="1:3" ht="19" customHeight="1" x14ac:dyDescent="0.35">
      <c r="A2307" s="22" t="s">
        <v>5214</v>
      </c>
      <c r="B2307" s="42" t="s">
        <v>5215</v>
      </c>
      <c r="C2307" s="30" t="s">
        <v>5213</v>
      </c>
    </row>
    <row r="2308" spans="1:3" ht="19" customHeight="1" x14ac:dyDescent="0.35">
      <c r="A2308" s="22" t="s">
        <v>1098</v>
      </c>
      <c r="B2308" s="42" t="s">
        <v>7352</v>
      </c>
      <c r="C2308" s="30" t="s">
        <v>4046</v>
      </c>
    </row>
    <row r="2309" spans="1:3" ht="19" customHeight="1" x14ac:dyDescent="0.35">
      <c r="A2309" s="22" t="s">
        <v>1099</v>
      </c>
      <c r="B2309" s="42" t="s">
        <v>1100</v>
      </c>
      <c r="C2309" s="30" t="s">
        <v>4047</v>
      </c>
    </row>
    <row r="2310" spans="1:3" ht="19" customHeight="1" x14ac:dyDescent="0.35">
      <c r="A2310" s="22" t="s">
        <v>11222</v>
      </c>
      <c r="B2310" s="42" t="s">
        <v>11221</v>
      </c>
      <c r="C2310" s="30" t="s">
        <v>11223</v>
      </c>
    </row>
    <row r="2311" spans="1:3" ht="19" customHeight="1" x14ac:dyDescent="0.35">
      <c r="A2311" s="22" t="s">
        <v>4886</v>
      </c>
      <c r="B2311" s="42" t="s">
        <v>10964</v>
      </c>
      <c r="C2311" s="30" t="s">
        <v>4932</v>
      </c>
    </row>
    <row r="2312" spans="1:3" ht="19" customHeight="1" x14ac:dyDescent="0.35">
      <c r="A2312" s="22" t="s">
        <v>1101</v>
      </c>
      <c r="B2312" s="42" t="s">
        <v>4049</v>
      </c>
      <c r="C2312" s="30" t="s">
        <v>4048</v>
      </c>
    </row>
    <row r="2313" spans="1:3" ht="19" customHeight="1" x14ac:dyDescent="0.35">
      <c r="A2313" s="22" t="s">
        <v>1102</v>
      </c>
      <c r="B2313" s="42" t="s">
        <v>1103</v>
      </c>
      <c r="C2313" s="30" t="s">
        <v>4050</v>
      </c>
    </row>
    <row r="2314" spans="1:3" ht="19" customHeight="1" x14ac:dyDescent="0.35">
      <c r="A2314" s="22" t="s">
        <v>1104</v>
      </c>
      <c r="B2314" s="42" t="s">
        <v>1105</v>
      </c>
      <c r="C2314" s="30" t="s">
        <v>4051</v>
      </c>
    </row>
    <row r="2315" spans="1:3" ht="19" customHeight="1" x14ac:dyDescent="0.35">
      <c r="A2315" s="22" t="s">
        <v>5152</v>
      </c>
      <c r="B2315" s="42" t="s">
        <v>12570</v>
      </c>
      <c r="C2315" s="30" t="s">
        <v>5153</v>
      </c>
    </row>
    <row r="2316" spans="1:3" ht="19" customHeight="1" x14ac:dyDescent="0.35">
      <c r="A2316" s="22" t="s">
        <v>1106</v>
      </c>
      <c r="B2316" s="42" t="s">
        <v>1107</v>
      </c>
      <c r="C2316" s="30" t="s">
        <v>4052</v>
      </c>
    </row>
    <row r="2317" spans="1:3" ht="19" customHeight="1" x14ac:dyDescent="0.35">
      <c r="A2317" s="22" t="s">
        <v>1456</v>
      </c>
      <c r="B2317" s="42" t="s">
        <v>1457</v>
      </c>
      <c r="C2317" s="30" t="s">
        <v>6028</v>
      </c>
    </row>
    <row r="2318" spans="1:3" ht="19" customHeight="1" x14ac:dyDescent="0.35">
      <c r="A2318" s="22" t="s">
        <v>5157</v>
      </c>
      <c r="B2318" s="42" t="s">
        <v>5158</v>
      </c>
      <c r="C2318" s="30" t="s">
        <v>5159</v>
      </c>
    </row>
    <row r="2319" spans="1:3" ht="19" customHeight="1" x14ac:dyDescent="0.35">
      <c r="A2319" s="22" t="s">
        <v>7656</v>
      </c>
      <c r="B2319" s="42" t="s">
        <v>7665</v>
      </c>
      <c r="C2319" s="30" t="s">
        <v>7666</v>
      </c>
    </row>
    <row r="2320" spans="1:3" ht="19" customHeight="1" x14ac:dyDescent="0.35">
      <c r="A2320" s="22" t="s">
        <v>1180</v>
      </c>
      <c r="B2320" s="42" t="s">
        <v>7825</v>
      </c>
      <c r="C2320" s="30" t="s">
        <v>4096</v>
      </c>
    </row>
    <row r="2321" spans="1:5" ht="19" customHeight="1" x14ac:dyDescent="0.35">
      <c r="A2321" s="22" t="s">
        <v>1184</v>
      </c>
      <c r="B2321" s="42" t="s">
        <v>1185</v>
      </c>
      <c r="C2321" s="30" t="s">
        <v>4099</v>
      </c>
    </row>
    <row r="2322" spans="1:5" ht="19" customHeight="1" x14ac:dyDescent="0.35">
      <c r="A2322" s="22" t="s">
        <v>8045</v>
      </c>
      <c r="B2322" s="42" t="s">
        <v>10059</v>
      </c>
      <c r="C2322" s="30" t="s">
        <v>8044</v>
      </c>
    </row>
    <row r="2323" spans="1:5" ht="19" customHeight="1" x14ac:dyDescent="0.35">
      <c r="A2323" s="22" t="s">
        <v>1187</v>
      </c>
      <c r="B2323" s="42" t="s">
        <v>4914</v>
      </c>
      <c r="C2323" s="30" t="s">
        <v>4101</v>
      </c>
    </row>
    <row r="2324" spans="1:5" ht="19" customHeight="1" x14ac:dyDescent="0.35">
      <c r="A2324" s="22" t="s">
        <v>1188</v>
      </c>
      <c r="B2324" s="42" t="s">
        <v>4482</v>
      </c>
      <c r="C2324" s="30" t="s">
        <v>6033</v>
      </c>
    </row>
    <row r="2325" spans="1:5" ht="19" customHeight="1" x14ac:dyDescent="0.35">
      <c r="A2325" s="28" t="s">
        <v>8801</v>
      </c>
      <c r="B2325" s="42" t="s">
        <v>8808</v>
      </c>
      <c r="C2325" s="30" t="s">
        <v>8807</v>
      </c>
    </row>
    <row r="2326" spans="1:5" ht="19" customHeight="1" x14ac:dyDescent="0.35">
      <c r="A2326" s="22" t="s">
        <v>1190</v>
      </c>
      <c r="B2326" s="42" t="s">
        <v>4105</v>
      </c>
      <c r="C2326" s="30" t="s">
        <v>4104</v>
      </c>
    </row>
    <row r="2327" spans="1:5" ht="19" customHeight="1" x14ac:dyDescent="0.35">
      <c r="A2327" s="22" t="s">
        <v>6201</v>
      </c>
      <c r="B2327" s="42" t="s">
        <v>11509</v>
      </c>
      <c r="C2327" s="30" t="s">
        <v>6200</v>
      </c>
    </row>
    <row r="2328" spans="1:5" ht="19" customHeight="1" x14ac:dyDescent="0.35">
      <c r="A2328" s="22" t="s">
        <v>9328</v>
      </c>
      <c r="B2328" s="47" t="s">
        <v>9331</v>
      </c>
      <c r="C2328" s="30" t="s">
        <v>9330</v>
      </c>
      <c r="E2328" s="104"/>
    </row>
    <row r="2329" spans="1:5" ht="19" customHeight="1" x14ac:dyDescent="0.35">
      <c r="A2329" s="22" t="s">
        <v>1452</v>
      </c>
      <c r="B2329" s="42" t="s">
        <v>1453</v>
      </c>
      <c r="C2329" s="30" t="s">
        <v>4089</v>
      </c>
    </row>
    <row r="2330" spans="1:5" ht="19" customHeight="1" x14ac:dyDescent="0.35">
      <c r="A2330" s="22" t="s">
        <v>1465</v>
      </c>
      <c r="B2330" s="42" t="s">
        <v>4739</v>
      </c>
      <c r="C2330" s="30" t="s">
        <v>4095</v>
      </c>
    </row>
    <row r="2331" spans="1:5" ht="19" customHeight="1" x14ac:dyDescent="0.35">
      <c r="A2331" s="28" t="s">
        <v>8621</v>
      </c>
      <c r="B2331" s="42" t="s">
        <v>8738</v>
      </c>
      <c r="C2331" s="30" t="s">
        <v>8648</v>
      </c>
    </row>
    <row r="2332" spans="1:5" ht="19" customHeight="1" x14ac:dyDescent="0.35">
      <c r="A2332" s="22" t="s">
        <v>1466</v>
      </c>
      <c r="B2332" s="42" t="s">
        <v>9782</v>
      </c>
      <c r="C2332" s="30" t="s">
        <v>6032</v>
      </c>
      <c r="D2332" s="30" t="s">
        <v>8271</v>
      </c>
      <c r="E2332" s="30" t="s">
        <v>9781</v>
      </c>
    </row>
    <row r="2333" spans="1:5" ht="19" customHeight="1" x14ac:dyDescent="0.35">
      <c r="A2333" s="22" t="s">
        <v>1181</v>
      </c>
      <c r="B2333" s="42" t="s">
        <v>1182</v>
      </c>
      <c r="C2333" s="30" t="s">
        <v>4097</v>
      </c>
    </row>
    <row r="2334" spans="1:5" ht="19" customHeight="1" x14ac:dyDescent="0.35">
      <c r="A2334" s="22" t="s">
        <v>1183</v>
      </c>
      <c r="B2334" s="42" t="s">
        <v>8048</v>
      </c>
      <c r="C2334" s="30" t="s">
        <v>4098</v>
      </c>
    </row>
    <row r="2335" spans="1:5" ht="19" customHeight="1" x14ac:dyDescent="0.35">
      <c r="A2335" s="22" t="s">
        <v>1189</v>
      </c>
      <c r="B2335" s="42" t="s">
        <v>4103</v>
      </c>
      <c r="C2335" s="30" t="s">
        <v>4102</v>
      </c>
    </row>
    <row r="2336" spans="1:5" ht="19" customHeight="1" x14ac:dyDescent="0.35">
      <c r="A2336" s="22" t="s">
        <v>7088</v>
      </c>
      <c r="B2336" s="42" t="s">
        <v>8070</v>
      </c>
      <c r="C2336" s="30" t="s">
        <v>7289</v>
      </c>
    </row>
    <row r="2337" spans="1:5" ht="19" customHeight="1" x14ac:dyDescent="0.35">
      <c r="A2337" s="22" t="s">
        <v>1191</v>
      </c>
      <c r="B2337" s="42" t="s">
        <v>9783</v>
      </c>
      <c r="C2337" s="30" t="s">
        <v>4106</v>
      </c>
      <c r="D2337" s="30" t="s">
        <v>8270</v>
      </c>
      <c r="E2337" s="30" t="s">
        <v>9781</v>
      </c>
    </row>
    <row r="2338" spans="1:5" ht="19" customHeight="1" x14ac:dyDescent="0.35">
      <c r="A2338" s="22" t="s">
        <v>641</v>
      </c>
      <c r="B2338" s="42" t="s">
        <v>7238</v>
      </c>
      <c r="C2338" s="30" t="s">
        <v>6034</v>
      </c>
    </row>
    <row r="2339" spans="1:5" ht="19" customHeight="1" x14ac:dyDescent="0.35">
      <c r="A2339" s="22" t="s">
        <v>5068</v>
      </c>
      <c r="B2339" s="42" t="s">
        <v>6628</v>
      </c>
      <c r="C2339" s="30" t="s">
        <v>5069</v>
      </c>
    </row>
    <row r="2340" spans="1:5" ht="19" customHeight="1" x14ac:dyDescent="0.35">
      <c r="A2340" s="22" t="s">
        <v>2393</v>
      </c>
      <c r="B2340" s="42" t="s">
        <v>4742</v>
      </c>
      <c r="C2340" s="30" t="s">
        <v>4109</v>
      </c>
    </row>
    <row r="2341" spans="1:5" ht="19" customHeight="1" x14ac:dyDescent="0.35">
      <c r="A2341" s="22" t="s">
        <v>2395</v>
      </c>
      <c r="B2341" s="42" t="s">
        <v>4113</v>
      </c>
      <c r="C2341" s="30" t="s">
        <v>4112</v>
      </c>
    </row>
    <row r="2342" spans="1:5" ht="19" customHeight="1" x14ac:dyDescent="0.35">
      <c r="A2342" s="22" t="s">
        <v>4117</v>
      </c>
      <c r="B2342" s="42" t="s">
        <v>8272</v>
      </c>
      <c r="C2342" s="30" t="s">
        <v>4116</v>
      </c>
    </row>
    <row r="2343" spans="1:5" ht="19" customHeight="1" x14ac:dyDescent="0.35">
      <c r="A2343" s="22" t="s">
        <v>781</v>
      </c>
      <c r="B2343" s="42" t="s">
        <v>8249</v>
      </c>
      <c r="C2343" s="38" t="s">
        <v>8248</v>
      </c>
    </row>
    <row r="2344" spans="1:5" ht="19" customHeight="1" x14ac:dyDescent="0.35">
      <c r="A2344" s="22" t="s">
        <v>1458</v>
      </c>
      <c r="B2344" s="42" t="s">
        <v>1459</v>
      </c>
      <c r="C2344" s="30" t="s">
        <v>6035</v>
      </c>
    </row>
    <row r="2345" spans="1:5" ht="19" customHeight="1" x14ac:dyDescent="0.35">
      <c r="A2345" s="22" t="s">
        <v>1460</v>
      </c>
      <c r="B2345" s="42" t="s">
        <v>2685</v>
      </c>
      <c r="C2345" s="30" t="s">
        <v>4091</v>
      </c>
    </row>
    <row r="2346" spans="1:5" ht="19" customHeight="1" x14ac:dyDescent="0.35">
      <c r="A2346" s="22" t="s">
        <v>1462</v>
      </c>
      <c r="B2346" s="42" t="s">
        <v>11502</v>
      </c>
      <c r="C2346" s="30" t="s">
        <v>6029</v>
      </c>
    </row>
    <row r="2347" spans="1:5" ht="19" customHeight="1" x14ac:dyDescent="0.35">
      <c r="A2347" s="22" t="s">
        <v>1463</v>
      </c>
      <c r="B2347" s="42" t="s">
        <v>4093</v>
      </c>
      <c r="C2347" s="30" t="s">
        <v>4092</v>
      </c>
    </row>
    <row r="2348" spans="1:5" ht="19" customHeight="1" x14ac:dyDescent="0.35">
      <c r="A2348" s="22" t="s">
        <v>1464</v>
      </c>
      <c r="B2348" s="42" t="s">
        <v>7353</v>
      </c>
      <c r="C2348" s="30" t="s">
        <v>4094</v>
      </c>
    </row>
    <row r="2349" spans="1:5" ht="19" customHeight="1" x14ac:dyDescent="0.35">
      <c r="A2349" s="22" t="s">
        <v>8755</v>
      </c>
      <c r="B2349" s="42" t="s">
        <v>8766</v>
      </c>
      <c r="C2349" s="30" t="s">
        <v>8765</v>
      </c>
    </row>
    <row r="2350" spans="1:5" ht="19" customHeight="1" x14ac:dyDescent="0.35">
      <c r="A2350" s="22" t="s">
        <v>5032</v>
      </c>
      <c r="B2350" s="42" t="s">
        <v>5045</v>
      </c>
      <c r="C2350" s="30" t="s">
        <v>5035</v>
      </c>
    </row>
    <row r="2351" spans="1:5" ht="19" customHeight="1" x14ac:dyDescent="0.35">
      <c r="A2351" s="22" t="s">
        <v>5256</v>
      </c>
      <c r="B2351" s="42" t="s">
        <v>5257</v>
      </c>
      <c r="C2351" s="30" t="s">
        <v>5255</v>
      </c>
    </row>
    <row r="2352" spans="1:5" ht="19" customHeight="1" x14ac:dyDescent="0.35">
      <c r="A2352" s="22" t="s">
        <v>1186</v>
      </c>
      <c r="B2352" s="42" t="s">
        <v>8991</v>
      </c>
      <c r="C2352" s="30" t="s">
        <v>4100</v>
      </c>
    </row>
    <row r="2353" spans="1:5" ht="19" customHeight="1" x14ac:dyDescent="0.35">
      <c r="A2353" s="22" t="s">
        <v>1047</v>
      </c>
      <c r="B2353" s="42" t="s">
        <v>7858</v>
      </c>
      <c r="C2353" s="30" t="s">
        <v>6030</v>
      </c>
    </row>
    <row r="2354" spans="1:5" ht="19" customHeight="1" x14ac:dyDescent="0.35">
      <c r="A2354" s="28" t="s">
        <v>9342</v>
      </c>
      <c r="B2354" s="47" t="s">
        <v>11510</v>
      </c>
      <c r="C2354" s="30" t="s">
        <v>9343</v>
      </c>
      <c r="D2354" s="103"/>
      <c r="E2354" s="104"/>
    </row>
    <row r="2355" spans="1:5" ht="19" customHeight="1" x14ac:dyDescent="0.35">
      <c r="A2355" s="22" t="s">
        <v>1312</v>
      </c>
      <c r="B2355" s="42" t="s">
        <v>2654</v>
      </c>
      <c r="C2355" s="30" t="s">
        <v>6036</v>
      </c>
    </row>
    <row r="2356" spans="1:5" ht="19" customHeight="1" x14ac:dyDescent="0.35">
      <c r="A2356" s="22" t="s">
        <v>1192</v>
      </c>
      <c r="B2356" s="42" t="s">
        <v>2686</v>
      </c>
      <c r="C2356" s="30" t="s">
        <v>4107</v>
      </c>
    </row>
    <row r="2357" spans="1:5" ht="19" customHeight="1" x14ac:dyDescent="0.35">
      <c r="A2357" s="22" t="s">
        <v>1193</v>
      </c>
      <c r="B2357" s="42" t="s">
        <v>2392</v>
      </c>
      <c r="C2357" s="30" t="s">
        <v>4108</v>
      </c>
    </row>
    <row r="2358" spans="1:5" ht="19" customHeight="1" x14ac:dyDescent="0.35">
      <c r="A2358" s="22" t="s">
        <v>639</v>
      </c>
      <c r="B2358" s="42" t="s">
        <v>640</v>
      </c>
      <c r="C2358" s="30" t="s">
        <v>6037</v>
      </c>
    </row>
    <row r="2359" spans="1:5" ht="19" customHeight="1" x14ac:dyDescent="0.35">
      <c r="A2359" s="22" t="s">
        <v>882</v>
      </c>
      <c r="B2359" s="42" t="s">
        <v>883</v>
      </c>
      <c r="C2359" s="30" t="s">
        <v>6038</v>
      </c>
    </row>
    <row r="2360" spans="1:5" ht="19" customHeight="1" x14ac:dyDescent="0.35">
      <c r="A2360" s="22" t="s">
        <v>884</v>
      </c>
      <c r="B2360" s="42" t="s">
        <v>885</v>
      </c>
      <c r="C2360" s="30" t="s">
        <v>6039</v>
      </c>
    </row>
    <row r="2361" spans="1:5" ht="19" customHeight="1" x14ac:dyDescent="0.35">
      <c r="A2361" s="22" t="s">
        <v>8601</v>
      </c>
      <c r="B2361" s="42" t="s">
        <v>8603</v>
      </c>
      <c r="C2361" s="30" t="s">
        <v>8602</v>
      </c>
      <c r="D2361" s="30"/>
    </row>
    <row r="2362" spans="1:5" ht="19" customHeight="1" x14ac:dyDescent="0.35">
      <c r="A2362" s="22" t="s">
        <v>8244</v>
      </c>
      <c r="B2362" s="42" t="s">
        <v>8269</v>
      </c>
      <c r="C2362" s="30" t="s">
        <v>8246</v>
      </c>
    </row>
    <row r="2363" spans="1:5" ht="19" customHeight="1" x14ac:dyDescent="0.35">
      <c r="A2363" s="22" t="s">
        <v>7065</v>
      </c>
      <c r="B2363" s="42" t="s">
        <v>7251</v>
      </c>
      <c r="C2363" s="30" t="s">
        <v>7252</v>
      </c>
    </row>
    <row r="2364" spans="1:5" ht="19" customHeight="1" x14ac:dyDescent="0.35">
      <c r="A2364" s="22" t="s">
        <v>7071</v>
      </c>
      <c r="B2364" s="42" t="s">
        <v>7263</v>
      </c>
      <c r="C2364" s="30" t="s">
        <v>7262</v>
      </c>
    </row>
    <row r="2365" spans="1:5" ht="19" customHeight="1" x14ac:dyDescent="0.35">
      <c r="A2365" s="22" t="s">
        <v>2341</v>
      </c>
      <c r="B2365" s="42" t="s">
        <v>2342</v>
      </c>
      <c r="C2365" s="30" t="s">
        <v>6031</v>
      </c>
    </row>
    <row r="2366" spans="1:5" ht="19" customHeight="1" x14ac:dyDescent="0.35">
      <c r="A2366" s="22" t="s">
        <v>9521</v>
      </c>
      <c r="B2366" s="42" t="s">
        <v>9522</v>
      </c>
      <c r="C2366" s="30" t="s">
        <v>9520</v>
      </c>
    </row>
    <row r="2367" spans="1:5" ht="19" customHeight="1" x14ac:dyDescent="0.35">
      <c r="A2367" s="22" t="s">
        <v>6149</v>
      </c>
      <c r="B2367" s="42" t="s">
        <v>6151</v>
      </c>
      <c r="C2367" s="30" t="s">
        <v>6150</v>
      </c>
    </row>
    <row r="2368" spans="1:5" ht="19" customHeight="1" x14ac:dyDescent="0.35">
      <c r="A2368" s="22" t="s">
        <v>4855</v>
      </c>
      <c r="B2368" s="42" t="s">
        <v>4941</v>
      </c>
      <c r="C2368" s="30" t="s">
        <v>4940</v>
      </c>
    </row>
    <row r="2369" spans="1:4" ht="19" customHeight="1" x14ac:dyDescent="0.35">
      <c r="A2369" s="22" t="s">
        <v>2412</v>
      </c>
      <c r="B2369" s="42" t="s">
        <v>2413</v>
      </c>
      <c r="C2369" s="30" t="s">
        <v>4131</v>
      </c>
    </row>
    <row r="2370" spans="1:4" ht="19" customHeight="1" x14ac:dyDescent="0.35">
      <c r="A2370" s="22" t="s">
        <v>1218</v>
      </c>
      <c r="B2370" s="42" t="s">
        <v>1219</v>
      </c>
      <c r="C2370" s="30" t="s">
        <v>4156</v>
      </c>
    </row>
    <row r="2371" spans="1:4" ht="19" customHeight="1" x14ac:dyDescent="0.35">
      <c r="A2371" s="22" t="s">
        <v>2398</v>
      </c>
      <c r="B2371" s="42" t="s">
        <v>7303</v>
      </c>
      <c r="C2371" s="30" t="s">
        <v>4118</v>
      </c>
    </row>
    <row r="2372" spans="1:4" ht="19" customHeight="1" x14ac:dyDescent="0.35">
      <c r="A2372" s="22" t="s">
        <v>2</v>
      </c>
      <c r="B2372" s="42" t="s">
        <v>3</v>
      </c>
      <c r="C2372" s="30" t="s">
        <v>4157</v>
      </c>
    </row>
    <row r="2373" spans="1:4" ht="19" customHeight="1" x14ac:dyDescent="0.35">
      <c r="A2373" s="22" t="s">
        <v>8986</v>
      </c>
      <c r="B2373" s="42" t="s">
        <v>2687</v>
      </c>
      <c r="C2373" s="30" t="s">
        <v>8985</v>
      </c>
    </row>
    <row r="2374" spans="1:4" ht="19" customHeight="1" x14ac:dyDescent="0.35">
      <c r="A2374" s="22" t="s">
        <v>6258</v>
      </c>
      <c r="B2374" s="42" t="s">
        <v>6259</v>
      </c>
      <c r="C2374" s="30" t="s">
        <v>6257</v>
      </c>
    </row>
    <row r="2375" spans="1:4" ht="19" customHeight="1" x14ac:dyDescent="0.35">
      <c r="A2375" s="22" t="s">
        <v>1220</v>
      </c>
      <c r="B2375" s="42" t="s">
        <v>10460</v>
      </c>
      <c r="C2375" s="30" t="s">
        <v>7302</v>
      </c>
    </row>
    <row r="2376" spans="1:4" ht="19" customHeight="1" x14ac:dyDescent="0.35">
      <c r="A2376" s="22" t="s">
        <v>8071</v>
      </c>
      <c r="B2376" s="42" t="s">
        <v>8072</v>
      </c>
      <c r="C2376" s="30" t="s">
        <v>6040</v>
      </c>
    </row>
    <row r="2377" spans="1:4" ht="19" customHeight="1" x14ac:dyDescent="0.35">
      <c r="A2377" s="22" t="s">
        <v>2399</v>
      </c>
      <c r="B2377" s="42" t="s">
        <v>2400</v>
      </c>
      <c r="C2377" s="30" t="s">
        <v>4119</v>
      </c>
    </row>
    <row r="2378" spans="1:4" ht="19" customHeight="1" x14ac:dyDescent="0.35">
      <c r="A2378" s="22" t="s">
        <v>4473</v>
      </c>
      <c r="B2378" s="42" t="s">
        <v>4789</v>
      </c>
      <c r="C2378" s="30" t="s">
        <v>6041</v>
      </c>
    </row>
    <row r="2379" spans="1:4" ht="19" customHeight="1" x14ac:dyDescent="0.35">
      <c r="A2379" s="22" t="s">
        <v>5004</v>
      </c>
      <c r="B2379" s="42" t="s">
        <v>5039</v>
      </c>
      <c r="C2379" s="30" t="s">
        <v>5003</v>
      </c>
    </row>
    <row r="2380" spans="1:4" ht="19" customHeight="1" x14ac:dyDescent="0.35">
      <c r="A2380" s="22" t="s">
        <v>2707</v>
      </c>
      <c r="B2380" s="42" t="s">
        <v>8273</v>
      </c>
      <c r="C2380" s="30" t="s">
        <v>3578</v>
      </c>
    </row>
    <row r="2381" spans="1:4" ht="19" customHeight="1" x14ac:dyDescent="0.35">
      <c r="A2381" s="22" t="s">
        <v>233</v>
      </c>
      <c r="B2381" s="42" t="s">
        <v>11511</v>
      </c>
      <c r="C2381" s="30" t="s">
        <v>6042</v>
      </c>
      <c r="D2381" s="30" t="s">
        <v>10459</v>
      </c>
    </row>
    <row r="2382" spans="1:4" ht="19" customHeight="1" x14ac:dyDescent="0.35">
      <c r="A2382" s="22" t="s">
        <v>2639</v>
      </c>
      <c r="B2382" s="42" t="s">
        <v>4216</v>
      </c>
      <c r="C2382" s="30" t="s">
        <v>4217</v>
      </c>
    </row>
    <row r="2383" spans="1:4" ht="19" customHeight="1" x14ac:dyDescent="0.35">
      <c r="A2383" s="22" t="s">
        <v>2401</v>
      </c>
      <c r="B2383" s="42" t="s">
        <v>12002</v>
      </c>
      <c r="C2383" s="30" t="s">
        <v>4120</v>
      </c>
      <c r="D2383" s="6" t="s">
        <v>4122</v>
      </c>
    </row>
    <row r="2384" spans="1:4" ht="19" customHeight="1" x14ac:dyDescent="0.35">
      <c r="A2384" s="22" t="s">
        <v>4124</v>
      </c>
      <c r="B2384" s="42" t="s">
        <v>2403</v>
      </c>
      <c r="C2384" s="30" t="s">
        <v>4123</v>
      </c>
    </row>
    <row r="2385" spans="1:5" ht="19" customHeight="1" x14ac:dyDescent="0.35">
      <c r="A2385" s="22" t="s">
        <v>2404</v>
      </c>
      <c r="B2385" s="42" t="s">
        <v>2405</v>
      </c>
      <c r="C2385" s="30" t="s">
        <v>4125</v>
      </c>
    </row>
    <row r="2386" spans="1:5" ht="19" customHeight="1" x14ac:dyDescent="0.35">
      <c r="A2386" s="22" t="s">
        <v>2406</v>
      </c>
      <c r="B2386" s="42" t="s">
        <v>4127</v>
      </c>
      <c r="C2386" s="30" t="s">
        <v>4126</v>
      </c>
    </row>
    <row r="2387" spans="1:5" ht="19" customHeight="1" x14ac:dyDescent="0.35">
      <c r="A2387" s="22" t="s">
        <v>2407</v>
      </c>
      <c r="B2387" s="42" t="s">
        <v>6309</v>
      </c>
      <c r="C2387" s="30" t="s">
        <v>4128</v>
      </c>
    </row>
    <row r="2388" spans="1:5" ht="19" customHeight="1" x14ac:dyDescent="0.35">
      <c r="A2388" s="22" t="s">
        <v>2410</v>
      </c>
      <c r="B2388" s="42" t="s">
        <v>2411</v>
      </c>
      <c r="C2388" s="30" t="s">
        <v>4130</v>
      </c>
    </row>
    <row r="2389" spans="1:5" ht="19" customHeight="1" x14ac:dyDescent="0.35">
      <c r="A2389" s="22" t="s">
        <v>6129</v>
      </c>
      <c r="B2389" s="42" t="s">
        <v>6130</v>
      </c>
      <c r="C2389" s="30" t="s">
        <v>6128</v>
      </c>
    </row>
    <row r="2390" spans="1:5" ht="19" customHeight="1" x14ac:dyDescent="0.35">
      <c r="A2390" s="22" t="s">
        <v>6145</v>
      </c>
      <c r="B2390" s="42" t="s">
        <v>6146</v>
      </c>
      <c r="C2390" s="30" t="s">
        <v>6144</v>
      </c>
    </row>
    <row r="2391" spans="1:5" ht="19" customHeight="1" x14ac:dyDescent="0.35">
      <c r="A2391" s="22" t="s">
        <v>2418</v>
      </c>
      <c r="B2391" s="42" t="s">
        <v>2419</v>
      </c>
      <c r="C2391" s="30" t="s">
        <v>4132</v>
      </c>
    </row>
    <row r="2392" spans="1:5" ht="19" customHeight="1" x14ac:dyDescent="0.35">
      <c r="A2392" s="22" t="s">
        <v>4134</v>
      </c>
      <c r="B2392" s="42" t="s">
        <v>7859</v>
      </c>
      <c r="C2392" s="30" t="s">
        <v>4133</v>
      </c>
    </row>
    <row r="2393" spans="1:5" ht="19" customHeight="1" x14ac:dyDescent="0.35">
      <c r="A2393" s="22" t="s">
        <v>4136</v>
      </c>
      <c r="B2393" s="42" t="s">
        <v>7239</v>
      </c>
      <c r="C2393" s="30" t="s">
        <v>4135</v>
      </c>
    </row>
    <row r="2394" spans="1:5" ht="19" customHeight="1" x14ac:dyDescent="0.35">
      <c r="A2394" s="22" t="s">
        <v>2420</v>
      </c>
      <c r="B2394" s="42" t="s">
        <v>2421</v>
      </c>
      <c r="C2394" s="30" t="s">
        <v>6681</v>
      </c>
    </row>
    <row r="2395" spans="1:5" ht="19" customHeight="1" x14ac:dyDescent="0.35">
      <c r="A2395" s="22" t="s">
        <v>2422</v>
      </c>
      <c r="B2395" s="42" t="s">
        <v>4138</v>
      </c>
      <c r="C2395" s="30" t="s">
        <v>4137</v>
      </c>
    </row>
    <row r="2396" spans="1:5" ht="19" customHeight="1" x14ac:dyDescent="0.35">
      <c r="A2396" s="22" t="s">
        <v>2423</v>
      </c>
      <c r="B2396" s="42" t="s">
        <v>4403</v>
      </c>
      <c r="C2396" s="30" t="s">
        <v>4139</v>
      </c>
    </row>
    <row r="2397" spans="1:5" ht="19" customHeight="1" x14ac:dyDescent="0.35">
      <c r="A2397" s="22" t="s">
        <v>9801</v>
      </c>
      <c r="B2397" s="47" t="s">
        <v>9802</v>
      </c>
      <c r="C2397" s="30" t="s">
        <v>9800</v>
      </c>
      <c r="E2397" s="104"/>
    </row>
    <row r="2398" spans="1:5" ht="19" customHeight="1" x14ac:dyDescent="0.35">
      <c r="A2398" s="22" t="s">
        <v>869</v>
      </c>
      <c r="B2398" s="42" t="s">
        <v>11093</v>
      </c>
      <c r="C2398" s="30" t="s">
        <v>4080</v>
      </c>
    </row>
    <row r="2399" spans="1:5" ht="19" customHeight="1" x14ac:dyDescent="0.35">
      <c r="A2399" s="22" t="s">
        <v>2715</v>
      </c>
      <c r="B2399" s="42" t="s">
        <v>4141</v>
      </c>
      <c r="C2399" s="30" t="s">
        <v>4140</v>
      </c>
    </row>
    <row r="2400" spans="1:5" ht="19" customHeight="1" x14ac:dyDescent="0.35">
      <c r="A2400" s="22" t="s">
        <v>6105</v>
      </c>
      <c r="B2400" s="42" t="s">
        <v>10973</v>
      </c>
      <c r="C2400" s="30" t="s">
        <v>6104</v>
      </c>
    </row>
    <row r="2401" spans="1:5" ht="19" customHeight="1" x14ac:dyDescent="0.35">
      <c r="A2401" s="22" t="s">
        <v>2424</v>
      </c>
      <c r="B2401" s="42" t="s">
        <v>2425</v>
      </c>
      <c r="C2401" s="30" t="s">
        <v>4142</v>
      </c>
    </row>
    <row r="2402" spans="1:5" ht="19" customHeight="1" x14ac:dyDescent="0.35">
      <c r="A2402" s="22" t="s">
        <v>2426</v>
      </c>
      <c r="B2402" s="42" t="s">
        <v>11094</v>
      </c>
      <c r="C2402" s="30" t="s">
        <v>4143</v>
      </c>
    </row>
    <row r="2403" spans="1:5" ht="19" customHeight="1" x14ac:dyDescent="0.35">
      <c r="A2403" s="28" t="s">
        <v>2298</v>
      </c>
      <c r="B2403" s="42" t="s">
        <v>9809</v>
      </c>
      <c r="C2403" s="30" t="s">
        <v>6043</v>
      </c>
    </row>
    <row r="2404" spans="1:5" ht="19" customHeight="1" x14ac:dyDescent="0.35">
      <c r="A2404" s="22" t="s">
        <v>2746</v>
      </c>
      <c r="B2404" s="42" t="s">
        <v>4787</v>
      </c>
      <c r="C2404" s="30" t="s">
        <v>4144</v>
      </c>
    </row>
    <row r="2405" spans="1:5" ht="19" customHeight="1" x14ac:dyDescent="0.35">
      <c r="A2405" s="22" t="s">
        <v>5040</v>
      </c>
      <c r="B2405" s="42" t="s">
        <v>8946</v>
      </c>
      <c r="C2405" s="30" t="s">
        <v>5013</v>
      </c>
    </row>
    <row r="2406" spans="1:5" ht="19" customHeight="1" x14ac:dyDescent="0.35">
      <c r="A2406" s="22" t="s">
        <v>2427</v>
      </c>
      <c r="B2406" s="42" t="s">
        <v>2428</v>
      </c>
      <c r="C2406" s="30" t="s">
        <v>4145</v>
      </c>
    </row>
    <row r="2407" spans="1:5" ht="19" customHeight="1" x14ac:dyDescent="0.35">
      <c r="A2407" s="22" t="s">
        <v>2429</v>
      </c>
      <c r="B2407" s="42" t="s">
        <v>4147</v>
      </c>
      <c r="C2407" s="30" t="s">
        <v>4146</v>
      </c>
    </row>
    <row r="2408" spans="1:5" ht="19" customHeight="1" x14ac:dyDescent="0.35">
      <c r="A2408" s="22" t="s">
        <v>2430</v>
      </c>
      <c r="B2408" s="42" t="s">
        <v>8947</v>
      </c>
      <c r="C2408" s="30" t="s">
        <v>4148</v>
      </c>
    </row>
    <row r="2409" spans="1:5" ht="19" customHeight="1" x14ac:dyDescent="0.35">
      <c r="A2409" s="28" t="s">
        <v>8752</v>
      </c>
      <c r="B2409" s="42" t="s">
        <v>10104</v>
      </c>
      <c r="C2409" s="30" t="s">
        <v>8779</v>
      </c>
    </row>
    <row r="2410" spans="1:5" ht="19" customHeight="1" x14ac:dyDescent="0.35">
      <c r="A2410" s="28" t="s">
        <v>2431</v>
      </c>
      <c r="B2410" s="42" t="s">
        <v>2688</v>
      </c>
      <c r="C2410" s="30" t="s">
        <v>4149</v>
      </c>
    </row>
    <row r="2411" spans="1:5" ht="19" customHeight="1" x14ac:dyDescent="0.35">
      <c r="A2411" s="28" t="s">
        <v>9702</v>
      </c>
      <c r="B2411" s="42" t="s">
        <v>9725</v>
      </c>
      <c r="C2411" s="30" t="s">
        <v>9701</v>
      </c>
      <c r="E2411" s="104"/>
    </row>
    <row r="2412" spans="1:5" ht="19" customHeight="1" x14ac:dyDescent="0.35">
      <c r="A2412" s="28" t="s">
        <v>635</v>
      </c>
      <c r="B2412" s="42" t="s">
        <v>7240</v>
      </c>
      <c r="C2412" s="30" t="s">
        <v>4151</v>
      </c>
    </row>
    <row r="2413" spans="1:5" ht="19" customHeight="1" x14ac:dyDescent="0.35">
      <c r="A2413" s="22" t="s">
        <v>1567</v>
      </c>
      <c r="B2413" s="42" t="s">
        <v>9852</v>
      </c>
      <c r="C2413" s="30" t="s">
        <v>4152</v>
      </c>
      <c r="D2413" s="30" t="s">
        <v>4153</v>
      </c>
    </row>
    <row r="2414" spans="1:5" ht="19" customHeight="1" x14ac:dyDescent="0.35">
      <c r="A2414" s="28" t="s">
        <v>2209</v>
      </c>
      <c r="B2414" s="42" t="s">
        <v>2210</v>
      </c>
      <c r="C2414" s="30" t="s">
        <v>3804</v>
      </c>
    </row>
    <row r="2415" spans="1:5" ht="19" customHeight="1" x14ac:dyDescent="0.35">
      <c r="A2415" s="28" t="s">
        <v>1842</v>
      </c>
      <c r="B2415" s="42" t="s">
        <v>7304</v>
      </c>
      <c r="C2415" s="30" t="s">
        <v>3681</v>
      </c>
    </row>
    <row r="2416" spans="1:5" ht="19" customHeight="1" x14ac:dyDescent="0.35">
      <c r="A2416" s="22" t="s">
        <v>8586</v>
      </c>
      <c r="B2416" s="47" t="s">
        <v>8588</v>
      </c>
      <c r="C2416" s="30" t="s">
        <v>8587</v>
      </c>
    </row>
    <row r="2417" spans="1:3" ht="19" customHeight="1" x14ac:dyDescent="0.35">
      <c r="A2417" s="22" t="s">
        <v>0</v>
      </c>
      <c r="B2417" s="42" t="s">
        <v>1</v>
      </c>
      <c r="C2417" s="30" t="s">
        <v>7305</v>
      </c>
    </row>
    <row r="2418" spans="1:3" ht="19" customHeight="1" x14ac:dyDescent="0.35">
      <c r="A2418" s="22" t="s">
        <v>1688</v>
      </c>
      <c r="B2418" s="42" t="s">
        <v>8950</v>
      </c>
      <c r="C2418" s="30" t="s">
        <v>7249</v>
      </c>
    </row>
    <row r="2419" spans="1:3" ht="19" customHeight="1" x14ac:dyDescent="0.35">
      <c r="A2419" s="22" t="s">
        <v>7741</v>
      </c>
      <c r="B2419" s="42" t="s">
        <v>10967</v>
      </c>
      <c r="C2419" s="30" t="s">
        <v>7742</v>
      </c>
    </row>
    <row r="2420" spans="1:3" ht="19" customHeight="1" x14ac:dyDescent="0.35">
      <c r="A2420" s="28" t="s">
        <v>4985</v>
      </c>
      <c r="B2420" s="42" t="s">
        <v>9810</v>
      </c>
      <c r="C2420" s="30" t="s">
        <v>8057</v>
      </c>
    </row>
    <row r="2421" spans="1:3" ht="19" customHeight="1" x14ac:dyDescent="0.35">
      <c r="A2421" s="22" t="s">
        <v>1689</v>
      </c>
      <c r="B2421" s="42" t="s">
        <v>1690</v>
      </c>
      <c r="C2421" s="30" t="s">
        <v>6044</v>
      </c>
    </row>
    <row r="2422" spans="1:3" ht="19" customHeight="1" x14ac:dyDescent="0.35">
      <c r="A2422" s="22" t="s">
        <v>1691</v>
      </c>
      <c r="B2422" s="42" t="s">
        <v>7307</v>
      </c>
      <c r="C2422" s="30" t="s">
        <v>6045</v>
      </c>
    </row>
    <row r="2423" spans="1:3" ht="19" customHeight="1" x14ac:dyDescent="0.35">
      <c r="A2423" s="22" t="s">
        <v>1692</v>
      </c>
      <c r="B2423" s="42" t="s">
        <v>4404</v>
      </c>
      <c r="C2423" s="30" t="s">
        <v>6046</v>
      </c>
    </row>
    <row r="2424" spans="1:3" ht="19" customHeight="1" x14ac:dyDescent="0.35">
      <c r="A2424" s="22" t="s">
        <v>1693</v>
      </c>
      <c r="B2424" s="42" t="s">
        <v>1694</v>
      </c>
      <c r="C2424" s="30" t="s">
        <v>6047</v>
      </c>
    </row>
    <row r="2425" spans="1:3" ht="19" customHeight="1" x14ac:dyDescent="0.35">
      <c r="A2425" s="22" t="s">
        <v>123</v>
      </c>
      <c r="B2425" s="42" t="s">
        <v>10849</v>
      </c>
      <c r="C2425" s="30" t="s">
        <v>3734</v>
      </c>
    </row>
    <row r="2426" spans="1:3" ht="19" customHeight="1" x14ac:dyDescent="0.35">
      <c r="A2426" s="22" t="s">
        <v>1695</v>
      </c>
      <c r="B2426" s="42" t="s">
        <v>8548</v>
      </c>
      <c r="C2426" s="30" t="s">
        <v>6048</v>
      </c>
    </row>
    <row r="2427" spans="1:3" ht="19" customHeight="1" x14ac:dyDescent="0.35">
      <c r="A2427" s="22" t="s">
        <v>380</v>
      </c>
      <c r="B2427" s="42" t="s">
        <v>4487</v>
      </c>
      <c r="C2427" s="30" t="s">
        <v>6049</v>
      </c>
    </row>
    <row r="2428" spans="1:3" ht="19" customHeight="1" x14ac:dyDescent="0.35">
      <c r="A2428" s="22" t="s">
        <v>1697</v>
      </c>
      <c r="B2428" s="42" t="s">
        <v>1698</v>
      </c>
      <c r="C2428" s="30" t="s">
        <v>6050</v>
      </c>
    </row>
    <row r="2429" spans="1:3" ht="19" customHeight="1" x14ac:dyDescent="0.35">
      <c r="A2429" s="22" t="s">
        <v>6162</v>
      </c>
      <c r="B2429" s="42" t="s">
        <v>6701</v>
      </c>
      <c r="C2429" s="30" t="s">
        <v>6161</v>
      </c>
    </row>
    <row r="2430" spans="1:3" ht="19" customHeight="1" x14ac:dyDescent="0.35">
      <c r="A2430" s="22" t="s">
        <v>2736</v>
      </c>
      <c r="B2430" s="42" t="s">
        <v>4436</v>
      </c>
      <c r="C2430" s="30" t="s">
        <v>6051</v>
      </c>
    </row>
    <row r="2431" spans="1:3" ht="19" customHeight="1" x14ac:dyDescent="0.35">
      <c r="A2431" s="22" t="s">
        <v>2109</v>
      </c>
      <c r="B2431" s="42" t="s">
        <v>4268</v>
      </c>
      <c r="C2431" s="30" t="s">
        <v>6052</v>
      </c>
    </row>
    <row r="2432" spans="1:3" ht="19" customHeight="1" x14ac:dyDescent="0.35">
      <c r="A2432" s="22" t="s">
        <v>2037</v>
      </c>
      <c r="B2432" s="42" t="s">
        <v>7306</v>
      </c>
      <c r="C2432" s="30" t="s">
        <v>6053</v>
      </c>
    </row>
    <row r="2433" spans="1:3" ht="19" customHeight="1" x14ac:dyDescent="0.35">
      <c r="A2433" s="22" t="s">
        <v>1699</v>
      </c>
      <c r="B2433" s="42" t="s">
        <v>8549</v>
      </c>
      <c r="C2433" s="30" t="s">
        <v>6054</v>
      </c>
    </row>
    <row r="2434" spans="1:3" ht="19" customHeight="1" x14ac:dyDescent="0.35">
      <c r="A2434" s="22" t="s">
        <v>1700</v>
      </c>
      <c r="B2434" s="42" t="s">
        <v>10974</v>
      </c>
      <c r="C2434" s="30" t="s">
        <v>6055</v>
      </c>
    </row>
    <row r="2435" spans="1:3" ht="19" customHeight="1" x14ac:dyDescent="0.35">
      <c r="A2435" s="22" t="s">
        <v>1702</v>
      </c>
      <c r="B2435" s="42" t="s">
        <v>4719</v>
      </c>
      <c r="C2435" s="30" t="s">
        <v>6056</v>
      </c>
    </row>
    <row r="2436" spans="1:3" ht="19" customHeight="1" x14ac:dyDescent="0.35">
      <c r="A2436" s="22" t="s">
        <v>1703</v>
      </c>
      <c r="B2436" s="42" t="s">
        <v>4869</v>
      </c>
      <c r="C2436" s="30" t="s">
        <v>6057</v>
      </c>
    </row>
    <row r="2437" spans="1:3" ht="19" customHeight="1" x14ac:dyDescent="0.35">
      <c r="A2437" s="22" t="s">
        <v>1704</v>
      </c>
      <c r="B2437" s="42" t="s">
        <v>1705</v>
      </c>
      <c r="C2437" s="30" t="s">
        <v>6058</v>
      </c>
    </row>
    <row r="2438" spans="1:3" ht="19" customHeight="1" x14ac:dyDescent="0.35">
      <c r="A2438" s="22" t="s">
        <v>4864</v>
      </c>
      <c r="B2438" s="42" t="s">
        <v>4865</v>
      </c>
      <c r="C2438" s="41" t="s">
        <v>6059</v>
      </c>
    </row>
    <row r="2439" spans="1:3" ht="19" customHeight="1" x14ac:dyDescent="0.35">
      <c r="A2439" s="22" t="s">
        <v>2808</v>
      </c>
      <c r="B2439" s="42" t="s">
        <v>1706</v>
      </c>
      <c r="C2439" s="30" t="s">
        <v>6060</v>
      </c>
    </row>
    <row r="2440" spans="1:3" ht="19" customHeight="1" x14ac:dyDescent="0.35">
      <c r="A2440" s="22" t="s">
        <v>2718</v>
      </c>
      <c r="B2440" s="42" t="s">
        <v>10976</v>
      </c>
      <c r="C2440" s="30" t="s">
        <v>4164</v>
      </c>
    </row>
    <row r="2441" spans="1:3" ht="19" customHeight="1" x14ac:dyDescent="0.35">
      <c r="A2441" s="22" t="s">
        <v>4841</v>
      </c>
      <c r="B2441" s="42" t="s">
        <v>4952</v>
      </c>
      <c r="C2441" s="30" t="s">
        <v>6061</v>
      </c>
    </row>
    <row r="2442" spans="1:3" ht="19" customHeight="1" x14ac:dyDescent="0.35">
      <c r="A2442" s="22" t="s">
        <v>8059</v>
      </c>
      <c r="B2442" s="42" t="s">
        <v>8064</v>
      </c>
      <c r="C2442" s="30" t="s">
        <v>8058</v>
      </c>
    </row>
    <row r="2443" spans="1:3" ht="19" customHeight="1" x14ac:dyDescent="0.35">
      <c r="A2443" s="22" t="s">
        <v>1707</v>
      </c>
      <c r="B2443" s="42" t="s">
        <v>8550</v>
      </c>
      <c r="C2443" s="30" t="s">
        <v>6062</v>
      </c>
    </row>
    <row r="2444" spans="1:3" ht="19" customHeight="1" x14ac:dyDescent="0.35">
      <c r="A2444" s="22" t="s">
        <v>1708</v>
      </c>
      <c r="B2444" s="42" t="s">
        <v>1709</v>
      </c>
      <c r="C2444" s="30" t="s">
        <v>6063</v>
      </c>
    </row>
    <row r="2445" spans="1:3" ht="19" customHeight="1" x14ac:dyDescent="0.35">
      <c r="A2445" s="22" t="s">
        <v>2644</v>
      </c>
      <c r="B2445" s="42" t="s">
        <v>7867</v>
      </c>
      <c r="C2445" s="30" t="s">
        <v>6064</v>
      </c>
    </row>
    <row r="2446" spans="1:3" ht="19" customHeight="1" x14ac:dyDescent="0.35">
      <c r="A2446" s="22" t="s">
        <v>1710</v>
      </c>
      <c r="B2446" s="42" t="s">
        <v>8060</v>
      </c>
      <c r="C2446" s="30" t="s">
        <v>6065</v>
      </c>
    </row>
    <row r="2447" spans="1:3" ht="19" customHeight="1" x14ac:dyDescent="0.35">
      <c r="A2447" s="22" t="s">
        <v>2641</v>
      </c>
      <c r="B2447" s="42" t="s">
        <v>4307</v>
      </c>
      <c r="C2447" s="30" t="s">
        <v>4306</v>
      </c>
    </row>
    <row r="2448" spans="1:3" ht="19" customHeight="1" x14ac:dyDescent="0.35">
      <c r="A2448" s="22" t="s">
        <v>1711</v>
      </c>
      <c r="B2448" s="42" t="s">
        <v>1712</v>
      </c>
      <c r="C2448" s="30" t="s">
        <v>6066</v>
      </c>
    </row>
    <row r="2449" spans="1:3" ht="19" customHeight="1" x14ac:dyDescent="0.35">
      <c r="A2449" s="22" t="s">
        <v>1713</v>
      </c>
      <c r="B2449" s="42" t="s">
        <v>1714</v>
      </c>
      <c r="C2449" s="30" t="s">
        <v>6067</v>
      </c>
    </row>
    <row r="2450" spans="1:3" ht="19" customHeight="1" x14ac:dyDescent="0.35">
      <c r="A2450" s="22" t="s">
        <v>1715</v>
      </c>
      <c r="B2450" s="42" t="s">
        <v>1716</v>
      </c>
      <c r="C2450" s="30" t="s">
        <v>6070</v>
      </c>
    </row>
    <row r="2451" spans="1:3" ht="19" customHeight="1" x14ac:dyDescent="0.35">
      <c r="A2451" s="22" t="s">
        <v>9</v>
      </c>
      <c r="B2451" s="42" t="s">
        <v>10975</v>
      </c>
      <c r="C2451" s="30" t="s">
        <v>4158</v>
      </c>
    </row>
    <row r="2452" spans="1:3" ht="19" customHeight="1" x14ac:dyDescent="0.35">
      <c r="A2452" s="22" t="s">
        <v>2402</v>
      </c>
      <c r="B2452" s="42" t="s">
        <v>2689</v>
      </c>
      <c r="C2452" s="30" t="s">
        <v>4121</v>
      </c>
    </row>
    <row r="2453" spans="1:3" ht="19" customHeight="1" x14ac:dyDescent="0.35">
      <c r="A2453" s="22" t="s">
        <v>10</v>
      </c>
      <c r="B2453" s="42" t="s">
        <v>7683</v>
      </c>
      <c r="C2453" s="30" t="s">
        <v>7308</v>
      </c>
    </row>
    <row r="2454" spans="1:3" ht="19" customHeight="1" x14ac:dyDescent="0.35">
      <c r="A2454" s="22" t="s">
        <v>315</v>
      </c>
      <c r="B2454" s="42" t="s">
        <v>316</v>
      </c>
      <c r="C2454" s="30" t="s">
        <v>3518</v>
      </c>
    </row>
    <row r="2455" spans="1:3" ht="19" customHeight="1" x14ac:dyDescent="0.35">
      <c r="A2455" s="22" t="s">
        <v>11</v>
      </c>
      <c r="B2455" s="42" t="s">
        <v>4476</v>
      </c>
      <c r="C2455" s="30" t="s">
        <v>6071</v>
      </c>
    </row>
    <row r="2456" spans="1:3" ht="19" customHeight="1" x14ac:dyDescent="0.35">
      <c r="A2456" s="22" t="s">
        <v>7072</v>
      </c>
      <c r="B2456" s="42" t="s">
        <v>7264</v>
      </c>
      <c r="C2456" s="30" t="s">
        <v>7265</v>
      </c>
    </row>
    <row r="2457" spans="1:3" ht="19" customHeight="1" x14ac:dyDescent="0.35">
      <c r="A2457" s="22" t="s">
        <v>12</v>
      </c>
      <c r="B2457" s="42" t="s">
        <v>4160</v>
      </c>
      <c r="C2457" s="30" t="s">
        <v>4159</v>
      </c>
    </row>
    <row r="2458" spans="1:3" ht="19" customHeight="1" x14ac:dyDescent="0.35">
      <c r="A2458" s="22" t="s">
        <v>13</v>
      </c>
      <c r="B2458" s="42" t="s">
        <v>10968</v>
      </c>
      <c r="C2458" s="30" t="s">
        <v>4161</v>
      </c>
    </row>
    <row r="2459" spans="1:3" ht="19" customHeight="1" x14ac:dyDescent="0.35">
      <c r="A2459" s="22" t="s">
        <v>14</v>
      </c>
      <c r="B2459" s="42" t="s">
        <v>4163</v>
      </c>
      <c r="C2459" s="30" t="s">
        <v>4162</v>
      </c>
    </row>
    <row r="2460" spans="1:3" ht="19" customHeight="1" x14ac:dyDescent="0.35">
      <c r="A2460" s="22" t="s">
        <v>15</v>
      </c>
      <c r="B2460" s="42" t="s">
        <v>16</v>
      </c>
      <c r="C2460" s="30" t="s">
        <v>4165</v>
      </c>
    </row>
    <row r="2461" spans="1:3" ht="19" customHeight="1" x14ac:dyDescent="0.35">
      <c r="A2461" s="22" t="s">
        <v>129</v>
      </c>
      <c r="B2461" s="42" t="s">
        <v>3739</v>
      </c>
      <c r="C2461" s="30" t="s">
        <v>3738</v>
      </c>
    </row>
    <row r="2462" spans="1:3" ht="19" customHeight="1" x14ac:dyDescent="0.35">
      <c r="A2462" s="22" t="s">
        <v>4167</v>
      </c>
      <c r="B2462" s="42" t="s">
        <v>17</v>
      </c>
      <c r="C2462" s="30" t="s">
        <v>4166</v>
      </c>
    </row>
    <row r="2463" spans="1:3" ht="19" customHeight="1" x14ac:dyDescent="0.35">
      <c r="A2463" s="22" t="s">
        <v>18</v>
      </c>
      <c r="B2463" s="42" t="s">
        <v>4566</v>
      </c>
      <c r="C2463" s="30" t="s">
        <v>4168</v>
      </c>
    </row>
    <row r="2464" spans="1:3" ht="19" customHeight="1" x14ac:dyDescent="0.35">
      <c r="A2464" s="22" t="s">
        <v>19</v>
      </c>
      <c r="B2464" s="42" t="s">
        <v>8280</v>
      </c>
      <c r="C2464" s="30" t="s">
        <v>4169</v>
      </c>
    </row>
    <row r="2465" spans="1:3" ht="19" customHeight="1" x14ac:dyDescent="0.35">
      <c r="A2465" s="22" t="s">
        <v>21</v>
      </c>
      <c r="B2465" s="42" t="s">
        <v>22</v>
      </c>
      <c r="C2465" s="30" t="s">
        <v>4170</v>
      </c>
    </row>
    <row r="2466" spans="1:3" ht="19" customHeight="1" x14ac:dyDescent="0.35">
      <c r="A2466" s="22" t="s">
        <v>2345</v>
      </c>
      <c r="B2466" s="42" t="s">
        <v>4324</v>
      </c>
      <c r="C2466" s="30" t="s">
        <v>6072</v>
      </c>
    </row>
    <row r="2467" spans="1:3" ht="19" customHeight="1" x14ac:dyDescent="0.35">
      <c r="A2467" s="22" t="s">
        <v>23</v>
      </c>
      <c r="B2467" s="42" t="s">
        <v>4997</v>
      </c>
      <c r="C2467" s="30" t="s">
        <v>4171</v>
      </c>
    </row>
    <row r="2468" spans="1:3" ht="19" customHeight="1" x14ac:dyDescent="0.35">
      <c r="A2468" s="22" t="s">
        <v>24</v>
      </c>
      <c r="B2468" s="42" t="s">
        <v>8592</v>
      </c>
      <c r="C2468" s="30" t="s">
        <v>4172</v>
      </c>
    </row>
    <row r="2469" spans="1:3" ht="19" customHeight="1" x14ac:dyDescent="0.35">
      <c r="A2469" s="22" t="s">
        <v>25</v>
      </c>
      <c r="B2469" s="42" t="s">
        <v>9670</v>
      </c>
      <c r="C2469" s="30" t="s">
        <v>4173</v>
      </c>
    </row>
    <row r="2470" spans="1:3" ht="19" customHeight="1" x14ac:dyDescent="0.35">
      <c r="A2470" s="22" t="s">
        <v>26</v>
      </c>
      <c r="B2470" s="42" t="s">
        <v>9821</v>
      </c>
      <c r="C2470" s="30" t="s">
        <v>4174</v>
      </c>
    </row>
    <row r="2471" spans="1:3" ht="19" customHeight="1" x14ac:dyDescent="0.35">
      <c r="A2471" s="22" t="s">
        <v>27</v>
      </c>
      <c r="B2471" s="42" t="s">
        <v>7675</v>
      </c>
      <c r="C2471" s="30" t="s">
        <v>4175</v>
      </c>
    </row>
    <row r="2472" spans="1:3" ht="19" customHeight="1" x14ac:dyDescent="0.35">
      <c r="A2472" s="22" t="s">
        <v>4177</v>
      </c>
      <c r="B2472" s="42" t="s">
        <v>28</v>
      </c>
      <c r="C2472" s="30" t="s">
        <v>4176</v>
      </c>
    </row>
    <row r="2473" spans="1:3" ht="19" customHeight="1" x14ac:dyDescent="0.35">
      <c r="A2473" s="22" t="s">
        <v>29</v>
      </c>
      <c r="B2473" s="42" t="s">
        <v>4604</v>
      </c>
      <c r="C2473" s="30" t="s">
        <v>4178</v>
      </c>
    </row>
    <row r="2474" spans="1:3" ht="19" customHeight="1" x14ac:dyDescent="0.35">
      <c r="A2474" s="22" t="s">
        <v>30</v>
      </c>
      <c r="B2474" s="42" t="s">
        <v>31</v>
      </c>
      <c r="C2474" s="30" t="s">
        <v>4179</v>
      </c>
    </row>
    <row r="2475" spans="1:3" ht="19" customHeight="1" x14ac:dyDescent="0.35">
      <c r="A2475" s="22" t="s">
        <v>32</v>
      </c>
      <c r="B2475" s="42" t="s">
        <v>4181</v>
      </c>
      <c r="C2475" s="30" t="s">
        <v>4180</v>
      </c>
    </row>
    <row r="2476" spans="1:3" ht="19" customHeight="1" x14ac:dyDescent="0.35">
      <c r="A2476" s="22" t="s">
        <v>33</v>
      </c>
      <c r="B2476" s="42" t="s">
        <v>7674</v>
      </c>
      <c r="C2476" s="30" t="s">
        <v>4182</v>
      </c>
    </row>
    <row r="2477" spans="1:3" ht="19" customHeight="1" x14ac:dyDescent="0.35">
      <c r="A2477" s="22" t="s">
        <v>34</v>
      </c>
      <c r="B2477" s="42" t="s">
        <v>4184</v>
      </c>
      <c r="C2477" s="30" t="s">
        <v>4183</v>
      </c>
    </row>
    <row r="2478" spans="1:3" ht="19" customHeight="1" x14ac:dyDescent="0.35">
      <c r="A2478" s="22" t="s">
        <v>2356</v>
      </c>
      <c r="B2478" s="42" t="s">
        <v>8281</v>
      </c>
      <c r="C2478" s="30" t="s">
        <v>4185</v>
      </c>
    </row>
    <row r="2479" spans="1:3" ht="19" customHeight="1" x14ac:dyDescent="0.35">
      <c r="A2479" s="22" t="s">
        <v>35</v>
      </c>
      <c r="B2479" s="42" t="s">
        <v>4187</v>
      </c>
      <c r="C2479" s="30" t="s">
        <v>4186</v>
      </c>
    </row>
    <row r="2480" spans="1:3" ht="19" customHeight="1" x14ac:dyDescent="0.35">
      <c r="A2480" s="22" t="s">
        <v>36</v>
      </c>
      <c r="B2480" s="42" t="s">
        <v>4189</v>
      </c>
      <c r="C2480" s="30" t="s">
        <v>4188</v>
      </c>
    </row>
    <row r="2481" spans="1:3" ht="19" customHeight="1" x14ac:dyDescent="0.35">
      <c r="A2481" s="22" t="s">
        <v>642</v>
      </c>
      <c r="B2481" s="42" t="s">
        <v>11090</v>
      </c>
      <c r="C2481" s="30" t="s">
        <v>3068</v>
      </c>
    </row>
    <row r="2482" spans="1:3" ht="19" customHeight="1" x14ac:dyDescent="0.35">
      <c r="A2482" s="22" t="s">
        <v>37</v>
      </c>
      <c r="B2482" s="42" t="s">
        <v>38</v>
      </c>
      <c r="C2482" s="30" t="s">
        <v>4191</v>
      </c>
    </row>
    <row r="2483" spans="1:3" ht="19" customHeight="1" x14ac:dyDescent="0.35">
      <c r="A2483" s="22" t="s">
        <v>5237</v>
      </c>
      <c r="B2483" s="42" t="s">
        <v>9513</v>
      </c>
      <c r="C2483" s="30" t="s">
        <v>5236</v>
      </c>
    </row>
    <row r="2484" spans="1:3" ht="19" customHeight="1" x14ac:dyDescent="0.35">
      <c r="A2484" s="22" t="s">
        <v>39</v>
      </c>
      <c r="B2484" s="42" t="s">
        <v>8061</v>
      </c>
      <c r="C2484" s="30" t="s">
        <v>4192</v>
      </c>
    </row>
    <row r="2485" spans="1:3" ht="19" customHeight="1" x14ac:dyDescent="0.35">
      <c r="A2485" s="22" t="s">
        <v>40</v>
      </c>
      <c r="B2485" s="42" t="s">
        <v>8062</v>
      </c>
      <c r="C2485" s="30" t="s">
        <v>4193</v>
      </c>
    </row>
    <row r="2486" spans="1:3" ht="19" customHeight="1" x14ac:dyDescent="0.35">
      <c r="A2486" s="22" t="s">
        <v>1597</v>
      </c>
      <c r="B2486" s="42" t="s">
        <v>1598</v>
      </c>
      <c r="C2486" s="30" t="s">
        <v>4194</v>
      </c>
    </row>
    <row r="2487" spans="1:3" ht="19" customHeight="1" x14ac:dyDescent="0.35">
      <c r="A2487" s="22" t="s">
        <v>1599</v>
      </c>
      <c r="B2487" s="42" t="s">
        <v>9826</v>
      </c>
      <c r="C2487" s="30" t="s">
        <v>6073</v>
      </c>
    </row>
    <row r="2488" spans="1:3" ht="19" customHeight="1" x14ac:dyDescent="0.35">
      <c r="A2488" s="22" t="s">
        <v>1600</v>
      </c>
      <c r="B2488" s="42" t="s">
        <v>1601</v>
      </c>
      <c r="C2488" s="30" t="s">
        <v>4195</v>
      </c>
    </row>
    <row r="2489" spans="1:3" ht="19" customHeight="1" x14ac:dyDescent="0.35">
      <c r="A2489" s="22" t="s">
        <v>5006</v>
      </c>
      <c r="B2489" s="42" t="s">
        <v>8551</v>
      </c>
      <c r="C2489" s="30" t="s">
        <v>5005</v>
      </c>
    </row>
    <row r="2490" spans="1:3" ht="19" customHeight="1" x14ac:dyDescent="0.35">
      <c r="A2490" s="22" t="s">
        <v>1602</v>
      </c>
      <c r="B2490" s="42" t="s">
        <v>4197</v>
      </c>
      <c r="C2490" s="30" t="s">
        <v>4196</v>
      </c>
    </row>
    <row r="2491" spans="1:3" ht="19" customHeight="1" x14ac:dyDescent="0.35">
      <c r="A2491" s="22" t="s">
        <v>4199</v>
      </c>
      <c r="B2491" s="42" t="s">
        <v>1603</v>
      </c>
      <c r="C2491" s="30" t="s">
        <v>4198</v>
      </c>
    </row>
    <row r="2492" spans="1:3" ht="19" customHeight="1" x14ac:dyDescent="0.35">
      <c r="A2492" s="22" t="s">
        <v>1604</v>
      </c>
      <c r="B2492" s="42" t="s">
        <v>1605</v>
      </c>
      <c r="C2492" s="30" t="s">
        <v>4200</v>
      </c>
    </row>
    <row r="2493" spans="1:3" ht="19" customHeight="1" x14ac:dyDescent="0.35">
      <c r="A2493" s="22" t="s">
        <v>597</v>
      </c>
      <c r="B2493" s="42" t="s">
        <v>4243</v>
      </c>
      <c r="C2493" s="30" t="s">
        <v>4228</v>
      </c>
    </row>
    <row r="2494" spans="1:3" ht="19" customHeight="1" x14ac:dyDescent="0.35">
      <c r="A2494" s="22" t="s">
        <v>1607</v>
      </c>
      <c r="B2494" s="42" t="s">
        <v>8063</v>
      </c>
      <c r="C2494" s="30" t="s">
        <v>4205</v>
      </c>
    </row>
    <row r="2495" spans="1:3" ht="19" customHeight="1" x14ac:dyDescent="0.35">
      <c r="A2495" s="22" t="s">
        <v>1608</v>
      </c>
      <c r="B2495" s="42" t="s">
        <v>4207</v>
      </c>
      <c r="C2495" s="30" t="s">
        <v>4206</v>
      </c>
    </row>
    <row r="2496" spans="1:3" ht="19" customHeight="1" x14ac:dyDescent="0.35">
      <c r="A2496" s="22" t="s">
        <v>1609</v>
      </c>
      <c r="B2496" s="42" t="s">
        <v>1610</v>
      </c>
      <c r="C2496" s="30" t="s">
        <v>4208</v>
      </c>
    </row>
    <row r="2497" spans="1:3" ht="19" customHeight="1" x14ac:dyDescent="0.35">
      <c r="A2497" s="22" t="s">
        <v>1611</v>
      </c>
      <c r="B2497" s="42" t="s">
        <v>4210</v>
      </c>
      <c r="C2497" s="30" t="s">
        <v>4209</v>
      </c>
    </row>
    <row r="2498" spans="1:3" ht="19" customHeight="1" x14ac:dyDescent="0.35">
      <c r="A2498" s="22" t="s">
        <v>1612</v>
      </c>
      <c r="B2498" s="42" t="s">
        <v>8283</v>
      </c>
      <c r="C2498" s="30" t="s">
        <v>4211</v>
      </c>
    </row>
    <row r="2499" spans="1:3" ht="19" customHeight="1" x14ac:dyDescent="0.35">
      <c r="A2499" s="22" t="s">
        <v>1613</v>
      </c>
      <c r="B2499" s="42" t="s">
        <v>1614</v>
      </c>
      <c r="C2499" s="30" t="s">
        <v>4212</v>
      </c>
    </row>
    <row r="2500" spans="1:3" ht="19" customHeight="1" x14ac:dyDescent="0.35">
      <c r="A2500" s="22" t="s">
        <v>1615</v>
      </c>
      <c r="B2500" s="42" t="s">
        <v>1616</v>
      </c>
      <c r="C2500" s="30" t="s">
        <v>4213</v>
      </c>
    </row>
  </sheetData>
  <phoneticPr fontId="4" type="noConversion"/>
  <conditionalFormatting sqref="A3">
    <cfRule type="duplicateValues" dxfId="931" priority="235"/>
    <cfRule type="duplicateValues" dxfId="930" priority="236"/>
  </conditionalFormatting>
  <conditionalFormatting sqref="A11">
    <cfRule type="duplicateValues" dxfId="929" priority="477"/>
    <cfRule type="duplicateValues" dxfId="928" priority="478"/>
  </conditionalFormatting>
  <conditionalFormatting sqref="A14">
    <cfRule type="duplicateValues" dxfId="927" priority="475"/>
    <cfRule type="duplicateValues" dxfId="926" priority="476"/>
  </conditionalFormatting>
  <conditionalFormatting sqref="A15">
    <cfRule type="duplicateValues" dxfId="925" priority="173"/>
    <cfRule type="duplicateValues" dxfId="924" priority="174"/>
  </conditionalFormatting>
  <conditionalFormatting sqref="A18">
    <cfRule type="duplicateValues" dxfId="923" priority="547"/>
    <cfRule type="duplicateValues" dxfId="922" priority="548"/>
  </conditionalFormatting>
  <conditionalFormatting sqref="A23">
    <cfRule type="duplicateValues" dxfId="921" priority="473"/>
    <cfRule type="duplicateValues" dxfId="920" priority="474"/>
  </conditionalFormatting>
  <conditionalFormatting sqref="A31">
    <cfRule type="duplicateValues" dxfId="919" priority="471"/>
    <cfRule type="duplicateValues" dxfId="918" priority="472"/>
  </conditionalFormatting>
  <conditionalFormatting sqref="A35:A36">
    <cfRule type="duplicateValues" dxfId="917" priority="469"/>
    <cfRule type="duplicateValues" dxfId="916" priority="470"/>
  </conditionalFormatting>
  <conditionalFormatting sqref="A44">
    <cfRule type="duplicateValues" dxfId="915" priority="267"/>
    <cfRule type="duplicateValues" dxfId="914" priority="268"/>
  </conditionalFormatting>
  <conditionalFormatting sqref="A46 A49">
    <cfRule type="duplicateValues" dxfId="913" priority="1528"/>
    <cfRule type="duplicateValues" dxfId="912" priority="1529"/>
  </conditionalFormatting>
  <conditionalFormatting sqref="A50">
    <cfRule type="duplicateValues" dxfId="911" priority="137"/>
    <cfRule type="duplicateValues" dxfId="910" priority="138"/>
  </conditionalFormatting>
  <conditionalFormatting sqref="A54">
    <cfRule type="duplicateValues" dxfId="909" priority="269"/>
    <cfRule type="duplicateValues" dxfId="908" priority="270"/>
  </conditionalFormatting>
  <conditionalFormatting sqref="A56">
    <cfRule type="duplicateValues" dxfId="907" priority="243"/>
    <cfRule type="duplicateValues" dxfId="906" priority="244"/>
  </conditionalFormatting>
  <conditionalFormatting sqref="A63">
    <cfRule type="duplicateValues" dxfId="905" priority="11"/>
    <cfRule type="duplicateValues" dxfId="904" priority="12"/>
  </conditionalFormatting>
  <conditionalFormatting sqref="A64:A65 A68">
    <cfRule type="duplicateValues" dxfId="903" priority="717"/>
    <cfRule type="duplicateValues" dxfId="902" priority="718"/>
  </conditionalFormatting>
  <conditionalFormatting sqref="A78">
    <cfRule type="duplicateValues" dxfId="901" priority="135"/>
    <cfRule type="duplicateValues" dxfId="900" priority="136"/>
  </conditionalFormatting>
  <conditionalFormatting sqref="A85 A92 A98">
    <cfRule type="duplicateValues" dxfId="899" priority="721"/>
    <cfRule type="duplicateValues" dxfId="898" priority="722"/>
  </conditionalFormatting>
  <conditionalFormatting sqref="A95">
    <cfRule type="duplicateValues" dxfId="897" priority="9"/>
    <cfRule type="duplicateValues" dxfId="896" priority="10"/>
  </conditionalFormatting>
  <conditionalFormatting sqref="A100">
    <cfRule type="duplicateValues" dxfId="895" priority="75"/>
    <cfRule type="duplicateValues" dxfId="894" priority="76"/>
  </conditionalFormatting>
  <conditionalFormatting sqref="A108">
    <cfRule type="duplicateValues" dxfId="893" priority="463"/>
    <cfRule type="duplicateValues" dxfId="892" priority="464"/>
  </conditionalFormatting>
  <conditionalFormatting sqref="A114">
    <cfRule type="duplicateValues" dxfId="891" priority="133"/>
    <cfRule type="duplicateValues" dxfId="890" priority="134"/>
  </conditionalFormatting>
  <conditionalFormatting sqref="A117">
    <cfRule type="duplicateValues" dxfId="889" priority="561"/>
    <cfRule type="duplicateValues" dxfId="888" priority="562"/>
  </conditionalFormatting>
  <conditionalFormatting sqref="A119">
    <cfRule type="duplicateValues" dxfId="887" priority="213"/>
    <cfRule type="duplicateValues" dxfId="886" priority="214"/>
  </conditionalFormatting>
  <conditionalFormatting sqref="A145 A217">
    <cfRule type="duplicateValues" dxfId="885" priority="723"/>
    <cfRule type="duplicateValues" dxfId="884" priority="724"/>
  </conditionalFormatting>
  <conditionalFormatting sqref="A150">
    <cfRule type="duplicateValues" dxfId="883" priority="165"/>
    <cfRule type="duplicateValues" dxfId="882" priority="166"/>
  </conditionalFormatting>
  <conditionalFormatting sqref="A165">
    <cfRule type="duplicateValues" dxfId="881" priority="197"/>
    <cfRule type="duplicateValues" dxfId="880" priority="198"/>
  </conditionalFormatting>
  <conditionalFormatting sqref="A180">
    <cfRule type="duplicateValues" dxfId="879" priority="525"/>
    <cfRule type="duplicateValues" dxfId="878" priority="526"/>
  </conditionalFormatting>
  <conditionalFormatting sqref="A192">
    <cfRule type="duplicateValues" dxfId="877" priority="131"/>
    <cfRule type="duplicateValues" dxfId="876" priority="132"/>
  </conditionalFormatting>
  <conditionalFormatting sqref="A211 A214">
    <cfRule type="duplicateValues" dxfId="875" priority="715"/>
    <cfRule type="duplicateValues" dxfId="874" priority="716"/>
  </conditionalFormatting>
  <conditionalFormatting sqref="A218">
    <cfRule type="duplicateValues" dxfId="873" priority="459"/>
    <cfRule type="duplicateValues" dxfId="872" priority="460"/>
  </conditionalFormatting>
  <conditionalFormatting sqref="A219">
    <cfRule type="duplicateValues" dxfId="871" priority="73"/>
    <cfRule type="duplicateValues" dxfId="870" priority="74"/>
  </conditionalFormatting>
  <conditionalFormatting sqref="A223">
    <cfRule type="duplicateValues" dxfId="869" priority="457"/>
    <cfRule type="duplicateValues" dxfId="868" priority="458"/>
  </conditionalFormatting>
  <conditionalFormatting sqref="A257">
    <cfRule type="duplicateValues" dxfId="867" priority="187"/>
    <cfRule type="duplicateValues" dxfId="866" priority="188"/>
  </conditionalFormatting>
  <conditionalFormatting sqref="A261">
    <cfRule type="duplicateValues" dxfId="865" priority="183"/>
    <cfRule type="duplicateValues" dxfId="864" priority="184"/>
  </conditionalFormatting>
  <conditionalFormatting sqref="A265 A280">
    <cfRule type="duplicateValues" dxfId="863" priority="1796"/>
    <cfRule type="duplicateValues" dxfId="862" priority="1797"/>
  </conditionalFormatting>
  <conditionalFormatting sqref="A267">
    <cfRule type="duplicateValues" dxfId="861" priority="315"/>
    <cfRule type="duplicateValues" dxfId="860" priority="316"/>
  </conditionalFormatting>
  <conditionalFormatting sqref="A269">
    <cfRule type="duplicateValues" dxfId="859" priority="539"/>
    <cfRule type="duplicateValues" dxfId="858" priority="540"/>
  </conditionalFormatting>
  <conditionalFormatting sqref="A278">
    <cfRule type="duplicateValues" dxfId="857" priority="143"/>
    <cfRule type="duplicateValues" dxfId="856" priority="144"/>
  </conditionalFormatting>
  <conditionalFormatting sqref="A288 A294">
    <cfRule type="duplicateValues" dxfId="855" priority="725"/>
    <cfRule type="duplicateValues" dxfId="854" priority="726"/>
  </conditionalFormatting>
  <conditionalFormatting sqref="A291">
    <cfRule type="duplicateValues" dxfId="853" priority="189"/>
    <cfRule type="duplicateValues" dxfId="852" priority="190"/>
  </conditionalFormatting>
  <conditionalFormatting sqref="A299">
    <cfRule type="duplicateValues" dxfId="851" priority="321"/>
    <cfRule type="duplicateValues" dxfId="850" priority="322"/>
  </conditionalFormatting>
  <conditionalFormatting sqref="A301">
    <cfRule type="duplicateValues" dxfId="849" priority="275"/>
    <cfRule type="duplicateValues" dxfId="848" priority="276"/>
  </conditionalFormatting>
  <conditionalFormatting sqref="A316">
    <cfRule type="duplicateValues" dxfId="847" priority="453"/>
    <cfRule type="duplicateValues" dxfId="846" priority="454"/>
  </conditionalFormatting>
  <conditionalFormatting sqref="A328">
    <cfRule type="duplicateValues" dxfId="845" priority="35"/>
    <cfRule type="duplicateValues" dxfId="844" priority="36"/>
  </conditionalFormatting>
  <conditionalFormatting sqref="A330">
    <cfRule type="duplicateValues" dxfId="843" priority="281"/>
    <cfRule type="duplicateValues" dxfId="842" priority="282"/>
  </conditionalFormatting>
  <conditionalFormatting sqref="A335">
    <cfRule type="duplicateValues" dxfId="841" priority="211"/>
    <cfRule type="duplicateValues" dxfId="840" priority="212"/>
  </conditionalFormatting>
  <conditionalFormatting sqref="A336">
    <cfRule type="duplicateValues" dxfId="839" priority="217"/>
    <cfRule type="duplicateValues" dxfId="838" priority="218"/>
  </conditionalFormatting>
  <conditionalFormatting sqref="A355">
    <cfRule type="duplicateValues" dxfId="837" priority="593"/>
    <cfRule type="duplicateValues" dxfId="836" priority="594"/>
  </conditionalFormatting>
  <conditionalFormatting sqref="A364:A365">
    <cfRule type="duplicateValues" dxfId="835" priority="451"/>
    <cfRule type="duplicateValues" dxfId="834" priority="452"/>
  </conditionalFormatting>
  <conditionalFormatting sqref="A369">
    <cfRule type="duplicateValues" dxfId="833" priority="557"/>
    <cfRule type="duplicateValues" dxfId="832" priority="558"/>
  </conditionalFormatting>
  <conditionalFormatting sqref="A371">
    <cfRule type="duplicateValues" dxfId="831" priority="327"/>
    <cfRule type="duplicateValues" dxfId="830" priority="328"/>
  </conditionalFormatting>
  <conditionalFormatting sqref="A374">
    <cfRule type="duplicateValues" dxfId="829" priority="289"/>
    <cfRule type="duplicateValues" dxfId="828" priority="290"/>
  </conditionalFormatting>
  <conditionalFormatting sqref="A378">
    <cfRule type="duplicateValues" dxfId="827" priority="447"/>
    <cfRule type="duplicateValues" dxfId="826" priority="448"/>
  </conditionalFormatting>
  <conditionalFormatting sqref="A382">
    <cfRule type="duplicateValues" dxfId="825" priority="449"/>
    <cfRule type="duplicateValues" dxfId="824" priority="450"/>
  </conditionalFormatting>
  <conditionalFormatting sqref="A385">
    <cfRule type="duplicateValues" dxfId="823" priority="129"/>
    <cfRule type="duplicateValues" dxfId="822" priority="130"/>
  </conditionalFormatting>
  <conditionalFormatting sqref="A386:A391 A393:A396">
    <cfRule type="duplicateValues" dxfId="821" priority="603"/>
    <cfRule type="duplicateValues" dxfId="820" priority="604"/>
  </conditionalFormatting>
  <conditionalFormatting sqref="A392">
    <cfRule type="duplicateValues" dxfId="819" priority="271"/>
    <cfRule type="duplicateValues" dxfId="818" priority="272"/>
  </conditionalFormatting>
  <conditionalFormatting sqref="A401">
    <cfRule type="duplicateValues" dxfId="817" priority="127"/>
    <cfRule type="duplicateValues" dxfId="816" priority="128"/>
  </conditionalFormatting>
  <conditionalFormatting sqref="A403">
    <cfRule type="duplicateValues" dxfId="815" priority="125"/>
    <cfRule type="duplicateValues" dxfId="814" priority="126"/>
  </conditionalFormatting>
  <conditionalFormatting sqref="A421">
    <cfRule type="duplicateValues" dxfId="813" priority="293"/>
    <cfRule type="duplicateValues" dxfId="812" priority="294"/>
  </conditionalFormatting>
  <conditionalFormatting sqref="A434">
    <cfRule type="duplicateValues" dxfId="811" priority="39"/>
    <cfRule type="duplicateValues" dxfId="810" priority="40"/>
  </conditionalFormatting>
  <conditionalFormatting sqref="A461">
    <cfRule type="duplicateValues" dxfId="809" priority="607"/>
    <cfRule type="duplicateValues" dxfId="808" priority="608"/>
  </conditionalFormatting>
  <conditionalFormatting sqref="A471">
    <cfRule type="duplicateValues" dxfId="807" priority="443"/>
    <cfRule type="duplicateValues" dxfId="806" priority="444"/>
  </conditionalFormatting>
  <conditionalFormatting sqref="A481">
    <cfRule type="duplicateValues" dxfId="805" priority="335"/>
    <cfRule type="duplicateValues" dxfId="804" priority="336"/>
  </conditionalFormatting>
  <conditionalFormatting sqref="A486">
    <cfRule type="duplicateValues" dxfId="803" priority="249"/>
    <cfRule type="duplicateValues" dxfId="802" priority="250"/>
  </conditionalFormatting>
  <conditionalFormatting sqref="A496">
    <cfRule type="duplicateValues" dxfId="801" priority="507"/>
    <cfRule type="duplicateValues" dxfId="800" priority="508"/>
  </conditionalFormatting>
  <conditionalFormatting sqref="A497">
    <cfRule type="duplicateValues" dxfId="799" priority="499"/>
    <cfRule type="duplicateValues" dxfId="798" priority="500"/>
  </conditionalFormatting>
  <conditionalFormatting sqref="A517">
    <cfRule type="duplicateValues" dxfId="797" priority="527"/>
    <cfRule type="duplicateValues" dxfId="796" priority="528"/>
  </conditionalFormatting>
  <conditionalFormatting sqref="A541">
    <cfRule type="duplicateValues" dxfId="795" priority="157"/>
    <cfRule type="duplicateValues" dxfId="794" priority="158"/>
  </conditionalFormatting>
  <conditionalFormatting sqref="A555:A556 A561">
    <cfRule type="duplicateValues" dxfId="793" priority="727"/>
    <cfRule type="duplicateValues" dxfId="792" priority="728"/>
  </conditionalFormatting>
  <conditionalFormatting sqref="A566">
    <cfRule type="duplicateValues" dxfId="791" priority="439"/>
    <cfRule type="duplicateValues" dxfId="790" priority="440"/>
  </conditionalFormatting>
  <conditionalFormatting sqref="A574">
    <cfRule type="duplicateValues" dxfId="789" priority="123"/>
    <cfRule type="duplicateValues" dxfId="788" priority="124"/>
  </conditionalFormatting>
  <conditionalFormatting sqref="A577">
    <cfRule type="duplicateValues" dxfId="787" priority="411"/>
    <cfRule type="duplicateValues" dxfId="786" priority="412"/>
  </conditionalFormatting>
  <conditionalFormatting sqref="A578">
    <cfRule type="duplicateValues" dxfId="785" priority="319"/>
    <cfRule type="duplicateValues" dxfId="784" priority="320"/>
  </conditionalFormatting>
  <conditionalFormatting sqref="A584">
    <cfRule type="duplicateValues" dxfId="783" priority="147"/>
    <cfRule type="duplicateValues" dxfId="782" priority="148"/>
  </conditionalFormatting>
  <conditionalFormatting sqref="A593">
    <cfRule type="duplicateValues" dxfId="781" priority="69"/>
    <cfRule type="duplicateValues" dxfId="780" priority="70"/>
  </conditionalFormatting>
  <conditionalFormatting sqref="A594">
    <cfRule type="duplicateValues" dxfId="779" priority="437"/>
    <cfRule type="duplicateValues" dxfId="778" priority="438"/>
  </conditionalFormatting>
  <conditionalFormatting sqref="A599">
    <cfRule type="duplicateValues" dxfId="777" priority="331"/>
    <cfRule type="duplicateValues" dxfId="776" priority="332"/>
  </conditionalFormatting>
  <conditionalFormatting sqref="A607">
    <cfRule type="duplicateValues" dxfId="775" priority="203"/>
    <cfRule type="duplicateValues" dxfId="774" priority="204"/>
  </conditionalFormatting>
  <conditionalFormatting sqref="A624">
    <cfRule type="duplicateValues" dxfId="773" priority="533"/>
    <cfRule type="duplicateValues" dxfId="772" priority="534"/>
  </conditionalFormatting>
  <conditionalFormatting sqref="A636">
    <cfRule type="duplicateValues" dxfId="771" priority="201"/>
    <cfRule type="duplicateValues" dxfId="770" priority="202"/>
  </conditionalFormatting>
  <conditionalFormatting sqref="A640">
    <cfRule type="duplicateValues" dxfId="769" priority="121"/>
    <cfRule type="duplicateValues" dxfId="768" priority="122"/>
  </conditionalFormatting>
  <conditionalFormatting sqref="A650">
    <cfRule type="duplicateValues" dxfId="767" priority="541"/>
    <cfRule type="duplicateValues" dxfId="766" priority="542"/>
  </conditionalFormatting>
  <conditionalFormatting sqref="A662">
    <cfRule type="duplicateValues" dxfId="765" priority="25"/>
    <cfRule type="duplicateValues" dxfId="764" priority="26"/>
  </conditionalFormatting>
  <conditionalFormatting sqref="A667">
    <cfRule type="duplicateValues" dxfId="763" priority="119"/>
    <cfRule type="duplicateValues" dxfId="762" priority="120"/>
  </conditionalFormatting>
  <conditionalFormatting sqref="A691">
    <cfRule type="duplicateValues" dxfId="761" priority="305"/>
    <cfRule type="duplicateValues" dxfId="760" priority="306"/>
  </conditionalFormatting>
  <conditionalFormatting sqref="A695">
    <cfRule type="duplicateValues" dxfId="759" priority="195"/>
    <cfRule type="duplicateValues" dxfId="758" priority="196"/>
  </conditionalFormatting>
  <conditionalFormatting sqref="A710">
    <cfRule type="duplicateValues" dxfId="757" priority="23"/>
    <cfRule type="duplicateValues" dxfId="756" priority="24"/>
  </conditionalFormatting>
  <conditionalFormatting sqref="A723">
    <cfRule type="duplicateValues" dxfId="755" priority="563"/>
    <cfRule type="duplicateValues" dxfId="754" priority="564"/>
  </conditionalFormatting>
  <conditionalFormatting sqref="A729">
    <cfRule type="duplicateValues" dxfId="753" priority="435"/>
    <cfRule type="duplicateValues" dxfId="752" priority="436"/>
  </conditionalFormatting>
  <conditionalFormatting sqref="A732">
    <cfRule type="duplicateValues" dxfId="751" priority="237"/>
    <cfRule type="duplicateValues" dxfId="750" priority="238"/>
  </conditionalFormatting>
  <conditionalFormatting sqref="A750">
    <cfRule type="duplicateValues" dxfId="749" priority="433"/>
    <cfRule type="duplicateValues" dxfId="748" priority="434"/>
  </conditionalFormatting>
  <conditionalFormatting sqref="A754">
    <cfRule type="duplicateValues" dxfId="747" priority="291"/>
    <cfRule type="duplicateValues" dxfId="746" priority="292"/>
  </conditionalFormatting>
  <conditionalFormatting sqref="A766">
    <cfRule type="duplicateValues" dxfId="745" priority="323"/>
    <cfRule type="duplicateValues" dxfId="744" priority="324"/>
  </conditionalFormatting>
  <conditionalFormatting sqref="A774">
    <cfRule type="duplicateValues" dxfId="743" priority="89"/>
    <cfRule type="duplicateValues" dxfId="742" priority="90"/>
  </conditionalFormatting>
  <conditionalFormatting sqref="A791">
    <cfRule type="duplicateValues" dxfId="741" priority="431"/>
    <cfRule type="duplicateValues" dxfId="740" priority="432"/>
  </conditionalFormatting>
  <conditionalFormatting sqref="A828">
    <cfRule type="duplicateValues" dxfId="739" priority="299"/>
    <cfRule type="duplicateValues" dxfId="738" priority="300"/>
  </conditionalFormatting>
  <conditionalFormatting sqref="A835">
    <cfRule type="duplicateValues" dxfId="737" priority="551"/>
    <cfRule type="duplicateValues" dxfId="736" priority="552"/>
  </conditionalFormatting>
  <conditionalFormatting sqref="A840">
    <cfRule type="duplicateValues" dxfId="735" priority="207"/>
    <cfRule type="duplicateValues" dxfId="734" priority="208"/>
  </conditionalFormatting>
  <conditionalFormatting sqref="A849">
    <cfRule type="duplicateValues" dxfId="733" priority="117"/>
    <cfRule type="duplicateValues" dxfId="732" priority="118"/>
  </conditionalFormatting>
  <conditionalFormatting sqref="A871">
    <cfRule type="duplicateValues" dxfId="731" priority="429"/>
    <cfRule type="duplicateValues" dxfId="730" priority="430"/>
  </conditionalFormatting>
  <conditionalFormatting sqref="A898">
    <cfRule type="duplicateValues" dxfId="729" priority="329"/>
    <cfRule type="duplicateValues" dxfId="728" priority="330"/>
  </conditionalFormatting>
  <conditionalFormatting sqref="A913">
    <cfRule type="duplicateValues" dxfId="727" priority="427"/>
    <cfRule type="duplicateValues" dxfId="726" priority="428"/>
  </conditionalFormatting>
  <conditionalFormatting sqref="A921">
    <cfRule type="duplicateValues" dxfId="725" priority="613"/>
    <cfRule type="duplicateValues" dxfId="724" priority="614"/>
  </conditionalFormatting>
  <conditionalFormatting sqref="A927">
    <cfRule type="duplicateValues" dxfId="723" priority="115"/>
    <cfRule type="duplicateValues" dxfId="722" priority="116"/>
  </conditionalFormatting>
  <conditionalFormatting sqref="A929">
    <cfRule type="duplicateValues" dxfId="721" priority="549"/>
    <cfRule type="duplicateValues" dxfId="720" priority="550"/>
  </conditionalFormatting>
  <conditionalFormatting sqref="A936">
    <cfRule type="duplicateValues" dxfId="719" priority="113"/>
    <cfRule type="duplicateValues" dxfId="718" priority="114"/>
  </conditionalFormatting>
  <conditionalFormatting sqref="A942">
    <cfRule type="duplicateValues" dxfId="717" priority="111"/>
    <cfRule type="duplicateValues" dxfId="716" priority="112"/>
  </conditionalFormatting>
  <conditionalFormatting sqref="A951">
    <cfRule type="duplicateValues" dxfId="715" priority="109"/>
    <cfRule type="duplicateValues" dxfId="714" priority="110"/>
  </conditionalFormatting>
  <conditionalFormatting sqref="A960">
    <cfRule type="duplicateValues" dxfId="713" priority="107"/>
    <cfRule type="duplicateValues" dxfId="712" priority="108"/>
  </conditionalFormatting>
  <conditionalFormatting sqref="A961">
    <cfRule type="duplicateValues" dxfId="711" priority="105"/>
    <cfRule type="duplicateValues" dxfId="710" priority="106"/>
  </conditionalFormatting>
  <conditionalFormatting sqref="A971">
    <cfRule type="duplicateValues" dxfId="709" priority="97"/>
    <cfRule type="duplicateValues" dxfId="708" priority="98"/>
  </conditionalFormatting>
  <conditionalFormatting sqref="A983">
    <cfRule type="duplicateValues" dxfId="707" priority="95"/>
    <cfRule type="duplicateValues" dxfId="706" priority="96"/>
  </conditionalFormatting>
  <conditionalFormatting sqref="A990 A993">
    <cfRule type="duplicateValues" dxfId="705" priority="729"/>
    <cfRule type="duplicateValues" dxfId="704" priority="730"/>
  </conditionalFormatting>
  <conditionalFormatting sqref="A995">
    <cfRule type="duplicateValues" dxfId="703" priority="229"/>
    <cfRule type="duplicateValues" dxfId="702" priority="230"/>
  </conditionalFormatting>
  <conditionalFormatting sqref="A996">
    <cfRule type="duplicateValues" dxfId="701" priority="223"/>
    <cfRule type="duplicateValues" dxfId="700" priority="224"/>
  </conditionalFormatting>
  <conditionalFormatting sqref="A1003 A1005 A1031 A1034">
    <cfRule type="duplicateValues" dxfId="699" priority="735"/>
    <cfRule type="duplicateValues" dxfId="698" priority="736"/>
  </conditionalFormatting>
  <conditionalFormatting sqref="A1018">
    <cfRule type="duplicateValues" dxfId="697" priority="347"/>
    <cfRule type="duplicateValues" dxfId="696" priority="348"/>
  </conditionalFormatting>
  <conditionalFormatting sqref="A1043">
    <cfRule type="duplicateValues" dxfId="695" priority="503"/>
    <cfRule type="duplicateValues" dxfId="694" priority="504"/>
  </conditionalFormatting>
  <conditionalFormatting sqref="A1047">
    <cfRule type="duplicateValues" dxfId="693" priority="19"/>
    <cfRule type="duplicateValues" dxfId="692" priority="20"/>
  </conditionalFormatting>
  <conditionalFormatting sqref="A1050">
    <cfRule type="duplicateValues" dxfId="691" priority="241"/>
    <cfRule type="duplicateValues" dxfId="690" priority="242"/>
  </conditionalFormatting>
  <conditionalFormatting sqref="A1053">
    <cfRule type="duplicateValues" dxfId="689" priority="145"/>
    <cfRule type="duplicateValues" dxfId="688" priority="146"/>
  </conditionalFormatting>
  <conditionalFormatting sqref="A1054">
    <cfRule type="duplicateValues" dxfId="687" priority="421"/>
    <cfRule type="duplicateValues" dxfId="686" priority="422"/>
  </conditionalFormatting>
  <conditionalFormatting sqref="A1071">
    <cfRule type="duplicateValues" dxfId="685" priority="419"/>
    <cfRule type="duplicateValues" dxfId="684" priority="420"/>
  </conditionalFormatting>
  <conditionalFormatting sqref="A1081">
    <cfRule type="duplicateValues" dxfId="683" priority="555"/>
    <cfRule type="duplicateValues" dxfId="682" priority="556"/>
  </conditionalFormatting>
  <conditionalFormatting sqref="A1084">
    <cfRule type="duplicateValues" dxfId="681" priority="417"/>
    <cfRule type="duplicateValues" dxfId="680" priority="418"/>
  </conditionalFormatting>
  <conditionalFormatting sqref="A1111">
    <cfRule type="duplicateValues" dxfId="679" priority="345"/>
    <cfRule type="duplicateValues" dxfId="678" priority="346"/>
  </conditionalFormatting>
  <conditionalFormatting sqref="A1116">
    <cfRule type="duplicateValues" dxfId="677" priority="485"/>
    <cfRule type="duplicateValues" dxfId="676" priority="486"/>
  </conditionalFormatting>
  <conditionalFormatting sqref="A1126 A234 A1132">
    <cfRule type="duplicateValues" dxfId="675" priority="739"/>
    <cfRule type="duplicateValues" dxfId="674" priority="740"/>
  </conditionalFormatting>
  <conditionalFormatting sqref="A1145">
    <cfRule type="duplicateValues" dxfId="673" priority="261"/>
    <cfRule type="duplicateValues" dxfId="672" priority="262"/>
  </conditionalFormatting>
  <conditionalFormatting sqref="A1157">
    <cfRule type="duplicateValues" dxfId="671" priority="161"/>
    <cfRule type="duplicateValues" dxfId="670" priority="162"/>
  </conditionalFormatting>
  <conditionalFormatting sqref="A1169">
    <cfRule type="duplicateValues" dxfId="669" priority="1"/>
    <cfRule type="duplicateValues" dxfId="668" priority="2"/>
  </conditionalFormatting>
  <conditionalFormatting sqref="A1172">
    <cfRule type="duplicateValues" dxfId="667" priority="153"/>
    <cfRule type="duplicateValues" dxfId="666" priority="154"/>
  </conditionalFormatting>
  <conditionalFormatting sqref="A1175">
    <cfRule type="duplicateValues" dxfId="665" priority="215"/>
    <cfRule type="duplicateValues" dxfId="664" priority="216"/>
  </conditionalFormatting>
  <conditionalFormatting sqref="A1185">
    <cfRule type="duplicateValues" dxfId="663" priority="37"/>
    <cfRule type="duplicateValues" dxfId="662" priority="38"/>
  </conditionalFormatting>
  <conditionalFormatting sqref="A1186">
    <cfRule type="duplicateValues" dxfId="661" priority="31"/>
    <cfRule type="duplicateValues" dxfId="660" priority="32"/>
  </conditionalFormatting>
  <conditionalFormatting sqref="A1191">
    <cfRule type="duplicateValues" dxfId="659" priority="413"/>
    <cfRule type="duplicateValues" dxfId="658" priority="414"/>
  </conditionalFormatting>
  <conditionalFormatting sqref="A1220">
    <cfRule type="duplicateValues" dxfId="657" priority="487"/>
    <cfRule type="duplicateValues" dxfId="656" priority="488"/>
  </conditionalFormatting>
  <conditionalFormatting sqref="A1236">
    <cfRule type="duplicateValues" dxfId="655" priority="283"/>
    <cfRule type="duplicateValues" dxfId="654" priority="284"/>
  </conditionalFormatting>
  <conditionalFormatting sqref="A1240">
    <cfRule type="duplicateValues" dxfId="653" priority="287"/>
    <cfRule type="duplicateValues" dxfId="652" priority="288"/>
  </conditionalFormatting>
  <conditionalFormatting sqref="A1250">
    <cfRule type="duplicateValues" dxfId="651" priority="337"/>
    <cfRule type="duplicateValues" dxfId="650" priority="338"/>
  </conditionalFormatting>
  <conditionalFormatting sqref="A1251">
    <cfRule type="duplicateValues" dxfId="649" priority="179"/>
    <cfRule type="duplicateValues" dxfId="648" priority="180"/>
  </conditionalFormatting>
  <conditionalFormatting sqref="A1254">
    <cfRule type="duplicateValues" dxfId="647" priority="175"/>
    <cfRule type="duplicateValues" dxfId="646" priority="176"/>
  </conditionalFormatting>
  <conditionalFormatting sqref="A1269">
    <cfRule type="duplicateValues" dxfId="645" priority="597"/>
    <cfRule type="duplicateValues" dxfId="644" priority="598"/>
  </conditionalFormatting>
  <conditionalFormatting sqref="A1281 A1324">
    <cfRule type="duplicateValues" dxfId="643" priority="1317"/>
    <cfRule type="duplicateValues" dxfId="642" priority="1318"/>
  </conditionalFormatting>
  <conditionalFormatting sqref="A1286">
    <cfRule type="duplicateValues" dxfId="641" priority="409"/>
    <cfRule type="duplicateValues" dxfId="640" priority="410"/>
  </conditionalFormatting>
  <conditionalFormatting sqref="A1305">
    <cfRule type="duplicateValues" dxfId="639" priority="341"/>
    <cfRule type="duplicateValues" dxfId="638" priority="342"/>
  </conditionalFormatting>
  <conditionalFormatting sqref="A1310">
    <cfRule type="duplicateValues" dxfId="637" priority="303"/>
    <cfRule type="duplicateValues" dxfId="636" priority="304"/>
  </conditionalFormatting>
  <conditionalFormatting sqref="A1316">
    <cfRule type="duplicateValues" dxfId="635" priority="93"/>
    <cfRule type="duplicateValues" dxfId="634" priority="94"/>
  </conditionalFormatting>
  <conditionalFormatting sqref="A1323">
    <cfRule type="duplicateValues" dxfId="633" priority="85"/>
    <cfRule type="duplicateValues" dxfId="632" priority="86"/>
  </conditionalFormatting>
  <conditionalFormatting sqref="A1340">
    <cfRule type="duplicateValues" dxfId="631" priority="537"/>
    <cfRule type="duplicateValues" dxfId="630" priority="538"/>
  </conditionalFormatting>
  <conditionalFormatting sqref="A1351">
    <cfRule type="duplicateValues" dxfId="629" priority="155"/>
    <cfRule type="duplicateValues" dxfId="628" priority="156"/>
  </conditionalFormatting>
  <conditionalFormatting sqref="A1357">
    <cfRule type="duplicateValues" dxfId="627" priority="339"/>
    <cfRule type="duplicateValues" dxfId="626" priority="340"/>
  </conditionalFormatting>
  <conditionalFormatting sqref="A1359">
    <cfRule type="duplicateValues" dxfId="625" priority="221"/>
    <cfRule type="duplicateValues" dxfId="624" priority="222"/>
  </conditionalFormatting>
  <conditionalFormatting sqref="A1365">
    <cfRule type="duplicateValues" dxfId="623" priority="87"/>
    <cfRule type="duplicateValues" dxfId="622" priority="88"/>
  </conditionalFormatting>
  <conditionalFormatting sqref="A1402">
    <cfRule type="duplicateValues" dxfId="621" priority="67"/>
    <cfRule type="duplicateValues" dxfId="620" priority="68"/>
  </conditionalFormatting>
  <conditionalFormatting sqref="A1408 A1415 A1429">
    <cfRule type="duplicateValues" dxfId="619" priority="743"/>
    <cfRule type="duplicateValues" dxfId="618" priority="744"/>
  </conditionalFormatting>
  <conditionalFormatting sqref="A1425">
    <cfRule type="duplicateValues" dxfId="617" priority="523"/>
    <cfRule type="duplicateValues" dxfId="616" priority="524"/>
  </conditionalFormatting>
  <conditionalFormatting sqref="A1427">
    <cfRule type="duplicateValues" dxfId="615" priority="543"/>
    <cfRule type="duplicateValues" dxfId="614" priority="544"/>
  </conditionalFormatting>
  <conditionalFormatting sqref="A1430">
    <cfRule type="duplicateValues" dxfId="613" priority="53"/>
    <cfRule type="duplicateValues" dxfId="612" priority="54"/>
  </conditionalFormatting>
  <conditionalFormatting sqref="A1437">
    <cfRule type="duplicateValues" dxfId="611" priority="83"/>
    <cfRule type="duplicateValues" dxfId="610" priority="84"/>
  </conditionalFormatting>
  <conditionalFormatting sqref="A1450 A1510">
    <cfRule type="duplicateValues" dxfId="609" priority="745"/>
    <cfRule type="duplicateValues" dxfId="608" priority="746"/>
  </conditionalFormatting>
  <conditionalFormatting sqref="A1459">
    <cfRule type="duplicateValues" dxfId="607" priority="81"/>
    <cfRule type="duplicateValues" dxfId="606" priority="82"/>
  </conditionalFormatting>
  <conditionalFormatting sqref="A1480">
    <cfRule type="duplicateValues" dxfId="605" priority="3"/>
    <cfRule type="duplicateValues" dxfId="604" priority="4"/>
  </conditionalFormatting>
  <conditionalFormatting sqref="A1494">
    <cfRule type="duplicateValues" dxfId="603" priority="65"/>
    <cfRule type="duplicateValues" dxfId="602" priority="66"/>
  </conditionalFormatting>
  <conditionalFormatting sqref="A1533:A1558 A1560:A1567 A1569:A1600 A1602:A1605">
    <cfRule type="duplicateValues" dxfId="601" priority="1383"/>
    <cfRule type="duplicateValues" dxfId="600" priority="1384"/>
  </conditionalFormatting>
  <conditionalFormatting sqref="A1559">
    <cfRule type="duplicateValues" dxfId="599" priority="91"/>
    <cfRule type="duplicateValues" dxfId="598" priority="92"/>
  </conditionalFormatting>
  <conditionalFormatting sqref="A1606">
    <cfRule type="duplicateValues" dxfId="597" priority="403"/>
    <cfRule type="duplicateValues" dxfId="596" priority="404"/>
  </conditionalFormatting>
  <conditionalFormatting sqref="A1610">
    <cfRule type="duplicateValues" dxfId="595" priority="101"/>
    <cfRule type="duplicateValues" dxfId="594" priority="102"/>
  </conditionalFormatting>
  <conditionalFormatting sqref="A1611">
    <cfRule type="duplicateValues" dxfId="593" priority="401"/>
    <cfRule type="duplicateValues" dxfId="592" priority="402"/>
  </conditionalFormatting>
  <conditionalFormatting sqref="A1622">
    <cfRule type="duplicateValues" dxfId="591" priority="349"/>
    <cfRule type="duplicateValues" dxfId="590" priority="350"/>
  </conditionalFormatting>
  <conditionalFormatting sqref="A1657 A1666:A1667 A1672 A1675">
    <cfRule type="duplicateValues" dxfId="589" priority="751"/>
    <cfRule type="duplicateValues" dxfId="588" priority="752"/>
  </conditionalFormatting>
  <conditionalFormatting sqref="A1665 A1676">
    <cfRule type="duplicateValues" dxfId="587" priority="1327"/>
    <cfRule type="duplicateValues" dxfId="586" priority="1328"/>
  </conditionalFormatting>
  <conditionalFormatting sqref="A1679">
    <cfRule type="duplicateValues" dxfId="585" priority="273"/>
    <cfRule type="duplicateValues" dxfId="584" priority="274"/>
  </conditionalFormatting>
  <conditionalFormatting sqref="A1698">
    <cfRule type="duplicateValues" dxfId="583" priority="15"/>
    <cfRule type="duplicateValues" dxfId="582" priority="16"/>
  </conditionalFormatting>
  <conditionalFormatting sqref="A1709">
    <cfRule type="duplicateValues" dxfId="581" priority="495"/>
    <cfRule type="duplicateValues" dxfId="580" priority="496"/>
  </conditionalFormatting>
  <conditionalFormatting sqref="A1715">
    <cfRule type="duplicateValues" dxfId="579" priority="185"/>
    <cfRule type="duplicateValues" dxfId="578" priority="186"/>
  </conditionalFormatting>
  <conditionalFormatting sqref="A1720">
    <cfRule type="duplicateValues" dxfId="577" priority="583"/>
    <cfRule type="duplicateValues" dxfId="576" priority="584"/>
  </conditionalFormatting>
  <conditionalFormatting sqref="A1732">
    <cfRule type="duplicateValues" dxfId="575" priority="397"/>
    <cfRule type="duplicateValues" dxfId="574" priority="398"/>
  </conditionalFormatting>
  <conditionalFormatting sqref="A1736">
    <cfRule type="duplicateValues" dxfId="573" priority="7"/>
    <cfRule type="duplicateValues" dxfId="572" priority="8"/>
  </conditionalFormatting>
  <conditionalFormatting sqref="A1757">
    <cfRule type="duplicateValues" dxfId="571" priority="277"/>
    <cfRule type="duplicateValues" dxfId="570" priority="278"/>
  </conditionalFormatting>
  <conditionalFormatting sqref="A1759">
    <cfRule type="duplicateValues" dxfId="569" priority="205"/>
    <cfRule type="duplicateValues" dxfId="568" priority="206"/>
  </conditionalFormatting>
  <conditionalFormatting sqref="A1761">
    <cfRule type="duplicateValues" dxfId="567" priority="395"/>
    <cfRule type="duplicateValues" dxfId="566" priority="396"/>
  </conditionalFormatting>
  <conditionalFormatting sqref="A1763">
    <cfRule type="duplicateValues" dxfId="565" priority="605"/>
    <cfRule type="duplicateValues" dxfId="564" priority="606"/>
  </conditionalFormatting>
  <conditionalFormatting sqref="A1774">
    <cfRule type="duplicateValues" dxfId="563" priority="245"/>
    <cfRule type="duplicateValues" dxfId="562" priority="246"/>
  </conditionalFormatting>
  <conditionalFormatting sqref="A1775">
    <cfRule type="duplicateValues" dxfId="561" priority="393"/>
    <cfRule type="duplicateValues" dxfId="560" priority="394"/>
  </conditionalFormatting>
  <conditionalFormatting sqref="A1776">
    <cfRule type="duplicateValues" dxfId="559" priority="317"/>
    <cfRule type="duplicateValues" dxfId="558" priority="318"/>
  </conditionalFormatting>
  <conditionalFormatting sqref="A1785 A1787:A1788">
    <cfRule type="duplicateValues" dxfId="557" priority="753"/>
    <cfRule type="duplicateValues" dxfId="556" priority="754"/>
  </conditionalFormatting>
  <conditionalFormatting sqref="A1794">
    <cfRule type="duplicateValues" dxfId="555" priority="191"/>
    <cfRule type="duplicateValues" dxfId="554" priority="192"/>
  </conditionalFormatting>
  <conditionalFormatting sqref="A1795:A1798 A1802:A1803">
    <cfRule type="duplicateValues" dxfId="553" priority="253"/>
    <cfRule type="duplicateValues" dxfId="552" priority="254"/>
  </conditionalFormatting>
  <conditionalFormatting sqref="A1801">
    <cfRule type="duplicateValues" dxfId="551" priority="159"/>
    <cfRule type="duplicateValues" dxfId="550" priority="160"/>
  </conditionalFormatting>
  <conditionalFormatting sqref="A1832">
    <cfRule type="duplicateValues" dxfId="549" priority="227"/>
    <cfRule type="duplicateValues" dxfId="548" priority="228"/>
  </conditionalFormatting>
  <conditionalFormatting sqref="A1833">
    <cfRule type="duplicateValues" dxfId="547" priority="63"/>
    <cfRule type="duplicateValues" dxfId="546" priority="64"/>
  </conditionalFormatting>
  <conditionalFormatting sqref="A1834">
    <cfRule type="duplicateValues" dxfId="545" priority="559"/>
    <cfRule type="duplicateValues" dxfId="544" priority="560"/>
  </conditionalFormatting>
  <conditionalFormatting sqref="A1836">
    <cfRule type="duplicateValues" dxfId="543" priority="239"/>
    <cfRule type="duplicateValues" dxfId="542" priority="240"/>
  </conditionalFormatting>
  <conditionalFormatting sqref="A1837 A1844 A1846 A1856">
    <cfRule type="duplicateValues" dxfId="541" priority="759"/>
    <cfRule type="duplicateValues" dxfId="540" priority="760"/>
  </conditionalFormatting>
  <conditionalFormatting sqref="A1838">
    <cfRule type="duplicateValues" dxfId="539" priority="163"/>
    <cfRule type="duplicateValues" dxfId="538" priority="164"/>
  </conditionalFormatting>
  <conditionalFormatting sqref="A1840">
    <cfRule type="duplicateValues" dxfId="537" priority="531"/>
    <cfRule type="duplicateValues" dxfId="536" priority="532"/>
  </conditionalFormatting>
  <conditionalFormatting sqref="A1864">
    <cfRule type="duplicateValues" dxfId="535" priority="387"/>
    <cfRule type="duplicateValues" dxfId="534" priority="388"/>
  </conditionalFormatting>
  <conditionalFormatting sqref="A1878">
    <cfRule type="duplicateValues" dxfId="533" priority="61"/>
    <cfRule type="duplicateValues" dxfId="532" priority="62"/>
  </conditionalFormatting>
  <conditionalFormatting sqref="A1887">
    <cfRule type="duplicateValues" dxfId="531" priority="5"/>
    <cfRule type="duplicateValues" dxfId="530" priority="6"/>
  </conditionalFormatting>
  <conditionalFormatting sqref="A1908">
    <cfRule type="duplicateValues" dxfId="529" priority="219"/>
    <cfRule type="duplicateValues" dxfId="528" priority="220"/>
  </conditionalFormatting>
  <conditionalFormatting sqref="A1911">
    <cfRule type="duplicateValues" dxfId="527" priority="285"/>
    <cfRule type="duplicateValues" dxfId="526" priority="286"/>
  </conditionalFormatting>
  <conditionalFormatting sqref="A1929 A1943">
    <cfRule type="duplicateValues" dxfId="525" priority="711"/>
    <cfRule type="duplicateValues" dxfId="524" priority="712"/>
  </conditionalFormatting>
  <conditionalFormatting sqref="A1939">
    <cfRule type="duplicateValues" dxfId="523" priority="59"/>
    <cfRule type="duplicateValues" dxfId="522" priority="60"/>
  </conditionalFormatting>
  <conditionalFormatting sqref="A1946">
    <cfRule type="duplicateValues" dxfId="521" priority="385"/>
    <cfRule type="duplicateValues" dxfId="520" priority="386"/>
  </conditionalFormatting>
  <conditionalFormatting sqref="A1947">
    <cfRule type="duplicateValues" dxfId="519" priority="491"/>
    <cfRule type="duplicateValues" dxfId="518" priority="492"/>
  </conditionalFormatting>
  <conditionalFormatting sqref="A1952">
    <cfRule type="duplicateValues" dxfId="517" priority="251"/>
    <cfRule type="duplicateValues" dxfId="516" priority="252"/>
  </conditionalFormatting>
  <conditionalFormatting sqref="A1958">
    <cfRule type="duplicateValues" dxfId="515" priority="381"/>
    <cfRule type="duplicateValues" dxfId="514" priority="382"/>
  </conditionalFormatting>
  <conditionalFormatting sqref="A1979">
    <cfRule type="duplicateValues" dxfId="513" priority="193"/>
    <cfRule type="duplicateValues" dxfId="512" priority="194"/>
  </conditionalFormatting>
  <conditionalFormatting sqref="A2014">
    <cfRule type="duplicateValues" dxfId="511" priority="529"/>
    <cfRule type="duplicateValues" dxfId="510" priority="530"/>
  </conditionalFormatting>
  <conditionalFormatting sqref="A2015">
    <cfRule type="duplicateValues" dxfId="509" priority="565"/>
    <cfRule type="duplicateValues" dxfId="508" priority="566"/>
  </conditionalFormatting>
  <conditionalFormatting sqref="A2017">
    <cfRule type="duplicateValues" dxfId="507" priority="379"/>
    <cfRule type="duplicateValues" dxfId="506" priority="380"/>
  </conditionalFormatting>
  <conditionalFormatting sqref="A2030">
    <cfRule type="duplicateValues" dxfId="505" priority="41"/>
    <cfRule type="duplicateValues" dxfId="504" priority="42"/>
  </conditionalFormatting>
  <conditionalFormatting sqref="A2067">
    <cfRule type="duplicateValues" dxfId="503" priority="2704"/>
    <cfRule type="duplicateValues" dxfId="502" priority="2705"/>
  </conditionalFormatting>
  <conditionalFormatting sqref="A2073">
    <cfRule type="duplicateValues" dxfId="501" priority="509"/>
    <cfRule type="duplicateValues" dxfId="500" priority="510"/>
  </conditionalFormatting>
  <conditionalFormatting sqref="A2085">
    <cfRule type="duplicateValues" dxfId="499" priority="355"/>
    <cfRule type="duplicateValues" dxfId="498" priority="356"/>
  </conditionalFormatting>
  <conditionalFormatting sqref="A2100">
    <cfRule type="duplicateValues" dxfId="497" priority="333"/>
    <cfRule type="duplicateValues" dxfId="496" priority="334"/>
  </conditionalFormatting>
  <conditionalFormatting sqref="A2103">
    <cfRule type="duplicateValues" dxfId="495" priority="199"/>
    <cfRule type="duplicateValues" dxfId="494" priority="200"/>
  </conditionalFormatting>
  <conditionalFormatting sqref="A2109">
    <cfRule type="duplicateValues" dxfId="493" priority="501"/>
    <cfRule type="duplicateValues" dxfId="492" priority="502"/>
  </conditionalFormatting>
  <conditionalFormatting sqref="A2119">
    <cfRule type="duplicateValues" dxfId="491" priority="301"/>
    <cfRule type="duplicateValues" dxfId="490" priority="302"/>
  </conditionalFormatting>
  <conditionalFormatting sqref="A2121">
    <cfRule type="duplicateValues" dxfId="489" priority="279"/>
    <cfRule type="duplicateValues" dxfId="488" priority="280"/>
  </conditionalFormatting>
  <conditionalFormatting sqref="A2122:A2123 A2125">
    <cfRule type="duplicateValues" dxfId="487" priority="763"/>
    <cfRule type="duplicateValues" dxfId="486" priority="764"/>
  </conditionalFormatting>
  <conditionalFormatting sqref="A2162">
    <cfRule type="duplicateValues" dxfId="485" priority="233"/>
    <cfRule type="duplicateValues" dxfId="484" priority="234"/>
  </conditionalFormatting>
  <conditionalFormatting sqref="A2169">
    <cfRule type="duplicateValues" dxfId="483" priority="373"/>
    <cfRule type="duplicateValues" dxfId="482" priority="374"/>
  </conditionalFormatting>
  <conditionalFormatting sqref="A2178">
    <cfRule type="duplicateValues" dxfId="481" priority="151"/>
    <cfRule type="duplicateValues" dxfId="480" priority="152"/>
  </conditionalFormatting>
  <conditionalFormatting sqref="A2184">
    <cfRule type="duplicateValues" dxfId="479" priority="483"/>
    <cfRule type="duplicateValues" dxfId="478" priority="484"/>
  </conditionalFormatting>
  <conditionalFormatting sqref="A2188">
    <cfRule type="duplicateValues" dxfId="477" priority="489"/>
    <cfRule type="duplicateValues" dxfId="476" priority="490"/>
  </conditionalFormatting>
  <conditionalFormatting sqref="A2195">
    <cfRule type="duplicateValues" dxfId="475" priority="33"/>
    <cfRule type="duplicateValues" dxfId="474" priority="34"/>
  </conditionalFormatting>
  <conditionalFormatting sqref="A2205">
    <cfRule type="duplicateValues" dxfId="473" priority="295"/>
    <cfRule type="duplicateValues" dxfId="472" priority="296"/>
  </conditionalFormatting>
  <conditionalFormatting sqref="A2211">
    <cfRule type="duplicateValues" dxfId="471" priority="371"/>
    <cfRule type="duplicateValues" dxfId="470" priority="372"/>
  </conditionalFormatting>
  <conditionalFormatting sqref="A2244">
    <cfRule type="duplicateValues" dxfId="469" priority="307"/>
    <cfRule type="duplicateValues" dxfId="468" priority="308"/>
  </conditionalFormatting>
  <conditionalFormatting sqref="A2249">
    <cfRule type="duplicateValues" dxfId="467" priority="177"/>
    <cfRule type="duplicateValues" dxfId="466" priority="178"/>
  </conditionalFormatting>
  <conditionalFormatting sqref="A2256">
    <cfRule type="duplicateValues" dxfId="465" priority="209"/>
    <cfRule type="duplicateValues" dxfId="464" priority="210"/>
  </conditionalFormatting>
  <conditionalFormatting sqref="A2258">
    <cfRule type="duplicateValues" dxfId="463" priority="311"/>
    <cfRule type="duplicateValues" dxfId="462" priority="312"/>
  </conditionalFormatting>
  <conditionalFormatting sqref="A2263">
    <cfRule type="duplicateValues" dxfId="461" priority="553"/>
    <cfRule type="duplicateValues" dxfId="460" priority="554"/>
  </conditionalFormatting>
  <conditionalFormatting sqref="A2276">
    <cfRule type="duplicateValues" dxfId="459" priority="225"/>
    <cfRule type="duplicateValues" dxfId="458" priority="226"/>
  </conditionalFormatting>
  <conditionalFormatting sqref="A2278">
    <cfRule type="duplicateValues" dxfId="457" priority="2799"/>
    <cfRule type="duplicateValues" dxfId="456" priority="2800"/>
  </conditionalFormatting>
  <conditionalFormatting sqref="A2281">
    <cfRule type="duplicateValues" dxfId="455" priority="79"/>
    <cfRule type="duplicateValues" dxfId="454" priority="80"/>
  </conditionalFormatting>
  <conditionalFormatting sqref="A2288">
    <cfRule type="duplicateValues" dxfId="453" priority="17"/>
    <cfRule type="duplicateValues" dxfId="452" priority="18"/>
  </conditionalFormatting>
  <conditionalFormatting sqref="A2299">
    <cfRule type="duplicateValues" dxfId="451" priority="367"/>
    <cfRule type="duplicateValues" dxfId="450" priority="368"/>
  </conditionalFormatting>
  <conditionalFormatting sqref="A2301:A2302 A2304:A2306">
    <cfRule type="duplicateValues" dxfId="449" priority="257"/>
    <cfRule type="duplicateValues" dxfId="448" priority="258"/>
  </conditionalFormatting>
  <conditionalFormatting sqref="A2307 A2315">
    <cfRule type="duplicateValues" dxfId="447" priority="765"/>
    <cfRule type="duplicateValues" dxfId="446" priority="766"/>
  </conditionalFormatting>
  <conditionalFormatting sqref="A2310">
    <cfRule type="duplicateValues" dxfId="445" priority="13"/>
    <cfRule type="duplicateValues" dxfId="444" priority="14"/>
  </conditionalFormatting>
  <conditionalFormatting sqref="A2317:A2318 A2320:A2321 A2323:A2324 A2326:A2327 A2329:A2330 A2332:A2335 A2337:A2348 A2350:A2353 A2355:A2360 A2365">
    <cfRule type="duplicateValues" dxfId="443" priority="49"/>
    <cfRule type="duplicateValues" dxfId="442" priority="50"/>
  </conditionalFormatting>
  <conditionalFormatting sqref="A2322">
    <cfRule type="duplicateValues" dxfId="441" priority="47"/>
    <cfRule type="duplicateValues" dxfId="440" priority="48"/>
  </conditionalFormatting>
  <conditionalFormatting sqref="A2366">
    <cfRule type="duplicateValues" dxfId="439" priority="27"/>
    <cfRule type="duplicateValues" dxfId="438" priority="28"/>
  </conditionalFormatting>
  <conditionalFormatting sqref="A2367">
    <cfRule type="duplicateValues" dxfId="437" priority="309"/>
    <cfRule type="duplicateValues" dxfId="436" priority="310"/>
  </conditionalFormatting>
  <conditionalFormatting sqref="A2374">
    <cfRule type="duplicateValues" dxfId="435" priority="231"/>
    <cfRule type="duplicateValues" dxfId="434" priority="232"/>
  </conditionalFormatting>
  <conditionalFormatting sqref="A2375">
    <cfRule type="duplicateValues" dxfId="433" priority="139"/>
    <cfRule type="duplicateValues" dxfId="432" priority="140"/>
  </conditionalFormatting>
  <conditionalFormatting sqref="A2379">
    <cfRule type="duplicateValues" dxfId="431" priority="505"/>
    <cfRule type="duplicateValues" dxfId="430" priority="506"/>
  </conditionalFormatting>
  <conditionalFormatting sqref="A2389">
    <cfRule type="duplicateValues" dxfId="429" priority="325"/>
    <cfRule type="duplicateValues" dxfId="428" priority="326"/>
  </conditionalFormatting>
  <conditionalFormatting sqref="A2390">
    <cfRule type="duplicateValues" dxfId="427" priority="313"/>
    <cfRule type="duplicateValues" dxfId="426" priority="314"/>
  </conditionalFormatting>
  <conditionalFormatting sqref="A2400">
    <cfRule type="duplicateValues" dxfId="425" priority="343"/>
    <cfRule type="duplicateValues" dxfId="424" priority="344"/>
  </conditionalFormatting>
  <conditionalFormatting sqref="A2405">
    <cfRule type="duplicateValues" dxfId="423" priority="517"/>
    <cfRule type="duplicateValues" dxfId="422" priority="518"/>
  </conditionalFormatting>
  <conditionalFormatting sqref="A2420">
    <cfRule type="duplicateValues" dxfId="421" priority="493"/>
    <cfRule type="duplicateValues" dxfId="420" priority="494"/>
  </conditionalFormatting>
  <conditionalFormatting sqref="A2429">
    <cfRule type="duplicateValues" dxfId="419" priority="297"/>
    <cfRule type="duplicateValues" dxfId="418" priority="298"/>
  </conditionalFormatting>
  <conditionalFormatting sqref="A2442">
    <cfRule type="duplicateValues" dxfId="417" priority="55"/>
    <cfRule type="duplicateValues" dxfId="416" priority="56"/>
  </conditionalFormatting>
  <conditionalFormatting sqref="A2483">
    <cfRule type="duplicateValues" dxfId="415" priority="357"/>
    <cfRule type="duplicateValues" dxfId="414" priority="358"/>
  </conditionalFormatting>
  <conditionalFormatting sqref="A2489">
    <cfRule type="duplicateValues" dxfId="413" priority="513"/>
    <cfRule type="duplicateValues" dxfId="412" priority="514"/>
  </conditionalFormatting>
  <conditionalFormatting sqref="E139">
    <cfRule type="duplicateValues" dxfId="411" priority="21"/>
    <cfRule type="duplicateValues" dxfId="410" priority="22"/>
  </conditionalFormatting>
  <conditionalFormatting sqref="E482">
    <cfRule type="duplicateValues" dxfId="409" priority="43"/>
    <cfRule type="duplicateValues" dxfId="408" priority="44"/>
  </conditionalFormatting>
  <hyperlinks>
    <hyperlink ref="C1976" r:id="rId1" display="https://www.dictionary.com/browse/rood?s=t" xr:uid="{7C6991D7-791E-4801-A890-0AE661007309}"/>
    <hyperlink ref="C170" r:id="rId2" display="https://www.dictionary.com/browse/menagerie?s=t" xr:uid="{8FFA8D6E-6FE2-4FFE-8190-01AE0E14EADE}"/>
    <hyperlink ref="C2381" r:id="rId3" display="https://www.dictionary.com/browse/barouche?s=t" xr:uid="{1EA6740B-D89E-477F-AEC5-44F3D93F9C0B}"/>
    <hyperlink ref="C622" r:id="rId4" display="https://www.dictionary.com/browse/louse?s=t" xr:uid="{892BDEAA-D687-4F11-9E3A-0634C09F3B3C}"/>
    <hyperlink ref="C94" r:id="rId5" display="https://www.dictionary.com/browse/ovine?s=t" xr:uid="{A51B6453-99AC-48C0-B6CE-F90D77DF2BCE}"/>
    <hyperlink ref="C97" r:id="rId6" display="https://www.dictionary.com/browse/rut?s=t" xr:uid="{2A98B75F-430B-45A8-B6CB-87F3F6B48A6C}"/>
    <hyperlink ref="C101" r:id="rId7" display="https://www.dictionary.com/browse/taurine?s=t" xr:uid="{7443A285-22F5-4424-8F6C-5DA9CE20548D}"/>
    <hyperlink ref="C102" r:id="rId8" display="https://www.dictionary.com/browse/ursine?s=t" xr:uid="{E1E7EF10-F001-4301-9AD0-B9E1E4DBAFB0}"/>
    <hyperlink ref="C103" r:id="rId9" display="https://www.dictionary.com/browse/vibrissa?s=ts" xr:uid="{0F0E738E-575E-4397-BB06-6E1397E322E9}"/>
    <hyperlink ref="C215" r:id="rId10" display="https://www.dictionary.com/browse/vixen?s=t" xr:uid="{ECFB003F-A43D-42A7-B62F-D0ADD727F16F}"/>
    <hyperlink ref="C104" r:id="rId11" display="https://www.dictionary.com/browse/vulpine?s=t" xr:uid="{8C39FB69-2578-4586-AB6E-F9245F3E6C86}"/>
    <hyperlink ref="C107" r:id="rId12" display="https://www.dictionary.com/browse/cetacean?s=t" xr:uid="{5F3C904A-11FB-4142-A0BD-08F9BD793767}"/>
    <hyperlink ref="C109" r:id="rId13" display="https://www.dictionary.com/browse/ichthyology?s=t" xr:uid="{5306A0E6-A6CF-481B-B8AE-759267EDFB82}"/>
    <hyperlink ref="C110" r:id="rId14" display="https://www.dictionary.com/browse/limpet?s=t" xr:uid="{B10476D4-B844-4A76-9635-156B0635968B}"/>
    <hyperlink ref="C113" r:id="rId15" display="https://www.dictionary.com/browse/shad?s=t" xr:uid="{5205245E-E155-4BEF-ABE8-77D3DA25C1E9}"/>
    <hyperlink ref="C118" r:id="rId16" display="https://www.dictionary.com/browse/condign?s=t" xr:uid="{DEEEDBBE-C7B3-4C73-BB00-34B450AF8C4D}"/>
    <hyperlink ref="C121" r:id="rId17" xr:uid="{A2C013F7-9BE0-493B-B074-6E2B5B58FF3D}"/>
    <hyperlink ref="C1190" r:id="rId18" display="https://www.dictionary.com/browse/disinterested?s=t" xr:uid="{6B167BE5-1192-43A6-B3F3-538F1BEF3134}"/>
    <hyperlink ref="C122" r:id="rId19" display="https://www.dictionary.com/browse/germane?s=t" xr:uid="{EB6E9941-1725-4D49-9B99-26196F2DAD61}"/>
    <hyperlink ref="C123" r:id="rId20" display="https://www.dictionary.com/browse/prim?s=t" xr:uid="{7DDC89DC-DB5C-4525-A49C-954FB29785A8}"/>
    <hyperlink ref="C124" r:id="rId21" display="https://www.dictionary.com/browse/propriety?s=t" xr:uid="{DA29A559-114E-458A-A0F2-EC5C1E0A84F7}"/>
    <hyperlink ref="C724" r:id="rId22" display="https://www.dictionary.com/browse/sepulchral?s=t" xr:uid="{0B2462A2-1F90-46EA-ABCB-A12E82A82F8C}"/>
    <hyperlink ref="C147" r:id="rId23" display="https://www.dictionary.com/browse/cote?s=t" xr:uid="{27170C5C-1C3E-4189-8FB1-345A1E4BEA7D}"/>
    <hyperlink ref="C148" r:id="rId24" display="https://www.dictionary.com/browse/crenellated?s=t" xr:uid="{FD85A7CF-0183-4F7D-8DBA-CFEE91B51743}"/>
    <hyperlink ref="C149" r:id="rId25" display="https://www.dictionary.com/browse/culvert?s=t" xr:uid="{B6CF897C-54EC-4451-9D7B-0BCECE04209F}"/>
    <hyperlink ref="C150" r:id="rId26" display="https://www.dictionary.com/browse/dado?s=t" xr:uid="{85D8393D-E338-48E3-B08F-79C050FE1240}"/>
    <hyperlink ref="C151" r:id="rId27" display="https://www.dictionary.com/browse/dais?s=t" xr:uid="{C8EC357B-D763-457A-A214-6CCE017E7E45}"/>
    <hyperlink ref="C154" r:id="rId28" display="https://www.dictionary.com/browse/ell?s=t" xr:uid="{7334745A-98BD-448C-B0B3-FA26C06E0626}"/>
    <hyperlink ref="C156" r:id="rId29" display="https://www.dictionary.com/browse/furbelow?s=t" xr:uid="{9C35A830-7305-46E8-9A29-FC1FAA10E600}"/>
    <hyperlink ref="C157" r:id="rId30" display="https://www.dictionary.com/browse/garret?s=t" xr:uid="{E0A16FC5-4867-45E4-8DC5-FA7D3CCB4782}"/>
    <hyperlink ref="C163" r:id="rId31" display="https://www.dictionary.com/browse/joist?s=t" xr:uid="{C2D41A8E-A2D7-449F-A259-3C934C780B84}"/>
    <hyperlink ref="C168" r:id="rId32" display="https://www.dictionary.com/browse/lintel?s=t" xr:uid="{53E7897C-DFBE-418A-B0E3-BEF6BBA4F880}"/>
    <hyperlink ref="C171" r:id="rId33" display="https://www.dictionary.com/browse/mortise?s=t" xr:uid="{B6122853-AB13-4799-B4F2-225BBBE8F22E}"/>
    <hyperlink ref="C172" r:id="rId34" display="https://www.dictionary.com/browse/natatorium?s=t" xr:uid="{CAC52044-8255-4C16-B3A3-71D643A5A478}"/>
    <hyperlink ref="C174" r:id="rId35" display="https://www.dictionary.com/browse/ogee?s=t" xr:uid="{BDD24A66-38BC-486D-9976-613918AB4E33}"/>
    <hyperlink ref="C175" r:id="rId36" xr:uid="{1AA8DC35-4BAF-4F22-9562-6A61CE60CB9C}"/>
    <hyperlink ref="C177" r:id="rId37" display="https://www.dictionary.com/browse/pantry?s=t" xr:uid="{9D74BD5A-EB9B-49AC-9D96-E29868A4F2B1}"/>
    <hyperlink ref="C179" r:id="rId38" display="https://www.dictionary.com/browse/pergola?s=t" xr:uid="{835B9D40-C12E-4138-B638-31580018C630}"/>
    <hyperlink ref="C180" r:id="rId39" display="https://www.dictionary.com/browse/peristyle?s=t" xr:uid="{AD7C4EBA-1684-4821-8DFC-F6050DD9F273}"/>
    <hyperlink ref="C181" r:id="rId40" display="https://www.dictionary.com/browse/pintle?s=t" xr:uid="{7586A842-A094-41EC-9330-B48C370710CA}"/>
    <hyperlink ref="C182" r:id="rId41" display="https://www.dictionary.com/browse/plinth?s=t" xr:uid="{8C03B064-C160-496B-BCD9-6CA24993724A}"/>
    <hyperlink ref="C187" r:id="rId42" display="https://www.dictionary.com/browse/quoin?s=t" xr:uid="{AE8D84E6-D8E2-4C1B-9BEF-C7E9E44AF094}"/>
    <hyperlink ref="C188" r:id="rId43" display="https://www.dictionary.com/browse/rococo?s=t" xr:uid="{6EB689F9-94E0-4437-ABD5-C4B8BC36321B}"/>
    <hyperlink ref="C197" r:id="rId44" display="https://www.dictionary.com/browse/demesne?s=t" xr:uid="{E2BE6C8F-1BBE-4544-A0AC-69932C90DB45}"/>
    <hyperlink ref="C202" r:id="rId45" display="https://www.dictionary.com/browse/ken?s=t" xr:uid="{BE84D8F3-9E8B-46F8-A010-64A4202F2F9B}"/>
    <hyperlink ref="C203" r:id="rId46" display="https://www.dictionary.com/browse/milieu?s=t" xr:uid="{990B2BB3-2B0C-444F-8761-EF2BF2A678AD}"/>
    <hyperlink ref="C204" r:id="rId47" display="https://www.dictionary.com/browse/prefecture?s=t" xr:uid="{F67E9255-B877-4EE4-9CCA-D03B964CBCC6}"/>
    <hyperlink ref="C1308" r:id="rId48" display="https://www.dictionary.com/browse/prefect?s=t" xr:uid="{7D3BAF74-59C0-4E56-B84B-A06EB5D86878}"/>
    <hyperlink ref="C205" r:id="rId49" display="https://www.dictionary.com/browse/purview?s=t" xr:uid="{8D5B29CA-CCA0-468E-8713-7E4BACFFC98B}"/>
    <hyperlink ref="C209" r:id="rId50" display="https://www.dictionary.com/browse/contravene?s=t" xr:uid="{61CEC333-85EC-40F7-B848-B6AC92EDD8DD}"/>
    <hyperlink ref="C210" r:id="rId51" display="https://www.dictionary.com/browse/dialectic?s=t" xr:uid="{601DE0F9-2BA1-4541-AFEE-0D225238662B}"/>
    <hyperlink ref="C212" r:id="rId52" display="https://www.dictionary.com/browse/polemic?s=t" xr:uid="{DB611C4B-D437-4735-8795-9A4277C16D26}"/>
    <hyperlink ref="C220" r:id="rId53" display="https://www.dictionary.com/browse/apogee?s=t" xr:uid="{F3982229-7DB0-4DC1-A86F-0EB3E40EBA7E}"/>
    <hyperlink ref="C221" r:id="rId54" display="https://www.dictionary.com/browse/astrolabe?s=t" xr:uid="{9D68F2E3-7D4F-4CBB-8ABD-C4E6C19FA334}"/>
    <hyperlink ref="C1017" r:id="rId55" display="https://www.dictionary.com/browse/geodesy?s=t" xr:uid="{D011EDBE-3FCE-4B2F-ADBD-79A9989493AB}"/>
    <hyperlink ref="C224" r:id="rId56" display="https://www.dictionary.com/browse/orrery?s=t" xr:uid="{45344033-AAF9-456E-9FCE-B57CD2204012}"/>
    <hyperlink ref="C225" r:id="rId57" display="https://www.dictionary.com/browse/parallax?s=t" xr:uid="{6EAD5F85-61B9-452E-9B16-7C906FCEE39D}"/>
    <hyperlink ref="C226" r:id="rId58" display="https://www.dictionary.com/browse/perigee?s=t" xr:uid="{C5DAC24C-96D2-49D3-88B7-352E4CDE158C}"/>
    <hyperlink ref="C227" r:id="rId59" display="https://www.dictionary.com/browse/solstice?s=t" xr:uid="{D779CDBE-7D08-46DB-8132-9598E0E2352B}"/>
    <hyperlink ref="C242" r:id="rId60" display="https://www.dictionary.com/browse/essay?s=t" xr:uid="{17777324-9777-4426-AA3F-DC12EBADC885}"/>
    <hyperlink ref="C230" r:id="rId61" xr:uid="{856D7D72-6CC7-40C2-983D-0FFABAE0506D}"/>
    <hyperlink ref="C1098" r:id="rId62" display="https://www.dictionary.com/browse/lollapalooza?s=t" xr:uid="{2C14A98F-6C2C-480A-8B5B-CC9F70356FE3}"/>
    <hyperlink ref="C443" r:id="rId63" display="https://www.dictionary.com/browse/patina?s=t" xr:uid="{AAD8674F-22FD-41F4-8B83-2BF97D8F9B20}"/>
    <hyperlink ref="C233" r:id="rId64" display="https://www.dictionary.com/browse/pulchritude?s=t" xr:uid="{3D52BF55-799D-4E57-840B-98BE02CC07D7}"/>
    <hyperlink ref="C235" r:id="rId65" display="https://www.dictionary.com/browse/venerable?s=t" xr:uid="{C36B2BA3-845B-41D2-AFA3-C95CB4D72B99}"/>
    <hyperlink ref="C236" r:id="rId66" display="https://www.dictionary.com/browse/winsome?s=t" xr:uid="{349C5FF0-750C-45B1-A02B-663E263E321F}"/>
    <hyperlink ref="C760" r:id="rId67" display="https://www.dictionary.com/browse/cadge?s=t" xr:uid="{9D050ABD-9C15-4931-9396-B8C1AF0D4C79}"/>
    <hyperlink ref="C1367" r:id="rId68" display="https://www.dictionary.com/browse/obtest?s=t" xr:uid="{46736AD6-16AA-4E20-874C-768B007DEF9B}"/>
    <hyperlink ref="C1212" r:id="rId69" display="https://www.dictionary.com/browse/afflatus?s=t" xr:uid="{2895FDB3-F926-43FB-BA96-E1053F447BC9}"/>
    <hyperlink ref="C238" r:id="rId70" display="https://www.dictionary.com/browse/constrain?s=t" xr:uid="{421F899B-2A8C-4FF0-8005-8AD26CFC36CE}"/>
    <hyperlink ref="C240" r:id="rId71" display="https://www.dictionary.com/browse/effectuate?s=t" xr:uid="{50C49692-30B3-4CAF-9C37-457BEE7F5385}"/>
    <hyperlink ref="C241" r:id="rId72" display="https://www.dictionary.com/browse/engender?s=t" xr:uid="{2A3B15CF-AA89-488C-8958-6D572B9634CD}"/>
    <hyperlink ref="C244" r:id="rId73" display="https://www.dictionary.com/browse/fillip?s=t" xr:uid="{97183704-12DF-46BF-BA3B-8215ACA5C7FF}"/>
    <hyperlink ref="C245" r:id="rId74" display="https://www.dictionary.com/browse/foment?s=t" xr:uid="{31EA2B24-5C3F-4CF7-9D74-71587077B41D}"/>
    <hyperlink ref="C246" r:id="rId75" display="https://www.dictionary.com/browse/gambit?s=t" xr:uid="{32EA1439-1021-457F-B02A-B550AB6D381D}"/>
    <hyperlink ref="C247" r:id="rId76" display="https://www.dictionary.com/browse/germinal?s=t" xr:uid="{0916EEAD-47B5-4266-85FC-2FEDFE73848F}"/>
    <hyperlink ref="C248" r:id="rId77" display="https://www.dictionary.com/browse/inchoate?s=t" xr:uid="{E1834274-7978-45A5-9197-214793C18B5F}"/>
    <hyperlink ref="C249" r:id="rId78" display="https://www.dictionary.com/browse/incunabula?s=t" xr:uid="{EF2C861F-8D02-4FE5-896F-1BBB983FF384}"/>
    <hyperlink ref="C250" r:id="rId79" display="https://www.dictionary.com/browse/precursor?s=t" xr:uid="{B164C575-E20E-44ED-A6B7-E6E6B6816CBC}"/>
    <hyperlink ref="C251" r:id="rId80" display="https://www.dictionary.com/browse/pristine?s=t" xr:uid="{FB9C702A-D321-456E-995B-F3FF6C041A24}"/>
    <hyperlink ref="C252" r:id="rId81" display="https://www.dictionary.com/browse/provenance?s=t" xr:uid="{1523DCFA-A8EA-4EBA-BB9F-2A29A9DAA9DB}"/>
    <hyperlink ref="C253" r:id="rId82" display="https://www.dictionary.com/browse/recrudescence?s=t" xr:uid="{8F92EF61-E116-4FEE-A63D-1A6862384873}"/>
    <hyperlink ref="C254" r:id="rId83" display="https://www.dictionary.com/browse/renascence?s=t" xr:uid="{40184402-ED71-4F14-8CBB-F300CC6EFE43}"/>
    <hyperlink ref="C256" r:id="rId84" display="https://www.dictionary.com/browse/vivify?s=t" xr:uid="{0EECEEF0-7AFD-4752-812F-48BBBD1896FA}"/>
    <hyperlink ref="C258" r:id="rId85" display="https://www.dictionary.com/browse/adagio?s=t" xr:uid="{73B815B4-48C5-4F2B-998B-5C71F07628E5}"/>
    <hyperlink ref="C259" r:id="rId86" display="https://www.dictionary.com/browse/akimbo?s=t" xr:uid="{22AD2487-70A5-4F56-BAEB-FD4C64E3A893}"/>
    <hyperlink ref="C262" r:id="rId87" display="https://www.dictionary.com/browse/capriole?s=t" xr:uid="{5C38E299-6718-419A-98B5-C12C50296452}"/>
    <hyperlink ref="C263" r:id="rId88" display="https://www.dictionary.com/browse/cotillion?s=t" xr:uid="{1F26106D-0C16-4307-A08E-085B5937D3D9}"/>
    <hyperlink ref="C264" r:id="rId89" display="https://www.dictionary.com/browse/dap?s=t" xr:uid="{A693A614-5536-4F64-8DBB-21E64ABFBDE1}"/>
    <hyperlink ref="C268" r:id="rId90" display="https://www.dictionary.com/browse/embrocate?s=t" xr:uid="{99AE331B-5A1D-4368-BF0E-F5E62D58EC74}"/>
    <hyperlink ref="C271" r:id="rId91" display="https://www.dictionary.com/browse/gaw?s=t" xr:uid="{5315E0E2-AB04-4562-802B-5B1350F82AD3}"/>
    <hyperlink ref="C273" r:id="rId92" display="https://www.dictionary.com/browse/glissade?s=t" xr:uid="{A0BF8C0F-EFC1-4E96-AB46-E80439ADC82F}"/>
    <hyperlink ref="C275" r:id="rId93" display="https://www.dictionary.com/browse/lilt?s=t" xr:uid="{40DB7EEA-D7F4-4EAC-A9CD-D4FF8CBB8C66}"/>
    <hyperlink ref="C277" r:id="rId94" display="https://www.dictionary.com/browse/natant?s=t" xr:uid="{7BCC68C1-EBC9-4FB7-A1D1-C3A9AF56BC03}"/>
    <hyperlink ref="C279" r:id="rId95" display="https://www.dictionary.com/browse/obeisance?s=t" xr:uid="{805B517C-0F54-468E-883C-3C564A33B375}"/>
    <hyperlink ref="C285" r:id="rId96" display="https://www.dictionary.com/browse/saraband?s=t" xr:uid="{2481356D-1414-4C3F-A834-2B18935B1630}"/>
    <hyperlink ref="C286" r:id="rId97" display="https://www.dictionary.com/browse/sidle?s=t" xr:uid="{6DE64EAF-9B84-4F4F-B249-F5A980E19FE8}"/>
    <hyperlink ref="C287" r:id="rId98" display="https://www.dictionary.com/browse/simper?s=t" xr:uid="{B00F22E9-CD87-4F49-A2C7-F081F1EE8959}"/>
    <hyperlink ref="C292" r:id="rId99" display="https://www.dictionary.com/browse/volant?s=t" xr:uid="{A8BB8B74-AB3F-4CB4-8344-B58A98594F72}"/>
    <hyperlink ref="C295" r:id="rId100" display="https://www.dictionary.com/browse/bowdlerize?s=t" xr:uid="{149D100C-CF8F-4339-AFBD-4E79057B7CA7}"/>
    <hyperlink ref="C296" r:id="rId101" display="https://www.dictionary.com/browse/chapbook?s=t" xr:uid="{A5FE322D-FC46-40EA-A2FC-1AADBC8636A1}"/>
    <hyperlink ref="C297" r:id="rId102" display="https://www.dictionary.com/browse/colophon?s=t" xr:uid="{132D2B24-F6A5-4151-B4F5-3666FAE8AC37}"/>
    <hyperlink ref="C298" r:id="rId103" display="https://www.dictionary.com/browse/diesis?s=t" xr:uid="{5C79E70D-7DB4-400F-A09E-869DB7DDB749}"/>
    <hyperlink ref="C303" r:id="rId104" display="https://www.dictionary.com/browse/longueur?s=t" xr:uid="{D8319CB5-5138-4720-A2E8-81C8C7BD224B}"/>
    <hyperlink ref="C822" r:id="rId105" display="https://www.dictionary.com/browse/aggrandize?s=t" xr:uid="{85F0463F-DB4F-4B3B-94AB-74F19A1B18D7}"/>
    <hyperlink ref="C2432" r:id="rId106" display="https://www.dictionary.com/browse/gasconade?s=t" xr:uid="{F80D60D5-5CB8-4B34-B913-2C9E997ABF34}"/>
    <hyperlink ref="C2445" r:id="rId107" display="https://www.dictionary.com/browse/schadenfreude?s=t" xr:uid="{CA4F6A2B-5D94-4723-B519-8631AF6482CF}"/>
    <hyperlink ref="C307" r:id="rId108" display="https://www.dictionary.com/browse/brusque?s=t" xr:uid="{7BE140B2-CF7C-4206-A7BB-4EF499CE5A44}"/>
    <hyperlink ref="C308" r:id="rId109" display="https://www.dictionary.com/browse/laconic?s=t" xr:uid="{952F1ABF-B955-40E3-8BDB-0DAECC121967}"/>
    <hyperlink ref="C309" r:id="rId110" display="https://www.dictionary.com/browse/reticent?s=t" xr:uid="{1EBB3746-CA97-4547-818A-AC7A7BC95722}"/>
    <hyperlink ref="C310" r:id="rId111" display="https://www.dictionary.com/browse/bravura?s=t" xr:uid="{B64B2EF3-5B74-4608-A21F-F14DFEB11825}"/>
    <hyperlink ref="C311" r:id="rId112" display="https://www.dictionary.com/browse/burnish?s=t" xr:uid="{7209CC5A-0CC8-468B-898F-F821D068B18D}"/>
    <hyperlink ref="C312" r:id="rId113" display="https://www.dictionary.com/browse/coruscate?s=t" xr:uid="{8984DE92-CD53-4361-98E1-A0178E57D073}"/>
    <hyperlink ref="C313" r:id="rId114" display="https://www.dictionary.com/browse/effulgence?s=t" xr:uid="{C52F0500-2EEA-4D16-936B-37F7B6B4E538}"/>
    <hyperlink ref="C314" r:id="rId115" display="https://www.dictionary.com/browse/gloss?s=t" xr:uid="{D2E706CB-8CE9-423B-8534-427D3A89A913}"/>
    <hyperlink ref="C315" r:id="rId116" display="https://www.dictionary.com/browse/spangle?s=t" xr:uid="{073450D7-360C-4C58-A306-1C0D48384169}"/>
    <hyperlink ref="C317" r:id="rId117" display="https://www.dictionary.com/browse/efflorescence?s=t" xr:uid="{2F035983-847E-4FF4-8236-707EA68B6FC2}"/>
    <hyperlink ref="C318" r:id="rId118" display="https://www.dictionary.com/browse/effusive?s=t" xr:uid="{FE36B741-AC66-4AAE-BF80-2B928EC6F73B}"/>
    <hyperlink ref="C320" r:id="rId119" display="https://www.dictionary.com/browse/fulminate?s=t" xr:uid="{92A24DEE-53A4-4C1A-B0D9-ADE98C8F0FC3}"/>
    <hyperlink ref="C322" r:id="rId120" display="https://www.dictionary.com/browse/saltation?s=t" xr:uid="{9BA3FC5A-8C84-4EE7-AE54-B28F1E62E0EA}"/>
    <hyperlink ref="C323" r:id="rId121" display="https://www.dictionary.com/browse/spate?s=t" xr:uid="{42FDE5FC-19D2-4607-AD60-652C73202FFA}"/>
    <hyperlink ref="C324" r:id="rId122" display="https://www.dictionary.com/browse/spew?s=t" xr:uid="{8803E04F-14C5-4898-9768-689F9A1116A7}"/>
    <hyperlink ref="C326" r:id="rId123" display="https://www.dictionary.com/browse/efficacious?s=t" xr:uid="{E6FDFB23-50A3-4A3A-8D04-E4322B78D6F2}"/>
    <hyperlink ref="C327" r:id="rId124" display="https://www.dictionary.com/browse/expeditious?s=t" xr:uid="{BF0940AE-DCFA-4317-B1B0-8365CBCC7831}"/>
    <hyperlink ref="C329" r:id="rId125" display="https://www.dictionary.com/browse/militate?s=t" xr:uid="{C4672F76-A131-4D77-9A3C-CD2F42B99B97}"/>
    <hyperlink ref="C331" r:id="rId126" display="https://www.dictionary.com/browse/chary?s=t" xr:uid="{5D8E85B1-DF6B-4F82-907F-BD28F67D1D86}"/>
    <hyperlink ref="C332" r:id="rId127" display="https://www.dictionary.com/browse/circumspect?s=t" xr:uid="{F09E29B7-AEC1-4A79-822E-7ABA8EDC1FC9}"/>
    <hyperlink ref="C334" r:id="rId128" display="https://www.dictionary.com/browse/fabian?s=t" xr:uid="{AA312EE3-C79D-41BF-96F7-78CE83D0E0C2}"/>
    <hyperlink ref="C918" r:id="rId129" display="https://www.dictionary.com/browse/perfunctory?s=t" xr:uid="{C17F1654-6103-4905-A2E1-0F25C328187A}"/>
    <hyperlink ref="C919" r:id="rId130" display="https://www.dictionary.com/browse/remiss?s=t" xr:uid="{2399FA96-30D1-4E50-9806-60FC3E3CD0BD}"/>
    <hyperlink ref="C354" r:id="rId131" display="https://www.dictionary.com/browse/transmogrify?s=t" xr:uid="{053DFA93-F42B-45DA-BCFC-400CE418EE54}"/>
    <hyperlink ref="C1164" r:id="rId132" display="https://www.dictionary.com/browse/congeal?s=t" xr:uid="{916F0FC1-4BEC-42ED-B2C7-32CBBFA9DD0E}"/>
    <hyperlink ref="C2196" r:id="rId133" display="https://www.dictionary.com/browse/mastic?s=t" xr:uid="{7EDB2423-8C73-4D27-B72A-5A784E84691E}"/>
    <hyperlink ref="C359" r:id="rId134" display="https://www.dictionary.com/browse/cull?s=t" xr:uid="{CBA3D1A4-1DB1-43FC-8B28-3BB8616B81C5}"/>
    <hyperlink ref="C360" r:id="rId135" display="https://www.dictionary.com/browse/eclectic?s=t" xr:uid="{CE3E9594-FA68-4A9F-B269-8FC7612294D8}"/>
    <hyperlink ref="C362" r:id="rId136" display="https://www.dictionary.com/browse/tout?s=t" xr:uid="{97C9FDC9-78A5-4748-9DEA-2A16EB9EE234}"/>
    <hyperlink ref="C363" r:id="rId137" display="https://www.dictionary.com/browse/anabatic?s=t" xr:uid="{008368C5-7A1E-4B68-8DB6-76B8211E9E9E}"/>
    <hyperlink ref="C366" r:id="rId138" display="https://www.dictionary.com/browse/pluvial?s=t" xr:uid="{F59BC0BA-7216-4DCF-B204-F2F1C2D4F7EE}"/>
    <hyperlink ref="C367" r:id="rId139" display="https://www.dictionary.com/browse/sirocco?s=t" xr:uid="{83D3A2F5-C70E-4B06-AF86-2020A53299B8}"/>
    <hyperlink ref="C368" r:id="rId140" display="https://www.dictionary.com/browse/trade--winds?s=t" xr:uid="{5B0955DB-2A50-4C84-A39C-DE31DCD87693}"/>
    <hyperlink ref="C370" r:id="rId141" display="https://www.dictionary.com/browse/welkin?s=t" xr:uid="{F5E0588B-9B71-4ED5-8668-869C8298DFD3}"/>
    <hyperlink ref="C427" r:id="rId142" display="https://www.dictionary.com/browse/amethyst?s=t" xr:uid="{9780F647-42DD-46D0-8510-F214DB231686}"/>
    <hyperlink ref="C429" r:id="rId143" display="https://www.dictionary.com/browse/brindled?s=t" xr:uid="{B2AD52DA-9268-4105-8680-0E79BC31DD15}"/>
    <hyperlink ref="C430" r:id="rId144" display="https://www.dictionary.com/browse/cerulean?s=t" xr:uid="{F2C3CB72-A82C-4B0A-BFCD-C07F4F286930}"/>
    <hyperlink ref="C431" r:id="rId145" display="https://www.dictionary.com/browse/chiaroscuro?s=t" xr:uid="{DAC89164-A847-4C1F-B003-5201A1B80A7B}"/>
    <hyperlink ref="C1449" r:id="rId146" display="https://www.dictionary.com/browse/cyanosis?s=t" xr:uid="{4F029209-56B0-44B1-823F-DB47DA93A6E0}"/>
    <hyperlink ref="C432" r:id="rId147" display="https://www.dictionary.com/browse/diaphanous?s=t" xr:uid="{DA70A963-5941-4451-B4BF-2C477059F273}"/>
    <hyperlink ref="C435" r:id="rId148" display="https://www.dictionary.com/browse/fallow?s=t" xr:uid="{9E82B977-53E2-4021-AA81-5288F5FFD65F}"/>
    <hyperlink ref="C436" r:id="rId149" display="https://www.dictionary.com/browse/florid?s=t" xr:uid="{8F5B8753-31E5-4952-B162-9C28F52302EC}"/>
    <hyperlink ref="C437" r:id="rId150" display="https://www.dictionary.com/browse/glaucous?s=t" xr:uid="{9F0824F9-922A-4441-AA46-C0FC3CCEF6CB}"/>
    <hyperlink ref="C438" r:id="rId151" display="https://www.dictionary.com/browse/incarnadine?s=t" xr:uid="{E9742E38-9DDC-4890-920F-977289AC01EF}"/>
    <hyperlink ref="C439" r:id="rId152" display="https://www.dictionary.com/browse/iridescence?s=t" xr:uid="{3A923726-AAFC-4161-B884-A4983E03E56A}"/>
    <hyperlink ref="C440" r:id="rId153" display="https://www.dictionary.com/browse/limpid?s=t" xr:uid="{C0A1FAD6-E2ED-4CEA-BAC2-2283FCABBAE3}"/>
    <hyperlink ref="C441" r:id="rId154" display="https://www.dictionary.com/browse/motley?s=t" xr:uid="{8EC31927-38CE-4194-9D73-454DF1E5EB78}"/>
    <hyperlink ref="C442" r:id="rId155" display="https://www.dictionary.com/browse/pallid?s=t" xr:uid="{8F663C8C-60B3-44B7-8AB7-E6224A940BFF}"/>
    <hyperlink ref="C444" r:id="rId156" display="https://www.dictionary.com/browse/phantasmagoric?s=t" xr:uid="{3BDD5A49-D07B-4792-B447-1EAAA40DE54B}"/>
    <hyperlink ref="C446" r:id="rId157" display="https://www.dictionary.com/browse/polychrome?s=t" xr:uid="{0BE9C661-2C85-4A8D-A808-1E5A55CFEC6F}"/>
    <hyperlink ref="C447" r:id="rId158" display="https://www.dictionary.com/browse/roan?s=t" xr:uid="{2CC5B618-9C28-4283-91BD-BE40355DFC93}"/>
    <hyperlink ref="C448" r:id="rId159" display="https://www.dictionary.com/browse/roseate?s=t" xr:uid="{33464039-C4F2-43DE-B47B-D3EDFC751F9E}"/>
    <hyperlink ref="C449" r:id="rId160" display="https://www.dictionary.com/browse/rubric?s=t" xr:uid="{84B4C3F8-512A-4715-8386-A4C77457DFC1}"/>
    <hyperlink ref="C452" r:id="rId161" display="https://www.dictionary.com/browse/sapphire?s=t" xr:uid="{EE36ABDC-A9B9-4E55-802A-3D308CE69E65}"/>
    <hyperlink ref="C453" r:id="rId162" display="https://www.dictionary.com/browse/sepia?s=t" xr:uid="{10D925E0-42E0-4AA4-8947-D5F281BEB098}"/>
    <hyperlink ref="C454" r:id="rId163" display="https://www.dictionary.com/browse/sloe-eyed?s=ts" xr:uid="{33E27D37-BDFE-4E15-868E-AC81AC4846C7}"/>
    <hyperlink ref="C455" r:id="rId164" display="https://www.dictionary.com/browse/titian?s=t" xr:uid="{2FF144DB-BCBE-4634-901D-6CE9BCF2EB2A}"/>
    <hyperlink ref="C456" r:id="rId165" display="https://www.dictionary.com/browse/towhead?s=t" xr:uid="{AAE60F17-DF36-41E7-ADBA-CD7B59254D5C}"/>
    <hyperlink ref="C458" r:id="rId166" display="https://www.dictionary.com/browse/verdure?s=t" xr:uid="{5D379B7B-C2B5-4DA9-BFE3-F0785B58FA2A}"/>
    <hyperlink ref="C459" r:id="rId167" display="https://www.dictionary.com/browse/vermillion?s=t" xr:uid="{A4919B19-0BBE-4E78-99C9-A5D83C4F938B}"/>
    <hyperlink ref="C460" r:id="rId168" display="https://www.dictionary.com/browse/xanthous?s=t" xr:uid="{5E7ED695-6408-47CF-84C8-B3ABAB88A9F8}"/>
    <hyperlink ref="C851" r:id="rId169" display="https://www.dictionary.com/browse/bruit?s=t" xr:uid="{CE1F9DBD-3DDD-4179-956A-627D6B4DA8FD}"/>
    <hyperlink ref="C537" r:id="rId170" display="https://www.dictionary.com/browse/anent?s=t" xr:uid="{9BA044BE-50E0-4BA9-9510-235203D90E49}"/>
    <hyperlink ref="C2421" r:id="rId171" display="https://www.dictionary.com/browse/boor?s=t" xr:uid="{B7B56726-C904-46E3-9F32-ADD55DE1B910}"/>
    <hyperlink ref="C2422" r:id="rId172" display="https://www.dictionary.com/browse/bumptious?s=t" xr:uid="{E4B2E6E6-1717-43FE-A268-1AAE9661BB09}"/>
    <hyperlink ref="C2423" r:id="rId173" display="https://www.dictionary.com/browse/cavalier?s=t" xr:uid="{DE554ABC-91AB-4A3D-8232-6E4411F71114}"/>
    <hyperlink ref="C2424" r:id="rId174" display="https://www.dictionary.com/browse/contumely?s=t" xr:uid="{122808DE-5AEA-49F6-B344-70CAE2DA4F8A}"/>
    <hyperlink ref="C2426" r:id="rId175" display="https://www.dictionary.com/browse/deign?s=t" xr:uid="{04F0C406-D50C-43E8-9711-247B2A5E0D89}"/>
    <hyperlink ref="C2428" r:id="rId176" display="https://www.dictionary.com/browse/flout?s=t" xr:uid="{1BF1F5C8-B25B-4977-96AD-69DD65CFF824}"/>
    <hyperlink ref="C2433" r:id="rId177" display="https://www.dictionary.com/browse/hubris?s=t" xr:uid="{79C166D9-6BBC-4E25-A575-121D958EEA98}"/>
    <hyperlink ref="C2434" r:id="rId178" display="https://www.dictionary.com/browse/imperious?s=t" xr:uid="{9CC82878-3FF9-417E-8373-48E4B94CE021}"/>
    <hyperlink ref="C2435" r:id="rId179" display="https://www.dictionary.com/browse/overweening?s=t" xr:uid="{09722539-CF3E-4EE7-8001-6027551D5246}"/>
    <hyperlink ref="C2436" r:id="rId180" display="https://www.dictionary.com/browse/panjandrum?s=t" xr:uid="{D15CF2DA-1AC1-45BA-9709-3A56ADE04BA1}"/>
    <hyperlink ref="C2437" r:id="rId181" display="https://www.dictionary.com/browse/patronize?s=t" xr:uid="{BC46D337-F0B7-4CBA-A8B3-F753B1F7CE90}"/>
    <hyperlink ref="C2439" r:id="rId182" display="https://www.dictionary.com/browse/pharisaic?s=t" xr:uid="{ECA2C7B8-6E40-4F46-83D5-6712DAFB9047}"/>
    <hyperlink ref="C2443" r:id="rId183" display="https://www.dictionary.com/browse/prig?s=t" xr:uid="{510A3521-7859-47AD-A524-B6A58AA991B0}"/>
    <hyperlink ref="C2444" r:id="rId184" display="https://www.dictionary.com/browse/sanctimonious?s=t" xr:uid="{F6E4CE69-A678-4CA8-B46D-DFDD6D0E2510}"/>
    <hyperlink ref="C2446" r:id="rId185" display="https://www.dictionary.com/browse/snob?s=t" xr:uid="{F7A5CBBF-74A0-4045-AC0F-1DC51EBB41FA}"/>
    <hyperlink ref="C2448" r:id="rId186" display="https://www.dictionary.com/browse/supercilious?s=t" xr:uid="{960265A2-1210-429D-8250-78E122D25994}"/>
    <hyperlink ref="C2450" r:id="rId187" display="https://www.dictionary.com/browse/vouchsafe?s=t" xr:uid="{378A0949-2A38-47EE-8284-489D08B34D9F}"/>
    <hyperlink ref="C570" r:id="rId188" display="https://www.dictionary.com/browse/ambivalence?s=t" xr:uid="{37FE840B-FADB-40BF-8DF6-AF2A72206DEC}"/>
    <hyperlink ref="C572" r:id="rId189" display="https://www.dictionary.com/browse/antinomy?s=t" xr:uid="{1A368E57-AC48-4EB4-8FD9-C13BF719C6AB}"/>
    <hyperlink ref="C575" r:id="rId190" display="https://www.dictionary.com/browse/cryptic?s=t" xr:uid="{F587EDDA-82BA-4887-80D7-477D84F4FEEC}"/>
    <hyperlink ref="C576" r:id="rId191" display="https://www.dictionary.com/browse/dilemma?s=t" xr:uid="{6459BBFA-C338-48A2-B1E1-DDEDCAD8DD45}"/>
    <hyperlink ref="C573" r:id="rId192" display="https://www.dictionary.com/browse/bemused?s=t" xr:uid="{5AFA8140-C67D-4690-984E-8A4DA4BEB2DE}"/>
    <hyperlink ref="C979" r:id="rId193" display="https://www.dictionary.com/browse/conundrum?s=t" xr:uid="{B0D091B3-45D9-4790-A4EE-ECF702D22FC3}"/>
    <hyperlink ref="C579" r:id="rId194" display="https://www.dictionary.com/browse/enigma?s=t" xr:uid="{4CD54DE7-81A2-4096-8560-469AD15D0DB7}"/>
    <hyperlink ref="C581" r:id="rId195" display="https://www.dictionary.com/browse/flummox?s=t" xr:uid="{95DF9F56-6653-4A2E-84C5-3D03090695BE}"/>
    <hyperlink ref="C583" r:id="rId196" display="https://www.dictionary.com/browse/ironic?s=t" xr:uid="{E9BBD215-D361-43B7-8456-10002E55B9C9}"/>
    <hyperlink ref="C585" r:id="rId197" display="https://www.dictionary.com/browse/obfuscate?s=t" xr:uid="{8A4E0DF5-93DB-4CE0-9B04-1D92AEB855C3}"/>
    <hyperlink ref="C213" r:id="rId198" display="https://www.dictionary.com/browse/pother?s=t" xr:uid="{44451948-B25F-456B-8896-AC948B87D4D1}"/>
    <hyperlink ref="C987" r:id="rId199" display="https://www.dictionary.com/browse/rebus?s=t" xr:uid="{B27C2AFF-CB5F-4976-9A88-DB3016CC3CF9}"/>
    <hyperlink ref="C586" r:id="rId200" display="https://www.dictionary.com/browse/recondite?s=t" xr:uid="{80790095-023D-43F2-8E9F-3FFCF67CD9CB}"/>
    <hyperlink ref="C587" r:id="rId201" display="https://www.dictionary.com/browse/shunt?s=t" xr:uid="{AFC7C70C-35B8-4621-8E40-6B5C82C698F5}"/>
    <hyperlink ref="C589" r:id="rId202" display="https://www.dictionary.com/browse/welter?s=t" xr:uid="{13DA2D5E-5189-4809-9CA5-F5E7837C613A}"/>
    <hyperlink ref="C591" r:id="rId203" display="https://www.dictionary.com/browse/crucible?s=t" xr:uid="{928533B3-3220-4110-967A-AFCA056E0834}"/>
    <hyperlink ref="C595" r:id="rId204" display="https://www.dictionary.com/browse/hermetic?s=t" xr:uid="{E4FA5597-B3DC-4759-9552-2740E3E8FD5E}"/>
    <hyperlink ref="C597" r:id="rId205" display="https://www.dictionary.com/browse/pyx?s=t" xr:uid="{A6E79745-640D-422A-9F53-3EEFD5AA6973}"/>
    <hyperlink ref="C601" r:id="rId206" display="https://www.dictionary.com/browse/anomie?s=t" xr:uid="{4E8A585D-8CB5-49A9-A65D-DD9330D6C1D7}"/>
    <hyperlink ref="C605" r:id="rId207" display="https://www.dictionary.com/browse/culpable?s=t" xr:uid="{57ED18E9-5A77-4A72-8A3D-EEBCF10B74F1}"/>
    <hyperlink ref="C608" r:id="rId208" display="https://www.dictionary.com/browse/debauch?s=t" xr:uid="{2343AAB0-C518-4E41-82EC-AF813D2D1776}"/>
    <hyperlink ref="C609" r:id="rId209" display="https://www.dictionary.com/browse/egregious?s=t" xr:uid="{C583E52A-1B4F-4960-84D5-892754A069A0}"/>
    <hyperlink ref="C2053" r:id="rId210" display="https://www.dictionary.com/browse/epicene?s=t" xr:uid="{A655C459-8507-431C-8C2E-ACAA28F9CCBC}"/>
    <hyperlink ref="C1203" r:id="rId211" display="https://www.dictionary.com/browse/gauche?s=t" xr:uid="{4F89D40A-D5EB-4740-BA9D-3DB706F9760A}"/>
    <hyperlink ref="C616" r:id="rId212" display="https://www.dictionary.com/browse/ignominious?s=t" xr:uid="{B669D934-7AF6-404D-BB8D-4E52AEB5A05B}"/>
    <hyperlink ref="C618" r:id="rId213" display="https://www.dictionary.com/browse/inglorious?s=t" xr:uid="{B4BBEA61-8932-45E5-8B59-991281D7BD0C}"/>
    <hyperlink ref="C2158" r:id="rId214" display="https://www.dictionary.com/browse/picaresque?s=t" xr:uid="{7C461140-168E-4134-8430-D18932B330C5}"/>
    <hyperlink ref="C629" r:id="rId215" display="https://www.dictionary.com/browse/pusillanimous?s=ts" xr:uid="{8107A4BD-C172-4901-BCD4-680463E6EF33}"/>
    <hyperlink ref="C631" r:id="rId216" display="https://www.dictionary.com/browse/raffish?s=t" xr:uid="{1DA0624E-D506-47A1-A6AB-5C17B6BF66D6}"/>
    <hyperlink ref="C632" r:id="rId217" display="https://www.dictionary.com/browse/ragamuffin?s=t" xr:uid="{10BE80A8-1874-4E61-A0F3-A7182648A8B5}"/>
    <hyperlink ref="C634" r:id="rId218" display="https://www.dictionary.com/browse/recidivism?s=t" xr:uid="{7FAF7A00-1042-4649-B838-565DC8345F13}"/>
    <hyperlink ref="C639" r:id="rId219" display="https://www.dictionary.com/browse/scabrous?s=t" xr:uid="{A518AC2C-94F9-4CA7-BCCA-9F7354C3365F}"/>
    <hyperlink ref="C642" r:id="rId220" display="https://www.dictionary.com/browse/seamy?s=t" xr:uid="{841977B3-724C-40E2-99A5-AC6418E45B35}"/>
    <hyperlink ref="C645" r:id="rId221" display="https://www.dictionary.com/browse/sordid?s=t" xr:uid="{A83BE87C-C298-4AA1-811F-A6A9186EFD3F}"/>
    <hyperlink ref="C648" r:id="rId222" display="https://www.dictionary.com/browse/turpitude?s=t" xr:uid="{D8DB1950-94FF-47AD-BD66-606315920FB2}"/>
    <hyperlink ref="C649" r:id="rId223" display="https://www.dictionary.com/browse/unconscionable?s=t" xr:uid="{946CD375-5015-4E57-B343-75146577E538}"/>
    <hyperlink ref="C655" r:id="rId224" display="https://www.dictionary.com/browse/amphora?s=t" xr:uid="{F327BDD3-E2EE-478A-BB59-47C6AB246427}"/>
    <hyperlink ref="C658" r:id="rId225" display="https://www.dictionary.com/browse/buhl?s=t" xr:uid="{F80BDD24-54F8-4621-A8FF-D064FD00E712}"/>
    <hyperlink ref="C659" r:id="rId226" display="https://www.dictionary.com/browse/carafe?s=t" xr:uid="{6F59BABC-6061-4AE6-9F1C-7524D45A954E}"/>
    <hyperlink ref="C660" r:id="rId227" display="https://www.dictionary.com/browse/chalice?s=t" xr:uid="{F27B5A86-2035-43D7-8F93-D84F7F20A4A2}"/>
    <hyperlink ref="C661" r:id="rId228" display="https://www.dictionary.com/browse/colander?s=t" xr:uid="{3D3BA83F-82FC-4BBD-B0F5-DAF490E0CB9E}"/>
    <hyperlink ref="C402" r:id="rId229" display="https://www.dictionary.com/browse/coronet?s=t" xr:uid="{046AC372-6D6D-4383-BFF6-D1EBD7D3BCA2}"/>
    <hyperlink ref="C592" r:id="rId230" display="https://www.dictionary.com/browse/cruet?s=t" xr:uid="{77FDC728-B2EC-4F98-83A6-7EB16D0E8AC3}"/>
    <hyperlink ref="C664" r:id="rId231" display="https://www.dictionary.com/browse/intaglio?s=t" xr:uid="{FED0D7E2-2C7D-4B0D-AE0D-71713B00C518}"/>
    <hyperlink ref="C665" r:id="rId232" display="https://www.dictionary.com/browse/limn?s=t" xr:uid="{C960DC28-0B96-477E-B8D1-8A3A60FA8F39}"/>
    <hyperlink ref="C669" r:id="rId233" display="https://www.dictionary.com/browse/pannier?s=t" xr:uid="{1F5DAC6E-E3D4-443B-BD70-B33A06FE1AEB}"/>
    <hyperlink ref="C670" r:id="rId234" display="https://www.dictionary.com/browse/parquetry?s=t" xr:uid="{ADBDDE22-76E6-4157-AF16-66AF7B926BCE}"/>
    <hyperlink ref="C457" r:id="rId235" display="https://www.dictionary.com/browse/translucent?s=t" xr:uid="{EC0455D5-6479-4D5C-AF17-B59426C4446C}"/>
    <hyperlink ref="C672" r:id="rId236" display="https://www.dictionary.com/browse/agonistic?s=t" xr:uid="{D3ECC37B-21BD-4C96-AAAE-961588753F30}"/>
    <hyperlink ref="C2466" r:id="rId237" display="https://www.dictionary.com/browse/billingsgate?s=t" xr:uid="{A84067E7-F2B8-456C-A2D7-ED72A5E7817D}"/>
    <hyperlink ref="C673" r:id="rId238" display="https://www.dictionary.com/browse/brickbat?s=t" xr:uid="{68A076A8-6C59-4705-9DA4-1E385F1C6C1C}"/>
    <hyperlink ref="C674" r:id="rId239" display="https://www.dictionary.com/browse/calumny?s=t" xr:uid="{C9AB8CA4-4C93-4894-8D46-6D129826F6FA}"/>
    <hyperlink ref="C675" r:id="rId240" display="https://www.dictionary.com/browse/captious?s=t" xr:uid="{AF4F4440-4936-4606-9211-EA8C4B998C53}"/>
    <hyperlink ref="C676" r:id="rId241" display="https://www.dictionary.com/browse/castigate?s=t" xr:uid="{21A93012-646D-4CBE-9633-91A8F2877EF6}"/>
    <hyperlink ref="C677" r:id="rId242" display="https://www.dictionary.com/browse/denigrate?s=t" xr:uid="{E1EA1EAE-854B-48ED-A39E-170DA6EA2136}"/>
    <hyperlink ref="C678" r:id="rId243" display="https://www.dictionary.com/browse/excoriate?s=t" xr:uid="{680E0CFA-E149-461C-9BD3-4099EE2F1BB9}"/>
    <hyperlink ref="C679" r:id="rId244" display="https://www.dictionary.com/browse/fusillade?s=t" xr:uid="{A308D89E-D7FF-4C5B-B17F-EA227B2205FA}"/>
    <hyperlink ref="C1360" r:id="rId245" display="https://www.dictionary.com/browse/gravamen?s=t" xr:uid="{FBDB1243-E985-41C3-B20E-1CBD59B7BD95}"/>
    <hyperlink ref="C680" r:id="rId246" xr:uid="{0D6111FE-6D7D-469A-9FDC-FF03E7F7FAC7}"/>
    <hyperlink ref="C682" r:id="rId247" display="https://www.dictionary.com/browse/innuendo?s=t" xr:uid="{F6B902D9-17A4-4AB1-A2E5-F4961F5B79F8}"/>
    <hyperlink ref="C683" r:id="rId248" display="https://www.dictionary.com/browse/lambast?s=t" xr:uid="{8F1BDDF1-F721-4030-BC68-DA2144B494A2}"/>
    <hyperlink ref="C685" r:id="rId249" display="https://www.dictionary.com/browse/objurgate?s=t" xr:uid="{51155485-F8E7-4635-B05C-BBF11B40D7AE}"/>
    <hyperlink ref="C686" r:id="rId250" display="https://www.dictionary.com/browse/obloquy?s=t" xr:uid="{28359E94-3A0E-4A28-BC31-230E867E56C7}"/>
    <hyperlink ref="C687" r:id="rId251" display="https://www.dictionary.com/browse/opprobrium?s=t" xr:uid="{8BDDD0CA-1B3D-4D82-A25B-438AD48F62D1}"/>
    <hyperlink ref="C688" r:id="rId252" display="https://www.dictionary.com/browse/pasquinade?s=t" xr:uid="{C8F358C4-CD5D-4492-A09B-C3902E6E0188}"/>
    <hyperlink ref="C689" r:id="rId253" display="https://www.dictionary.com/browse/pejorative?s=t" xr:uid="{4EA2E696-FCA1-4221-BEED-722FCEE7F36B}"/>
    <hyperlink ref="C690" r:id="rId254" display="https://www.dictionary.com/browse/pillory?s=t" xr:uid="{BC788041-8376-4B36-87A0-106667185874}"/>
    <hyperlink ref="C692" r:id="rId255" display="https://www.dictionary.com/browse/recrimination?s=t" xr:uid="{0F2810A1-A058-4078-BC6B-8FB7251961C3}"/>
    <hyperlink ref="C693" r:id="rId256" display="https://www.dictionary.com/browse/reproach?s=t" xr:uid="{DCBA6897-D139-42F9-9892-781A6BD3B425}"/>
    <hyperlink ref="C696" r:id="rId257" display="https://www.dictionary.com/browse/scarify?s=t" xr:uid="{7D2863AC-21AF-4FA1-AAF7-A7F8D0405B2E}"/>
    <hyperlink ref="C698" r:id="rId258" display="https://www.dictionary.com/browse/stricture?s=t" xr:uid="{458AE469-B862-447C-9D65-355CEFA66794}"/>
    <hyperlink ref="C699" r:id="rId259" display="https://www.dictionary.com/browse/traduce?s=t" xr:uid="{760850F4-4A80-4C52-A00D-214AA015D05E}"/>
    <hyperlink ref="C700" r:id="rId260" display="https://www.dictionary.com/browse/vitriolic?s=t" xr:uid="{F7345F5B-6807-4CD5-BE42-8C41F6E15A3E}"/>
    <hyperlink ref="C701" r:id="rId261" xr:uid="{C4CF804A-B5E2-4913-B6F7-C2939F56313F}"/>
    <hyperlink ref="C702" r:id="rId262" display="https://www.dictionary.com/browse/baleful?s=t" xr:uid="{4F8108D0-D77A-4C4A-A69B-A6947139138E}"/>
    <hyperlink ref="C703" r:id="rId263" display="https://www.dictionary.com/browse/baneful?s=t" xr:uid="{2488D71B-31A7-4EF6-8D7D-2A6A7CBA6D90}"/>
    <hyperlink ref="C706" r:id="rId264" display="https://www.dictionary.com/browse/extremity?s=t" xr:uid="{83D48894-94B9-407D-AD4A-C8DD0FDADBF5}"/>
    <hyperlink ref="C707" r:id="rId265" display="https://www.dictionary.com/browse/inimical?s=t" xr:uid="{37A8D357-1701-4A45-B70A-E964A02CF669}"/>
    <hyperlink ref="C709" r:id="rId266" display="https://www.dictionary.com/browse/minatory?s=t" xr:uid="{4542E849-16DF-4724-AE6A-EB365C6579FF}"/>
    <hyperlink ref="C711" r:id="rId267" display="https://www.dictionary.com/browse/parlous?s=t" xr:uid="{EBC29A64-0A8F-496C-9CEB-5C78CA35F06A}"/>
    <hyperlink ref="C2171" r:id="rId268" display="https://www.dictionary.com/browse/redoubtable?s=t" xr:uid="{8AA7902C-84EA-4F9B-92F7-595BDD5DEB35}"/>
    <hyperlink ref="C2090" r:id="rId269" display="https://www.dictionary.com/browse/serpentine?s=t" xr:uid="{536CF2C1-D007-4E80-86FB-CD54E6EDCCD9}"/>
    <hyperlink ref="C713" r:id="rId270" display="https://www.dictionary.com/browse/virulent?s=t" xr:uid="{39349066-FB95-4A9D-9746-45B00015566C}"/>
    <hyperlink ref="C715" r:id="rId271" display="https://www.dictionary.com/browse/catacomb?s=t" xr:uid="{90591BED-80E7-4707-ACC9-2A08B14FC4A7}"/>
    <hyperlink ref="C716" r:id="rId272" display="https://www.dictionary.com/browse/catafalque?s=t" xr:uid="{AA16B467-06B0-496D-8C8B-043ADD4D5B4B}"/>
    <hyperlink ref="C720" r:id="rId273" display="https://www.dictionary.com/browse/necromancy?s=t" xr:uid="{F509E02A-AB96-4F62-A71C-53750266CE3E}"/>
    <hyperlink ref="C721" r:id="rId274" display="https://www.dictionary.com/browse/noyade?s=t" xr:uid="{15EDE528-8069-4892-B5FD-0F3110E3708A}"/>
    <hyperlink ref="C722" r:id="rId275" display="https://www.dictionary.com/browse/obsequy?s=t" xr:uid="{F1D0C76E-5254-4F76-9099-5846D56ECEBB}"/>
    <hyperlink ref="C656" r:id="rId276" display="https://www.dictionary.com/browse/bedeck?s=t" xr:uid="{4262198B-4AE9-4CB9-83F5-5AB4A90FAABD}"/>
    <hyperlink ref="C727" r:id="rId277" display="https://www.dictionary.com/browse/abjure?s=t" xr:uid="{C21439EB-20BE-4CE6-A71B-E58A640A43DE}"/>
    <hyperlink ref="C728" r:id="rId278" display="https://www.dictionary.com/browse/abnegate?s=t" xr:uid="{9490A054-62D4-4C54-AB84-651709B69D18}"/>
    <hyperlink ref="C730" r:id="rId279" display="https://www.dictionary.com/browse/cashier?s=t" xr:uid="{E66258BE-61F9-48E7-B9AF-26917D62C4D4}"/>
    <hyperlink ref="C731" r:id="rId280" display="https://www.dictionary.com/browse/controvert?s=t" xr:uid="{34485A0E-F5F2-4A90-99CB-383039A75294}"/>
    <hyperlink ref="C1352" r:id="rId281" display="https://www.dictionary.com/browse/demur?s=t" xr:uid="{EA32A85E-F683-4B09-A6DA-42F869A5AF21}"/>
    <hyperlink ref="C771" r:id="rId282" display="https://www.dictionary.com/browse/forswear?s=t" xr:uid="{7CAC095A-6B06-4167-BCF1-FA9DBFB9445C}"/>
    <hyperlink ref="C734" r:id="rId283" display="https://www.dictionary.com/browse/gainsay?s=t" xr:uid="{32447413-C0E9-4F03-9129-DB932797376D}"/>
    <hyperlink ref="C735" r:id="rId284" display="https://www.dictionary.com/browse/incredulous?s=t" xr:uid="{E5B1D356-CD27-4B63-87E4-1DC19318175A}"/>
    <hyperlink ref="C736" r:id="rId285" display="https://www.dictionary.com/browse/rebuff?s=t" xr:uid="{106414F5-1288-4563-A18B-DDB60EB35D40}"/>
    <hyperlink ref="C738" r:id="rId286" display="https://www.dictionary.com/browse/recant?s=t" xr:uid="{6CC5BD57-068F-4FB6-B6A6-B282F4949A52}"/>
    <hyperlink ref="C739" r:id="rId287" display="https://www.dictionary.com/browse/repudiate?s=t" xr:uid="{80379E66-C8D4-4969-9E52-650BE51B7918}"/>
    <hyperlink ref="C740" r:id="rId288" display="https://www.dictionary.com/browse/scout?s=t" xr:uid="{D7754022-E39D-4525-992A-21B67C791405}"/>
    <hyperlink ref="C741" r:id="rId289" display="https://www.dictionary.com/browse/disparity?s=t" xr:uid="{B9636D29-8D0C-4A92-9472-803022E86268}"/>
    <hyperlink ref="C1697" r:id="rId290" display="https://www.dictionary.com/browse/numinous?s=t" xr:uid="{9900A630-A13C-4966-B056-75EA37E752A3}"/>
    <hyperlink ref="C743" r:id="rId291" display="https://www.dictionary.com/browse/obverse?s=t" xr:uid="{019C03CC-CF61-4BC0-A1C3-4953E6ECE86B}"/>
    <hyperlink ref="C744" r:id="rId292" display="https://www.dictionary.com/browse/preternatural?s=t" xr:uid="{40C3278D-BE62-4A15-8997-104FE98C0F62}"/>
    <hyperlink ref="C745" r:id="rId293" display="https://www.dictionary.com/browse/afferent?s=t" xr:uid="{073AF553-BE90-48AF-B010-8D5BEF3CA1E1}"/>
    <hyperlink ref="C746" r:id="rId294" display="https://www.dictionary.com/browse/bathos?s=t" xr:uid="{482D675B-37CF-4357-90DB-D25D4DA71FA6}"/>
    <hyperlink ref="C748" r:id="rId295" display="https://www.dictionary.com/browse/declension?s=t" xr:uid="{3FD9A3D0-A50F-41C4-AF02-F2F4CB17BB14}"/>
    <hyperlink ref="C1184" r:id="rId296" display="https://www.dictionary.com/browse/euthenics?s=t" xr:uid="{EE576A33-3E50-47FF-AF61-F56A6DCC9A07}"/>
    <hyperlink ref="C749" r:id="rId297" display="https://www.dictionary.com/browse/pendulous?s=t" xr:uid="{AAB027B7-5890-44D8-A153-CA6E3C684AD5}"/>
    <hyperlink ref="C751" r:id="rId298" display="https://www.dictionary.com/browse/yaw?s=t" xr:uid="{AC935140-C914-400D-B4B8-1891DB62FD78}"/>
    <hyperlink ref="C752" r:id="rId299" display="https://www.dictionary.com/browse/feculent?s=t" xr:uid="{865C9DF8-73E1-48D6-B01A-A642770A1105}"/>
    <hyperlink ref="C753" r:id="rId300" display="https://www.dictionary.com/browse/fuliginous?s=t" xr:uid="{9D3251FE-A3AE-4E75-ACA7-CD34B1637113}"/>
    <hyperlink ref="C755" r:id="rId301" display="https://www.dictionary.com/browse/roil?s=t" xr:uid="{C2B9B798-26D2-429A-906B-913BC4A58A57}"/>
    <hyperlink ref="C756" r:id="rId302" display="https://www.dictionary.com/browse/sully?s=t" xr:uid="{4AF8DE02-E086-4D9E-9E76-5C43BC2AB7EA}"/>
    <hyperlink ref="C757" r:id="rId303" display="https://www.dictionary.com/browse/agitprop?s=t" xr:uid="{D50157D0-107C-45E5-84B6-E9B42237A01C}"/>
    <hyperlink ref="C758" r:id="rId304" display="https://www.dictionary.com/browse/artifice?s=t" xr:uid="{7A669854-F93C-4413-A7F2-66BA027B3DA5}"/>
    <hyperlink ref="C759" r:id="rId305" display="https://www.dictionary.com/browse/blandishment?s=t" xr:uid="{E0AE9170-0B1A-46A7-B9A7-8428298498B6}"/>
    <hyperlink ref="C761" r:id="rId306" display="https://www.dictionary.com/browse/cajole?s=t" xr:uid="{04BD8EBC-2233-4A3F-9833-3D1E5F3B0FA4}"/>
    <hyperlink ref="C762" r:id="rId307" display="https://www.dictionary.com/browse/chiromancy?s=t" xr:uid="{B2585C74-C4FD-478A-A742-EDDB4F4EDA7E}"/>
    <hyperlink ref="C763" r:id="rId308" display="https://www.dictionary.com/browse/cozen?s=t" xr:uid="{2CCD2337-D9F7-446E-B179-33F63023A832}"/>
    <hyperlink ref="C912" r:id="rId309" display="https://www.dictionary.com/browse/credulous?s=t" xr:uid="{115FD220-0E0F-4970-92F1-6FA509C48FE9}"/>
    <hyperlink ref="C768" r:id="rId310" display="https://www.dictionary.com/browse/duplicity?s=t" xr:uid="{0C236042-6BB6-44A6-B428-D93B8A242D53}"/>
    <hyperlink ref="C769" r:id="rId311" display="https://www.dictionary.com/browse/fabulate?s=t" xr:uid="{509C21AC-3539-4C2B-A30A-243A18D22470}"/>
    <hyperlink ref="C770" r:id="rId312" display="https://www.dictionary.com/browse/foist?s=t" xr:uid="{E17CB432-B3E9-4911-85A0-11D3B8FE0197}"/>
    <hyperlink ref="C773" r:id="rId313" display="https://www.dictionary.com/browse/guile?s=t" xr:uid="{B9454905-E4F8-46E7-BFC3-AC0810A76FD8}"/>
    <hyperlink ref="C775" r:id="rId314" display="https://www.dictionary.com/browse/histrionic?s=t" xr:uid="{31C6B7B7-9B4D-4D9F-8FB5-2AA470AEE779}"/>
    <hyperlink ref="C776" r:id="rId315" display="https://www.dictionary.com/browse/imposture?s=t" xr:uid="{9DE5961B-F761-4CF7-8C1B-2DE23A101A48}"/>
    <hyperlink ref="C708" r:id="rId316" display="https://www.dictionary.com/browse/insidious?s=t" xr:uid="{5D1DD3AF-82CD-45D3-AB1A-EC71DA3BB603}"/>
    <hyperlink ref="C777" r:id="rId317" display="https://www.dictionary.com/browse/inveigle?s=t" xr:uid="{19D5071E-781C-4E66-BD0C-36AE51EC8D67}"/>
    <hyperlink ref="C778" r:id="rId318" display="https://www.dictionary.com/browse/janus-faced?s=t" xr:uid="{4749C716-C241-485C-884B-9E2346D40144}"/>
    <hyperlink ref="C779" r:id="rId319" display="https://www.dictionary.com/browse/machiavellian?s=t" xr:uid="{812B3231-28E4-4F5C-862D-82B6C705AB33}"/>
    <hyperlink ref="C782" r:id="rId320" display="https://www.dictionary.com/browse/obliquity?s=t" xr:uid="{83A9AFD7-0134-4AE5-8862-8119B7FA9249}"/>
    <hyperlink ref="C784" r:id="rId321" display="https://www.dictionary.com/browse/perfidy?s=t" xr:uid="{46A5C02D-B0D9-4151-940E-12E7995886C8}"/>
    <hyperlink ref="C785" r:id="rId322" display="https://www.dictionary.com/browse/plagiarize?s=t" xr:uid="{CFD5DE56-819B-443F-A4B0-BDF68FBE1787}"/>
    <hyperlink ref="C786" r:id="rId323" display="https://www.dictionary.com/browse/poseur?s=t" xr:uid="{B13FE43E-2416-45C3-9DFB-9E38FE488881}"/>
    <hyperlink ref="C787" r:id="rId324" display="https://www.dictionary.com/browse/prevaricate?s=t" xr:uid="{0B3EE21F-6725-4B41-AEB0-B0A4B65C0ACC}"/>
    <hyperlink ref="C789" r:id="rId325" display="https://www.dictionary.com/browse/surreptitious?s=t" xr:uid="{99DBAADB-9339-4335-AE3D-0B984E0289C0}"/>
    <hyperlink ref="C790" r:id="rId326" display="https://www.dictionary.com/browse/taradiddle?s=t" xr:uid="{098143A6-CFB1-41E7-B8FC-3FB94A8E0D9F}"/>
    <hyperlink ref="C794" r:id="rId327" display="https://www.dictionary.com/browse/unctuous?s=t" xr:uid="{E496DF53-BF97-48A4-BD2C-2CC4F1F4FFAD}"/>
    <hyperlink ref="C797" r:id="rId328" display="https://www.dictionary.com/browse/besotted?s=t" xr:uid="{B185CA20-03DB-48BB-BDB6-309F5BB101D8}"/>
    <hyperlink ref="C798" r:id="rId329" display="https://www.dictionary.com/browse/bibulous?s=t" xr:uid="{18AAB15D-1A19-4874-949C-1040D44D6638}"/>
    <hyperlink ref="C799" r:id="rId330" display="https://www.dictionary.com/browse/caudle?s=t" xr:uid="{813174BA-0B80-4C1E-8E50-9D297C59D929}"/>
    <hyperlink ref="C800" r:id="rId331" display="https://www.dictionary.com/browse/crapulous?s=t" xr:uid="{6D2F1EB6-A70D-4043-B8EE-B58A7B45F280}"/>
    <hyperlink ref="C801" r:id="rId332" display="https://www.dictionary.com/browse/grog?s=t" xr:uid="{16E44670-DF50-4EFE-86FC-F8AB17D89AFA}"/>
    <hyperlink ref="C802" r:id="rId333" display="https://www.dictionary.com/browse/imbibe?s=t" xr:uid="{DE73C93E-055A-4507-8381-F815382B41EB}"/>
    <hyperlink ref="C803" r:id="rId334" display="https://www.dictionary.com/browse/libation?s=t" xr:uid="{57518554-58FE-4DF7-8273-349F8D4E9903}"/>
    <hyperlink ref="C804" r:id="rId335" display="https://www.dictionary.com/browse/mead?s=t" xr:uid="{18F362A8-3D8E-44F8-8659-2B37E8869744}"/>
    <hyperlink ref="C805" r:id="rId336" display="https://www.dictionary.com/browse/oolong?s=t" xr:uid="{E7834AEB-E2BB-4028-AA08-F57B46C70D40}"/>
    <hyperlink ref="C806" r:id="rId337" display="https://www.dictionary.com/browse/pixilated?s=t" xr:uid="{AF48950E-78B3-49E8-8CE5-7244A82E3FEE}"/>
    <hyperlink ref="C807" r:id="rId338" display="https://www.dictionary.com/browse/quaff?s=t" xr:uid="{B227EECB-2148-4019-9B91-900633A19FE2}"/>
    <hyperlink ref="C808" r:id="rId339" display="https://www.dictionary.com/browse/tope?s=t" xr:uid="{ECEDE4EE-29A8-4F16-ABB1-69FF98B3EA42}"/>
    <hyperlink ref="C809" r:id="rId340" display="https://www.dictionary.com/browse/zymurgy?s=t" xr:uid="{751A12E7-6E7D-4EFE-A80D-2976A786C58A}"/>
    <hyperlink ref="C810" r:id="rId341" display="https://www.dictionary.com/browse/agog?s=t" xr:uid="{F34B1BD2-E9D4-456D-8CC4-3D7060AF998E}"/>
    <hyperlink ref="C811" r:id="rId342" display="https://www.dictionary.com/browse/alacrity?s=t" xr:uid="{6DCF542D-93C6-4B4B-9485-C1A84E58E3E0}"/>
    <hyperlink ref="C813" r:id="rId343" display="https://www.dictionary.com/browse/avid?s=t" xr:uid="{E7FDA5FE-E2C7-4F21-BC47-6E4C1E763E77}"/>
    <hyperlink ref="C815" r:id="rId344" display="https://www.dictionary.com/browse/ebullient?s=t" xr:uid="{691A91F8-6B24-483C-B4D9-B0B28BD716EA}"/>
    <hyperlink ref="C818" r:id="rId345" display="https://www.dictionary.com/browse/fervid?s=t" xr:uid="{1323A6FE-B3A8-4648-9D18-16114072B31D}"/>
    <hyperlink ref="C819" r:id="rId346" display="https://www.dictionary.com/browse/panache?s=t" xr:uid="{7E32060A-41AB-4E00-B033-ACBD061C5C43}"/>
    <hyperlink ref="C820" r:id="rId347" display="https://www.dictionary.com/browse/verve?s=t" xr:uid="{7C2FC295-BFAA-409F-A0B6-1C5B2FC8B106}"/>
    <hyperlink ref="C821" r:id="rId348" display="https://www.dictionary.com/browse/yen?s=t" xr:uid="{7D60FCDC-95A8-4917-A178-F502ABDC6832}"/>
    <hyperlink ref="C823" r:id="rId349" display="https://www.dictionary.com/browse/dilate?s=t" xr:uid="{B202A033-C599-4869-A492-DCD82859C41D}"/>
    <hyperlink ref="C824" r:id="rId350" display="https://www.dictionary.com/browse/distend?s=t" xr:uid="{15977145-9FCB-468F-BF82-65C32A517658}"/>
    <hyperlink ref="C825" r:id="rId351" display="https://www.dictionary.com/browse/eke?s=t" xr:uid="{8AF28B73-23FF-4D8D-80AF-3AFF128E2A1C}"/>
    <hyperlink ref="C469" r:id="rId352" display="https://www.dictionary.com/browse/expatiate?s=t" xr:uid="{6EBA9E1C-1752-4AEC-B935-39C5CF8E2E52}"/>
    <hyperlink ref="C827" r:id="rId353" display="https://www.dictionary.com/browse/tumescent?s=t" xr:uid="{BFF0320E-83F6-4E2C-81C0-8C7FA5A817D3}"/>
    <hyperlink ref="C830" r:id="rId354" display="https://www.dictionary.com/browse/fete?s=t" xr:uid="{6D92C8B3-BC01-4FCC-987C-F2D516E70C05}"/>
    <hyperlink ref="C610" r:id="rId355" display="https://www.dictionary.com/browse/enormity?s=t" xr:uid="{2150C4E6-E702-49BE-B316-9C039481C314}"/>
    <hyperlink ref="C611" r:id="rId356" display="https://www.dictionary.com/browse/execrable?s=t" xr:uid="{A4AFDDCD-E8EA-4839-BE4B-8A618D46A8FD}"/>
    <hyperlink ref="C613" r:id="rId357" display="https://www.dictionary.com/browse/flagitious?s=t" xr:uid="{6C971633-4946-4080-A4A5-3599D010C4D9}"/>
    <hyperlink ref="C617" r:id="rId358" display="https://www.dictionary.com/browse/immane?s=t" xr:uid="{C0ED5C8B-5174-4C52-A1E7-92940620F998}"/>
    <hyperlink ref="C619" r:id="rId359" display="https://www.dictionary.com/browse/iniquity?s=t" xr:uid="{51DA8477-295E-4B5C-8597-B5FB176CECED}"/>
    <hyperlink ref="C627" r:id="rId360" display="https://www.dictionary.com/browse/peccant?s=t" xr:uid="{0C047CAE-843C-4038-9845-5A88B8D4402D}"/>
    <hyperlink ref="C628" r:id="rId361" display="https://www.dictionary.com/browse/profligate?s=t" xr:uid="{CBD0FE24-EA2A-4A01-9369-9416CA918129}"/>
    <hyperlink ref="C834" r:id="rId362" display="https://www.dictionary.com/browse/ado?s=t" xr:uid="{904993B5-9F37-4C6C-B439-1CF3145AFBCE}"/>
    <hyperlink ref="C836" r:id="rId363" display="https://www.dictionary.com/browse/frenetic?s=t" xr:uid="{1B782DD4-0A96-4877-BD1B-8533627E97FF}"/>
    <hyperlink ref="C839" r:id="rId364" display="https://www.dictionary.com/browse/hubbub?s=t" xr:uid="{E5980043-D04E-4F50-9078-21B460F2DD68}"/>
    <hyperlink ref="C842" r:id="rId365" display="https://www.dictionary.com/browse/zeal?s=t" xr:uid="{6DFBC076-20E6-4ADD-B7ED-BDEDF7E01BF9}"/>
    <hyperlink ref="C843" r:id="rId366" display="https://www.dictionary.com/browse/extant?s=t" xr:uid="{8BB96D6A-B6A4-46E0-A655-C958BA393BFE}"/>
    <hyperlink ref="C845" r:id="rId367" display="https://www.dictionary.com/browse/palpable?s=t" xr:uid="{D2639081-9782-4969-969F-7FE3C420EF0E}"/>
    <hyperlink ref="C850" r:id="rId368" display="https://www.dictionary.com/browse/viable?s=t" xr:uid="{44FAA180-26EE-4B3D-9E78-B82ACB3B48DE}"/>
    <hyperlink ref="C853" r:id="rId369" display="https://www.dictionary.com/browse/debunk?s=t" xr:uid="{A7C4E09E-DD10-461F-A5E1-3903548AB8A9}"/>
    <hyperlink ref="C854" r:id="rId370" display="https://www.dictionary.com/browse/denude?s=t" xr:uid="{3A5730FE-0EB6-4B64-A781-2D1D7CAC932B}"/>
    <hyperlink ref="C857" r:id="rId371" display="https://www.dictionary.com/browse/accretion?s=t" xr:uid="{2E1B0A1E-1EA1-4AAE-AFAE-F436DF06D463}"/>
    <hyperlink ref="C858" r:id="rId372" display="https://www.dictionary.com/browse/adjunct?s=t" xr:uid="{56F738DC-B689-4FFC-9D4F-7B0ADDDA475A}"/>
    <hyperlink ref="C859" r:id="rId373" display="https://www.dictionary.com/browse/adscititious?s=t" xr:uid="{88B86FD3-8F4F-4C1A-8F9A-8B911F43C393}"/>
    <hyperlink ref="C860" r:id="rId374" display="https://www.dictionary.com/browse/appanage?s=t" xr:uid="{F3D9043C-7D4D-4C4F-9ACA-463F051F0227}"/>
    <hyperlink ref="C863" r:id="rId375" display="https://www.dictionary.com/browse/de-trop?s=t" xr:uid="{53D826C9-D9B3-41BE-ABAB-2C824E96BAA2}"/>
    <hyperlink ref="C614" r:id="rId376" display="https://www.dictionary.com/browse/fulsome?s=t" xr:uid="{829835A4-2220-44FF-84BE-3D5D435648F6}"/>
    <hyperlink ref="C865" r:id="rId377" display="https://www.dictionary.com/browse/gratuitous?s=t" xr:uid="{674164CD-77D4-4BF9-9183-0263D0B2A12C}"/>
    <hyperlink ref="C866" r:id="rId378" display="https://www.dictionary.com/browse/nimiety?s=t" xr:uid="{A8B992A1-F0B4-4366-BC5C-FE9937F28F9A}"/>
    <hyperlink ref="C867" r:id="rId379" display="https://www.dictionary.com/browse/perquisite?s=t" xr:uid="{22AFB9A5-11ED-4057-ABA3-2F1B33567CEB}"/>
    <hyperlink ref="C870" r:id="rId380" display="https://www.dictionary.com/browse/supererogatory?s=t" xr:uid="{E03DF7EA-FF32-4E79-89FA-5E6E6972061B}"/>
    <hyperlink ref="C872" r:id="rId381" display="https://www.dictionary.com/browse/supernumerary?s=t" xr:uid="{0F0A6FC6-AAD1-4245-B2C1-8A020040EAE6}"/>
    <hyperlink ref="C873" r:id="rId382" display="https://www.dictionary.com/browse/surfeit?s=t" xr:uid="{B352AD6F-CAB5-4FF8-8206-261BA9156867}"/>
    <hyperlink ref="C874" r:id="rId383" display="https://www.dictionary.com/browse/adduce?s=t" xr:uid="{91FA70B7-B0E0-4F7D-9A10-87D375732196}"/>
    <hyperlink ref="C875" r:id="rId384" display="https://www.dictionary.com/browse/apodictic?s=t" xr:uid="{A1250AC0-25EF-447C-9BB7-C252E3C68A38}"/>
    <hyperlink ref="C876" r:id="rId385" display="https://www.dictionary.com/browse/arrant?s=t" xr:uid="{3361EE77-420E-44F6-87EB-C399E0A04CAC}"/>
    <hyperlink ref="C878" r:id="rId386" display="https://www.dictionary.com/browse/axiomatic?s=t" xr:uid="{9DC86877-4974-4EB6-862D-D72C336DB347}"/>
    <hyperlink ref="C880" r:id="rId387" display="https://www.dictionary.com/browse/cogent?s=t" xr:uid="{6825A575-5D2F-4943-98AA-44BCFE41FEA4}"/>
    <hyperlink ref="C881" r:id="rId388" display="https://www.dictionary.com/browse/confute?s=t" xr:uid="{287F04F9-3F2B-455B-A6F2-EE822B076E01}"/>
    <hyperlink ref="C882" r:id="rId389" display="https://www.dictionary.com/browse/corollary?s=t" xr:uid="{55F8D167-7822-4CD1-859B-BBA757D59BFD}"/>
    <hyperlink ref="C1358" r:id="rId390" display="https://www.dictionary.com/browse/exculpate?s=t" xr:uid="{22CECF6E-2BE4-494E-A8EA-509CA52785AE}"/>
    <hyperlink ref="C883" r:id="rId391" display="https://www.dictionary.com/browse/indubitable?s=t" xr:uid="{58949BD3-8412-45A0-8313-960B8535414B}"/>
    <hyperlink ref="C884" r:id="rId392" display="https://www.dictionary.com/browse/lemma?s=t" xr:uid="{8469F9B1-AD08-4154-8145-FF173F243F68}"/>
    <hyperlink ref="C885" r:id="rId393" display="https://www.dictionary.com/browse/postulate?s=t" xr:uid="{5B15014D-97C6-46BB-86DF-73BC8A4A69F6}"/>
    <hyperlink ref="C886" r:id="rId394" display="https://www.dictionary.com/browse/refute?s=t" xr:uid="{B2F0EC9B-8ACE-445A-AA91-1116F1AA354B}"/>
    <hyperlink ref="C887" r:id="rId395" display="https://www.dictionary.com/browse/warrant?s=t" xr:uid="{3982F130-B6B4-44BE-A720-3469132D41A6}"/>
    <hyperlink ref="C910" r:id="rId396" display="https://www.dictionary.com/browse/trumpery?s=t" xr:uid="{A70DB809-6BB4-4CC7-B880-4071807B7415}"/>
    <hyperlink ref="C889" r:id="rId397" display="https://www.dictionary.com/browse/barmecidal?s=t" xr:uid="{C25BC83E-6924-4402-83F1-FDA089AEAC90}"/>
    <hyperlink ref="C890" r:id="rId398" display="https://www.dictionary.com/browse/belie?s=t" xr:uid="{26364F20-6CB6-4C12-863B-E2E8A606C34D}"/>
    <hyperlink ref="C891" r:id="rId399" display="https://www.dictionary.com/browse/canard?s=t" xr:uid="{6F89C0D7-19C6-4092-9713-C431059F9BD2}"/>
    <hyperlink ref="C893" r:id="rId400" display="https://www.dictionary.com/browse/casuistry?s=t" xr:uid="{2F3681A4-71BB-41C2-8C3B-77A37A1DE247}"/>
    <hyperlink ref="C896" r:id="rId401" display="https://www.dictionary.com/browse/ersatz?s=t" xr:uid="{16EE3CD6-4CF8-4EEC-81EB-D833664545F6}"/>
    <hyperlink ref="C897" r:id="rId402" display="https://www.dictionary.com/browse/factitious?s=t" xr:uid="{379716EF-071A-4C40-B8CC-F23592EAE105}"/>
    <hyperlink ref="C2430" r:id="rId403" display="https://www.dictionary.com/browse/frippery?s=t" xr:uid="{680C02CB-20A3-49C0-9F7B-2C14AA401CE3}"/>
    <hyperlink ref="C899" r:id="rId404" display="https://www.dictionary.com/browse/meretricious?s=t" xr:uid="{C2FD4CAC-DF58-41D8-B428-6AB0F819B19E}"/>
    <hyperlink ref="C900" r:id="rId405" display="https://www.dictionary.com/browse/mountebank?s=t" xr:uid="{67FCABAB-8468-459F-B3E8-A6404735EC46}"/>
    <hyperlink ref="C901" r:id="rId406" display="https://www.dictionary.com/browse/nostrum?s=t" xr:uid="{FE2D298E-FF51-498A-8A79-B301918EF7C9}"/>
    <hyperlink ref="C2403" r:id="rId407" display="https://www.dictionary.com/browse/pastiche?s=t" xr:uid="{FEB85684-595C-4BF4-B23E-84FEE27B306A}"/>
    <hyperlink ref="C902" r:id="rId408" display="https://www.dictionary.com/browse/pinchbeck?s=t" xr:uid="{50D44F39-B998-4BEC-9D99-1C0769AD8C3F}"/>
    <hyperlink ref="C903" r:id="rId409" display="https://www.dictionary.com/browse/plausible?s=t" xr:uid="{EA2AB856-1257-450D-98BA-AA0BEBD61FC1}"/>
    <hyperlink ref="C904" r:id="rId410" display="https://www.dictionary.com/browse/prestidigitation?s=t" xr:uid="{021EA554-6942-49F1-ABDC-452728A803F5}"/>
    <hyperlink ref="C905" r:id="rId411" display="https://www.dictionary.com/browse/sciolist?s=t" xr:uid="{991A0DE5-E0FB-45FA-A7A9-0687BBA27CB0}"/>
    <hyperlink ref="C906" r:id="rId412" display="https://www.dictionary.com/browse/specious?s=t" xr:uid="{8AACE14F-40D6-4D8A-8FBD-B4F8385022A0}"/>
    <hyperlink ref="C907" r:id="rId413" display="https://www.dictionary.com/browse/spurious?s=t" xr:uid="{A66DAA1C-17FD-4B85-9147-55F140D2F34F}"/>
    <hyperlink ref="C908" r:id="rId414" display="https://www.dictionary.com/browse/supposititious?s=t" xr:uid="{57C80482-9BAC-42E0-AAED-76D6CFA01524}"/>
    <hyperlink ref="C909" r:id="rId415" display="https://www.dictionary.com/browse/tawdry?s=t" xr:uid="{5A1DCD5F-3313-41FC-8218-CCA2C1B6D995}"/>
    <hyperlink ref="C911" r:id="rId416" display="https://www.dictionary.com/browse/bete-noire?s=t" xr:uid="{0DA5927F-4360-4A21-96F5-D428EDB08E15}"/>
    <hyperlink ref="C914" r:id="rId417" display="https://www.dictionary.com/browse/faux-pas?s=t" xr:uid="{5D7A8CA9-0418-4171-9186-E45031266AD2}"/>
    <hyperlink ref="C915" r:id="rId418" display="https://www.dictionary.com/browse/foible?s=t" xr:uid="{F774755C-986A-4F39-8AA3-DC5225DB5983}"/>
    <hyperlink ref="C923" r:id="rId419" display="https://www.dictionary.com/browse/bogy?s=t" xr:uid="{0B69D71F-0D17-42D4-9E48-5FC722E83015}"/>
    <hyperlink ref="C925" r:id="rId420" display="https://www.dictionary.com/browse/daunt?s=t" xr:uid="{617DD039-0B46-4728-B199-C74D7F6F89AD}"/>
    <hyperlink ref="C928" r:id="rId421" display="https://www.dictionary.com/browse/grue?s=t" xr:uid="{6B8CE83C-BE4A-4604-815B-0EB7576AC5D5}"/>
    <hyperlink ref="C930" r:id="rId422" display="https://www.dictionary.com/browse/lurid?s=t" xr:uid="{E48C81B1-8FD1-46B1-B785-1EDF41B8F666}"/>
    <hyperlink ref="C931" r:id="rId423" display="https://www.dictionary.com/browse/macabre?s=t" xr:uid="{B771C4E4-5205-490C-8053-DA727ABDB0EA}"/>
    <hyperlink ref="C933" r:id="rId424" display="https://www.dictionary.com/browse/trepidation?s=t" xr:uid="{4C332897-B884-4CDE-93A2-C093F466C722}"/>
    <hyperlink ref="C855" r:id="rId425" display="https://www.dictionary.com/browse/descry?s=t" xr:uid="{6F6269E1-ABA9-4CEA-AA74-020C0D043816}"/>
    <hyperlink ref="C934" r:id="rId426" display="https://www.dictionary.com/browse/agar?s=t" xr:uid="{4426056F-192A-4FC6-A122-24BFABE6CDCD}"/>
    <hyperlink ref="C937" r:id="rId427" display="https://www.dictionary.com/browse/comestible?s=t" xr:uid="{B1D02056-30A9-4355-9F9B-B12D5F0D1E7D}"/>
    <hyperlink ref="C938" r:id="rId428" display="https://www.dictionary.com/browse/condiment?s=t" xr:uid="{A54D071E-0E8E-4CBF-9714-854AAF8D952E}"/>
    <hyperlink ref="C939" r:id="rId429" display="https://www.dictionary.com/browse/confection?s=t" xr:uid="{776C3B67-F83B-4A8F-8502-1D355E4E0C52}"/>
    <hyperlink ref="C266" r:id="rId430" display="https://www.dictionary.com/browse/deglutition?s=t" xr:uid="{ED97F007-71E4-44BF-B0FA-43FCC01E12C9}"/>
    <hyperlink ref="C940" r:id="rId431" display="https://www.dictionary.com/browse/esculent?s=t" xr:uid="{725D15CB-2ED1-49FD-BF7E-84332A8DD063}"/>
    <hyperlink ref="C705" r:id="rId432" display="https://www.dictionary.com/browse/esurient?s=t" xr:uid="{2A5E2ECA-7296-4E91-891D-16E01744E5EE}"/>
    <hyperlink ref="C943" r:id="rId433" display="https://www.dictionary.com/browse/gormandize?s=t" xr:uid="{4A367D41-9445-4EA4-98BD-3B4C0D98B2FD}"/>
    <hyperlink ref="C945" r:id="rId434" display="https://www.dictionary.com/browse/grist?s=t" xr:uid="{30129476-B67F-4A41-83B2-2BF4464D02AF}"/>
    <hyperlink ref="C946" r:id="rId435" display="https://www.dictionary.com/browse/gustatory?s=t" xr:uid="{0DD9F280-5CE9-40A6-9BE4-CD5092165B06}"/>
    <hyperlink ref="C947" r:id="rId436" display="https://www.dictionary.com/browse/ingestion?s=t" xr:uid="{71F6FE27-788F-48BD-A1F3-249DB7E8CA0E}"/>
    <hyperlink ref="C948" r:id="rId437" display="https://www.dictionary.com/browse/insipid?s=t" xr:uid="{AD461B8F-6319-4824-880F-5833642BF25C}"/>
    <hyperlink ref="C949" r:id="rId438" display="https://www.dictionary.com/browse/larder?s=t" xr:uid="{99CEE819-6784-43D5-A04B-BDF194BD4DF8}"/>
    <hyperlink ref="C954" r:id="rId439" display="https://www.dictionary.com/browse/provender?s=t" xr:uid="{C02FE05F-5368-47A0-BA0D-E612FD041F43}"/>
    <hyperlink ref="C2197" r:id="rId440" display="https://www.dictionary.com/browse/quid?s=t" xr:uid="{093604BE-1FC5-42B2-BBB0-362D01BC6317}"/>
    <hyperlink ref="C955" r:id="rId441" display="https://www.dictionary.com/browse/ragout?s=t" xr:uid="{6B823230-72D6-4A67-AA45-127CDB5E411E}"/>
    <hyperlink ref="C957" r:id="rId442" display="https://www.dictionary.com/browse/rind?s=t" xr:uid="{A15E4ECB-3CE7-4B6B-B068-56E2989077DB}"/>
    <hyperlink ref="C958" r:id="rId443" display="https://www.dictionary.com/browse/sapid?s=t" xr:uid="{BD08022A-F830-4A93-AE95-3135DBEA9E64}"/>
    <hyperlink ref="C962" r:id="rId444" display="https://www.dictionary.com/browse/spud?s=t" xr:uid="{643249E9-7B70-475E-BE3B-56848ACFE2EF}"/>
    <hyperlink ref="C963" r:id="rId445" display="https://www.dictionary.com/browse/swill?s=t" xr:uid="{30C6AAAC-87D2-47BF-84E8-2574D7220ACB}"/>
    <hyperlink ref="C964" r:id="rId446" display="https://www.dictionary.com/browse/trencherman?s=t" xr:uid="{60275648-ED01-4516-9454-7C472A8521CB}"/>
    <hyperlink ref="C967" r:id="rId447" display="https://www.dictionary.com/browse/victual?s=t" xr:uid="{EF4C5EBC-7702-4760-BBE8-5FEDDD2155AF}"/>
    <hyperlink ref="C922" r:id="rId448" display="https://www.dictionary.com/browse/voracious?s=t" xr:uid="{DE3C9239-E752-4138-AC05-C525B70DA579}"/>
    <hyperlink ref="C2202" r:id="rId449" display="https://www.dictionary.com/browse/zein?s=t" xr:uid="{E6D070D8-2A5D-45A8-BFCC-5CB67F37965B}"/>
    <hyperlink ref="C2269" r:id="rId450" display="https://www.dictionary.com/browse/banzai?s=t" xr:uid="{E90D8C85-B331-4C8F-93D2-A7DA17622C62}"/>
    <hyperlink ref="C1957" r:id="rId451" display="https://www.dictionary.com/browse/creche?s=ts" xr:uid="{38B2A0B7-50B8-4433-A604-1B497A04A28E}"/>
    <hyperlink ref="C343" r:id="rId452" display="https://www.dictionary.com/browse/demarche?s=ts" xr:uid="{0E5E25B2-322F-4AAE-8940-BA3CA17AE3D4}"/>
    <hyperlink ref="C1090" r:id="rId453" display="https://www.dictionary.com/browse/eclat?s=ts" xr:uid="{7BAEEEC2-C4C8-4E53-B0A8-765AE7754375}"/>
    <hyperlink ref="C152" r:id="rId454" display="https://www.dictionary.com/browse/ecole?s=t" xr:uid="{521811FF-D9A7-4CFE-A9BB-44AB2F9E95D1}"/>
    <hyperlink ref="C467" r:id="rId455" display="https://www.dictionary.com/browse/edda?s=t" xr:uid="{3D3FBA13-0DA9-40D3-96EB-AD0E77BC9549}"/>
    <hyperlink ref="C405" r:id="rId456" xr:uid="{517EBA23-D457-4DA5-8738-E33DF3BDD301}"/>
    <hyperlink ref="C406" r:id="rId457" xr:uid="{A0437C17-1943-4F21-A927-B96589C034C2}"/>
    <hyperlink ref="C164" r:id="rId458" xr:uid="{9B8E5818-D269-49B9-B2D6-F4E26D0BEE43}"/>
    <hyperlink ref="C1302" r:id="rId459" xr:uid="{771D793B-486E-41D1-ACB6-B35CDAF9CA97}"/>
    <hyperlink ref="C1300" r:id="rId460" display="https://www.dictionary.com/browse/jehu?s=t" xr:uid="{E024E6A6-FD3B-449D-958A-429436895CA6}"/>
    <hyperlink ref="C1100" r:id="rId461" xr:uid="{6F8BED9D-F70C-4B76-B640-A94C8DA411B4}"/>
    <hyperlink ref="C1762" r:id="rId462" xr:uid="{55CBC1B6-7664-46C3-B6BA-CEFC0D0E40EC}"/>
    <hyperlink ref="C1366" r:id="rId463" xr:uid="{F3AD9F33-EAD7-4B80-9181-1BC8F09D48DD}"/>
    <hyperlink ref="C2157" r:id="rId464" xr:uid="{01FF626C-84D2-4E2D-BD88-CAED44B55026}"/>
    <hyperlink ref="C337" r:id="rId465" xr:uid="{BF576C7A-7FE9-41F3-8EF8-58E147922130}"/>
    <hyperlink ref="C1105" r:id="rId466" xr:uid="{CBA01855-4EB3-447D-B86A-A7594F1E1F84}"/>
    <hyperlink ref="C569" r:id="rId467" xr:uid="{668C31F6-7207-4F1C-A22B-A7280F2A9D4A}"/>
    <hyperlink ref="C1311" r:id="rId468" xr:uid="{8F5BD84A-3402-4F65-9124-72F20A31098E}"/>
    <hyperlink ref="C284" r:id="rId469" xr:uid="{65D6054B-2376-4224-B874-C003D8225857}"/>
    <hyperlink ref="C959" r:id="rId470" xr:uid="{F9D89F60-1764-4E35-A05F-C482CD3DD16F}"/>
    <hyperlink ref="C1980" r:id="rId471" xr:uid="{2B4453DB-B59D-4D13-97C2-BD895E35A938}"/>
    <hyperlink ref="C725" r:id="rId472" xr:uid="{073359D3-08A2-4E29-89F5-276D7BDA2A34}"/>
    <hyperlink ref="C195" r:id="rId473" xr:uid="{8FC2C834-36D2-4872-9D44-F81AC96E561E}"/>
    <hyperlink ref="C1773" r:id="rId474" xr:uid="{933D48B3-6D28-4390-BE38-56866C886048}"/>
    <hyperlink ref="C978" r:id="rId475" xr:uid="{301AC2EF-C223-4973-9F64-CFED83654EFE}"/>
    <hyperlink ref="C981" r:id="rId476" xr:uid="{4D06E4E5-794E-4E82-805F-12483E56C755}"/>
    <hyperlink ref="C984" r:id="rId477" xr:uid="{14BE8720-44BF-496F-9522-E50D6948554D}"/>
    <hyperlink ref="C986" r:id="rId478" xr:uid="{7F53D828-2C54-41CE-ACA9-41FB9605B4F2}"/>
    <hyperlink ref="C988" r:id="rId479" xr:uid="{BF407FDA-5107-4158-95A3-2665E1835E38}"/>
    <hyperlink ref="C989" r:id="rId480" xr:uid="{53CACC04-D88A-44DE-A244-EEFF716A08F6}"/>
    <hyperlink ref="C2039" r:id="rId481" xr:uid="{A86D90E3-DBD6-4DA5-A7CF-508E35D58FCB}"/>
    <hyperlink ref="C2040" r:id="rId482" xr:uid="{A2CDC0C2-0B49-4AF2-83F5-6107A1792D8B}"/>
    <hyperlink ref="C991" r:id="rId483" xr:uid="{65DD5830-9D86-4627-923D-FA6C964AC6B7}"/>
    <hyperlink ref="C994" r:id="rId484" xr:uid="{D2B12FCA-7BE2-40F0-9179-CA7C5B6B331F}"/>
    <hyperlink ref="C998" r:id="rId485" xr:uid="{B169F262-1EF2-432D-BE87-FCE98483CF95}"/>
    <hyperlink ref="C1046" r:id="rId486" xr:uid="{7C204A49-7A3F-43CA-8791-ECCA8871ED66}"/>
    <hyperlink ref="C1049" r:id="rId487" xr:uid="{4EAA6151-E0C2-4299-8F0E-A4C8CD9277CD}"/>
    <hyperlink ref="C1051" r:id="rId488" xr:uid="{82126F45-23F4-46D8-BC9D-427FD01C4777}"/>
    <hyperlink ref="C1052" r:id="rId489" xr:uid="{C943B7E5-599D-4A7B-917D-391FB71ADE63}"/>
    <hyperlink ref="C1055" r:id="rId490" xr:uid="{A1A9BB18-8B7F-406C-92EC-E2161DA34D48}"/>
    <hyperlink ref="C1056" r:id="rId491" xr:uid="{1E90336F-DBFB-4B60-BEDD-DB02AE31602B}"/>
    <hyperlink ref="C1057" r:id="rId492" xr:uid="{DD10B63D-3915-4037-BFA9-7A417C419807}"/>
    <hyperlink ref="C1058" r:id="rId493" xr:uid="{E8E0D883-2E4E-415D-A8BD-D1C384C9FD4A}"/>
    <hyperlink ref="C1059" r:id="rId494" xr:uid="{F7A6EFD2-4DB3-4601-97CF-4233D4366B9F}"/>
    <hyperlink ref="C1061" r:id="rId495" xr:uid="{7466B9CA-7B45-4BE0-864D-182E6E1D9ED0}"/>
    <hyperlink ref="C1062" r:id="rId496" xr:uid="{F6AAEB1C-207D-45D4-A886-433860637314}"/>
    <hyperlink ref="C1063" r:id="rId497" xr:uid="{BD348394-B56C-414C-89E3-8D96B1025D80}"/>
    <hyperlink ref="C1064" r:id="rId498" xr:uid="{6F010A0B-BB11-49C4-AF81-5B729A1C2E6C}"/>
    <hyperlink ref="C1065" r:id="rId499" xr:uid="{B9679C0E-8C65-47B1-8B0B-256203B6FF43}"/>
    <hyperlink ref="C1066" r:id="rId500" xr:uid="{6030A2B4-F252-40BF-864D-B27D8586760F}"/>
    <hyperlink ref="C1067" r:id="rId501" xr:uid="{AD6B6156-FA50-45EC-BB53-14E0734936F9}"/>
    <hyperlink ref="C1068" r:id="rId502" xr:uid="{EA5AEC67-390B-4635-8D62-724B3AD1CAF0}"/>
    <hyperlink ref="C1002" r:id="rId503" xr:uid="{1123C4F7-E6E5-4C16-B6A8-92A31669409E}"/>
    <hyperlink ref="C1004" r:id="rId504" xr:uid="{B5ACD36E-AE9F-4585-B15C-34C17E63DE29}"/>
    <hyperlink ref="C704" r:id="rId505" xr:uid="{EDAF57A2-5499-482A-9D09-81DA5391B9DF}"/>
    <hyperlink ref="C1009" r:id="rId506" xr:uid="{839CCC20-F7A4-4489-A03D-0309D925A766}"/>
    <hyperlink ref="C1011" r:id="rId507" display="https://www.dictionary.com/browse/dale?s=t" xr:uid="{D7458903-462F-4CFD-9AFD-DB8B6C1B600D}"/>
    <hyperlink ref="C1013" r:id="rId508" xr:uid="{E260D609-54AE-41EC-A443-24A25C4B7A8F}"/>
    <hyperlink ref="C1012" r:id="rId509" xr:uid="{3270D2C4-3F47-4C7C-86DF-D16D28BDDC30}"/>
    <hyperlink ref="C1016" r:id="rId510" xr:uid="{84C7FC65-D931-4489-A075-1584DB6922EB}"/>
    <hyperlink ref="C1020" r:id="rId511" xr:uid="{9F481912-7886-41D3-81D7-D4674C5E3377}"/>
    <hyperlink ref="C1022" r:id="rId512" xr:uid="{384BB499-D0C8-4465-8F74-1B94E132185E}"/>
    <hyperlink ref="C1023" r:id="rId513" xr:uid="{5F34C655-C54C-4B82-91A3-2C146925CD1A}"/>
    <hyperlink ref="C1025" r:id="rId514" xr:uid="{31CA1844-CAAC-437B-8554-6BFB7C447ECA}"/>
    <hyperlink ref="C1026" r:id="rId515" xr:uid="{7E67CEC7-AAE0-4BCC-8ADF-EA25DCDB49D5}"/>
    <hyperlink ref="C1027" r:id="rId516" xr:uid="{92754115-071C-413C-A587-48D2974E2F1E}"/>
    <hyperlink ref="C1028" r:id="rId517" xr:uid="{863E43BD-F116-4E1B-9F4E-D14F030A6FF0}"/>
    <hyperlink ref="C1032" r:id="rId518" xr:uid="{BB4A1A2B-0D1F-4F7C-9F28-849C4D864833}"/>
    <hyperlink ref="C1033" r:id="rId519" xr:uid="{C610433B-F61E-4D66-ADB1-665972786D40}"/>
    <hyperlink ref="C1035" r:id="rId520" xr:uid="{4ED25862-923C-4A88-8094-4309FDF05AD4}"/>
    <hyperlink ref="C1036" r:id="rId521" xr:uid="{3E352C25-7FD7-4F02-ADD6-71C216EC5DF6}"/>
    <hyperlink ref="C1037" r:id="rId522" xr:uid="{719E07F8-0DBD-459D-A46C-FECC22069FEB}"/>
    <hyperlink ref="C1038" r:id="rId523" xr:uid="{C2E59E97-4C2B-4574-80BB-F8A669C9D2B6}"/>
    <hyperlink ref="C1039" r:id="rId524" xr:uid="{C8DF54C1-A9CF-4565-A5A8-A24ECC09AF3C}"/>
    <hyperlink ref="C1040" r:id="rId525" xr:uid="{8C573DD3-5453-4FE3-98A1-4C2F22DA603C}"/>
    <hyperlink ref="C1041" r:id="rId526" xr:uid="{7F198BCF-0045-4BE6-BA71-ABC35B317EC9}"/>
    <hyperlink ref="C1042" r:id="rId527" xr:uid="{813A5951-4F78-4099-A65C-34C1B910F07C}"/>
    <hyperlink ref="C1044" r:id="rId528" xr:uid="{B3545956-A2B7-4B82-AFBB-445428B95099}"/>
    <hyperlink ref="C1855" r:id="rId529" xr:uid="{6C09B0AB-4DBE-4AE0-A60A-D8615B6035E0}"/>
    <hyperlink ref="C1045" r:id="rId530" xr:uid="{00E967C9-9D31-4386-AFB4-5FE4ED8061FE}"/>
    <hyperlink ref="C2160" r:id="rId531" xr:uid="{39CD3673-0C30-44F7-9B25-055FE43D6012}"/>
    <hyperlink ref="C1069" r:id="rId532" xr:uid="{B67E637A-7BAC-4CA4-B042-A8A96F092F02}"/>
    <hyperlink ref="C1070" r:id="rId533" xr:uid="{DB3301C0-533A-456A-BC8F-0B1396562305}"/>
    <hyperlink ref="C1072" r:id="rId534" xr:uid="{AE188C7B-B161-4E9D-9601-EB1FBAEB8FA4}"/>
    <hyperlink ref="C1073" r:id="rId535" xr:uid="{1C5DDC15-D766-45AB-B7B1-CBA352574A33}"/>
    <hyperlink ref="C1074" r:id="rId536" xr:uid="{B819B4BA-4B45-494B-BD9F-E1297E9DDD51}"/>
    <hyperlink ref="C1075" r:id="rId537" xr:uid="{468B5133-E38B-45AB-9C4D-D8E47138A7F9}"/>
    <hyperlink ref="C1076" r:id="rId538" xr:uid="{C3E25427-6A72-4D01-8B69-BEF38981795C}"/>
    <hyperlink ref="C694" r:id="rId539" xr:uid="{FD49953C-0E84-440D-A398-34710E7A220B}"/>
    <hyperlink ref="C1077" r:id="rId540" xr:uid="{1B925F68-52EA-44A3-AFB6-74C002A7567E}"/>
    <hyperlink ref="C1079" r:id="rId541" xr:uid="{F15F41C1-158B-4A46-90EA-53C3ACA040B8}"/>
    <hyperlink ref="C1080" r:id="rId542" xr:uid="{F754DB77-B5C5-46EF-B266-81A1CBA00527}"/>
    <hyperlink ref="C1380" r:id="rId543" display="https://www.dictionary.com/browse/dalliance?s=t" xr:uid="{BB08441B-6BD6-431E-B4F3-8DE93F1D9505}"/>
    <hyperlink ref="C1376" r:id="rId544" display="https://www.dictionary.com/browse/amity?s=t" xr:uid="{B7889795-B171-49A1-97E6-762EA9254223}"/>
    <hyperlink ref="C877" r:id="rId545" display="https://www.dictionary.com/browse/assay?s=t" xr:uid="{30DC7635-273D-464A-9857-A4A8DA2DB3AF}"/>
    <hyperlink ref="C1082" r:id="rId546" xr:uid="{26A21DFD-BC76-4B52-820F-EEB04FB9A088}"/>
    <hyperlink ref="C1083" r:id="rId547" xr:uid="{41006E11-1591-43FD-9CA8-19DCFB50E04A}"/>
    <hyperlink ref="C1085" r:id="rId548" xr:uid="{8673BB6B-04DD-4655-9573-DA7CF7EB7640}"/>
    <hyperlink ref="C1086" r:id="rId549" xr:uid="{9108BABF-63A4-4E34-810C-D801312FE66D}"/>
    <hyperlink ref="C1089" r:id="rId550" xr:uid="{D31C02C3-719B-45F6-97CF-4B49F4E1FC6A}"/>
    <hyperlink ref="C1091" r:id="rId551" xr:uid="{316D30EA-0F08-4ED1-8924-B28AB3693A61}"/>
    <hyperlink ref="C1094" r:id="rId552" xr:uid="{FA768B31-6B39-45FA-B91C-79A09415140C}"/>
    <hyperlink ref="C1095" r:id="rId553" xr:uid="{936E621F-63A9-44C2-813F-3B3874183306}"/>
    <hyperlink ref="C1096" r:id="rId554" xr:uid="{4D2DABB7-7FBD-4BD3-B1D4-91EA6A93834D}"/>
    <hyperlink ref="C1097" r:id="rId555" xr:uid="{B1917201-7F81-4CB6-8E49-97216D2A4D15}"/>
    <hyperlink ref="C1104" r:id="rId556" xr:uid="{E569C5E6-97D5-42EC-9D10-F5E1BE2E5B84}"/>
    <hyperlink ref="C1106" r:id="rId557" xr:uid="{D6563AB3-7AF2-434B-B81A-2BC7600CB479}"/>
    <hyperlink ref="C1108" r:id="rId558" xr:uid="{EF6249C9-CB41-49AF-9A8A-C195E9E3B35E}"/>
    <hyperlink ref="C1109" r:id="rId559" xr:uid="{03E0DF23-B80E-4754-8676-2569E4BA8168}"/>
    <hyperlink ref="C812" r:id="rId560" xr:uid="{562F23BF-7043-4102-986F-33893EDF86E3}"/>
    <hyperlink ref="C1112" r:id="rId561" xr:uid="{738AB938-2B6A-48F5-BE6F-F16D50C43AA1}"/>
    <hyperlink ref="C1114" r:id="rId562" xr:uid="{FCD392CF-A098-4F0D-A40D-0F4DBF33A56B}"/>
    <hyperlink ref="C346" r:id="rId563" display="https://www.dictionary.com/browse/evert?s=t" xr:uid="{BD04BE57-B2CA-440E-B729-7F8960281F4A}"/>
    <hyperlink ref="C1192" r:id="rId564" display="https://www.dictionary.com/browse/overt?s=t" xr:uid="{1CB6713C-1EE7-4D03-8C46-D964FEF9E9DC}"/>
    <hyperlink ref="C206" r:id="rId565" xr:uid="{6C64B752-17CE-4BF0-BCCF-3C48DBC579AF}"/>
    <hyperlink ref="C207" r:id="rId566" xr:uid="{54EE640F-D5E1-4216-831F-56C584F0222A}"/>
    <hyperlink ref="C783" r:id="rId567" xr:uid="{DA94BE13-74B8-44DD-85A0-BFF5EC83B98F}"/>
    <hyperlink ref="C1120" r:id="rId568" xr:uid="{0B0738CA-8686-4752-B829-DBDE7E21CDF9}"/>
    <hyperlink ref="C1121" r:id="rId569" xr:uid="{31803DEE-BA29-419C-B9C0-0485D14BC2E5}"/>
    <hyperlink ref="C1127" r:id="rId570" xr:uid="{2CF94FB1-4AD7-495C-A24A-05FA6A1CB634}"/>
    <hyperlink ref="C1134" r:id="rId571" xr:uid="{5086FD48-95CF-47C0-A283-3D409A5E1115}"/>
    <hyperlink ref="C1135" r:id="rId572" xr:uid="{A75A8E07-D875-4070-BB09-EB268A52B554}"/>
    <hyperlink ref="C1137" r:id="rId573" xr:uid="{C5400E2C-E0E0-4A66-B9E8-1B4CECF20E43}"/>
    <hyperlink ref="C1141" r:id="rId574" xr:uid="{FDE360EB-CC59-4247-8EA1-3871848BDE76}"/>
    <hyperlink ref="C1144" r:id="rId575" xr:uid="{1D67F6A6-03C4-4223-B7FC-BE1CC5225535}"/>
    <hyperlink ref="C1153" r:id="rId576" xr:uid="{9BE2BEC1-D4AE-48BA-9107-CDFD775A193F}"/>
    <hyperlink ref="C1159" r:id="rId577" xr:uid="{5BE0A68A-4D69-4C12-8B84-F1CCD021ED81}"/>
    <hyperlink ref="C1162" r:id="rId578" xr:uid="{5322AF96-10E4-4C0E-9416-237CD24EC486}"/>
    <hyperlink ref="C1163" r:id="rId579" xr:uid="{72E680F7-9318-4024-9CA0-A3FB500CF68A}"/>
    <hyperlink ref="C1165" r:id="rId580" xr:uid="{824D0660-1A3D-4A35-A7E0-8F308A56B9C9}"/>
    <hyperlink ref="C1167" r:id="rId581" xr:uid="{3AB6D595-9212-4BB5-A08A-253D1F191CAE}"/>
    <hyperlink ref="C1166" r:id="rId582" xr:uid="{DCF37321-1FB8-4A5A-88F8-B589E89E5098}"/>
    <hyperlink ref="C1168" r:id="rId583" xr:uid="{2BC3B225-B967-43B2-B501-66E0C410C883}"/>
    <hyperlink ref="C1140" r:id="rId584" xr:uid="{857608A1-F05D-4A32-AA21-C1BB4A8F08AB}"/>
    <hyperlink ref="C1170" r:id="rId585" xr:uid="{981421CB-A762-4188-B155-70BAF6022B22}"/>
    <hyperlink ref="C1173" r:id="rId586" display="https://www.dictionary.com/browse/contemn?s=t" xr:uid="{E952C3F0-6A6F-408C-95CC-1BE7F2B6CF17}"/>
    <hyperlink ref="C1177" r:id="rId587" xr:uid="{8E1ECC08-6287-44C2-A748-AE97F8DD959C}"/>
    <hyperlink ref="C1180" r:id="rId588" xr:uid="{A83E2774-2E27-4EA0-BFFC-4DC0EA51E8A2}"/>
    <hyperlink ref="C1182" r:id="rId589" xr:uid="{57C3D741-51BD-4A77-9BF2-7AB7F6B1DDBF}"/>
    <hyperlink ref="C697" r:id="rId590" xr:uid="{DE2B1D6B-ABA4-4DEF-AB38-4F68E72C67F5}"/>
    <hyperlink ref="C1181" r:id="rId591" xr:uid="{F571D5CF-7A43-47DA-B432-E71F39C1D807}"/>
    <hyperlink ref="C1183" r:id="rId592" xr:uid="{4C5D4859-F68B-4B5B-87A2-416E2482168A}"/>
    <hyperlink ref="C864" r:id="rId593" xr:uid="{41984EC0-6E88-4D50-BCDC-A4AEDA6FA7EC}"/>
    <hyperlink ref="C1186" r:id="rId594" xr:uid="{4B512389-78C0-4E74-A669-C17E0584EFDD}"/>
    <hyperlink ref="C1187" r:id="rId595" xr:uid="{D8331466-12F6-4852-98A7-1A06BD48DD6F}"/>
    <hyperlink ref="C1188" r:id="rId596" xr:uid="{00EE64C3-EFF9-4E4E-8C8A-1659D48863C4}"/>
    <hyperlink ref="C1189" r:id="rId597" xr:uid="{BF4E1CB0-2ED7-48E7-AEDC-CAB0D3B19061}"/>
    <hyperlink ref="C1346" r:id="rId598" xr:uid="{66CA7DBA-9FE0-4DC8-9ECC-E478F90B2B40}"/>
    <hyperlink ref="C1193" r:id="rId599" xr:uid="{FE593B5F-F42E-43D6-A823-E20B181D30D2}"/>
    <hyperlink ref="C1194" r:id="rId600" xr:uid="{BCA9290C-887C-493B-BBD2-3E921E61D293}"/>
    <hyperlink ref="C1195" r:id="rId601" xr:uid="{E5CBE655-6F27-47B1-811B-064D0B9092D3}"/>
    <hyperlink ref="C1196" r:id="rId602" xr:uid="{075FC1CD-D31B-4C14-923B-7DE8781B916C}"/>
    <hyperlink ref="C1956" r:id="rId603" display="https://www.dictionary.com/browse/canon?s=t" xr:uid="{61F3CF3B-B20B-41FC-88DE-8B25A9928434}"/>
    <hyperlink ref="C560" r:id="rId604" display="https://www.dictionary.com/browse/recapitulate?s=t" xr:uid="{E444215A-3032-4822-8740-94EBF532AA37}"/>
    <hyperlink ref="C1442" r:id="rId605" display="https://www.dictionary.com/browse/carious?s=t" xr:uid="{77E41871-4B0C-4843-9D8F-3C5B450F821F}"/>
    <hyperlink ref="C590" r:id="rId606" display="https://www.dictionary.com/browse/censer?s=t" xr:uid="{5B2F2AEB-61C8-4E16-8A74-948BD91F5238}"/>
    <hyperlink ref="C1202" r:id="rId607" xr:uid="{A26E20B6-E45C-470B-8FF0-6174D1876177}"/>
    <hyperlink ref="C1204" r:id="rId608" xr:uid="{29C8DECA-6496-4223-B911-27824817D876}"/>
    <hyperlink ref="C1205" r:id="rId609" xr:uid="{F3B65C1E-C8C0-46FB-8BEA-AC48BEE7116B}"/>
    <hyperlink ref="C1206" r:id="rId610" xr:uid="{41C6F72D-3D58-40E7-A82C-AE2A974FE2BA}"/>
    <hyperlink ref="C1207" r:id="rId611" display="https://www.dictionary.com/browse/neoteny?s=t" xr:uid="{F0E654B4-3648-4A76-9826-1F59FD5A1CDD}"/>
    <hyperlink ref="C1208" r:id="rId612" xr:uid="{5A67E854-7F15-45DA-959B-AD0D8E554D36}"/>
    <hyperlink ref="C1209" r:id="rId613" xr:uid="{0809DB8F-743F-44DB-B316-DB0D8D7E0A44}"/>
    <hyperlink ref="C1210" r:id="rId614" xr:uid="{7727E60D-BB52-4A3F-9C26-4CB5DEE6984D}"/>
    <hyperlink ref="C1211" r:id="rId615" xr:uid="{5FBA1148-D7BE-4118-BE9E-5F91D46ECD47}"/>
    <hyperlink ref="C1122" r:id="rId616" display="https://www.dictionary.com/browse/comity?s=t" xr:uid="{34633691-2DFF-44FC-B79E-C697C3E599BB}"/>
    <hyperlink ref="C1123" r:id="rId617" display="https://www.dictionary.com/browse/complaisant?s=t" xr:uid="{3B261513-6B65-4F15-AC23-14BED2F09AC7}"/>
    <hyperlink ref="C1213" r:id="rId618" xr:uid="{C584685C-C746-425C-9E96-BD141094AF39}"/>
    <hyperlink ref="C237" r:id="rId619" xr:uid="{3C6E5C30-4739-4C25-8FFF-30F68343A844}"/>
    <hyperlink ref="C1217" r:id="rId620" xr:uid="{85CEA55A-488B-4CA0-A242-3966A868FFE0}"/>
    <hyperlink ref="C1219" r:id="rId621" xr:uid="{422F1A88-C113-4547-B484-C67A47C7B46D}"/>
    <hyperlink ref="C1222" r:id="rId622" xr:uid="{3D276347-D134-4A27-8086-F46FBB4C733C}"/>
    <hyperlink ref="C1223" r:id="rId623" xr:uid="{3CCBF06B-CF86-4F45-B225-F70A6CD69269}"/>
    <hyperlink ref="C1224" r:id="rId624" xr:uid="{23A8A8C8-3B13-4A72-BCC4-7BD9A1090407}"/>
    <hyperlink ref="C1226" r:id="rId625" xr:uid="{D3BC8102-CFE7-48FC-BCA8-A1F4D849AB72}"/>
    <hyperlink ref="C1227" r:id="rId626" xr:uid="{0C0E0627-A289-4572-B541-4FB9CF8167E7}"/>
    <hyperlink ref="C1228" r:id="rId627" xr:uid="{4903F05F-5FE5-4941-A872-0B9158A2C75D}"/>
    <hyperlink ref="C1229" r:id="rId628" xr:uid="{4DC99C4A-981E-49B4-B767-71348E9F8DF8}"/>
    <hyperlink ref="C1230" r:id="rId629" xr:uid="{55828314-6F33-492D-A926-8E738F2F7FEA}"/>
    <hyperlink ref="C1231" r:id="rId630" xr:uid="{B0F6F7AA-D8E5-4122-AB06-F1A2B9B44D3C}"/>
    <hyperlink ref="C1234" r:id="rId631" xr:uid="{03A11B74-E0AF-42AA-8A6C-4E14D2E8C5A1}"/>
    <hyperlink ref="C1237" r:id="rId632" xr:uid="{11B78D87-BCEC-4A3C-AB35-38921F3040AE}"/>
    <hyperlink ref="C1238" r:id="rId633" xr:uid="{D0255A93-B0BE-4D37-9361-C2A5054BAB4F}"/>
    <hyperlink ref="C1903" r:id="rId634" xr:uid="{F6BD31D1-6EE8-4495-ADDC-209DE2B7E217}"/>
    <hyperlink ref="C2164" r:id="rId635" xr:uid="{79150F74-7027-4F86-9181-CFF5564F87BE}"/>
    <hyperlink ref="C2165" r:id="rId636" xr:uid="{D3D3F592-DD61-4997-9D61-BEBB927FAD0A}"/>
    <hyperlink ref="C1130" r:id="rId637" display="https://www.dictionary.com/browse/detente?s=t" xr:uid="{0BE15B79-9327-4C2E-8C2E-3211E1E25BCF}"/>
    <hyperlink ref="C2035" r:id="rId638" display="https://www.dictionary.com/browse/discrete?s=t" xr:uid="{BCD5F37A-FBB8-42B3-9FFA-15439A3CA9C7}"/>
    <hyperlink ref="C1241" r:id="rId639" xr:uid="{F40EF0B3-78C3-4F90-ADDE-ED93D068ACD1}"/>
    <hyperlink ref="C1246" r:id="rId640" xr:uid="{CD850905-473F-426A-A679-BAA3776CC7DB}"/>
    <hyperlink ref="C1248" r:id="rId641" xr:uid="{E0AC061D-CA38-4708-B099-9F415273CE47}"/>
    <hyperlink ref="C1249" r:id="rId642" xr:uid="{5D26CBF8-5FB6-41F5-8F40-630C74691B5A}"/>
    <hyperlink ref="C1262" r:id="rId643" xr:uid="{8D3C2EDF-BF63-469B-B67C-4D1C71CAE325}"/>
    <hyperlink ref="C1266" r:id="rId644" xr:uid="{4633A482-B2DF-4CAB-A446-33F870324B21}"/>
    <hyperlink ref="C1267" r:id="rId645" xr:uid="{28F87CE1-4197-4ED3-B4D3-D7C323845034}"/>
    <hyperlink ref="C1268" r:id="rId646" xr:uid="{FBE6B3C5-89B6-4A50-B5D1-88D4FE186531}"/>
    <hyperlink ref="C1252" r:id="rId647" xr:uid="{F6312EE6-2FE0-4AF7-8540-50AD91B9F400}"/>
    <hyperlink ref="C2038" r:id="rId648" xr:uid="{8A4C6D9E-F4DE-4BB1-AB4F-6790452DADFF}"/>
    <hyperlink ref="C1253" r:id="rId649" xr:uid="{9A9DCC2D-C31D-4C52-B4C0-81A90348281D}"/>
    <hyperlink ref="C1256" r:id="rId650" xr:uid="{160E6E8C-F612-4622-BEBA-83B6E6EAC6CD}"/>
    <hyperlink ref="C1808" r:id="rId651" xr:uid="{DF30ECEA-5615-4D98-BD52-6A3192280F04}"/>
    <hyperlink ref="C1921" r:id="rId652" display="https://www.dictionary.com/browse/ensconce?s=t" xr:uid="{152E4008-83CE-4040-A87F-15AB76AD6832}"/>
    <hyperlink ref="C1271" r:id="rId653" xr:uid="{C43BCBEF-E9F9-40BD-8974-4F1E4D32D6C2}"/>
    <hyperlink ref="C1272" r:id="rId654" xr:uid="{F7B346FF-A72D-4FA1-BF15-E566E10FACCA}"/>
    <hyperlink ref="C1273" r:id="rId655" xr:uid="{004325C6-5B9D-41C0-B4A1-F318B16A6AF4}"/>
    <hyperlink ref="C1275" r:id="rId656" xr:uid="{43902622-9480-4B73-B976-98608618A802}"/>
    <hyperlink ref="C1276" r:id="rId657" xr:uid="{53BBB98F-2C9A-4C8E-B49A-EC5D6A08AB05}"/>
    <hyperlink ref="C1279" r:id="rId658" xr:uid="{FC6CB761-7230-45B3-9CE0-7CB5DF3CDD99}"/>
    <hyperlink ref="C1280" r:id="rId659" xr:uid="{348AEDA9-867A-43F7-A9D6-EF9F475B5ED7}"/>
    <hyperlink ref="C1282" r:id="rId660" xr:uid="{283FBEBF-15B1-4F02-B78A-A9F7BBCE2280}"/>
    <hyperlink ref="C1283" r:id="rId661" xr:uid="{32D60D0F-B385-40DD-91D4-DDE97F1B2104}"/>
    <hyperlink ref="C1284" r:id="rId662" xr:uid="{60CCEFA1-12D3-445F-93B7-3749C90A3F38}"/>
    <hyperlink ref="C1285" r:id="rId663" xr:uid="{4E2739A3-EAA0-4BB7-B457-233F4B47D1EF}"/>
    <hyperlink ref="C1287" r:id="rId664" xr:uid="{6890B683-99C2-432F-83BE-5B181655A42B}"/>
    <hyperlink ref="C1288" r:id="rId665" xr:uid="{6926A437-A807-404B-92E9-62489F381A5D}"/>
    <hyperlink ref="C1289" r:id="rId666" xr:uid="{8B567937-D7EB-488D-B328-F7F72329A2E3}"/>
    <hyperlink ref="C1290" r:id="rId667" xr:uid="{5076FB38-C78C-4A68-8E00-2FD41D1ADF62}"/>
    <hyperlink ref="C829" r:id="rId668" xr:uid="{DC611CFE-6FC2-450F-A067-10F8BF42BC80}"/>
    <hyperlink ref="C1291" r:id="rId669" xr:uid="{76FEE73A-F70F-4F96-8844-7E7F7FBF89A0}"/>
    <hyperlink ref="C1292" r:id="rId670" xr:uid="{45E47F82-2FFB-46CD-88F9-2BFC86207F9F}"/>
    <hyperlink ref="C1295" r:id="rId671" xr:uid="{D4EC4A5E-E454-42CB-B664-3ECFA3E1D816}"/>
    <hyperlink ref="C1298" r:id="rId672" xr:uid="{CBAA612C-3424-4EC9-BA26-781CF1D078DC}"/>
    <hyperlink ref="C1299" r:id="rId673" xr:uid="{86C244A4-1208-4C10-A593-6870BB5CCA85}"/>
    <hyperlink ref="C1301" r:id="rId674" xr:uid="{50195E7D-8F77-4784-9A3B-F6FF116546D0}"/>
    <hyperlink ref="C1303" r:id="rId675" xr:uid="{6AE11DA9-8699-4554-94F7-B606DDC7F6C0}"/>
    <hyperlink ref="C1304" r:id="rId676" xr:uid="{1249E8FC-DD2F-42CF-9159-849124556AC7}"/>
    <hyperlink ref="C1306" r:id="rId677" xr:uid="{4338B42F-B058-4011-B3BD-3026DC4A531B}"/>
    <hyperlink ref="C1297" r:id="rId678" xr:uid="{83B881C9-ECB5-47C0-AA88-CB765712F496}"/>
    <hyperlink ref="C1307" r:id="rId679" xr:uid="{6014017D-2DD2-4AFE-8B05-A4BDA3489354}"/>
    <hyperlink ref="C1309" r:id="rId680" xr:uid="{B1E718CA-C87E-4FB3-AB66-276B8FF09FFD}"/>
    <hyperlink ref="C1312" r:id="rId681" xr:uid="{47EEE4FA-A770-42E5-907E-AA3CD7AEC94C}"/>
    <hyperlink ref="C1313" r:id="rId682" xr:uid="{03B2BDF3-0110-440C-B2C9-8642597601D3}"/>
    <hyperlink ref="C1314" r:id="rId683" xr:uid="{E25C7DEF-4AB9-4729-A1F7-E0B82C8989BB}"/>
    <hyperlink ref="C1315" r:id="rId684" xr:uid="{9DEF6709-7D2D-4E85-80C1-4EDCDF74B276}"/>
    <hyperlink ref="C1318" r:id="rId685" xr:uid="{294E77B1-7373-488F-88C9-76E17E1F0C4A}"/>
    <hyperlink ref="C1319" r:id="rId686" xr:uid="{55C698D7-CFD3-4A07-A325-A13135179122}"/>
    <hyperlink ref="C1320" r:id="rId687" xr:uid="{6A4E6786-6B87-48B0-82D9-1A61F85FBBA3}"/>
    <hyperlink ref="C1321" r:id="rId688" xr:uid="{A36CB6C0-C864-4748-A35F-3C67CB9C90A0}"/>
    <hyperlink ref="C1322" r:id="rId689" xr:uid="{FADC2726-112A-4D90-AE82-43A916B96EB1}"/>
    <hyperlink ref="C321" r:id="rId690" display="https://www.dictionary.com/browse/irruption?s=t" xr:uid="{CD1F1145-6537-419C-A9BF-63E99CC64C00}"/>
    <hyperlink ref="C1355" r:id="rId691" display="https://www.dictionary.com/browse/escheat?s=t" xr:uid="{B992D7E5-231A-4C53-B88A-5E3056EF649A}"/>
    <hyperlink ref="C333" r:id="rId692" display="https://www.dictionary.com/browse/eschew?s=t" xr:uid="{FC65E618-DAE6-44D3-9AA3-93955AF94A24}"/>
    <hyperlink ref="C1326" r:id="rId693" xr:uid="{0DE1D930-90A6-4E72-9FAF-300C0FFDB15D}"/>
    <hyperlink ref="C1327" r:id="rId694" xr:uid="{E3C3C069-732B-4396-BCBB-FB969004846E}"/>
    <hyperlink ref="C1328" r:id="rId695" xr:uid="{43BA6945-4176-44AE-B60E-BCF3FD1830DB}"/>
    <hyperlink ref="C1329" r:id="rId696" xr:uid="{9054E472-65A2-4B1A-BCE2-089B3F93DA96}"/>
    <hyperlink ref="C1330" r:id="rId697" xr:uid="{19FF25BF-BA88-45C5-865E-1902B501179E}"/>
    <hyperlink ref="C1331" r:id="rId698" xr:uid="{7DE8F174-83C8-4273-AEA4-283E824CF45A}"/>
    <hyperlink ref="C1332" r:id="rId699" xr:uid="{3C7D28BF-C04B-4D00-A1D8-8B1AFC63626F}"/>
    <hyperlink ref="C1347" r:id="rId700" xr:uid="{8EE4E522-0B35-4559-B2BA-93C4DC3DA807}"/>
    <hyperlink ref="C1348" r:id="rId701" xr:uid="{7303AC96-C316-4B98-A956-64B96D79CDB7}"/>
    <hyperlink ref="C1362" r:id="rId702" xr:uid="{92C207D8-7E74-448F-B2A5-F42FF2A4C9AB}"/>
    <hyperlink ref="C1364" r:id="rId703" xr:uid="{DCF7EBDA-18ED-4D27-91F0-8B4D046523E2}"/>
    <hyperlink ref="C1373" r:id="rId704" xr:uid="{97D08984-9B4C-4018-9E7B-2C633A9D36C1}"/>
    <hyperlink ref="C1374" r:id="rId705" xr:uid="{E41A2FFD-35EB-4E61-8F14-8967ED770514}"/>
    <hyperlink ref="C1333" r:id="rId706" xr:uid="{BFFDECE8-45C7-4305-B54A-10A54EE21004}"/>
    <hyperlink ref="C1335" r:id="rId707" xr:uid="{EC114B2C-1DCD-499D-9513-CD36EBE19F5A}"/>
    <hyperlink ref="C1338" r:id="rId708" xr:uid="{E330D126-B9CB-48AC-B6F5-84CFA31B70F9}"/>
    <hyperlink ref="C1341" r:id="rId709" xr:uid="{4FC33BD5-59D4-4AD2-AB41-E5FB5AC1E880}"/>
    <hyperlink ref="C1342" r:id="rId710" xr:uid="{656AEA2C-2748-4057-AC20-F88B7AEA0BED}"/>
    <hyperlink ref="C1343" r:id="rId711" xr:uid="{9A2AB523-6971-48A9-A784-E4FCBD3EDA6D}"/>
    <hyperlink ref="C1261" r:id="rId712" xr:uid="{5564A019-885A-4723-A38A-72CFFA2F0370}"/>
    <hyperlink ref="C1265" r:id="rId713" xr:uid="{123BD4DC-B7F7-42B8-A8EA-4B7DA2A98B76}"/>
    <hyperlink ref="C1377" r:id="rId714" xr:uid="{7CA4C794-B6FC-49F6-BCA9-F9DEAB4B159D}"/>
    <hyperlink ref="C1378" r:id="rId715" xr:uid="{82EEAE82-7B7E-4204-96EF-BF13B74353C2}"/>
    <hyperlink ref="C1379" r:id="rId716" xr:uid="{1A12FC9D-91B0-45B7-8CA4-7C02CB46E56C}"/>
    <hyperlink ref="C1381" r:id="rId717" xr:uid="{3F014A74-26BD-446C-A8F8-191B28C6354F}"/>
    <hyperlink ref="C1384" r:id="rId718" xr:uid="{18C2060C-CF9F-4309-A545-5754B71EB1A4}"/>
    <hyperlink ref="C1385" r:id="rId719" xr:uid="{190831A7-3EE8-4F99-B161-1199F47698E1}"/>
    <hyperlink ref="C1386" r:id="rId720" xr:uid="{43112B67-5C06-4EDD-8624-FA4C6857E30D}"/>
    <hyperlink ref="C1387" r:id="rId721" xr:uid="{DB294D75-789F-4EAB-B803-7638DFA8A981}"/>
    <hyperlink ref="C1389" r:id="rId722" xr:uid="{6A721ACD-E047-4BCB-BCFA-AC8BB79E207E}"/>
    <hyperlink ref="C1383" r:id="rId723" xr:uid="{E6AB8F41-1985-48E7-8B17-CF5E5E54ACFD}"/>
    <hyperlink ref="C199" r:id="rId724" display="https://www.dictionary.com/browse/exoteric?s=t" xr:uid="{9AD615B6-9578-4D1B-9FA2-8B5B754E5161}"/>
    <hyperlink ref="C2427" r:id="rId725" display="https://www.dictionary.com/browse/euphuism?s=t" xr:uid="{9CB39816-34B6-4EC0-8E88-32E715E70FD8}"/>
    <hyperlink ref="C2007" r:id="rId726" display="https://www.dictionary.com/browse/excise?s=t" xr:uid="{549BC99B-CE82-4A22-897B-F2B37E900520}"/>
    <hyperlink ref="C1391" r:id="rId727" xr:uid="{3C68877D-1D9C-442C-A866-926A2DE65E2C}"/>
    <hyperlink ref="C1392" r:id="rId728" xr:uid="{C8EE313F-8135-4EFD-B726-C14BD4443BFA}"/>
    <hyperlink ref="C1393" r:id="rId729" xr:uid="{A49972D5-67F0-4154-9078-41D20EE41F2D}"/>
    <hyperlink ref="C1394" r:id="rId730" xr:uid="{109AB866-8AF8-4CCB-8D64-02D7724AEAEE}"/>
    <hyperlink ref="C1395" r:id="rId731" xr:uid="{30C90916-F5FA-479E-BB83-31A1AE8E606F}"/>
    <hyperlink ref="C1396" r:id="rId732" xr:uid="{B4E977CF-EB85-44DD-BCF5-0EB5FC2CD843}"/>
    <hyperlink ref="C2071" r:id="rId733" xr:uid="{96999DFE-4C33-4ACA-B01B-B15E653F45B5}"/>
    <hyperlink ref="C1397" r:id="rId734" xr:uid="{A8C2929D-A3E9-4FC3-8182-E432B409AF32}"/>
    <hyperlink ref="C1398" r:id="rId735" xr:uid="{0DE1F0F6-A3FF-449D-B322-B8F78F902BD4}"/>
    <hyperlink ref="C1399" r:id="rId736" xr:uid="{79714F00-78C3-4A79-B552-E2176CF2E9D8}"/>
    <hyperlink ref="C1400" r:id="rId737" xr:uid="{AB4A2984-F5FB-4745-AB66-466CC1E8222F}"/>
    <hyperlink ref="C1404" r:id="rId738" xr:uid="{2D820EA9-7885-4705-86C8-B29452AB0667}"/>
    <hyperlink ref="C1405" r:id="rId739" xr:uid="{40157408-192F-4E55-B1AD-29ADFA374F7C}"/>
    <hyperlink ref="C1406" r:id="rId740" xr:uid="{2CF2A8FC-25D1-4E99-B888-BC83BAC2D027}"/>
    <hyperlink ref="C1407" r:id="rId741" xr:uid="{6622A98B-0A0C-4C4B-81ED-652F73F4232A}"/>
    <hyperlink ref="C1412" r:id="rId742" xr:uid="{50435BCC-18E7-4EC3-BA2F-23C88DBF97F0}"/>
    <hyperlink ref="C1410" r:id="rId743" xr:uid="{C688D9C1-967A-4238-ACDD-6CA04AAE2EFE}"/>
    <hyperlink ref="C1413" r:id="rId744" xr:uid="{ACD39935-6076-45C9-9DAF-46B0A30A5D00}"/>
    <hyperlink ref="C1416" r:id="rId745" xr:uid="{02207197-1370-452B-98AF-CEA0B37DF8B7}"/>
    <hyperlink ref="C1417" r:id="rId746" xr:uid="{90371C03-C249-4A1A-92EE-7B6D03D14A35}"/>
    <hyperlink ref="C1420" r:id="rId747" xr:uid="{8617247A-79CB-43B1-A4C9-017268C461F8}"/>
    <hyperlink ref="C1421" r:id="rId748" xr:uid="{1134A6DE-D96C-400C-97FD-7D38A95DF1FF}"/>
    <hyperlink ref="C1422" r:id="rId749" xr:uid="{B6CFF200-B9DA-4199-B067-8108A6DDE4A1}"/>
    <hyperlink ref="C1423" r:id="rId750" xr:uid="{41D5B368-7747-4570-B310-1A51779592C7}"/>
    <hyperlink ref="C1426" r:id="rId751" xr:uid="{1DF24124-C98C-4087-A83C-5F1C13418364}"/>
    <hyperlink ref="C1428" r:id="rId752" xr:uid="{100ADF71-F928-4F99-A384-B60288E9BAE5}"/>
    <hyperlink ref="C2008" r:id="rId753" display="https://www.dictionary.com/browse/expatriate?s=t" xr:uid="{26D41AC1-C759-49B9-A837-CA5EA710F481}"/>
    <hyperlink ref="C1441" r:id="rId754" xr:uid="{1D54ED8B-3284-4BD0-AC4C-03051B336F5B}"/>
    <hyperlink ref="C1444" r:id="rId755" xr:uid="{72190392-FFE1-4550-A5A4-97C2229E697E}"/>
    <hyperlink ref="C1446" r:id="rId756" xr:uid="{6C4D70F5-F80C-44C9-9767-E959270F464D}"/>
    <hyperlink ref="C1448" r:id="rId757" xr:uid="{9FAC9867-93D0-4073-A892-FA1BAED0D29F}"/>
    <hyperlink ref="C1453" r:id="rId758" xr:uid="{6D52C645-D9F5-4F97-80AA-14D4D07A7172}"/>
    <hyperlink ref="C1462" r:id="rId759" xr:uid="{5FE10CA5-4D51-4C03-825C-3D7BC7F54FBF}"/>
    <hyperlink ref="C1464" r:id="rId760" xr:uid="{F865E19A-10AB-4AE4-8E20-38A4585FEE32}"/>
    <hyperlink ref="C1469" r:id="rId761" xr:uid="{B4C78460-F617-48EF-8E6E-68BC36E368FD}"/>
    <hyperlink ref="C1472" r:id="rId762" xr:uid="{A4A4BC83-93B3-43C5-A7F9-842831E01D3D}"/>
    <hyperlink ref="C1475" r:id="rId763" xr:uid="{8A7B305C-9619-4D1C-816C-47035FBF80F7}"/>
    <hyperlink ref="C1478" r:id="rId764" xr:uid="{391FC781-A1DD-4946-8D77-6E48CBE2AE2F}"/>
    <hyperlink ref="C1484" r:id="rId765" xr:uid="{2773B049-7207-4BB0-A5CE-BC1B602F7D68}"/>
    <hyperlink ref="C1485" r:id="rId766" xr:uid="{7863F2C5-417A-4279-B51C-0A287F7FECA5}"/>
    <hyperlink ref="C1486" r:id="rId767" xr:uid="{C4113879-5091-45B2-BDF5-45B9CE4DCF7D}"/>
    <hyperlink ref="C1488" r:id="rId768" xr:uid="{A8A363AC-D838-4D87-A841-5D1A85567013}"/>
    <hyperlink ref="C1489" r:id="rId769" xr:uid="{618EEA32-D855-4E16-974C-C51522995407}"/>
    <hyperlink ref="C1492" r:id="rId770" xr:uid="{39A2D908-442D-472F-A2C3-761718A051D5}"/>
    <hyperlink ref="C1493" r:id="rId771" xr:uid="{FEF20FF1-9A71-4EC0-8C97-227C8F2D6DA9}"/>
    <hyperlink ref="C1495" r:id="rId772" xr:uid="{4F312F5D-9A27-4A02-954A-2ACFB892FDA2}"/>
    <hyperlink ref="C1496" r:id="rId773" xr:uid="{ABD867B4-C8DD-430D-8233-D87A41FEDC95}"/>
    <hyperlink ref="C1498" r:id="rId774" xr:uid="{926ADAD8-62B1-41F4-9DC1-368D34D6BF66}"/>
    <hyperlink ref="C1499" r:id="rId775" xr:uid="{AEA2FC44-C260-4C55-8C93-F81BD1D8D6CB}"/>
    <hyperlink ref="C1500" r:id="rId776" xr:uid="{60D6931D-661A-4053-9368-14730809B199}"/>
    <hyperlink ref="C1501" r:id="rId777" xr:uid="{851727D6-CD1A-4D9F-AED6-19F481E348E5}"/>
    <hyperlink ref="C1502" r:id="rId778" xr:uid="{F9AE46F8-1A0C-4C67-A343-9685E047AE24}"/>
    <hyperlink ref="C1503" r:id="rId779" xr:uid="{2A1D9B11-49F8-4DC7-95F7-FDBB672FE700}"/>
    <hyperlink ref="C1509" r:id="rId780" xr:uid="{D4BE16B0-677B-4CD9-90DA-6720382AE695}"/>
    <hyperlink ref="C1507" r:id="rId781" xr:uid="{4AF2A269-F54F-4996-B570-799A1F332B41}"/>
    <hyperlink ref="C1508" r:id="rId782" xr:uid="{C43FF47D-F2F4-4275-B586-291615089759}"/>
    <hyperlink ref="C1511" r:id="rId783" xr:uid="{2941FC16-FA8D-4E9B-B1BA-1FCE9CBAC62A}"/>
    <hyperlink ref="C1512" r:id="rId784" xr:uid="{A74E9CF6-190A-40AF-9FD6-5A8446C9D6DD}"/>
    <hyperlink ref="C1520" r:id="rId785" xr:uid="{0421C3DB-A93D-4D8E-9FFE-CBB2B22EA7AD}"/>
    <hyperlink ref="C1514" r:id="rId786" xr:uid="{A1BD765B-D172-45D5-BE25-2B258C1C1DF2}"/>
    <hyperlink ref="C1515" r:id="rId787" xr:uid="{C338F17B-A200-4560-90FF-CF088EE1737D}"/>
    <hyperlink ref="C1516" r:id="rId788" xr:uid="{CD64CC18-CFF9-4F7F-A9D9-5A388F7DAB8A}"/>
    <hyperlink ref="C1517" r:id="rId789" xr:uid="{9600B473-0055-4E7E-A98A-333485DB3492}"/>
    <hyperlink ref="C1518" r:id="rId790" xr:uid="{1CA75599-EA1D-4037-B27C-788CA9F8688E}"/>
    <hyperlink ref="C1519" r:id="rId791" xr:uid="{C7FCE679-C1A7-4A0D-8AD2-0873FE2AAC39}"/>
    <hyperlink ref="C1445" r:id="rId792" xr:uid="{1066562B-38D8-4716-AFA7-FFEE3D9CEE48}"/>
    <hyperlink ref="C1522" r:id="rId793" xr:uid="{D0019F5D-68BC-497A-9BCB-7B22640E793B}"/>
    <hyperlink ref="C1523" r:id="rId794" xr:uid="{7304C091-E9A6-493A-9A90-78243D7A17A4}"/>
    <hyperlink ref="C1524" r:id="rId795" xr:uid="{116CC1B1-5841-4D2E-B997-B40C02A28EFF}"/>
    <hyperlink ref="C1525" r:id="rId796" xr:uid="{10941B73-4EF8-4EC2-8ED3-C0B6F227E38C}"/>
    <hyperlink ref="C1526" r:id="rId797" xr:uid="{404CAB23-2948-4D9D-8F06-7122E9E86533}"/>
    <hyperlink ref="C1528" r:id="rId798" xr:uid="{25AE9FBF-50BD-4B0B-B86A-4089327FAD25}"/>
    <hyperlink ref="C1529" r:id="rId799" xr:uid="{0A917C28-F4F6-48CB-9D62-4D85C142F165}"/>
    <hyperlink ref="C1530" r:id="rId800" xr:uid="{3B23A1E7-3354-40CF-AE3B-7E487967E033}"/>
    <hyperlink ref="C1531" r:id="rId801" xr:uid="{DC253D3B-F078-442C-8EBC-DA77488763BB}"/>
    <hyperlink ref="C1532" r:id="rId802" xr:uid="{198E8708-1DDE-42E3-BF30-F7854A46611F}"/>
    <hyperlink ref="C1432" r:id="rId803" xr:uid="{519541A5-D5AD-421D-8D58-0F90272E2C29}"/>
    <hyperlink ref="C1443" r:id="rId804" xr:uid="{4966469C-4526-4CF6-8F36-04D19B03D824}"/>
    <hyperlink ref="C1225" r:id="rId805" xr:uid="{69A4BB26-4E4B-427E-9023-FF010980F252}"/>
    <hyperlink ref="C1568" r:id="rId806" xr:uid="{F0F2982C-89F5-413E-9B1D-3E503EFD7674}"/>
    <hyperlink ref="C1747" r:id="rId807" display="https://www.dictionary.com/browse/anchorite?s=t" xr:uid="{5263A819-2BA7-4F28-83B1-FCDCCBC761E4}"/>
    <hyperlink ref="C1989" r:id="rId808" display="https://www.dictionary.com/browse/cenobite?s=t" xr:uid="{F93C9706-CE80-43D1-BD27-D6283830A663}"/>
    <hyperlink ref="C2286" r:id="rId809" display="https://www.dictionary.com/browse/auroral?s=t" xr:uid="{9E2958D1-6EAD-4306-8C9A-56146E2D3FEC}"/>
    <hyperlink ref="C1812" r:id="rId810" display="https://www.dictionary.com/browse/austral?s=t" xr:uid="{53EDD310-BE29-4A8E-81C4-EB2151ED331F}"/>
    <hyperlink ref="C1815" r:id="rId811" display="https://www.dictionary.com/browse/boreal?s=t" xr:uid="{EF5F5576-D039-4E16-8F45-50D17133480D}"/>
    <hyperlink ref="C1820" r:id="rId812" display="https://www.dictionary.com/browse/enclave?s=t" xr:uid="{B272E236-9294-4581-95D4-756F6831F149}"/>
    <hyperlink ref="C1938" r:id="rId813" display="https://www.dictionary.com/browse/formication?s=t" xr:uid="{9BF6446E-9EA4-401E-A0D7-F7F8578114FB}"/>
    <hyperlink ref="C1419" r:id="rId814" xr:uid="{08C9762A-3A0C-4F87-8AE1-DC850ABFC0E6}"/>
    <hyperlink ref="C1497" r:id="rId815" xr:uid="{A2FEEC2A-1574-432F-82F0-F55BDE514D57}"/>
    <hyperlink ref="C1431" r:id="rId816" xr:uid="{0F924691-03F3-4158-8893-77596499A05E}"/>
    <hyperlink ref="C1456" r:id="rId817" xr:uid="{ADD0E0D3-615C-4D60-9EA2-60E85DF0AC7C}"/>
    <hyperlink ref="C1477" r:id="rId818" display="https://www.dictionary.com/browse/malacia?s=t" xr:uid="{BAB373D7-867C-4A35-A8A9-E3CF9C7931F3}"/>
    <hyperlink ref="C1483" r:id="rId819" xr:uid="{B8762ACD-436E-49DC-BC21-D7F3873558AD}"/>
    <hyperlink ref="C1129" r:id="rId820" display="https://www.dictionary.com/browse/delectable?s=t" xr:uid="{31D1A994-751A-445D-81B7-3DBD75051092}"/>
    <hyperlink ref="C1490" r:id="rId821" xr:uid="{6E43CFB7-E74B-46AC-B4A3-2DB83D5DB6F4}"/>
    <hyperlink ref="C1460" r:id="rId822" xr:uid="{6F630F54-1DB9-4C92-9283-D33DE7C66BFF}"/>
    <hyperlink ref="C1436" r:id="rId823" xr:uid="{8B75EEE3-00DB-46AB-826D-D838A13A12D0}"/>
    <hyperlink ref="C1454" r:id="rId824" xr:uid="{46A0BACF-713E-431D-B354-BF4548413464}"/>
    <hyperlink ref="C1482" r:id="rId825" xr:uid="{523CA9AA-4039-460E-BDAF-A4B5B4EEDC09}"/>
    <hyperlink ref="C1447" r:id="rId826" xr:uid="{9999EA57-BE36-4FF0-B7DF-422390675407}"/>
    <hyperlink ref="C1479" r:id="rId827" xr:uid="{C33F637F-2BCD-4860-BB0F-AFB35E9FC851}"/>
    <hyperlink ref="C1457" r:id="rId828" xr:uid="{E8182B07-8E63-47CC-BDAA-FE8285532120}"/>
    <hyperlink ref="C1438" r:id="rId829" xr:uid="{B32E1AC5-524A-48A9-B63E-B1AFB3E38563}"/>
    <hyperlink ref="C1440" r:id="rId830" xr:uid="{07C40A07-13B0-4A6F-B14E-D900D173CF1E}"/>
    <hyperlink ref="C1504" r:id="rId831" xr:uid="{A3411CBF-906A-4D0A-9F2F-01C2FA793100}"/>
    <hyperlink ref="C1461" r:id="rId832" xr:uid="{6238D6B8-52EA-4B8E-802D-0A2424126247}"/>
    <hyperlink ref="C1468" r:id="rId833" xr:uid="{ADE592DE-0048-4C8D-9A01-2BE3EFC56A0A}"/>
    <hyperlink ref="C1481" r:id="rId834" xr:uid="{872300F1-1EC8-4F04-B6BC-BAFD8697F23A}"/>
    <hyperlink ref="C1506" r:id="rId835" xr:uid="{25476904-DC8B-4BB8-A096-F8F09FFAF1F5}"/>
    <hyperlink ref="C1435" r:id="rId836" xr:uid="{967D4992-49C9-421B-AD32-22044603210D}"/>
    <hyperlink ref="C1434" r:id="rId837" xr:uid="{10C7D9F2-08B6-4F63-AEFD-40EF44592583}"/>
    <hyperlink ref="C1452" r:id="rId838" xr:uid="{071FF366-E3D4-42A6-A925-C3C349D0CF3B}"/>
    <hyperlink ref="C1455" r:id="rId839" xr:uid="{9AA5617E-1DF7-4F08-850F-9CBD4435D525}"/>
    <hyperlink ref="C1458" r:id="rId840" xr:uid="{0AF85045-6854-4047-BFD6-688BB4EEA695}"/>
    <hyperlink ref="C342" r:id="rId841" xr:uid="{320C9B47-431D-4C7D-9CD9-262E1064395E}"/>
    <hyperlink ref="C347" r:id="rId842" xr:uid="{C4231790-7CA1-44D1-A841-481E674CD114}"/>
    <hyperlink ref="C793" r:id="rId843" xr:uid="{D11CA596-264A-4882-8571-1587A56E2FE5}"/>
    <hyperlink ref="C357" r:id="rId844" xr:uid="{F00123CD-D55F-4038-AA69-E9ACCC16EE15}"/>
    <hyperlink ref="C1607" r:id="rId845" xr:uid="{AAD2371E-7E0C-4615-A77E-CF61E093067B}"/>
    <hyperlink ref="C1614" r:id="rId846" xr:uid="{887621F6-DA46-45D3-8CF0-64E39BF2B45D}"/>
    <hyperlink ref="C1609" r:id="rId847" xr:uid="{177F21BA-E8D5-4B20-B9BA-7F192BC4B8FA}"/>
    <hyperlink ref="C1612" r:id="rId848" xr:uid="{B4D9AEF0-3DCD-4876-B801-CCDC478FAA37}"/>
    <hyperlink ref="C1615" r:id="rId849" xr:uid="{E095C04A-0488-4B03-AB22-262EC7D7DCB4}"/>
    <hyperlink ref="C1616" r:id="rId850" xr:uid="{46014E5C-2273-484A-B307-86A6C36C4C90}"/>
    <hyperlink ref="C1617" r:id="rId851" xr:uid="{0F421C4D-FFC5-458E-8D48-D6F22F4B6472}"/>
    <hyperlink ref="C1619" r:id="rId852" xr:uid="{F636C0F1-6EB8-4DAB-B835-365116C7C77C}"/>
    <hyperlink ref="C1620" r:id="rId853" xr:uid="{5A064551-6105-4A5B-B73B-8E480E3D2E7C}"/>
    <hyperlink ref="C1656" r:id="rId854" xr:uid="{EB6675E0-455F-45CC-B443-F87F706EB7BA}"/>
    <hyperlink ref="C2101" r:id="rId855" xr:uid="{F8F9BC8C-3DA7-443D-ACE9-D709B7008158}"/>
    <hyperlink ref="C2102" r:id="rId856" xr:uid="{091E4664-62BF-4F54-9ED0-EE1BBEDDA1FF}"/>
    <hyperlink ref="C1623" r:id="rId857" xr:uid="{46C015B5-7C98-4B73-B62F-B1C927FBD7C4}"/>
    <hyperlink ref="C1624" r:id="rId858" display="https://www.dictionary.com/browse/amerce?s=t" xr:uid="{F2C2A80E-AE1E-4A4F-8577-EFF443ADCDE7}"/>
    <hyperlink ref="C1625" r:id="rId859" xr:uid="{21DC0D9F-1D25-4D12-9C70-51FC6C6C092E}"/>
    <hyperlink ref="C1628" r:id="rId860" xr:uid="{65DE0A9B-DB0B-493E-8E4A-D1EB6977FBAD}"/>
    <hyperlink ref="C1630" r:id="rId861" xr:uid="{95DD9F03-2386-4A2C-B123-80BE85DE2DE5}"/>
    <hyperlink ref="C1631" r:id="rId862" xr:uid="{2EBB23E8-D6DB-4D47-85E6-D673364E0E89}"/>
    <hyperlink ref="C1632" r:id="rId863" xr:uid="{4B2FE0DF-F5E8-49E4-BB24-D4289F3E9DE0}"/>
    <hyperlink ref="C1633" r:id="rId864" xr:uid="{75280DDC-3809-48CD-95AD-35B519886EEB}"/>
    <hyperlink ref="C1634" r:id="rId865" xr:uid="{7528C189-9A32-4F09-9C1C-B6F6037EF444}"/>
    <hyperlink ref="C1635" r:id="rId866" xr:uid="{37857E0C-E9E3-4B5C-96D9-2C5E3F790DA6}"/>
    <hyperlink ref="C1639" r:id="rId867" xr:uid="{DB83AB21-752C-4102-A33C-8FADFEB39BB2}"/>
    <hyperlink ref="C1640" r:id="rId868" xr:uid="{C566D469-1680-4D7F-9DAE-34BB9AD23571}"/>
    <hyperlink ref="C1642" r:id="rId869" xr:uid="{FC964DF9-F5C3-4DE1-B894-1EF1CD5BFB2A}"/>
    <hyperlink ref="C1643" r:id="rId870" xr:uid="{BD3BA563-47C3-412D-9C8E-F9186940F86E}"/>
    <hyperlink ref="C1645" r:id="rId871" xr:uid="{2BAC3AAA-618B-4478-A103-4F46C7DE7D7B}"/>
    <hyperlink ref="C1646" r:id="rId872" xr:uid="{E8674D57-3803-4C11-BC79-E5DB4258922A}"/>
    <hyperlink ref="C1647" r:id="rId873" xr:uid="{E66799F8-3A90-43FF-A5EB-1B4F4087357F}"/>
    <hyperlink ref="C1648" r:id="rId874" xr:uid="{DC367CB8-09DF-4B51-97A8-A55DD6247811}"/>
    <hyperlink ref="C1649" r:id="rId875" xr:uid="{E42BF79C-B8CA-4CA7-A458-6F9C8901D6A2}"/>
    <hyperlink ref="C1650" r:id="rId876" xr:uid="{3866205E-792C-44E9-AFA6-2880A5B61AED}"/>
    <hyperlink ref="C2126" r:id="rId877" xr:uid="{B07ECD89-9E31-49A4-8D65-EBDF917C809C}"/>
    <hyperlink ref="C1372" r:id="rId878" xr:uid="{6B6765EE-A174-4ABC-9C41-807BA874FE1C}"/>
    <hyperlink ref="C1652" r:id="rId879" xr:uid="{41F4A6D0-76E6-4E0C-A02C-577243705E1B}"/>
    <hyperlink ref="C1653" r:id="rId880" xr:uid="{AAB09F52-64F6-41CF-AC35-E45391E7BA79}"/>
    <hyperlink ref="C1654" r:id="rId881" display="https://www.dictionary.com/browse/usance?s=t" xr:uid="{6FDB14B2-9775-4B15-ADCB-552A2A496C17}"/>
    <hyperlink ref="C1655" r:id="rId882" xr:uid="{06652926-9A38-433F-9819-87D9A40E7367}"/>
    <hyperlink ref="C1658" r:id="rId883" xr:uid="{DB94ACDF-033D-4540-A829-652DEC28CDEA}"/>
    <hyperlink ref="C1659" r:id="rId884" xr:uid="{3817415D-0366-49F0-BD16-2A02D01BFBE8}"/>
    <hyperlink ref="C1660" r:id="rId885" xr:uid="{66B5DE88-5B34-476E-8CFE-748F7AB2422A}"/>
    <hyperlink ref="C1677" r:id="rId886" xr:uid="{24DF02FF-DAE3-4584-B4CA-0C5BFA2F0A34}"/>
    <hyperlink ref="C1678" r:id="rId887" xr:uid="{208A7D36-E100-4B0E-B7A1-9B73FC3E372D}"/>
    <hyperlink ref="C1663" r:id="rId888" xr:uid="{1AB58931-4273-447D-B361-DA08F1C7868D}"/>
    <hyperlink ref="C1093" r:id="rId889" xr:uid="{7D504917-1646-4145-B748-1925A1CEF16D}"/>
    <hyperlink ref="C1680" r:id="rId890" xr:uid="{BCE478EA-4B3A-488A-9748-55981D56EBBC}"/>
    <hyperlink ref="C1669" r:id="rId891" xr:uid="{94DDAC97-5CB1-4672-86FD-08A380F3193B}"/>
    <hyperlink ref="C1670" r:id="rId892" xr:uid="{9B1BD896-8CF8-4DA7-9886-143B8F3D4948}"/>
    <hyperlink ref="C1671" r:id="rId893" xr:uid="{64BF94AF-0A1B-47D1-8592-7666D2AEEB0C}"/>
    <hyperlink ref="C1681" r:id="rId894" xr:uid="{227D07A5-4CBB-4762-BA9E-A9F881B2E334}"/>
    <hyperlink ref="C1960" r:id="rId895" display="https://www.dictionary.com/browse/empyreal?s=t" xr:uid="{EC637085-E7DC-4A4C-A14C-40854F6170A1}"/>
    <hyperlink ref="C1638" r:id="rId896" display="https://www.dictionary.com/browse/indigence?s=t" xr:uid="{D88E0C83-B5DC-45C8-B8B8-4E0B480DBD12}"/>
    <hyperlink ref="C1684" r:id="rId897" xr:uid="{59D6302E-C3F9-41E3-A896-933D70FFF313}"/>
    <hyperlink ref="C1686" r:id="rId898" xr:uid="{ABD911F6-D0C2-4F23-AC6A-3A5D5A42A4A0}"/>
    <hyperlink ref="C1688" r:id="rId899" display="https://www.dictionary.com/browse/faun?s=t" xr:uid="{95C2A8DC-9682-425B-B1E2-4934A5F7FF59}"/>
    <hyperlink ref="C1690" r:id="rId900" xr:uid="{795B456D-C03F-46F1-836F-4344D598BFAB}"/>
    <hyperlink ref="C538" r:id="rId901" xr:uid="{9E8DFBB1-E2AC-448E-874D-B15199FBED3D}"/>
    <hyperlink ref="C1691" r:id="rId902" xr:uid="{F52CA99A-0F3C-40E6-B80E-61F6BA607C34}"/>
    <hyperlink ref="C1692" r:id="rId903" xr:uid="{532A2663-EA2E-492E-AF94-256FA1FE9ADB}"/>
    <hyperlink ref="C1693" r:id="rId904" xr:uid="{CD3D76A2-4143-4A47-A444-C0F251F40C66}"/>
    <hyperlink ref="C1696" r:id="rId905" xr:uid="{793FCAA0-F4B6-4F55-A6D3-BE88C2504979}"/>
    <hyperlink ref="C1699" r:id="rId906" xr:uid="{D38A2689-2B70-4AB0-8CB9-7C40BE25D030}"/>
    <hyperlink ref="C1700" r:id="rId907" display="https://www.dictionary.com/browse/portia?s=t" xr:uid="{D61A63A9-3ECB-489C-8D97-CC44F59CEAAB}"/>
    <hyperlink ref="C1701" r:id="rId908" xr:uid="{FE5D7464-7E85-4939-9CC9-904ADF4AC4EB}"/>
    <hyperlink ref="C1702" r:id="rId909" xr:uid="{F643D973-7C1D-4867-9F96-DAB7A93EE90B}"/>
    <hyperlink ref="C1704" r:id="rId910" xr:uid="{0CCBCE1F-08A2-4EA5-A789-1F1615A3140A}"/>
    <hyperlink ref="C1705" r:id="rId911" xr:uid="{E8E321D5-63CC-4C52-8DAD-0713B48A56A1}"/>
    <hyperlink ref="C1706" r:id="rId912" xr:uid="{5CC972B5-5A4E-4AAC-A895-E14172176A28}"/>
    <hyperlink ref="C1707" r:id="rId913" xr:uid="{2F4DB5C0-71BD-4E08-A74D-DE72EDF33D72}"/>
    <hyperlink ref="C1708" r:id="rId914" xr:uid="{2690B93D-7DB8-4D35-959C-BD8E5FD86986}"/>
    <hyperlink ref="C1712" r:id="rId915" xr:uid="{97EF029C-6EE8-46B9-9798-C29AF2603F25}"/>
    <hyperlink ref="C1713" r:id="rId916" xr:uid="{393D509E-5CEA-493E-9E07-D870382A96DB}"/>
    <hyperlink ref="C1714" r:id="rId917" xr:uid="{8E1530F4-BC28-44A7-BD64-D4EBADA855C0}"/>
    <hyperlink ref="C1717" r:id="rId918" xr:uid="{21F6D984-840A-496C-B9C3-41ABF08FF809}"/>
    <hyperlink ref="C1716" r:id="rId919" display="https://www.dictionary.com/browse/alee?s=t" xr:uid="{5166E6DB-690B-483A-98B6-2B7018E8ECBA}"/>
    <hyperlink ref="C1718" r:id="rId920" xr:uid="{D0530D0A-96E7-43B5-91E0-3EFA85D1726A}"/>
    <hyperlink ref="C1719" r:id="rId921" xr:uid="{C2EEEF37-CF04-4AE8-A3C9-6C5BACC0CEE0}"/>
    <hyperlink ref="C1721" r:id="rId922" xr:uid="{5BA2968A-3B35-4A98-B460-A895EF54C1EE}"/>
    <hyperlink ref="C1723" r:id="rId923" xr:uid="{6DC1C318-ACAD-4769-AACB-A8A37EAC6C8E}"/>
    <hyperlink ref="C1724" r:id="rId924" xr:uid="{E19083ED-CE46-408B-AFA2-212ADDF488A2}"/>
    <hyperlink ref="C1725" r:id="rId925" xr:uid="{02D087A3-2DF5-4D07-B7FC-1C7EAB860D40}"/>
    <hyperlink ref="C1727" r:id="rId926" xr:uid="{984C1586-ADD6-487A-B558-4EB0E6A6F5EC}"/>
    <hyperlink ref="C1729" r:id="rId927" xr:uid="{EED87349-CA08-457D-BE60-D6C25E7B8C52}"/>
    <hyperlink ref="C1730" r:id="rId928" xr:uid="{919EDE24-FC2F-40F9-AE9F-B85EB25B2544}"/>
    <hyperlink ref="C1735" r:id="rId929" xr:uid="{5554F606-2553-4E30-B382-5EEE43BE6E9B}"/>
    <hyperlink ref="C1733" r:id="rId930" xr:uid="{D4DB60D3-FA2A-4EB5-A791-7D022950320D}"/>
    <hyperlink ref="C1737" r:id="rId931" xr:uid="{19B0A150-F299-411B-80FF-84DA0276CACF}"/>
    <hyperlink ref="C1738" r:id="rId932" xr:uid="{751ABC5C-2A6E-4C5D-A024-CA79BAE3B6DF}"/>
    <hyperlink ref="C1739" r:id="rId933" xr:uid="{94EDB13A-F911-4005-8844-F10A04A7B91E}"/>
    <hyperlink ref="C1741" r:id="rId934" xr:uid="{1CD42212-8211-42FE-A5D8-75107BB8F50E}"/>
    <hyperlink ref="C1744" r:id="rId935" xr:uid="{B070D225-AD65-4AF2-B98B-EB11DBDA65EF}"/>
    <hyperlink ref="C1745" r:id="rId936" xr:uid="{691668F2-9B7C-479F-9109-2579C4B1CFAD}"/>
    <hyperlink ref="C1746" r:id="rId937" xr:uid="{C2666FB9-40B4-46FA-942A-230CB04E8E3D}"/>
    <hyperlink ref="C229" r:id="rId938" xr:uid="{E133AFCE-7563-451E-A755-7C2C88BF26F9}"/>
    <hyperlink ref="C1117" r:id="rId939" xr:uid="{61121152-02D7-4A7F-92F0-C59B13BC88B0}"/>
    <hyperlink ref="C1118" r:id="rId940" xr:uid="{11D7FE44-2C2F-4898-B34D-6FFFE333C97F}"/>
    <hyperlink ref="C1119" r:id="rId941" xr:uid="{E81378A8-305A-4773-83C8-EFBA7C5A3372}"/>
    <hyperlink ref="C1349" r:id="rId942" xr:uid="{D13941DB-1C2E-4699-838E-5615392299FD}"/>
    <hyperlink ref="C1128" r:id="rId943" xr:uid="{D9F83961-5701-4147-BB97-D65E7D812DF7}"/>
    <hyperlink ref="C2047" r:id="rId944" xr:uid="{F2412D08-7CB7-4481-83AE-11ADF20FB10A}"/>
    <hyperlink ref="C1131" r:id="rId945" xr:uid="{C53AC7D8-8E79-4CD1-88DA-1EB9FED0B819}"/>
    <hyperlink ref="C1133" r:id="rId946" xr:uid="{1DAA6D92-8AB6-400E-9B44-5A744D1DBE76}"/>
    <hyperlink ref="C1136" r:id="rId947" xr:uid="{57691287-72B8-4FDA-852A-2B2065BFEAD8}"/>
    <hyperlink ref="C1138" r:id="rId948" xr:uid="{533ABB33-5FE9-431F-A053-78AEC682D369}"/>
    <hyperlink ref="C1139" r:id="rId949" xr:uid="{538A46AB-9717-47EE-889B-053E46B81D1D}"/>
    <hyperlink ref="C1142" r:id="rId950" xr:uid="{E6C0C2F5-7F68-4A0D-BEF2-436AAD6CD39B}"/>
    <hyperlink ref="C1143" r:id="rId951" xr:uid="{0EEB5892-172B-4FC1-828E-F8F891472091}"/>
    <hyperlink ref="C231" r:id="rId952" xr:uid="{AB8DA784-653A-44AA-9C51-071D1B9A21E0}"/>
    <hyperlink ref="C1147" r:id="rId953" xr:uid="{F7C6B901-F541-43ED-9771-3FC760A367DB}"/>
    <hyperlink ref="C1148" r:id="rId954" xr:uid="{2292B42B-55FC-46F9-8FB8-CDFBEDFC12EA}"/>
    <hyperlink ref="C1150" r:id="rId955" xr:uid="{C9D97BB8-9649-4CA8-B2DA-D921F601CDED}"/>
    <hyperlink ref="C1152" r:id="rId956" xr:uid="{5CE270D2-AA97-436F-AB9D-C4EDFAA9BDF2}"/>
    <hyperlink ref="C1154" r:id="rId957" xr:uid="{769E4C8B-3E58-4F66-8087-EDFE24628857}"/>
    <hyperlink ref="C1155" r:id="rId958" xr:uid="{586F417D-EE56-4AC4-B91B-66E2868094AF}"/>
    <hyperlink ref="C1156" r:id="rId959" display="https://www.dictionary.com/browse/shalom?s=t" xr:uid="{3ACE445E-B656-46E0-B2CC-293A8C61C941}"/>
    <hyperlink ref="C1158" r:id="rId960" xr:uid="{BF859BDA-7E08-49AE-B13B-620F88E3CC04}"/>
    <hyperlink ref="C290" r:id="rId961" xr:uid="{106254B1-C3D7-478D-88D6-D4EDBD033D57}"/>
    <hyperlink ref="C1160" r:id="rId962" xr:uid="{E4348580-FF89-4CEA-9495-0051A8257556}"/>
    <hyperlink ref="C1161" r:id="rId963" xr:uid="{E7C22E78-3B5A-48D0-A086-E856030DB4B2}"/>
    <hyperlink ref="C1751" r:id="rId964" xr:uid="{B210EF14-8855-407C-B60B-C96CF08794DB}"/>
    <hyperlink ref="C1753" r:id="rId965" xr:uid="{137E212F-6C73-4B64-9489-7107A68506A9}"/>
    <hyperlink ref="C1710" r:id="rId966" xr:uid="{382A95DC-FA8A-4D2A-93CC-3A5B5661E2E9}"/>
    <hyperlink ref="C1755" r:id="rId967" xr:uid="{CF41B7C2-5E12-4C64-87FF-F58DA68611F4}"/>
    <hyperlink ref="C1758" r:id="rId968" xr:uid="{64E6CE08-E8E3-4497-99CB-FE3486782791}"/>
    <hyperlink ref="C1760" r:id="rId969" xr:uid="{EE94FCBB-1FD1-42F0-B5E8-253CA90C343F}"/>
    <hyperlink ref="C1767" r:id="rId970" xr:uid="{67DFACEC-81B9-4BA6-8B97-30D614C5484F}"/>
    <hyperlink ref="C1768" r:id="rId971" xr:uid="{D0F96CDA-F6E7-481C-BACC-A8DD9B9540B2}"/>
    <hyperlink ref="C1769" r:id="rId972" xr:uid="{3E8E707A-A056-432A-8B92-4B34129E56C4}"/>
    <hyperlink ref="C1771" r:id="rId973" xr:uid="{26D9A329-2EE8-4999-A32C-B99B5BD3310D}"/>
    <hyperlink ref="C1772" r:id="rId974" xr:uid="{6D71BC40-1A37-4310-AD92-8E2C9DB27CCD}"/>
    <hyperlink ref="C600" r:id="rId975" xr:uid="{49CF6497-F46F-4528-A4A0-993CD813DCFD}"/>
    <hyperlink ref="C602" r:id="rId976" xr:uid="{7F2D0BFC-30DA-47AE-99AD-2F142F3DACED}"/>
    <hyperlink ref="C765" r:id="rId977" xr:uid="{9ECD5BA0-7076-4588-9D64-4D7E2660C435}"/>
    <hyperlink ref="C624" r:id="rId978" xr:uid="{B9363E9B-5051-4375-8A66-47F6B9169708}"/>
    <hyperlink ref="C633" r:id="rId979" xr:uid="{3536C981-2ECD-46F0-97E2-1A8947BA9C6F}"/>
    <hyperlink ref="C635" r:id="rId980" xr:uid="{3D75B4DF-6421-4EE7-BFDB-CA8E000F39A6}"/>
    <hyperlink ref="C636" r:id="rId981" xr:uid="{D197AF75-515C-4996-8E09-A389B56DFCFE}"/>
    <hyperlink ref="C637" r:id="rId982" xr:uid="{EFA72574-192B-44BF-81D7-15749EE739B2}"/>
    <hyperlink ref="C646" r:id="rId983" xr:uid="{6A8FB4E5-CF00-4EB5-A3B2-C4D572560DB4}"/>
    <hyperlink ref="C2380" r:id="rId984" xr:uid="{F1920B54-6FA3-4D06-AF60-A8E14FFEC2E7}"/>
    <hyperlink ref="C647" r:id="rId985" xr:uid="{691082E9-F8C4-4EA0-9F02-E764AE31749B}"/>
    <hyperlink ref="C653" r:id="rId986" xr:uid="{27346B11-DC86-47F2-9CF7-0E0603030B7D}"/>
    <hyperlink ref="C654" r:id="rId987" xr:uid="{571568CA-DC58-4F18-89CB-90987068FEF4}"/>
    <hyperlink ref="C1780" r:id="rId988" xr:uid="{AA6C243E-5497-4C1C-8C82-74A7D34B1797}"/>
    <hyperlink ref="C1782" r:id="rId989" xr:uid="{F3917FC8-E4CD-4FFB-A7CE-F81D3E6AA751}"/>
    <hyperlink ref="C1789" r:id="rId990" xr:uid="{5F55CCEF-0E69-4CE7-BBD3-9B5A6D334A79}"/>
    <hyperlink ref="C1790" r:id="rId991" xr:uid="{54220D3E-7B76-4F38-9168-BA2535288958}"/>
    <hyperlink ref="C1792" r:id="rId992" xr:uid="{3F2A4547-1766-4E7E-B038-54FBD0E7D7D6}"/>
    <hyperlink ref="C1793" r:id="rId993" xr:uid="{43DAC1E3-8820-4B9E-AA54-F84793715C66}"/>
    <hyperlink ref="C1804" r:id="rId994" xr:uid="{BB39C266-CA0B-433B-B336-6B7E9F987A51}"/>
    <hyperlink ref="C1805" r:id="rId995" xr:uid="{245D3384-4567-4F23-A930-E2FDAB029B68}"/>
    <hyperlink ref="C1806" r:id="rId996" xr:uid="{7892D7BA-24A7-4871-A438-C63DB24FFAD1}"/>
    <hyperlink ref="C126" r:id="rId997" xr:uid="{346A3702-5835-4273-8ADD-6C614ECE33DB}"/>
    <hyperlink ref="C133" r:id="rId998" xr:uid="{08DE1215-1001-4EFB-83DD-3D771B7D869E}"/>
    <hyperlink ref="C143" r:id="rId999" xr:uid="{93E958B8-DA75-470E-B067-40C9634B4D5C}"/>
    <hyperlink ref="C146" r:id="rId1000" xr:uid="{707CEEDF-A5BA-4A31-9D0C-40CA9F3D1CE1}"/>
    <hyperlink ref="C718" r:id="rId1001" xr:uid="{F037172B-7613-45BE-B7B0-65F812201AA3}"/>
    <hyperlink ref="C160" r:id="rId1002" xr:uid="{B9465E45-2CF7-4FB3-939C-915A1D4808F5}"/>
    <hyperlink ref="C162" r:id="rId1003" xr:uid="{93B29954-9553-4BBD-B10D-C57146060929}"/>
    <hyperlink ref="C165" r:id="rId1004" xr:uid="{6ADC549C-C632-4C47-822F-6705F3851712}"/>
    <hyperlink ref="C166" r:id="rId1005" xr:uid="{49AA4C80-0C13-443E-9FAB-85863C13AA9E}"/>
    <hyperlink ref="C176" r:id="rId1006" xr:uid="{D173F181-1484-45B4-AABF-15308BC6C6BF}"/>
    <hyperlink ref="C183" r:id="rId1007" xr:uid="{1B5E58E7-7250-4DF3-93C5-189326579F67}"/>
    <hyperlink ref="C184" r:id="rId1008" xr:uid="{A7B180E1-31B6-4754-8859-E4A6D0399471}"/>
    <hyperlink ref="C185" r:id="rId1009" xr:uid="{9F120D4D-40B9-454A-A26E-2DB361F8760E}"/>
    <hyperlink ref="C186" r:id="rId1010" xr:uid="{A7E7C30B-9310-4206-9B72-5D9F7635013E}"/>
    <hyperlink ref="C193" r:id="rId1011" xr:uid="{FE4AEBD1-AD38-41E8-8EA6-ECD764AD8E8D}"/>
    <hyperlink ref="C1807" r:id="rId1012" xr:uid="{3F5C51C8-231E-40BB-A752-4E8D35F80DEB}"/>
    <hyperlink ref="C1809" r:id="rId1013" xr:uid="{8FE3D231-3562-41DC-AA28-BD8E5A12023E}"/>
    <hyperlink ref="C1810" r:id="rId1014" xr:uid="{44E29697-8CBB-4C38-9359-63F7E571E37A}"/>
    <hyperlink ref="C1811" r:id="rId1015" xr:uid="{20BC507B-F6BA-457B-9630-4E9EA6540D46}"/>
    <hyperlink ref="C1813" r:id="rId1016" xr:uid="{95CC6124-B6FD-4821-BD22-F1207394D546}"/>
    <hyperlink ref="C1816" r:id="rId1017" xr:uid="{1461321B-AAF1-410F-9D52-47EA03BE8884}"/>
    <hyperlink ref="C1817" r:id="rId1018" xr:uid="{FB3032B9-6B84-4B72-9564-EE1FD60DEB1E}"/>
    <hyperlink ref="C1818" r:id="rId1019" xr:uid="{D3E92FC6-0999-41E8-B9F1-D7983E8C43B6}"/>
    <hyperlink ref="C1819" r:id="rId1020" xr:uid="{3C8F7EDD-F696-4204-8526-636C57DA452E}"/>
    <hyperlink ref="C1821" r:id="rId1021" xr:uid="{85B2A702-5493-48CD-B889-ECC76F95896E}"/>
    <hyperlink ref="C1822" r:id="rId1022" xr:uid="{79C78837-E537-4F29-A936-9F076ABF3B14}"/>
    <hyperlink ref="C1823" r:id="rId1023" xr:uid="{FC3D9BCB-FBD3-4548-A3BB-7ECAE53F1BEA}"/>
    <hyperlink ref="C1824" r:id="rId1024" xr:uid="{C650F887-B7B6-4D74-A588-649459FA5388}"/>
    <hyperlink ref="C1825" r:id="rId1025" xr:uid="{1FC4A9B4-0F8D-453D-B1A3-D1EF110868CA}"/>
    <hyperlink ref="C1826" r:id="rId1026" xr:uid="{3ECA1A34-1765-4F77-9EB3-B449EB1BC1C9}"/>
    <hyperlink ref="C1828" r:id="rId1027" xr:uid="{CBA0A8DF-C098-4B3A-B46D-4ABC15E4DC6E}"/>
    <hyperlink ref="C2303" r:id="rId1028" xr:uid="{8122C897-1044-421E-BAC2-84FD24CCFA0E}"/>
    <hyperlink ref="C1829" r:id="rId1029" xr:uid="{1869F61A-C4C9-4504-B06C-D9DAD5A7D4AA}"/>
    <hyperlink ref="C1830" r:id="rId1030" xr:uid="{6F6E56B9-C2EA-4294-932E-E099EA17D8E3}"/>
    <hyperlink ref="C1831" r:id="rId1031" xr:uid="{5860FD74-FB24-4AA1-8DD3-696B70E159EA}"/>
    <hyperlink ref="C1849" r:id="rId1032" xr:uid="{3E8D3853-71BA-4711-90DE-56D52E41BCF2}"/>
    <hyperlink ref="C451" r:id="rId1033" xr:uid="{9F36A8F1-E7BA-4D31-8785-7C93FD1168C8}"/>
    <hyperlink ref="C1850" r:id="rId1034" xr:uid="{BB87B9B2-0AA2-4B83-AC37-E46B4C2588EE}"/>
    <hyperlink ref="C1851" r:id="rId1035" xr:uid="{35316E12-E713-4070-AAB4-D98702E27359}"/>
    <hyperlink ref="C1852" r:id="rId1036" xr:uid="{B48597C8-AB0D-4055-90B1-D26D44A9E200}"/>
    <hyperlink ref="C1853" r:id="rId1037" xr:uid="{A149ADDD-6387-443B-B4C9-73EE8CBC47EF}"/>
    <hyperlink ref="C1857" r:id="rId1038" xr:uid="{B9BD94CC-4FD1-4695-A151-399EADB3E431}"/>
    <hyperlink ref="C1858" r:id="rId1039" xr:uid="{E3861247-8FCD-474C-8E75-26985BC0AEFB}"/>
    <hyperlink ref="C1859" r:id="rId1040" xr:uid="{3D0F9449-74DD-4F3E-A6F5-37A984C0F265}"/>
    <hyperlink ref="C1861" r:id="rId1041" xr:uid="{C351051E-7AA3-46E1-9131-081E0B8B273C}"/>
    <hyperlink ref="C1863" r:id="rId1042" xr:uid="{C9324841-9A27-4EAE-84B8-08ACFBB8112E}"/>
    <hyperlink ref="C1865" r:id="rId1043" xr:uid="{98A99548-E615-494B-AA30-673345985E3D}"/>
    <hyperlink ref="C1866" r:id="rId1044" xr:uid="{170A3FC4-1E3A-469D-A7DC-091DE90A024A}"/>
    <hyperlink ref="C1867" r:id="rId1045" xr:uid="{C7D90D8A-528D-450F-B470-F8969792C527}"/>
    <hyperlink ref="C1868" r:id="rId1046" xr:uid="{9B2653A4-1CCE-4B67-8962-7064DB40D593}"/>
    <hyperlink ref="C1869" r:id="rId1047" xr:uid="{BADC7F33-44FC-461F-8C91-166BC950047A}"/>
    <hyperlink ref="C1870" r:id="rId1048" xr:uid="{55761969-7877-4BE7-A58C-44CE53502EF8}"/>
    <hyperlink ref="C1871" r:id="rId1049" xr:uid="{B34A6344-9A03-4BD6-9759-B119C4A3FFDE}"/>
    <hyperlink ref="C1872" r:id="rId1050" xr:uid="{CF38FFEE-789B-4FDF-A42B-F1F13529A4BA}"/>
    <hyperlink ref="C1873" r:id="rId1051" xr:uid="{008A632B-E97E-40FC-9FF5-1A578024A676}"/>
    <hyperlink ref="C1874" r:id="rId1052" xr:uid="{D99AA1B3-E583-413A-9E96-F278CF35FA82}"/>
    <hyperlink ref="C1875" r:id="rId1053" xr:uid="{11AF81FF-3815-4BDF-B29C-18FBBB8C6B58}"/>
    <hyperlink ref="C1876" r:id="rId1054" display="https://www.dictionary.com/browse/polity?s=t" xr:uid="{03947AC9-4856-4701-8ACE-EEE6E099EEAC}"/>
    <hyperlink ref="C1877" r:id="rId1055" xr:uid="{5989FF5A-39CA-49CC-8FF4-8C0579304DF0}"/>
    <hyperlink ref="C1879" r:id="rId1056" xr:uid="{E5220442-52C0-44B5-BF4F-263316F7FE66}"/>
    <hyperlink ref="C1881" r:id="rId1057" xr:uid="{2CD72377-4B0C-486A-B7C6-238F7F668FDD}"/>
    <hyperlink ref="C1884" r:id="rId1058" xr:uid="{41209E48-A0EC-47AC-BAF9-EF18B18A43B5}"/>
    <hyperlink ref="C1885" r:id="rId1059" xr:uid="{4843664A-4FC0-4971-A6A5-23F7D9830C02}"/>
    <hyperlink ref="C1886" r:id="rId1060" xr:uid="{1E5B6436-79C8-438A-B427-7F7B3D03ABC1}"/>
    <hyperlink ref="C1889" r:id="rId1061" xr:uid="{B0200294-42D5-4EDF-9609-52760B97811E}"/>
    <hyperlink ref="C1891" r:id="rId1062" xr:uid="{3C243995-D27A-48DE-BAE9-E47E0BD66B3E}"/>
    <hyperlink ref="C1892" r:id="rId1063" xr:uid="{3ABF13DE-A876-471B-BBEF-8A381936B881}"/>
    <hyperlink ref="C1893" r:id="rId1064" xr:uid="{30FB4B3B-BAD5-4AA6-97E5-C56CC86EAAD1}"/>
    <hyperlink ref="C1894" r:id="rId1065" xr:uid="{5222E8D3-B2B4-43AE-8BB0-5B357368AFB3}"/>
    <hyperlink ref="C1895" r:id="rId1066" xr:uid="{DEA5E9B1-DAC1-41B3-81F6-80F6F0B8FE4B}"/>
    <hyperlink ref="C1356" r:id="rId1067" xr:uid="{6C861227-D582-47D8-A95C-D581994FBFF4}"/>
    <hyperlink ref="C1896" r:id="rId1068" xr:uid="{0BA7B97F-D7F6-40DB-B1B1-CFCADB9DE5E0}"/>
    <hyperlink ref="C1897" r:id="rId1069" xr:uid="{1498C744-D9F4-434E-BB01-F461D08CEDB9}"/>
    <hyperlink ref="C1898" r:id="rId1070" xr:uid="{E10C76DF-E0F4-4D8D-A419-924E184608BE}"/>
    <hyperlink ref="C1899" r:id="rId1071" xr:uid="{9449D544-7B4C-4B25-9967-6B5E6FE8E469}"/>
    <hyperlink ref="C1900" r:id="rId1072" xr:uid="{A0BDDB06-0D07-4C23-8A08-3827FCE06E24}"/>
    <hyperlink ref="C1901" r:id="rId1073" xr:uid="{08DB3035-F59D-49EF-9E93-3D7E3D952FD3}"/>
    <hyperlink ref="C1902" r:id="rId1074" xr:uid="{9B430D76-3280-462E-8A9D-C2D47655859A}"/>
    <hyperlink ref="C1904" r:id="rId1075" xr:uid="{8C9A8E0E-52C2-40D2-A4F3-0C8CF5033B78}"/>
    <hyperlink ref="C1907" r:id="rId1076" xr:uid="{6F3704DB-6AE9-412A-B6C0-43C5BB061EA0}"/>
    <hyperlink ref="C1909" r:id="rId1077" xr:uid="{6272EDFC-D602-45FC-9047-3DDC6B19AAD2}"/>
    <hyperlink ref="C1910" r:id="rId1078" xr:uid="{FAFAB613-AF69-41F4-82F7-695AF2921318}"/>
    <hyperlink ref="C1912" r:id="rId1079" xr:uid="{7AB14365-7FA0-4544-8D9A-45AF1B26250F}"/>
    <hyperlink ref="C1913" r:id="rId1080" xr:uid="{DE4B6504-C51F-4536-9728-450FFAB7B45D}"/>
    <hyperlink ref="C1914" r:id="rId1081" xr:uid="{8E73144F-A738-40DE-B822-A9F24BC00267}"/>
    <hyperlink ref="C1915" r:id="rId1082" xr:uid="{06128F90-B8F6-4F08-AB98-C505EC63ECD4}"/>
    <hyperlink ref="C1916" r:id="rId1083" xr:uid="{3ED59B57-4E41-4F91-8F92-77B0210550E2}"/>
    <hyperlink ref="C1917" r:id="rId1084" xr:uid="{205039A0-FD71-43EC-8A5C-E4EC8C4E99EB}"/>
    <hyperlink ref="C1918" r:id="rId1085" xr:uid="{6B3C7D8B-8EEC-4884-8D97-9CDFEDACE136}"/>
    <hyperlink ref="C1919" r:id="rId1086" xr:uid="{FC52BE69-6EFC-4E53-B80D-AAB9F6CA43F6}"/>
    <hyperlink ref="C1920" r:id="rId1087" xr:uid="{FC03A60E-09C3-430F-B30E-63C4A6A55E68}"/>
    <hyperlink ref="C1923" r:id="rId1088" xr:uid="{568D03F4-C7B3-494B-911A-8918B7A57974}"/>
    <hyperlink ref="C1924" r:id="rId1089" xr:uid="{77EC7E71-945B-4ECE-B740-71ED9C637347}"/>
    <hyperlink ref="C1925" r:id="rId1090" xr:uid="{A6785629-11E4-41FA-B263-3B60795038A6}"/>
    <hyperlink ref="C2231" r:id="rId1091" xr:uid="{A610F3B7-717B-4FC7-AA96-C87DF7BCB7DC}"/>
    <hyperlink ref="C2149" r:id="rId1092" xr:uid="{0A7F2F90-5792-43A9-831A-08D47CE97C37}"/>
    <hyperlink ref="C2048" r:id="rId1093" display="https://www.dictionary.com/browse/obsequious?s=t" xr:uid="{DC86B02E-3DA5-4EC6-8A93-064ADC4FAFE6}"/>
    <hyperlink ref="C115" r:id="rId1094" display="https://www.dictionary.com/browse/apposite?s=t" xr:uid="{45A0C9E7-0641-4494-BA3C-5EA353D4E176}"/>
    <hyperlink ref="C1927" r:id="rId1095" xr:uid="{8D53439C-007E-4696-BC57-461DF1D1AB60}"/>
    <hyperlink ref="C1928" r:id="rId1096" xr:uid="{87981B12-E505-4439-B83A-2B3C30608024}"/>
    <hyperlink ref="C1930" r:id="rId1097" xr:uid="{C6B048AF-C370-4C53-841C-BD1066DDAF0D}"/>
    <hyperlink ref="C1932" r:id="rId1098" xr:uid="{04543D93-3B83-43F4-9E69-FA5410A813E3}"/>
    <hyperlink ref="C1934" r:id="rId1099" xr:uid="{B248B76E-83AD-438A-94CD-996338E7B8B1}"/>
    <hyperlink ref="C1936" r:id="rId1100" xr:uid="{13C3A1E4-E44E-4D79-959A-08E4C365C01D}"/>
    <hyperlink ref="C1937" r:id="rId1101" xr:uid="{592C480A-FA85-40B6-9944-569A9C91B13B}"/>
    <hyperlink ref="C1940" r:id="rId1102" xr:uid="{0C5787C6-0B52-43DD-8912-3B93B7C5C739}"/>
    <hyperlink ref="C1941" r:id="rId1103" xr:uid="{C25BD38D-39F6-4DE2-A514-E509327CE091}"/>
    <hyperlink ref="C1942" r:id="rId1104" xr:uid="{C4322CD2-3F64-437E-8285-F05AF9F88651}"/>
    <hyperlink ref="C1944" r:id="rId1105" xr:uid="{BDCABB29-6A9B-4AB3-A5D6-F9BC6221A02A}"/>
    <hyperlink ref="C1945" r:id="rId1106" xr:uid="{A5B85FB3-1706-4E33-8415-8D0C33DD6AA2}"/>
    <hyperlink ref="C198" r:id="rId1107" xr:uid="{994E9137-441C-486C-AC84-7FAF6603DEF0}"/>
    <hyperlink ref="C200" r:id="rId1108" xr:uid="{66FF2DCF-9346-4E60-9C8C-C95D2AB95A48}"/>
    <hyperlink ref="C201" r:id="rId1109" xr:uid="{7B57D8A4-A601-4799-8458-2DA022BC28C9}"/>
    <hyperlink ref="C2425" r:id="rId1110" xr:uid="{73923FE0-31BC-4A55-A45F-78352112D267}"/>
    <hyperlink ref="C2461" r:id="rId1111" xr:uid="{D5407660-B2F7-42BC-9539-CB03A0D55F49}"/>
    <hyperlink ref="C1948" r:id="rId1112" xr:uid="{5AADA397-1E62-427B-BB27-5E5B04AF96DC}"/>
    <hyperlink ref="C1950" r:id="rId1113" xr:uid="{AAFF4B64-D877-4087-9279-A40AAD34904E}"/>
    <hyperlink ref="C125" r:id="rId1114" xr:uid="{DF2F50D8-9C06-4F45-9A5F-BEA6525D25F6}"/>
    <hyperlink ref="C1749" r:id="rId1115" xr:uid="{87A816E9-B78B-4CF0-AD5A-63F1CF9F4D32}"/>
    <hyperlink ref="C2095" r:id="rId1116" xr:uid="{C4D6B0A0-EC80-4DFB-8C40-F3D836190D06}"/>
    <hyperlink ref="C2096" r:id="rId1117" xr:uid="{E24F1904-0C40-4B61-8290-33BF6379954A}"/>
    <hyperlink ref="C1756" r:id="rId1118" xr:uid="{69554451-7D5B-496C-AD94-4595387E3DB3}"/>
    <hyperlink ref="C1683" r:id="rId1119" xr:uid="{C01ECCEE-A110-44E7-ACE8-481BF7F03DAD}"/>
    <hyperlink ref="C1953" r:id="rId1120" xr:uid="{C095F0A4-0169-41BE-A6D2-D05C4F76D287}"/>
    <hyperlink ref="C1954" r:id="rId1121" xr:uid="{90E12481-2041-4608-9B96-E052C4F920B6}"/>
    <hyperlink ref="C1955" r:id="rId1122" xr:uid="{CC9AD2B2-9083-42E9-8A22-C37DDF7C4143}"/>
    <hyperlink ref="C892" r:id="rId1123" xr:uid="{EB5F9922-DE6D-4A66-A705-11D343591557}"/>
    <hyperlink ref="C1959" r:id="rId1124" xr:uid="{AC936119-71EA-4812-B2AF-304036A9AA79}"/>
    <hyperlink ref="C1977" r:id="rId1125" xr:uid="{920C8192-2BD8-4C0D-9166-B5A03BC24CD0}"/>
    <hyperlink ref="C1964" r:id="rId1126" xr:uid="{9CF74BBF-E48F-4B37-9CE3-403789EF6FC3}"/>
    <hyperlink ref="C1965" r:id="rId1127" xr:uid="{DA6843F5-44B9-4463-A747-01AA2717B34B}"/>
    <hyperlink ref="C1966" r:id="rId1128" xr:uid="{002D28C8-5347-4D5D-86A9-59375D3EE79D}"/>
    <hyperlink ref="C1969" r:id="rId1129" xr:uid="{53E77E8A-899C-4F01-B39D-83559A9FECC6}"/>
    <hyperlink ref="C1970" r:id="rId1130" xr:uid="{2B4B6CDE-373E-41F0-AC2B-48CB667DC930}"/>
    <hyperlink ref="C1972" r:id="rId1131" xr:uid="{E6F11207-4D40-4C76-88BA-94D60719D3A9}"/>
    <hyperlink ref="C1978" r:id="rId1132" xr:uid="{D5E628AF-8238-48E3-83C0-7EF8E12065DE}"/>
    <hyperlink ref="C1981" r:id="rId1133" xr:uid="{6A82F2E6-2835-4CCB-8532-A21A3C0F8C81}"/>
    <hyperlink ref="C1985" r:id="rId1134" xr:uid="{830F0B57-C20C-4239-8053-E146896EB3F4}"/>
    <hyperlink ref="C1986" r:id="rId1135" xr:uid="{F73AC537-4570-4C24-A110-3FAED96B8D83}"/>
    <hyperlink ref="C1990" r:id="rId1136" xr:uid="{CF5D4F57-8BFC-46E4-8DC6-FC0A5710C8F5}"/>
    <hyperlink ref="C1991" r:id="rId1137" xr:uid="{D9734F7E-90AD-4FDE-AF3F-63DBD96934B5}"/>
    <hyperlink ref="C1992" r:id="rId1138" xr:uid="{245A2399-3A61-4215-87EF-0010F7BC28CD}"/>
    <hyperlink ref="C1995" r:id="rId1139" xr:uid="{22067A03-36D4-4FDA-AA0C-5E7522114E31}"/>
    <hyperlink ref="C1996" r:id="rId1140" xr:uid="{1F9EC39E-3BB6-4D5C-A01F-E68657FB29B7}"/>
    <hyperlink ref="C1997" r:id="rId1141" xr:uid="{1833CB96-A3C3-45BC-B156-39CA9442C703}"/>
    <hyperlink ref="C1998" r:id="rId1142" xr:uid="{F3237B0B-F4F9-4B14-8BB2-58B35A546D09}"/>
    <hyperlink ref="C1999" r:id="rId1143" xr:uid="{B3A2A52B-27A3-48E1-BF81-1044C54F9C4B}"/>
    <hyperlink ref="C2051" r:id="rId1144" xr:uid="{FC3FC876-F6D4-4C30-AD53-9C88E99E0C6D}"/>
    <hyperlink ref="C832" r:id="rId1145" xr:uid="{AB797913-5134-43E5-B3D4-C774D51F76C8}"/>
    <hyperlink ref="C1951" r:id="rId1146" xr:uid="{D190D7F3-69AD-403F-BD08-EC36D3051C18}"/>
    <hyperlink ref="C1967" r:id="rId1147" xr:uid="{8FCCAAD9-111F-4659-AD7E-F8DDEC173188}"/>
    <hyperlink ref="C1961" r:id="rId1148" xr:uid="{F78B739F-BCF9-4279-A597-B5E3B3B4C7FA}"/>
    <hyperlink ref="C1983" r:id="rId1149" xr:uid="{56FD5A4F-C78D-4ED1-A8DC-3AC5F3824C31}"/>
    <hyperlink ref="C1088" r:id="rId1150" xr:uid="{4DFF3A93-D66C-416C-996F-62ECD45DAC6C}"/>
    <hyperlink ref="C1962" r:id="rId1151" xr:uid="{6A64838D-4B11-44EA-BB14-6D55BE464C87}"/>
    <hyperlink ref="C1971" r:id="rId1152" xr:uid="{8BDEB295-94C4-401F-A841-79E2B24123DC}"/>
    <hyperlink ref="C1974" r:id="rId1153" xr:uid="{8E244D40-196F-46B9-912B-FC7C0B52E12B}"/>
    <hyperlink ref="C1982" r:id="rId1154" xr:uid="{364995D2-B3BA-4E77-870E-2A169E2C09C4}"/>
    <hyperlink ref="C2000" r:id="rId1155" xr:uid="{DDE2B0FF-6257-402D-9379-EC152EECE867}"/>
    <hyperlink ref="C2001" r:id="rId1156" xr:uid="{F0F45A82-223B-4D1E-B81D-53E11C9B016E}"/>
    <hyperlink ref="C2002" r:id="rId1157" xr:uid="{5A8B5E83-2696-40BA-8CF0-6D7E9F209D69}"/>
    <hyperlink ref="C2003" r:id="rId1158" xr:uid="{9EDAEA2E-AA04-4068-B426-0544CD2C3A74}"/>
    <hyperlink ref="C2414" r:id="rId1159" xr:uid="{A9A30EF7-F9BE-49F6-B596-41943B3F26C9}"/>
    <hyperlink ref="C2004" r:id="rId1160" xr:uid="{915A8EA1-C9B2-4347-8D80-B265BBB42469}"/>
    <hyperlink ref="C2005" r:id="rId1161" xr:uid="{5099656C-559D-48BF-AB10-3F5834C2E0E6}"/>
    <hyperlink ref="C2010" r:id="rId1162" xr:uid="{AA86CDBD-B16F-4122-B262-930C465FF313}"/>
    <hyperlink ref="C2018" r:id="rId1163" xr:uid="{F56885C6-532C-4E8A-94E2-B1798FF13A95}"/>
    <hyperlink ref="C2011" r:id="rId1164" xr:uid="{4C1D9239-5AC9-4204-AE41-0D79F0A21859}"/>
    <hyperlink ref="C2012" r:id="rId1165" xr:uid="{166AAF32-7590-4911-9138-3F96054E2477}"/>
    <hyperlink ref="C2013" r:id="rId1166" xr:uid="{8AB81CE0-BE36-4C00-AF01-4D15824D17F3}"/>
    <hyperlink ref="C1778" r:id="rId1167" xr:uid="{C61B7A52-B56D-4FBD-B718-D0315BB32744}"/>
    <hyperlink ref="C737" r:id="rId1168" xr:uid="{5626F9F4-5DEC-42E1-81EB-3FABA76C4899}"/>
    <hyperlink ref="C1781" r:id="rId1169" xr:uid="{C883317B-E069-447E-9085-A12CE0E08309}"/>
    <hyperlink ref="C338" r:id="rId1170" xr:uid="{4067D0A8-CFD2-41F4-94AB-2493C1559207}"/>
    <hyperlink ref="C2016" r:id="rId1171" xr:uid="{AAB27BA2-9CD0-459A-8684-484D9A2C6535}"/>
    <hyperlink ref="C2019" r:id="rId1172" xr:uid="{26DBACE8-23E8-4E79-BE2E-078F281D9E57}"/>
    <hyperlink ref="C2020" r:id="rId1173" xr:uid="{1A86F10F-E0DD-4844-BD7E-F3E9F639CCD3}"/>
    <hyperlink ref="C2021" r:id="rId1174" xr:uid="{1C4C9F93-B506-4955-8D22-F8FF03688E30}"/>
    <hyperlink ref="C2023" r:id="rId1175" xr:uid="{DD8353B4-B498-4867-81AD-7F6D3E969013}"/>
    <hyperlink ref="C2024" r:id="rId1176" xr:uid="{6D2D655E-662B-4BA4-92D3-1B9D5B351EBC}"/>
    <hyperlink ref="C2026" r:id="rId1177" xr:uid="{157332C7-D0CB-4145-8396-C8115B780633}"/>
    <hyperlink ref="C2027" r:id="rId1178" xr:uid="{E45AF3A8-5F04-433E-9174-51857A6F752D}"/>
    <hyperlink ref="C917" r:id="rId1179" xr:uid="{F3D59564-90F0-44BB-9567-3DF16F235CAF}"/>
    <hyperlink ref="C483" r:id="rId1180" xr:uid="{871E8B27-1521-4CD5-A8DF-0F8E2155713B}"/>
    <hyperlink ref="C598" r:id="rId1181" display="https://www.dictionary.com/browse/tun?s=t" xr:uid="{0BF0053C-EF45-4989-99B1-BB435044F159}"/>
    <hyperlink ref="C2032" r:id="rId1182" display="https://www.dictionary.com/browse/decant?s=t" xr:uid="{FDECE088-A408-4357-8176-2BFF9F7CE519}"/>
    <hyperlink ref="C2028" r:id="rId1183" xr:uid="{3DDFAF0F-1B79-4E58-95AD-20D054771FDA}"/>
    <hyperlink ref="C2034" r:id="rId1184" xr:uid="{1473B060-5E94-4E56-9803-296731528B64}"/>
    <hyperlink ref="C2037" r:id="rId1185" xr:uid="{D288D4D6-10EA-4150-8D82-BC4896A0A258}"/>
    <hyperlink ref="C2041" r:id="rId1186" xr:uid="{7DF74F4B-65A8-4A64-9A6A-9B2EEB6103B1}"/>
    <hyperlink ref="C2043" r:id="rId1187" xr:uid="{E185ABEC-A1C9-4178-91F0-F79255E201C0}"/>
    <hyperlink ref="C2044" r:id="rId1188" xr:uid="{CE566E0C-3939-4134-8BD3-B2ECBD94E016}"/>
    <hyperlink ref="C2045" r:id="rId1189" xr:uid="{30745E76-C965-48F8-A794-67E0F9F028ED}"/>
    <hyperlink ref="C2046" r:id="rId1190" xr:uid="{2B9A3C54-D249-4229-BBD2-1A30C5D2F99E}"/>
    <hyperlink ref="C272" r:id="rId1191" xr:uid="{68FC57FF-576F-4B30-BEE3-2F8DBB9D981C}"/>
    <hyperlink ref="C1694" r:id="rId1192" xr:uid="{B32EEFF8-F00D-4428-9A57-F0707B9AC68C}"/>
    <hyperlink ref="C2049" r:id="rId1193" xr:uid="{13185EA4-48DF-4601-9B57-DA75243BF893}"/>
    <hyperlink ref="C2052" r:id="rId1194" xr:uid="{786825B8-264F-4E83-81C9-51497DFD44FC}"/>
    <hyperlink ref="C1474" r:id="rId1195" xr:uid="{E12DC022-E130-45B2-9B6A-D16249244EB6}"/>
    <hyperlink ref="C2054" r:id="rId1196" xr:uid="{6BABC96F-6DB5-4115-95C1-C052E55AC77D}"/>
    <hyperlink ref="C2056" r:id="rId1197" xr:uid="{54463649-7B40-4A06-B361-489DC0789F6A}"/>
    <hyperlink ref="C638" r:id="rId1198" xr:uid="{A9CA768B-2E4D-4AE0-928A-116149D7F78A}"/>
    <hyperlink ref="C2058" r:id="rId1199" xr:uid="{479CBDA4-59DE-4133-94DF-2F1357EECF5A}"/>
    <hyperlink ref="C641" r:id="rId1200" xr:uid="{3FCF05A8-8C41-4F51-8B5D-F838D62E31D8}"/>
    <hyperlink ref="C2060" r:id="rId1201" xr:uid="{0FD6241F-3EDC-4ABB-AB24-F5C6C1E7028B}"/>
    <hyperlink ref="C2062" r:id="rId1202" xr:uid="{8B93803E-EA36-46C5-9AAB-745333BB5C66}"/>
    <hyperlink ref="C2063" r:id="rId1203" xr:uid="{6CB80253-C75D-4203-9D3B-69441F1DCCC1}"/>
    <hyperlink ref="C2064" r:id="rId1204" xr:uid="{EDD387EC-B26A-470E-8612-EFE07E7E4158}"/>
    <hyperlink ref="C2065" r:id="rId1205" xr:uid="{F5EEE257-DC42-4F20-9260-5B822F9CEC61}"/>
    <hyperlink ref="C2066" r:id="rId1206" xr:uid="{8930BA3D-12C2-4A89-9CD4-CD7C04B5C65C}"/>
    <hyperlink ref="C2069" r:id="rId1207" display="https://www.dictionary.com/browse/corrugated?s=t" xr:uid="{A4B5B610-9057-4587-9CE8-9CDED81D7C23}"/>
    <hyperlink ref="C2072" r:id="rId1208" xr:uid="{EF6D14E2-13BD-49B4-953C-B06CB9BF84A1}"/>
    <hyperlink ref="C2074" r:id="rId1209" xr:uid="{4A8017A9-38BE-4BFC-A76E-9D66F03B209D}"/>
    <hyperlink ref="C2075" r:id="rId1210" xr:uid="{103E9083-7A79-44AF-A4FE-96C2F1952DA0}"/>
    <hyperlink ref="C2076" r:id="rId1211" xr:uid="{4C3AD22E-F9BF-47A0-B736-CB0B7F0354A0}"/>
    <hyperlink ref="C2077" r:id="rId1212" xr:uid="{4840B5E5-2643-4AE6-8EF7-0407DC10F103}"/>
    <hyperlink ref="C2078" r:id="rId1213" xr:uid="{45DEB1E3-EBBE-4CB4-AA16-58D9B612A919}"/>
    <hyperlink ref="C2079" r:id="rId1214" xr:uid="{43402C63-44C6-4751-9920-8E4BA17C8A03}"/>
    <hyperlink ref="C2080" r:id="rId1215" xr:uid="{CC2E1A76-1EAB-4BDC-8437-3D85B5E91379}"/>
    <hyperlink ref="C2081" r:id="rId1216" xr:uid="{82B69F18-59FE-424B-B74F-EACD71C3FCFB}"/>
    <hyperlink ref="C2083" r:id="rId1217" xr:uid="{E23A3599-321E-4FB4-8273-5B8DEBB7EC0D}"/>
    <hyperlink ref="C844" r:id="rId1218" xr:uid="{5FF0C650-382A-48CC-BAE1-D1C221761FE3}"/>
    <hyperlink ref="C2084" r:id="rId1219" xr:uid="{B9AE2B29-C446-414F-ACA4-1149F5037158}"/>
    <hyperlink ref="C2086" r:id="rId1220" xr:uid="{92CCF95A-3D22-4C8C-A397-0ABEA6670E5F}"/>
    <hyperlink ref="C2087" r:id="rId1221" xr:uid="{4E929C81-E3E1-4D6C-A20F-894A7BC741B3}"/>
    <hyperlink ref="C2088" r:id="rId1222" xr:uid="{5832D9D4-E5EC-42B5-BBEA-06ACF5CF4A53}"/>
    <hyperlink ref="C2042" r:id="rId1223" xr:uid="{1C83437A-BE81-4927-B362-95A30D7D5154}"/>
    <hyperlink ref="C2089" r:id="rId1224" xr:uid="{8B8A9392-6DB0-4CAA-BC6D-D776B8DCA4A7}"/>
    <hyperlink ref="C2092" r:id="rId1225" xr:uid="{83786391-52A4-4D17-9816-73A46E8C9511}"/>
    <hyperlink ref="C1505" r:id="rId1226" xr:uid="{CFCF2EB2-C1D5-40CE-AA72-25C3BAF402F6}"/>
    <hyperlink ref="C2093" r:id="rId1227" display="https://www.merriam-webster.com/dictionary/tessellate" xr:uid="{B180564C-36AA-42CF-8F37-F6E2E1A2685F}"/>
    <hyperlink ref="C2094" r:id="rId1228" xr:uid="{AA386628-480B-4157-B27E-E665649E855C}"/>
    <hyperlink ref="C358" r:id="rId1229" xr:uid="{353DF38A-0B53-4A20-B9C7-B47FD3215D97}"/>
    <hyperlink ref="C895" r:id="rId1230" xr:uid="{2EBDA939-F4A0-4ADE-96A1-D62EC8F39AAB}"/>
    <hyperlink ref="C894" r:id="rId1231" xr:uid="{0441DF51-F8F2-4E0D-8137-6ABF6CA509FC}"/>
    <hyperlink ref="C926" r:id="rId1232" xr:uid="{4FF9F861-7C39-46AF-8A63-69FBFEC2CC1C}"/>
    <hyperlink ref="C2098" r:id="rId1233" xr:uid="{4477B0DB-2D1F-4841-9179-75D7623E5B7C}"/>
    <hyperlink ref="C2099" r:id="rId1234" xr:uid="{48A4FFB6-E1C9-4C94-A570-5B010546CA9D}"/>
    <hyperlink ref="C2104" r:id="rId1235" xr:uid="{4A08E337-5567-4A2E-8D4E-C37B3D9D661E}"/>
    <hyperlink ref="C2105" r:id="rId1236" xr:uid="{31BF75EE-B32A-421A-B5C4-D5680BDCD806}"/>
    <hyperlink ref="C2106" r:id="rId1237" xr:uid="{A1AD4876-9CB9-4FD4-BF27-F1F302D7B1BE}"/>
    <hyperlink ref="C2107" r:id="rId1238" xr:uid="{5CF53DD8-0453-4A99-9939-7D61869B27A6}"/>
    <hyperlink ref="C2108" r:id="rId1239" xr:uid="{00F0980B-0D11-47AD-9C98-3D661EDEA714}"/>
    <hyperlink ref="C2110" r:id="rId1240" xr:uid="{0B2391E2-76A2-4C8C-AF04-3CE0DFCC7229}"/>
    <hyperlink ref="C2111" r:id="rId1241" xr:uid="{FAA9C0FE-255B-4633-BB43-6B626D2CE024}"/>
    <hyperlink ref="C2113" r:id="rId1242" xr:uid="{4BEE87AD-C70F-498A-B692-E63EE1A688A2}"/>
    <hyperlink ref="C2112" r:id="rId1243" xr:uid="{AC288A06-7071-4DDE-B137-C7A13D524F18}"/>
    <hyperlink ref="C2115" r:id="rId1244" xr:uid="{7A957B57-AB69-4BFE-A8CF-14C540221643}"/>
    <hyperlink ref="C1848" r:id="rId1245" xr:uid="{8B5A2718-B713-4990-ACAF-CB8C899AB4AF}"/>
    <hyperlink ref="C2116" r:id="rId1246" xr:uid="{0AD6986D-5653-41B0-A877-71DDAF0DFC87}"/>
    <hyperlink ref="C2124" r:id="rId1247" xr:uid="{071A44A2-9F03-461A-9130-8B45E66C8C2D}"/>
    <hyperlink ref="C1274" r:id="rId1248" display="https://www.dictionary.com/browse/avocation?s=t" xr:uid="{77F2D551-46E3-4C8D-AE76-BD6DF71448D3}"/>
    <hyperlink ref="C2061" r:id="rId1249" display="https://www.dictionary.com/browse/ancipital?s=t" xr:uid="{55CCE0C0-2E18-41BD-8619-BF7D36139C46}"/>
    <hyperlink ref="C1414" r:id="rId1250" display="https://www.dictionary.com/browse/occipital?s=t" xr:uid="{73DBEC06-0A0E-49D5-B6E3-256D44648640}"/>
    <hyperlink ref="C1905" r:id="rId1251" display="https://www.dictionary.com/browse/apocalyptic?s=t" xr:uid="{7BA468AF-BB1D-4AE4-95C7-D2EA16C7179A}"/>
    <hyperlink ref="C888" r:id="rId1252" xr:uid="{59777D7F-AAD9-43F3-90A3-B4646D4F4E52}"/>
    <hyperlink ref="C833" r:id="rId1253" display="https://www.dictionary.com/browse/acclamation?s=t" xr:uid="{1136827C-ABE1-4262-B8DB-04E600025E0D}"/>
    <hyperlink ref="C340" r:id="rId1254" display="https://www.dictionary.com/browse/acclimation?s=t" xr:uid="{F8EFCD1F-69A7-4229-9D04-65918676F896}"/>
    <hyperlink ref="C1151" r:id="rId1255" display="https://www.dictionary.com/browse/quiescent?s=t" xr:uid="{7DF37CB2-AC4C-4BE7-BDC4-B205072AAE12}"/>
    <hyperlink ref="C1906" r:id="rId1256" display="https://www.dictionary.com/browse/augur?s=t" xr:uid="{CFD87599-0C65-4DA7-A699-C1961A910EE3}"/>
    <hyperlink ref="C2022" r:id="rId1257" display="https://www.dictionary.com/browse/cabal?s=t" xr:uid="{B1226119-EAD5-4316-B734-4B14FE945911}"/>
    <hyperlink ref="C852" r:id="rId1258" display="https://www.dictionary.com/browse/debouch?s=t" xr:uid="{8A02198D-CEA7-4EFD-84E0-836392BDB721}"/>
    <hyperlink ref="C767" r:id="rId1259" display="https://www.dictionary.com/browse/dissimulate?s=t" xr:uid="{6316367D-C488-4E4F-AC51-FFE734D4276F}"/>
    <hyperlink ref="C1255" r:id="rId1260" display="https://www.dictionary.com/browse/fractious?s=t" xr:uid="{147AD2B7-BCF6-42EE-AAD4-50C7EC25C01D}"/>
    <hyperlink ref="C817" r:id="rId1261" display="https://www.dictionary.com/browse/fain?s=t" xr:uid="{C8111CFE-DDB8-495F-9244-91DC3E9627A2}"/>
    <hyperlink ref="C1963" r:id="rId1262" display="https://www.dictionary.com/browse/fane?s=t" xr:uid="{5BC96832-A491-4CA7-8B69-016706F577C8}"/>
    <hyperlink ref="C1466" r:id="rId1263" display="https://www.dictionary.com/browse/fettle?s=ts" xr:uid="{AB1933B1-5672-4B40-892C-B9D84BE721C7}"/>
    <hyperlink ref="C2431" r:id="rId1264" display="https://www.dictionary.com/browse/fustian?s=t" xr:uid="{C95BB771-5BF2-4B20-9B80-F0BC65FAC4BC}"/>
    <hyperlink ref="C1689" r:id="rId1265" display="https://www.dictionary.com/browse/faustian?s=t" xr:uid="{A576D591-BC50-46FE-9AAF-41198E9C430C}"/>
    <hyperlink ref="C283" r:id="rId1266" display="https://www.dictionary.com/browse/rictus?s=t" xr:uid="{E19442E7-773F-4132-A6A8-47459DF8FE30}"/>
    <hyperlink ref="C2225" r:id="rId1267" display="https://www.dictionary.com/browse/inculcate?s=t" xr:uid="{E2B0423B-8B4A-4D71-80E5-45E34A56BA19}"/>
    <hyperlink ref="C681" r:id="rId1268" display="https://www.dictionary.com/browse/inculpate?s=t" xr:uid="{6CA452BB-C2B6-41BF-93D9-92669F4AFC9C}"/>
    <hyperlink ref="C1361" r:id="rId1269" display="https://www.dictionary.com/misspelling?term=indict&amp;s=t" xr:uid="{3B42C299-5165-4CCD-A5A8-18CE8B36FFD3}"/>
    <hyperlink ref="C1176" r:id="rId1270" display="https://www.dictionary.com/browse/invidious?s=t" xr:uid="{88E84099-746B-4971-8708-CA72647F51E0}"/>
    <hyperlink ref="C445" r:id="rId1271" display="https://www.dictionary.com/browse/piebald?s=t" xr:uid="{36B4B2CD-8F8B-48A9-AA36-31EE1EBB4923}"/>
    <hyperlink ref="C547" r:id="rId1272" display="https://www.dictionary.com/browse/sententious?s=t" xr:uid="{8ABBA782-06BC-47A1-A518-9FEC84542B63}"/>
    <hyperlink ref="C792" r:id="rId1273" display="https://www.dictionary.com/browse/tendentious?s=t" xr:uid="{38B8AC5A-10B6-4BF6-A8CB-E155E3D00273}"/>
    <hyperlink ref="C1703" r:id="rId1274" display="https://www.dictionary.com/browse/talisman?s=t" xr:uid="{852B8A60-7292-4ACD-B7CA-7FC702613A52}"/>
    <hyperlink ref="C1317" r:id="rId1275" display="https://www.dictionary.com/browse/talesman?s=t" xr:uid="{A0EE409C-50AF-457C-986B-011228A494E7}"/>
    <hyperlink ref="C588" r:id="rId1276" display="https://www.dictionary.com/browse/turbid?s=t" xr:uid="{C4DD2068-CD9B-437D-8C91-57A5FAB6F50C}"/>
    <hyperlink ref="C2449" r:id="rId1277" display="https://www.dictionary.com/browse/turgid?s=t" xr:uid="{A9E72E82-B44A-42BB-80C0-16E98BFE2B81}"/>
    <hyperlink ref="C742" r:id="rId1278" display="https://www.dictionary.com/browse/dissimilate?s=t" xr:uid="{3DB99476-1C66-47DA-AF9E-E12286EAE065}"/>
    <hyperlink ref="C1842" r:id="rId1279" xr:uid="{32E9F1EA-C54E-4299-A404-3AA94BCCCA00}"/>
    <hyperlink ref="C1024" r:id="rId1280" xr:uid="{EB964E5F-34AC-4DAA-9C10-94F255EE3A13}"/>
    <hyperlink ref="C1473" r:id="rId1281" display="https://www.dictionary.com/browse/ictus?s=t" xr:uid="{D56D81AE-9000-469B-8A24-D530FBED8BFD}"/>
    <hyperlink ref="C2127" r:id="rId1282" xr:uid="{EE360A2C-A481-436B-8A27-46E8AD1EA157}"/>
    <hyperlink ref="C2129" r:id="rId1283" xr:uid="{D573AEBA-9437-49AF-A868-3A90D5EE6630}"/>
    <hyperlink ref="C2130" r:id="rId1284" xr:uid="{7CE7C01D-CA2C-4EF4-9372-996BDF6B919D}"/>
    <hyperlink ref="C2131" r:id="rId1285" xr:uid="{C2DEFE46-7706-4515-9024-6F34722A619B}"/>
    <hyperlink ref="C2132" r:id="rId1286" xr:uid="{3FB0AB97-7296-48FC-A553-90A143A8B3B7}"/>
    <hyperlink ref="C2133" r:id="rId1287" xr:uid="{DBDCB373-61A0-46D2-A8A3-26E91DF30776}"/>
    <hyperlink ref="C2134" r:id="rId1288" xr:uid="{DF6BC35C-914B-4CA2-BB91-22273AA49541}"/>
    <hyperlink ref="C2135" r:id="rId1289" xr:uid="{F4D94E06-C7BA-4A7C-80C1-85B857CB6166}"/>
    <hyperlink ref="C2136" r:id="rId1290" xr:uid="{803F2D0C-EB0B-48D9-B33F-B0F724CBC2C5}"/>
    <hyperlink ref="C2137" r:id="rId1291" xr:uid="{7AEF95E5-D181-4B8F-96D5-88469AC7B63F}"/>
    <hyperlink ref="C2138" r:id="rId1292" xr:uid="{D9C7984E-3F08-4DE5-B24B-F70AD12A4FE8}"/>
    <hyperlink ref="C2139" r:id="rId1293" xr:uid="{57D5C4C0-F8A6-40E6-B774-62DCDDFE7E81}"/>
    <hyperlink ref="C2141" r:id="rId1294" xr:uid="{90FAA55D-2504-4B15-9745-D06FBB2BA4D7}"/>
    <hyperlink ref="C2142" r:id="rId1295" xr:uid="{AE596F81-9D76-41A3-B3DC-241DBD4EA3D3}"/>
    <hyperlink ref="C2143" r:id="rId1296" xr:uid="{B690F24D-E3B8-4EFC-9D2F-7066832C28D4}"/>
    <hyperlink ref="C2144" r:id="rId1297" xr:uid="{8265C955-0548-44F4-915A-8645D6891A42}"/>
    <hyperlink ref="C2145" r:id="rId1298" xr:uid="{4601BB8B-3E45-425D-BF10-C592E53FB45D}"/>
    <hyperlink ref="C2146" r:id="rId1299" xr:uid="{019760CF-84DA-4EF6-B8D1-DD101F04A6BB}"/>
    <hyperlink ref="C2147" r:id="rId1300" xr:uid="{2B8A2B2A-6B51-401F-8530-73EB4BBD7EFD}"/>
    <hyperlink ref="C2148" r:id="rId1301" xr:uid="{0E25355F-6005-4772-BAB1-08C313C49237}"/>
    <hyperlink ref="C539" r:id="rId1302" xr:uid="{9ACD4F6A-4D69-4DEC-8117-8DA01E2D0698}"/>
    <hyperlink ref="C540" r:id="rId1303" xr:uid="{63BA43B7-F29A-49EA-BC04-43E0DAC47399}"/>
    <hyperlink ref="C541" r:id="rId1304" xr:uid="{50FBE27E-5567-4709-9AE8-9E41CB830926}"/>
    <hyperlink ref="C544" r:id="rId1305" xr:uid="{31B25BCA-6FF1-4D14-A7D9-D9AC9393699C}"/>
    <hyperlink ref="C764" r:id="rId1306" xr:uid="{94AA1B7A-22E8-4B99-BBAF-AD5DD83BDFF6}"/>
    <hyperlink ref="C788" r:id="rId1307" xr:uid="{55AA9E8D-B001-4CB6-B0B5-6824BC6761EF}"/>
    <hyperlink ref="C2150" r:id="rId1308" xr:uid="{AE178FB5-E5E2-4AF0-B793-7272B6F0EFF8}"/>
    <hyperlink ref="C2151" r:id="rId1309" xr:uid="{17BF1F22-3108-4828-B68D-D50E7950C848}"/>
    <hyperlink ref="C2152" r:id="rId1310" xr:uid="{543DD560-DBE4-4406-9B14-6355551E3511}"/>
    <hyperlink ref="C2153" r:id="rId1311" xr:uid="{E58C10B8-A503-47FB-996D-415104EFBB20}"/>
    <hyperlink ref="C2154" r:id="rId1312" xr:uid="{952117CE-7F78-44FB-93CB-9C96ADD1A892}"/>
    <hyperlink ref="C2155" r:id="rId1313" xr:uid="{855BCD6A-A202-47B2-A3C2-65948B4495B3}"/>
    <hyperlink ref="C2156" r:id="rId1314" xr:uid="{08CBAD26-F363-4877-B176-12AFCFAB7481}"/>
    <hyperlink ref="C1110" r:id="rId1315" xr:uid="{5FEC1228-7A37-4DB7-B58D-CEA0566C9EFF}"/>
    <hyperlink ref="C2161" r:id="rId1316" xr:uid="{887E63DE-D18C-44D4-A844-2606A04D40A3}"/>
    <hyperlink ref="C2163" r:id="rId1317" xr:uid="{75A4AA55-8BC8-4D31-A41B-CEDAA528DAF1}"/>
    <hyperlink ref="C2167" r:id="rId1318" xr:uid="{A20D9E1A-00CA-4762-870B-8F0799AECA0F}"/>
    <hyperlink ref="C2168" r:id="rId1319" xr:uid="{30A070BC-2244-491F-AE77-122007AAB5C3}"/>
    <hyperlink ref="C2170" r:id="rId1320" xr:uid="{814EB39E-E656-4A21-B80F-ABF22B80BCDE}"/>
    <hyperlink ref="C2173" r:id="rId1321" xr:uid="{B6988906-D17E-45AB-AAA0-719D1BE68050}"/>
    <hyperlink ref="C2174" r:id="rId1322" xr:uid="{A4DF8BB5-41BB-4797-8397-CAF005413713}"/>
    <hyperlink ref="C2179" r:id="rId1323" xr:uid="{9286F047-A586-4FC3-B6BF-70114356A220}"/>
    <hyperlink ref="C2180" r:id="rId1324" xr:uid="{6B22BB10-FA80-4EE6-8794-978B78B77DB0}"/>
    <hyperlink ref="C1334" r:id="rId1325" xr:uid="{CC66D548-B447-4E92-8991-FC65548DC004}"/>
    <hyperlink ref="C2181" r:id="rId1326" xr:uid="{BD1D47AC-34D0-4E03-816D-F6829723EDE7}"/>
    <hyperlink ref="C2182" r:id="rId1327" xr:uid="{EEB1A6DE-F9D9-4BDA-A5A9-BC1F1C28F356}"/>
    <hyperlink ref="C2183" r:id="rId1328" xr:uid="{5946713A-69A0-4143-A601-9E80D097E85D}"/>
    <hyperlink ref="C2186" r:id="rId1329" xr:uid="{19ADE38D-BBA0-48D3-9D86-B8A1C3C9AB10}"/>
    <hyperlink ref="C2187" r:id="rId1330" xr:uid="{5E65A1F4-983C-4404-8172-5C73298CF991}"/>
    <hyperlink ref="C2189" r:id="rId1331" xr:uid="{B9F2673C-096D-4B1E-A384-BC0A8C344669}"/>
    <hyperlink ref="C2191" r:id="rId1332" xr:uid="{B78FA1CC-6858-43D3-95FD-496C2D496009}"/>
    <hyperlink ref="C2192" r:id="rId1333" xr:uid="{79A06A54-7561-410F-8504-DA59413D5F50}"/>
    <hyperlink ref="C2193" r:id="rId1334" xr:uid="{3F1D3E95-A5C3-412D-8C03-EEAFBC88771A}"/>
    <hyperlink ref="C2198" r:id="rId1335" xr:uid="{CD3F2ACC-47EF-47E8-9098-32256A5254DF}"/>
    <hyperlink ref="C2199" r:id="rId1336" xr:uid="{726BD37C-47AD-4641-BC3D-2D0C62A4A496}"/>
    <hyperlink ref="C2200" r:id="rId1337" xr:uid="{AEDCC91F-F84A-4A99-A902-6839FEB3CE63}"/>
    <hyperlink ref="C2201" r:id="rId1338" xr:uid="{55AEB7A9-059E-405F-9B6D-2A8FF9F5CBB3}"/>
    <hyperlink ref="C2204" r:id="rId1339" xr:uid="{208D997B-2563-4A03-8C99-E0CA1BAD8D1A}"/>
    <hyperlink ref="C2206" r:id="rId1340" xr:uid="{A4F13C2E-F030-49F4-8ABD-E7949F68F274}"/>
    <hyperlink ref="C2207" r:id="rId1341" xr:uid="{8F5BB5AA-3DBC-4B00-8AA0-EF22649D2822}"/>
    <hyperlink ref="C2208" r:id="rId1342" xr:uid="{61955E32-137E-4B03-8739-38A616AF8D0D}"/>
    <hyperlink ref="C2209" r:id="rId1343" xr:uid="{734F74F1-BEC6-46E2-81B4-3F2311EEC358}"/>
    <hyperlink ref="C2210" r:id="rId1344" xr:uid="{2B2B018F-3013-4516-B79C-7ABD95677832}"/>
    <hyperlink ref="C2212" r:id="rId1345" xr:uid="{A06BB05E-3823-4DDF-9744-4FA361C4F034}"/>
    <hyperlink ref="C2213" r:id="rId1346" xr:uid="{B75802B3-697E-42DD-8BAC-B6A17EDC5D2F}"/>
    <hyperlink ref="C2203" r:id="rId1347" xr:uid="{34743933-D672-43C7-BDB3-EBE55E311BE2}"/>
    <hyperlink ref="C992" r:id="rId1348" xr:uid="{28063DA7-B74B-4AD4-9F4F-C25D943FDF14}"/>
    <hyperlink ref="C1926" r:id="rId1349" xr:uid="{F7015BD9-6855-4362-8A0D-A6359D9EE89C}"/>
    <hyperlink ref="C2214" r:id="rId1350" xr:uid="{5E3B7841-BE97-4655-9CD4-3AACCC0DFA3C}"/>
    <hyperlink ref="C2215" r:id="rId1351" xr:uid="{1FF6EAF5-EB66-4DF3-A4F4-14F799B3B5ED}"/>
    <hyperlink ref="C2216" r:id="rId1352" xr:uid="{26F9AE31-A038-488F-8060-2BDD2BBB86DA}"/>
    <hyperlink ref="C2218" r:id="rId1353" xr:uid="{BD11090C-91D5-4CD0-9736-CDFFA3098D24}"/>
    <hyperlink ref="C2219" r:id="rId1354" xr:uid="{729BFBC4-F4B6-4CF2-AC1E-4C7E29B6B22D}"/>
    <hyperlink ref="C2220" r:id="rId1355" xr:uid="{22B201E6-9151-4FA5-BD8B-A72A68F222F6}"/>
    <hyperlink ref="C2222" r:id="rId1356" xr:uid="{005ED3C3-BB95-4E3A-A9B3-F2D4CE78CCEC}"/>
    <hyperlink ref="C2223" r:id="rId1357" xr:uid="{CB4B45A4-6B1B-4AF8-8A3B-9FEA905A1A63}"/>
    <hyperlink ref="C2224" r:id="rId1358" xr:uid="{7CD2FD87-E2F8-4AFC-9139-027066DA41A1}"/>
    <hyperlink ref="C2227" r:id="rId1359" xr:uid="{F67F0D75-516F-4C53-9D71-B9EB0D0933C2}"/>
    <hyperlink ref="C2228" r:id="rId1360" xr:uid="{7E289A8F-161A-4F52-B144-6B108CCFEBC1}"/>
    <hyperlink ref="C2229" r:id="rId1361" xr:uid="{5A266658-4131-4915-9B43-AF47EA0BDD73}"/>
    <hyperlink ref="C2232" r:id="rId1362" display="https://www.dictionary.com/browse/calescent?s=t" xr:uid="{3003776D-4B66-4555-9552-427B59514D6D}"/>
    <hyperlink ref="C2234" r:id="rId1363" xr:uid="{56491256-DE7D-4A83-8F9E-D1D8A378DAD2}"/>
    <hyperlink ref="C2236" r:id="rId1364" xr:uid="{95FE4916-C7D0-403B-9C58-289532B2DFA5}"/>
    <hyperlink ref="C2243" r:id="rId1365" xr:uid="{420EA2FC-47CB-4C5C-8BF3-FFBE6EAAF4D8}"/>
    <hyperlink ref="C2246" r:id="rId1366" xr:uid="{A3CA93F2-5C11-45A0-9933-7440C37224F8}"/>
    <hyperlink ref="C2247" r:id="rId1367" xr:uid="{F6422A10-FAF5-484E-BF96-6B9AAB7EC738}"/>
    <hyperlink ref="C2248" r:id="rId1368" xr:uid="{7A71113A-ADF1-4005-8131-20057E20B1FD}"/>
    <hyperlink ref="C2250" r:id="rId1369" xr:uid="{A616F217-A099-4CED-9342-80026B4BB260}"/>
    <hyperlink ref="C2254" r:id="rId1370" xr:uid="{F5F0A2BE-D00B-4239-AE62-8EEB319D45B4}"/>
    <hyperlink ref="C2251" r:id="rId1371" xr:uid="{494CAE09-EAFD-418E-B235-71E225813C11}"/>
    <hyperlink ref="C2252" r:id="rId1372" xr:uid="{BB1A1221-9019-486C-B0CE-D74E79933775}"/>
    <hyperlink ref="C2253" r:id="rId1373" xr:uid="{D257C414-4B8D-41B8-B562-069E42327419}"/>
    <hyperlink ref="C2255" r:id="rId1374" xr:uid="{88A04CC3-B0A2-4FE8-8B0F-0BF891D20EFC}"/>
    <hyperlink ref="C2259" r:id="rId1375" xr:uid="{BDB8EB63-F4CB-458C-B0E2-EC251DBF1477}"/>
    <hyperlink ref="C2260" r:id="rId1376" xr:uid="{8D2CA7C2-1967-43F1-A2F4-661AFB273913}"/>
    <hyperlink ref="C2261" r:id="rId1377" xr:uid="{AD05EA26-C5F9-42D6-9767-516D87F36CF6}"/>
    <hyperlink ref="C2264" r:id="rId1378" xr:uid="{81A06878-4CF6-428D-899E-9D9C562F1F47}"/>
    <hyperlink ref="C2265" r:id="rId1379" xr:uid="{03B290DC-397A-498A-ADBC-D33C3360B9D7}"/>
    <hyperlink ref="C2266" r:id="rId1380" xr:uid="{E3BDB63C-15AE-43A1-9C51-AE3DDA602D2E}"/>
    <hyperlink ref="C2267" r:id="rId1381" xr:uid="{1DA843D7-01E6-463D-8BE2-8219CB518061}"/>
    <hyperlink ref="C606" r:id="rId1382" display="https://www.dictionary.com/browse/curmudgeon?s=t" xr:uid="{7A505534-8964-4D53-8CFB-B58B15FDF74E}"/>
    <hyperlink ref="C2272" r:id="rId1383" xr:uid="{14AC53EA-37D1-4353-A85B-0F96D66C6E25}"/>
    <hyperlink ref="C2274" r:id="rId1384" xr:uid="{DA9C9671-85DD-44EA-AB4A-B75A8BE26B06}"/>
    <hyperlink ref="C2275" r:id="rId1385" xr:uid="{578F02E2-C41F-45A7-B011-B33DDB52269B}"/>
    <hyperlink ref="C2308" r:id="rId1386" xr:uid="{1992D2D0-0826-4C70-9E58-CD7EC5120A78}"/>
    <hyperlink ref="C2309" r:id="rId1387" xr:uid="{0922793E-3C1F-4328-B241-956E9E8EADB2}"/>
    <hyperlink ref="C2312" r:id="rId1388" xr:uid="{01C2DD71-2B69-4C70-ACE5-6DDA86EC30FE}"/>
    <hyperlink ref="C2313" r:id="rId1389" xr:uid="{56B7B500-EC04-4D31-875A-67F69B7568AA}"/>
    <hyperlink ref="C2314" r:id="rId1390" xr:uid="{976DAF91-1C50-40B8-A5F8-C3E20B2B600E}"/>
    <hyperlink ref="C2316" r:id="rId1391" xr:uid="{DEC3660F-8534-449C-80EB-FDA308F6732A}"/>
    <hyperlink ref="C2270" r:id="rId1392" xr:uid="{F2098DAE-0F17-43C1-B655-1CE9544C741E}"/>
    <hyperlink ref="C2237" r:id="rId1393" xr:uid="{3F390512-B82B-4030-A64F-CD5C3AF0E7B5}"/>
    <hyperlink ref="C2239" r:id="rId1394" xr:uid="{D83E8044-8104-4D00-AC93-2757E56C983A}"/>
    <hyperlink ref="C2238" r:id="rId1395" xr:uid="{A429305A-9F61-4C89-B73D-EDA9F8036CDB}"/>
    <hyperlink ref="C2271" r:id="rId1396" xr:uid="{75FF4CAC-2D7D-4B49-A7E3-A5DB44B21170}"/>
    <hyperlink ref="C2273" r:id="rId1397" xr:uid="{B8549089-FA68-4ECD-85A9-EB2D2ADC4C70}"/>
    <hyperlink ref="C2284" r:id="rId1398" xr:uid="{A8D763BE-0487-4B89-93C0-2CF555CE5804}"/>
    <hyperlink ref="C2285" r:id="rId1399" xr:uid="{C6BE3E34-0E43-4205-9877-7812EA2AD406}"/>
    <hyperlink ref="C1197" r:id="rId1400" xr:uid="{CCD20A0F-9F40-4EEE-82B4-D4C95022B98D}"/>
    <hyperlink ref="C1198" r:id="rId1401" xr:uid="{5251A49A-EE34-4E6F-A5B9-360A78348D9E}"/>
    <hyperlink ref="C1199" r:id="rId1402" xr:uid="{642CE0A1-1944-4421-B4AF-EE680128D3E9}"/>
    <hyperlink ref="C1200" r:id="rId1403" xr:uid="{4206B50B-2CC7-444E-A78D-D884CE1DA5CF}"/>
    <hyperlink ref="C2289" r:id="rId1404" xr:uid="{F653875E-B03A-429F-9841-0836B2EF44B5}"/>
    <hyperlink ref="C2290" r:id="rId1405" xr:uid="{8F0FC8ED-E12B-45D1-91F4-F5153FA27266}"/>
    <hyperlink ref="C2291" r:id="rId1406" xr:uid="{A983FF44-7DEF-4002-BF4F-C02FD4FB2E47}"/>
    <hyperlink ref="C2292" r:id="rId1407" xr:uid="{C53B664C-3562-48BA-A624-5E01D58FDDD4}"/>
    <hyperlink ref="C2293" r:id="rId1408" xr:uid="{C0EB3D97-79D9-44C7-8715-4AF3EA1FBEA7}"/>
    <hyperlink ref="C2398" r:id="rId1409" xr:uid="{3ABCF112-E437-4E52-A362-CC3D806A6B74}"/>
    <hyperlink ref="C2294" r:id="rId1410" xr:uid="{0C6719D7-AB7F-413F-B50D-5C28FEF4C8CE}"/>
    <hyperlink ref="C2295" r:id="rId1411" xr:uid="{ABD6E7B3-09BB-4285-8E9E-78CF5AF64320}"/>
    <hyperlink ref="C2296" r:id="rId1412" xr:uid="{0657FCB8-E591-4607-A663-15A13C2383F8}"/>
    <hyperlink ref="C2297" r:id="rId1413" xr:uid="{979F12B9-6DDD-4530-A129-2724174C04F3}"/>
    <hyperlink ref="C2300" r:id="rId1414" xr:uid="{5FCEBCEE-495A-475B-A0D8-E8B5AEE8389E}"/>
    <hyperlink ref="C2120" r:id="rId1415" xr:uid="{9ADBAC5E-5C5D-40FD-8024-67D3CD4C7F5D}"/>
    <hyperlink ref="C848" r:id="rId1416" xr:uid="{DD169641-8BC9-4C82-8BE4-659235D2226B}"/>
    <hyperlink ref="C293" r:id="rId1417" xr:uid="{73E471C2-287E-46B9-B141-AEC89A1E5D28}"/>
    <hyperlink ref="C2371" r:id="rId1418" xr:uid="{2D4253E2-C351-40FD-8D24-9220C38758F5}"/>
    <hyperlink ref="C2377" r:id="rId1419" xr:uid="{636CF6A7-C6A1-4DC5-ABF5-DCB4E21685FA}"/>
    <hyperlink ref="C2383" r:id="rId1420" xr:uid="{5CF5C979-5A88-4E36-A2AE-7C25071C94AC}"/>
    <hyperlink ref="C2384" r:id="rId1421" xr:uid="{E4D99084-4C07-4815-9DC5-3D765CD51995}"/>
    <hyperlink ref="C2385" r:id="rId1422" xr:uid="{67EB0CE0-3EC6-4152-934E-27C8D90648C9}"/>
    <hyperlink ref="C2386" r:id="rId1423" xr:uid="{7C5D8C77-9931-4417-B443-74B3DB1DDAB2}"/>
    <hyperlink ref="C2387" r:id="rId1424" xr:uid="{90A41D54-2D4A-480D-B7D9-B58B7C9DAD38}"/>
    <hyperlink ref="C869" r:id="rId1425" xr:uid="{92418CAE-7BF7-4E63-BF54-AB5937183E89}"/>
    <hyperlink ref="C2388" r:id="rId1426" xr:uid="{166A6EEB-3A83-48CF-B3C0-6EAF9CD2F57D}"/>
    <hyperlink ref="C2369" r:id="rId1427" xr:uid="{4427EE60-785C-4921-98C8-324001DC0200}"/>
    <hyperlink ref="C2391" r:id="rId1428" xr:uid="{267EE0F0-ECC1-49D1-A37E-1089E1112232}"/>
    <hyperlink ref="C2392" r:id="rId1429" xr:uid="{89F17DFF-41F7-4F85-B0A3-4FDBCB28B197}"/>
    <hyperlink ref="C2393" r:id="rId1430" xr:uid="{52FDF5E9-7796-4C5C-8073-92EF814900EC}"/>
    <hyperlink ref="C2395" r:id="rId1431" xr:uid="{5A8EBDD3-6E54-4751-9588-B97D03E450F6}"/>
    <hyperlink ref="C2396" r:id="rId1432" xr:uid="{4C3A365D-9CF0-4495-9DA8-43EF3076AF82}"/>
    <hyperlink ref="C2399" r:id="rId1433" xr:uid="{EE55B7D6-5E62-4F49-9F7B-04E093A10340}"/>
    <hyperlink ref="C2401" r:id="rId1434" xr:uid="{E0F0561A-6EB5-4830-85DA-339889DCE687}"/>
    <hyperlink ref="C2402" r:id="rId1435" xr:uid="{6ED6D2E9-D6F7-4908-B284-D795D85929B2}"/>
    <hyperlink ref="C2404" r:id="rId1436" xr:uid="{AF422A35-E93B-4B96-B58D-7E505A246D90}"/>
    <hyperlink ref="C2406" r:id="rId1437" xr:uid="{E988DDC1-2B97-4486-840B-4345F7D15DBE}"/>
    <hyperlink ref="C2407" r:id="rId1438" xr:uid="{A352E454-31FD-4553-9542-BFE0F90854B2}"/>
    <hyperlink ref="C2408" r:id="rId1439" xr:uid="{8BAD56C2-E51C-45D7-90E0-FE5730962921}"/>
    <hyperlink ref="C2410" r:id="rId1440" xr:uid="{71E631F2-C91A-48A4-BAD7-BC1D560937F8}"/>
    <hyperlink ref="C2412" r:id="rId1441" xr:uid="{25DDF227-5CC5-42CC-978F-095FF5A920C1}"/>
    <hyperlink ref="C2413" r:id="rId1442" xr:uid="{62A2C405-3210-4416-ADA6-B7AB93585431}"/>
    <hyperlink ref="C1933" r:id="rId1443" xr:uid="{7B921E64-845F-426F-AE36-89843FC57F3F}"/>
    <hyperlink ref="C2415" r:id="rId1444" xr:uid="{8DF936E9-5B69-4170-9EF5-8E1E89CAFB8F}"/>
    <hyperlink ref="C2370" r:id="rId1445" xr:uid="{E9CBE774-AF48-4649-9620-1D3B9A6C4DE5}"/>
    <hyperlink ref="C2372" r:id="rId1446" xr:uid="{C9538DF4-8324-4EA2-B47E-B676BC5592B5}"/>
    <hyperlink ref="C2451" r:id="rId1447" xr:uid="{70CB6AA6-4FCD-433F-BA55-B3A29221B27C}"/>
    <hyperlink ref="C2452" r:id="rId1448" xr:uid="{8BCD18B1-14BB-4A57-8F67-4F2E83907263}"/>
    <hyperlink ref="C2457" r:id="rId1449" xr:uid="{C877AF70-3EB3-45D1-A653-006A80F28222}"/>
    <hyperlink ref="C2454" r:id="rId1450" xr:uid="{E2D9B1F9-7520-40E4-AB6F-9D644B4D5D13}"/>
    <hyperlink ref="C2458" r:id="rId1451" xr:uid="{3A94B6DB-EC4B-41F7-9D12-DED777E3F747}"/>
    <hyperlink ref="C2459" r:id="rId1452" xr:uid="{B41761F3-9F42-40F0-90F5-533AE9A1A57A}"/>
    <hyperlink ref="C2440" r:id="rId1453" xr:uid="{9AE6BB8C-1277-4709-8CF4-BB7AACDF0090}"/>
    <hyperlink ref="C2460" r:id="rId1454" xr:uid="{48F36C8D-75EF-4554-B85A-CEDB06F0FE6F}"/>
    <hyperlink ref="C2462" r:id="rId1455" xr:uid="{679325D9-908E-4EAE-A1CF-728B50B2109F}"/>
    <hyperlink ref="C2463" r:id="rId1456" xr:uid="{1E1E6C68-09D8-4F82-9337-31A3EE6DC584}"/>
    <hyperlink ref="C2464" r:id="rId1457" xr:uid="{18E0F342-6AA5-4EBD-8835-3B85EE8906AA}"/>
    <hyperlink ref="C2465" r:id="rId1458" xr:uid="{CA35FC0A-C491-49D3-A6AD-DC1D7F8E634F}"/>
    <hyperlink ref="C2467" r:id="rId1459" xr:uid="{C783E629-533A-40A5-B85F-A1B0EF941C52}"/>
    <hyperlink ref="C2468" r:id="rId1460" xr:uid="{CC7058B2-ABCC-4398-8027-B1FB1295CCD3}"/>
    <hyperlink ref="C2469" r:id="rId1461" xr:uid="{46286485-171F-44FB-8B76-9F451312DA8E}"/>
    <hyperlink ref="C2470" r:id="rId1462" xr:uid="{A3F81927-39AA-446B-8237-13B4A1913DB2}"/>
    <hyperlink ref="C2471" r:id="rId1463" xr:uid="{7E72B32E-A0C6-4DC3-84D4-2158959E2CBE}"/>
    <hyperlink ref="C2472" r:id="rId1464" xr:uid="{3FF8F9B5-DD06-4F82-A65C-614887A42186}"/>
    <hyperlink ref="C2473" r:id="rId1465" xr:uid="{CDCAF2F4-7056-4462-A409-98DE841EDB31}"/>
    <hyperlink ref="C2474" r:id="rId1466" xr:uid="{DE2B919D-E692-40A4-A7E8-1F56C0D8771C}"/>
    <hyperlink ref="C2475" r:id="rId1467" xr:uid="{D0E77A71-34A8-4021-9C3B-8544BB0E904D}"/>
    <hyperlink ref="C2476" r:id="rId1468" xr:uid="{278F4B69-1ACF-4AD3-B984-52D4AE1A184A}"/>
    <hyperlink ref="C2477" r:id="rId1469" xr:uid="{09D68D13-ABB1-40F9-A1C7-67147281BED5}"/>
    <hyperlink ref="C2478" r:id="rId1470" xr:uid="{351BDBD3-EDF6-438C-AFCD-B71C52140896}"/>
    <hyperlink ref="C2479" r:id="rId1471" xr:uid="{2BFF2AA3-5C7F-457E-A484-7BE87B8BAE9C}"/>
    <hyperlink ref="C2480" r:id="rId1472" xr:uid="{9AEFEAF0-6073-420B-9523-4F47F23A5F4D}"/>
    <hyperlink ref="C2481" r:id="rId1473" xr:uid="{10B8901D-3F15-4351-9B00-173B4A23DBF1}"/>
    <hyperlink ref="C2482" r:id="rId1474" xr:uid="{43CC8B74-E57F-4A5D-A62C-39D0D7443810}"/>
    <hyperlink ref="C2484" r:id="rId1475" xr:uid="{56F31FCE-FAD7-468E-94B4-CD3E598FB02E}"/>
    <hyperlink ref="C2485" r:id="rId1476" xr:uid="{19607787-D335-4401-A4C8-3A30F0A835C1}"/>
    <hyperlink ref="C2486" r:id="rId1477" xr:uid="{87FB3110-1012-499F-8C7F-297B19AD5C07}"/>
    <hyperlink ref="C2487" r:id="rId1478" display="https://www.dictionary.com/browse/internecine?s=t" xr:uid="{590ADAD0-4E3E-458A-A2B2-8A03DADC8D05}"/>
    <hyperlink ref="C2488" r:id="rId1479" xr:uid="{478A97E4-60E1-4DA5-8815-B4B948BCDF05}"/>
    <hyperlink ref="C2490" r:id="rId1480" xr:uid="{ED35B188-BB3E-465C-9A49-17AD6581AF65}"/>
    <hyperlink ref="C2491" r:id="rId1481" xr:uid="{288E5FD6-81DD-4D0C-861B-EBCBD53614FF}"/>
    <hyperlink ref="C2492" r:id="rId1482" xr:uid="{D7D77B6B-5FB6-4F1C-8455-92E81F6CC31D}"/>
    <hyperlink ref="C1264" r:id="rId1483" xr:uid="{06ED4437-61BC-46F1-8076-1378C9221178}"/>
    <hyperlink ref="C2494" r:id="rId1484" xr:uid="{66868EE4-9B54-44CF-93BF-B24CA217E225}"/>
    <hyperlink ref="C2495" r:id="rId1485" xr:uid="{2B7EA88E-6DB5-4EF4-97C1-F90609099401}"/>
    <hyperlink ref="C2496" r:id="rId1486" xr:uid="{4F446248-22E8-4122-8774-864772AE90F3}"/>
    <hyperlink ref="C2497" r:id="rId1487" xr:uid="{7D9C3A30-F4C6-48F4-8A59-16E2CAE9DF60}"/>
    <hyperlink ref="C2498" r:id="rId1488" xr:uid="{4A5BD0BB-71A0-446A-A05A-950C4302484A}"/>
    <hyperlink ref="C2499" r:id="rId1489" xr:uid="{A114EA74-681F-490B-ADC9-62C7FCA20B5E}"/>
    <hyperlink ref="C2500" r:id="rId1490" xr:uid="{C3CABC9F-907D-4BCD-9C09-7A7EE0E09CB5}"/>
    <hyperlink ref="C1270" r:id="rId1491" xr:uid="{13F686AD-B248-47F6-AE13-0E7B8EEF18AA}"/>
    <hyperlink ref="C2382" r:id="rId1492" xr:uid="{7493B5F5-E5C4-43FE-9356-F093276D6DB4}"/>
    <hyperlink ref="C433" r:id="rId1493" xr:uid="{11FAE7FA-8767-4F29-8E97-8D2E2F326F74}"/>
    <hyperlink ref="C982" r:id="rId1494" xr:uid="{A96F96F2-9CDE-463A-8426-17482C883532}"/>
    <hyperlink ref="C666" r:id="rId1495" xr:uid="{51505821-163F-4A9A-87B0-ACBBE29615CD}"/>
    <hyperlink ref="C1949" r:id="rId1496" xr:uid="{629AF06C-2F61-4D0B-B000-14D18E1CB918}"/>
    <hyperlink ref="C1880" r:id="rId1497" xr:uid="{F20BC493-B44A-41D2-9071-59EBB8BB0DFD}"/>
    <hyperlink ref="C2493" r:id="rId1498" xr:uid="{DF83AA31-E431-4822-9E98-DECFCD78D823}"/>
    <hyperlink ref="C1673" r:id="rId1499" xr:uid="{9AAD379E-D84E-46ED-B822-4CF8A9742066}"/>
    <hyperlink ref="C1682" r:id="rId1500" xr:uid="{76CE1701-E439-41BA-ADC3-348CD26AA787}"/>
    <hyperlink ref="C965" r:id="rId1501" xr:uid="{A8C3921E-E58D-40CC-91A3-EFDA1510CB62}"/>
    <hyperlink ref="C300" r:id="rId1502" xr:uid="{EFABA126-ED3E-49AD-89F0-84F6B0FCE6BA}"/>
    <hyperlink ref="C657" r:id="rId1503" xr:uid="{1D89C135-2F3A-4355-B0CD-C2A167AB28D2}"/>
    <hyperlink ref="C304" r:id="rId1504" xr:uid="{5A338F99-E942-429C-8C1A-885E34EB87AB}"/>
    <hyperlink ref="C305" r:id="rId1505" xr:uid="{DD690D4F-1067-4A27-AC99-2C7C41AB2DE2}"/>
    <hyperlink ref="C868" r:id="rId1506" xr:uid="{B6E7B34C-0B44-42BD-93F5-3812843CAAD7}"/>
    <hyperlink ref="C1221" r:id="rId1507" xr:uid="{D14B7EFD-D9B8-48C8-9D55-C4BB772E8814}"/>
    <hyperlink ref="C1711" r:id="rId1508" display="https://www.dictionary.com/browse/euphemism?s=t" xr:uid="{2B26ECF5-8A6E-4D03-A121-ECCA69BCE97A}"/>
    <hyperlink ref="C1754" r:id="rId1509" xr:uid="{E1E46BF1-5792-4D49-B3E6-2DB34DAA9A0E}"/>
    <hyperlink ref="C2277" r:id="rId1510" xr:uid="{0383DDFD-B4E7-4EFF-B04F-6122DB7C176B}"/>
    <hyperlink ref="C1008" r:id="rId1511" display="https://www.dictionary.com/browse/col?s=t" xr:uid="{28E3C93B-D636-4F63-B362-712BF55FDCDA}"/>
    <hyperlink ref="C1629" r:id="rId1512" xr:uid="{E761E80A-2F96-47A0-A619-663369696485}"/>
    <hyperlink ref="C319" r:id="rId1513" xr:uid="{A765515C-8BCA-4F63-AF28-7765A2188283}"/>
    <hyperlink ref="C2114" r:id="rId1514" xr:uid="{1121BF66-94CC-452C-B60D-DDCE5F3F2B3D}"/>
    <hyperlink ref="C671" r:id="rId1515" xr:uid="{9305568D-4E06-40E3-AAC5-06F34975C37F}"/>
    <hyperlink ref="C1149" r:id="rId1516" xr:uid="{BE92F5CF-0752-46AB-85D8-A4631556DD9F}"/>
    <hyperlink ref="C625" r:id="rId1517" display="https://www.dictionary.com/browse/nefarious?s=t" xr:uid="{F800E588-DA0F-479C-966C-B857AAA6D033}"/>
    <hyperlink ref="C270" r:id="rId1518" display="https://www.dictionary.com/browse/gambol?s=t" xr:uid="{1269646D-33B1-4B12-8C06-EC570A8D1D13}"/>
    <hyperlink ref="C399" r:id="rId1519" display="https://www.dictionary.com/browse/burnoose?s=t" xr:uid="{5229E15E-2074-422D-925B-512ABB845000}"/>
    <hyperlink ref="C400" r:id="rId1520" display="https://www.dictionary.com/browse/chignon?s=t" xr:uid="{ECEB4B47-3D44-44E7-B896-2FF4EBD964FB}"/>
    <hyperlink ref="C404" r:id="rId1521" display="https://www.dictionary.com/browse/dundrearies?s=t" xr:uid="{2ED614E4-ADE7-4C31-A5F8-92A4B5AF0B6B}"/>
    <hyperlink ref="C408" r:id="rId1522" display="https://www.dictionary.com/browse/mantilla?s=t" xr:uid="{CE280D4A-A16A-4585-A064-E8AD71124D02}"/>
    <hyperlink ref="C409" r:id="rId1523" display="https://www.dictionary.com/browse/millinery?s=t" xr:uid="{B284120D-2F45-4686-A6D5-094917FBEA0E}"/>
    <hyperlink ref="C2117" r:id="rId1524" display="https://www.dictionary.com/browse/pomade?s=t" xr:uid="{2A9C773E-2401-4129-A15A-AEE3DC0D8CBE}"/>
    <hyperlink ref="C410" r:id="rId1525" display="https://www.dictionary.com/browse/purdah?s=t" xr:uid="{FD0D361C-4E41-464B-B8A3-846243454A88}"/>
    <hyperlink ref="C411" r:id="rId1526" xr:uid="{B02EB251-14B9-42A5-84FA-A177DDC6F592}"/>
    <hyperlink ref="C412" r:id="rId1527" display="https://www.dictionary.com/browse/tonsure?s=t" xr:uid="{F56F1EFF-86AC-4736-932B-5039CF805D01}"/>
    <hyperlink ref="C413" r:id="rId1528" display="https://www.dictionary.com/browse/tress?s=t" xr:uid="{9F31C828-7DE2-4B9D-BE67-E9942A00FA88}"/>
    <hyperlink ref="C414" r:id="rId1529" display="https://www.dictionary.com/browse/bedizen?s=t" xr:uid="{7B5A31BE-385F-464B-A06C-027D7591E004}"/>
    <hyperlink ref="C416" r:id="rId1530" display="https://www.dictionary.com/browse/caparison?s=t" xr:uid="{B6461C0B-0629-45E5-B8AC-ED3D28041838}"/>
    <hyperlink ref="C417" r:id="rId1531" display="https://www.dictionary.com/browse/dowdy?s=t" xr:uid="{DB728747-9E05-4F83-8FB9-6B61FB337D49}"/>
    <hyperlink ref="C418" r:id="rId1532" display="https://www.dictionary.com/browse/duds?s=t" xr:uid="{81560B0B-BC9C-43C6-A35B-96ECA43B4BB0}"/>
    <hyperlink ref="C419" r:id="rId1533" display="https://www.dictionary.com/browse/habiliment?s=t" xr:uid="{F86A2EB2-B00C-4C10-8393-F34487E60668}"/>
    <hyperlink ref="C420" r:id="rId1534" display="https://www.dictionary.com/browse/livery?s=t" xr:uid="{9A874C0F-413A-4356-A8AA-C514E8DEA597}"/>
    <hyperlink ref="C423" r:id="rId1535" display="https://www.dictionary.com/browse/panoply?s=t" xr:uid="{A9C7B38D-3D22-4922-9292-60B20C67543A}"/>
    <hyperlink ref="C424" r:id="rId1536" display="https://www.dictionary.com/browse/prink?s=t" xr:uid="{646C9BA2-2A9C-427D-A7A9-E53480A2BBCF}"/>
    <hyperlink ref="C425" r:id="rId1537" display="https://www.dictionary.com/browse/reticule?s=t" xr:uid="{C783A50C-BFDA-476C-8838-A19EF8B06674}"/>
    <hyperlink ref="C426" r:id="rId1538" display="https://www.dictionary.com/browse/vestment?s=t" xr:uid="{AA155592-6EDF-4254-8820-3A1DFBFB9DE1}"/>
    <hyperlink ref="C372" r:id="rId1539" display="https://www.dictionary.com/browse/baize?s=t" xr:uid="{D04EC139-14F7-42F0-91AA-EC7DE9F89251}"/>
    <hyperlink ref="C373" r:id="rId1540" display="https://www.dictionary.com/browse/crewel?s=t" xr:uid="{8EE4F46D-4C27-4A75-8246-35035B557ECD}"/>
    <hyperlink ref="C944" r:id="rId1541" display="https://www.dictionary.com/browse/grenadine?s=t" xr:uid="{0885D5B0-DA77-4B1E-A010-AE83DFDCE034}"/>
    <hyperlink ref="C375" r:id="rId1542" display="https://www.dictionary.com/browse/serge?s=t" xr:uid="{E686E1A2-DE5D-4939-BB95-D796E9DCCC9C}"/>
    <hyperlink ref="C376" r:id="rId1543" display="https://www.dictionary.com/browse/skein?s=t" xr:uid="{17F3838E-49CB-46FE-B0F5-AD58A3CE1E3C}"/>
    <hyperlink ref="C377" r:id="rId1544" display="https://www.dictionary.com/browse/tatting?s=t" xr:uid="{EB9B904B-1AD9-42F7-90AE-6EFF91273ECC}"/>
    <hyperlink ref="C191" r:id="rId1545" display="https://www.dictionary.com/browse/trellis?s=t" xr:uid="{E212DFE7-1442-447A-AC0E-D88DF16BA13A}"/>
    <hyperlink ref="C379" r:id="rId1546" display="https://www.dictionary.com/browse/aglet?s=t" xr:uid="{454C6BB0-2988-4323-9B1D-BEFA3C9C6879}"/>
    <hyperlink ref="C380" r:id="rId1547" display="https://www.dictionary.com/browse/buskin?s=t" xr:uid="{FBE850C5-C0E1-426C-8159-E1F237279E8A}"/>
    <hyperlink ref="C381" r:id="rId1548" display="https://www.dictionary.com/browse/discalced?s=t" xr:uid="{98BAFA15-CC44-420F-AFE4-8D7167C76611}"/>
    <hyperlink ref="C383" r:id="rId1549" display="https://www.dictionary.com/browse/pac?s=t" xr:uid="{CEF6A16B-CD6E-4127-A050-DC718B10C741}"/>
    <hyperlink ref="C384" r:id="rId1550" xr:uid="{8DD318F2-59FD-4255-94C3-7FF15A4FED95}"/>
    <hyperlink ref="C2447" r:id="rId1551" xr:uid="{B74570CE-411D-43D6-963D-BB09E46938FB}"/>
    <hyperlink ref="C563" r:id="rId1552" display="https://www.dictionary.com/browse/acronym?s=t" xr:uid="{368C9213-D7E2-4A55-B56C-E068E31C23A2}"/>
    <hyperlink ref="C485" r:id="rId1553" display="https://www.dictionary.com/browse/ana?s=t" xr:uid="{A9956F07-7CDB-41C8-828B-45EAE51F2267}"/>
    <hyperlink ref="C564" r:id="rId1554" display="https://www.dictionary.com/browse/anagram?s=t" xr:uid="{8E294FB6-D1E6-41BF-9044-D5EFEB3CAC67}"/>
    <hyperlink ref="C550" r:id="rId1555" display="https://www.dictionary.com/browse/apercu?s=t" xr:uid="{19304BF7-F2F9-43FA-8E7C-631D8247B0A0}"/>
    <hyperlink ref="C503" r:id="rId1556" display="https://www.dictionary.com/browse/aposiopesis?s=t" xr:uid="{A446E5FD-F077-4A72-8D93-EB75ABAD9196}"/>
    <hyperlink ref="C462" r:id="rId1557" display="https://www.dictionary.com/browse/apprise?s=t" xr:uid="{78A3A59B-B91A-4AFE-85FF-073A2FE81632}"/>
    <hyperlink ref="C515" r:id="rId1558" xr:uid="{B45554DE-5D73-47F7-9B89-10EF3671223D}"/>
    <hyperlink ref="C565" r:id="rId1559" display="https://www.dictionary.com/browse/asyndeton?s=t" xr:uid="{24CA6C09-33E4-4C8F-9243-3DAEADADC2AC}"/>
    <hyperlink ref="C526" r:id="rId1560" display="https://www.dictionary.com/browse/collocutor?s=t" xr:uid="{84288A6E-CFA0-4FD5-B675-64EE3FF62CAF}"/>
    <hyperlink ref="C527" r:id="rId1561" xr:uid="{D41D2736-B76D-4D47-B277-E67F63FDD629}"/>
    <hyperlink ref="C528" r:id="rId1562" display="https://www.dictionary.com/browse/confabulate?s=t" xr:uid="{2EC9DF33-7546-4D78-ADCE-D490E9D8DA87}"/>
    <hyperlink ref="C495" r:id="rId1563" display="https://www.dictionary.com/browse/dele?s=t" xr:uid="{96AA50D2-0905-4683-AC32-5F9706703B89}"/>
    <hyperlink ref="C487" r:id="rId1564" display="https://www.dictionary.com/browse/demotic?s=t" xr:uid="{23ECA6E8-64E0-434F-986F-EC4B1EF30C60}"/>
    <hyperlink ref="C552" r:id="rId1565" display="https://www.dictionary.com/browse/denouement?s=t" xr:uid="{7E0D4928-F08B-4202-A66A-08331DB89279}"/>
    <hyperlink ref="C1353" r:id="rId1566" display="https://www.dictionary.com/browse/deposition?s=t" xr:uid="{3BDE63B3-1959-4E38-97C6-0AEA07B9AFF8}"/>
    <hyperlink ref="C551" r:id="rId1567" display="https://www.dictionary.com/browse/compendium?s=t" xr:uid="{45DAF37F-4894-43F9-9E32-F3BF06327DA0}"/>
    <hyperlink ref="C463" r:id="rId1568" display="https://www.dictionary.com/browse/disquisition?s=t" xr:uid="{7CB7A74A-252E-43E4-8AA3-8FB7A888A52E}"/>
    <hyperlink ref="C464" r:id="rId1569" display="https://www.dictionary.com/browse/dithyramb?s=t" xr:uid="{CC3DC3A6-1BCD-47B1-9AFA-0A8720342795}"/>
    <hyperlink ref="C465" r:id="rId1570" display="https://www.dictionary.com/browse/divagate?s=t" xr:uid="{B76D094F-C3FA-4FDF-8BAF-A3F5463D1BC8}"/>
    <hyperlink ref="C468" r:id="rId1571" display="https://www.dictionary.com/browse/effable?s=t" xr:uid="{8B96261D-43F0-449A-AB76-2EE9443EB61A}"/>
    <hyperlink ref="C529" r:id="rId1572" xr:uid="{03398850-42F9-4C12-9EB9-E2CE7B904AD1}"/>
    <hyperlink ref="C554" r:id="rId1573" xr:uid="{BD1DC809-7D27-473B-91E2-71298FBDD80C}"/>
    <hyperlink ref="C470" r:id="rId1574" display="https://www.dictionary.com/browse/explicit?s=t" xr:uid="{B838878A-3E8B-4AE8-B1C6-9529878824E5}"/>
    <hyperlink ref="C488" r:id="rId1575" display="https://www.dictionary.com/browse/fanzine?s=t" xr:uid="{EDF3619E-E189-4990-8196-63026CE57409}"/>
    <hyperlink ref="C518" r:id="rId1576" display="https://www.dictionary.com/browse/flippant?s=t" xr:uid="{AAC54785-CAD8-45BF-A56E-717DCDD836C7}"/>
    <hyperlink ref="C489" r:id="rId1577" display="https://www.dictionary.com/browse/font?s=t" xr:uid="{759AA0C9-4581-4670-8907-3C448BC3A2F1}"/>
    <hyperlink ref="C530" r:id="rId1578" xr:uid="{091A7178-244B-489A-99CE-458F67B7CF55}"/>
    <hyperlink ref="C472" r:id="rId1579" display="https://www.dictionary.com/browse/holograph?s=t" xr:uid="{B6434FCC-DD6B-4A79-BF8B-9C3E0C48466D}"/>
    <hyperlink ref="C473" r:id="rId1580" display="https://www.dictionary.com/browse/indite?s=ts" xr:uid="{A6E713D0-54B1-463F-939B-3E0030FA7782}"/>
    <hyperlink ref="C474" r:id="rId1581" display="https://www.dictionary.com/browse/litany?s=t" xr:uid="{6FF9F323-138C-445D-92D8-839BED4F6440}"/>
    <hyperlink ref="C542" r:id="rId1582" display="https://www.dictionary.com/browse/litotes?s=t" xr:uid="{4D8D8C8F-47F5-4177-B8E6-99A15706AAF5}"/>
    <hyperlink ref="C521" r:id="rId1583" display="https://www.dictionary.com/browse/macaronic?s=t" xr:uid="{04919C3F-04BA-4942-9C79-4D3719890BBF}"/>
    <hyperlink ref="C504" r:id="rId1584" display="https://www.dictionary.com/browse/malapropism?s=t" xr:uid="{80BC1770-07EC-4034-BE9F-A0649E835AC5}"/>
    <hyperlink ref="C510" r:id="rId1585" display="https://www.dictionary.com/browse/metonymy?s=t" xr:uid="{A88666FA-FB89-4E98-9BD3-13CEC7156E4D}"/>
    <hyperlink ref="C475" r:id="rId1586" display="https://www.dictionary.com/browse/missive?s=t" xr:uid="{1A92160F-C8F2-471C-BB02-954C3F72822E}"/>
    <hyperlink ref="C511" r:id="rId1587" display="https://www.dictionary.com/browse/neologism?s=t" xr:uid="{3D366139-E0CC-4804-8FD4-61078A61CDA9}"/>
    <hyperlink ref="C531" r:id="rId1588" display="https://www.dictionary.com/browse/nuncupative?s=t" xr:uid="{B65C3F83-5675-4E78-BCDF-6973C71B8659}"/>
    <hyperlink ref="C532" r:id="rId1589" display="https://www.dictionary.com/browse/orthoepy?s=t" xr:uid="{840486F1-79F2-4F02-914C-9F6EDD22CA59}"/>
    <hyperlink ref="C567" r:id="rId1590" display="https://www.dictionary.com/browse/orthography?s=t" xr:uid="{649A9587-3DCF-4922-AA4A-62A7191D5F18}"/>
    <hyperlink ref="C533" r:id="rId1591" display="https://www.dictionary.com/browse/palaver?s=t" xr:uid="{DA17F31F-40AD-44FF-B530-DD5EE6B000FA}"/>
    <hyperlink ref="C490" r:id="rId1592" display="https://www.dictionary.com/browse/palimpsest?s=t" xr:uid="{7C5D44F8-1A8B-4BAB-813C-D37C64F7102F}"/>
    <hyperlink ref="C512" r:id="rId1593" display="https://www.dictionary.com/browse/palindrome?s=t" xr:uid="{674A0F52-EA38-4C58-A8B5-3622124A141C}"/>
    <hyperlink ref="C491" r:id="rId1594" display="https://www.dictionary.com/browse/pandect?s=t" xr:uid="{E26920FC-2B3B-4EE1-8C28-AC3D4A8841FA}"/>
    <hyperlink ref="C492" r:id="rId1595" display="https://www.dictionary.com/browse/pangram?s=t" xr:uid="{9F72DB20-61F9-406E-AAC5-E8CF690AF994}"/>
    <hyperlink ref="C543" r:id="rId1596" display="https://www.dictionary.com/browse/paraleipsis?s=t" xr:uid="{A446174C-A651-4461-845C-92E3BE65236B}"/>
    <hyperlink ref="C522" r:id="rId1597" xr:uid="{8F1E0C02-C0FB-4B09-945D-06B10319767C}"/>
    <hyperlink ref="C498" r:id="rId1598" display="https://www.dictionary.com/browse/parse?s=t" xr:uid="{7C2A2352-A7F5-4F05-A34F-CA2A4EED1BF2}"/>
    <hyperlink ref="C523" r:id="rId1599" xr:uid="{57D5A012-6DDA-4883-8E98-9C82D2BD2501}"/>
    <hyperlink ref="C557" r:id="rId1600" display="https://www.dictionary.com/browse/peroration?s=t" xr:uid="{04698F39-0D06-46EC-81EB-55C002CD0E20}"/>
    <hyperlink ref="C476" r:id="rId1601" display="https://www.dictionary.com/browse/philology?s=t" xr:uid="{B5AF5F1D-4888-4259-BD5C-1AE6E0EF3FE2}"/>
    <hyperlink ref="C534" r:id="rId1602" display="https://www.dictionary.com/browse/phonetics?s=t" xr:uid="{E692C875-FF35-498F-8062-4E67E29548B0}"/>
    <hyperlink ref="C477" r:id="rId1603" display="https://www.dictionary.com/browse/preciosity?s=t" xr:uid="{7006FB26-B900-49C4-AD4B-0EFC740D5D22}"/>
    <hyperlink ref="C558" r:id="rId1604" display="https://www.dictionary.com/browse/proem?s=t" xr:uid="{F945E2A4-9D55-44BB-B886-E384020D7876}"/>
    <hyperlink ref="C478" r:id="rId1605" display="https://www.dictionary.com/browse/promulgate?s=t" xr:uid="{93DFB28F-858E-4647-B110-48D639809959}"/>
    <hyperlink ref="C479" r:id="rId1606" display="https://www.dictionary.com/browse/prosody?s=t" xr:uid="{84AA0BD8-CEE7-4789-AD97-FE3D9B6E7279}"/>
    <hyperlink ref="C1369" r:id="rId1607" display="https://www.dictionary.com/browse/protocol?s=t" xr:uid="{CEB30D59-994B-4039-910C-778A8A8C7927}"/>
    <hyperlink ref="C1370" r:id="rId1608" display="https://www.dictionary.com/browse/qua?s=t" xr:uid="{70037CAA-C224-44D4-88FC-CC732780BC1E}"/>
    <hyperlink ref="C499" r:id="rId1609" display="https://www.dictionary.com/browse/redact?s=t" xr:uid="{4A64D13D-AD71-4BCB-B722-A429A9B396D3}"/>
    <hyperlink ref="C546" r:id="rId1610" display="https://www.dictionary.com/browse/riff?s=t" xr:uid="{0AFC4B6A-82D6-4EF7-9AA1-7A30E34ECD2B}"/>
    <hyperlink ref="C493" r:id="rId1611" display="https://www.dictionary.com/browse/rune?s=t" xr:uid="{94202DC6-8CE3-4F1F-958D-F6FC85BD259E}"/>
    <hyperlink ref="C494" r:id="rId1612" display="https://www.dictionary.com/browse/scatology?s=t" xr:uid="{CF83493A-0FEE-4629-A264-5231C5711CD9}"/>
    <hyperlink ref="C562" r:id="rId1613" display="https://www.dictionary.com/browse/scenario?s=t" xr:uid="{6B77BDC6-8C54-4F58-BCF0-0B36E5A75828}"/>
    <hyperlink ref="C500" r:id="rId1614" display="https://www.dictionary.com/browse/sic?s=t" xr:uid="{D578D7CA-545C-4D1E-95B9-261DC93738BB}"/>
    <hyperlink ref="C506" r:id="rId1615" display="https://www.dictionary.com/browse/solecism?s=t" xr:uid="{89B76093-2346-4F48-A9BF-593AF4AE1D72}"/>
    <hyperlink ref="C535" r:id="rId1616" display="https://www.dictionary.com/browse/soliloquy?s=ts" xr:uid="{9B258AC6-0321-4E80-B7F5-7BE126B249A7}"/>
    <hyperlink ref="C514" r:id="rId1617" display="https://www.dictionary.com/browse/spoonerism?s=t" xr:uid="{EE975B3E-442E-40AC-8B64-10CBD650781C}"/>
    <hyperlink ref="C501" r:id="rId1618" display="https://www.dictionary.com/browse/squib?s=t" xr:uid="{23BCCCC3-0DBD-4DFE-804A-09E970AEB356}"/>
    <hyperlink ref="C502" r:id="rId1619" display="https://www.dictionary.com/browse/stet?s=t" xr:uid="{AD19212C-7C3D-4CD9-BC7D-0E6CBD74652F}"/>
    <hyperlink ref="C536" r:id="rId1620" display="https://www.dictionary.com/browse/tete-a-tete?s=t" xr:uid="{B4460125-878F-4227-B457-D6C2B099E389}"/>
    <hyperlink ref="C549" r:id="rId1621" display="https://www.dictionary.com/browse/trope?s=t" xr:uid="{D57F9E59-D8E2-41F2-84C9-F21E9B3EF21D}"/>
    <hyperlink ref="C525" r:id="rId1622" xr:uid="{C80C8DDD-9874-499A-9182-2E250C374631}"/>
    <hyperlink ref="C571" r:id="rId1623" xr:uid="{F99F2745-6CAC-4055-B5E1-726F7B6B20D9}"/>
    <hyperlink ref="C484" r:id="rId1624" xr:uid="{845F2F85-CFB7-4CB4-92D2-D6A88B0CA879}"/>
    <hyperlink ref="C861" r:id="rId1625" xr:uid="{D6B16E9D-662A-4D15-9BBE-779E5CF7C0C0}"/>
    <hyperlink ref="C1171" r:id="rId1626" xr:uid="{5D093625-3F62-4B60-BE2D-841CE77EB4BF}"/>
    <hyperlink ref="C1239" r:id="rId1627" display="https://www.dictionary.com/browse/supervene?s=t" xr:uid="{5576A4D2-479C-4BD0-AC21-A172DE4ED972}"/>
    <hyperlink ref="C968" r:id="rId1628" xr:uid="{D641ABB1-8FF0-4486-AD07-35AA591D512C}"/>
    <hyperlink ref="C1814" r:id="rId1629" display="https://www.dictionary.com/browse/bevel?s=t" xr:uid="{C835070B-BAF8-4D37-9D3C-84498BE512AB}"/>
    <hyperlink ref="C714" r:id="rId1630" display="https://www.dictionary.com/browse/bier?s=t" xr:uid="{3C508C67-FF20-47FD-8051-EB2232CB2EF9}"/>
    <hyperlink ref="C970" r:id="rId1631" xr:uid="{483B78C6-E033-498E-ADC0-E79939DD9474}"/>
    <hyperlink ref="C973" r:id="rId1632" display="https://www.dictionary.com/browse/hassock?s=t" xr:uid="{FBDEDE3E-879F-4B02-B50C-DE1D3C72E4BE}"/>
    <hyperlink ref="C974" r:id="rId1633" display="https://www.dictionary.com/browse/layette?s=t" xr:uid="{F3A289BF-F35F-4FC2-A2E5-E14A4D651034}"/>
    <hyperlink ref="C975" r:id="rId1634" display="https://www.dictionary.com/browse/sconce?s=t" xr:uid="{883294BD-BE4A-4A7F-81CD-D51823C47BC9}"/>
    <hyperlink ref="C976" r:id="rId1635" display="https://www.dictionary.com/browse/taper?s=t" xr:uid="{6A23EB42-6A0A-449E-BE0C-86AE2CB13981}"/>
    <hyperlink ref="C2455" r:id="rId1636" display="https://www.dictionary.com/browse/harangue?s=t" xr:uid="{5B4F08AC-6ED2-425D-855F-3F96793AE9F7}"/>
    <hyperlink ref="C4" r:id="rId1637" display="https://www.dictionary.com/browse/fortuitous?s=t" xr:uid="{A4AF5A74-F7B2-4363-A641-989699819448}"/>
    <hyperlink ref="C2" r:id="rId1638" display="https://www.dictionary.com/browse/aleatory?s=t" xr:uid="{3B9ABE50-352A-4949-898A-14970AF7D729}"/>
    <hyperlink ref="C5" r:id="rId1639" display="https://www.dictionary.com/browse/serendipity?s=t" xr:uid="{2328B35B-31EF-4D32-8475-0AFE7A073C36}"/>
    <hyperlink ref="C6" r:id="rId1640" display="https://www.dictionary.com/browse/vagary?s=t" xr:uid="{D6C7556C-0F15-4D78-9C86-A4F0019452EB}"/>
    <hyperlink ref="C8" r:id="rId1641" display="https://www.dictionary.com/browse/canton?s=t" xr:uid="{97C78036-F8B5-4366-A32F-8D076D4B2903}"/>
    <hyperlink ref="C12" r:id="rId1642" display="https://www.dictionary.com/browse/haet?s=t" xr:uid="{4B6A225A-6101-4325-909F-ABE00F869A08}"/>
    <hyperlink ref="C13" r:id="rId1643" display="https://www.dictionary.com/browse/iota?s=t" xr:uid="{8D10FF09-DBBC-432E-B213-3D1DCEEF5283}"/>
    <hyperlink ref="C17" r:id="rId1644" display="https://www.dictionary.com/browse/multifarious?s=t" xr:uid="{26A64393-39CF-498F-94EC-9990C1B0AE04}"/>
    <hyperlink ref="C1102" r:id="rId1645" display="https://www.dictionary.com/browse/predominate?s=t" xr:uid="{A1316C07-79DB-4232-88DF-F2F0265EA4A8}"/>
    <hyperlink ref="C19" r:id="rId1646" display="https://www.dictionary.com/browse/quantum?s=t" xr:uid="{59E9FF2A-309E-4510-B155-E88E8EECFD44}"/>
    <hyperlink ref="C20" r:id="rId1647" display="https://www.dictionary.com/browse/slew?s=t" xr:uid="{CA4D4020-BE78-4CFC-AE05-1758D4801A54}"/>
    <hyperlink ref="C21" r:id="rId1648" display="https://www.dictionary.com/browse/snippet?s=t" xr:uid="{0C8A2608-82BC-4DF9-8921-D64122F432ED}"/>
    <hyperlink ref="C22" r:id="rId1649" display="https://www.dictionary.com/browse/sundry?s=t" xr:uid="{6BEF2639-7DB1-401E-8421-A572C5E2C936}"/>
    <hyperlink ref="C24" r:id="rId1650" display="https://www.dictionary.com/browse/tincture?s=t" xr:uid="{BBDA6789-4CB5-484A-9606-A66ABC5576E1}"/>
    <hyperlink ref="C27" r:id="rId1651" display="https://www.dictionary.com/browse/cipher?s=t" xr:uid="{93CEAF05-8C4E-45B1-BBEA-BA2D6FDA2CEE}"/>
    <hyperlink ref="C28" r:id="rId1652" display="https://www.dictionary.com/browse/dyad?s=t" xr:uid="{1F2CEE89-2C30-4F67-9667-50D1820FB139}"/>
    <hyperlink ref="C29" r:id="rId1653" display="https://www.dictionary.com/browse/googol?s=t" xr:uid="{4E5FF810-0B9D-473B-ADBD-F60178E5A325}"/>
    <hyperlink ref="C30" r:id="rId1654" display="https://www.dictionary.com/browse/moiety?s=t" xr:uid="{4530CC2B-DF21-4CEC-96B4-CD0AD76E3AB2}"/>
    <hyperlink ref="C33" r:id="rId1655" display="https://www.dictionary.com/browse/stere?s=t" xr:uid="{2AE55E96-0A13-4A06-AC7A-369F9C216CE7}"/>
    <hyperlink ref="C34" r:id="rId1656" display="https://www.dictionary.com/browse/troika?s=t" xr:uid="{EE690BCF-6C0D-4A24-A0FF-CB7146B14280}"/>
    <hyperlink ref="C37" r:id="rId1657" display="https://www.dictionary.com/browse/carapace?s=t" xr:uid="{38E8B000-8FED-4C9D-8B16-8A8D922142DB}"/>
    <hyperlink ref="C41" r:id="rId1658" display="https://www.dictionary.com/browse/ecdysis?s=t" xr:uid="{5E0B8EC6-D501-41D4-AAD6-7CD2BE27BD7F}"/>
    <hyperlink ref="C42" r:id="rId1659" display="https://www.dictionary.com/browse/equitation?s=t" xr:uid="{051B2DDA-E2FB-4AE6-B171-A59431E1AF98}"/>
    <hyperlink ref="C43" r:id="rId1660" xr:uid="{ABA59218-AADA-4E01-8FE7-F1C0AA73C23C}"/>
    <hyperlink ref="C45" r:id="rId1661" display="https://www.dictionary.com/browse/maw?s=t" xr:uid="{49ABE14C-7266-4056-89A3-89C64B4097FB}"/>
    <hyperlink ref="C48" r:id="rId1662" display="https://www.dictionary.com/browse/ontogeny?s=t" xr:uid="{FBB32FB1-7FA2-488E-8BFD-C7753A37C1A3}"/>
    <hyperlink ref="C55" r:id="rId1663" display="https://www.dictionary.com/browse/zoophyte?s=t" xr:uid="{DA2F1512-0DB6-4865-9D1D-3763B4F62950}"/>
    <hyperlink ref="C58" r:id="rId1664" display="https://www.dictionary.com/browse/corvine?s=t" xr:uid="{CD4BB394-A881-4CEB-8F17-806DA6FE19A2}"/>
    <hyperlink ref="C57" r:id="rId1665" display="https://www.dictionary.com/browse/bittern?s=t" xr:uid="{B9D5B321-CE61-4475-903B-831CDD27B47D}"/>
    <hyperlink ref="C59" r:id="rId1666" display="https://www.dictionary.com/browse/covey?s=t" xr:uid="{5681F209-9B98-4F9A-9562-D309D735208D}"/>
    <hyperlink ref="C60" r:id="rId1667" display="https://www.dictionary.com/browse/cygnet?s=t" xr:uid="{2F98BC34-8695-4F62-9945-F0418FFFA746}"/>
    <hyperlink ref="C61" r:id="rId1668" display="https://www.dictionary.com/browse/drake?s=t" xr:uid="{91A2C346-8BD0-42FB-B437-4629FD0F06E3}"/>
    <hyperlink ref="C62" r:id="rId1669" display="https://www.dictionary.com/browse/eider?s=t" xr:uid="{50579203-0C2F-492D-93C0-A211FDE74592}"/>
    <hyperlink ref="C66" r:id="rId1670" display="https://www.dictionary.com/browse/kea?s=t" xr:uid="{61642D8D-E03E-488A-94F2-C2A5C0D34666}"/>
    <hyperlink ref="C67" r:id="rId1671" display="https://www.dictionary.com/browse/kestrel?s=t" xr:uid="{D0BB3F01-AB51-4F91-86EE-12FE8E863645}"/>
    <hyperlink ref="C70" r:id="rId1672" display="https://www.dictionary.com/browse/raptorial?s=t" xr:uid="{27C499B0-76DD-4408-B4AA-66E40EBB59B8}"/>
    <hyperlink ref="C96" r:id="rId1673" display="https://www.dictionary.com/browse/ratite?s=t" xr:uid="{98AF7791-FBF6-4C2C-8A25-8FCA0ACA3C96}"/>
    <hyperlink ref="C99" r:id="rId1674" display="https://www.dictionary.com/browse/snood?s=t" xr:uid="{17C87B94-64A9-4B1D-B07C-D209C04CC517}"/>
    <hyperlink ref="C79" r:id="rId1675" display="https://www.dictionary.com/browse/cayuse?s=t" xr:uid="{803D3E26-320E-4F7F-9D5D-15C9CFB9A187}"/>
    <hyperlink ref="C47" r:id="rId1676" display="https://www.dictionary.com/browse/nit?s=t" xr:uid="{5056EFA4-FDE6-4E54-883A-38A98DE5AB89}"/>
    <hyperlink ref="C72" r:id="rId1677" display="https://www.dictionary.com/browse/ai?s=t" xr:uid="{DEE342CD-E6E8-42BB-981B-88DB81FA4801}"/>
    <hyperlink ref="C73" r:id="rId1678" display="https://www.dictionary.com/browse/ariel?s=t" xr:uid="{B1A22834-E072-4B88-B160-6E2875BC0C90}"/>
    <hyperlink ref="C74" r:id="rId1679" display="https://www.dictionary.com/browse/asp?s=t" xr:uid="{D86F2C0A-1629-4D1C-8324-FC3CF086FB2C}"/>
    <hyperlink ref="C75" r:id="rId1680" display="https://www.dictionary.com/browse/bellwether?s=t" xr:uid="{31833D58-A987-45D9-92E2-46222E32D5AA}"/>
    <hyperlink ref="C76" r:id="rId1681" display="https://www.dictionary.com/browse/bovine?s=t" xr:uid="{EF69C098-F092-4F5A-A0F6-9B7F8A82BA3B}"/>
    <hyperlink ref="C81" r:id="rId1682" display="https://www.dictionary.com/browse/eland?s=t" xr:uid="{4FCD8E74-AA8C-4DBE-9E95-9F846E331509}"/>
    <hyperlink ref="C83" r:id="rId1683" display="https://www.dictionary.com/browse/flews?s=t" xr:uid="{1EFFB0B9-7F89-4760-B5EC-56C2AB8A9394}"/>
    <hyperlink ref="C84" r:id="rId1684" display="https://www.dictionary.com/browse/flocculent?s=t" xr:uid="{04FA091C-95BD-402C-AF54-DBE9F9220E6A}"/>
    <hyperlink ref="C86" r:id="rId1685" display="https://www.dictionary.com/browse/hart?s=t" xr:uid="{AD77476A-3ADB-4DD2-8BEA-6994CF613593}"/>
    <hyperlink ref="C87" r:id="rId1686" display="https://www.dictionary.com/browse/herpetology?s=t" xr:uid="{DC219917-E396-454E-97CF-FC93FD30C4B7}"/>
    <hyperlink ref="C89" r:id="rId1687" display="https://www.dictionary.com/browse/mandrill?s=t" xr:uid="{9DC6BD5E-D095-4642-8213-F00D18443BD7}"/>
    <hyperlink ref="C91" r:id="rId1688" display="https://www.dictionary.com/browse/merino?s=t" xr:uid="{D64FC55B-BB9C-4BD8-B299-FACD3551B9EF}"/>
    <hyperlink ref="C93" r:id="rId1689" display="https://www.dictionary.com/browse/murrain?s=t" xr:uid="{5A31F550-80F6-496C-BA68-05A65AE07D98}"/>
    <hyperlink ref="C1" r:id="rId1690" display="https://www.dictionary.com/browse/adventitious?s=t" xr:uid="{E3CD3D5A-052A-4A43-86A8-F9AC7E4D9C3E}"/>
    <hyperlink ref="C32" r:id="rId1691" display="https://www.dictionary.com/browse/quire?s=t" xr:uid="{ABBED2FE-56FD-453E-A1E8-606EAACA333A}"/>
    <hyperlink ref="C9" r:id="rId1692" display="https://www.dictionary.com/browse/exiguous?s=t" xr:uid="{599C4A78-C68B-4C06-9476-D7FB53E20600}"/>
    <hyperlink ref="C39" r:id="rId1693" xr:uid="{5C6C9796-9E3E-4457-812C-534982E61D78}"/>
    <hyperlink ref="C90" r:id="rId1694" xr:uid="{398CD625-F19E-4081-8D80-9BEC17B65FCE}"/>
    <hyperlink ref="C25" r:id="rId1695" xr:uid="{9AE5EEA7-9AE5-4214-9A6A-1154CC26FCE8}"/>
    <hyperlink ref="C10" r:id="rId1696" xr:uid="{02D20DEE-02D8-41A0-B556-3D9E2A978D0B}"/>
    <hyperlink ref="C7" r:id="rId1697" display="https://www.dictionary.com/browse/amplitude?s=t" xr:uid="{7B88AA0F-35A6-47CE-8394-F59FCECEFE3B}"/>
    <hyperlink ref="C2378" r:id="rId1698" display="https://www.dictionary.com/browse/pissant?s=t" xr:uid="{12E085E6-9F9E-4105-981B-EE1262798080}"/>
    <hyperlink ref="C712" r:id="rId1699" xr:uid="{8BDBCC68-D41F-4CA7-862E-3E16CE6742F3}"/>
    <hyperlink ref="C1214" r:id="rId1700" xr:uid="{8CA85FD2-66FF-40A0-861A-02A06873273D}"/>
    <hyperlink ref="C1263" r:id="rId1701" display="https://www.dictionary.com/browse/querulous?s=t" xr:uid="{A722F5B8-7436-4DA5-A5DB-41283D52639E}"/>
    <hyperlink ref="C1179" r:id="rId1702" xr:uid="{AEA9B443-3DC3-47F6-B483-2CC1E7845110}"/>
    <hyperlink ref="C1216" r:id="rId1703" display="https://www.dictionary.com/browse/loath?s=t" xr:uid="{43487334-4F3B-413D-84D9-9F08659BF037}"/>
    <hyperlink ref="C306" r:id="rId1704" display="https://www.dictionary.com/browse/vapid?s=t" xr:uid="{ABF7579B-215A-4A34-821F-A7021D39D589}"/>
    <hyperlink ref="C568" r:id="rId1705" xr:uid="{69F16732-7C7C-4259-92BA-8A3AE9985CCC}"/>
    <hyperlink ref="C53" r:id="rId1706" xr:uid="{7176B844-AB4B-4A3B-A5B7-BD7BD88E102B}"/>
    <hyperlink ref="C51" r:id="rId1707" xr:uid="{A15EAAE3-AD48-4DE2-B79F-54E73AA5417E}"/>
    <hyperlink ref="C1533" r:id="rId1708" xr:uid="{B5C74081-A5CB-4FD0-9DAD-90665A30731F}"/>
    <hyperlink ref="C1588" r:id="rId1709" xr:uid="{FB2B7A12-380B-4CD5-834B-D55CA4859EAB}"/>
    <hyperlink ref="C1534" r:id="rId1710" xr:uid="{1C4CA8CB-3E7A-4E2D-BE9D-A9824B479E34}"/>
    <hyperlink ref="C1535" r:id="rId1711" xr:uid="{252E818E-5C0D-4DF3-86CA-08FF95C176E7}"/>
    <hyperlink ref="C1536" r:id="rId1712" xr:uid="{686F43CC-1E46-41ED-9FED-35CA52C6BD13}"/>
    <hyperlink ref="C1537" r:id="rId1713" xr:uid="{E765B2DA-A315-43A8-A116-1BF44416587D}"/>
    <hyperlink ref="C1538" r:id="rId1714" xr:uid="{E67F6642-D38A-484D-B407-30F4EFDD022C}"/>
    <hyperlink ref="C1539" r:id="rId1715" xr:uid="{10CC8E86-BB26-495F-96F6-2D4AC6EEDE11}"/>
    <hyperlink ref="C1540" r:id="rId1716" xr:uid="{9DF62ACD-7AC5-4B10-9BE4-7C87B40840AE}"/>
    <hyperlink ref="C1541" r:id="rId1717" xr:uid="{99F17A5B-2675-45BC-AD9D-B6AE20D3C118}"/>
    <hyperlink ref="C1542" r:id="rId1718" xr:uid="{21270D02-DA40-4811-8114-AC615EA7E11C}"/>
    <hyperlink ref="C1544" r:id="rId1719" xr:uid="{9631626B-07BA-46EE-A520-B98E6D5A2F54}"/>
    <hyperlink ref="C1545" r:id="rId1720" xr:uid="{46CF1CD7-63DF-4E15-BC5A-B8CE7C924AFB}"/>
    <hyperlink ref="C1546" r:id="rId1721" display="https://www.dictionary.com/browse/costo-?s=t" xr:uid="{1F29D5EF-694C-4514-B4B7-A5AF0AA48F4C}"/>
    <hyperlink ref="C1547" r:id="rId1722" xr:uid="{E22EB747-9DFE-4D0E-96F0-5D7054768B85}"/>
    <hyperlink ref="C1549" r:id="rId1723" xr:uid="{A270FEB7-40F9-43BF-BF3A-03710C95E60A}"/>
    <hyperlink ref="C1550" r:id="rId1724" xr:uid="{C57F4CCE-FF63-4503-ADA0-C24CBBA1C016}"/>
    <hyperlink ref="C1592" r:id="rId1725" xr:uid="{4A7EC203-3866-49DA-85BE-19D83DB17372}"/>
    <hyperlink ref="C1551" r:id="rId1726" xr:uid="{8E2AC82C-4395-4020-A2DF-C6890A931D6B}"/>
    <hyperlink ref="C1552" r:id="rId1727" xr:uid="{69CDC5E0-6680-4280-A8D1-E5A713369648}"/>
    <hyperlink ref="C1553" r:id="rId1728" xr:uid="{63615C48-A1C5-4EC6-B13C-A60D36C78D5C}"/>
    <hyperlink ref="C1554" r:id="rId1729" xr:uid="{32AA5F44-8173-4AA6-B220-42656616735D}"/>
    <hyperlink ref="C1555" r:id="rId1730" xr:uid="{7E407D5C-E192-4A4E-BABE-24A71E1D12E7}"/>
    <hyperlink ref="C1556" r:id="rId1731" xr:uid="{F78E2777-B541-45FC-9ECD-583CA52CD5FB}"/>
    <hyperlink ref="C1558" r:id="rId1732" xr:uid="{979F9DD7-9F12-4339-A888-BEF709F6CA8A}"/>
    <hyperlink ref="C1560" r:id="rId1733" xr:uid="{2322A261-940B-4BB6-998C-0725A6DA0749}"/>
    <hyperlink ref="C1561" r:id="rId1734" xr:uid="{23376A31-5901-486D-889A-1212B58BD7A6}"/>
    <hyperlink ref="C1562" r:id="rId1735" xr:uid="{62748053-1142-428D-896E-0411826747A4}"/>
    <hyperlink ref="C1563" r:id="rId1736" xr:uid="{595FAF44-E9E0-44EE-8FAB-2D9F7D178A8C}"/>
    <hyperlink ref="C1564" r:id="rId1737" xr:uid="{494CBAF5-C023-46DD-92E4-D12E2D3262EB}"/>
    <hyperlink ref="C1565" r:id="rId1738" xr:uid="{9B5A92FF-6DB3-4E10-A573-FF1AA81276C4}"/>
    <hyperlink ref="C1566" r:id="rId1739" xr:uid="{26639DD8-D544-4F19-A899-EBA443D99CDE}"/>
    <hyperlink ref="C1567" r:id="rId1740" xr:uid="{DFB30436-B6FB-4871-928C-8A49F8A37100}"/>
    <hyperlink ref="C1569" r:id="rId1741" xr:uid="{D7471875-8B14-437B-A377-D2D72FAE9301}"/>
    <hyperlink ref="C1570" r:id="rId1742" xr:uid="{93FFDBEB-7AE4-489F-890B-03B304AFF78D}"/>
    <hyperlink ref="C1571" r:id="rId1743" xr:uid="{C6B383E8-0AC9-4A05-9BAE-917AF447EE80}"/>
    <hyperlink ref="C1572" r:id="rId1744" xr:uid="{A6CBE9BB-6BC1-40D9-8378-1885FA3175EB}"/>
    <hyperlink ref="C1573" r:id="rId1745" xr:uid="{293A8FCC-5326-4065-BA6D-40678D7CB289}"/>
    <hyperlink ref="C1574" r:id="rId1746" xr:uid="{2392283C-AE57-4812-99EE-A0B80D058D94}"/>
    <hyperlink ref="C1575" r:id="rId1747" xr:uid="{577362F8-BC18-4521-A9BA-CE8BC6ABCF51}"/>
    <hyperlink ref="C1602" r:id="rId1748" xr:uid="{82C33CA2-C930-42C8-86C8-CFAF46A3948D}"/>
    <hyperlink ref="C1576" r:id="rId1749" xr:uid="{F1779464-0F3B-4CB4-8B19-036D000206E5}"/>
    <hyperlink ref="C1577" r:id="rId1750" xr:uid="{69AFEE70-4BDB-454B-A270-13A64D151CF8}"/>
    <hyperlink ref="C1578" r:id="rId1751" xr:uid="{9A7B170D-953B-4E9F-B448-B0FCD8CFC276}"/>
    <hyperlink ref="C1579" r:id="rId1752" xr:uid="{50287E8C-7282-4BA6-86A5-794B5896D4DB}"/>
    <hyperlink ref="C1580" r:id="rId1753" xr:uid="{20706C91-D11C-4FB7-AA31-C3FD2F3AA270}"/>
    <hyperlink ref="C1581" r:id="rId1754" display="https://www.dictionary.com/browse/sclero-?s=ts" xr:uid="{7535FFA2-7243-41B5-BAC3-965CBCD76C18}"/>
    <hyperlink ref="C1582" r:id="rId1755" xr:uid="{B2DD2A38-F50D-4EF2-856C-A174C49F5883}"/>
    <hyperlink ref="C1583" r:id="rId1756" xr:uid="{A2B4A26B-32D6-48F3-98D6-9BFCFBE2B353}"/>
    <hyperlink ref="C1584" r:id="rId1757" xr:uid="{91AF26D7-602B-4373-8423-27B4E0E2D061}"/>
    <hyperlink ref="C1585" r:id="rId1758" xr:uid="{97C79F68-092A-45DA-9044-1C72B6E6508E}"/>
    <hyperlink ref="C1586" r:id="rId1759" xr:uid="{CAE7DFBF-28F2-4AB4-8E1E-822B7E39E83E}"/>
    <hyperlink ref="C1587" r:id="rId1760" xr:uid="{1B4195FE-AB76-445B-B791-AB82D36BDBB1}"/>
    <hyperlink ref="C1590" r:id="rId1761" xr:uid="{39C46258-8AD5-45AD-9F26-8F3A0A428E26}"/>
    <hyperlink ref="C1591" r:id="rId1762" xr:uid="{CD550FEC-28F7-467F-B3CE-AE95D4BC41BC}"/>
    <hyperlink ref="C1593" r:id="rId1763" xr:uid="{BF72921B-00E9-403A-A2B4-6CFB56719AAB}"/>
    <hyperlink ref="C1594" r:id="rId1764" xr:uid="{13021008-D06D-4B0D-9A69-2F6623CC0152}"/>
    <hyperlink ref="C1595" r:id="rId1765" xr:uid="{CEE142F4-EC05-497E-AB3A-65FCF45D85CE}"/>
    <hyperlink ref="C1596" r:id="rId1766" xr:uid="{8ED72F30-8449-4CFC-BDA1-081678C0F3EF}"/>
    <hyperlink ref="C1597" r:id="rId1767" xr:uid="{B9992577-E05C-4AC8-87FF-061169D0E041}"/>
    <hyperlink ref="C1598" r:id="rId1768" xr:uid="{827965B4-5BA0-4AFB-9969-88D613304483}"/>
    <hyperlink ref="C1599" r:id="rId1769" xr:uid="{6BC30A4A-F2EB-431F-9F81-AA6CF5EF9B2D}"/>
    <hyperlink ref="C1600" r:id="rId1770" xr:uid="{84CEE52B-28C1-4F16-BE34-646774D45C6B}"/>
    <hyperlink ref="C1603" r:id="rId1771" xr:uid="{DF9ABFD5-86E2-452A-A358-483A42226042}"/>
    <hyperlink ref="C1604" r:id="rId1772" xr:uid="{6FD556EF-3B87-47C9-BB45-3632CDCEADA3}"/>
    <hyperlink ref="C1605" r:id="rId1773" xr:uid="{C8D3E096-A812-4F3E-95B7-8C45818742DA}"/>
    <hyperlink ref="C1543" r:id="rId1774" xr:uid="{A5CDEAF6-A7CC-4BB9-8E4E-4F09E50D9569}"/>
    <hyperlink ref="C1557" r:id="rId1775" xr:uid="{71EBBCB3-00B8-4AC2-A3B9-73A467A9DBAD}"/>
    <hyperlink ref="C1178" r:id="rId1776" xr:uid="{95B1C11C-C3DA-46A4-A45D-B3D4BAD81343}"/>
    <hyperlink ref="C2166" r:id="rId1777" display="https://www.dictionary.com/browse/mettle?s=t" xr:uid="{E90668EC-AA91-4E54-A9A0-4A7D4B39DDB6}"/>
    <hyperlink ref="C921" r:id="rId1778" display="https://www.dictionary.com/browse/venial?s=t" xr:uid="{5C1E0D17-A5E5-47ED-B397-3CB548AE5896}"/>
    <hyperlink ref="C88" r:id="rId1779" xr:uid="{097A4044-1649-443A-9FDC-C0B1A9350DE6}"/>
    <hyperlink ref="C461" r:id="rId1780" display="https://www.dictionary.com/browse/annotation?s=t" xr:uid="{452B3345-9DF3-4663-AB55-6EC20324A8AD}"/>
    <hyperlink ref="C398" r:id="rId1781" xr:uid="{1A1CF82B-1219-440A-8632-0EEE674C9248}"/>
    <hyperlink ref="C1763" r:id="rId1782" xr:uid="{8602058F-62C2-4F12-9FFB-5B9B44FF1A0C}"/>
    <hyperlink ref="C816" r:id="rId1783" xr:uid="{E10096C0-E821-4E49-A378-A735305F8BB9}"/>
    <hyperlink ref="C391" r:id="rId1784" xr:uid="{24DA879F-1073-469E-977E-333302998F3E}"/>
    <hyperlink ref="C393" r:id="rId1785" xr:uid="{636B3814-D601-491A-B192-924C567ED574}"/>
    <hyperlink ref="C396" r:id="rId1786" xr:uid="{D8C039F3-3A3A-400F-8617-FDF052EF27D4}"/>
    <hyperlink ref="C389" r:id="rId1787" display="https://www.dictionary.com/browse/cincture?s=t" xr:uid="{3A4EE31A-7D86-45EC-8C0F-F6F94D26DC03}"/>
    <hyperlink ref="C390" r:id="rId1788" display="https://www.dictionary.com/browse/farthingale?s=t" xr:uid="{DE140C9C-44CE-441F-9E35-D8BF93390F3E}"/>
    <hyperlink ref="C395" r:id="rId1789" xr:uid="{50836DAE-9A1A-4ABB-ABB1-B8D7D44DAF56}"/>
    <hyperlink ref="C386" r:id="rId1790" display="https://www.dictionary.com/browse/anorak?s=t" xr:uid="{70048A13-96FC-4705-BD52-B395CA57D4D5}"/>
    <hyperlink ref="C394" r:id="rId1791" xr:uid="{23379350-7ACB-4A1E-A24A-48894344CEBF}"/>
    <hyperlink ref="C387" r:id="rId1792" display="https://www.dictionary.com/browse/baldric?s=t" xr:uid="{D2069F22-2698-4791-967D-D2FCBBC125CA}"/>
    <hyperlink ref="C388" r:id="rId1793" display="https://www.dictionary.com/browse/caftan?s=t" xr:uid="{7768E994-2B4D-4F11-B40D-7E2932D210C1}"/>
    <hyperlink ref="C856" r:id="rId1794" xr:uid="{C4C30D6C-5256-45E2-868B-C5EC4344D4DD}"/>
    <hyperlink ref="C841" r:id="rId1795" xr:uid="{E38A9062-E3F7-45CC-A821-526B5E92A579}"/>
    <hyperlink ref="C1000" r:id="rId1796" xr:uid="{B53EEB57-DE5F-46B9-BA7C-4A412F1B97D2}"/>
    <hyperlink ref="C684" r:id="rId1797" xr:uid="{3822E4FF-E173-44D8-8BCD-1323F73A087E}"/>
    <hyperlink ref="C1146" r:id="rId1798" display="https://www.dictionary.com/browse/lenity?s=t" xr:uid="{3464B985-AF23-40FD-B12D-E5DC9BAAC246}"/>
    <hyperlink ref="C1269" r:id="rId1799" xr:uid="{9295604C-260A-4A97-8CAC-7C7D5E0FCCCB}"/>
    <hyperlink ref="C1087" r:id="rId1800" display="https://www.dictionary.com/browse/daedal?s=t" xr:uid="{7F839951-2BA9-46CD-A5A2-73CCA35B3870}"/>
    <hyperlink ref="C355" r:id="rId1801" display="https://www.dictionary.com/browse/vacillate?s=t" xr:uid="{663E7822-50AF-40A1-B142-9C70278F7BBD}"/>
    <hyperlink ref="C1720" r:id="rId1802" xr:uid="{259992FF-7601-4C50-B479-CA635632D522}"/>
    <hyperlink ref="C643" r:id="rId1803" display="https://www.dictionary.com/browse/shill?s=t" xr:uid="{47834712-A52F-4891-B269-4FD7751CF790}"/>
    <hyperlink ref="C1636" r:id="rId1804" display="https://www.dictionary.com/browse/hypothecate?s=t" xr:uid="{AE678BD5-7ABD-4631-A58B-4B3217B2C1B6}"/>
    <hyperlink ref="C1839" r:id="rId1805" display="https://www.dictionary.com/browse/frond?s=t" xr:uid="{F71FC640-1F01-49BB-9BAD-068F208D8C85}"/>
    <hyperlink ref="C1931" r:id="rId1806" xr:uid="{CAB32306-9AFF-4D08-81AF-A24222EAFF41}"/>
    <hyperlink ref="C1890" r:id="rId1807" display="https://www.dictionary.com/browse/conducive?s=t" xr:uid="{4CD1267B-0E77-41D1-8147-238C314080E3}"/>
    <hyperlink ref="C2172" r:id="rId1808" display="https://www.dictionary.com/browse/resilient?s=t" xr:uid="{10FBC9E5-F926-4F94-B877-4500183DF362}"/>
    <hyperlink ref="C71" r:id="rId1809" xr:uid="{92119F04-2892-41A6-9844-947555702B52}"/>
    <hyperlink ref="D387" r:id="rId1810" xr:uid="{E88DCB4E-5E35-4785-BCA7-9F5B25696126}"/>
    <hyperlink ref="D395" r:id="rId1811" xr:uid="{61717E19-4582-4A7E-9961-180A501A63B5}"/>
    <hyperlink ref="C466" r:id="rId1812" xr:uid="{72E56C73-8F80-439E-BD13-160C60CBEAE1}"/>
    <hyperlink ref="C1608" r:id="rId1813" xr:uid="{A758530D-9318-4236-8C13-D2BBB07A9808}"/>
    <hyperlink ref="C2175" r:id="rId1814" display="https://www.dictionary.com/browse/anserine?s=t" xr:uid="{CDA26BF2-BBA4-485F-81CA-6B4A1C51D57E}"/>
    <hyperlink ref="C2015" r:id="rId1815" display="https://www.dictionary.com/browse/ferret?s=t" xr:uid="{45BE3A80-22E4-424C-BBAF-4F6B83B384E5}"/>
    <hyperlink ref="C723" r:id="rId1816" xr:uid="{D38790A3-0AC1-4356-859C-E9CF35E80401}"/>
    <hyperlink ref="C117" r:id="rId1817" xr:uid="{6467F334-127A-4857-9872-ED29D528B29A}"/>
    <hyperlink ref="C1834" r:id="rId1818" display="https://www.dictionary.com/browse/bough?s=t" xr:uid="{86D090CB-E4A7-498C-B979-22339D711A96}"/>
    <hyperlink ref="C369" r:id="rId1819" display="https://www.dictionary.com/browse/virga?s=t" xr:uid="{82DCB8E4-CA27-4153-9F36-6E019C477F38}"/>
    <hyperlink ref="C1081" r:id="rId1820" display="https://www.dictionary.com/browse/wistful?s=t" xr:uid="{66F9B5BB-BD29-4530-B756-273DA109A3F3}"/>
    <hyperlink ref="D127" r:id="rId1821" xr:uid="{792499F0-69BC-47D5-B24E-CD587C97B90B}"/>
    <hyperlink ref="D148" r:id="rId1822" location="art" xr:uid="{2E9F67E2-D80C-4DA9-8235-EB08FAD358D1}"/>
    <hyperlink ref="C208" r:id="rId1823" xr:uid="{25AFC9C2-BB05-49C4-B838-0593623F7166}"/>
    <hyperlink ref="C16" r:id="rId1824" xr:uid="{07BC52A6-461B-40DD-B85B-91784C954108}"/>
    <hyperlink ref="C356" r:id="rId1825" xr:uid="{50FCF2C9-EB36-4AB3-AF82-414C14D2A8D4}"/>
    <hyperlink ref="C232" r:id="rId1826" xr:uid="{E32D1742-E453-4B9F-83E8-08A70DA8F5F5}"/>
    <hyperlink ref="C2263" r:id="rId1827" display="https://www.dictionary.com/browse/perspicacious?s=t" xr:uid="{0192895A-39E0-4E2A-839F-5100FF9895D3}"/>
    <hyperlink ref="C1363" r:id="rId1828" xr:uid="{D3A36792-A290-490D-B6D6-DAECCE9260F1}"/>
    <hyperlink ref="C2025" r:id="rId1829" display="https://www.dictionary.com/browse/esoteric?s=t" xr:uid="{4B458D32-7356-45BD-B33E-8F1A09877DE3}"/>
    <hyperlink ref="C228" r:id="rId1830" display="https://www.dictionary.com/browse/affable?s=t" xr:uid="{BC9150BC-A583-43D3-B285-27593E6CA9AE}"/>
    <hyperlink ref="C835" r:id="rId1831" display="https://www.dictionary.com/browse/effervescent?s=t" xr:uid="{AD4A3529-335A-4AAF-8798-DAC1B15E3CBA}"/>
    <hyperlink ref="C2036" r:id="rId1832" xr:uid="{AEA5A318-1EE3-47F1-87C5-2CF952E9661E}"/>
    <hyperlink ref="C348" r:id="rId1833" xr:uid="{77176400-33DA-4C20-BB80-D21A6D1A1FCC}"/>
    <hyperlink ref="C1779" r:id="rId1834" xr:uid="{734C3A70-961D-467F-9857-AB3200EE2619}"/>
    <hyperlink ref="C1935" r:id="rId1835" xr:uid="{EEA0B412-7C8F-42F3-8C6B-EC872D9C2E78}"/>
    <hyperlink ref="C999" r:id="rId1836" display="https://www.dictionary.com/browse/unstinting?s=t" xr:uid="{2784E2B2-FBCA-4E83-9915-08B06F6C2F0E}"/>
    <hyperlink ref="C1092" r:id="rId1837" xr:uid="{42EA5ED0-2642-4CE4-99A0-C6F91188C85C}"/>
    <hyperlink ref="C1245" r:id="rId1838" xr:uid="{F9A7C489-121F-484D-8515-04E5E37D66C6}"/>
    <hyperlink ref="C116" r:id="rId1839" xr:uid="{E3B3BF17-DD8C-4110-948C-8425D068A3CF}"/>
    <hyperlink ref="C1777" r:id="rId1840" xr:uid="{85D5726E-404B-41AA-8E77-6CD1FFFFEBE6}"/>
    <hyperlink ref="C2097" r:id="rId1841" xr:uid="{CEED41CB-1148-4C35-952D-49B70CED6CDD}"/>
    <hyperlink ref="C814" r:id="rId1842" xr:uid="{8F9D736D-5FFF-4E2F-B98C-912B21308D36}"/>
    <hyperlink ref="C2262" r:id="rId1843" display="https://www.dictionary.com/browse/pellucid?s=t" xr:uid="{44A1E6AE-3C7D-4996-AC70-600D93E9AC52}"/>
    <hyperlink ref="C302" r:id="rId1844" xr:uid="{3CF6B8C4-5923-4182-B765-6D2DF83AF303}"/>
    <hyperlink ref="C846" r:id="rId1845" display="https://www.dictionary.com/browse/pith?s=t" xr:uid="{A3DA18A3-13FA-4730-A824-16D38DCEAF4C}"/>
    <hyperlink ref="C1388" r:id="rId1846" display="https://www.dictionary.com/browse/solicitude?s=t" xr:uid="{7333B556-8671-4CDF-931F-3B7B95CD6189}"/>
    <hyperlink ref="C1325" r:id="rId1847" display="https://www.dictionary.com/browse/antic?s=t" xr:uid="{0B66A333-D36E-4158-A8F6-8EBAC5F1987E}"/>
    <hyperlink ref="C2311" r:id="rId1848" xr:uid="{B4B8C711-449C-4D77-B069-0208E7071C5C}"/>
    <hyperlink ref="C2185" r:id="rId1849" display="https://www.dictionary.com/browse/philistine?s=t" xr:uid="{FDAC7237-011D-4905-8B28-825636D6889F}"/>
    <hyperlink ref="C1786" r:id="rId1850" display="https://www.dictionary.com/browse/empiricism?s=t" xr:uid="{02A9C1FB-7ED9-447F-860D-8A36EC6F4E33}"/>
    <hyperlink ref="C1242" r:id="rId1851" display="https://www.dictionary.com/browse/asperity?s=t" xr:uid="{2994D6B7-89AC-4462-B172-AFCAD38AD108}"/>
    <hyperlink ref="C1354" r:id="rId1852" xr:uid="{30941213-7A0D-426D-BDEE-712761FCF6B3}"/>
    <hyperlink ref="C932" r:id="rId1853" xr:uid="{653C7A47-9EDF-4C7B-9F76-B50F9815AB76}"/>
    <hyperlink ref="C2279" r:id="rId1854" display="https://www.dictionary.com/browse/improvident?s=t" xr:uid="{7FA2CF76-B7E3-4336-A920-E55093549C10}"/>
    <hyperlink ref="C1888" r:id="rId1855" display="https://www.dictionary.com/browse/hagiography?s=t" xr:uid="{7FCEF793-6254-4E5C-83FD-E78158C8910B}"/>
    <hyperlink ref="C2176" r:id="rId1856" xr:uid="{B836840D-47C2-4D3D-B9E8-26C8A3E66711}"/>
    <hyperlink ref="C1627" r:id="rId1857" display="https://www.dictionary.com/browse/arriviste?s=t" xr:uid="{04C8D29C-2C7C-455C-BA05-6EFA66D6B9E5}"/>
    <hyperlink ref="C1644" r:id="rId1858" display="https://www.dictionary.com/browse/parvenu?s=t" xr:uid="{4B8A4007-6801-4162-BA4D-8A64C28981D4}"/>
    <hyperlink ref="C2438" r:id="rId1859" display="https://www.dictionary.com/browse/peremptory?s=t" xr:uid="{BBAE0568-8E08-441C-9709-4905D221E65E}"/>
    <hyperlink ref="C612" r:id="rId1860" display="https://www.dictionary.com/browse/fell?s=t" xr:uid="{6AC5437F-AADC-4855-AF7E-9EC3A5196467}"/>
    <hyperlink ref="C2177" r:id="rId1861" display="https://www.dictionary.com/browse/blinkered?s=t" xr:uid="{1B0958E5-90B2-4094-A697-7FB13328BE28}"/>
    <hyperlink ref="C1637" r:id="rId1862" xr:uid="{7164EAE2-995E-4D33-B66B-C91AF5F75C60}"/>
    <hyperlink ref="C582" r:id="rId1863" xr:uid="{9280B09F-DDFB-4B73-AF21-23775BE36604}"/>
    <hyperlink ref="C344" r:id="rId1864" xr:uid="{70631970-DEED-41E0-9833-5033E5AB03F0}"/>
    <hyperlink ref="C781" r:id="rId1865" xr:uid="{FB4489D5-6F50-480B-91AC-6F5A7A58C435}"/>
    <hyperlink ref="C281" r:id="rId1866" display="https://www.dictionary.com/browse/ponderous?s=t" xr:uid="{9B83F1F6-5F79-4CB3-88A9-F90603C935EC}"/>
    <hyperlink ref="C1382" r:id="rId1867" xr:uid="{528B2AFF-9743-4ADF-8ED0-9302CAFE1872}"/>
    <hyperlink ref="C2368" r:id="rId1868" xr:uid="{531434BD-5942-4C76-BFC8-06F607391F53}"/>
    <hyperlink ref="C924" r:id="rId1869" display="https://www.dictionary.com/browse/cow?s=t" xr:uid="{79ABFF2F-D2FA-44BB-8FB5-80600F9DBD3E}"/>
    <hyperlink ref="C929" r:id="rId1870" display="https://www.dictionary.com/browse/hector?s=t" xr:uid="{26DF2DB2-86D7-4220-9E90-9243F81A5155}"/>
    <hyperlink ref="C920" r:id="rId1871" display="https://www.dictionary.com/browse/untoward?s=t" xr:uid="{51602496-480E-457D-A5E9-9C7953E2F77E}"/>
    <hyperlink ref="C1232" r:id="rId1872" xr:uid="{4A84CC40-E26C-41DD-A01D-3248ECA04F90}"/>
    <hyperlink ref="C325" r:id="rId1873" display="https://www.dictionary.com/browse/dispatch?s=t" xr:uid="{E17E62FD-D019-40EC-BA83-4D3E4B74D15F}"/>
    <hyperlink ref="C1244" r:id="rId1874" xr:uid="{B09A40AB-E39A-41DC-811B-E552B0CD25FF}"/>
    <hyperlink ref="C196" r:id="rId1875" xr:uid="{A51DE8CE-C4FF-4816-9124-098CBB33A305}"/>
    <hyperlink ref="C1259" r:id="rId1876" display="https://www.dictionary.com/browse/irascible?s=t" xr:uid="{AE58B594-A475-4A22-AE1F-DEB4DC9F7A01}"/>
    <hyperlink ref="C1243" r:id="rId1877" xr:uid="{021C8C94-6883-4FC9-A327-98C003648D4E}"/>
    <hyperlink ref="C2441" r:id="rId1878" display="https://www.dictionary.com/browse/presumptuous?s=t" xr:uid="{F764C11C-6DC1-4AC9-8DF2-B32593E66020}"/>
    <hyperlink ref="C772" r:id="rId1879" display="https://www.dictionary.com/browse/glib?s=t" xr:uid="{791B6FCD-0D7F-4B57-B3A8-C12E0762A6D0}"/>
    <hyperlink ref="C651" r:id="rId1880" display="https://www.dictionary.com/browse/virago?s=t" xr:uid="{48D00D64-C972-4DC6-A5D5-6B88B5A40642}"/>
    <hyperlink ref="C1201" r:id="rId1881" display="https://www.dictionary.com/browse/slapdash?s=t" xr:uid="{E04C8BA9-430D-4EE4-9A4F-AD62ADB494F6}"/>
    <hyperlink ref="C349" r:id="rId1882" xr:uid="{C24C7FE6-6190-4E34-9372-E565F8E500F3}"/>
    <hyperlink ref="C1215" r:id="rId1883" xr:uid="{5E48DDA5-A4C3-4D15-96FB-81848826A9A5}"/>
    <hyperlink ref="C1752" r:id="rId1884" display="https://www.dictionary.com/browse/dilettante?s=t" xr:uid="{D4631B12-EAAE-4BA6-949A-12E8D189597E}"/>
    <hyperlink ref="C1103" r:id="rId1885" display="https://www.dictionary.com/browse/prodigious?s=t" xr:uid="{EBE55B24-18AC-4415-B885-A5B7C563F29F}"/>
    <hyperlink ref="C615" r:id="rId1886" display="https://www.dictionary.com/browse/ignoble?s=t" xr:uid="{2FBAFA94-7816-4C98-80B6-929830DAD19F}"/>
    <hyperlink ref="C1862" r:id="rId1887" display="https://www.dictionary.com/browse/disaffected?s=t" xr:uid="{4EE136D1-B4C5-4290-837B-612C3AB42CFE}"/>
    <hyperlink ref="C1101" r:id="rId1888" display="https://www.dictionary.com/browse/overarching?s=t" xr:uid="{DFA287FB-6947-4ADC-8159-92708F1DFF18}"/>
    <hyperlink ref="C1973" r:id="rId1889" display="https://www.dictionary.com/browse/parochial?s=t" xr:uid="{4A4F13F3-652A-49CF-AF4F-4B1C9E91ECDD}"/>
    <hyperlink ref="C580" r:id="rId1890" display="https://www.dictionary.com/browse/equivocal?s=t" xr:uid="{C7255978-2690-44DF-8EE1-6FC9C3E021E4}"/>
    <hyperlink ref="C155" r:id="rId1891" xr:uid="{7E216405-8A2A-4933-AD0D-FACBFEF123DC}"/>
    <hyperlink ref="C18" r:id="rId1892" xr:uid="{44725B50-29E8-49F9-B93C-E3487605D94F}"/>
    <hyperlink ref="C1427" r:id="rId1893" xr:uid="{1AED6C52-C94A-4E42-BCCB-E17CDD33C53A}"/>
    <hyperlink ref="C650" r:id="rId1894" xr:uid="{6D0B6E3E-2222-41B2-AC6A-79A5FAA82F35}"/>
    <hyperlink ref="C644" r:id="rId1895" xr:uid="{117878C8-4F68-418A-BB5A-4C04D8CCA48B}"/>
    <hyperlink ref="C1340" r:id="rId1896" xr:uid="{921FCCA0-1158-43A5-94EF-CB9E94F33487}"/>
    <hyperlink ref="C604" r:id="rId1897" xr:uid="{E10E7AE7-A85D-4B64-9B18-691C553ADCBF}"/>
    <hyperlink ref="C1840" r:id="rId1898" xr:uid="{0A815228-CC9A-4968-850A-5092CC245C9D}"/>
    <hyperlink ref="C2014" r:id="rId1899" xr:uid="{21F914BA-4C3C-4F6D-92C8-3B9B43BABFB5}"/>
    <hyperlink ref="C517" r:id="rId1900" xr:uid="{1D791F1A-7CD4-4176-BE3F-4A5F97959142}"/>
    <hyperlink ref="C158" r:id="rId1901" xr:uid="{7EFB5EB9-09EA-4E88-8AC7-5195E380F663}"/>
    <hyperlink ref="C1425" r:id="rId1902" xr:uid="{98C3DE70-E3F8-4AB9-966A-36B2DC887399}"/>
    <hyperlink ref="C2405" r:id="rId1903" xr:uid="{ADFE6F26-8F67-49D8-BC7E-58743AEE87A1}"/>
    <hyperlink ref="C2489" r:id="rId1904" xr:uid="{97E900FE-464D-4983-9A68-05116B8366F7}"/>
    <hyperlink ref="C2073" r:id="rId1905" xr:uid="{EFD40D18-BC22-4536-B8C2-A07F74901C5F}"/>
    <hyperlink ref="C496" r:id="rId1906" xr:uid="{07E6299B-7307-440D-A6DC-5730D67F6420}"/>
    <hyperlink ref="C2379" r:id="rId1907" xr:uid="{A2E7E32E-4AED-40BD-AF8F-324F36524B69}"/>
    <hyperlink ref="C1043" r:id="rId1908" display="https://www.merriam-webster.com/dictionary/taiga?src=search-dict-hed" xr:uid="{AFF47603-BBBF-4AB2-AEF5-9EB3AF3A1BDE}"/>
    <hyperlink ref="C2109" r:id="rId1909" xr:uid="{4009A897-740B-4EB0-9202-D40B607F5CCA}"/>
    <hyperlink ref="C497" r:id="rId1910" xr:uid="{84EE7A65-8B6A-4D75-8508-17378DAA22F1}"/>
    <hyperlink ref="C1709" r:id="rId1911" xr:uid="{B7F809A3-B9DD-45D6-8345-C8BF52B82A19}"/>
    <hyperlink ref="C1947" r:id="rId1912" display="https://www.merriam-webster.com/dictionary/projection?src=search-dict-hed" xr:uid="{9E235C52-852F-44C3-BBD7-F46A5C0A5339}"/>
    <hyperlink ref="C2188" r:id="rId1913" xr:uid="{E236B24F-CE0A-477E-BCFB-AC7FB2395BDE}"/>
    <hyperlink ref="C1220" r:id="rId1914" xr:uid="{EF2259C3-7C5A-4D99-B137-4340C4C4B113}"/>
    <hyperlink ref="C1116" r:id="rId1915" xr:uid="{4CC26752-17D1-498B-9382-07CFEA629DAC}"/>
    <hyperlink ref="C2184" r:id="rId1916" xr:uid="{B74B125A-91E2-49E4-9FB2-FB8AF28DDF58}"/>
    <hyperlink ref="C1929" r:id="rId1917" location="medicalDictionary" xr:uid="{B4682DA5-18A0-4F83-95A6-A1DAB97E5978}"/>
    <hyperlink ref="C1943" r:id="rId1918" xr:uid="{ABD741B3-6B26-499C-B845-4980FA1C0131}"/>
    <hyperlink ref="C211" r:id="rId1919" display="https://www.dictionary.com/browse/expostulate?s=t" xr:uid="{BF995AB5-6658-4009-BF33-3894ECCA0824}"/>
    <hyperlink ref="C214" r:id="rId1920" display="https://www.dictionary.com/browse/remonstrate?s=t" xr:uid="{574F387C-AA42-4A01-91FB-411C9E7D458E}"/>
    <hyperlink ref="C11" r:id="rId1921" xr:uid="{06E51F68-F4C5-4AC6-8A20-8F0AF3A4CAC5}"/>
    <hyperlink ref="C14" r:id="rId1922" xr:uid="{B4145334-F28F-4E6F-ADFD-720EC498F479}"/>
    <hyperlink ref="C23" r:id="rId1923" xr:uid="{9111CAA2-EFA1-4EB6-B216-732690A5828D}"/>
    <hyperlink ref="C31" r:id="rId1924" xr:uid="{0CDB9DC2-C00D-4596-875A-652C27D853EB}"/>
    <hyperlink ref="C35" r:id="rId1925" xr:uid="{95D6C418-FE25-421B-B78B-26DF72D50406}"/>
    <hyperlink ref="C36" r:id="rId1926" xr:uid="{80F5D735-C03C-4B0E-A58F-3C3ED01C7FCA}"/>
    <hyperlink ref="C68" r:id="rId1927" xr:uid="{F5F17E7E-14BB-4535-9854-D4E8DFCB6D8D}"/>
    <hyperlink ref="C65" r:id="rId1928" xr:uid="{45E76767-B55C-4090-A05A-A3203EABEEAE}"/>
    <hyperlink ref="C64" r:id="rId1929" xr:uid="{777D6F2F-2328-4ED5-B40A-B1B4CBB23519}"/>
    <hyperlink ref="C92" r:id="rId1930" xr:uid="{7C39226C-D64C-4353-8AC3-638BDA86D425}"/>
    <hyperlink ref="C98" r:id="rId1931" xr:uid="{0EB1E56D-0E06-4BB0-90C5-A030A64B3B41}"/>
    <hyperlink ref="C85" r:id="rId1932" xr:uid="{36D52795-1095-4821-A4E1-B4B1443492BB}"/>
    <hyperlink ref="C108" r:id="rId1933" xr:uid="{718A15FF-02CA-4026-9FE3-B782B5F44F8B}"/>
    <hyperlink ref="C217" r:id="rId1934" xr:uid="{47143966-4325-4414-A2CF-C763337C5847}"/>
    <hyperlink ref="C153" r:id="rId1935" xr:uid="{C51619F5-5CE0-4D4F-A320-8D5748BCA0EC}"/>
    <hyperlink ref="C218" r:id="rId1936" xr:uid="{46999EA0-0B54-4093-9EC5-12F77B390601}"/>
    <hyperlink ref="C223" r:id="rId1937" xr:uid="{A096CD7A-F220-45D2-8532-BB55FFF3F4BF}"/>
    <hyperlink ref="C288" r:id="rId1938" xr:uid="{69A821C0-B35A-46AA-AF4D-9CA346A213DB}"/>
    <hyperlink ref="C294" r:id="rId1939" xr:uid="{A8458B49-6282-451C-8E01-FC38CEB30CBC}"/>
    <hyperlink ref="C316" r:id="rId1940" xr:uid="{C3BDEDD8-12CF-41E7-B70D-758A2EC1F905}"/>
    <hyperlink ref="C345" r:id="rId1941" xr:uid="{9F59FD89-9289-4B5B-B5E1-0AADFBB71014}"/>
    <hyperlink ref="C350" r:id="rId1942" xr:uid="{2E3B4B62-5296-4049-A9A0-D8AB60B60D6E}"/>
    <hyperlink ref="C365" r:id="rId1943" xr:uid="{832675F9-055A-41C2-8CA3-F277CD6C2AFC}"/>
    <hyperlink ref="C364" r:id="rId1944" xr:uid="{28A66407-ACE9-4897-B813-5A16C3617268}"/>
    <hyperlink ref="C382" r:id="rId1945" xr:uid="{B765257F-8092-4EF4-B4F2-183E93D5F416}"/>
    <hyperlink ref="C378" r:id="rId1946" xr:uid="{E0E54D67-045A-4B2E-9F41-E5D1ED2C61B8}"/>
    <hyperlink ref="C471" r:id="rId1947" xr:uid="{9A4C6618-3C20-49EF-9CE4-6D5AB4053110}"/>
    <hyperlink ref="C555" r:id="rId1948" xr:uid="{89BD36EC-4EBA-428E-B537-8987E98A53FD}"/>
    <hyperlink ref="C556" r:id="rId1949" xr:uid="{1F950A55-2EFC-4E71-90AC-01D51F4FC480}"/>
    <hyperlink ref="C566" r:id="rId1950" xr:uid="{85773F0C-4B5F-460A-A4FD-A6F625BF66A6}"/>
    <hyperlink ref="C594" r:id="rId1951" xr:uid="{73345EF2-9B0B-4AD2-BE7B-34458DF632D9}"/>
    <hyperlink ref="C729" r:id="rId1952" xr:uid="{48FFEC91-871A-46A1-86D6-D00DC31E13BF}"/>
    <hyperlink ref="C750" r:id="rId1953" xr:uid="{207B147C-8FC1-45EF-8C89-27388618D373}"/>
    <hyperlink ref="C791" r:id="rId1954" xr:uid="{E4517783-76DE-44E2-BA75-CBDE8F6B5919}"/>
    <hyperlink ref="C871" r:id="rId1955" xr:uid="{89B527D1-6BFC-4C78-8C1A-7BB83F1300C4}"/>
    <hyperlink ref="C879" r:id="rId1956" xr:uid="{90584BE3-7742-4A4C-9172-44BBCEEFE442}"/>
    <hyperlink ref="C913" r:id="rId1957" xr:uid="{FC657E78-CFBA-49C2-B6F8-290D88ABC437}"/>
    <hyperlink ref="C990" r:id="rId1958" xr:uid="{212F03EA-4C3B-4353-9DAC-11894ADBE9A3}"/>
    <hyperlink ref="C993" r:id="rId1959" xr:uid="{BB261987-E243-407E-9237-5D59A9FA595C}"/>
    <hyperlink ref="C1034" r:id="rId1960" xr:uid="{3F3EF385-51A3-4EBB-AFAF-309EEBC7D402}"/>
    <hyperlink ref="C1005" r:id="rId1961" xr:uid="{47CC3558-1479-43D1-B4CC-141FBE00208F}"/>
    <hyperlink ref="C1003" r:id="rId1962" xr:uid="{C590495C-20A7-47C1-B33A-AB3F2B6159C8}"/>
    <hyperlink ref="C1054" r:id="rId1963" xr:uid="{71631061-7794-448F-AB01-E8045B7B3619}"/>
    <hyperlink ref="C1071" r:id="rId1964" xr:uid="{B0CE4FF6-1F00-4733-ABD6-5708FBED734B}"/>
    <hyperlink ref="C1084" r:id="rId1965" xr:uid="{9130BA97-D26E-476F-B1D1-92A5328B1B2E}"/>
    <hyperlink ref="C1126" r:id="rId1966" xr:uid="{FE46E92D-EDBC-4810-8500-D0A7606CC7D6}"/>
    <hyperlink ref="C1132" r:id="rId1967" xr:uid="{3FB4F1E2-7FB5-49F4-BA9C-720E6E30869F}"/>
    <hyperlink ref="C234" r:id="rId1968" xr:uid="{3EEDCB37-75FD-4203-9F46-42A556FE0F64}"/>
    <hyperlink ref="C1191" r:id="rId1969" xr:uid="{46AF7099-6647-4765-AA80-44183E23F57C}"/>
    <hyperlink ref="C577" r:id="rId1970" xr:uid="{42864D02-15CD-4B2D-B074-0BA2A2BF23F6}"/>
    <hyperlink ref="C1286" r:id="rId1971" xr:uid="{774954A6-6B6E-4C95-BABF-8798564CAA44}"/>
    <hyperlink ref="C1415" r:id="rId1972" xr:uid="{9AEB34BD-EF69-4387-BD55-01601008EE45}"/>
    <hyperlink ref="C1408" r:id="rId1973" xr:uid="{3582A01F-8E3D-4996-814C-760ED8FDE55F}"/>
    <hyperlink ref="C1429" r:id="rId1974" xr:uid="{57968A21-02E7-4FC5-8A94-B6204EE718B3}"/>
    <hyperlink ref="C1510" r:id="rId1975" xr:uid="{87342E90-3829-4F4F-8627-EBB7E16554A2}"/>
    <hyperlink ref="C1606" r:id="rId1976" xr:uid="{FDF38F77-DFC3-4CC7-962E-50E317AA2BEF}"/>
    <hyperlink ref="C1611" r:id="rId1977" xr:uid="{F4428E51-F768-465D-9DC0-D33AC50B511F}"/>
    <hyperlink ref="C1666" r:id="rId1978" xr:uid="{C0D0DB8A-1E06-430E-8C63-114BA7B489CE}"/>
    <hyperlink ref="C1667" r:id="rId1979" xr:uid="{E78D7ED6-B4C1-47E2-9E9F-E87F1FAAF523}"/>
    <hyperlink ref="C1675" r:id="rId1980" xr:uid="{97F4F1CA-FE54-4706-AD9E-2EEF3BF0CAE5}"/>
    <hyperlink ref="C1672" r:id="rId1981" xr:uid="{A0BB036C-7376-4120-B17D-01BF66F10309}"/>
    <hyperlink ref="C1657" r:id="rId1982" xr:uid="{67B1032C-8508-4FB6-94B2-8D1679DFD105}"/>
    <hyperlink ref="C1732" r:id="rId1983" xr:uid="{1CF3FD4A-C663-4DB3-915D-5B5E8D34C935}"/>
    <hyperlink ref="C1761" r:id="rId1984" xr:uid="{098A3596-BA85-4C40-BEF4-6B938D9C8095}"/>
    <hyperlink ref="C1775" r:id="rId1985" xr:uid="{568992F7-A9A7-4A6F-9586-690EB23D503C}"/>
    <hyperlink ref="C1788" r:id="rId1986" xr:uid="{2D00ABF7-9B65-4E09-8F38-7557F9281ED8}"/>
    <hyperlink ref="C1785" r:id="rId1987" xr:uid="{2F89A113-3A3E-4D99-9331-769FABC7F101}"/>
    <hyperlink ref="C1787" r:id="rId1988" xr:uid="{D6AE1D9E-FBC3-4369-8893-CA3AAA18EAED}"/>
    <hyperlink ref="C1844" r:id="rId1989" xr:uid="{C80C35E8-0158-458E-9F2D-7FD99F204128}"/>
    <hyperlink ref="C1846" r:id="rId1990" xr:uid="{01227CF0-BDB6-4147-BC61-E88290390DA8}"/>
    <hyperlink ref="C1856" r:id="rId1991" xr:uid="{786355BE-D6C6-4B51-BD2A-FAF89DEBF31A}"/>
    <hyperlink ref="C1837" r:id="rId1992" xr:uid="{884B3563-859A-4B04-A2AB-43045CB2537A}"/>
    <hyperlink ref="C1864" r:id="rId1993" xr:uid="{D9537B15-B007-44C8-9900-1178E0FC449D}"/>
    <hyperlink ref="C1946" r:id="rId1994" xr:uid="{2849D444-91B4-4DD4-B092-B520C034CBA9}"/>
    <hyperlink ref="C1958" r:id="rId1995" xr:uid="{B27552E0-0C89-4F2F-AED9-3448002E2C9F}"/>
    <hyperlink ref="C2017" r:id="rId1996" xr:uid="{5A24908D-4321-47FE-BAD8-7336EA0481AE}"/>
    <hyperlink ref="C2067" r:id="rId1997" xr:uid="{067669A4-096A-47D7-BED3-A0FF6068C2F6}"/>
    <hyperlink ref="C2123" r:id="rId1998" xr:uid="{1F69D7E9-658C-41EF-A007-F7B4F59FB41E}"/>
    <hyperlink ref="C2125" r:id="rId1999" xr:uid="{5FDC8DD1-A643-406E-9084-5CD08C23EE80}"/>
    <hyperlink ref="C2169" r:id="rId2000" xr:uid="{1A6A1F5C-CFEA-4846-9D02-D97F42289FF4}"/>
    <hyperlink ref="C2211" r:id="rId2001" xr:uid="{1F2FF105-FB20-4044-B981-5A11364801CD}"/>
    <hyperlink ref="C2299" r:id="rId2002" xr:uid="{FFC66E8F-66CD-47EC-8D1F-CCDEC0B29CD3}"/>
    <hyperlink ref="C2315" r:id="rId2003" xr:uid="{7A8F3073-D931-4406-BA37-64B9DCB5A9DD}"/>
    <hyperlink ref="C2307" r:id="rId2004" xr:uid="{E83775E4-9060-4B2C-A72E-06B98A4F7A18}"/>
    <hyperlink ref="C2483" r:id="rId2005" xr:uid="{F2C5CA85-B2B6-484F-9248-7A970640EA51}"/>
    <hyperlink ref="C2085" r:id="rId2006" xr:uid="{E85169B6-6702-4AC2-ABE6-A654CDF3BF42}"/>
    <hyperlink ref="C1345" r:id="rId2007" xr:uid="{04001847-2199-491F-ACF7-33A20CD6C056}"/>
    <hyperlink ref="C2268" r:id="rId2008" xr:uid="{F29E7ADE-0E81-4DE3-9DC8-D4B4FE3C6F82}"/>
    <hyperlink ref="C1622" r:id="rId2009" xr:uid="{A1E3BD90-FAC4-42F0-A792-6D5AE2F6E11E}"/>
    <hyperlink ref="C1018" r:id="rId2010" xr:uid="{A1E6F0AA-A594-401B-B124-4B7758B21922}"/>
    <hyperlink ref="C1111" r:id="rId2011" xr:uid="{8A2F5EF6-9981-4ABB-A3BF-267E47A34308}"/>
    <hyperlink ref="C2400" r:id="rId2012" xr:uid="{83C5F226-030A-4B21-AB73-22778968D1DD}"/>
    <hyperlink ref="C1305" r:id="rId2013" xr:uid="{EC3AD608-E9AB-4AC8-9576-7B6F21CA2C48}"/>
    <hyperlink ref="C1357" r:id="rId2014" xr:uid="{59F43F73-7772-42F6-9598-6978D842F325}"/>
    <hyperlink ref="C1250" r:id="rId2015" xr:uid="{56A2C214-AE0E-4D13-89BB-087EEABDD02A}"/>
    <hyperlink ref="C481" r:id="rId2016" xr:uid="{148ACB6D-C364-4058-B85C-F0940C8FE814}"/>
    <hyperlink ref="C2100" r:id="rId2017" xr:uid="{114D4612-3896-449A-B1BC-335387EA4EB4}"/>
    <hyperlink ref="C599" r:id="rId2018" xr:uid="{653DA58C-D2B7-42E8-99F9-7F42D53FE1AC}"/>
    <hyperlink ref="C898" r:id="rId2019" xr:uid="{ADA7F8EE-E2CB-4409-A696-306884635802}"/>
    <hyperlink ref="C371" r:id="rId2020" xr:uid="{5E1B1779-450C-453B-8C05-DE3B212DF05C}"/>
    <hyperlink ref="C2389" r:id="rId2021" xr:uid="{6047DE01-39AF-4511-84B7-6639EFB11A49}"/>
    <hyperlink ref="C766" r:id="rId2022" xr:uid="{5BEB7675-8E9A-46CF-BFF5-B99FE6F9001D}"/>
    <hyperlink ref="C299" r:id="rId2023" xr:uid="{44059D6E-ED52-41F1-BD38-F717175CBA75}"/>
    <hyperlink ref="C578" r:id="rId2024" xr:uid="{7D0E4101-5660-4E3A-906A-9C349F031270}"/>
    <hyperlink ref="C1776" r:id="rId2025" xr:uid="{F97E0470-4913-419C-97E0-239DFAC91F51}"/>
    <hyperlink ref="C267" r:id="rId2026" xr:uid="{8EA73D48-0C9F-4A08-9654-3CC15BBB5769}"/>
    <hyperlink ref="C2390" r:id="rId2027" xr:uid="{A569C876-9F68-42E8-B9EA-10A294FCD0EA}"/>
    <hyperlink ref="C2258" r:id="rId2028" xr:uid="{3EF972B7-6D3D-463B-94AD-F2ED5222571F}"/>
    <hyperlink ref="C2367" r:id="rId2029" xr:uid="{B626F34D-4E4C-4D05-922E-1076641570E4}"/>
    <hyperlink ref="C2244" r:id="rId2030" xr:uid="{AB7D72C5-146E-44B7-9756-6D1AA81EC23E}"/>
    <hyperlink ref="C691" r:id="rId2031" xr:uid="{E0A973CC-B63D-4F4F-9062-DE4E3E1C9764}"/>
    <hyperlink ref="C1310" r:id="rId2032" xr:uid="{C0D0197B-0E51-4097-8A4A-58C7F2D48F16}"/>
    <hyperlink ref="C2119" r:id="rId2033" xr:uid="{FC99EBA8-DC16-4C36-AC56-802A96677858}"/>
    <hyperlink ref="C828" r:id="rId2034" xr:uid="{877FC1FE-2EB9-44E2-94B3-3D573366A678}"/>
    <hyperlink ref="C2429" r:id="rId2035" xr:uid="{CBBDE94E-C70C-4490-901A-ECBDC7D07A89}"/>
    <hyperlink ref="C2205" r:id="rId2036" xr:uid="{548B27E9-769D-4548-8501-B98F6F2FA37B}"/>
    <hyperlink ref="C421" r:id="rId2037" xr:uid="{BB3C2E21-BD69-4B4D-957E-C6B20CBE1DC7}"/>
    <hyperlink ref="C754" r:id="rId2038" xr:uid="{436399CF-866C-48E6-A0C4-59BFBDA51050}"/>
    <hyperlink ref="C374" r:id="rId2039" xr:uid="{C205974D-8C0F-4A34-A286-46F512BC1462}"/>
    <hyperlink ref="C1240" r:id="rId2040" xr:uid="{7C7ECEEF-EEBD-4F14-A8CB-4311EDDE3653}"/>
    <hyperlink ref="C1911" r:id="rId2041" xr:uid="{297AB2BA-AA3A-47E8-83D4-E2FE8A7D9E5E}"/>
    <hyperlink ref="C1236" r:id="rId2042" xr:uid="{D6069938-8861-4CD7-BC1B-019FF918940A}"/>
    <hyperlink ref="C330" r:id="rId2043" xr:uid="{ABB0989C-421A-437D-A00E-79E12C3ED231}"/>
    <hyperlink ref="C2121" r:id="rId2044" xr:uid="{8F061F89-2B0B-4EFE-8699-87C23E6E5EA8}"/>
    <hyperlink ref="C1757" r:id="rId2045" xr:uid="{E0E209C0-8E35-4E7A-B007-2DAE32CD00FF}"/>
    <hyperlink ref="C301" r:id="rId2046" xr:uid="{A7FCF905-E13F-452E-9C40-1FEFD5E03EAE}"/>
    <hyperlink ref="C1679" r:id="rId2047" xr:uid="{5F6FC59A-064E-4E93-88DD-63394E671517}"/>
    <hyperlink ref="C392" r:id="rId2048" xr:uid="{C8EAB0DD-7FE5-469C-95BD-23F3845EAE7F}"/>
    <hyperlink ref="G54" r:id="rId2049" location="art" xr:uid="{A0A47B23-B600-41A3-A6B4-C809932DB651}"/>
    <hyperlink ref="C44" r:id="rId2050" xr:uid="{AE47C1C3-5A17-4060-BFAA-26C176E41339}"/>
    <hyperlink ref="C1145" r:id="rId2051" xr:uid="{C0630759-C262-409B-A8BA-F098DCD2F7F5}"/>
    <hyperlink ref="C2302" r:id="rId2052" display="https://www.dictionary.com/browse/tertian?s=t" xr:uid="{C536F3BA-07ED-4286-8D09-68EF9598F8B8}"/>
    <hyperlink ref="C2304" r:id="rId2053" xr:uid="{467CD52A-0F82-4BE0-A111-782C3CEBF674}"/>
    <hyperlink ref="C2305" r:id="rId2054" xr:uid="{C7374E16-003D-48E3-8BA2-B03D6190440D}"/>
    <hyperlink ref="C2306" r:id="rId2055" xr:uid="{D0AFC7CA-E834-4301-8BEF-A94FA4B44290}"/>
    <hyperlink ref="C2301" r:id="rId2056" xr:uid="{2283DF95-FC15-4AF8-8855-6B081C47F1C7}"/>
    <hyperlink ref="C1796" r:id="rId2057" xr:uid="{3390BD23-30A9-4335-8821-3586C0D6BCC4}"/>
    <hyperlink ref="C1802" r:id="rId2058" xr:uid="{52C229D5-207A-4AAE-88B7-47984CAE8995}"/>
    <hyperlink ref="C1797" r:id="rId2059" xr:uid="{0FABC53C-B5D1-4513-82AA-917ACE698072}"/>
    <hyperlink ref="C1795" r:id="rId2060" xr:uid="{FDCA783B-59BC-4F16-B371-6B69A1771C12}"/>
    <hyperlink ref="C1803" r:id="rId2061" xr:uid="{B35226F0-0948-42F9-B818-A43B470A1113}"/>
    <hyperlink ref="C1798" r:id="rId2062" xr:uid="{FCA44D46-9761-4028-9987-81DBB91987D3}"/>
    <hyperlink ref="C1952" r:id="rId2063" xr:uid="{27C810EC-8C76-4430-9169-971B7FFAA3E5}"/>
    <hyperlink ref="C486" r:id="rId2064" display="https://www.dictionary.com/browse/analects?s=t" xr:uid="{62597B8C-463D-4FBC-BAD2-F41F6DBB7160}"/>
    <hyperlink ref="D486" r:id="rId2065" xr:uid="{26F8CE07-5B94-4790-8D19-F3271D136014}"/>
    <hyperlink ref="C847" r:id="rId2066" xr:uid="{7D8AFA0B-1F24-4B0A-B8FF-FDBFDBB37058}"/>
    <hyperlink ref="C1774" r:id="rId2067" xr:uid="{EDC50295-C6D3-4BFA-9782-BCE58E7466F0}"/>
    <hyperlink ref="C56" r:id="rId2068" xr:uid="{A670A1CC-5CD3-4121-A812-A5916DEB96A8}"/>
    <hyperlink ref="C1050" r:id="rId2069" xr:uid="{9192F437-8C49-4B23-9022-7DC99E037EAE}"/>
    <hyperlink ref="C1836" r:id="rId2070" xr:uid="{33AA9159-1468-486A-88F2-BB9F7FBB36AE}"/>
    <hyperlink ref="C732" r:id="rId2071" xr:uid="{ED1EB008-0463-41B1-85C8-0F036A8961F0}"/>
    <hyperlink ref="C3" r:id="rId2072" xr:uid="{16CC25F9-4D39-4D97-A24E-E6E6075FBB97}"/>
    <hyperlink ref="C2162" r:id="rId2073" xr:uid="{E5A53345-A74D-4CB6-AF12-59BE7D465323}"/>
    <hyperlink ref="C2374" r:id="rId2074" xr:uid="{602D3746-CC14-4479-9997-FEF1E55AB3CC}"/>
    <hyperlink ref="C995" r:id="rId2075" xr:uid="{7F62F9D7-F2DB-4680-8924-A0D8572FA233}"/>
    <hyperlink ref="C1832" r:id="rId2076" xr:uid="{DD0EB22B-EC7A-402E-92B8-D66E08435C2A}"/>
    <hyperlink ref="C2276" r:id="rId2077" xr:uid="{09CBE56A-07EF-4096-8C56-85D8CAF60935}"/>
    <hyperlink ref="C996" r:id="rId2078" xr:uid="{B1FC9BDE-C33D-4CEF-8890-5F8991D8115F}"/>
    <hyperlink ref="C1359" r:id="rId2079" xr:uid="{1776DE3B-683E-4B9B-A810-6035F0EA8C77}"/>
    <hyperlink ref="C1908" r:id="rId2080" xr:uid="{62E672AE-4E2D-4BEA-B35E-1019050ADC5C}"/>
    <hyperlink ref="C336" r:id="rId2081" xr:uid="{FCD721DC-5954-4868-8BF5-5B2871FEE64B}"/>
    <hyperlink ref="C1175" r:id="rId2082" xr:uid="{A9483328-EE7C-4570-AB8F-D7938E88E096}"/>
    <hyperlink ref="C119" r:id="rId2083" xr:uid="{A64534B1-3C26-40ED-8648-33674ABD4954}"/>
    <hyperlink ref="C335" r:id="rId2084" xr:uid="{7991F015-2FFD-4468-A545-ADA8FD3C3421}"/>
    <hyperlink ref="C2256" r:id="rId2085" xr:uid="{E4BFDBE2-425A-4F1A-958C-48244C12BFBF}"/>
    <hyperlink ref="C840" r:id="rId2086" xr:uid="{70B21F1F-41A5-4642-B1A1-7C9645E73A74}"/>
    <hyperlink ref="C1759" r:id="rId2087" xr:uid="{928793DA-7B9E-43E1-8E2F-7E52AE75C290}"/>
    <hyperlink ref="C621" r:id="rId2088" xr:uid="{A9C151D1-6BC6-4E5C-ADBF-E1905A7064C3}"/>
    <hyperlink ref="C623" r:id="rId2089" xr:uid="{03E7F023-575C-42B2-825F-FEA8FA5B3737}"/>
    <hyperlink ref="C351" r:id="rId2090" xr:uid="{392C96B5-BA0C-4243-9535-37661D210573}"/>
    <hyperlink ref="C2103" r:id="rId2091" xr:uid="{AD3E77EC-C658-433A-B95D-F9E7BAB66A59}"/>
    <hyperlink ref="C189" r:id="rId2092" xr:uid="{98E85288-76F3-45B4-BBB7-B9E5E3ED6808}"/>
    <hyperlink ref="C695" r:id="rId2093" xr:uid="{7BE59C3D-0739-4629-8E9E-14CFA6515ED1}"/>
    <hyperlink ref="C1979" r:id="rId2094" xr:uid="{097A54DB-7BD8-477C-8A96-3C365FBD4FC2}"/>
    <hyperlink ref="C1794" r:id="rId2095" xr:uid="{7C034272-888B-4C05-93D6-850A715ADD95}"/>
    <hyperlink ref="C291" r:id="rId2096" xr:uid="{E7CBCB56-CE67-4A5C-942E-966691FE7604}"/>
    <hyperlink ref="C276" r:id="rId2097" xr:uid="{E8F29923-24AA-4B92-AF4C-3DD631CB185F}"/>
    <hyperlink ref="C652" r:id="rId2098" xr:uid="{C46C1B6D-1407-41BE-A470-63D0561A6AE3}"/>
    <hyperlink ref="C257" r:id="rId2099" xr:uid="{5C0BB3E0-11AF-4D03-A3E0-90C298A8B387}"/>
    <hyperlink ref="C1715" r:id="rId2100" xr:uid="{89492E87-6D03-4140-8B5E-16F63CFECE52}"/>
    <hyperlink ref="C261" r:id="rId2101" xr:uid="{02E8B903-1070-4099-9CA9-6B3C43DB91F6}"/>
    <hyperlink ref="C1251" r:id="rId2102" xr:uid="{D261DE9D-34DB-449D-A891-9A8178B6BAAE}"/>
    <hyperlink ref="C2249" r:id="rId2103" xr:uid="{412D116A-0902-43A3-98CC-9420DAD6DB8B}"/>
    <hyperlink ref="C15" r:id="rId2104" xr:uid="{D1570723-AE33-48A9-9703-B68432C5330C}"/>
    <hyperlink ref="C278" r:id="rId2105" xr:uid="{1FD2E749-C3C7-4433-BBA2-7FB6E01D7F72}"/>
    <hyperlink ref="C161" r:id="rId2106" xr:uid="{CC5D9B28-D4CC-403F-A686-80ED1C3F1486}"/>
    <hyperlink ref="C1838" r:id="rId2107" xr:uid="{852BC87C-82F8-43CC-90F3-F60C04F57E1F}"/>
    <hyperlink ref="C1157" r:id="rId2108" xr:uid="{6D5849BA-612B-4312-88B7-D9717B9B7FC6}"/>
    <hyperlink ref="C1801" r:id="rId2109" xr:uid="{B0DE38E0-8973-4AD3-8568-90395E81943A}"/>
    <hyperlink ref="C1336" r:id="rId2110" xr:uid="{1A86BBAB-E449-452F-9442-4956140562C1}"/>
    <hyperlink ref="C1450" r:id="rId2111" xr:uid="{BDBBEF87-9883-43AF-B4E9-173A0595EAEF}"/>
    <hyperlink ref="D1357" r:id="rId2112" xr:uid="{F09A9C5E-5A84-4A70-9891-ECEA9BAF1672}"/>
    <hyperlink ref="C2242" r:id="rId2113" xr:uid="{984DAF78-04D8-41DC-9563-03A169EE6621}"/>
    <hyperlink ref="C1124" r:id="rId2114" xr:uid="{42DF98F5-C4CC-4E90-8FA3-8761C68A64D1}"/>
    <hyperlink ref="C190" r:id="rId2115" xr:uid="{6F02C66E-E05D-446F-9DA7-E7BEFD39052C}"/>
    <hyperlink ref="C1351" r:id="rId2116" xr:uid="{DC8268F2-2E80-4D3D-8411-12004B86BBAD}"/>
    <hyperlink ref="C2394" r:id="rId2117" xr:uid="{AC995A81-CC1C-438C-9EA0-B21D5CA52E5D}"/>
    <hyperlink ref="D1801" r:id="rId2118" xr:uid="{205688A2-49A1-4503-ABB3-17B6178A333A}"/>
    <hyperlink ref="C2178" r:id="rId2119" display="https://www.dictionary.com/browse/dogberry?s=t" xr:uid="{44817C7F-365B-4E3F-8FB5-1801F749AFF4}"/>
    <hyperlink ref="C1257" r:id="rId2120" xr:uid="{5BAE27C1-CBF0-45F9-B0C8-93011D7ACE8F}"/>
    <hyperlink ref="C134" r:id="rId2121" display="https://www.dictionary.com/browse/baroque?s=t" xr:uid="{97656CBB-AA70-46AA-BD12-AC27AE5806B6}"/>
    <hyperlink ref="C141" r:id="rId2122" display="https://www.dictionary.com/browse/buttress?s=t" xr:uid="{47AF55BD-9EB6-4FC2-9C29-E1F80FB6A56F}"/>
    <hyperlink ref="C136" r:id="rId2123" xr:uid="{C2129386-CB72-48F2-AF64-25862939707D}"/>
    <hyperlink ref="C138" r:id="rId2124" xr:uid="{2147C573-0953-47AA-A9B7-03DFCB3E114C}"/>
    <hyperlink ref="C142" r:id="rId2125" display="https://www.dictionary.com/browse/byre?s=t" xr:uid="{439BA762-63F3-40BD-A82C-D6815C94A19B}"/>
    <hyperlink ref="C144" r:id="rId2126" display="https://www.dictionary.com/browse/caryatid?s=t" xr:uid="{E30917F4-9DEA-4DCB-AFAA-CC6D8B2F2D4C}"/>
    <hyperlink ref="C145" r:id="rId2127" display="https://www.dictionary.com/browse/cenotaph?s=t" xr:uid="{3479BAB7-4C42-48D4-A2EB-EA9E119E9570}"/>
    <hyperlink ref="C127" r:id="rId2128" display="https://www.dictionary.com/browse/acanthus?s=t" xr:uid="{425E882A-CF69-49E1-9030-383C57F33754}"/>
    <hyperlink ref="C130" r:id="rId2129" display="https://www.dictionary.com/browse/apse?s=t" xr:uid="{F1357EA6-8092-4CC9-9AE8-A98562388E6F}"/>
    <hyperlink ref="C131" r:id="rId2130" display="https://www.dictionary.com/browse/arbor?s=t" xr:uid="{C8898CDC-AF22-49DF-9B37-D036E49D5DB3}"/>
    <hyperlink ref="C128" r:id="rId2131" xr:uid="{54075BCC-827D-45DF-9F24-C03AFD5312B7}"/>
    <hyperlink ref="C216" r:id="rId2132" display="https://www.dictionary.com/browse/cissing?s=t" xr:uid="{96CA9FB8-5F35-410B-A4D1-7A0013E40168}"/>
    <hyperlink ref="C260" r:id="rId2133" xr:uid="{C374E153-1F8F-4D0F-B212-A90814D30B04}"/>
    <hyperlink ref="C129" r:id="rId2134" xr:uid="{0901D4C7-227D-4D10-A605-E1CC9F383A05}"/>
    <hyperlink ref="C620" r:id="rId2135" xr:uid="{DF19C1FE-53DE-47A3-A5EF-504E21979C53}"/>
    <hyperlink ref="D655" r:id="rId2136" xr:uid="{9ACB7819-B077-48DA-8162-5448615AB1B5}"/>
    <hyperlink ref="C719" r:id="rId2137" xr:uid="{45F5958F-DA17-423D-9E68-FF032DF5BB08}"/>
    <hyperlink ref="D130" r:id="rId2138" xr:uid="{AB69AAFD-B9FF-47D6-8D86-6687FD6E0E82}"/>
    <hyperlink ref="C2059" r:id="rId2139" xr:uid="{361A06A7-01BE-4664-9273-4FD27810E509}"/>
    <hyperlink ref="C2009" r:id="rId2140" xr:uid="{60A4BA62-1B4D-4F1E-BF9B-EA2494A8F973}"/>
    <hyperlink ref="C726" r:id="rId2141" xr:uid="{563F4BF8-CD5F-4CD3-8211-D9A07B7B8E19}"/>
    <hyperlink ref="C222" r:id="rId2142" xr:uid="{E55A3BBD-2B88-405F-B6B5-41CB497EFE45}"/>
    <hyperlink ref="D406" r:id="rId2143" location="imgrc=CCwhdEKIhO3uPM" display="https://www.google.com/search?q=image+kepi&amp;client=firefox-b-1-d&amp;sxsrf=ALeKk00yo3kftE1XfSbGJwwjqxx3SfjRnw:1628132262224&amp;tbm=isch&amp;source=iu&amp;ictx=1&amp;fir=CCwhdEKIhO3uPM%252CP-ep8K92FR4tfM%252C_&amp;vet=1&amp;usg=AI4_-kRWHv07ul2L28UVcyZtmOQ1t2bT0A&amp;sa=X&amp;ved=2ahUKEwizgoyp8ZjyAhVGsp4KHdbUBEQQ9QF6BAgNEAE#imgrc=CCwhdEKIhO3uPM" xr:uid="{5C680775-86A6-4AF8-B364-5103C3B67C56}"/>
    <hyperlink ref="C559" r:id="rId2144" xr:uid="{34790FC5-1BD2-479C-AADC-6EC9C8FAEC04}"/>
    <hyperlink ref="C584" r:id="rId2145" xr:uid="{FD7EAE6E-B5D8-4467-9B17-F97B8E1B372E}"/>
    <hyperlink ref="C1053" r:id="rId2146" xr:uid="{46AFE4C7-ABDE-42BC-AB57-0AC8877CF575}"/>
    <hyperlink ref="D1018" r:id="rId2147" xr:uid="{673133A5-D60D-4961-ACAF-2DAF4DA66A8F}"/>
    <hyperlink ref="D1020" r:id="rId2148" xr:uid="{0B6D37D3-517D-4B48-9394-17290A5670D8}"/>
    <hyperlink ref="C2050" r:id="rId2149" xr:uid="{2AEF0913-2298-4E5C-B04C-235DDBC97B9F}"/>
    <hyperlink ref="C2140" r:id="rId2150" xr:uid="{5D116E50-A426-41D4-80F2-28C973AA1B9B}"/>
    <hyperlink ref="C2375" r:id="rId2151" xr:uid="{A535B30B-CAF5-4FE9-804B-E56486AC0F98}"/>
    <hyperlink ref="C2417" r:id="rId2152" xr:uid="{C352D7F4-949C-4BB9-BD3D-988F2AD02630}"/>
    <hyperlink ref="C2453" r:id="rId2153" xr:uid="{23CD6721-681A-4276-A7EB-0643491BBB2B}"/>
    <hyperlink ref="C50" r:id="rId2154" xr:uid="{FE7BA2F0-F073-4D23-8764-8C5837D56BB3}"/>
    <hyperlink ref="C78" r:id="rId2155" xr:uid="{96FC5BF8-2A08-45E5-B420-D48DA2111539}"/>
    <hyperlink ref="C114" r:id="rId2156" xr:uid="{BE5D6453-6734-461D-AF9A-1A01907CB830}"/>
    <hyperlink ref="C192" r:id="rId2157" xr:uid="{F083FF85-CF75-4E81-918A-AE6DBFA5E7FD}"/>
    <hyperlink ref="C385" r:id="rId2158" xr:uid="{79904C9E-BDAD-49E8-B274-52F141FE40D8}"/>
    <hyperlink ref="C401" r:id="rId2159" xr:uid="{5D029920-2129-4A65-88DC-77671786DFAC}"/>
    <hyperlink ref="C403" r:id="rId2160" xr:uid="{07BDDC23-C2BE-44F6-83A5-F27AED60C74A}"/>
    <hyperlink ref="C574" r:id="rId2161" xr:uid="{C867D767-BCCA-4DF9-B9FC-5770CD8C5763}"/>
    <hyperlink ref="C640" r:id="rId2162" xr:uid="{E55C790B-DDA9-4E7B-8C62-AFB0B292BCDA}"/>
    <hyperlink ref="C667" r:id="rId2163" xr:uid="{D789055A-2A10-409B-86D8-0F316FB0FB85}"/>
    <hyperlink ref="C849" r:id="rId2164" xr:uid="{B39F2426-613C-4D6A-910B-6D284629CB04}"/>
    <hyperlink ref="C927" r:id="rId2165" xr:uid="{78CFECBD-9717-42E0-841E-F0733F88D3AC}"/>
    <hyperlink ref="C936" r:id="rId2166" xr:uid="{9BDAA193-2B74-4DC2-AA42-59DDEF51BA78}"/>
    <hyperlink ref="C942" r:id="rId2167" xr:uid="{549FA96C-B1E7-4DF1-8185-AEE4B5794372}"/>
    <hyperlink ref="C951" r:id="rId2168" xr:uid="{7590E598-FE16-41B4-836B-861E90A0DCD7}"/>
    <hyperlink ref="C960" r:id="rId2169" xr:uid="{CE8792CE-1841-48F0-8432-4B01951DDAB6}"/>
    <hyperlink ref="C961" r:id="rId2170" xr:uid="{E5324947-DADA-46C6-AFA8-795DF57C4EE4}"/>
    <hyperlink ref="C1324" r:id="rId2171" xr:uid="{2385BC55-7C1D-4B71-9C64-E5B11F2B6BA2}"/>
    <hyperlink ref="C1281" r:id="rId2172" xr:uid="{B35088D3-F9A9-4958-9EFB-E9E819E61468}"/>
    <hyperlink ref="C1610" r:id="rId2173" xr:uid="{1A698C73-6D20-4264-9565-F4C318F7EE9C}"/>
    <hyperlink ref="C1676" r:id="rId2174" xr:uid="{F68C3B58-FBC8-439C-A80E-EFDDEDFCB793}"/>
    <hyperlink ref="C1665" r:id="rId2175" xr:uid="{43411F3A-6F2E-4B46-A2E3-89B420CB9BE1}"/>
    <hyperlink ref="C971" r:id="rId2176" xr:uid="{B14B0835-F748-4647-8970-7769397214FF}"/>
    <hyperlink ref="C983" r:id="rId2177" xr:uid="{E8D5D913-2E84-4C82-94E6-F984924E3393}"/>
    <hyperlink ref="C1316" r:id="rId2178" xr:uid="{2848B434-31F9-4AD4-8A72-D65BB80F6B79}"/>
    <hyperlink ref="C1172" r:id="rId2179" xr:uid="{3E693D22-DC47-454E-9D8F-342C341662BB}"/>
    <hyperlink ref="C40" r:id="rId2180" xr:uid="{FC53B464-95F5-4F46-A46F-BC47257DEE73}"/>
    <hyperlink ref="D396" r:id="rId2181" xr:uid="{A723C48A-664E-4586-927A-28715862ED9C}"/>
    <hyperlink ref="D400" r:id="rId2182" xr:uid="{CC8D440C-B08E-440A-8BBE-D8A820BAAD70}"/>
    <hyperlink ref="C780" r:id="rId2183" xr:uid="{5C09EE5D-E7CC-43B6-8517-4CD2025DC196}"/>
    <hyperlink ref="C1993" r:id="rId2184" xr:uid="{AD1C5439-AEC8-477E-8C5A-19332170AFF2}"/>
    <hyperlink ref="C2418" r:id="rId2185" xr:uid="{586BEBCC-57C8-479C-A194-2B120AB6584D}"/>
    <hyperlink ref="C952" r:id="rId2186" xr:uid="{6EC20CB5-A828-47F8-80A8-C1675D9353A1}"/>
    <hyperlink ref="C977" r:id="rId2187" xr:uid="{ECF5334A-843B-4585-970B-A81388F5B86D}"/>
    <hyperlink ref="C1125" r:id="rId2188" xr:uid="{DC42EA3B-6D1E-40E9-ACD1-EB22341A35DC}"/>
    <hyperlink ref="C1278" r:id="rId2189" xr:uid="{1D7C8BDA-0A5D-4284-8797-34B158F85BF7}"/>
    <hyperlink ref="C1439" r:id="rId2190" xr:uid="{EBC6656C-B2C0-4F28-AAB7-B293B22B21BA}"/>
    <hyperlink ref="C1513" r:id="rId2191" xr:uid="{4B79285D-63CD-41BF-A057-CD68D41F7981}"/>
    <hyperlink ref="C1662" r:id="rId2192" xr:uid="{B0D167C6-3273-4A10-86B2-BA00EA1FD903}"/>
    <hyperlink ref="C1661" r:id="rId2193" xr:uid="{F3B9FD5C-1B47-4190-9B9D-7086980CF6DC}"/>
    <hyperlink ref="C1743" r:id="rId2194" xr:uid="{CDDCD2F8-2AF6-4AEB-A3D6-1580A2C2F8D8}"/>
    <hyperlink ref="C1765" r:id="rId2195" xr:uid="{2B4F1F1F-39E4-4E8A-A986-47A25DD14B89}"/>
    <hyperlink ref="C1827" r:id="rId2196" xr:uid="{B8A6A650-89F3-408C-BD71-1ADF7E51FCA6}"/>
    <hyperlink ref="C1847" r:id="rId2197" xr:uid="{3BBE299A-9C9F-48E5-A019-E0181A227C9F}"/>
    <hyperlink ref="C1854" r:id="rId2198" xr:uid="{61A7B40F-93A1-489D-8744-AA57569F53BE}"/>
    <hyperlink ref="C2031" r:id="rId2199" xr:uid="{4DD9B482-BA2B-4129-B89B-98A6FE2F5E74}"/>
    <hyperlink ref="C2055" r:id="rId2200" xr:uid="{CEA519F9-3ADC-42DA-AA7C-3E6435297721}"/>
    <hyperlink ref="C2456" r:id="rId2201" xr:uid="{E8F12D2E-EE40-4F79-BDC4-F196E8082549}"/>
    <hyperlink ref="C1559" r:id="rId2202" xr:uid="{94109101-D474-427B-86AA-C347D767FD0A}"/>
    <hyperlink ref="C774" r:id="rId2203" xr:uid="{D070CB9F-BC79-4D70-B04F-FE6C18A344D1}"/>
    <hyperlink ref="C1174" r:id="rId2204" xr:uid="{473F693D-19FF-4D79-8BE7-A8D1E51F7607}"/>
    <hyperlink ref="C135" r:id="rId2205" xr:uid="{006EF347-FB44-44A2-A17F-576440AD07BB}"/>
    <hyperlink ref="D746" r:id="rId2206" xr:uid="{3FE36A66-17E8-44B7-862E-1FE75A5A4B0A}"/>
    <hyperlink ref="C1048" r:id="rId2207" xr:uid="{10A0FA54-9149-4A18-8324-377481D7CF12}"/>
    <hyperlink ref="C950" r:id="rId2208" xr:uid="{5ACFF98E-3B29-451D-8B64-4A8B6F74DAEB}"/>
    <hyperlink ref="C1015" r:id="rId2209" xr:uid="{8622581F-CE0B-40F5-99D6-85BA4174CB5B}"/>
    <hyperlink ref="C1651" r:id="rId2210" xr:uid="{4CFDE579-FCD8-4821-9B9E-D39C1C1FD00F}"/>
    <hyperlink ref="C2419" r:id="rId2211" xr:uid="{BD659BF6-3554-4201-A44D-8004BD7F36E6}"/>
    <hyperlink ref="C194" r:id="rId2212" xr:uid="{7AA20957-A4B5-4EB4-B194-3999130FC11A}"/>
    <hyperlink ref="C969" r:id="rId2213" xr:uid="{ABA14F03-F490-4B58-8C25-C193B70451AF}"/>
    <hyperlink ref="C1099" r:id="rId2214" xr:uid="{C80DEEBB-19CD-4EB5-AE54-FC32ED38421F}"/>
    <hyperlink ref="C1984" r:id="rId2215" xr:uid="{0A9FF74F-3F51-4840-AC78-84C833F62796}"/>
    <hyperlink ref="C972" r:id="rId2216" xr:uid="{321CD3F9-D311-48EF-BED7-94079724FC1F}"/>
    <hyperlink ref="C1365" r:id="rId2217" xr:uid="{55A1AE04-ED17-4537-8EC5-13BFADDF5FB2}"/>
    <hyperlink ref="C2029" r:id="rId2218" xr:uid="{6EF6068C-7337-4C8A-B6EA-69CBC145EA09}"/>
    <hyperlink ref="C2122" r:id="rId2219" xr:uid="{E7E34EE4-13AF-45AC-BD9B-1AEC8E0DC733}"/>
    <hyperlink ref="D542" r:id="rId2220" xr:uid="{A5BC727E-ADA4-4FD9-B6DD-50FCE8657B44}"/>
    <hyperlink ref="C1589" r:id="rId2221" xr:uid="{EB4F9D27-52BA-42DD-B67E-1382DE08AD81}"/>
    <hyperlink ref="C2241" r:id="rId2222" xr:uid="{E32A9975-2D40-479C-9904-2A286CC45FCD}"/>
    <hyperlink ref="C1014" r:id="rId2223" xr:uid="{8A766AAC-8FD7-4E83-A3D5-BB11C728A56F}"/>
    <hyperlink ref="C1323" r:id="rId2224" xr:uid="{C51B9A64-58F8-43F6-ACED-BB37D00C584C}"/>
    <hyperlink ref="C1459" r:id="rId2225" xr:uid="{A9D32029-A240-49E8-AE47-38DE90478B6A}"/>
    <hyperlink ref="C2068" r:id="rId2226" xr:uid="{AC3F056C-6ADD-40D9-913F-4610B255DFB2}"/>
    <hyperlink ref="C2281" r:id="rId2227" xr:uid="{C980021B-BD25-4640-88BF-BD0C27A6849D}"/>
    <hyperlink ref="C1437" r:id="rId2228" xr:uid="{D32CD594-E7CC-4C39-8813-F38E7182C531}"/>
    <hyperlink ref="D1938" r:id="rId2229" xr:uid="{0C05453C-A5D2-469F-9AEB-1904CC49BCC2}"/>
    <hyperlink ref="C339" r:id="rId2230" xr:uid="{711192F2-811A-4BBD-BD3A-A1B8F89FD224}"/>
    <hyperlink ref="C607" r:id="rId2231" xr:uid="{3BBEEF54-6D07-428F-94ED-A076BF369ACA}"/>
    <hyperlink ref="C795" r:id="rId2232" xr:uid="{AD313E72-3DFE-476A-A67E-03B7F52B0098}"/>
    <hyperlink ref="C1339" r:id="rId2233" xr:uid="{AB82AA10-6E62-4F5E-B20A-66C3F357D7F3}"/>
    <hyperlink ref="C1344" r:id="rId2234" xr:uid="{A6475EA9-1DCF-4013-8C7F-805E409F6D87}"/>
    <hyperlink ref="C361" r:id="rId2235" xr:uid="{DCF661B5-60E9-40B0-A069-52FCC27F63BF}"/>
    <hyperlink ref="C1527" r:id="rId2236" xr:uid="{6F7EAEBA-D284-44FB-A851-D4B4373909B6}"/>
    <hyperlink ref="C46" r:id="rId2237" xr:uid="{AAA44CC2-D8AE-4B38-AA6E-C36BAE8B5325}"/>
    <hyperlink ref="C49" r:id="rId2238" xr:uid="{87508FE3-F8BA-467F-9546-99AC0E786C63}"/>
    <hyperlink ref="C100" r:id="rId2239" xr:uid="{3E8CB94C-35C4-403D-A50F-2E2A9CEBCFFD}"/>
    <hyperlink ref="C219" r:id="rId2240" xr:uid="{5AF625F0-CF41-48F0-B64F-D5C001ABCEDC}"/>
    <hyperlink ref="C159" r:id="rId2241" xr:uid="{F0A274BC-0053-4530-B746-D43EE844919D}"/>
    <hyperlink ref="C265" r:id="rId2242" xr:uid="{924B725E-5540-4E41-AC6A-69364E70C7FC}"/>
    <hyperlink ref="C593" r:id="rId2243" xr:uid="{DF3EAC53-4B7C-4DFD-A4CF-E80B68028D83}"/>
    <hyperlink ref="C956" r:id="rId2244" xr:uid="{335E77F4-B1F3-4588-AAD0-74448F6DAB8F}"/>
    <hyperlink ref="C1029" r:id="rId2245" xr:uid="{27642B92-11C2-4339-8838-C059D1BF231F}"/>
    <hyperlink ref="C1247" r:id="rId2246" xr:uid="{1FD78AC4-D103-425D-9E61-589E2296C828}"/>
    <hyperlink ref="C1402" r:id="rId2247" xr:uid="{DBE548AF-A0CE-4992-941D-4FC5954C72AF}"/>
    <hyperlink ref="C1494" r:id="rId2248" xr:uid="{81B56E4E-6564-4404-BF7F-68E450E6B1BD}"/>
    <hyperlink ref="C1626" r:id="rId2249" xr:uid="{D5DC58B7-2B58-4BAA-92F8-7451FABAD0D8}"/>
    <hyperlink ref="C1833" r:id="rId2250" xr:uid="{FAB2B8F1-E34F-4267-A5E7-9B0AACF33692}"/>
    <hyperlink ref="C1878" r:id="rId2251" xr:uid="{24453CC2-CD9D-4FBE-8320-00D8375D472B}"/>
    <hyperlink ref="C1994" r:id="rId2252" xr:uid="{F91E6286-A3FC-41AC-9AA8-73E74FE4ED31}"/>
    <hyperlink ref="C1939" r:id="rId2253" xr:uid="{13AFEBAE-3291-44AA-8523-FB3E44DC97BE}"/>
    <hyperlink ref="C2442" r:id="rId2254" xr:uid="{0B20A3D0-2FEB-49A0-BBA6-341CFCE49408}"/>
    <hyperlink ref="C2376" r:id="rId2255" display="https://www.dictionary.com/browse/niggling?s=t" xr:uid="{EFD73D15-4B5A-4CE6-AA94-4FD3A88ECF78}"/>
    <hyperlink ref="C1722" r:id="rId2256" xr:uid="{7AF086A2-1150-4B34-AA17-802CB6160013}"/>
    <hyperlink ref="D1402" r:id="rId2257" xr:uid="{3BC1FCC7-5F9B-4ECB-8406-E2C01C5714EE}"/>
    <hyperlink ref="C353" r:id="rId2258" xr:uid="{A185DDEC-F053-435B-994F-A0BE7D4E76DA}"/>
    <hyperlink ref="C862" r:id="rId2259" xr:uid="{E660E541-97C3-4E4B-831C-E0D1271C48AC}"/>
    <hyperlink ref="D2196" r:id="rId2260" xr:uid="{E60EDD69-379F-44A1-88D2-6CCE2F5A56E2}"/>
    <hyperlink ref="C1294" r:id="rId2261" xr:uid="{64ADDC9F-4979-43BD-9159-3589BF97174D}"/>
    <hyperlink ref="C1390" r:id="rId2262" xr:uid="{51D1FBDF-216C-4136-ADE9-D8AF42C58B3C}"/>
    <hyperlink ref="C1451" r:id="rId2263" xr:uid="{91EC0D63-1AD0-4BE9-B3CF-A2FEEC4AB5DE}"/>
    <hyperlink ref="C1115" r:id="rId2264" xr:uid="{12D3F917-6C73-47F0-A95F-3ECF4B61722A}"/>
    <hyperlink ref="C1988" r:id="rId2265" xr:uid="{5FF1A9B8-13D2-46C1-89F5-5251173EB578}"/>
    <hyperlink ref="C1975" r:id="rId2266" xr:uid="{A954DE58-8C80-45CF-867F-D278C77E9405}"/>
    <hyperlink ref="C2329" r:id="rId2267" xr:uid="{4FE89A88-7FFF-4212-BB4D-43C1023C5E41}"/>
    <hyperlink ref="C2317" r:id="rId2268" display="https://www.dictionary.com/browse/auger?s=t" xr:uid="{3B6FA52F-760F-4A83-8E98-B4A393293E39}"/>
    <hyperlink ref="C2344" r:id="rId2269" display="https://www.dictionary.com/browse/autoclave?s=t" xr:uid="{60E74BD7-6857-419C-8B9C-EBD96A8F927F}"/>
    <hyperlink ref="C2345" r:id="rId2270" xr:uid="{8463B730-C12E-4128-A94A-402521047A55}"/>
    <hyperlink ref="C2346" r:id="rId2271" display="https://www.dictionary.com/browse/bezel?s=t" xr:uid="{5C06E541-6AC5-45B9-B6E3-40DD10AB80D9}"/>
    <hyperlink ref="C2347" r:id="rId2272" xr:uid="{6B1664BF-3C22-47C8-857A-811657C3971C}"/>
    <hyperlink ref="C2348" r:id="rId2273" xr:uid="{BC4EB709-E8E4-4E1F-89EB-9D287AC67C97}"/>
    <hyperlink ref="C2330" r:id="rId2274" xr:uid="{A698A9F1-2893-4184-AA95-714E8D8C7A06}"/>
    <hyperlink ref="C2332" r:id="rId2275" display="https://www.dictionary.com/browse/detent?s=t" xr:uid="{6A55BFB5-76C1-4B2F-B99F-E0C9E0083E8E}"/>
    <hyperlink ref="C2320" r:id="rId2276" xr:uid="{1B5010FE-7928-4896-8D19-1822A4A189C1}"/>
    <hyperlink ref="C2333" r:id="rId2277" xr:uid="{F8EC32D6-BBA8-4ED0-AAEF-91BE2E49CA41}"/>
    <hyperlink ref="C2334" r:id="rId2278" xr:uid="{6F96036D-ABB6-4720-8CF8-58AEE4EDE3D5}"/>
    <hyperlink ref="C2321" r:id="rId2279" xr:uid="{CEF90A5D-8FDE-48F5-893D-75D95412C80D}"/>
    <hyperlink ref="C2352" r:id="rId2280" xr:uid="{6945BFFA-CE0C-45BD-BFB9-4E19B6EF683F}"/>
    <hyperlink ref="C2323" r:id="rId2281" xr:uid="{25AACBB6-4473-4694-A53E-37B9332CE686}"/>
    <hyperlink ref="C2324" r:id="rId2282" display="https://www.dictionary.com/browse/jato?s=ts" xr:uid="{11BB1AC8-3874-4FF4-90DA-2700037E1E7E}"/>
    <hyperlink ref="C2353" r:id="rId2283" display="https://www.dictionary.com/browse/ladle?s=t" xr:uid="{E8F21C26-B5BF-44D7-AA00-90A27457D56F}"/>
    <hyperlink ref="C2335" r:id="rId2284" xr:uid="{B5596933-6ACD-4161-A62A-1EC2E07BD135}"/>
    <hyperlink ref="C2355" r:id="rId2285" display="https://www.dictionary.com/browse/martingale?s=t" xr:uid="{B527F82A-E0BF-4AA8-832B-FDCED5564436}"/>
    <hyperlink ref="C2326" r:id="rId2286" xr:uid="{F6F1DB56-A87F-4FD7-9034-8430F3BC8DD7}"/>
    <hyperlink ref="C2337" r:id="rId2287" xr:uid="{28450F58-F0EC-482F-9476-831D151F3876}"/>
    <hyperlink ref="C2356" r:id="rId2288" xr:uid="{6DC16E67-81D0-40DE-B9F6-94F4EDA765C8}"/>
    <hyperlink ref="C2357" r:id="rId2289" xr:uid="{736165BF-5D3A-4224-AA71-CD516BD8DB7A}"/>
    <hyperlink ref="C2358" r:id="rId2290" display="https://www.dictionary.com/browse/quirt?s=t" xr:uid="{806891D0-0868-4C8C-9F69-AA0B64227CCE}"/>
    <hyperlink ref="C2338" r:id="rId2291" display="https://www.dictionary.com/browse/rowel?s=t" xr:uid="{1E8F67CA-8FAB-48AE-BDA5-A6B8BDF3E55B}"/>
    <hyperlink ref="C2359" r:id="rId2292" display="https://www.dictionary.com/browse/salver?s=t" xr:uid="{895DB09F-DA77-496D-AE02-C8792E1AC82C}"/>
    <hyperlink ref="C2360" r:id="rId2293" display="https://www.dictionary.com/browse/samovar?s=t" xr:uid="{A70B3585-4FA0-4710-AB01-D3026F50479A}"/>
    <hyperlink ref="C2340" r:id="rId2294" xr:uid="{4337B876-928C-4253-8647-0EF485F29F68}"/>
    <hyperlink ref="C2341" r:id="rId2295" xr:uid="{3D2A939C-A4C9-42E5-903D-51796FB9FA1A}"/>
    <hyperlink ref="C2342" r:id="rId2296" xr:uid="{B5C81E4B-05B7-41EA-B0C1-6505822DA31A}"/>
    <hyperlink ref="C2365" r:id="rId2297" display="https://www.dictionary.com/browse/zarf?s=t" xr:uid="{74F5CF61-F72E-4174-98B9-3A94CD9F194D}"/>
    <hyperlink ref="C2350" r:id="rId2298" xr:uid="{3CD85CCE-71D4-469E-BAA7-36A21F299842}"/>
    <hyperlink ref="C2351" r:id="rId2299" xr:uid="{52CD00E2-3E17-4BB0-9B0F-D392D4DB6E8A}"/>
    <hyperlink ref="C2339" r:id="rId2300" xr:uid="{67B516F1-5DBE-4D58-B39C-CA2E849C4B2D}"/>
    <hyperlink ref="C2318" r:id="rId2301" xr:uid="{2F777E39-735E-494D-809C-BAE418B8BC48}"/>
    <hyperlink ref="C2327" r:id="rId2302" xr:uid="{2AF17034-664F-43BD-BCA2-5B6A1A40C104}"/>
    <hyperlink ref="C2363" r:id="rId2303" xr:uid="{4260BBE5-0C9F-4319-9600-D7C607A9E4A2}"/>
    <hyperlink ref="C2364" r:id="rId2304" xr:uid="{52ED6094-96B5-4817-85E2-85D5B54D3EEB}"/>
    <hyperlink ref="C2336" r:id="rId2305" xr:uid="{0E45B566-E5DD-4C29-A015-B7B843C26F23}"/>
    <hyperlink ref="C2319" r:id="rId2306" xr:uid="{F0C9958C-6DB9-4506-9890-B4F6C6F04D5F}"/>
    <hyperlink ref="C2322" r:id="rId2307" xr:uid="{287F8B48-993E-43BA-A3BA-44357813A076}"/>
    <hyperlink ref="D2337" r:id="rId2308" xr:uid="{8D784C1E-9628-4B29-BE65-07B7275F2EDB}"/>
    <hyperlink ref="D2332" r:id="rId2309" xr:uid="{B5832947-C8CC-4191-8AB4-09A3458B0D75}"/>
    <hyperlink ref="C169" r:id="rId2310" xr:uid="{AF8166E3-002B-4099-8DA9-8391D1C6F6AD}"/>
    <hyperlink ref="C747" r:id="rId2311" xr:uid="{9BB8DAF6-B2E7-436D-B51B-CC4167B8F906}"/>
    <hyperlink ref="C1235" r:id="rId2312" xr:uid="{B33B2773-E962-469D-B54C-45A21687E361}"/>
    <hyperlink ref="C1470" r:id="rId2313" xr:uid="{A25B7F8D-9844-48F2-B65C-D3DAE1C9C433}"/>
    <hyperlink ref="C1471" r:id="rId2314" xr:uid="{EDBD805B-1ACF-460A-B04F-5F6405F6592E}"/>
    <hyperlink ref="C1613" r:id="rId2315" xr:uid="{AD2C9F91-F10B-487C-86A4-16B62301FD62}"/>
    <hyperlink ref="C2362" r:id="rId2316" xr:uid="{7106263E-F760-403D-919C-ADAAC014C630}"/>
    <hyperlink ref="C341" r:id="rId2317" xr:uid="{D5A110B1-52EB-4E1A-B1D7-553D63663423}"/>
    <hyperlink ref="D405" r:id="rId2318" xr:uid="{B23EDE90-56BF-4DFA-A9D7-7CE96FA60A0D}"/>
    <hyperlink ref="C1401" r:id="rId2319" xr:uid="{352F181B-3299-4AC4-B6F1-27F016D6A03D}"/>
    <hyperlink ref="D2048" r:id="rId2320" xr:uid="{3540AF8B-A99B-4279-8FC1-E10440779035}"/>
    <hyperlink ref="D2073" r:id="rId2321" xr:uid="{FF441A0B-8853-418A-BED3-E697390DA8FB}"/>
    <hyperlink ref="C269" r:id="rId2322" xr:uid="{F349A25B-13C2-4858-A6D1-42842FFD2B0B}"/>
    <hyperlink ref="C120" r:id="rId2323" xr:uid="{E2C19358-AB9B-40A9-915B-E320811A7F70}"/>
    <hyperlink ref="C173" r:id="rId2324" xr:uid="{053F0CB9-AF9F-40C1-BC7E-478F953BE925}"/>
    <hyperlink ref="D173" r:id="rId2325" xr:uid="{04E7DB39-259A-45C8-81E0-B79131BCA80C}"/>
    <hyperlink ref="C482" r:id="rId2326" xr:uid="{D3E7DC30-1B51-43FB-B843-737332F32082}"/>
    <hyperlink ref="C480" r:id="rId2327" xr:uid="{9620A34F-9FBF-40A0-B3E9-54D8D5223F4B}"/>
    <hyperlink ref="C548" r:id="rId2328" xr:uid="{5F1664BF-8506-4876-8416-86E00850DAEC}"/>
    <hyperlink ref="C826" r:id="rId2329" xr:uid="{1CB91180-3890-4F69-8476-10E3E23B2800}"/>
    <hyperlink ref="C1368" r:id="rId2330" xr:uid="{4BE7DB5E-C6A9-4502-827B-C09A9BB9A2BD}"/>
    <hyperlink ref="C1784" r:id="rId2331" xr:uid="{FE852056-47FB-44D3-8DAF-C917797A13D8}"/>
    <hyperlink ref="C2082" r:id="rId2332" xr:uid="{E8EA80EA-ABB4-4AE1-81C2-11C0DFD4C3DA}"/>
    <hyperlink ref="C2298" r:id="rId2333" xr:uid="{CEC295F6-B3F0-4116-B0A4-FD85C12F506D}"/>
    <hyperlink ref="C717" r:id="rId2334" xr:uid="{538D245E-226D-49B8-A7F8-F3507962FB42}"/>
    <hyperlink ref="C1601" r:id="rId2335" xr:uid="{6A9D4BC8-CF89-49F2-B2A0-F792C6F1D1B2}"/>
    <hyperlink ref="C2070" r:id="rId2336" xr:uid="{D1D18F68-E4E9-4E0A-9EB2-AE06300E67D9}"/>
    <hyperlink ref="C2416" r:id="rId2337" xr:uid="{579C50E3-02B1-461D-8D77-083A089503F8}"/>
    <hyperlink ref="C2030" r:id="rId2338" xr:uid="{E86DEEC6-20CF-42A7-9E89-7F742EDE7F80}"/>
    <hyperlink ref="C434" r:id="rId2339" xr:uid="{0E734A00-14D0-4424-8A83-BA18F7A2DFF6}"/>
    <hyperlink ref="C1031" r:id="rId2340" xr:uid="{5D9F01C3-DA86-42BD-ABAD-FAB43199CF89}"/>
    <hyperlink ref="C630" r:id="rId2341" xr:uid="{BBBD506E-0298-4B9F-8C80-0991D4E55086}"/>
    <hyperlink ref="C2361" r:id="rId2342" xr:uid="{63801C41-8376-4531-99B7-7A557AD6CCB5}"/>
    <hyperlink ref="C2331" r:id="rId2343" xr:uid="{B43989A4-B68F-4846-8A5B-94AA0BA6D43C}"/>
    <hyperlink ref="C2235" r:id="rId2344" xr:uid="{528E93F3-4AB5-4961-802E-F2E6336A07D1}"/>
    <hyperlink ref="C1883" r:id="rId2345" xr:uid="{9D5D1B8B-D5D5-4793-B27C-910DF37CDC41}"/>
    <hyperlink ref="C1841" r:id="rId2346" xr:uid="{6285917E-5FC4-473D-90A0-2FC0E2CAC8B8}"/>
    <hyperlink ref="C1674" r:id="rId2347" xr:uid="{5AAF637C-D3FC-4DCF-A95D-9BF087043448}"/>
    <hyperlink ref="C1293" r:id="rId2348" xr:uid="{4A4268AC-8896-44AE-B0ED-4B4F7004FE75}"/>
    <hyperlink ref="D96" r:id="rId2349" xr:uid="{F587C375-9C86-4B39-899A-A173CCF8918B}"/>
    <hyperlink ref="C1185" r:id="rId2350" xr:uid="{15B5DBBD-7645-4E06-92F0-934E74831A54}"/>
    <hyperlink ref="D1572" r:id="rId2351" xr:uid="{9718651C-C495-409B-9559-47400482FBC2}"/>
    <hyperlink ref="C1668" r:id="rId2352" xr:uid="{6883A442-1DD9-4BFC-B20D-C798DA98238D}"/>
    <hyperlink ref="C1695" r:id="rId2353" xr:uid="{D0E4C27A-A52A-442D-9CBB-DE8DA6462F72}"/>
    <hyperlink ref="D1841" r:id="rId2354" xr:uid="{538D11D7-4C2E-42CB-82B2-1AD2E82CB5E9}"/>
    <hyperlink ref="C668" r:id="rId2355" xr:uid="{EEA1E23E-7252-4389-B076-33B97D74366E}"/>
    <hyperlink ref="C2159" r:id="rId2356" xr:uid="{868D156C-C164-4987-AE8A-1DE03D808917}"/>
    <hyperlink ref="C2118" r:id="rId2357" xr:uid="{785E5F59-9C25-4E93-AB12-7DC352787738}"/>
    <hyperlink ref="C2278" r:id="rId2358" xr:uid="{4E0C6FCF-4C0C-4CEB-B8EC-A0E50B8E492B}"/>
    <hyperlink ref="C38" r:id="rId2359" xr:uid="{45F577A4-AD64-48B4-8388-37CACC9A692E}"/>
    <hyperlink ref="C77" r:id="rId2360" xr:uid="{AE7FEF0B-76D5-4826-8D99-EA7D323762A3}"/>
    <hyperlink ref="C82" r:id="rId2361" xr:uid="{EB524A2C-B6A9-49C9-B074-8B8FF5431154}"/>
    <hyperlink ref="C80" r:id="rId2362" xr:uid="{EB11ACC3-38F1-457F-A75D-0E4FFAB565DE}"/>
    <hyperlink ref="C106" r:id="rId2363" xr:uid="{7A564BD9-AB45-46E7-81A1-6A7596D8BD11}"/>
    <hyperlink ref="C137" r:id="rId2364" xr:uid="{4C19EA14-82A5-4C93-BF41-58B2402D7577}"/>
    <hyperlink ref="C132" r:id="rId2365" xr:uid="{79CCFC17-515E-4DF5-9332-3F58AFD1E836}"/>
    <hyperlink ref="C140" r:id="rId2366" xr:uid="{594CB404-ED8F-4C4F-8FDA-48A2FADAD387}"/>
    <hyperlink ref="C178" r:id="rId2367" xr:uid="{11768E06-ADF4-4F55-87E6-D305C91AAB4A}"/>
    <hyperlink ref="D178" r:id="rId2368" xr:uid="{D9D3649C-7C56-4925-B316-12464F68AF46}"/>
    <hyperlink ref="C239" r:id="rId2369" xr:uid="{72DEE0FE-F7A0-4CD4-973A-EA6F918A53EA}"/>
    <hyperlink ref="C328" r:id="rId2370" xr:uid="{AE167F8A-659C-494A-AD49-3E15024B6C7C}"/>
    <hyperlink ref="C407" r:id="rId2371" xr:uid="{DB355EBE-34CF-4A87-8D29-ADF764616AE7}"/>
    <hyperlink ref="D407" r:id="rId2372" xr:uid="{4A55C550-F8EF-4988-807A-4F6B1355D3A4}"/>
    <hyperlink ref="C415" r:id="rId2373" xr:uid="{EFED1F77-56B8-4504-B596-5AD6C19FD078}"/>
    <hyperlink ref="D415" r:id="rId2374" xr:uid="{791B34C5-F26F-4F4D-AF63-71D7E8B9F9A6}"/>
    <hyperlink ref="C422" r:id="rId2375" xr:uid="{18E35FBB-4614-4D94-BAE9-08CC9337D062}"/>
    <hyperlink ref="C507" r:id="rId2376" xr:uid="{893CACD3-4495-44FF-9299-4241695AE525}"/>
    <hyperlink ref="C508" r:id="rId2377" xr:uid="{6E2A7D04-14F9-483A-9878-1CF3AC101598}"/>
    <hyperlink ref="C509" r:id="rId2378" xr:uid="{A9D69C86-DB9B-4E1F-9411-DBFCF229E5E0}"/>
    <hyperlink ref="C513" r:id="rId2379" xr:uid="{3ABB6004-C90B-423E-968B-580015B511AF}"/>
    <hyperlink ref="C516" r:id="rId2380" xr:uid="{FDEB2F0A-D87E-41DB-B45F-90C124728649}"/>
    <hyperlink ref="D516" r:id="rId2381" xr:uid="{65753205-EB69-495E-A85C-12E1F4EB3D50}"/>
    <hyperlink ref="C519" r:id="rId2382" xr:uid="{E53F1018-3D9C-4CB2-98CB-BF0DDEABC704}"/>
    <hyperlink ref="C596" r:id="rId2383" xr:uid="{821DAC7D-EC3D-48CE-8A99-D21E62CBC239}"/>
    <hyperlink ref="C733" r:id="rId2384" xr:uid="{8A19BADC-5216-424B-8B36-568F6AB9CF13}"/>
    <hyperlink ref="C796" r:id="rId2385" xr:uid="{C04548D3-BC3F-434D-A518-3BAA0ACE7760}"/>
    <hyperlink ref="C838" r:id="rId2386" xr:uid="{0867C9EE-20DC-44CE-9405-BD2DD224C7EB}"/>
    <hyperlink ref="C966" r:id="rId2387" xr:uid="{254C0999-A382-4CD3-8F95-4F4844A6250F}"/>
    <hyperlink ref="C941" r:id="rId2388" xr:uid="{EF22A800-ECAA-4B6B-AE7F-134392414ABF}"/>
    <hyperlink ref="C935" r:id="rId2389" xr:uid="{AC3239F5-6144-4E92-9ADC-752BDB8EADC1}"/>
    <hyperlink ref="C997" r:id="rId2390" xr:uid="{EE2246AB-A775-41C4-BB65-396C8EC82B02}"/>
    <hyperlink ref="C1621" r:id="rId2391" xr:uid="{4E4182BC-EDDB-490B-B751-05E0B6526AC8}"/>
    <hyperlink ref="C1019" r:id="rId2392" xr:uid="{C976D788-D3F7-4ED0-BFB7-541677912169}"/>
    <hyperlink ref="C1010" r:id="rId2393" xr:uid="{AB0EA407-AD10-4CA5-B5DF-1E049F9CC0D9}"/>
    <hyperlink ref="C1060" r:id="rId2394" xr:uid="{21207C16-73AF-4DDA-A2F0-087C44CAA984}"/>
    <hyperlink ref="D1060" r:id="rId2395" xr:uid="{6A17501E-7D45-4E89-990B-C734F699216B}"/>
    <hyperlink ref="C1078" r:id="rId2396" xr:uid="{8B8AECE1-F920-4A22-ADC4-5D99DE57CAAA}"/>
    <hyperlink ref="C1107" r:id="rId2397" xr:uid="{D48D026A-2927-4125-BADE-E1CCFED5D66A}"/>
    <hyperlink ref="C1233" r:id="rId2398" xr:uid="{20CEF814-7211-49C8-A1B5-C609617EC07C}"/>
    <hyperlink ref="C1296" r:id="rId2399" xr:uid="{4178A76F-4D75-44D0-B29C-F374C82B0964}"/>
    <hyperlink ref="C1337" r:id="rId2400" xr:uid="{60082047-74C0-40F3-91D9-E7BDD6DE8A3C}"/>
    <hyperlink ref="C1424" r:id="rId2401" xr:uid="{7FA6F338-1502-4FB5-97FD-2CE96843DC62}"/>
    <hyperlink ref="C1411" r:id="rId2402" xr:uid="{A4648B7C-D509-43D8-BA72-A8B68736E749}"/>
    <hyperlink ref="C1409" r:id="rId2403" xr:uid="{108A5940-4CAC-4EC9-94C9-3C520D83DBB2}"/>
    <hyperlink ref="C1465" r:id="rId2404" xr:uid="{52AFDE27-9247-466A-B428-F6F367E633FB}"/>
    <hyperlink ref="C1618" r:id="rId2405" xr:uid="{E70A7EF0-19BE-45B7-BDC2-F7B444867DA2}"/>
    <hyperlink ref="C1734" r:id="rId2406" xr:uid="{8C62BF34-E137-42C7-B8D6-985F5176E234}"/>
    <hyperlink ref="C1800" r:id="rId2407" xr:uid="{9FE7733F-ED1E-4078-95C4-A6E045CD209A}"/>
    <hyperlink ref="C1835" r:id="rId2408" xr:uid="{ED1D8592-0732-4AD6-92A1-CC07DC270850}"/>
    <hyperlink ref="C1843" r:id="rId2409" xr:uid="{7FCCE69C-D5C4-44D4-9AEB-2D29EB69D55E}"/>
    <hyperlink ref="C1882" r:id="rId2410" xr:uid="{9F03BDA8-780C-4D46-B9A6-DE35D6F971F4}"/>
    <hyperlink ref="C1860" r:id="rId2411" xr:uid="{E39B149E-A231-4453-8E97-C8A78953E6D2}"/>
    <hyperlink ref="C1922" r:id="rId2412" xr:uid="{F3B16C5D-6E36-4C5C-83B1-79BD7D766243}"/>
    <hyperlink ref="C2091" r:id="rId2413" xr:uid="{47CE0318-FCBB-4548-986C-66D1FD0EF053}"/>
    <hyperlink ref="C2195" r:id="rId2414" xr:uid="{ACA41666-A7E6-4987-AD81-B961A49AFA6C}"/>
    <hyperlink ref="C2226" r:id="rId2415" xr:uid="{A2758EEE-4635-4C74-AAFD-25B3CF1CBE01}"/>
    <hyperlink ref="C2217" r:id="rId2416" xr:uid="{24C2E29C-3695-4789-A0D6-ECD4B363EB93}"/>
    <hyperlink ref="C2233" r:id="rId2417" xr:uid="{D5F8F972-36D6-48B3-855D-81B8851B842A}"/>
    <hyperlink ref="C2240" r:id="rId2418" xr:uid="{593F5A17-45EA-411A-B8D1-BD5EFC7E0D75}"/>
    <hyperlink ref="C2257" r:id="rId2419" xr:uid="{36C6CA74-0B5E-4384-BE0A-16167CF160AA}"/>
    <hyperlink ref="C2280" r:id="rId2420" xr:uid="{DA069C48-7CE4-48CF-81FC-516775E4D348}"/>
    <hyperlink ref="C2283" r:id="rId2421" xr:uid="{EF988044-185F-4FB6-911C-3A603724EFD0}"/>
    <hyperlink ref="C2325" r:id="rId2422" xr:uid="{625FD74D-380D-40AE-86D9-1D5F5E099CE1}"/>
    <hyperlink ref="C2349" r:id="rId2423" xr:uid="{F508422F-EDED-4B5F-BC7C-453D5B432E8C}"/>
    <hyperlink ref="C2409" r:id="rId2424" xr:uid="{2A9B6A7D-EFDE-4B57-BDBE-204DD3F300C0}"/>
    <hyperlink ref="D546" r:id="rId2425" xr:uid="{55A18E49-2A26-4971-8EB0-B27AFC224C45}"/>
    <hyperlink ref="C428" r:id="rId2426" xr:uid="{473F77AF-DB98-4505-B695-D273D75C10B4}"/>
    <hyperlink ref="C450" r:id="rId2427" xr:uid="{7F47B7F8-983B-49D8-9551-A26E3B24DB65}"/>
    <hyperlink ref="C2194" r:id="rId2428" xr:uid="{2304DF1C-F822-4BD5-B98C-8E7220D748AF}"/>
    <hyperlink ref="C2373" r:id="rId2429" xr:uid="{EE28AB1D-F914-49FE-B887-5C1F5DFB372B}"/>
    <hyperlink ref="C105" r:id="rId2430" xr:uid="{5E462A74-0AC9-447D-9CC1-8C921DC39999}"/>
    <hyperlink ref="D105" r:id="rId2431" xr:uid="{BBE2CEC8-45AF-44A3-ACDF-C2AB2EBC55CD}"/>
    <hyperlink ref="C255" r:id="rId2432" xr:uid="{8A97A09E-934C-4774-A88E-DB65D5D7A40C}"/>
    <hyperlink ref="C1260" r:id="rId2433" xr:uid="{14A77F6E-C0B0-4244-8A05-EDB276E0DAE7}"/>
    <hyperlink ref="C545" r:id="rId2434" xr:uid="{9E7A1181-1B41-4D53-B7F7-F1D01BF096E3}"/>
    <hyperlink ref="D920" r:id="rId2435" xr:uid="{9935B4B1-E0B1-4053-95B9-0C464C0E3115}"/>
    <hyperlink ref="D956" r:id="rId2436" display="https://www.dictionary.com/browse/refection?s=t" xr:uid="{13107C9C-DD5D-4C70-B27F-2126EFAF15D2}"/>
    <hyperlink ref="D1782" r:id="rId2437" xr:uid="{A237DA4C-25FA-4677-B624-B117545C20FB}"/>
    <hyperlink ref="D2147" r:id="rId2438" xr:uid="{5E694B07-97FD-456D-8150-3B5057B92B42}"/>
    <hyperlink ref="D2413" r:id="rId2439" xr:uid="{75D37519-2D77-45EF-A97B-E37519313B63}"/>
    <hyperlink ref="C274" r:id="rId2440" xr:uid="{4363B1B3-BEE5-4E80-862C-DD6C0C6543CA}"/>
    <hyperlink ref="C626" r:id="rId2441" xr:uid="{3F765E42-FCAC-4D4C-B104-5AC796A69ABA}"/>
    <hyperlink ref="C953" r:id="rId2442" xr:uid="{34229611-A9D8-4929-87F4-D10D59FC1C4F}"/>
    <hyperlink ref="C985" r:id="rId2443" xr:uid="{9D2B9D39-22CB-4311-BBC6-66BA2E5F0544}"/>
    <hyperlink ref="C1001" r:id="rId2444" xr:uid="{358EDA5A-493B-4424-B2C6-4C47EBDAD512}"/>
    <hyperlink ref="C1371" r:id="rId2445" xr:uid="{C04D9831-B0F9-404D-BF78-DA906488967B}"/>
    <hyperlink ref="C1433" r:id="rId2446" xr:uid="{65376D83-1DF1-4213-BDAB-E90EA85ED8CD}"/>
    <hyperlink ref="C1487" r:id="rId2447" xr:uid="{00D31F38-D408-4363-9E89-6A0A95B872A4}"/>
    <hyperlink ref="C1491" r:id="rId2448" xr:uid="{C34D7D93-6B7B-4419-A7C7-59A794235247}"/>
    <hyperlink ref="C1521" r:id="rId2449" xr:uid="{EC47DF05-A6BD-48E5-A91D-3529B6FAC921}"/>
    <hyperlink ref="C1687" r:id="rId2450" xr:uid="{BA76A2D9-65DD-43F6-B9E5-D7EC9F23EDD9}"/>
    <hyperlink ref="C1731" r:id="rId2451" xr:uid="{D934AEE7-B016-4B3F-94DF-D17C1B2C458B}"/>
    <hyperlink ref="C1726" r:id="rId2452" xr:uid="{98D07668-8004-4AFA-98F9-5AF09A6A13F5}"/>
    <hyperlink ref="C1742" r:id="rId2453" xr:uid="{EA015D0A-941D-47BA-85D0-DF56E7C10DF0}"/>
    <hyperlink ref="C1740" r:id="rId2454" xr:uid="{4EB1F2B1-5A70-4AFB-BB1B-348F0A6C3792}"/>
    <hyperlink ref="C1766" r:id="rId2455" xr:uid="{28F0C32E-F4CD-46BC-935B-4F7C39F30BB5}"/>
    <hyperlink ref="C1783" r:id="rId2456" xr:uid="{C948BA10-81FB-4C5B-ACD9-62B5004A4DE7}"/>
    <hyperlink ref="C1987" r:id="rId2457" xr:uid="{73D5B94E-1653-4D7F-BB80-38BFE096C3F7}"/>
    <hyperlink ref="C2328" r:id="rId2458" xr:uid="{9BC357AF-964E-4ACB-BF40-F8DC778A1875}"/>
    <hyperlink ref="C2354" r:id="rId2459" xr:uid="{72C3F8E0-672A-42AF-ABBC-3A04CF8532C2}"/>
    <hyperlink ref="C1030" r:id="rId2460" xr:uid="{D70E5601-C76C-470E-A602-DB2F434051EC}"/>
    <hyperlink ref="C2366" r:id="rId2461" xr:uid="{D1C54CE9-B14E-4E80-948A-898236EEA819}"/>
    <hyperlink ref="C662" r:id="rId2462" xr:uid="{CACBE9FB-4B7F-4B10-A7C9-AACDE47A480F}"/>
    <hyperlink ref="C710" r:id="rId2463" xr:uid="{11F425C1-8FFE-4F0C-B000-08A3E1BD0802}"/>
    <hyperlink ref="C1968" r:id="rId2464" xr:uid="{3A73D3C3-721E-438D-B9C7-6B5337B55C0C}"/>
    <hyperlink ref="D1968" r:id="rId2465" xr:uid="{EB07601A-3A17-4FF6-BF12-BB3BF86FBB19}"/>
    <hyperlink ref="C2033" r:id="rId2466" xr:uid="{0343DA08-0445-4355-BADD-97A0576D4871}"/>
    <hyperlink ref="C2343" r:id="rId2467" xr:uid="{BF31EE0F-4E57-41A4-B3D0-24CD53C198A1}"/>
    <hyperlink ref="E2337" r:id="rId2468" xr:uid="{A320228A-CD04-4151-8599-5B4BC3F1ECF1}"/>
    <hyperlink ref="E2332" r:id="rId2469" xr:uid="{B21D14CD-1C33-437E-B41B-0E446BD81714}"/>
    <hyperlink ref="C1664" r:id="rId2470" xr:uid="{21F8FF9B-1C1F-47F5-9EAA-C1C833DE04C4}"/>
    <hyperlink ref="C139" r:id="rId2471" xr:uid="{59099533-EC61-480C-B065-BEFFED7412C5}"/>
    <hyperlink ref="C243" r:id="rId2472" xr:uid="{EA80B96F-15B2-4342-88D1-92675930A87A}"/>
    <hyperlink ref="C289" r:id="rId2473" xr:uid="{3661BAEB-52B0-40C3-946C-14EB11F9C4D5}"/>
    <hyperlink ref="C663" r:id="rId2474" xr:uid="{405E40DE-A54B-43E8-9D7A-1477FF2E3CF3}"/>
    <hyperlink ref="C837" r:id="rId2475" xr:uid="{8CAFCEBA-4395-4225-B59C-E813247DDD53}"/>
    <hyperlink ref="C980" r:id="rId2476" xr:uid="{93F3ADE0-CAC8-4D86-8A95-E138363B5B23}"/>
    <hyperlink ref="C1006" r:id="rId2477" xr:uid="{A03F5D2B-B61F-4BF9-8961-C0842E6F7ADF}"/>
    <hyperlink ref="C1021" r:id="rId2478" xr:uid="{6AB8BFB4-2E36-4BDD-AC9C-0FAA26758D06}"/>
    <hyperlink ref="C1350" r:id="rId2479" xr:uid="{4498BAFA-E06D-4A94-A100-702BB689074A}"/>
    <hyperlink ref="C1641" r:id="rId2480" xr:uid="{3D4D979E-7351-49AE-8D64-DC44C9F10606}"/>
    <hyperlink ref="C1728" r:id="rId2481" xr:uid="{F537DEFC-1A82-4462-81A8-F877A7C17709}"/>
    <hyperlink ref="C1748" r:id="rId2482" xr:uid="{CA464024-40BA-4AF9-BBF3-FFE70108B34A}"/>
    <hyperlink ref="C1750" r:id="rId2483" xr:uid="{AFF7E1D3-B951-4D21-BC3A-ADDB0B32B2B7}"/>
    <hyperlink ref="C1764" r:id="rId2484" xr:uid="{2EA5B904-77AA-468D-AE63-24547A3BD908}"/>
    <hyperlink ref="C2411" r:id="rId2485" xr:uid="{C3F71B10-3923-4402-ADC9-E7E889D9362B}"/>
    <hyperlink ref="C2397" r:id="rId2486" xr:uid="{6C8745E2-3269-4F8C-B237-6FDDE2F30AF9}"/>
    <hyperlink ref="C1403" r:id="rId2487" xr:uid="{32717E95-8991-4E9C-AB37-EB7A687DEA6A}"/>
    <hyperlink ref="C1476" r:id="rId2488" xr:uid="{AA223AE4-47C4-41D4-8F28-91E4DEE8B780}"/>
    <hyperlink ref="C1047" r:id="rId2489" xr:uid="{B2CB7202-4237-4339-B391-80842691C0F9}"/>
    <hyperlink ref="D1799" r:id="rId2490" xr:uid="{AB73FF0E-A20F-4506-B348-748DA53D258B}"/>
    <hyperlink ref="C1799" r:id="rId2491" xr:uid="{C393631A-F4B5-4C66-8313-31E67053EE32}"/>
    <hyperlink ref="D421" r:id="rId2492" xr:uid="{CDB1E676-F5FE-4E37-AB86-98718C169506}"/>
    <hyperlink ref="D1430" r:id="rId2493" xr:uid="{ED56828B-F19E-40E5-8835-BCF952E6DF00}"/>
    <hyperlink ref="E1430" r:id="rId2494" xr:uid="{72E61078-32AF-4643-913A-BA286888A818}"/>
    <hyperlink ref="C1430" r:id="rId2495" xr:uid="{F3FDBF6F-F21A-4C9B-B0E9-C8D04541638A}"/>
    <hyperlink ref="C2288" r:id="rId2496" display="https://www.dictionary.com/browse/crepuscular?s=t" xr:uid="{A521BF8C-54DD-45A9-B2FB-1E4B5437CBDF}"/>
    <hyperlink ref="D2288" r:id="rId2497" xr:uid="{BD8BF68D-668E-4AD9-AC9F-3A71D1E85ECC}"/>
    <hyperlink ref="C520" r:id="rId2498" xr:uid="{DFBC4F35-0672-4F39-9C23-BE1BCECC04C7}"/>
    <hyperlink ref="C26" r:id="rId2499" xr:uid="{ECEA2332-5004-4126-B24C-6181824F03C7}"/>
    <hyperlink ref="D973" r:id="rId2500" xr:uid="{E827C210-6D4A-454D-A031-C47A0BF6D58F}"/>
    <hyperlink ref="C1770" r:id="rId2501" xr:uid="{1B55727B-B5BC-4E3D-B00C-B65076B57D6E}"/>
    <hyperlink ref="D2381" r:id="rId2502" xr:uid="{0B1DB974-73AE-477C-90A8-BBC9081A5D3D}"/>
    <hyperlink ref="C916" r:id="rId2503" xr:uid="{1E4BC820-73C4-46FC-BBA6-FABB057191BA}"/>
    <hyperlink ref="C1467" r:id="rId2504" xr:uid="{EEA8AFE9-AC0C-45A9-8CDA-CEEF53F09DEA}"/>
    <hyperlink ref="C505" r:id="rId2505" xr:uid="{133164AD-BBD8-4446-B439-EFC83FFEFEF3}"/>
    <hyperlink ref="C831" r:id="rId2506" xr:uid="{BECCF825-6B12-45E6-86B9-A29FD449A35C}"/>
    <hyperlink ref="C397" r:id="rId2507" xr:uid="{8C646C47-0237-4CB9-BC46-8FC8061127D7}"/>
    <hyperlink ref="C1113" r:id="rId2508" xr:uid="{BF8B8B89-FDDE-48BB-8E71-B4970D423DDF}"/>
    <hyperlink ref="C2230" r:id="rId2509" xr:uid="{8CF52CCD-8A4A-4226-A17E-973B3E7866B1}"/>
    <hyperlink ref="C524" r:id="rId2510" xr:uid="{4FC32C04-4C23-4993-B812-174ECA2B41FB}"/>
    <hyperlink ref="C282" r:id="rId2511" xr:uid="{62C2214F-D09D-4A40-9FF5-04F58604A4A1}"/>
    <hyperlink ref="D81" r:id="rId2512" xr:uid="{69E213F6-9FA0-4C5E-815B-56530B2CDCC8}"/>
    <hyperlink ref="C1463" r:id="rId2513" xr:uid="{F9CFC490-02AD-41BA-9011-0A2964B91A4C}"/>
    <hyperlink ref="C1375" r:id="rId2514" xr:uid="{543FFCB6-657E-473B-B4F7-0FB06D9116E2}"/>
    <hyperlink ref="C2282" r:id="rId2515" xr:uid="{D5E31ADC-88FA-4E75-B0AE-3D3FBF388BEE}"/>
    <hyperlink ref="C1698" r:id="rId2516" xr:uid="{78E2832E-BB79-41F1-8449-CEB36F639F85}"/>
    <hyperlink ref="C2287" r:id="rId2517" xr:uid="{23961444-E8A3-4C6D-AE91-6B1AB0C90A15}"/>
    <hyperlink ref="C1277" r:id="rId2518" xr:uid="{C5572675-658D-4AB7-BC0C-CBE3C4674F83}"/>
    <hyperlink ref="C52" r:id="rId2519" xr:uid="{77B03148-4948-4FBD-BFE1-9B94C0A7D2E8}"/>
    <hyperlink ref="C111" r:id="rId2520" xr:uid="{78891332-66F0-4643-8E2F-B549CC675F11}"/>
    <hyperlink ref="D1" r:id="rId2521" xr:uid="{81C2AC24-8D89-4240-A267-814E07CF818B}"/>
    <hyperlink ref="C1007" r:id="rId2522" xr:uid="{E593DE18-05D1-4D18-AEC3-66C58E4EFFD8}"/>
    <hyperlink ref="D604" r:id="rId2523" xr:uid="{6F7EEBE8-1583-4BB7-AC8B-19EC902F797A}"/>
    <hyperlink ref="D1878" r:id="rId2524" xr:uid="{9089EE52-E7FF-40ED-BED2-FDCED219A29A}"/>
    <hyperlink ref="D1928" r:id="rId2525" xr:uid="{904EFC03-0443-43AA-940F-24CA75C142BA}"/>
    <hyperlink ref="C1791" r:id="rId2526" xr:uid="{E9486777-74D4-43C6-82EF-34F02C5C3D23}"/>
    <hyperlink ref="C2310" r:id="rId2527" xr:uid="{DA1BB3CA-9B65-4D72-91B7-102A67FB05A8}"/>
    <hyperlink ref="D1532" r:id="rId2528" xr:uid="{3C179FDD-408D-45B3-9693-AD4C2D444A12}"/>
    <hyperlink ref="C63" r:id="rId2529" xr:uid="{2B9E1CE2-62DE-408B-B7CB-AC6B9A1066ED}"/>
    <hyperlink ref="C95" r:id="rId2530" display="https://www.dictionary.com/browse/pachyderm?s=t" xr:uid="{D2940F78-009C-49D7-B8CF-5C07F093D981}"/>
    <hyperlink ref="D95" r:id="rId2531" xr:uid="{BD024C39-EBBA-4C08-9586-66832F3A17DC}"/>
    <hyperlink ref="D2055" r:id="rId2532" xr:uid="{64F5B8AD-223C-4F2C-AC03-85DE64ECC0EA}"/>
    <hyperlink ref="D758" r:id="rId2533" xr:uid="{8D8E8501-C959-4AA3-BA01-AF4D3FC2C856}"/>
    <hyperlink ref="C54" r:id="rId2534" xr:uid="{6692AB30-7B76-470D-926C-B5CAF8EBD9BD}"/>
    <hyperlink ref="C280" r:id="rId2535" xr:uid="{CD6E8991-B0B6-4C9C-9316-E393701763FC}"/>
    <hyperlink ref="D1037" r:id="rId2536" xr:uid="{EF2917A2-5334-41FA-8257-AA40F5EA4C84}"/>
    <hyperlink ref="C603" r:id="rId2537" xr:uid="{218A4CD9-BA9D-48DE-A8A6-3F710DE3B600}"/>
    <hyperlink ref="D80" r:id="rId2538" xr:uid="{9B0C2512-F14F-420A-B494-6E666398DE4F}"/>
    <hyperlink ref="D2383" r:id="rId2539" xr:uid="{01FB09FC-BFBA-4748-9079-E4D6BDABEBCD}"/>
    <hyperlink ref="C2006" r:id="rId2540" xr:uid="{512A0315-1BA9-485C-B921-C7703FC0329A}"/>
    <hyperlink ref="C2057" r:id="rId2541" xr:uid="{08608C94-DEEB-4467-BEEC-1B84C7FE9B40}"/>
    <hyperlink ref="C1736" r:id="rId2542" xr:uid="{E9E2B15A-3C46-4C93-95B1-B61CA5A42FF9}"/>
    <hyperlink ref="D1993" r:id="rId2543" xr:uid="{949496C2-CCC3-4336-8279-4769AB70B85D}"/>
    <hyperlink ref="D1644" r:id="rId2544" xr:uid="{98C7FB0C-096C-49E0-9093-6E3818987B99}"/>
    <hyperlink ref="C1887" r:id="rId2545" xr:uid="{E9607D3B-6B09-45B1-A969-C081FCD072E3}"/>
    <hyperlink ref="D2191" r:id="rId2546" xr:uid="{B6971EA3-F372-46F9-8810-DD3DAAFDFDCF}"/>
    <hyperlink ref="C1480" r:id="rId2547" xr:uid="{FB2F5765-DFAA-4995-8375-E0D8F3AAED20}"/>
    <hyperlink ref="D1480" r:id="rId2548" xr:uid="{4F5CD08E-4FC1-4B11-A5F4-9C2810CECC2F}"/>
    <hyperlink ref="C167" r:id="rId2549" xr:uid="{88FA02D2-2C3B-4ADC-AD61-E8280C718DEB}"/>
    <hyperlink ref="C1169" r:id="rId2550" xr:uid="{E982BDCB-1D45-4C81-BF05-5A2C2133051C}"/>
    <hyperlink ref="D1169" r:id="rId2551" xr:uid="{F42DBA8E-484B-4350-ACF9-2FADE9022627}"/>
    <hyperlink ref="D399" r:id="rId2552" xr:uid="{FBECEA9C-388A-4031-A59C-933074C5B613}"/>
    <hyperlink ref="C1685" r:id="rId2553" xr:uid="{D2039A4A-B11C-48C4-A0F7-05E03EBF9FC8}"/>
  </hyperlinks>
  <pageMargins left="0.7" right="0.7" top="0.75" bottom="0.75" header="0.3" footer="0.3"/>
  <pageSetup orientation="portrait" r:id="rId255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96"/>
  <sheetViews>
    <sheetView topLeftCell="A81" zoomScaleNormal="100" workbookViewId="0">
      <selection activeCell="B82" sqref="B82"/>
    </sheetView>
  </sheetViews>
  <sheetFormatPr defaultColWidth="9.07421875" defaultRowHeight="19" customHeight="1" x14ac:dyDescent="0.35"/>
  <cols>
    <col min="1" max="1" width="29.07421875" style="22" customWidth="1"/>
    <col min="2" max="2" width="18.07421875" style="22" customWidth="1"/>
    <col min="3" max="3" width="18.53515625" style="22" bestFit="1" customWidth="1"/>
    <col min="4" max="4" width="19.23046875" style="22" customWidth="1"/>
    <col min="5" max="5" width="23.3046875" style="22" customWidth="1"/>
    <col min="6" max="6" width="9.07421875" style="22"/>
    <col min="7" max="7" width="5.3046875" style="22" bestFit="1" customWidth="1"/>
    <col min="8" max="8" width="7.69140625" style="22" customWidth="1"/>
    <col min="9" max="16384" width="9.07421875" style="22"/>
  </cols>
  <sheetData>
    <row r="1" spans="1:8" ht="19" customHeight="1" x14ac:dyDescent="0.35">
      <c r="A1" s="15" t="s">
        <v>6679</v>
      </c>
      <c r="B1" s="15"/>
      <c r="C1" s="15"/>
      <c r="D1" s="15"/>
      <c r="E1" s="15"/>
      <c r="F1" s="15"/>
      <c r="G1" s="15"/>
      <c r="H1" s="15" t="s">
        <v>2762</v>
      </c>
    </row>
    <row r="2" spans="1:8" ht="19" customHeight="1" x14ac:dyDescent="0.35">
      <c r="A2" s="145" t="s">
        <v>8904</v>
      </c>
      <c r="B2" s="161"/>
      <c r="C2" s="161"/>
      <c r="D2" s="161"/>
      <c r="E2" s="161"/>
      <c r="F2" s="161"/>
      <c r="G2" s="145"/>
    </row>
    <row r="3" spans="1:8" ht="19" customHeight="1" x14ac:dyDescent="0.35">
      <c r="A3" s="32" t="s">
        <v>8749</v>
      </c>
      <c r="B3" s="32" t="s">
        <v>8750</v>
      </c>
      <c r="C3" s="32" t="s">
        <v>8751</v>
      </c>
      <c r="D3" s="236" t="s">
        <v>4607</v>
      </c>
      <c r="E3" s="237" t="s">
        <v>8905</v>
      </c>
      <c r="F3" s="32"/>
      <c r="G3" s="32"/>
    </row>
    <row r="4" spans="1:8" ht="19" customHeight="1" x14ac:dyDescent="0.35">
      <c r="A4" s="96">
        <v>1</v>
      </c>
      <c r="B4" s="97">
        <v>966</v>
      </c>
      <c r="C4" s="97">
        <v>1134</v>
      </c>
      <c r="D4" s="98">
        <f>B4/2100</f>
        <v>0.46</v>
      </c>
      <c r="E4" s="99" t="s">
        <v>4806</v>
      </c>
    </row>
    <row r="5" spans="1:8" ht="19" customHeight="1" x14ac:dyDescent="0.35">
      <c r="A5" s="96">
        <v>2</v>
      </c>
      <c r="B5" s="97">
        <v>1551</v>
      </c>
      <c r="C5" s="97">
        <v>549</v>
      </c>
      <c r="D5" s="98">
        <f t="shared" ref="D5:D10" si="0">B5/2100</f>
        <v>0.73857142857142855</v>
      </c>
      <c r="E5" s="100">
        <f t="shared" ref="E5:E10" si="1">(D5-D4)/(1-D4)</f>
        <v>0.51587301587301571</v>
      </c>
    </row>
    <row r="6" spans="1:8" ht="19" customHeight="1" x14ac:dyDescent="0.35">
      <c r="A6" s="96">
        <v>3</v>
      </c>
      <c r="B6" s="97">
        <v>1795</v>
      </c>
      <c r="C6" s="97">
        <v>305</v>
      </c>
      <c r="D6" s="98">
        <f t="shared" si="0"/>
        <v>0.85476190476190472</v>
      </c>
      <c r="E6" s="100">
        <f t="shared" si="1"/>
        <v>0.44444444444444436</v>
      </c>
    </row>
    <row r="7" spans="1:8" ht="19" customHeight="1" x14ac:dyDescent="0.35">
      <c r="A7" s="96">
        <v>4</v>
      </c>
      <c r="B7" s="97">
        <v>1907</v>
      </c>
      <c r="C7" s="97">
        <v>193</v>
      </c>
      <c r="D7" s="98">
        <f t="shared" si="0"/>
        <v>0.90809523809523807</v>
      </c>
      <c r="E7" s="100">
        <f t="shared" si="1"/>
        <v>0.36721311475409835</v>
      </c>
    </row>
    <row r="8" spans="1:8" ht="19" customHeight="1" x14ac:dyDescent="0.35">
      <c r="A8" s="96">
        <v>5</v>
      </c>
      <c r="B8" s="97">
        <v>1956</v>
      </c>
      <c r="C8" s="97">
        <v>144</v>
      </c>
      <c r="D8" s="98">
        <f t="shared" si="0"/>
        <v>0.93142857142857138</v>
      </c>
      <c r="E8" s="100">
        <f t="shared" si="1"/>
        <v>0.25388601036269404</v>
      </c>
    </row>
    <row r="9" spans="1:8" ht="19" customHeight="1" x14ac:dyDescent="0.35">
      <c r="A9" s="96">
        <v>6</v>
      </c>
      <c r="B9" s="97">
        <v>2013</v>
      </c>
      <c r="C9" s="97">
        <v>87</v>
      </c>
      <c r="D9" s="98">
        <f t="shared" si="0"/>
        <v>0.95857142857142852</v>
      </c>
      <c r="E9" s="100">
        <f t="shared" si="1"/>
        <v>0.39583333333333298</v>
      </c>
    </row>
    <row r="10" spans="1:8" ht="19" customHeight="1" x14ac:dyDescent="0.35">
      <c r="A10" s="101">
        <v>7</v>
      </c>
      <c r="B10" s="102">
        <v>2086</v>
      </c>
      <c r="C10" s="28">
        <v>14</v>
      </c>
      <c r="D10" s="103">
        <f t="shared" si="0"/>
        <v>0.99333333333333329</v>
      </c>
      <c r="E10" s="104">
        <f t="shared" si="1"/>
        <v>0.83908045977011414</v>
      </c>
    </row>
    <row r="11" spans="1:8" ht="19" customHeight="1" x14ac:dyDescent="0.35">
      <c r="A11" s="32" t="s">
        <v>10735</v>
      </c>
      <c r="B11" s="32"/>
      <c r="C11" s="32"/>
      <c r="D11" s="32"/>
      <c r="E11" s="32"/>
      <c r="F11" s="32"/>
      <c r="G11" s="32"/>
    </row>
    <row r="12" spans="1:8" ht="19" customHeight="1" x14ac:dyDescent="0.35">
      <c r="A12" s="28" t="s">
        <v>10721</v>
      </c>
      <c r="B12" s="22" t="s">
        <v>10729</v>
      </c>
    </row>
    <row r="13" spans="1:8" ht="19" customHeight="1" x14ac:dyDescent="0.35">
      <c r="A13" s="28" t="s">
        <v>10722</v>
      </c>
      <c r="B13" s="22" t="s">
        <v>10730</v>
      </c>
    </row>
    <row r="14" spans="1:8" ht="19" customHeight="1" x14ac:dyDescent="0.35">
      <c r="A14" s="28" t="s">
        <v>10723</v>
      </c>
      <c r="B14" s="22" t="s">
        <v>10731</v>
      </c>
    </row>
    <row r="15" spans="1:8" ht="19" customHeight="1" x14ac:dyDescent="0.35">
      <c r="A15" s="152" t="s">
        <v>10724</v>
      </c>
      <c r="B15" s="22" t="s">
        <v>10736</v>
      </c>
    </row>
    <row r="16" spans="1:8" ht="19" customHeight="1" x14ac:dyDescent="0.35">
      <c r="A16" s="22" t="s">
        <v>10727</v>
      </c>
      <c r="B16" s="22" t="s">
        <v>10733</v>
      </c>
    </row>
    <row r="17" spans="1:8" ht="19" customHeight="1" x14ac:dyDescent="0.35">
      <c r="A17" s="152" t="s">
        <v>10728</v>
      </c>
      <c r="B17" s="22" t="s">
        <v>10734</v>
      </c>
    </row>
    <row r="18" spans="1:8" ht="19" customHeight="1" x14ac:dyDescent="0.35">
      <c r="A18" s="22" t="s">
        <v>10726</v>
      </c>
      <c r="B18" s="22" t="s">
        <v>10732</v>
      </c>
    </row>
    <row r="19" spans="1:8" ht="19" customHeight="1" x14ac:dyDescent="0.35">
      <c r="A19" s="22" t="s">
        <v>10725</v>
      </c>
      <c r="B19" s="22" t="s">
        <v>11132</v>
      </c>
    </row>
    <row r="20" spans="1:8" ht="19" customHeight="1" x14ac:dyDescent="0.35">
      <c r="B20" s="22" t="s">
        <v>10851</v>
      </c>
    </row>
    <row r="21" spans="1:8" ht="19" customHeight="1" x14ac:dyDescent="0.35">
      <c r="A21" s="32" t="s">
        <v>2651</v>
      </c>
      <c r="B21" s="32"/>
      <c r="C21" s="32"/>
      <c r="D21" s="32"/>
      <c r="E21" s="32"/>
      <c r="F21" s="32"/>
      <c r="G21" s="32"/>
    </row>
    <row r="22" spans="1:8" ht="19" customHeight="1" x14ac:dyDescent="0.35">
      <c r="A22" s="22" t="s">
        <v>2649</v>
      </c>
      <c r="B22" s="22" t="s">
        <v>4414</v>
      </c>
    </row>
    <row r="23" spans="1:8" ht="19" customHeight="1" x14ac:dyDescent="0.35">
      <c r="A23" s="22" t="s">
        <v>2650</v>
      </c>
      <c r="B23" s="22" t="s">
        <v>7669</v>
      </c>
    </row>
    <row r="24" spans="1:8" ht="19" customHeight="1" x14ac:dyDescent="0.35">
      <c r="A24" s="22" t="s">
        <v>2648</v>
      </c>
      <c r="B24" s="22" t="s">
        <v>4415</v>
      </c>
    </row>
    <row r="25" spans="1:8" ht="19" customHeight="1" x14ac:dyDescent="0.35">
      <c r="A25" s="22" t="s">
        <v>2647</v>
      </c>
      <c r="B25" s="22" t="s">
        <v>10852</v>
      </c>
    </row>
    <row r="26" spans="1:8" ht="19" customHeight="1" x14ac:dyDescent="0.35">
      <c r="A26" s="22" t="s">
        <v>11193</v>
      </c>
      <c r="B26" s="22" t="s">
        <v>4413</v>
      </c>
    </row>
    <row r="27" spans="1:8" ht="19" customHeight="1" x14ac:dyDescent="0.35">
      <c r="A27" s="22" t="s">
        <v>2645</v>
      </c>
      <c r="B27" s="22" t="s">
        <v>4417</v>
      </c>
    </row>
    <row r="28" spans="1:8" ht="19" customHeight="1" x14ac:dyDescent="0.35">
      <c r="A28" s="22" t="s">
        <v>2646</v>
      </c>
      <c r="B28" s="22" t="s">
        <v>4416</v>
      </c>
    </row>
    <row r="29" spans="1:8" ht="19" customHeight="1" x14ac:dyDescent="0.35">
      <c r="A29" s="32" t="s">
        <v>6680</v>
      </c>
      <c r="B29" s="32"/>
      <c r="C29" s="32"/>
      <c r="D29" s="32"/>
      <c r="E29" s="32"/>
      <c r="F29" s="32"/>
      <c r="G29" s="32"/>
      <c r="H29" s="202" t="s">
        <v>11372</v>
      </c>
    </row>
    <row r="30" spans="1:8" ht="19" customHeight="1" x14ac:dyDescent="0.35">
      <c r="A30" s="160" t="s">
        <v>10860</v>
      </c>
      <c r="B30" s="22" t="s">
        <v>11183</v>
      </c>
      <c r="H30" s="30" t="s">
        <v>5196</v>
      </c>
    </row>
    <row r="31" spans="1:8" ht="19" customHeight="1" x14ac:dyDescent="0.35">
      <c r="A31" s="22" t="s">
        <v>10861</v>
      </c>
      <c r="B31" s="22" t="s">
        <v>11184</v>
      </c>
      <c r="H31" s="30" t="s">
        <v>8799</v>
      </c>
    </row>
    <row r="32" spans="1:8" ht="19" customHeight="1" x14ac:dyDescent="0.35">
      <c r="A32" s="22" t="s">
        <v>10862</v>
      </c>
      <c r="B32" s="22" t="s">
        <v>11192</v>
      </c>
      <c r="D32" s="30"/>
      <c r="H32" s="30" t="s">
        <v>4632</v>
      </c>
    </row>
    <row r="33" spans="1:9" ht="19" customHeight="1" x14ac:dyDescent="0.35">
      <c r="A33" s="22" t="s">
        <v>10863</v>
      </c>
      <c r="B33" s="22" t="s">
        <v>11185</v>
      </c>
      <c r="H33" s="30" t="s">
        <v>4991</v>
      </c>
    </row>
    <row r="34" spans="1:9" ht="19" customHeight="1" x14ac:dyDescent="0.35">
      <c r="A34" s="22" t="s">
        <v>10864</v>
      </c>
      <c r="B34" s="22" t="s">
        <v>11186</v>
      </c>
      <c r="D34" s="30"/>
      <c r="H34" s="30" t="s">
        <v>9425</v>
      </c>
    </row>
    <row r="35" spans="1:9" ht="19" customHeight="1" x14ac:dyDescent="0.35">
      <c r="A35" s="160" t="s">
        <v>10865</v>
      </c>
      <c r="B35" s="22" t="s">
        <v>11187</v>
      </c>
      <c r="H35" s="30" t="s">
        <v>10237</v>
      </c>
    </row>
    <row r="36" spans="1:9" ht="19" customHeight="1" x14ac:dyDescent="0.35">
      <c r="A36" s="22" t="s">
        <v>10866</v>
      </c>
      <c r="B36" s="22" t="s">
        <v>11188</v>
      </c>
      <c r="D36" s="30"/>
      <c r="H36" s="30" t="s">
        <v>4640</v>
      </c>
    </row>
    <row r="37" spans="1:9" ht="19" customHeight="1" x14ac:dyDescent="0.35">
      <c r="A37" s="22" t="s">
        <v>12546</v>
      </c>
      <c r="B37" s="22" t="s">
        <v>12545</v>
      </c>
      <c r="H37" s="6" t="s">
        <v>12544</v>
      </c>
      <c r="I37" s="30"/>
    </row>
    <row r="38" spans="1:9" ht="19" customHeight="1" x14ac:dyDescent="0.35">
      <c r="A38" s="22" t="s">
        <v>10867</v>
      </c>
      <c r="B38" s="22" t="s">
        <v>11189</v>
      </c>
      <c r="H38" s="30" t="s">
        <v>5201</v>
      </c>
    </row>
    <row r="39" spans="1:9" ht="19" customHeight="1" x14ac:dyDescent="0.35">
      <c r="A39" s="22" t="s">
        <v>10868</v>
      </c>
      <c r="B39" s="22" t="s">
        <v>11190</v>
      </c>
      <c r="D39" s="30"/>
      <c r="H39" s="30" t="s">
        <v>10870</v>
      </c>
    </row>
    <row r="40" spans="1:9" ht="19" customHeight="1" x14ac:dyDescent="0.35">
      <c r="A40" s="22" t="s">
        <v>10869</v>
      </c>
      <c r="B40" s="22" t="s">
        <v>11191</v>
      </c>
      <c r="H40" s="30" t="s">
        <v>10871</v>
      </c>
      <c r="I40" s="30"/>
    </row>
    <row r="41" spans="1:9" ht="19" customHeight="1" x14ac:dyDescent="0.35">
      <c r="A41" s="32" t="s">
        <v>598</v>
      </c>
      <c r="B41" s="32" t="s">
        <v>4791</v>
      </c>
      <c r="C41" s="32"/>
      <c r="D41" s="32"/>
      <c r="E41" s="32"/>
      <c r="F41" s="32"/>
      <c r="G41" s="32"/>
    </row>
    <row r="42" spans="1:9" ht="19" customHeight="1" x14ac:dyDescent="0.35">
      <c r="A42" s="22" t="s">
        <v>1999</v>
      </c>
      <c r="B42" s="22" t="s">
        <v>11561</v>
      </c>
      <c r="C42" s="22" t="s">
        <v>11562</v>
      </c>
      <c r="H42" s="30" t="s">
        <v>4958</v>
      </c>
    </row>
    <row r="43" spans="1:9" ht="19" customHeight="1" x14ac:dyDescent="0.35">
      <c r="A43" s="22" t="s">
        <v>600</v>
      </c>
      <c r="B43" s="22" t="s">
        <v>601</v>
      </c>
      <c r="C43" s="22" t="s">
        <v>602</v>
      </c>
      <c r="H43" s="30" t="s">
        <v>4407</v>
      </c>
    </row>
    <row r="44" spans="1:9" ht="19" customHeight="1" x14ac:dyDescent="0.35">
      <c r="A44" s="22" t="s">
        <v>599</v>
      </c>
      <c r="B44" s="22" t="s">
        <v>10378</v>
      </c>
      <c r="C44" s="22" t="s">
        <v>10379</v>
      </c>
      <c r="H44" s="30" t="s">
        <v>4406</v>
      </c>
    </row>
    <row r="45" spans="1:9" ht="19" customHeight="1" x14ac:dyDescent="0.35">
      <c r="A45" s="22" t="s">
        <v>603</v>
      </c>
      <c r="B45" s="22" t="s">
        <v>1437</v>
      </c>
      <c r="C45" s="22" t="s">
        <v>604</v>
      </c>
      <c r="H45" s="30" t="s">
        <v>4408</v>
      </c>
    </row>
    <row r="46" spans="1:9" ht="19" customHeight="1" x14ac:dyDescent="0.35">
      <c r="A46" s="22" t="s">
        <v>461</v>
      </c>
      <c r="B46" s="22" t="s">
        <v>9008</v>
      </c>
      <c r="C46" s="22" t="s">
        <v>9009</v>
      </c>
      <c r="H46" s="30" t="s">
        <v>5473</v>
      </c>
    </row>
    <row r="47" spans="1:9" ht="19" customHeight="1" x14ac:dyDescent="0.35">
      <c r="A47" s="22" t="s">
        <v>4363</v>
      </c>
      <c r="B47" s="22" t="s">
        <v>8906</v>
      </c>
      <c r="C47" s="22" t="s">
        <v>8907</v>
      </c>
      <c r="H47" s="30" t="s">
        <v>3959</v>
      </c>
    </row>
    <row r="48" spans="1:9" ht="19" customHeight="1" x14ac:dyDescent="0.35">
      <c r="A48" s="22" t="s">
        <v>605</v>
      </c>
      <c r="B48" s="22" t="s">
        <v>606</v>
      </c>
      <c r="C48" s="22" t="s">
        <v>607</v>
      </c>
      <c r="H48" s="30" t="s">
        <v>4409</v>
      </c>
    </row>
    <row r="49" spans="1:9" ht="19" customHeight="1" x14ac:dyDescent="0.35">
      <c r="A49" s="22" t="s">
        <v>608</v>
      </c>
      <c r="B49" s="22" t="s">
        <v>609</v>
      </c>
      <c r="C49" s="22" t="s">
        <v>610</v>
      </c>
      <c r="H49" s="30" t="s">
        <v>4410</v>
      </c>
    </row>
    <row r="50" spans="1:9" ht="19" customHeight="1" x14ac:dyDescent="0.35">
      <c r="A50" s="22" t="s">
        <v>611</v>
      </c>
      <c r="B50" s="22" t="s">
        <v>612</v>
      </c>
      <c r="C50" s="22" t="s">
        <v>613</v>
      </c>
      <c r="H50" s="30" t="s">
        <v>4411</v>
      </c>
    </row>
    <row r="51" spans="1:9" ht="19" customHeight="1" x14ac:dyDescent="0.35">
      <c r="A51" s="22" t="s">
        <v>2214</v>
      </c>
      <c r="B51" s="22" t="s">
        <v>614</v>
      </c>
      <c r="C51" s="22" t="s">
        <v>167</v>
      </c>
      <c r="H51" s="30" t="s">
        <v>4412</v>
      </c>
    </row>
    <row r="52" spans="1:9" ht="19" customHeight="1" x14ac:dyDescent="0.35">
      <c r="A52" s="22" t="s">
        <v>2340</v>
      </c>
      <c r="B52" s="22" t="s">
        <v>11254</v>
      </c>
      <c r="C52" s="22" t="s">
        <v>11255</v>
      </c>
      <c r="H52" s="30" t="s">
        <v>5543</v>
      </c>
      <c r="I52" s="30"/>
    </row>
    <row r="53" spans="1:9" ht="19" customHeight="1" x14ac:dyDescent="0.35">
      <c r="A53" s="22" t="s">
        <v>2584</v>
      </c>
      <c r="B53" s="22" t="s">
        <v>11564</v>
      </c>
      <c r="C53" s="22" t="s">
        <v>11563</v>
      </c>
      <c r="H53" s="30" t="s">
        <v>5401</v>
      </c>
      <c r="I53" s="30"/>
    </row>
    <row r="54" spans="1:9" ht="19" customHeight="1" x14ac:dyDescent="0.35">
      <c r="A54" s="32" t="s">
        <v>12664</v>
      </c>
      <c r="H54" s="30"/>
    </row>
    <row r="55" spans="1:9" ht="19" customHeight="1" x14ac:dyDescent="0.35">
      <c r="A55" s="22" t="s">
        <v>12666</v>
      </c>
      <c r="B55" s="22" t="s">
        <v>12667</v>
      </c>
      <c r="H55" s="6" t="s">
        <v>12665</v>
      </c>
      <c r="I55" s="30"/>
    </row>
    <row r="56" spans="1:9" ht="19" customHeight="1" x14ac:dyDescent="0.35">
      <c r="I56" s="30"/>
    </row>
    <row r="58" spans="1:9" ht="19" customHeight="1" x14ac:dyDescent="0.35">
      <c r="A58" s="32" t="s">
        <v>12589</v>
      </c>
      <c r="B58" s="32"/>
      <c r="C58" s="32"/>
      <c r="D58" s="32"/>
      <c r="E58" s="32"/>
      <c r="F58" s="32"/>
      <c r="G58" s="32"/>
      <c r="H58" s="30"/>
    </row>
    <row r="59" spans="1:9" ht="19" customHeight="1" x14ac:dyDescent="0.35">
      <c r="A59" s="22" t="s">
        <v>12587</v>
      </c>
      <c r="B59" s="22" t="s">
        <v>12593</v>
      </c>
      <c r="C59" s="22" t="s">
        <v>12588</v>
      </c>
      <c r="D59" s="22" t="s">
        <v>12625</v>
      </c>
      <c r="E59" s="22" t="s">
        <v>12662</v>
      </c>
      <c r="H59" s="30"/>
    </row>
    <row r="60" spans="1:9" ht="19" customHeight="1" x14ac:dyDescent="0.35">
      <c r="H60" s="30"/>
      <c r="I60" s="30"/>
    </row>
    <row r="61" spans="1:9" ht="19" customHeight="1" x14ac:dyDescent="0.35">
      <c r="A61" s="44" t="s">
        <v>4623</v>
      </c>
      <c r="B61" s="15"/>
      <c r="C61" s="15"/>
      <c r="D61" s="15"/>
      <c r="E61" s="15"/>
      <c r="F61" s="15"/>
      <c r="G61" s="15"/>
      <c r="H61" s="30"/>
      <c r="I61" s="30"/>
    </row>
    <row r="62" spans="1:9" ht="19" customHeight="1" x14ac:dyDescent="0.35">
      <c r="A62" s="22" t="s">
        <v>683</v>
      </c>
      <c r="B62" s="22" t="s">
        <v>685</v>
      </c>
      <c r="C62" s="22" t="s">
        <v>703</v>
      </c>
      <c r="D62" s="22" t="s">
        <v>688</v>
      </c>
      <c r="E62" s="22" t="s">
        <v>708</v>
      </c>
      <c r="H62" s="30"/>
      <c r="I62" s="30"/>
    </row>
    <row r="63" spans="1:9" ht="19" customHeight="1" x14ac:dyDescent="0.35">
      <c r="A63" s="22" t="s">
        <v>671</v>
      </c>
      <c r="B63" s="22" t="s">
        <v>682</v>
      </c>
      <c r="C63" s="22" t="s">
        <v>694</v>
      </c>
      <c r="D63" s="22" t="s">
        <v>713</v>
      </c>
      <c r="E63" s="22" t="s">
        <v>680</v>
      </c>
      <c r="H63" s="30"/>
      <c r="I63" s="30"/>
    </row>
    <row r="64" spans="1:9" ht="19" customHeight="1" x14ac:dyDescent="0.35">
      <c r="A64" s="22" t="s">
        <v>7670</v>
      </c>
      <c r="B64" s="22" t="s">
        <v>700</v>
      </c>
      <c r="C64" s="22" t="s">
        <v>687</v>
      </c>
      <c r="D64" s="22" t="s">
        <v>696</v>
      </c>
      <c r="E64" s="22" t="s">
        <v>691</v>
      </c>
      <c r="H64" s="36"/>
    </row>
    <row r="65" spans="1:8" ht="19" customHeight="1" x14ac:dyDescent="0.35">
      <c r="A65" s="22" t="s">
        <v>7671</v>
      </c>
      <c r="B65" s="22" t="s">
        <v>672</v>
      </c>
      <c r="C65" s="22" t="s">
        <v>2761</v>
      </c>
      <c r="D65" s="22" t="s">
        <v>709</v>
      </c>
      <c r="E65" s="22" t="s">
        <v>676</v>
      </c>
      <c r="H65" s="36"/>
    </row>
    <row r="66" spans="1:8" ht="19" customHeight="1" x14ac:dyDescent="0.35">
      <c r="A66" s="22" t="s">
        <v>689</v>
      </c>
      <c r="B66" s="22" t="s">
        <v>681</v>
      </c>
      <c r="C66" s="22" t="s">
        <v>697</v>
      </c>
      <c r="D66" s="22" t="s">
        <v>1469</v>
      </c>
      <c r="E66" s="22" t="s">
        <v>679</v>
      </c>
      <c r="H66" s="36"/>
    </row>
    <row r="67" spans="1:8" ht="19" customHeight="1" x14ac:dyDescent="0.35">
      <c r="A67" s="22" t="s">
        <v>695</v>
      </c>
      <c r="B67" s="22" t="s">
        <v>673</v>
      </c>
      <c r="C67" s="22" t="s">
        <v>675</v>
      </c>
      <c r="D67" s="22" t="s">
        <v>690</v>
      </c>
      <c r="E67" s="22" t="s">
        <v>699</v>
      </c>
      <c r="H67" s="36"/>
    </row>
    <row r="68" spans="1:8" ht="19" customHeight="1" x14ac:dyDescent="0.35">
      <c r="A68" s="22" t="s">
        <v>669</v>
      </c>
      <c r="B68" s="22" t="s">
        <v>712</v>
      </c>
      <c r="C68" s="22" t="s">
        <v>711</v>
      </c>
      <c r="D68" s="22" t="s">
        <v>677</v>
      </c>
      <c r="E68" s="22" t="s">
        <v>706</v>
      </c>
    </row>
    <row r="69" spans="1:8" ht="19" customHeight="1" x14ac:dyDescent="0.35">
      <c r="A69" s="22" t="s">
        <v>678</v>
      </c>
      <c r="B69" s="22" t="s">
        <v>674</v>
      </c>
      <c r="C69" s="22" t="s">
        <v>668</v>
      </c>
      <c r="D69" s="22" t="s">
        <v>684</v>
      </c>
      <c r="E69" s="22" t="s">
        <v>407</v>
      </c>
    </row>
    <row r="70" spans="1:8" ht="19" customHeight="1" x14ac:dyDescent="0.35">
      <c r="A70" s="22" t="s">
        <v>707</v>
      </c>
      <c r="B70" s="22" t="s">
        <v>714</v>
      </c>
      <c r="C70" s="22" t="s">
        <v>692</v>
      </c>
      <c r="D70" s="22" t="s">
        <v>701</v>
      </c>
      <c r="E70" s="22" t="s">
        <v>670</v>
      </c>
      <c r="H70" s="36"/>
    </row>
    <row r="71" spans="1:8" ht="19" customHeight="1" x14ac:dyDescent="0.35">
      <c r="A71" s="22" t="s">
        <v>686</v>
      </c>
      <c r="B71" s="22" t="s">
        <v>704</v>
      </c>
      <c r="C71" s="22" t="s">
        <v>710</v>
      </c>
      <c r="D71" s="22" t="s">
        <v>693</v>
      </c>
      <c r="E71" s="22" t="s">
        <v>702</v>
      </c>
      <c r="H71" s="36"/>
    </row>
    <row r="72" spans="1:8" ht="19" customHeight="1" x14ac:dyDescent="0.35">
      <c r="A72" s="22" t="s">
        <v>705</v>
      </c>
      <c r="E72" s="22" t="s">
        <v>698</v>
      </c>
      <c r="H72" s="36"/>
    </row>
    <row r="73" spans="1:8" ht="19" customHeight="1" x14ac:dyDescent="0.35">
      <c r="A73" s="22" t="s">
        <v>6778</v>
      </c>
      <c r="H73" s="36"/>
    </row>
    <row r="74" spans="1:8" ht="19" customHeight="1" x14ac:dyDescent="0.35">
      <c r="A74" s="22" t="s">
        <v>6779</v>
      </c>
      <c r="H74" s="80"/>
    </row>
    <row r="75" spans="1:8" ht="19" customHeight="1" x14ac:dyDescent="0.35">
      <c r="A75" s="32" t="s">
        <v>12602</v>
      </c>
      <c r="B75" s="32"/>
      <c r="C75" s="32"/>
      <c r="D75" s="32"/>
      <c r="E75" s="32"/>
      <c r="F75" s="32"/>
      <c r="G75" s="32"/>
      <c r="H75" s="6" t="s">
        <v>12601</v>
      </c>
    </row>
    <row r="76" spans="1:8" ht="19" customHeight="1" x14ac:dyDescent="0.35">
      <c r="A76" s="22" t="s">
        <v>12603</v>
      </c>
      <c r="B76" s="22" t="s">
        <v>12604</v>
      </c>
    </row>
    <row r="77" spans="1:8" ht="19" customHeight="1" x14ac:dyDescent="0.35">
      <c r="A77" s="32" t="s">
        <v>12004</v>
      </c>
      <c r="B77" s="32"/>
      <c r="C77" s="32"/>
      <c r="D77" s="32"/>
      <c r="E77" s="32"/>
      <c r="F77" s="32"/>
      <c r="G77" s="32"/>
    </row>
    <row r="78" spans="1:8" ht="19" customHeight="1" x14ac:dyDescent="0.35">
      <c r="A78" s="22" t="s">
        <v>6682</v>
      </c>
      <c r="B78" s="22" t="s">
        <v>6683</v>
      </c>
      <c r="H78" s="30" t="s">
        <v>8789</v>
      </c>
    </row>
    <row r="79" spans="1:8" ht="19" customHeight="1" x14ac:dyDescent="0.35">
      <c r="H79" s="36"/>
    </row>
    <row r="80" spans="1:8" ht="19" customHeight="1" x14ac:dyDescent="0.35">
      <c r="H80" s="36"/>
    </row>
    <row r="81" spans="1:7" ht="19" customHeight="1" x14ac:dyDescent="0.35">
      <c r="A81" s="44" t="s">
        <v>8902</v>
      </c>
      <c r="B81" s="15">
        <f>COUNTA(A82:A749)</f>
        <v>14</v>
      </c>
      <c r="C81" s="15"/>
      <c r="D81" s="15"/>
      <c r="E81" s="15"/>
      <c r="F81" s="15"/>
      <c r="G81" s="15"/>
    </row>
    <row r="83" spans="1:7" ht="19" customHeight="1" x14ac:dyDescent="0.35">
      <c r="A83" s="22" t="s">
        <v>2215</v>
      </c>
      <c r="B83" s="42" t="s">
        <v>7993</v>
      </c>
      <c r="C83" s="30" t="s">
        <v>3575</v>
      </c>
    </row>
    <row r="84" spans="1:7" ht="19" customHeight="1" x14ac:dyDescent="0.35">
      <c r="A84" s="22" t="s">
        <v>6327</v>
      </c>
      <c r="B84" s="42" t="s">
        <v>7797</v>
      </c>
      <c r="C84" s="30" t="s">
        <v>6326</v>
      </c>
    </row>
    <row r="85" spans="1:7" ht="19" customHeight="1" x14ac:dyDescent="0.35">
      <c r="A85" s="22" t="s">
        <v>3855</v>
      </c>
      <c r="B85" s="42" t="s">
        <v>11799</v>
      </c>
      <c r="C85" s="30" t="s">
        <v>3856</v>
      </c>
    </row>
    <row r="86" spans="1:7" ht="19" customHeight="1" x14ac:dyDescent="0.35">
      <c r="A86" s="22" t="s">
        <v>2549</v>
      </c>
      <c r="B86" s="42" t="s">
        <v>7762</v>
      </c>
      <c r="C86" s="30" t="s">
        <v>2972</v>
      </c>
    </row>
    <row r="87" spans="1:7" ht="19" customHeight="1" x14ac:dyDescent="0.35">
      <c r="A87" s="160" t="s">
        <v>6317</v>
      </c>
      <c r="B87" s="42" t="s">
        <v>8542</v>
      </c>
      <c r="C87" s="30" t="s">
        <v>6316</v>
      </c>
    </row>
    <row r="88" spans="1:7" ht="19" customHeight="1" x14ac:dyDescent="0.35">
      <c r="A88" s="160" t="s">
        <v>542</v>
      </c>
      <c r="B88" s="42" t="s">
        <v>8710</v>
      </c>
      <c r="C88" s="30" t="s">
        <v>5688</v>
      </c>
    </row>
    <row r="89" spans="1:7" ht="19" customHeight="1" x14ac:dyDescent="0.35">
      <c r="A89" s="160" t="s">
        <v>1127</v>
      </c>
      <c r="B89" s="42" t="s">
        <v>7985</v>
      </c>
      <c r="C89" s="30" t="s">
        <v>5649</v>
      </c>
    </row>
    <row r="90" spans="1:7" ht="19" customHeight="1" x14ac:dyDescent="0.35">
      <c r="A90" s="160" t="s">
        <v>111</v>
      </c>
      <c r="B90" s="42" t="s">
        <v>9097</v>
      </c>
      <c r="C90" s="30" t="s">
        <v>2922</v>
      </c>
    </row>
    <row r="91" spans="1:7" ht="19" customHeight="1" x14ac:dyDescent="0.35">
      <c r="A91" s="160" t="s">
        <v>2354</v>
      </c>
      <c r="B91" s="42" t="s">
        <v>8735</v>
      </c>
      <c r="C91" s="30" t="s">
        <v>5670</v>
      </c>
    </row>
    <row r="92" spans="1:7" ht="19" customHeight="1" x14ac:dyDescent="0.35">
      <c r="A92" s="160" t="s">
        <v>2366</v>
      </c>
      <c r="B92" s="42" t="s">
        <v>9096</v>
      </c>
      <c r="C92" s="30" t="s">
        <v>5677</v>
      </c>
    </row>
    <row r="93" spans="1:7" ht="19" customHeight="1" x14ac:dyDescent="0.35">
      <c r="A93" s="160" t="s">
        <v>2377</v>
      </c>
      <c r="B93" s="42" t="s">
        <v>8709</v>
      </c>
      <c r="C93" s="30" t="s">
        <v>5684</v>
      </c>
    </row>
    <row r="94" spans="1:7" ht="19" customHeight="1" x14ac:dyDescent="0.35">
      <c r="A94" s="160" t="s">
        <v>1001</v>
      </c>
      <c r="B94" s="42" t="s">
        <v>8217</v>
      </c>
      <c r="C94" s="30" t="s">
        <v>5712</v>
      </c>
    </row>
    <row r="95" spans="1:7" ht="19" customHeight="1" x14ac:dyDescent="0.35">
      <c r="A95" s="22" t="s">
        <v>991</v>
      </c>
      <c r="B95" s="42" t="s">
        <v>11044</v>
      </c>
      <c r="C95" s="30" t="s">
        <v>5708</v>
      </c>
    </row>
    <row r="96" spans="1:7" ht="19" customHeight="1" x14ac:dyDescent="0.35">
      <c r="A96" s="160" t="s">
        <v>4724</v>
      </c>
      <c r="B96" s="42" t="s">
        <v>4796</v>
      </c>
      <c r="C96" s="30" t="s">
        <v>4723</v>
      </c>
    </row>
  </sheetData>
  <phoneticPr fontId="0" type="noConversion"/>
  <conditionalFormatting sqref="A47">
    <cfRule type="duplicateValues" dxfId="407" priority="765"/>
    <cfRule type="duplicateValues" dxfId="406" priority="766"/>
  </conditionalFormatting>
  <conditionalFormatting sqref="A83">
    <cfRule type="duplicateValues" dxfId="405" priority="7"/>
    <cfRule type="duplicateValues" dxfId="404" priority="8"/>
  </conditionalFormatting>
  <conditionalFormatting sqref="A87">
    <cfRule type="duplicateValues" dxfId="403" priority="3"/>
    <cfRule type="duplicateValues" dxfId="402" priority="4"/>
  </conditionalFormatting>
  <conditionalFormatting sqref="A96">
    <cfRule type="duplicateValues" dxfId="401" priority="1"/>
    <cfRule type="duplicateValues" dxfId="400" priority="2"/>
  </conditionalFormatting>
  <hyperlinks>
    <hyperlink ref="H32" r:id="rId1" xr:uid="{4FC75B8E-1063-4BF8-8311-4D5C8BC7460F}"/>
    <hyperlink ref="H36" r:id="rId2" xr:uid="{94A30F78-4D3E-4B1E-8358-01B6974B98B7}"/>
    <hyperlink ref="H44" r:id="rId3" xr:uid="{F9E9DCE5-5428-4FD9-BC01-F183D8A437CA}"/>
    <hyperlink ref="H43" r:id="rId4" xr:uid="{DA68993D-004A-4B02-B8A2-CBF90A0E3E3F}"/>
    <hyperlink ref="H45" r:id="rId5" xr:uid="{31394D7C-4E80-436D-B67B-244DCDFCAF7C}"/>
    <hyperlink ref="H48" r:id="rId6" xr:uid="{BC69A3E4-04A6-4348-95E6-CC989AF5E678}"/>
    <hyperlink ref="H49" r:id="rId7" xr:uid="{8246122D-1621-41AE-9A9F-38078B1D719F}"/>
    <hyperlink ref="H50" r:id="rId8" xr:uid="{CEEAF927-6889-4B15-AEFA-16C436C7050F}"/>
    <hyperlink ref="H51" r:id="rId9" xr:uid="{ED857FE8-53B1-4888-942C-26BA67C0AF06}"/>
    <hyperlink ref="H33" r:id="rId10" xr:uid="{195FE21E-8405-45C3-A1A0-E864691C5217}"/>
    <hyperlink ref="H30" r:id="rId11" xr:uid="{B2678ACC-B86F-4DB6-9FB7-3C1B57ED30DA}"/>
    <hyperlink ref="H38" r:id="rId12" xr:uid="{44B5C2C4-6533-4777-8DF3-D4D356C858FA}"/>
    <hyperlink ref="H31" r:id="rId13" xr:uid="{31D20662-5554-4AC1-9103-716E1674415F}"/>
    <hyperlink ref="H47" r:id="rId14" xr:uid="{52168029-EA43-4E9E-B4A4-4F8D47760462}"/>
    <hyperlink ref="H46" r:id="rId15" xr:uid="{31339C02-663A-4D1C-A87E-9F314BED8463}"/>
    <hyperlink ref="H42" r:id="rId16" xr:uid="{3448F9E6-0C5A-4227-BC54-4AA43C94B6CA}"/>
    <hyperlink ref="H34" r:id="rId17" xr:uid="{DD7FC9B7-869E-482D-8B85-FF467681D59F}"/>
    <hyperlink ref="H35" r:id="rId18" xr:uid="{F1CB2F1C-7B03-4B27-8B98-1165B093AB44}"/>
    <hyperlink ref="H39" r:id="rId19" xr:uid="{9A207937-FC22-4F54-9A05-C4938C2B4BAF}"/>
    <hyperlink ref="H40" r:id="rId20" xr:uid="{21334611-CB37-4CC3-A3CD-F9AA432D2B7A}"/>
    <hyperlink ref="H52" r:id="rId21" display="https://www.dictionary.com/browse/translucent?s=t" xr:uid="{7103164F-DE2F-4C53-ADBE-87BD2653DC6E}"/>
    <hyperlink ref="H29" r:id="rId22" xr:uid="{E207DA7F-31FE-471B-BE7A-8E5D3A137F81}"/>
    <hyperlink ref="H53" r:id="rId23" display="https://www.dictionary.com/browse/venerable?s=t" xr:uid="{2A9635A9-1A6B-4AC4-8E96-66BC8D9C45C1}"/>
    <hyperlink ref="H78" r:id="rId24" xr:uid="{2493F92B-6FB7-44BC-9DD5-AF6F3C09A51F}"/>
    <hyperlink ref="H37" r:id="rId25" xr:uid="{16CB375E-9599-4380-B21E-32B08794F24A}"/>
    <hyperlink ref="H75" r:id="rId26" xr:uid="{95290F48-C43D-4606-ADDC-896893DC515B}"/>
    <hyperlink ref="C83" r:id="rId27" xr:uid="{56EB1369-4B47-43D4-B9E4-CB2A506E877F}"/>
    <hyperlink ref="C89" r:id="rId28" display="https://www.dictionary.com/browse/sordid?s=t" xr:uid="{5B166990-2594-4124-95DF-73C97D419D48}"/>
    <hyperlink ref="C85" r:id="rId29" xr:uid="{F20AE354-C39E-4EAA-AA38-19B2CA9160E4}"/>
    <hyperlink ref="C84" r:id="rId30" xr:uid="{98BFBE5C-6F6E-47EA-B381-24DD0D9D8E43}"/>
    <hyperlink ref="C91" r:id="rId31" display="https://www.dictionary.com/browse/denigrate?s=t" xr:uid="{BD09A187-B88E-49AA-8B5B-6A48012B3A79}"/>
    <hyperlink ref="H55" r:id="rId32" xr:uid="{1F242946-343D-4B98-AE1E-C945B9CC1DF5}"/>
    <hyperlink ref="C88" r:id="rId33" display="https://www.dictionary.com/browse/vitriolic?s=t" xr:uid="{6DBBD7C2-7780-42A3-A94E-CC34F80A63DD}"/>
    <hyperlink ref="C86" r:id="rId34" xr:uid="{2EC21757-ADAD-4236-AF2F-85018D9309E4}"/>
    <hyperlink ref="C87" r:id="rId35" xr:uid="{37F9DC68-8924-4916-BD5A-A6F9FE2E6BA7}"/>
    <hyperlink ref="C90" r:id="rId36" xr:uid="{B3910615-6901-468F-BE13-B4AE0B6DA8BF}"/>
    <hyperlink ref="C93" r:id="rId37" display="https://www.dictionary.com/browse/reproach?s=t" xr:uid="{83EF14C7-67C4-459F-94DE-6ADC498A7779}"/>
    <hyperlink ref="C92" r:id="rId38" display="https://www.dictionary.com/browse/objurgate?s=t" xr:uid="{B876D48D-5E32-437C-B065-841BA935322B}"/>
    <hyperlink ref="C94" r:id="rId39" display="https://www.dictionary.com/browse/rebuff?s=t" xr:uid="{16897604-B5AB-447C-BE50-D490A2A6221C}"/>
    <hyperlink ref="C95" r:id="rId40" display="https://www.dictionary.com/browse/cashier?s=t" xr:uid="{7CEC0488-6E1B-444E-88D3-D5FF5905504B}"/>
    <hyperlink ref="C96" r:id="rId41" xr:uid="{86CFFEBB-287C-42F6-BE3E-69CC9943F99D}"/>
  </hyperlinks>
  <pageMargins left="0.75" right="0.75" top="1" bottom="1" header="0.5" footer="0.5"/>
  <pageSetup orientation="portrait" horizontalDpi="120" verticalDpi="6" r:id="rId4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4BBE4-83A7-4193-89BD-5C41D05594ED}">
  <dimension ref="A1:AI2815"/>
  <sheetViews>
    <sheetView workbookViewId="0">
      <pane ySplit="1" topLeftCell="A914" activePane="bottomLeft" state="frozen"/>
      <selection activeCell="A2501" sqref="A2501"/>
      <selection pane="bottomLeft" activeCell="A926" sqref="A926"/>
    </sheetView>
  </sheetViews>
  <sheetFormatPr defaultColWidth="9.23046875" defaultRowHeight="17.5" x14ac:dyDescent="0.35"/>
  <cols>
    <col min="1" max="1" width="34.3046875" style="22" bestFit="1" customWidth="1"/>
    <col min="2" max="2" width="93.3046875" style="22" customWidth="1"/>
    <col min="3" max="3" width="7.84375" style="22" customWidth="1"/>
    <col min="4" max="4" width="4.07421875" style="22" customWidth="1"/>
    <col min="5" max="16384" width="9.23046875" style="22"/>
  </cols>
  <sheetData>
    <row r="1" spans="1:3" ht="19" customHeight="1" x14ac:dyDescent="0.35">
      <c r="A1" s="33">
        <f>COUNTIF(A160:A5534,"*")-156</f>
        <v>2500</v>
      </c>
      <c r="B1" s="34" t="s">
        <v>6095</v>
      </c>
      <c r="C1" s="15" t="s">
        <v>2762</v>
      </c>
    </row>
    <row r="2" spans="1:3" ht="19" customHeight="1" x14ac:dyDescent="0.35">
      <c r="A2" s="35" t="s">
        <v>4316</v>
      </c>
    </row>
    <row r="3" spans="1:3" ht="19" customHeight="1" x14ac:dyDescent="0.35">
      <c r="A3" s="22" t="s">
        <v>174</v>
      </c>
    </row>
    <row r="4" spans="1:3" ht="19" customHeight="1" x14ac:dyDescent="0.35">
      <c r="A4" s="22" t="s">
        <v>4368</v>
      </c>
      <c r="B4" s="22" t="s">
        <v>4369</v>
      </c>
    </row>
    <row r="5" spans="1:3" ht="19" customHeight="1" x14ac:dyDescent="0.35">
      <c r="A5" s="22" t="s">
        <v>4368</v>
      </c>
      <c r="B5" s="22" t="s">
        <v>4370</v>
      </c>
    </row>
    <row r="6" spans="1:3" ht="19" customHeight="1" x14ac:dyDescent="0.35">
      <c r="A6" s="22" t="s">
        <v>4371</v>
      </c>
      <c r="B6" s="22" t="s">
        <v>4372</v>
      </c>
    </row>
    <row r="7" spans="1:3" ht="19" customHeight="1" x14ac:dyDescent="0.35">
      <c r="A7" s="22" t="s">
        <v>4371</v>
      </c>
      <c r="B7" s="22" t="s">
        <v>4373</v>
      </c>
    </row>
    <row r="8" spans="1:3" ht="19" customHeight="1" x14ac:dyDescent="0.35">
      <c r="A8" s="22" t="s">
        <v>4371</v>
      </c>
      <c r="B8" s="22" t="s">
        <v>4374</v>
      </c>
    </row>
    <row r="9" spans="1:3" ht="19" customHeight="1" x14ac:dyDescent="0.35">
      <c r="A9" s="22" t="s">
        <v>4371</v>
      </c>
      <c r="B9" s="22" t="s">
        <v>4375</v>
      </c>
    </row>
    <row r="10" spans="1:3" ht="19" customHeight="1" x14ac:dyDescent="0.35">
      <c r="A10" s="22" t="s">
        <v>1999</v>
      </c>
    </row>
    <row r="11" spans="1:3" ht="19" customHeight="1" x14ac:dyDescent="0.35">
      <c r="A11" s="22" t="s">
        <v>6640</v>
      </c>
    </row>
    <row r="12" spans="1:3" ht="19" customHeight="1" x14ac:dyDescent="0.35">
      <c r="A12" s="22" t="s">
        <v>2569</v>
      </c>
    </row>
    <row r="13" spans="1:3" ht="19" customHeight="1" x14ac:dyDescent="0.35">
      <c r="A13" s="22" t="s">
        <v>2000</v>
      </c>
    </row>
    <row r="14" spans="1:3" ht="19" customHeight="1" x14ac:dyDescent="0.35">
      <c r="A14" s="22" t="s">
        <v>6641</v>
      </c>
    </row>
    <row r="15" spans="1:3" ht="19" customHeight="1" x14ac:dyDescent="0.35">
      <c r="A15" s="22" t="s">
        <v>2001</v>
      </c>
    </row>
    <row r="16" spans="1:3" ht="19" customHeight="1" x14ac:dyDescent="0.35">
      <c r="A16" s="22" t="s">
        <v>4910</v>
      </c>
    </row>
    <row r="17" spans="1:2" ht="19" customHeight="1" x14ac:dyDescent="0.35">
      <c r="A17" s="22" t="s">
        <v>2570</v>
      </c>
    </row>
    <row r="18" spans="1:2" ht="19" customHeight="1" x14ac:dyDescent="0.35">
      <c r="A18" s="22" t="s">
        <v>2571</v>
      </c>
    </row>
    <row r="19" spans="1:2" ht="19" customHeight="1" x14ac:dyDescent="0.35">
      <c r="A19" s="22" t="s">
        <v>2002</v>
      </c>
    </row>
    <row r="20" spans="1:2" ht="19" customHeight="1" x14ac:dyDescent="0.35">
      <c r="A20" s="22" t="s">
        <v>4247</v>
      </c>
    </row>
    <row r="21" spans="1:2" ht="19" customHeight="1" x14ac:dyDescent="0.35">
      <c r="A21" s="22" t="s">
        <v>2003</v>
      </c>
    </row>
    <row r="22" spans="1:2" ht="19" customHeight="1" x14ac:dyDescent="0.35">
      <c r="A22" s="22" t="s">
        <v>2004</v>
      </c>
    </row>
    <row r="23" spans="1:2" ht="19" customHeight="1" x14ac:dyDescent="0.35">
      <c r="A23" s="22" t="s">
        <v>2005</v>
      </c>
    </row>
    <row r="24" spans="1:2" ht="19" customHeight="1" x14ac:dyDescent="0.35">
      <c r="A24" s="22" t="s">
        <v>4428</v>
      </c>
    </row>
    <row r="25" spans="1:2" ht="19" customHeight="1" x14ac:dyDescent="0.35">
      <c r="A25" s="22" t="s">
        <v>2006</v>
      </c>
    </row>
    <row r="26" spans="1:2" ht="19" customHeight="1" x14ac:dyDescent="0.35">
      <c r="A26" s="22" t="s">
        <v>2007</v>
      </c>
    </row>
    <row r="27" spans="1:2" ht="19" customHeight="1" x14ac:dyDescent="0.35">
      <c r="A27" s="22" t="s">
        <v>2008</v>
      </c>
    </row>
    <row r="28" spans="1:2" ht="19" customHeight="1" x14ac:dyDescent="0.35">
      <c r="A28" s="22" t="s">
        <v>2009</v>
      </c>
    </row>
    <row r="29" spans="1:2" ht="19" customHeight="1" x14ac:dyDescent="0.35">
      <c r="A29" s="22" t="s">
        <v>4376</v>
      </c>
      <c r="B29" s="22" t="s">
        <v>4377</v>
      </c>
    </row>
    <row r="30" spans="1:2" ht="19" customHeight="1" x14ac:dyDescent="0.35">
      <c r="A30" s="22" t="s">
        <v>4376</v>
      </c>
      <c r="B30" s="22" t="s">
        <v>4378</v>
      </c>
    </row>
    <row r="31" spans="1:2" ht="19" customHeight="1" x14ac:dyDescent="0.35">
      <c r="A31" s="22" t="s">
        <v>4376</v>
      </c>
      <c r="B31" s="22" t="s">
        <v>4649</v>
      </c>
    </row>
    <row r="32" spans="1:2" ht="19" customHeight="1" x14ac:dyDescent="0.35">
      <c r="A32" s="22" t="s">
        <v>4376</v>
      </c>
      <c r="B32" s="22" t="s">
        <v>4379</v>
      </c>
    </row>
    <row r="33" spans="1:2" ht="19" customHeight="1" x14ac:dyDescent="0.35">
      <c r="A33" s="22" t="s">
        <v>4376</v>
      </c>
      <c r="B33" s="22" t="s">
        <v>4380</v>
      </c>
    </row>
    <row r="34" spans="1:2" ht="19" customHeight="1" x14ac:dyDescent="0.35">
      <c r="A34" s="22" t="s">
        <v>2010</v>
      </c>
    </row>
    <row r="35" spans="1:2" ht="19" customHeight="1" x14ac:dyDescent="0.35">
      <c r="A35" s="22" t="s">
        <v>4381</v>
      </c>
      <c r="B35" s="22" t="s">
        <v>4372</v>
      </c>
    </row>
    <row r="36" spans="1:2" ht="19" customHeight="1" x14ac:dyDescent="0.35">
      <c r="A36" s="22" t="s">
        <v>4381</v>
      </c>
      <c r="B36" s="22" t="s">
        <v>4382</v>
      </c>
    </row>
    <row r="37" spans="1:2" ht="19" customHeight="1" x14ac:dyDescent="0.35">
      <c r="A37" s="22" t="s">
        <v>4381</v>
      </c>
      <c r="B37" s="22" t="s">
        <v>4383</v>
      </c>
    </row>
    <row r="38" spans="1:2" ht="19" customHeight="1" x14ac:dyDescent="0.35">
      <c r="A38" s="22" t="s">
        <v>4381</v>
      </c>
      <c r="B38" s="22" t="s">
        <v>4384</v>
      </c>
    </row>
    <row r="39" spans="1:2" ht="19" customHeight="1" x14ac:dyDescent="0.35">
      <c r="A39" s="22" t="s">
        <v>4381</v>
      </c>
      <c r="B39" s="22" t="s">
        <v>6675</v>
      </c>
    </row>
    <row r="40" spans="1:2" ht="19" customHeight="1" x14ac:dyDescent="0.35">
      <c r="A40" s="22" t="s">
        <v>4381</v>
      </c>
      <c r="B40" s="22" t="s">
        <v>4385</v>
      </c>
    </row>
    <row r="41" spans="1:2" ht="19" customHeight="1" x14ac:dyDescent="0.35">
      <c r="A41" s="22" t="s">
        <v>4381</v>
      </c>
      <c r="B41" s="22" t="s">
        <v>4386</v>
      </c>
    </row>
    <row r="42" spans="1:2" ht="19" customHeight="1" x14ac:dyDescent="0.35">
      <c r="A42" s="22" t="s">
        <v>4381</v>
      </c>
      <c r="B42" s="22" t="s">
        <v>164</v>
      </c>
    </row>
    <row r="43" spans="1:2" ht="19" customHeight="1" x14ac:dyDescent="0.35">
      <c r="A43" s="22" t="s">
        <v>4381</v>
      </c>
      <c r="B43" s="22" t="s">
        <v>4387</v>
      </c>
    </row>
    <row r="44" spans="1:2" ht="19" customHeight="1" x14ac:dyDescent="0.35">
      <c r="A44" s="22" t="s">
        <v>4381</v>
      </c>
      <c r="B44" s="22" t="s">
        <v>4388</v>
      </c>
    </row>
    <row r="45" spans="1:2" ht="19" customHeight="1" x14ac:dyDescent="0.35">
      <c r="A45" s="22" t="s">
        <v>4263</v>
      </c>
    </row>
    <row r="46" spans="1:2" ht="19" customHeight="1" x14ac:dyDescent="0.35">
      <c r="A46" s="22" t="s">
        <v>2011</v>
      </c>
    </row>
    <row r="47" spans="1:2" ht="19" customHeight="1" x14ac:dyDescent="0.35">
      <c r="A47" s="22" t="s">
        <v>2012</v>
      </c>
    </row>
    <row r="48" spans="1:2" ht="19" customHeight="1" x14ac:dyDescent="0.35">
      <c r="A48" s="22" t="s">
        <v>2013</v>
      </c>
    </row>
    <row r="49" spans="1:1" ht="19" customHeight="1" x14ac:dyDescent="0.35">
      <c r="A49" s="22" t="s">
        <v>2014</v>
      </c>
    </row>
    <row r="50" spans="1:1" ht="19" customHeight="1" x14ac:dyDescent="0.35">
      <c r="A50" s="22" t="s">
        <v>4332</v>
      </c>
    </row>
    <row r="51" spans="1:1" ht="19" customHeight="1" x14ac:dyDescent="0.35">
      <c r="A51" s="22" t="s">
        <v>2015</v>
      </c>
    </row>
    <row r="52" spans="1:1" ht="19" customHeight="1" x14ac:dyDescent="0.35">
      <c r="A52" s="22" t="s">
        <v>1428</v>
      </c>
    </row>
    <row r="53" spans="1:1" ht="19" customHeight="1" x14ac:dyDescent="0.35">
      <c r="A53" s="22" t="s">
        <v>2016</v>
      </c>
    </row>
    <row r="54" spans="1:1" ht="19" customHeight="1" x14ac:dyDescent="0.35">
      <c r="A54" s="22" t="s">
        <v>2017</v>
      </c>
    </row>
    <row r="55" spans="1:1" ht="19" customHeight="1" x14ac:dyDescent="0.35">
      <c r="A55" s="22" t="s">
        <v>1429</v>
      </c>
    </row>
    <row r="56" spans="1:1" ht="19" customHeight="1" x14ac:dyDescent="0.35">
      <c r="A56" s="22" t="s">
        <v>2731</v>
      </c>
    </row>
    <row r="57" spans="1:1" ht="19" customHeight="1" x14ac:dyDescent="0.35">
      <c r="A57" s="22" t="s">
        <v>2018</v>
      </c>
    </row>
    <row r="58" spans="1:1" ht="19" customHeight="1" x14ac:dyDescent="0.35">
      <c r="A58" s="22" t="s">
        <v>2019</v>
      </c>
    </row>
    <row r="59" spans="1:1" ht="19" customHeight="1" x14ac:dyDescent="0.35">
      <c r="A59" s="22" t="s">
        <v>2020</v>
      </c>
    </row>
    <row r="60" spans="1:1" ht="19" customHeight="1" x14ac:dyDescent="0.35">
      <c r="A60" s="22" t="s">
        <v>4252</v>
      </c>
    </row>
    <row r="61" spans="1:1" ht="19" customHeight="1" x14ac:dyDescent="0.35">
      <c r="A61" s="22" t="s">
        <v>2021</v>
      </c>
    </row>
    <row r="62" spans="1:1" ht="19" customHeight="1" x14ac:dyDescent="0.35">
      <c r="A62" s="22" t="s">
        <v>4367</v>
      </c>
    </row>
    <row r="63" spans="1:1" ht="19" customHeight="1" x14ac:dyDescent="0.35">
      <c r="A63" s="22" t="s">
        <v>2022</v>
      </c>
    </row>
    <row r="64" spans="1:1" ht="19" customHeight="1" x14ac:dyDescent="0.35">
      <c r="A64" s="22" t="s">
        <v>2023</v>
      </c>
    </row>
    <row r="65" spans="1:2" ht="19" customHeight="1" x14ac:dyDescent="0.35">
      <c r="A65" s="22" t="s">
        <v>4967</v>
      </c>
    </row>
    <row r="66" spans="1:2" ht="19" customHeight="1" x14ac:dyDescent="0.35">
      <c r="A66" s="22" t="s">
        <v>4258</v>
      </c>
    </row>
    <row r="67" spans="1:2" ht="19" customHeight="1" x14ac:dyDescent="0.35">
      <c r="A67" s="22" t="s">
        <v>2024</v>
      </c>
    </row>
    <row r="68" spans="1:2" ht="19" customHeight="1" x14ac:dyDescent="0.35">
      <c r="A68" s="22" t="s">
        <v>2025</v>
      </c>
    </row>
    <row r="69" spans="1:2" ht="19" customHeight="1" x14ac:dyDescent="0.35">
      <c r="A69" s="22" t="s">
        <v>2026</v>
      </c>
    </row>
    <row r="70" spans="1:2" ht="19" customHeight="1" x14ac:dyDescent="0.35">
      <c r="A70" s="22" t="s">
        <v>4401</v>
      </c>
    </row>
    <row r="71" spans="1:2" ht="19" customHeight="1" x14ac:dyDescent="0.35">
      <c r="A71" s="22" t="s">
        <v>7294</v>
      </c>
    </row>
    <row r="72" spans="1:2" ht="19" customHeight="1" x14ac:dyDescent="0.35">
      <c r="A72" s="22" t="s">
        <v>2027</v>
      </c>
    </row>
    <row r="73" spans="1:2" ht="19" customHeight="1" x14ac:dyDescent="0.35">
      <c r="A73" s="22" t="s">
        <v>4389</v>
      </c>
      <c r="B73" s="22" t="s">
        <v>4374</v>
      </c>
    </row>
    <row r="74" spans="1:2" ht="19" customHeight="1" x14ac:dyDescent="0.35">
      <c r="A74" s="22" t="s">
        <v>4389</v>
      </c>
      <c r="B74" s="22" t="s">
        <v>4375</v>
      </c>
    </row>
    <row r="75" spans="1:2" ht="19" customHeight="1" x14ac:dyDescent="0.35">
      <c r="A75" s="22" t="s">
        <v>1430</v>
      </c>
    </row>
    <row r="76" spans="1:2" ht="19" customHeight="1" x14ac:dyDescent="0.35">
      <c r="A76" s="22" t="s">
        <v>2028</v>
      </c>
    </row>
    <row r="77" spans="1:2" ht="19" customHeight="1" x14ac:dyDescent="0.35">
      <c r="A77" s="22" t="s">
        <v>2029</v>
      </c>
    </row>
    <row r="78" spans="1:2" ht="19" customHeight="1" x14ac:dyDescent="0.35">
      <c r="A78" s="22" t="s">
        <v>4320</v>
      </c>
    </row>
    <row r="79" spans="1:2" ht="19" customHeight="1" x14ac:dyDescent="0.35">
      <c r="A79" s="22" t="s">
        <v>4261</v>
      </c>
    </row>
    <row r="80" spans="1:2" ht="19" customHeight="1" x14ac:dyDescent="0.35">
      <c r="A80" s="22" t="s">
        <v>2030</v>
      </c>
    </row>
    <row r="81" spans="1:2" ht="19" customHeight="1" x14ac:dyDescent="0.35">
      <c r="A81" s="22" t="s">
        <v>2031</v>
      </c>
    </row>
    <row r="82" spans="1:2" ht="19" customHeight="1" x14ac:dyDescent="0.35">
      <c r="A82" s="22" t="s">
        <v>1152</v>
      </c>
    </row>
    <row r="83" spans="1:2" ht="19" customHeight="1" x14ac:dyDescent="0.35">
      <c r="A83" s="22" t="s">
        <v>4289</v>
      </c>
    </row>
    <row r="84" spans="1:2" ht="19" customHeight="1" x14ac:dyDescent="0.35">
      <c r="A84" s="22" t="s">
        <v>1153</v>
      </c>
    </row>
    <row r="85" spans="1:2" ht="19" customHeight="1" x14ac:dyDescent="0.35">
      <c r="A85" s="22" t="s">
        <v>4532</v>
      </c>
    </row>
    <row r="86" spans="1:2" ht="19" customHeight="1" x14ac:dyDescent="0.35">
      <c r="A86" s="22" t="s">
        <v>1154</v>
      </c>
    </row>
    <row r="87" spans="1:2" ht="19" customHeight="1" x14ac:dyDescent="0.35">
      <c r="A87" s="22" t="s">
        <v>1155</v>
      </c>
    </row>
    <row r="88" spans="1:2" ht="19" customHeight="1" x14ac:dyDescent="0.35">
      <c r="A88" s="22" t="s">
        <v>3032</v>
      </c>
    </row>
    <row r="89" spans="1:2" ht="19" customHeight="1" x14ac:dyDescent="0.35">
      <c r="A89" s="22" t="s">
        <v>1156</v>
      </c>
    </row>
    <row r="90" spans="1:2" ht="19" customHeight="1" x14ac:dyDescent="0.35">
      <c r="A90" s="22" t="s">
        <v>1157</v>
      </c>
    </row>
    <row r="91" spans="1:2" ht="19" customHeight="1" x14ac:dyDescent="0.35">
      <c r="A91" s="22" t="s">
        <v>1158</v>
      </c>
    </row>
    <row r="92" spans="1:2" ht="19" customHeight="1" x14ac:dyDescent="0.35">
      <c r="A92" s="22" t="s">
        <v>4338</v>
      </c>
    </row>
    <row r="93" spans="1:2" ht="19" customHeight="1" x14ac:dyDescent="0.35">
      <c r="A93" s="22" t="s">
        <v>1431</v>
      </c>
    </row>
    <row r="94" spans="1:2" ht="19" customHeight="1" x14ac:dyDescent="0.35">
      <c r="A94" s="22" t="s">
        <v>1159</v>
      </c>
    </row>
    <row r="95" spans="1:2" ht="19" customHeight="1" x14ac:dyDescent="0.35">
      <c r="A95" s="22" t="s">
        <v>4390</v>
      </c>
      <c r="B95" s="22" t="s">
        <v>4391</v>
      </c>
    </row>
    <row r="96" spans="1:2" ht="19" customHeight="1" x14ac:dyDescent="0.35">
      <c r="A96" s="22" t="s">
        <v>4390</v>
      </c>
      <c r="B96" s="22" t="s">
        <v>6090</v>
      </c>
    </row>
    <row r="97" spans="1:2" ht="19" customHeight="1" x14ac:dyDescent="0.35">
      <c r="A97" s="22" t="s">
        <v>4390</v>
      </c>
      <c r="B97" s="22" t="s">
        <v>4392</v>
      </c>
    </row>
    <row r="98" spans="1:2" ht="19" customHeight="1" x14ac:dyDescent="0.35">
      <c r="A98" s="22" t="s">
        <v>4390</v>
      </c>
      <c r="B98" s="22" t="s">
        <v>4393</v>
      </c>
    </row>
    <row r="99" spans="1:2" ht="19" customHeight="1" x14ac:dyDescent="0.35">
      <c r="A99" s="22" t="s">
        <v>4390</v>
      </c>
      <c r="B99" s="22" t="s">
        <v>4394</v>
      </c>
    </row>
    <row r="100" spans="1:2" ht="19" customHeight="1" x14ac:dyDescent="0.35">
      <c r="A100" s="22" t="s">
        <v>1160</v>
      </c>
    </row>
    <row r="101" spans="1:2" ht="19" customHeight="1" x14ac:dyDescent="0.35">
      <c r="A101" s="22" t="s">
        <v>1161</v>
      </c>
    </row>
    <row r="102" spans="1:2" ht="19" customHeight="1" x14ac:dyDescent="0.35">
      <c r="A102" s="22" t="s">
        <v>1162</v>
      </c>
      <c r="B102" s="22" t="s">
        <v>4372</v>
      </c>
    </row>
    <row r="103" spans="1:2" ht="19" customHeight="1" x14ac:dyDescent="0.35">
      <c r="A103" s="22" t="s">
        <v>1162</v>
      </c>
      <c r="B103" s="22" t="s">
        <v>8563</v>
      </c>
    </row>
    <row r="104" spans="1:2" ht="19" customHeight="1" x14ac:dyDescent="0.35">
      <c r="A104" s="22" t="s">
        <v>1163</v>
      </c>
    </row>
    <row r="105" spans="1:2" ht="19" customHeight="1" x14ac:dyDescent="0.35">
      <c r="A105" s="22" t="s">
        <v>1164</v>
      </c>
    </row>
    <row r="106" spans="1:2" ht="19" customHeight="1" x14ac:dyDescent="0.35">
      <c r="A106" s="22" t="s">
        <v>1165</v>
      </c>
    </row>
    <row r="107" spans="1:2" ht="19" customHeight="1" x14ac:dyDescent="0.35">
      <c r="A107" s="22" t="s">
        <v>1166</v>
      </c>
    </row>
    <row r="108" spans="1:2" ht="19" customHeight="1" x14ac:dyDescent="0.35">
      <c r="A108" s="22" t="s">
        <v>4395</v>
      </c>
    </row>
    <row r="109" spans="1:2" ht="19" customHeight="1" x14ac:dyDescent="0.35">
      <c r="A109" s="22" t="s">
        <v>4353</v>
      </c>
    </row>
    <row r="110" spans="1:2" ht="19" customHeight="1" x14ac:dyDescent="0.35">
      <c r="A110" s="22" t="s">
        <v>1167</v>
      </c>
    </row>
    <row r="111" spans="1:2" ht="19" customHeight="1" x14ac:dyDescent="0.35">
      <c r="A111" s="22" t="s">
        <v>6234</v>
      </c>
    </row>
    <row r="112" spans="1:2" ht="19" customHeight="1" x14ac:dyDescent="0.35">
      <c r="A112" s="22" t="s">
        <v>1168</v>
      </c>
    </row>
    <row r="113" spans="1:2" ht="19" customHeight="1" x14ac:dyDescent="0.35">
      <c r="A113" s="22" t="s">
        <v>4396</v>
      </c>
    </row>
    <row r="114" spans="1:2" ht="19" customHeight="1" x14ac:dyDescent="0.35">
      <c r="A114" s="22" t="s">
        <v>1169</v>
      </c>
    </row>
    <row r="115" spans="1:2" ht="19" customHeight="1" x14ac:dyDescent="0.35">
      <c r="A115" s="22" t="s">
        <v>1170</v>
      </c>
    </row>
    <row r="116" spans="1:2" ht="19" customHeight="1" x14ac:dyDescent="0.35">
      <c r="A116" s="22" t="s">
        <v>1171</v>
      </c>
    </row>
    <row r="117" spans="1:2" ht="19" customHeight="1" x14ac:dyDescent="0.35">
      <c r="A117" s="22" t="s">
        <v>1172</v>
      </c>
    </row>
    <row r="118" spans="1:2" ht="19" customHeight="1" x14ac:dyDescent="0.35">
      <c r="A118" s="22" t="s">
        <v>1432</v>
      </c>
    </row>
    <row r="119" spans="1:2" ht="19" customHeight="1" x14ac:dyDescent="0.35">
      <c r="A119" s="22" t="s">
        <v>1173</v>
      </c>
    </row>
    <row r="120" spans="1:2" ht="19" customHeight="1" x14ac:dyDescent="0.35">
      <c r="A120" s="22" t="s">
        <v>1174</v>
      </c>
    </row>
    <row r="121" spans="1:2" ht="19" customHeight="1" x14ac:dyDescent="0.35">
      <c r="A121" s="22" t="s">
        <v>1175</v>
      </c>
    </row>
    <row r="122" spans="1:2" ht="19" customHeight="1" x14ac:dyDescent="0.35">
      <c r="A122" s="22" t="s">
        <v>1176</v>
      </c>
    </row>
    <row r="123" spans="1:2" ht="19" customHeight="1" x14ac:dyDescent="0.35">
      <c r="A123" s="22" t="s">
        <v>4397</v>
      </c>
      <c r="B123" s="22" t="s">
        <v>4372</v>
      </c>
    </row>
    <row r="124" spans="1:2" ht="19" customHeight="1" x14ac:dyDescent="0.35">
      <c r="A124" s="22" t="s">
        <v>4397</v>
      </c>
      <c r="B124" s="22" t="s">
        <v>4398</v>
      </c>
    </row>
    <row r="125" spans="1:2" ht="19" customHeight="1" x14ac:dyDescent="0.35">
      <c r="A125" s="22" t="s">
        <v>1177</v>
      </c>
    </row>
    <row r="126" spans="1:2" ht="19" customHeight="1" x14ac:dyDescent="0.35">
      <c r="A126" s="22" t="s">
        <v>1178</v>
      </c>
    </row>
    <row r="127" spans="1:2" ht="19" customHeight="1" x14ac:dyDescent="0.35">
      <c r="A127" s="22" t="s">
        <v>1179</v>
      </c>
    </row>
    <row r="128" spans="1:2" ht="19" customHeight="1" x14ac:dyDescent="0.35">
      <c r="A128" s="22" t="s">
        <v>1437</v>
      </c>
    </row>
    <row r="129" spans="1:1" ht="19" customHeight="1" x14ac:dyDescent="0.35">
      <c r="A129" s="22" t="s">
        <v>1438</v>
      </c>
    </row>
    <row r="130" spans="1:1" ht="19" customHeight="1" x14ac:dyDescent="0.35">
      <c r="A130" s="22" t="s">
        <v>1439</v>
      </c>
    </row>
    <row r="131" spans="1:1" ht="19" customHeight="1" x14ac:dyDescent="0.35">
      <c r="A131" s="22" t="s">
        <v>1440</v>
      </c>
    </row>
    <row r="132" spans="1:1" ht="19" customHeight="1" x14ac:dyDescent="0.35">
      <c r="A132" s="22" t="s">
        <v>160</v>
      </c>
    </row>
    <row r="133" spans="1:1" ht="19" customHeight="1" x14ac:dyDescent="0.35">
      <c r="A133" s="22" t="s">
        <v>161</v>
      </c>
    </row>
    <row r="134" spans="1:1" ht="19" customHeight="1" x14ac:dyDescent="0.35">
      <c r="A134" s="22" t="s">
        <v>162</v>
      </c>
    </row>
    <row r="135" spans="1:1" ht="19" customHeight="1" x14ac:dyDescent="0.35">
      <c r="A135" s="22" t="s">
        <v>163</v>
      </c>
    </row>
    <row r="136" spans="1:1" ht="19" customHeight="1" x14ac:dyDescent="0.35">
      <c r="A136" s="22" t="s">
        <v>165</v>
      </c>
    </row>
    <row r="137" spans="1:1" ht="19" customHeight="1" x14ac:dyDescent="0.35">
      <c r="A137" s="22" t="s">
        <v>166</v>
      </c>
    </row>
    <row r="138" spans="1:1" ht="19" customHeight="1" x14ac:dyDescent="0.35">
      <c r="A138" s="22" t="s">
        <v>1433</v>
      </c>
    </row>
    <row r="139" spans="1:1" ht="19" customHeight="1" x14ac:dyDescent="0.35">
      <c r="A139" s="22" t="s">
        <v>168</v>
      </c>
    </row>
    <row r="140" spans="1:1" ht="19" customHeight="1" x14ac:dyDescent="0.35">
      <c r="A140" s="22" t="s">
        <v>169</v>
      </c>
    </row>
    <row r="141" spans="1:1" ht="19" customHeight="1" x14ac:dyDescent="0.35">
      <c r="A141" s="22" t="s">
        <v>170</v>
      </c>
    </row>
    <row r="142" spans="1:1" ht="19" customHeight="1" x14ac:dyDescent="0.35">
      <c r="A142" s="22" t="s">
        <v>1434</v>
      </c>
    </row>
    <row r="143" spans="1:1" ht="19" customHeight="1" x14ac:dyDescent="0.35">
      <c r="A143" s="22" t="s">
        <v>171</v>
      </c>
    </row>
    <row r="144" spans="1:1" ht="19" customHeight="1" x14ac:dyDescent="0.35">
      <c r="A144" s="22" t="s">
        <v>4291</v>
      </c>
    </row>
    <row r="145" spans="1:2" ht="19" customHeight="1" x14ac:dyDescent="0.35">
      <c r="A145" s="22" t="s">
        <v>1435</v>
      </c>
    </row>
    <row r="146" spans="1:2" ht="19" customHeight="1" x14ac:dyDescent="0.35">
      <c r="A146" s="22" t="s">
        <v>4399</v>
      </c>
      <c r="B146" s="22" t="s">
        <v>4372</v>
      </c>
    </row>
    <row r="147" spans="1:2" ht="19" customHeight="1" x14ac:dyDescent="0.35">
      <c r="A147" s="22" t="s">
        <v>4399</v>
      </c>
      <c r="B147" s="22" t="s">
        <v>4370</v>
      </c>
    </row>
    <row r="148" spans="1:2" ht="19" customHeight="1" x14ac:dyDescent="0.35">
      <c r="A148" s="22" t="s">
        <v>4399</v>
      </c>
      <c r="B148" s="22" t="s">
        <v>4400</v>
      </c>
    </row>
    <row r="149" spans="1:2" ht="19" customHeight="1" x14ac:dyDescent="0.35">
      <c r="A149" s="22" t="s">
        <v>4392</v>
      </c>
      <c r="B149" s="22" t="s">
        <v>8253</v>
      </c>
    </row>
    <row r="150" spans="1:2" ht="19" customHeight="1" x14ac:dyDescent="0.35">
      <c r="A150" s="22" t="s">
        <v>4392</v>
      </c>
      <c r="B150" s="22" t="s">
        <v>8254</v>
      </c>
    </row>
    <row r="151" spans="1:2" ht="19" customHeight="1" x14ac:dyDescent="0.35">
      <c r="A151" s="22" t="s">
        <v>4392</v>
      </c>
      <c r="B151" s="22" t="s">
        <v>8255</v>
      </c>
    </row>
    <row r="152" spans="1:2" ht="19" customHeight="1" x14ac:dyDescent="0.35">
      <c r="A152" s="22" t="s">
        <v>4250</v>
      </c>
    </row>
    <row r="153" spans="1:2" ht="19" customHeight="1" x14ac:dyDescent="0.35">
      <c r="A153" s="22" t="s">
        <v>4282</v>
      </c>
    </row>
    <row r="154" spans="1:2" ht="19" customHeight="1" x14ac:dyDescent="0.35">
      <c r="A154" s="22" t="s">
        <v>2716</v>
      </c>
    </row>
    <row r="155" spans="1:2" ht="19" customHeight="1" x14ac:dyDescent="0.35">
      <c r="A155" s="22" t="s">
        <v>1436</v>
      </c>
    </row>
    <row r="156" spans="1:2" ht="19" customHeight="1" x14ac:dyDescent="0.35">
      <c r="A156" s="22" t="s">
        <v>4257</v>
      </c>
    </row>
    <row r="157" spans="1:2" ht="19" customHeight="1" x14ac:dyDescent="0.35">
      <c r="A157" s="22" t="s">
        <v>172</v>
      </c>
    </row>
    <row r="158" spans="1:2" ht="19" customHeight="1" x14ac:dyDescent="0.35">
      <c r="A158" s="22" t="s">
        <v>173</v>
      </c>
    </row>
    <row r="159" spans="1:2" ht="19" customHeight="1" x14ac:dyDescent="0.35">
      <c r="A159" s="15"/>
      <c r="B159" s="31" t="s">
        <v>4527</v>
      </c>
    </row>
    <row r="160" spans="1:2" ht="19" customHeight="1" x14ac:dyDescent="0.35">
      <c r="A160" s="32" t="s">
        <v>175</v>
      </c>
      <c r="B160" s="32"/>
    </row>
    <row r="161" spans="1:4" ht="19" customHeight="1" x14ac:dyDescent="0.35">
      <c r="A161" s="22" t="s">
        <v>176</v>
      </c>
      <c r="B161" s="22" t="s">
        <v>10981</v>
      </c>
      <c r="C161" s="30" t="s">
        <v>5275</v>
      </c>
      <c r="D161" s="30" t="s">
        <v>10918</v>
      </c>
    </row>
    <row r="162" spans="1:4" ht="19" customHeight="1" x14ac:dyDescent="0.35">
      <c r="A162" s="22" t="s">
        <v>177</v>
      </c>
      <c r="B162" s="22" t="s">
        <v>178</v>
      </c>
      <c r="C162" s="30" t="s">
        <v>5276</v>
      </c>
    </row>
    <row r="163" spans="1:4" ht="19" customHeight="1" x14ac:dyDescent="0.35">
      <c r="A163" s="22" t="s">
        <v>6253</v>
      </c>
      <c r="B163" s="22" t="s">
        <v>6650</v>
      </c>
      <c r="C163" s="30" t="s">
        <v>6252</v>
      </c>
    </row>
    <row r="164" spans="1:4" ht="19" customHeight="1" x14ac:dyDescent="0.35">
      <c r="A164" s="22" t="s">
        <v>179</v>
      </c>
      <c r="B164" s="22" t="s">
        <v>4293</v>
      </c>
      <c r="C164" s="30" t="s">
        <v>5278</v>
      </c>
    </row>
    <row r="165" spans="1:4" ht="19" customHeight="1" x14ac:dyDescent="0.35">
      <c r="A165" s="22" t="s">
        <v>180</v>
      </c>
      <c r="B165" s="22" t="s">
        <v>181</v>
      </c>
      <c r="C165" s="30" t="s">
        <v>5279</v>
      </c>
    </row>
    <row r="166" spans="1:4" ht="19" customHeight="1" x14ac:dyDescent="0.35">
      <c r="A166" s="22" t="s">
        <v>182</v>
      </c>
      <c r="B166" s="22" t="s">
        <v>12594</v>
      </c>
      <c r="C166" s="30" t="s">
        <v>5280</v>
      </c>
    </row>
    <row r="167" spans="1:4" ht="19" customHeight="1" x14ac:dyDescent="0.35">
      <c r="A167" s="32" t="s">
        <v>2693</v>
      </c>
      <c r="B167" s="32"/>
    </row>
    <row r="168" spans="1:4" ht="19" customHeight="1" x14ac:dyDescent="0.35">
      <c r="A168" s="22" t="s">
        <v>183</v>
      </c>
      <c r="B168" s="22" t="s">
        <v>184</v>
      </c>
      <c r="C168" s="30" t="s">
        <v>5281</v>
      </c>
    </row>
    <row r="169" spans="1:4" ht="19" customHeight="1" x14ac:dyDescent="0.35">
      <c r="A169" s="22" t="s">
        <v>185</v>
      </c>
      <c r="B169" s="22" t="s">
        <v>11517</v>
      </c>
      <c r="C169" s="30" t="s">
        <v>5282</v>
      </c>
    </row>
    <row r="170" spans="1:4" ht="19" customHeight="1" x14ac:dyDescent="0.35">
      <c r="A170" s="22" t="s">
        <v>2416</v>
      </c>
      <c r="B170" s="22" t="s">
        <v>4747</v>
      </c>
      <c r="C170" s="30" t="s">
        <v>5283</v>
      </c>
    </row>
    <row r="171" spans="1:4" ht="19" customHeight="1" x14ac:dyDescent="0.35">
      <c r="A171" s="22" t="s">
        <v>2767</v>
      </c>
      <c r="B171" s="22" t="s">
        <v>186</v>
      </c>
      <c r="C171" s="30" t="s">
        <v>4275</v>
      </c>
    </row>
    <row r="172" spans="1:4" ht="19" customHeight="1" x14ac:dyDescent="0.35">
      <c r="A172" s="22" t="s">
        <v>5198</v>
      </c>
      <c r="B172" s="22" t="s">
        <v>7984</v>
      </c>
      <c r="C172" s="30" t="s">
        <v>5197</v>
      </c>
    </row>
    <row r="173" spans="1:4" ht="19" customHeight="1" x14ac:dyDescent="0.35">
      <c r="A173" s="22" t="s">
        <v>187</v>
      </c>
      <c r="B173" s="22" t="s">
        <v>7688</v>
      </c>
      <c r="C173" s="30" t="s">
        <v>5284</v>
      </c>
    </row>
    <row r="174" spans="1:4" ht="19" customHeight="1" x14ac:dyDescent="0.35">
      <c r="A174" s="22" t="s">
        <v>188</v>
      </c>
      <c r="B174" s="22" t="s">
        <v>2768</v>
      </c>
      <c r="C174" s="30" t="s">
        <v>5285</v>
      </c>
    </row>
    <row r="175" spans="1:4" ht="19" customHeight="1" x14ac:dyDescent="0.35">
      <c r="A175" s="22" t="s">
        <v>5119</v>
      </c>
      <c r="B175" s="22" t="s">
        <v>8067</v>
      </c>
      <c r="C175" s="30" t="s">
        <v>5120</v>
      </c>
    </row>
    <row r="176" spans="1:4" ht="19" customHeight="1" x14ac:dyDescent="0.35">
      <c r="A176" s="22" t="s">
        <v>6343</v>
      </c>
      <c r="B176" s="22" t="s">
        <v>6344</v>
      </c>
      <c r="C176" s="30" t="s">
        <v>6342</v>
      </c>
    </row>
    <row r="177" spans="1:3" ht="19" customHeight="1" x14ac:dyDescent="0.35">
      <c r="A177" s="22" t="s">
        <v>1922</v>
      </c>
      <c r="B177" s="22" t="s">
        <v>4947</v>
      </c>
      <c r="C177" s="30" t="s">
        <v>4812</v>
      </c>
    </row>
    <row r="178" spans="1:3" ht="19" customHeight="1" x14ac:dyDescent="0.35">
      <c r="A178" s="22" t="s">
        <v>4</v>
      </c>
      <c r="B178" s="22" t="s">
        <v>5</v>
      </c>
      <c r="C178" s="30" t="s">
        <v>5286</v>
      </c>
    </row>
    <row r="179" spans="1:3" ht="19" customHeight="1" x14ac:dyDescent="0.35">
      <c r="A179" s="22" t="s">
        <v>5047</v>
      </c>
      <c r="B179" s="22" t="s">
        <v>5048</v>
      </c>
      <c r="C179" s="30" t="s">
        <v>5046</v>
      </c>
    </row>
    <row r="180" spans="1:3" ht="19" customHeight="1" x14ac:dyDescent="0.35">
      <c r="A180" s="22" t="s">
        <v>189</v>
      </c>
      <c r="B180" s="22" t="s">
        <v>4969</v>
      </c>
      <c r="C180" s="30" t="s">
        <v>5287</v>
      </c>
    </row>
    <row r="181" spans="1:3" ht="19" customHeight="1" x14ac:dyDescent="0.35">
      <c r="A181" s="22" t="s">
        <v>190</v>
      </c>
      <c r="B181" s="22" t="s">
        <v>8691</v>
      </c>
      <c r="C181" s="30" t="s">
        <v>5288</v>
      </c>
    </row>
    <row r="182" spans="1:3" ht="19" customHeight="1" x14ac:dyDescent="0.35">
      <c r="A182" s="22" t="s">
        <v>1568</v>
      </c>
      <c r="B182" s="22" t="s">
        <v>10241</v>
      </c>
      <c r="C182" s="30" t="s">
        <v>5289</v>
      </c>
    </row>
    <row r="183" spans="1:3" ht="19" customHeight="1" x14ac:dyDescent="0.35">
      <c r="A183" s="22" t="s">
        <v>6</v>
      </c>
      <c r="B183" s="22" t="s">
        <v>7</v>
      </c>
      <c r="C183" s="30" t="s">
        <v>5290</v>
      </c>
    </row>
    <row r="184" spans="1:3" ht="19" customHeight="1" x14ac:dyDescent="0.35">
      <c r="A184" s="22" t="s">
        <v>5216</v>
      </c>
      <c r="B184" s="22" t="s">
        <v>11526</v>
      </c>
      <c r="C184" s="30" t="s">
        <v>5217</v>
      </c>
    </row>
    <row r="185" spans="1:3" ht="19" customHeight="1" x14ac:dyDescent="0.35">
      <c r="A185" s="22" t="s">
        <v>191</v>
      </c>
      <c r="B185" s="22" t="s">
        <v>192</v>
      </c>
      <c r="C185" s="30" t="s">
        <v>5291</v>
      </c>
    </row>
    <row r="186" spans="1:3" ht="19" customHeight="1" x14ac:dyDescent="0.35">
      <c r="A186" s="32" t="s">
        <v>2694</v>
      </c>
      <c r="B186" s="32"/>
    </row>
    <row r="187" spans="1:3" ht="19" customHeight="1" x14ac:dyDescent="0.35">
      <c r="A187" s="22" t="s">
        <v>2640</v>
      </c>
      <c r="B187" s="36" t="s">
        <v>7885</v>
      </c>
      <c r="C187" s="30" t="s">
        <v>4215</v>
      </c>
    </row>
    <row r="188" spans="1:3" ht="19" customHeight="1" x14ac:dyDescent="0.35">
      <c r="A188" s="28" t="s">
        <v>10044</v>
      </c>
      <c r="B188" s="22" t="s">
        <v>10080</v>
      </c>
      <c r="C188" s="30" t="s">
        <v>10079</v>
      </c>
    </row>
    <row r="189" spans="1:3" ht="19" customHeight="1" x14ac:dyDescent="0.35">
      <c r="A189" s="22" t="s">
        <v>193</v>
      </c>
      <c r="B189" s="22" t="s">
        <v>4492</v>
      </c>
      <c r="C189" s="30" t="s">
        <v>5292</v>
      </c>
    </row>
    <row r="190" spans="1:3" ht="19" customHeight="1" x14ac:dyDescent="0.35">
      <c r="A190" s="22" t="s">
        <v>194</v>
      </c>
      <c r="B190" s="22" t="s">
        <v>195</v>
      </c>
      <c r="C190" s="30" t="s">
        <v>5293</v>
      </c>
    </row>
    <row r="191" spans="1:3" ht="19" customHeight="1" x14ac:dyDescent="0.35">
      <c r="A191" s="22" t="s">
        <v>196</v>
      </c>
      <c r="B191" s="22" t="s">
        <v>8314</v>
      </c>
      <c r="C191" s="30" t="s">
        <v>5294</v>
      </c>
    </row>
    <row r="192" spans="1:3" ht="19" customHeight="1" x14ac:dyDescent="0.35">
      <c r="A192" s="22" t="s">
        <v>197</v>
      </c>
      <c r="B192" s="22" t="s">
        <v>2769</v>
      </c>
      <c r="C192" s="30" t="s">
        <v>5295</v>
      </c>
    </row>
    <row r="193" spans="1:5" ht="19" customHeight="1" x14ac:dyDescent="0.35">
      <c r="A193" s="22" t="s">
        <v>5176</v>
      </c>
      <c r="B193" s="22" t="s">
        <v>7021</v>
      </c>
      <c r="C193" s="30" t="s">
        <v>5175</v>
      </c>
    </row>
    <row r="194" spans="1:5" ht="19" customHeight="1" x14ac:dyDescent="0.35">
      <c r="A194" s="22" t="s">
        <v>1313</v>
      </c>
      <c r="B194" s="22" t="s">
        <v>11637</v>
      </c>
      <c r="C194" s="30" t="s">
        <v>5296</v>
      </c>
    </row>
    <row r="195" spans="1:5" ht="19" customHeight="1" x14ac:dyDescent="0.35">
      <c r="A195" s="22" t="s">
        <v>199</v>
      </c>
      <c r="B195" s="22" t="s">
        <v>200</v>
      </c>
      <c r="C195" s="30" t="s">
        <v>5297</v>
      </c>
    </row>
    <row r="196" spans="1:5" ht="19" customHeight="1" x14ac:dyDescent="0.35">
      <c r="A196" s="22" t="s">
        <v>201</v>
      </c>
      <c r="B196" s="22" t="s">
        <v>4150</v>
      </c>
      <c r="C196" s="30" t="s">
        <v>5298</v>
      </c>
    </row>
    <row r="197" spans="1:5" ht="19" customHeight="1" x14ac:dyDescent="0.35">
      <c r="A197" s="32" t="s">
        <v>2695</v>
      </c>
      <c r="B197" s="32"/>
    </row>
    <row r="198" spans="1:5" ht="19" customHeight="1" x14ac:dyDescent="0.35">
      <c r="A198" s="22" t="s">
        <v>5122</v>
      </c>
      <c r="B198" s="22" t="s">
        <v>5123</v>
      </c>
      <c r="C198" s="30" t="s">
        <v>5121</v>
      </c>
    </row>
    <row r="199" spans="1:5" ht="19" customHeight="1" x14ac:dyDescent="0.35">
      <c r="A199" s="22" t="s">
        <v>5239</v>
      </c>
      <c r="B199" s="22" t="s">
        <v>8311</v>
      </c>
      <c r="C199" s="30" t="s">
        <v>5238</v>
      </c>
    </row>
    <row r="200" spans="1:5" ht="19" customHeight="1" x14ac:dyDescent="0.35">
      <c r="A200" s="22" t="s">
        <v>202</v>
      </c>
      <c r="B200" s="22" t="s">
        <v>4799</v>
      </c>
      <c r="C200" s="30" t="s">
        <v>5299</v>
      </c>
    </row>
    <row r="201" spans="1:5" ht="19" customHeight="1" x14ac:dyDescent="0.35">
      <c r="A201" s="28" t="s">
        <v>8851</v>
      </c>
      <c r="B201" s="22" t="s">
        <v>8997</v>
      </c>
      <c r="C201" s="30" t="s">
        <v>8852</v>
      </c>
      <c r="E201" s="28"/>
    </row>
    <row r="202" spans="1:5" ht="19" customHeight="1" x14ac:dyDescent="0.35">
      <c r="A202" s="22" t="s">
        <v>1889</v>
      </c>
      <c r="B202" s="22" t="s">
        <v>8313</v>
      </c>
      <c r="C202" s="30" t="s">
        <v>3745</v>
      </c>
    </row>
    <row r="203" spans="1:5" ht="19" customHeight="1" x14ac:dyDescent="0.35">
      <c r="A203" s="22" t="s">
        <v>203</v>
      </c>
      <c r="B203" s="22" t="s">
        <v>7360</v>
      </c>
      <c r="C203" s="30" t="s">
        <v>7361</v>
      </c>
    </row>
    <row r="204" spans="1:5" ht="19" customHeight="1" x14ac:dyDescent="0.35">
      <c r="A204" s="22" t="s">
        <v>204</v>
      </c>
      <c r="B204" s="22" t="s">
        <v>205</v>
      </c>
      <c r="C204" s="30" t="s">
        <v>5300</v>
      </c>
    </row>
    <row r="205" spans="1:5" ht="19" customHeight="1" x14ac:dyDescent="0.35">
      <c r="A205" s="22" t="s">
        <v>1073</v>
      </c>
      <c r="B205" s="22" t="s">
        <v>7884</v>
      </c>
      <c r="C205" s="30" t="s">
        <v>5301</v>
      </c>
    </row>
    <row r="206" spans="1:5" ht="19" customHeight="1" x14ac:dyDescent="0.35">
      <c r="A206" s="22" t="s">
        <v>2772</v>
      </c>
      <c r="B206" s="22" t="s">
        <v>7362</v>
      </c>
      <c r="C206" s="30" t="s">
        <v>2771</v>
      </c>
    </row>
    <row r="207" spans="1:5" ht="19" customHeight="1" x14ac:dyDescent="0.35">
      <c r="A207" s="22" t="s">
        <v>6198</v>
      </c>
      <c r="B207" s="22" t="s">
        <v>6199</v>
      </c>
      <c r="C207" s="30" t="s">
        <v>6197</v>
      </c>
    </row>
    <row r="208" spans="1:5" ht="19" customHeight="1" x14ac:dyDescent="0.35">
      <c r="A208" s="22" t="s">
        <v>206</v>
      </c>
      <c r="B208" s="22" t="s">
        <v>11518</v>
      </c>
      <c r="C208" s="30" t="s">
        <v>5302</v>
      </c>
    </row>
    <row r="209" spans="1:7" ht="19" customHeight="1" x14ac:dyDescent="0.35">
      <c r="A209" s="22" t="s">
        <v>8050</v>
      </c>
      <c r="B209" s="22" t="s">
        <v>8051</v>
      </c>
      <c r="C209" s="30" t="s">
        <v>8049</v>
      </c>
    </row>
    <row r="210" spans="1:7" ht="19" customHeight="1" x14ac:dyDescent="0.35">
      <c r="A210" s="22" t="s">
        <v>644</v>
      </c>
      <c r="B210" s="22" t="s">
        <v>645</v>
      </c>
      <c r="C210" s="30" t="s">
        <v>5303</v>
      </c>
    </row>
    <row r="211" spans="1:7" ht="19" customHeight="1" x14ac:dyDescent="0.35">
      <c r="A211" s="22" t="s">
        <v>208</v>
      </c>
      <c r="B211" s="22" t="s">
        <v>209</v>
      </c>
      <c r="C211" s="30" t="s">
        <v>5304</v>
      </c>
    </row>
    <row r="212" spans="1:7" ht="19" customHeight="1" x14ac:dyDescent="0.35">
      <c r="A212" s="22" t="s">
        <v>8052</v>
      </c>
      <c r="B212" s="22" t="s">
        <v>8088</v>
      </c>
      <c r="C212" s="30" t="s">
        <v>8053</v>
      </c>
    </row>
    <row r="213" spans="1:7" ht="19" customHeight="1" x14ac:dyDescent="0.35">
      <c r="A213" s="22" t="s">
        <v>7085</v>
      </c>
      <c r="B213" s="22" t="s">
        <v>7284</v>
      </c>
      <c r="C213" s="30" t="s">
        <v>7283</v>
      </c>
    </row>
    <row r="214" spans="1:7" ht="19" customHeight="1" x14ac:dyDescent="0.35">
      <c r="A214" s="22" t="s">
        <v>210</v>
      </c>
      <c r="B214" s="22" t="s">
        <v>7696</v>
      </c>
      <c r="C214" s="30" t="s">
        <v>4418</v>
      </c>
    </row>
    <row r="215" spans="1:7" ht="19" customHeight="1" x14ac:dyDescent="0.35">
      <c r="A215" s="22" t="s">
        <v>10843</v>
      </c>
      <c r="B215" s="22" t="s">
        <v>10844</v>
      </c>
      <c r="C215" s="30" t="s">
        <v>10842</v>
      </c>
    </row>
    <row r="216" spans="1:7" ht="19" customHeight="1" x14ac:dyDescent="0.35">
      <c r="A216" s="22" t="s">
        <v>2331</v>
      </c>
      <c r="B216" s="22" t="s">
        <v>4567</v>
      </c>
      <c r="C216" s="30" t="s">
        <v>3890</v>
      </c>
    </row>
    <row r="217" spans="1:7" ht="19" customHeight="1" x14ac:dyDescent="0.35">
      <c r="A217" s="22" t="s">
        <v>6189</v>
      </c>
      <c r="B217" s="22" t="s">
        <v>11768</v>
      </c>
      <c r="C217" s="6" t="s">
        <v>6195</v>
      </c>
      <c r="G217" s="30" t="s">
        <v>6196</v>
      </c>
    </row>
    <row r="218" spans="1:7" ht="19" customHeight="1" x14ac:dyDescent="0.35">
      <c r="A218" s="22" t="s">
        <v>212</v>
      </c>
      <c r="B218" s="22" t="s">
        <v>213</v>
      </c>
      <c r="C218" s="30" t="s">
        <v>5305</v>
      </c>
    </row>
    <row r="219" spans="1:7" ht="19" customHeight="1" x14ac:dyDescent="0.35">
      <c r="A219" s="32" t="s">
        <v>2696</v>
      </c>
      <c r="B219" s="32"/>
    </row>
    <row r="220" spans="1:7" ht="19" customHeight="1" x14ac:dyDescent="0.35">
      <c r="A220" s="22" t="s">
        <v>6244</v>
      </c>
      <c r="B220" s="22" t="s">
        <v>6245</v>
      </c>
      <c r="C220" s="30" t="s">
        <v>6243</v>
      </c>
    </row>
    <row r="221" spans="1:7" ht="19" customHeight="1" x14ac:dyDescent="0.35">
      <c r="A221" s="22" t="s">
        <v>214</v>
      </c>
      <c r="B221" s="22" t="s">
        <v>7695</v>
      </c>
      <c r="C221" s="30" t="s">
        <v>5306</v>
      </c>
    </row>
    <row r="222" spans="1:7" ht="19" customHeight="1" x14ac:dyDescent="0.35">
      <c r="A222" s="22" t="s">
        <v>215</v>
      </c>
      <c r="B222" s="22" t="s">
        <v>4550</v>
      </c>
      <c r="C222" s="30" t="s">
        <v>5307</v>
      </c>
    </row>
    <row r="223" spans="1:7" ht="19" customHeight="1" x14ac:dyDescent="0.35">
      <c r="A223" s="22" t="s">
        <v>216</v>
      </c>
      <c r="B223" s="22" t="s">
        <v>217</v>
      </c>
      <c r="C223" s="30" t="s">
        <v>5308</v>
      </c>
    </row>
    <row r="224" spans="1:7" ht="19" customHeight="1" x14ac:dyDescent="0.35">
      <c r="A224" s="22" t="s">
        <v>218</v>
      </c>
      <c r="B224" s="22" t="s">
        <v>219</v>
      </c>
      <c r="C224" s="30" t="s">
        <v>5309</v>
      </c>
    </row>
    <row r="225" spans="1:3" ht="19" customHeight="1" x14ac:dyDescent="0.35">
      <c r="A225" s="22" t="s">
        <v>220</v>
      </c>
      <c r="B225" s="22" t="s">
        <v>221</v>
      </c>
      <c r="C225" s="30" t="s">
        <v>5310</v>
      </c>
    </row>
    <row r="226" spans="1:3" ht="19" customHeight="1" x14ac:dyDescent="0.35">
      <c r="A226" s="22" t="s">
        <v>222</v>
      </c>
      <c r="B226" s="22" t="s">
        <v>2773</v>
      </c>
      <c r="C226" s="30" t="s">
        <v>5311</v>
      </c>
    </row>
    <row r="227" spans="1:3" ht="19" customHeight="1" x14ac:dyDescent="0.35">
      <c r="A227" s="22" t="s">
        <v>11490</v>
      </c>
      <c r="B227" s="22" t="s">
        <v>223</v>
      </c>
      <c r="C227" s="30" t="s">
        <v>11489</v>
      </c>
    </row>
    <row r="228" spans="1:3" ht="19" customHeight="1" x14ac:dyDescent="0.35">
      <c r="A228" s="22" t="s">
        <v>5126</v>
      </c>
      <c r="B228" s="22" t="s">
        <v>5128</v>
      </c>
      <c r="C228" s="30" t="s">
        <v>5127</v>
      </c>
    </row>
    <row r="229" spans="1:3" ht="19" customHeight="1" x14ac:dyDescent="0.35">
      <c r="A229" s="22" t="s">
        <v>5124</v>
      </c>
      <c r="B229" s="22" t="s">
        <v>6908</v>
      </c>
      <c r="C229" s="30" t="s">
        <v>5125</v>
      </c>
    </row>
    <row r="230" spans="1:3" ht="19" customHeight="1" x14ac:dyDescent="0.35">
      <c r="A230" s="22" t="s">
        <v>224</v>
      </c>
      <c r="B230" s="22" t="s">
        <v>225</v>
      </c>
      <c r="C230" s="30" t="s">
        <v>5312</v>
      </c>
    </row>
    <row r="231" spans="1:3" ht="19" customHeight="1" x14ac:dyDescent="0.35">
      <c r="A231" s="22" t="s">
        <v>226</v>
      </c>
      <c r="B231" s="22" t="s">
        <v>2775</v>
      </c>
      <c r="C231" s="30" t="s">
        <v>5313</v>
      </c>
    </row>
    <row r="232" spans="1:3" ht="19" customHeight="1" x14ac:dyDescent="0.35">
      <c r="A232" s="22" t="s">
        <v>5089</v>
      </c>
      <c r="B232" s="22" t="s">
        <v>7697</v>
      </c>
      <c r="C232" s="30" t="s">
        <v>5090</v>
      </c>
    </row>
    <row r="233" spans="1:3" ht="19" customHeight="1" x14ac:dyDescent="0.35">
      <c r="A233" s="22" t="s">
        <v>227</v>
      </c>
      <c r="B233" s="22" t="s">
        <v>3713</v>
      </c>
      <c r="C233" s="30" t="s">
        <v>3714</v>
      </c>
    </row>
    <row r="234" spans="1:3" ht="19" customHeight="1" x14ac:dyDescent="0.35">
      <c r="A234" s="22" t="s">
        <v>228</v>
      </c>
      <c r="B234" s="22" t="s">
        <v>229</v>
      </c>
      <c r="C234" s="30" t="s">
        <v>5314</v>
      </c>
    </row>
    <row r="235" spans="1:3" ht="19" customHeight="1" x14ac:dyDescent="0.35">
      <c r="A235" s="22" t="s">
        <v>8971</v>
      </c>
      <c r="B235" s="22" t="s">
        <v>11765</v>
      </c>
      <c r="C235" s="30" t="s">
        <v>4752</v>
      </c>
    </row>
    <row r="236" spans="1:3" ht="19" customHeight="1" x14ac:dyDescent="0.35">
      <c r="A236" s="32" t="s">
        <v>2697</v>
      </c>
      <c r="B236" s="37"/>
    </row>
    <row r="237" spans="1:3" ht="19" customHeight="1" x14ac:dyDescent="0.35">
      <c r="A237" s="22" t="s">
        <v>646</v>
      </c>
      <c r="B237" s="22" t="s">
        <v>11596</v>
      </c>
      <c r="C237" s="30" t="s">
        <v>5315</v>
      </c>
    </row>
    <row r="238" spans="1:3" ht="19" customHeight="1" x14ac:dyDescent="0.35">
      <c r="A238" s="22" t="s">
        <v>647</v>
      </c>
      <c r="B238" s="22" t="s">
        <v>648</v>
      </c>
      <c r="C238" s="30" t="s">
        <v>5316</v>
      </c>
    </row>
    <row r="239" spans="1:3" ht="19" customHeight="1" x14ac:dyDescent="0.35">
      <c r="A239" s="22" t="s">
        <v>649</v>
      </c>
      <c r="B239" s="22" t="s">
        <v>650</v>
      </c>
      <c r="C239" s="30" t="s">
        <v>5317</v>
      </c>
    </row>
    <row r="240" spans="1:3" ht="19" customHeight="1" x14ac:dyDescent="0.35">
      <c r="A240" s="22" t="s">
        <v>652</v>
      </c>
      <c r="B240" s="22" t="s">
        <v>7890</v>
      </c>
      <c r="C240" s="30" t="s">
        <v>5318</v>
      </c>
    </row>
    <row r="241" spans="1:4" ht="19" customHeight="1" x14ac:dyDescent="0.35">
      <c r="A241" s="22" t="s">
        <v>653</v>
      </c>
      <c r="B241" s="22" t="s">
        <v>4551</v>
      </c>
      <c r="C241" s="30" t="s">
        <v>5319</v>
      </c>
    </row>
    <row r="242" spans="1:4" ht="19" customHeight="1" x14ac:dyDescent="0.35">
      <c r="A242" s="22" t="s">
        <v>8693</v>
      </c>
      <c r="B242" s="22" t="s">
        <v>8966</v>
      </c>
      <c r="C242" s="30" t="s">
        <v>8696</v>
      </c>
    </row>
    <row r="243" spans="1:4" ht="19" customHeight="1" x14ac:dyDescent="0.35">
      <c r="A243" s="22" t="s">
        <v>7068</v>
      </c>
      <c r="B243" s="22" t="s">
        <v>7309</v>
      </c>
      <c r="C243" s="30" t="s">
        <v>7258</v>
      </c>
    </row>
    <row r="244" spans="1:4" ht="19" customHeight="1" x14ac:dyDescent="0.35">
      <c r="A244" s="22" t="s">
        <v>234</v>
      </c>
      <c r="B244" s="22" t="s">
        <v>2777</v>
      </c>
      <c r="C244" s="30" t="s">
        <v>5320</v>
      </c>
    </row>
    <row r="245" spans="1:4" ht="19" customHeight="1" x14ac:dyDescent="0.35">
      <c r="A245" s="22" t="s">
        <v>8721</v>
      </c>
      <c r="B245" s="22" t="s">
        <v>11797</v>
      </c>
      <c r="C245" s="38" t="s">
        <v>8720</v>
      </c>
      <c r="D245" s="6" t="s">
        <v>11798</v>
      </c>
    </row>
    <row r="246" spans="1:4" ht="19" customHeight="1" x14ac:dyDescent="0.35">
      <c r="A246" s="22" t="s">
        <v>654</v>
      </c>
      <c r="B246" s="22" t="s">
        <v>655</v>
      </c>
      <c r="C246" s="30" t="s">
        <v>5321</v>
      </c>
      <c r="D246" s="30" t="s">
        <v>10887</v>
      </c>
    </row>
    <row r="247" spans="1:4" ht="19" customHeight="1" x14ac:dyDescent="0.35">
      <c r="A247" s="28" t="s">
        <v>8649</v>
      </c>
      <c r="B247" s="22" t="s">
        <v>8651</v>
      </c>
      <c r="C247" s="30" t="s">
        <v>8650</v>
      </c>
    </row>
    <row r="248" spans="1:4" ht="19" customHeight="1" x14ac:dyDescent="0.35">
      <c r="A248" s="22" t="s">
        <v>657</v>
      </c>
      <c r="B248" s="22" t="s">
        <v>4626</v>
      </c>
      <c r="C248" s="30" t="s">
        <v>5322</v>
      </c>
    </row>
    <row r="249" spans="1:4" ht="19" customHeight="1" x14ac:dyDescent="0.35">
      <c r="A249" s="22" t="s">
        <v>658</v>
      </c>
      <c r="B249" s="22" t="s">
        <v>659</v>
      </c>
      <c r="C249" s="30" t="s">
        <v>5323</v>
      </c>
    </row>
    <row r="250" spans="1:4" ht="19" customHeight="1" x14ac:dyDescent="0.35">
      <c r="A250" s="22" t="s">
        <v>5154</v>
      </c>
      <c r="B250" s="22" t="s">
        <v>5155</v>
      </c>
      <c r="C250" s="30" t="s">
        <v>5156</v>
      </c>
    </row>
    <row r="251" spans="1:4" ht="19" customHeight="1" x14ac:dyDescent="0.35">
      <c r="A251" s="22" t="s">
        <v>660</v>
      </c>
      <c r="B251" s="22" t="s">
        <v>661</v>
      </c>
      <c r="C251" s="30" t="s">
        <v>5324</v>
      </c>
    </row>
    <row r="252" spans="1:4" ht="19" customHeight="1" x14ac:dyDescent="0.35">
      <c r="A252" s="22" t="s">
        <v>1569</v>
      </c>
      <c r="B252" s="22" t="s">
        <v>8089</v>
      </c>
      <c r="C252" s="30" t="s">
        <v>5325</v>
      </c>
    </row>
    <row r="253" spans="1:4" ht="19" customHeight="1" x14ac:dyDescent="0.35">
      <c r="A253" s="22" t="s">
        <v>1570</v>
      </c>
      <c r="B253" s="22" t="s">
        <v>7889</v>
      </c>
      <c r="C253" s="30" t="s">
        <v>4627</v>
      </c>
    </row>
    <row r="254" spans="1:4" ht="19" customHeight="1" x14ac:dyDescent="0.35">
      <c r="A254" s="22" t="s">
        <v>1571</v>
      </c>
      <c r="B254" s="22" t="s">
        <v>7700</v>
      </c>
      <c r="C254" s="30" t="s">
        <v>5326</v>
      </c>
    </row>
    <row r="255" spans="1:4" ht="19" customHeight="1" x14ac:dyDescent="0.35">
      <c r="A255" s="22" t="s">
        <v>1229</v>
      </c>
      <c r="B255" s="22" t="s">
        <v>9012</v>
      </c>
      <c r="C255" s="30" t="s">
        <v>3814</v>
      </c>
    </row>
    <row r="256" spans="1:4" ht="19" customHeight="1" x14ac:dyDescent="0.35">
      <c r="A256" s="22" t="s">
        <v>1572</v>
      </c>
      <c r="B256" s="22" t="s">
        <v>1573</v>
      </c>
      <c r="C256" s="30" t="s">
        <v>5327</v>
      </c>
    </row>
    <row r="257" spans="1:4" ht="19" customHeight="1" x14ac:dyDescent="0.35">
      <c r="A257" s="22" t="s">
        <v>5053</v>
      </c>
      <c r="B257" s="22" t="s">
        <v>11766</v>
      </c>
      <c r="C257" s="30" t="s">
        <v>5054</v>
      </c>
    </row>
    <row r="258" spans="1:4" ht="19" customHeight="1" x14ac:dyDescent="0.35">
      <c r="A258" s="22" t="s">
        <v>1574</v>
      </c>
      <c r="B258" s="22" t="s">
        <v>1575</v>
      </c>
      <c r="C258" s="30" t="s">
        <v>5328</v>
      </c>
    </row>
    <row r="259" spans="1:4" ht="19" customHeight="1" x14ac:dyDescent="0.35">
      <c r="A259" s="22" t="s">
        <v>1576</v>
      </c>
      <c r="B259" s="22" t="s">
        <v>4552</v>
      </c>
      <c r="C259" s="30" t="s">
        <v>5329</v>
      </c>
    </row>
    <row r="260" spans="1:4" ht="19" customHeight="1" x14ac:dyDescent="0.35">
      <c r="A260" s="22" t="s">
        <v>1577</v>
      </c>
      <c r="B260" s="22" t="s">
        <v>11571</v>
      </c>
      <c r="C260" s="30" t="s">
        <v>5330</v>
      </c>
      <c r="D260" s="30" t="s">
        <v>11572</v>
      </c>
    </row>
    <row r="261" spans="1:4" ht="19" customHeight="1" x14ac:dyDescent="0.35">
      <c r="A261" s="22" t="s">
        <v>230</v>
      </c>
      <c r="B261" s="22" t="s">
        <v>9877</v>
      </c>
      <c r="C261" s="30" t="s">
        <v>5331</v>
      </c>
      <c r="D261" s="30" t="s">
        <v>8778</v>
      </c>
    </row>
    <row r="262" spans="1:4" ht="19" customHeight="1" x14ac:dyDescent="0.35">
      <c r="A262" s="22" t="s">
        <v>1579</v>
      </c>
      <c r="B262" s="22" t="s">
        <v>4977</v>
      </c>
      <c r="C262" s="30" t="s">
        <v>5332</v>
      </c>
    </row>
    <row r="263" spans="1:4" ht="19" customHeight="1" x14ac:dyDescent="0.35">
      <c r="A263" s="22" t="s">
        <v>5129</v>
      </c>
      <c r="B263" s="22" t="s">
        <v>5130</v>
      </c>
      <c r="C263" s="30" t="s">
        <v>5131</v>
      </c>
    </row>
    <row r="264" spans="1:4" ht="19" customHeight="1" x14ac:dyDescent="0.35">
      <c r="A264" s="22" t="s">
        <v>232</v>
      </c>
      <c r="B264" s="22" t="s">
        <v>2776</v>
      </c>
      <c r="C264" s="30" t="s">
        <v>5333</v>
      </c>
    </row>
    <row r="265" spans="1:4" ht="19" customHeight="1" x14ac:dyDescent="0.35">
      <c r="A265" s="22" t="s">
        <v>8056</v>
      </c>
      <c r="B265" s="22" t="s">
        <v>8121</v>
      </c>
      <c r="C265" s="30" t="s">
        <v>8055</v>
      </c>
    </row>
    <row r="266" spans="1:4" ht="19" customHeight="1" x14ac:dyDescent="0.35">
      <c r="A266" s="22" t="s">
        <v>1580</v>
      </c>
      <c r="B266" s="22" t="s">
        <v>9013</v>
      </c>
      <c r="C266" s="30" t="s">
        <v>5334</v>
      </c>
    </row>
    <row r="267" spans="1:4" ht="19" customHeight="1" x14ac:dyDescent="0.35">
      <c r="A267" s="22" t="s">
        <v>1581</v>
      </c>
      <c r="B267" s="22" t="s">
        <v>4553</v>
      </c>
      <c r="C267" s="30" t="s">
        <v>5335</v>
      </c>
    </row>
    <row r="268" spans="1:4" ht="19" customHeight="1" x14ac:dyDescent="0.35">
      <c r="A268" s="22" t="s">
        <v>2778</v>
      </c>
      <c r="B268" s="22" t="s">
        <v>4628</v>
      </c>
      <c r="C268" s="30" t="s">
        <v>5336</v>
      </c>
    </row>
    <row r="269" spans="1:4" ht="19" customHeight="1" x14ac:dyDescent="0.35">
      <c r="A269" s="22" t="s">
        <v>1584</v>
      </c>
      <c r="B269" s="22" t="s">
        <v>4554</v>
      </c>
      <c r="C269" s="30" t="s">
        <v>5337</v>
      </c>
    </row>
    <row r="270" spans="1:4" ht="19" customHeight="1" x14ac:dyDescent="0.35">
      <c r="A270" s="22" t="s">
        <v>1585</v>
      </c>
      <c r="B270" s="22" t="s">
        <v>9020</v>
      </c>
      <c r="C270" s="30" t="s">
        <v>9018</v>
      </c>
      <c r="D270" s="30" t="s">
        <v>9019</v>
      </c>
    </row>
    <row r="271" spans="1:4" ht="19" customHeight="1" x14ac:dyDescent="0.35">
      <c r="A271" s="32" t="s">
        <v>2698</v>
      </c>
      <c r="B271" s="32"/>
    </row>
    <row r="272" spans="1:4" s="28" customFormat="1" ht="19" customHeight="1" x14ac:dyDescent="0.35">
      <c r="A272" s="28" t="s">
        <v>8718</v>
      </c>
      <c r="B272" s="28" t="s">
        <v>8817</v>
      </c>
      <c r="C272" s="30" t="s">
        <v>8719</v>
      </c>
    </row>
    <row r="273" spans="1:4" ht="19" customHeight="1" x14ac:dyDescent="0.35">
      <c r="A273" s="22" t="s">
        <v>2779</v>
      </c>
      <c r="B273" s="22" t="s">
        <v>4559</v>
      </c>
      <c r="C273" s="30" t="s">
        <v>5338</v>
      </c>
    </row>
    <row r="274" spans="1:4" ht="19" customHeight="1" x14ac:dyDescent="0.35">
      <c r="A274" s="22" t="s">
        <v>5052</v>
      </c>
      <c r="B274" s="22" t="s">
        <v>6363</v>
      </c>
      <c r="C274" s="30" t="s">
        <v>5055</v>
      </c>
    </row>
    <row r="275" spans="1:4" ht="19" customHeight="1" x14ac:dyDescent="0.35">
      <c r="A275" s="22" t="s">
        <v>1586</v>
      </c>
      <c r="B275" s="22" t="s">
        <v>1587</v>
      </c>
      <c r="C275" s="30" t="s">
        <v>5339</v>
      </c>
    </row>
    <row r="276" spans="1:4" ht="19" customHeight="1" x14ac:dyDescent="0.35">
      <c r="A276" s="22" t="s">
        <v>1588</v>
      </c>
      <c r="B276" s="22" t="s">
        <v>2655</v>
      </c>
      <c r="C276" s="30" t="s">
        <v>5340</v>
      </c>
    </row>
    <row r="277" spans="1:4" ht="19" customHeight="1" x14ac:dyDescent="0.35">
      <c r="A277" s="22" t="s">
        <v>10958</v>
      </c>
      <c r="B277" s="22" t="s">
        <v>11092</v>
      </c>
      <c r="C277" s="30" t="s">
        <v>10959</v>
      </c>
    </row>
    <row r="278" spans="1:4" ht="19" customHeight="1" x14ac:dyDescent="0.35">
      <c r="A278" s="22" t="s">
        <v>1589</v>
      </c>
      <c r="B278" s="22" t="s">
        <v>1590</v>
      </c>
      <c r="C278" s="30" t="s">
        <v>4493</v>
      </c>
    </row>
    <row r="279" spans="1:4" ht="19" customHeight="1" x14ac:dyDescent="0.35">
      <c r="A279" s="22" t="s">
        <v>1591</v>
      </c>
      <c r="B279" s="22" t="s">
        <v>2780</v>
      </c>
      <c r="C279" s="30" t="s">
        <v>5341</v>
      </c>
    </row>
    <row r="280" spans="1:4" ht="19" customHeight="1" x14ac:dyDescent="0.35">
      <c r="A280" s="22" t="s">
        <v>7084</v>
      </c>
      <c r="B280" s="22" t="s">
        <v>7278</v>
      </c>
      <c r="C280" s="30" t="s">
        <v>7279</v>
      </c>
    </row>
    <row r="281" spans="1:4" ht="19" customHeight="1" x14ac:dyDescent="0.35">
      <c r="A281" s="32" t="s">
        <v>1593</v>
      </c>
      <c r="B281" s="32"/>
    </row>
    <row r="282" spans="1:4" ht="19" customHeight="1" x14ac:dyDescent="0.35">
      <c r="A282" s="22" t="s">
        <v>1594</v>
      </c>
      <c r="B282" s="22" t="s">
        <v>1595</v>
      </c>
      <c r="C282" s="30" t="s">
        <v>5342</v>
      </c>
    </row>
    <row r="283" spans="1:4" ht="19" customHeight="1" x14ac:dyDescent="0.35">
      <c r="A283" s="22" t="s">
        <v>1999</v>
      </c>
      <c r="B283" s="22" t="s">
        <v>4963</v>
      </c>
      <c r="C283" s="30" t="s">
        <v>4958</v>
      </c>
    </row>
    <row r="284" spans="1:4" ht="19" customHeight="1" x14ac:dyDescent="0.35">
      <c r="A284" s="22" t="s">
        <v>4725</v>
      </c>
      <c r="B284" s="22" t="s">
        <v>4797</v>
      </c>
      <c r="C284" s="30" t="s">
        <v>4726</v>
      </c>
      <c r="D284" s="30"/>
    </row>
    <row r="285" spans="1:4" ht="19" customHeight="1" x14ac:dyDescent="0.35">
      <c r="A285" s="22" t="s">
        <v>1596</v>
      </c>
      <c r="B285" s="22" t="s">
        <v>7915</v>
      </c>
      <c r="C285" s="30" t="s">
        <v>5343</v>
      </c>
    </row>
    <row r="286" spans="1:4" ht="19" customHeight="1" x14ac:dyDescent="0.35">
      <c r="A286" s="22" t="s">
        <v>6285</v>
      </c>
      <c r="B286" s="22" t="s">
        <v>6286</v>
      </c>
      <c r="C286" s="30" t="s">
        <v>6287</v>
      </c>
    </row>
    <row r="287" spans="1:4" ht="19" customHeight="1" x14ac:dyDescent="0.35">
      <c r="A287" s="22" t="s">
        <v>8308</v>
      </c>
      <c r="B287" s="79" t="s">
        <v>9635</v>
      </c>
      <c r="C287" s="80" t="s">
        <v>8306</v>
      </c>
    </row>
    <row r="288" spans="1:4" ht="19" customHeight="1" x14ac:dyDescent="0.35">
      <c r="A288" s="22" t="s">
        <v>1196</v>
      </c>
      <c r="B288" s="22" t="s">
        <v>1366</v>
      </c>
      <c r="C288" s="30" t="s">
        <v>2781</v>
      </c>
    </row>
    <row r="289" spans="1:4" ht="19" customHeight="1" x14ac:dyDescent="0.35">
      <c r="A289" s="22" t="s">
        <v>1369</v>
      </c>
      <c r="B289" s="22" t="s">
        <v>1370</v>
      </c>
      <c r="C289" s="30" t="s">
        <v>5344</v>
      </c>
    </row>
    <row r="290" spans="1:4" ht="19" customHeight="1" x14ac:dyDescent="0.35">
      <c r="A290" s="22" t="s">
        <v>1371</v>
      </c>
      <c r="B290" s="22" t="s">
        <v>1372</v>
      </c>
      <c r="C290" s="30" t="s">
        <v>5345</v>
      </c>
    </row>
    <row r="291" spans="1:4" ht="19" customHeight="1" x14ac:dyDescent="0.35">
      <c r="A291" s="22" t="s">
        <v>1373</v>
      </c>
      <c r="B291" s="22" t="s">
        <v>1374</v>
      </c>
      <c r="C291" s="30" t="s">
        <v>5346</v>
      </c>
    </row>
    <row r="292" spans="1:4" ht="19" customHeight="1" x14ac:dyDescent="0.35">
      <c r="A292" s="22" t="s">
        <v>140</v>
      </c>
      <c r="B292" s="22" t="s">
        <v>3743</v>
      </c>
      <c r="C292" s="30" t="s">
        <v>3742</v>
      </c>
    </row>
    <row r="293" spans="1:4" ht="19" customHeight="1" x14ac:dyDescent="0.35">
      <c r="A293" s="32" t="s">
        <v>6643</v>
      </c>
      <c r="B293" s="32"/>
    </row>
    <row r="294" spans="1:4" ht="19" customHeight="1" x14ac:dyDescent="0.35">
      <c r="A294" s="22" t="s">
        <v>1725</v>
      </c>
      <c r="B294" s="22" t="s">
        <v>1726</v>
      </c>
      <c r="C294" s="30" t="s">
        <v>3593</v>
      </c>
    </row>
    <row r="295" spans="1:4" ht="19" customHeight="1" x14ac:dyDescent="0.35">
      <c r="A295" s="22" t="s">
        <v>1375</v>
      </c>
      <c r="B295" s="22" t="s">
        <v>4555</v>
      </c>
      <c r="C295" s="30" t="s">
        <v>5347</v>
      </c>
    </row>
    <row r="296" spans="1:4" ht="19" customHeight="1" x14ac:dyDescent="0.35">
      <c r="A296" s="22" t="s">
        <v>1727</v>
      </c>
      <c r="B296" s="22" t="s">
        <v>1728</v>
      </c>
      <c r="C296" s="30" t="s">
        <v>3594</v>
      </c>
    </row>
    <row r="297" spans="1:4" ht="19" customHeight="1" x14ac:dyDescent="0.35">
      <c r="A297" s="22" t="s">
        <v>6654</v>
      </c>
      <c r="B297" s="22" t="s">
        <v>6821</v>
      </c>
      <c r="C297" s="30" t="s">
        <v>6655</v>
      </c>
    </row>
    <row r="298" spans="1:4" ht="19" customHeight="1" x14ac:dyDescent="0.35">
      <c r="A298" s="22" t="s">
        <v>2782</v>
      </c>
      <c r="B298" s="22" t="s">
        <v>6789</v>
      </c>
      <c r="C298" s="30" t="s">
        <v>5348</v>
      </c>
      <c r="D298" s="6" t="s">
        <v>11767</v>
      </c>
    </row>
    <row r="299" spans="1:4" ht="19" customHeight="1" x14ac:dyDescent="0.35">
      <c r="A299" s="22" t="s">
        <v>1376</v>
      </c>
      <c r="B299" s="22" t="s">
        <v>9641</v>
      </c>
      <c r="C299" s="30" t="s">
        <v>5349</v>
      </c>
    </row>
    <row r="300" spans="1:4" ht="19" customHeight="1" x14ac:dyDescent="0.35">
      <c r="A300" s="22" t="s">
        <v>8929</v>
      </c>
      <c r="B300" s="22" t="s">
        <v>9032</v>
      </c>
      <c r="C300" s="30" t="s">
        <v>8930</v>
      </c>
    </row>
    <row r="301" spans="1:4" ht="19" customHeight="1" x14ac:dyDescent="0.35">
      <c r="A301" s="22" t="s">
        <v>1729</v>
      </c>
      <c r="B301" s="22" t="s">
        <v>1730</v>
      </c>
      <c r="C301" s="30" t="s">
        <v>3595</v>
      </c>
    </row>
    <row r="302" spans="1:4" ht="19" customHeight="1" x14ac:dyDescent="0.35">
      <c r="A302" s="22" t="s">
        <v>1377</v>
      </c>
      <c r="B302" s="22" t="s">
        <v>1378</v>
      </c>
      <c r="C302" s="30" t="s">
        <v>5350</v>
      </c>
    </row>
    <row r="303" spans="1:4" ht="19" customHeight="1" x14ac:dyDescent="0.35">
      <c r="A303" s="22" t="s">
        <v>7705</v>
      </c>
      <c r="B303" s="22" t="s">
        <v>7717</v>
      </c>
      <c r="C303" s="30" t="s">
        <v>7704</v>
      </c>
    </row>
    <row r="304" spans="1:4" ht="19" customHeight="1" x14ac:dyDescent="0.35">
      <c r="A304" s="22" t="s">
        <v>1731</v>
      </c>
      <c r="B304" s="22" t="s">
        <v>3597</v>
      </c>
      <c r="C304" s="30" t="s">
        <v>3596</v>
      </c>
    </row>
    <row r="305" spans="1:4" ht="19" customHeight="1" x14ac:dyDescent="0.35">
      <c r="A305" s="22" t="s">
        <v>8717</v>
      </c>
      <c r="B305" s="22" t="s">
        <v>8967</v>
      </c>
      <c r="C305" s="30" t="s">
        <v>8745</v>
      </c>
    </row>
    <row r="306" spans="1:4" ht="19" customHeight="1" x14ac:dyDescent="0.35">
      <c r="A306" s="22" t="s">
        <v>1732</v>
      </c>
      <c r="B306" s="22" t="s">
        <v>1733</v>
      </c>
      <c r="C306" s="30" t="s">
        <v>3598</v>
      </c>
    </row>
    <row r="307" spans="1:4" ht="19" customHeight="1" x14ac:dyDescent="0.35">
      <c r="A307" s="28" t="s">
        <v>9716</v>
      </c>
      <c r="B307" s="28" t="s">
        <v>9720</v>
      </c>
      <c r="C307" s="30" t="s">
        <v>9719</v>
      </c>
    </row>
    <row r="308" spans="1:4" ht="19" customHeight="1" x14ac:dyDescent="0.35">
      <c r="A308" s="28" t="s">
        <v>8951</v>
      </c>
      <c r="B308" s="22" t="s">
        <v>9021</v>
      </c>
      <c r="C308" s="30" t="s">
        <v>8952</v>
      </c>
    </row>
    <row r="309" spans="1:4" ht="19" customHeight="1" x14ac:dyDescent="0.35">
      <c r="A309" s="22" t="s">
        <v>1379</v>
      </c>
      <c r="B309" s="22" t="s">
        <v>1380</v>
      </c>
      <c r="C309" s="30" t="s">
        <v>5351</v>
      </c>
    </row>
    <row r="310" spans="1:4" ht="19" customHeight="1" x14ac:dyDescent="0.35">
      <c r="A310" s="22" t="s">
        <v>1734</v>
      </c>
      <c r="B310" s="22" t="s">
        <v>1735</v>
      </c>
      <c r="C310" s="30" t="s">
        <v>5352</v>
      </c>
    </row>
    <row r="311" spans="1:4" ht="19" customHeight="1" x14ac:dyDescent="0.35">
      <c r="A311" s="22" t="s">
        <v>1736</v>
      </c>
      <c r="B311" s="22" t="s">
        <v>6822</v>
      </c>
      <c r="C311" s="30" t="s">
        <v>3599</v>
      </c>
    </row>
    <row r="312" spans="1:4" ht="19" customHeight="1" x14ac:dyDescent="0.35">
      <c r="A312" s="22" t="s">
        <v>1381</v>
      </c>
      <c r="B312" s="22" t="s">
        <v>1382</v>
      </c>
      <c r="C312" s="30" t="s">
        <v>5353</v>
      </c>
    </row>
    <row r="313" spans="1:4" ht="19" customHeight="1" x14ac:dyDescent="0.35">
      <c r="A313" s="22" t="s">
        <v>1383</v>
      </c>
      <c r="B313" s="22" t="s">
        <v>4511</v>
      </c>
      <c r="C313" s="30" t="s">
        <v>5354</v>
      </c>
    </row>
    <row r="314" spans="1:4" ht="19" customHeight="1" x14ac:dyDescent="0.35">
      <c r="A314" s="22" t="s">
        <v>1737</v>
      </c>
      <c r="B314" s="22" t="s">
        <v>3601</v>
      </c>
      <c r="C314" s="30" t="s">
        <v>3600</v>
      </c>
    </row>
    <row r="315" spans="1:4" ht="19" customHeight="1" x14ac:dyDescent="0.35">
      <c r="A315" s="22" t="s">
        <v>887</v>
      </c>
      <c r="B315" s="22" t="s">
        <v>8604</v>
      </c>
      <c r="C315" s="30" t="s">
        <v>5356</v>
      </c>
    </row>
    <row r="316" spans="1:4" ht="19" customHeight="1" x14ac:dyDescent="0.35">
      <c r="A316" s="22" t="s">
        <v>1619</v>
      </c>
      <c r="B316" s="22" t="s">
        <v>1620</v>
      </c>
      <c r="C316" s="30" t="s">
        <v>5357</v>
      </c>
      <c r="D316" s="30" t="s">
        <v>4809</v>
      </c>
    </row>
    <row r="317" spans="1:4" ht="19" customHeight="1" x14ac:dyDescent="0.35">
      <c r="A317" s="22" t="s">
        <v>1621</v>
      </c>
      <c r="B317" s="22" t="s">
        <v>1622</v>
      </c>
      <c r="C317" s="30" t="s">
        <v>5358</v>
      </c>
    </row>
    <row r="318" spans="1:4" ht="19" customHeight="1" x14ac:dyDescent="0.35">
      <c r="A318" s="22" t="s">
        <v>1623</v>
      </c>
      <c r="B318" s="22" t="s">
        <v>2656</v>
      </c>
      <c r="C318" s="30" t="s">
        <v>5359</v>
      </c>
    </row>
    <row r="319" spans="1:4" ht="19" customHeight="1" x14ac:dyDescent="0.35">
      <c r="A319" s="22" t="s">
        <v>1624</v>
      </c>
      <c r="B319" s="22" t="s">
        <v>1625</v>
      </c>
      <c r="C319" s="30" t="s">
        <v>5360</v>
      </c>
    </row>
    <row r="320" spans="1:4" ht="19" customHeight="1" x14ac:dyDescent="0.35">
      <c r="A320" s="22" t="s">
        <v>1197</v>
      </c>
      <c r="B320" s="22" t="s">
        <v>4442</v>
      </c>
      <c r="C320" s="30" t="s">
        <v>5970</v>
      </c>
    </row>
    <row r="321" spans="1:3" ht="19" customHeight="1" x14ac:dyDescent="0.35">
      <c r="A321" s="22" t="s">
        <v>5144</v>
      </c>
      <c r="B321" s="22" t="s">
        <v>5146</v>
      </c>
      <c r="C321" s="30" t="s">
        <v>5145</v>
      </c>
    </row>
    <row r="322" spans="1:3" ht="19" customHeight="1" x14ac:dyDescent="0.35">
      <c r="A322" s="22" t="s">
        <v>1626</v>
      </c>
      <c r="B322" s="22" t="s">
        <v>4630</v>
      </c>
      <c r="C322" s="30" t="s">
        <v>5361</v>
      </c>
    </row>
    <row r="323" spans="1:3" ht="19" customHeight="1" x14ac:dyDescent="0.35">
      <c r="A323" s="22" t="s">
        <v>2785</v>
      </c>
      <c r="B323" s="22" t="s">
        <v>6738</v>
      </c>
      <c r="C323" s="30" t="s">
        <v>4978</v>
      </c>
    </row>
    <row r="324" spans="1:3" ht="19" customHeight="1" x14ac:dyDescent="0.35">
      <c r="A324" s="22" t="s">
        <v>1627</v>
      </c>
      <c r="B324" s="22" t="s">
        <v>2786</v>
      </c>
      <c r="C324" s="30" t="s">
        <v>5362</v>
      </c>
    </row>
    <row r="325" spans="1:3" ht="19" customHeight="1" x14ac:dyDescent="0.35">
      <c r="A325" s="22" t="s">
        <v>1628</v>
      </c>
      <c r="B325" s="22" t="s">
        <v>4296</v>
      </c>
      <c r="C325" s="30" t="s">
        <v>5363</v>
      </c>
    </row>
    <row r="326" spans="1:3" ht="19" customHeight="1" x14ac:dyDescent="0.35">
      <c r="A326" s="22" t="s">
        <v>5016</v>
      </c>
      <c r="B326" s="22" t="s">
        <v>5042</v>
      </c>
      <c r="C326" s="30" t="s">
        <v>5020</v>
      </c>
    </row>
    <row r="327" spans="1:3" ht="19" customHeight="1" x14ac:dyDescent="0.35">
      <c r="A327" s="22" t="s">
        <v>7995</v>
      </c>
      <c r="B327" s="22" t="s">
        <v>8097</v>
      </c>
      <c r="C327" s="30" t="s">
        <v>7994</v>
      </c>
    </row>
    <row r="328" spans="1:3" ht="19" customHeight="1" x14ac:dyDescent="0.35">
      <c r="A328" s="22" t="s">
        <v>1740</v>
      </c>
      <c r="B328" s="22" t="s">
        <v>7706</v>
      </c>
      <c r="C328" s="30" t="s">
        <v>3603</v>
      </c>
    </row>
    <row r="329" spans="1:3" ht="19" customHeight="1" x14ac:dyDescent="0.35">
      <c r="A329" s="22" t="s">
        <v>6355</v>
      </c>
      <c r="B329" s="22" t="s">
        <v>10915</v>
      </c>
      <c r="C329" s="30" t="s">
        <v>6354</v>
      </c>
    </row>
    <row r="330" spans="1:3" ht="19" customHeight="1" x14ac:dyDescent="0.35">
      <c r="A330" s="22" t="s">
        <v>1741</v>
      </c>
      <c r="B330" s="22" t="s">
        <v>1742</v>
      </c>
      <c r="C330" s="30" t="s">
        <v>3604</v>
      </c>
    </row>
    <row r="331" spans="1:3" ht="19" customHeight="1" x14ac:dyDescent="0.35">
      <c r="A331" s="22" t="s">
        <v>1629</v>
      </c>
      <c r="B331" s="22" t="s">
        <v>10986</v>
      </c>
      <c r="C331" s="30" t="s">
        <v>5364</v>
      </c>
    </row>
    <row r="332" spans="1:3" ht="19" customHeight="1" x14ac:dyDescent="0.35">
      <c r="A332" s="22" t="s">
        <v>1201</v>
      </c>
      <c r="B332" s="22" t="s">
        <v>8605</v>
      </c>
      <c r="C332" s="30" t="s">
        <v>2825</v>
      </c>
    </row>
    <row r="333" spans="1:3" ht="19" customHeight="1" x14ac:dyDescent="0.35">
      <c r="A333" s="22" t="s">
        <v>1743</v>
      </c>
      <c r="B333" s="22" t="s">
        <v>9022</v>
      </c>
      <c r="C333" s="30" t="s">
        <v>3605</v>
      </c>
    </row>
    <row r="334" spans="1:3" ht="19" customHeight="1" x14ac:dyDescent="0.35">
      <c r="A334" s="22" t="s">
        <v>1744</v>
      </c>
      <c r="B334" s="22" t="s">
        <v>1745</v>
      </c>
      <c r="C334" s="30" t="s">
        <v>3606</v>
      </c>
    </row>
    <row r="335" spans="1:3" ht="19" customHeight="1" x14ac:dyDescent="0.35">
      <c r="A335" s="22" t="s">
        <v>1203</v>
      </c>
      <c r="B335" s="22" t="s">
        <v>12596</v>
      </c>
      <c r="C335" s="6" t="s">
        <v>12595</v>
      </c>
    </row>
    <row r="336" spans="1:3" ht="19" customHeight="1" x14ac:dyDescent="0.35">
      <c r="A336" s="22" t="s">
        <v>1630</v>
      </c>
      <c r="B336" s="22" t="s">
        <v>4631</v>
      </c>
      <c r="C336" s="30" t="s">
        <v>5365</v>
      </c>
    </row>
    <row r="337" spans="1:7" ht="19" customHeight="1" x14ac:dyDescent="0.35">
      <c r="A337" s="22" t="s">
        <v>8085</v>
      </c>
      <c r="B337" s="22" t="s">
        <v>9878</v>
      </c>
      <c r="C337" s="30" t="s">
        <v>8084</v>
      </c>
      <c r="G337" s="30"/>
    </row>
    <row r="338" spans="1:7" ht="19" customHeight="1" x14ac:dyDescent="0.35">
      <c r="A338" s="22" t="s">
        <v>207</v>
      </c>
      <c r="B338" s="22" t="s">
        <v>4465</v>
      </c>
      <c r="C338" s="30" t="s">
        <v>5971</v>
      </c>
    </row>
    <row r="339" spans="1:7" ht="19" customHeight="1" x14ac:dyDescent="0.35">
      <c r="A339" s="22" t="s">
        <v>1631</v>
      </c>
      <c r="B339" s="22" t="s">
        <v>7363</v>
      </c>
      <c r="C339" s="30" t="s">
        <v>5366</v>
      </c>
    </row>
    <row r="340" spans="1:7" ht="19" customHeight="1" x14ac:dyDescent="0.35">
      <c r="A340" s="22" t="s">
        <v>282</v>
      </c>
      <c r="B340" s="22" t="s">
        <v>283</v>
      </c>
      <c r="C340" s="30" t="s">
        <v>5367</v>
      </c>
    </row>
    <row r="341" spans="1:7" s="28" customFormat="1" ht="19" customHeight="1" x14ac:dyDescent="0.35">
      <c r="A341" s="28" t="s">
        <v>8573</v>
      </c>
      <c r="B341" s="22" t="s">
        <v>9023</v>
      </c>
      <c r="C341" s="30" t="s">
        <v>8491</v>
      </c>
      <c r="D341" s="30" t="s">
        <v>8490</v>
      </c>
    </row>
    <row r="342" spans="1:7" ht="19" customHeight="1" x14ac:dyDescent="0.35">
      <c r="A342" s="22" t="s">
        <v>284</v>
      </c>
      <c r="B342" s="22" t="s">
        <v>4420</v>
      </c>
      <c r="C342" s="30" t="s">
        <v>5368</v>
      </c>
    </row>
    <row r="343" spans="1:7" ht="19" customHeight="1" x14ac:dyDescent="0.35">
      <c r="A343" s="22" t="s">
        <v>2787</v>
      </c>
      <c r="B343" s="22" t="s">
        <v>6739</v>
      </c>
      <c r="C343" s="30" t="s">
        <v>2788</v>
      </c>
      <c r="D343" s="30" t="s">
        <v>6843</v>
      </c>
    </row>
    <row r="344" spans="1:7" ht="19" customHeight="1" x14ac:dyDescent="0.35">
      <c r="A344" s="22" t="s">
        <v>1578</v>
      </c>
      <c r="B344" s="22" t="s">
        <v>2726</v>
      </c>
      <c r="C344" s="30" t="s">
        <v>3607</v>
      </c>
    </row>
    <row r="345" spans="1:7" ht="19" customHeight="1" x14ac:dyDescent="0.35">
      <c r="A345" s="22" t="s">
        <v>285</v>
      </c>
      <c r="B345" s="22" t="s">
        <v>4629</v>
      </c>
      <c r="C345" s="30" t="s">
        <v>5369</v>
      </c>
    </row>
    <row r="346" spans="1:7" ht="19" customHeight="1" x14ac:dyDescent="0.35">
      <c r="A346" s="22" t="s">
        <v>8955</v>
      </c>
      <c r="B346" s="22" t="s">
        <v>8988</v>
      </c>
      <c r="C346" s="30" t="s">
        <v>8883</v>
      </c>
      <c r="D346" s="30" t="s">
        <v>8884</v>
      </c>
    </row>
    <row r="347" spans="1:7" ht="19" customHeight="1" x14ac:dyDescent="0.35">
      <c r="A347" s="22" t="s">
        <v>286</v>
      </c>
      <c r="B347" s="22" t="s">
        <v>10720</v>
      </c>
      <c r="C347" s="30" t="s">
        <v>5370</v>
      </c>
    </row>
    <row r="348" spans="1:7" ht="19" customHeight="1" x14ac:dyDescent="0.35">
      <c r="A348" s="22" t="s">
        <v>287</v>
      </c>
      <c r="B348" s="22" t="s">
        <v>11224</v>
      </c>
      <c r="C348" s="30" t="s">
        <v>5371</v>
      </c>
    </row>
    <row r="349" spans="1:7" ht="19" customHeight="1" x14ac:dyDescent="0.35">
      <c r="A349" s="22" t="s">
        <v>289</v>
      </c>
      <c r="B349" s="22" t="s">
        <v>1617</v>
      </c>
      <c r="C349" s="30" t="s">
        <v>5372</v>
      </c>
    </row>
    <row r="350" spans="1:7" ht="19" customHeight="1" x14ac:dyDescent="0.35">
      <c r="A350" s="22" t="s">
        <v>290</v>
      </c>
      <c r="B350" s="22" t="s">
        <v>291</v>
      </c>
      <c r="C350" s="30" t="s">
        <v>5373</v>
      </c>
    </row>
    <row r="351" spans="1:7" ht="19" customHeight="1" x14ac:dyDescent="0.35">
      <c r="A351" s="22" t="s">
        <v>1746</v>
      </c>
      <c r="B351" s="22" t="s">
        <v>3609</v>
      </c>
      <c r="C351" s="30" t="s">
        <v>3608</v>
      </c>
    </row>
    <row r="352" spans="1:7" ht="19" customHeight="1" x14ac:dyDescent="0.35">
      <c r="A352" s="22" t="s">
        <v>1748</v>
      </c>
      <c r="B352" s="22" t="s">
        <v>2566</v>
      </c>
      <c r="C352" s="30" t="s">
        <v>3611</v>
      </c>
    </row>
    <row r="353" spans="1:4" ht="19" customHeight="1" x14ac:dyDescent="0.35">
      <c r="A353" s="22" t="s">
        <v>1749</v>
      </c>
      <c r="B353" s="22" t="s">
        <v>4707</v>
      </c>
      <c r="C353" s="30" t="s">
        <v>3612</v>
      </c>
    </row>
    <row r="354" spans="1:4" ht="19" customHeight="1" x14ac:dyDescent="0.35">
      <c r="A354" s="22" t="s">
        <v>2723</v>
      </c>
      <c r="B354" s="22" t="s">
        <v>4466</v>
      </c>
      <c r="C354" s="30" t="s">
        <v>3613</v>
      </c>
    </row>
    <row r="355" spans="1:4" ht="19" customHeight="1" x14ac:dyDescent="0.35">
      <c r="A355" s="22" t="s">
        <v>292</v>
      </c>
      <c r="B355" s="22" t="s">
        <v>293</v>
      </c>
      <c r="C355" s="30" t="s">
        <v>5374</v>
      </c>
    </row>
    <row r="356" spans="1:4" ht="19" customHeight="1" x14ac:dyDescent="0.35">
      <c r="A356" s="22" t="s">
        <v>294</v>
      </c>
      <c r="B356" s="22" t="s">
        <v>4421</v>
      </c>
      <c r="C356" s="30" t="s">
        <v>5375</v>
      </c>
    </row>
    <row r="357" spans="1:4" ht="19" customHeight="1" x14ac:dyDescent="0.35">
      <c r="A357" s="22" t="s">
        <v>6315</v>
      </c>
      <c r="B357" s="22" t="s">
        <v>7916</v>
      </c>
      <c r="C357" s="30" t="s">
        <v>6314</v>
      </c>
    </row>
    <row r="358" spans="1:4" ht="19" customHeight="1" x14ac:dyDescent="0.35">
      <c r="A358" s="22" t="s">
        <v>6633</v>
      </c>
      <c r="B358" s="22" t="s">
        <v>6635</v>
      </c>
      <c r="C358" s="30" t="s">
        <v>6634</v>
      </c>
    </row>
    <row r="359" spans="1:4" ht="19" customHeight="1" x14ac:dyDescent="0.35">
      <c r="A359" s="22" t="s">
        <v>2133</v>
      </c>
      <c r="B359" s="22" t="s">
        <v>4426</v>
      </c>
      <c r="C359" s="38" t="s">
        <v>5376</v>
      </c>
      <c r="D359" s="30" t="s">
        <v>4425</v>
      </c>
    </row>
    <row r="360" spans="1:4" ht="19" customHeight="1" x14ac:dyDescent="0.35">
      <c r="A360" s="22" t="s">
        <v>7082</v>
      </c>
      <c r="B360" s="22" t="s">
        <v>8764</v>
      </c>
      <c r="C360" s="30" t="s">
        <v>7276</v>
      </c>
    </row>
    <row r="361" spans="1:4" ht="19" customHeight="1" x14ac:dyDescent="0.35">
      <c r="A361" s="22" t="s">
        <v>2565</v>
      </c>
      <c r="B361" s="22" t="s">
        <v>10912</v>
      </c>
      <c r="C361" s="30" t="s">
        <v>3614</v>
      </c>
    </row>
    <row r="362" spans="1:4" ht="19" customHeight="1" x14ac:dyDescent="0.35">
      <c r="A362" s="22" t="s">
        <v>211</v>
      </c>
      <c r="B362" s="22" t="s">
        <v>10095</v>
      </c>
      <c r="C362" s="30" t="s">
        <v>7784</v>
      </c>
    </row>
    <row r="363" spans="1:4" ht="19" customHeight="1" x14ac:dyDescent="0.35">
      <c r="A363" s="22" t="s">
        <v>1216</v>
      </c>
      <c r="B363" s="22" t="s">
        <v>4439</v>
      </c>
      <c r="C363" s="30" t="s">
        <v>2848</v>
      </c>
    </row>
    <row r="364" spans="1:4" ht="19" customHeight="1" x14ac:dyDescent="0.35">
      <c r="A364" s="32" t="s">
        <v>2748</v>
      </c>
      <c r="B364" s="32"/>
    </row>
    <row r="365" spans="1:4" ht="19" customHeight="1" x14ac:dyDescent="0.35">
      <c r="A365" s="22" t="s">
        <v>4845</v>
      </c>
      <c r="B365" s="22" t="s">
        <v>4916</v>
      </c>
      <c r="C365" s="30" t="s">
        <v>4917</v>
      </c>
    </row>
    <row r="366" spans="1:4" ht="19" customHeight="1" x14ac:dyDescent="0.35">
      <c r="A366" s="22" t="s">
        <v>296</v>
      </c>
      <c r="B366" s="22" t="s">
        <v>297</v>
      </c>
      <c r="C366" s="30" t="s">
        <v>5377</v>
      </c>
    </row>
    <row r="367" spans="1:4" ht="19" customHeight="1" x14ac:dyDescent="0.35">
      <c r="A367" s="22" t="s">
        <v>130</v>
      </c>
      <c r="B367" s="22" t="s">
        <v>3729</v>
      </c>
      <c r="C367" s="30" t="s">
        <v>3730</v>
      </c>
    </row>
    <row r="368" spans="1:4" ht="19" customHeight="1" x14ac:dyDescent="0.35">
      <c r="A368" s="22" t="s">
        <v>131</v>
      </c>
      <c r="B368" s="22" t="s">
        <v>4599</v>
      </c>
      <c r="C368" s="30" t="s">
        <v>5378</v>
      </c>
    </row>
    <row r="369" spans="1:3" ht="19" customHeight="1" x14ac:dyDescent="0.35">
      <c r="A369" s="22" t="s">
        <v>132</v>
      </c>
      <c r="B369" s="22" t="s">
        <v>133</v>
      </c>
      <c r="C369" s="30" t="s">
        <v>3731</v>
      </c>
    </row>
    <row r="370" spans="1:3" ht="19" customHeight="1" x14ac:dyDescent="0.35">
      <c r="A370" s="22" t="s">
        <v>134</v>
      </c>
      <c r="B370" s="22" t="s">
        <v>135</v>
      </c>
      <c r="C370" s="30" t="s">
        <v>3732</v>
      </c>
    </row>
    <row r="371" spans="1:3" ht="19" customHeight="1" x14ac:dyDescent="0.35">
      <c r="A371" s="22" t="s">
        <v>298</v>
      </c>
      <c r="B371" s="22" t="s">
        <v>10249</v>
      </c>
      <c r="C371" s="30" t="s">
        <v>5379</v>
      </c>
    </row>
    <row r="372" spans="1:3" ht="19" customHeight="1" x14ac:dyDescent="0.35">
      <c r="A372" s="22" t="s">
        <v>299</v>
      </c>
      <c r="B372" s="22" t="s">
        <v>8068</v>
      </c>
      <c r="C372" s="30" t="s">
        <v>5380</v>
      </c>
    </row>
    <row r="373" spans="1:3" ht="19" customHeight="1" x14ac:dyDescent="0.35">
      <c r="A373" s="22" t="s">
        <v>300</v>
      </c>
      <c r="B373" s="22" t="s">
        <v>141</v>
      </c>
      <c r="C373" s="30" t="s">
        <v>5381</v>
      </c>
    </row>
    <row r="374" spans="1:3" ht="19" customHeight="1" x14ac:dyDescent="0.35">
      <c r="A374" s="22" t="s">
        <v>142</v>
      </c>
      <c r="B374" s="22" t="s">
        <v>7871</v>
      </c>
      <c r="C374" s="30" t="s">
        <v>5383</v>
      </c>
    </row>
    <row r="375" spans="1:3" ht="19" customHeight="1" x14ac:dyDescent="0.35">
      <c r="A375" s="32" t="s">
        <v>143</v>
      </c>
      <c r="B375" s="32"/>
    </row>
    <row r="376" spans="1:3" ht="19" customHeight="1" x14ac:dyDescent="0.35">
      <c r="A376" s="22" t="s">
        <v>2515</v>
      </c>
      <c r="B376" s="22" t="s">
        <v>6745</v>
      </c>
      <c r="C376" s="30" t="s">
        <v>2945</v>
      </c>
    </row>
    <row r="377" spans="1:3" ht="19" customHeight="1" x14ac:dyDescent="0.35">
      <c r="A377" s="22" t="s">
        <v>2516</v>
      </c>
      <c r="B377" s="22" t="s">
        <v>2517</v>
      </c>
      <c r="C377" s="30" t="s">
        <v>2946</v>
      </c>
    </row>
    <row r="378" spans="1:3" ht="19" customHeight="1" x14ac:dyDescent="0.35">
      <c r="A378" s="22" t="s">
        <v>144</v>
      </c>
      <c r="B378" s="22" t="s">
        <v>4810</v>
      </c>
      <c r="C378" s="30" t="s">
        <v>4811</v>
      </c>
    </row>
    <row r="379" spans="1:3" ht="19" customHeight="1" x14ac:dyDescent="0.35">
      <c r="A379" s="22" t="s">
        <v>145</v>
      </c>
      <c r="B379" s="22" t="s">
        <v>10280</v>
      </c>
      <c r="C379" s="30" t="s">
        <v>5384</v>
      </c>
    </row>
    <row r="380" spans="1:3" ht="19" customHeight="1" x14ac:dyDescent="0.35">
      <c r="A380" s="22" t="s">
        <v>2790</v>
      </c>
      <c r="B380" s="22" t="s">
        <v>146</v>
      </c>
      <c r="C380" s="30" t="s">
        <v>5385</v>
      </c>
    </row>
    <row r="381" spans="1:3" ht="19" customHeight="1" x14ac:dyDescent="0.35">
      <c r="A381" s="22" t="s">
        <v>995</v>
      </c>
      <c r="B381" s="22" t="s">
        <v>8774</v>
      </c>
      <c r="C381" s="30" t="s">
        <v>5386</v>
      </c>
    </row>
    <row r="382" spans="1:3" ht="19" customHeight="1" x14ac:dyDescent="0.35">
      <c r="A382" s="22" t="s">
        <v>147</v>
      </c>
      <c r="B382" s="22" t="s">
        <v>148</v>
      </c>
      <c r="C382" s="30" t="s">
        <v>5387</v>
      </c>
    </row>
    <row r="383" spans="1:3" ht="19" customHeight="1" x14ac:dyDescent="0.35">
      <c r="A383" s="22" t="s">
        <v>2250</v>
      </c>
      <c r="B383" s="22" t="s">
        <v>9652</v>
      </c>
      <c r="C383" s="30" t="s">
        <v>5388</v>
      </c>
    </row>
    <row r="384" spans="1:3" ht="19" customHeight="1" x14ac:dyDescent="0.35">
      <c r="A384" s="22" t="s">
        <v>1004</v>
      </c>
      <c r="B384" s="22" t="s">
        <v>6693</v>
      </c>
      <c r="C384" s="30" t="s">
        <v>5389</v>
      </c>
    </row>
    <row r="385" spans="1:4" ht="19" customHeight="1" x14ac:dyDescent="0.35">
      <c r="A385" s="22" t="s">
        <v>1582</v>
      </c>
      <c r="B385" s="22" t="s">
        <v>1583</v>
      </c>
      <c r="C385" s="30" t="s">
        <v>5390</v>
      </c>
    </row>
    <row r="386" spans="1:4" ht="19" customHeight="1" x14ac:dyDescent="0.35">
      <c r="A386" s="32" t="s">
        <v>6642</v>
      </c>
      <c r="B386" s="32"/>
    </row>
    <row r="387" spans="1:4" ht="19" customHeight="1" x14ac:dyDescent="0.35">
      <c r="A387" s="22" t="s">
        <v>1618</v>
      </c>
      <c r="B387" s="22" t="s">
        <v>2784</v>
      </c>
      <c r="C387" s="30" t="s">
        <v>5355</v>
      </c>
    </row>
    <row r="388" spans="1:4" ht="19" customHeight="1" x14ac:dyDescent="0.35">
      <c r="A388" s="22" t="s">
        <v>5059</v>
      </c>
      <c r="B388" s="22" t="s">
        <v>7709</v>
      </c>
      <c r="C388" s="30" t="s">
        <v>5060</v>
      </c>
    </row>
    <row r="389" spans="1:4" ht="19" customHeight="1" x14ac:dyDescent="0.35">
      <c r="A389" s="22" t="s">
        <v>5056</v>
      </c>
      <c r="B389" s="22" t="s">
        <v>5057</v>
      </c>
      <c r="C389" s="30" t="s">
        <v>5058</v>
      </c>
    </row>
    <row r="390" spans="1:4" ht="19" customHeight="1" x14ac:dyDescent="0.35">
      <c r="A390" s="22" t="s">
        <v>7997</v>
      </c>
      <c r="B390" s="22" t="s">
        <v>7998</v>
      </c>
      <c r="C390" s="30" t="s">
        <v>7996</v>
      </c>
    </row>
    <row r="391" spans="1:4" ht="19" customHeight="1" x14ac:dyDescent="0.35">
      <c r="A391" s="32" t="s">
        <v>149</v>
      </c>
      <c r="B391" s="32"/>
    </row>
    <row r="392" spans="1:4" ht="19" customHeight="1" x14ac:dyDescent="0.35">
      <c r="A392" s="22" t="s">
        <v>150</v>
      </c>
      <c r="B392" s="22" t="s">
        <v>4749</v>
      </c>
      <c r="C392" s="30" t="s">
        <v>5391</v>
      </c>
    </row>
    <row r="393" spans="1:4" ht="19" customHeight="1" x14ac:dyDescent="0.35">
      <c r="A393" s="22" t="s">
        <v>151</v>
      </c>
      <c r="B393" s="22" t="s">
        <v>2791</v>
      </c>
      <c r="C393" s="30" t="s">
        <v>5392</v>
      </c>
      <c r="D393" s="30" t="s">
        <v>4422</v>
      </c>
    </row>
    <row r="394" spans="1:4" ht="19" customHeight="1" x14ac:dyDescent="0.35">
      <c r="A394" s="22" t="s">
        <v>152</v>
      </c>
      <c r="B394" s="22" t="s">
        <v>11784</v>
      </c>
      <c r="C394" s="30" t="s">
        <v>4297</v>
      </c>
    </row>
    <row r="395" spans="1:4" ht="19" customHeight="1" x14ac:dyDescent="0.35">
      <c r="A395" s="22" t="s">
        <v>5142</v>
      </c>
      <c r="B395" s="22" t="s">
        <v>5143</v>
      </c>
      <c r="C395" s="30" t="s">
        <v>5141</v>
      </c>
    </row>
    <row r="396" spans="1:4" ht="19" customHeight="1" x14ac:dyDescent="0.35">
      <c r="A396" s="22" t="s">
        <v>154</v>
      </c>
      <c r="B396" s="22" t="s">
        <v>4560</v>
      </c>
      <c r="C396" s="30" t="s">
        <v>5393</v>
      </c>
    </row>
    <row r="397" spans="1:4" ht="19" customHeight="1" x14ac:dyDescent="0.35">
      <c r="A397" s="22" t="s">
        <v>155</v>
      </c>
      <c r="B397" s="22" t="s">
        <v>2657</v>
      </c>
      <c r="C397" s="30" t="s">
        <v>5394</v>
      </c>
    </row>
    <row r="398" spans="1:4" ht="19" customHeight="1" x14ac:dyDescent="0.35">
      <c r="A398" s="22" t="s">
        <v>156</v>
      </c>
      <c r="B398" s="22" t="s">
        <v>4750</v>
      </c>
      <c r="C398" s="30" t="s">
        <v>5395</v>
      </c>
    </row>
    <row r="399" spans="1:4" ht="19" customHeight="1" x14ac:dyDescent="0.35">
      <c r="A399" s="22" t="s">
        <v>157</v>
      </c>
      <c r="B399" s="22" t="s">
        <v>7710</v>
      </c>
      <c r="C399" s="30" t="s">
        <v>5396</v>
      </c>
    </row>
    <row r="400" spans="1:4" ht="19" customHeight="1" x14ac:dyDescent="0.35">
      <c r="A400" s="32" t="s">
        <v>4911</v>
      </c>
      <c r="B400" s="32"/>
    </row>
    <row r="401" spans="1:35" ht="19" customHeight="1" x14ac:dyDescent="0.35">
      <c r="A401" s="22" t="s">
        <v>4837</v>
      </c>
      <c r="B401" s="22" t="s">
        <v>4908</v>
      </c>
      <c r="C401" s="30" t="s">
        <v>5397</v>
      </c>
    </row>
    <row r="402" spans="1:35" ht="19" customHeight="1" x14ac:dyDescent="0.35">
      <c r="A402" s="22" t="s">
        <v>4246</v>
      </c>
      <c r="B402" s="22" t="s">
        <v>12605</v>
      </c>
      <c r="C402" s="30" t="s">
        <v>3522</v>
      </c>
    </row>
    <row r="403" spans="1:35" ht="19" customHeight="1" x14ac:dyDescent="0.35">
      <c r="A403" s="22" t="s">
        <v>2793</v>
      </c>
      <c r="B403" s="22" t="s">
        <v>4298</v>
      </c>
      <c r="C403" s="30" t="s">
        <v>2792</v>
      </c>
    </row>
    <row r="404" spans="1:35" ht="19" customHeight="1" x14ac:dyDescent="0.35">
      <c r="A404" s="22" t="s">
        <v>1547</v>
      </c>
      <c r="B404" s="22" t="s">
        <v>1918</v>
      </c>
      <c r="C404" s="30" t="s">
        <v>3095</v>
      </c>
    </row>
    <row r="405" spans="1:35" ht="19" customHeight="1" x14ac:dyDescent="0.35">
      <c r="A405" s="22" t="s">
        <v>4880</v>
      </c>
      <c r="B405" s="22" t="s">
        <v>7782</v>
      </c>
      <c r="C405" s="30" t="s">
        <v>4881</v>
      </c>
    </row>
    <row r="406" spans="1:35" ht="19" customHeight="1" x14ac:dyDescent="0.35">
      <c r="A406" s="22" t="s">
        <v>2582</v>
      </c>
      <c r="B406" s="22" t="s">
        <v>2583</v>
      </c>
      <c r="C406" s="30" t="s">
        <v>5400</v>
      </c>
    </row>
    <row r="407" spans="1:35" ht="19" customHeight="1" x14ac:dyDescent="0.35">
      <c r="A407" s="22" t="s">
        <v>5272</v>
      </c>
      <c r="B407" s="22" t="s">
        <v>7641</v>
      </c>
      <c r="C407" s="30" t="s">
        <v>5271</v>
      </c>
    </row>
    <row r="408" spans="1:35" ht="19" customHeight="1" x14ac:dyDescent="0.35">
      <c r="A408" s="22" t="s">
        <v>2584</v>
      </c>
      <c r="B408" s="22" t="s">
        <v>11527</v>
      </c>
      <c r="C408" s="30" t="s">
        <v>5401</v>
      </c>
    </row>
    <row r="409" spans="1:35" ht="19" customHeight="1" x14ac:dyDescent="0.35">
      <c r="A409" s="22" t="s">
        <v>2585</v>
      </c>
      <c r="B409" s="22" t="s">
        <v>2586</v>
      </c>
      <c r="C409" s="30" t="s">
        <v>5402</v>
      </c>
    </row>
    <row r="410" spans="1:35" ht="19" customHeight="1" x14ac:dyDescent="0.35">
      <c r="A410" s="32" t="s">
        <v>2749</v>
      </c>
      <c r="B410" s="32"/>
    </row>
    <row r="411" spans="1:35" ht="19" customHeight="1" x14ac:dyDescent="0.35">
      <c r="A411" s="22" t="s">
        <v>1405</v>
      </c>
      <c r="B411" s="22" t="s">
        <v>7711</v>
      </c>
      <c r="C411" s="30" t="s">
        <v>3003</v>
      </c>
    </row>
    <row r="412" spans="1:35" ht="19" customHeight="1" x14ac:dyDescent="0.35">
      <c r="A412" s="22" t="s">
        <v>2795</v>
      </c>
      <c r="B412" s="22" t="s">
        <v>10281</v>
      </c>
      <c r="C412" s="30" t="s">
        <v>5403</v>
      </c>
    </row>
    <row r="413" spans="1:35" s="28" customFormat="1" ht="19" customHeight="1" x14ac:dyDescent="0.35">
      <c r="A413" s="22" t="s">
        <v>8612</v>
      </c>
      <c r="B413" s="22" t="s">
        <v>8788</v>
      </c>
      <c r="C413" s="30" t="s">
        <v>8759</v>
      </c>
      <c r="D413" s="22"/>
      <c r="E413" s="79"/>
      <c r="F413" s="79"/>
      <c r="I413" s="79"/>
      <c r="J413" s="79"/>
      <c r="K413" s="79"/>
      <c r="L413" s="79"/>
      <c r="M413" s="79"/>
      <c r="N413" s="79"/>
      <c r="O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I413" s="79"/>
    </row>
    <row r="414" spans="1:35" ht="19" customHeight="1" x14ac:dyDescent="0.35">
      <c r="A414" s="22" t="s">
        <v>2591</v>
      </c>
      <c r="B414" s="22" t="s">
        <v>11032</v>
      </c>
      <c r="C414" s="30" t="s">
        <v>5404</v>
      </c>
    </row>
    <row r="415" spans="1:35" ht="19" customHeight="1" x14ac:dyDescent="0.35">
      <c r="A415" s="22" t="s">
        <v>2592</v>
      </c>
      <c r="B415" s="22" t="s">
        <v>6266</v>
      </c>
      <c r="C415" s="30" t="s">
        <v>5405</v>
      </c>
    </row>
    <row r="416" spans="1:35" ht="19" customHeight="1" x14ac:dyDescent="0.35">
      <c r="A416" s="22" t="s">
        <v>159</v>
      </c>
      <c r="B416" s="22" t="s">
        <v>7630</v>
      </c>
      <c r="C416" s="30" t="s">
        <v>5406</v>
      </c>
    </row>
    <row r="417" spans="1:5" ht="19" customHeight="1" x14ac:dyDescent="0.35">
      <c r="A417" s="28" t="s">
        <v>9677</v>
      </c>
      <c r="B417" s="28" t="s">
        <v>9679</v>
      </c>
      <c r="C417" s="30" t="s">
        <v>9678</v>
      </c>
    </row>
    <row r="418" spans="1:5" ht="19" customHeight="1" x14ac:dyDescent="0.35">
      <c r="A418" s="22" t="s">
        <v>2593</v>
      </c>
      <c r="B418" s="22" t="s">
        <v>2594</v>
      </c>
      <c r="C418" s="30" t="s">
        <v>5407</v>
      </c>
    </row>
    <row r="419" spans="1:5" ht="19" customHeight="1" x14ac:dyDescent="0.35">
      <c r="A419" s="22" t="s">
        <v>2595</v>
      </c>
      <c r="B419" s="22" t="s">
        <v>11431</v>
      </c>
      <c r="C419" s="30" t="s">
        <v>5408</v>
      </c>
    </row>
    <row r="420" spans="1:5" ht="19" customHeight="1" x14ac:dyDescent="0.35">
      <c r="A420" s="22" t="s">
        <v>2597</v>
      </c>
      <c r="B420" s="22" t="s">
        <v>2796</v>
      </c>
      <c r="C420" s="30" t="s">
        <v>5409</v>
      </c>
    </row>
    <row r="421" spans="1:5" ht="19" customHeight="1" x14ac:dyDescent="0.35">
      <c r="A421" s="22" t="s">
        <v>2598</v>
      </c>
      <c r="B421" s="22" t="s">
        <v>2797</v>
      </c>
      <c r="C421" s="30" t="s">
        <v>5410</v>
      </c>
    </row>
    <row r="422" spans="1:5" ht="19" customHeight="1" x14ac:dyDescent="0.35">
      <c r="A422" s="22" t="s">
        <v>2599</v>
      </c>
      <c r="B422" s="22" t="s">
        <v>7689</v>
      </c>
      <c r="C422" s="30" t="s">
        <v>5411</v>
      </c>
    </row>
    <row r="423" spans="1:5" ht="19" customHeight="1" x14ac:dyDescent="0.35">
      <c r="A423" s="22" t="s">
        <v>2600</v>
      </c>
      <c r="B423" s="22" t="s">
        <v>2601</v>
      </c>
      <c r="C423" s="30" t="s">
        <v>5412</v>
      </c>
    </row>
    <row r="424" spans="1:5" ht="19" customHeight="1" x14ac:dyDescent="0.35">
      <c r="A424" s="22" t="s">
        <v>6746</v>
      </c>
      <c r="B424" s="22" t="s">
        <v>10256</v>
      </c>
      <c r="C424" s="30" t="s">
        <v>5413</v>
      </c>
    </row>
    <row r="425" spans="1:5" ht="19" customHeight="1" x14ac:dyDescent="0.35">
      <c r="A425" s="22" t="s">
        <v>2602</v>
      </c>
      <c r="B425" s="22" t="s">
        <v>2603</v>
      </c>
      <c r="C425" s="30" t="s">
        <v>5414</v>
      </c>
    </row>
    <row r="426" spans="1:5" ht="19" customHeight="1" x14ac:dyDescent="0.35">
      <c r="A426" s="22" t="s">
        <v>2604</v>
      </c>
      <c r="B426" s="22" t="s">
        <v>2798</v>
      </c>
      <c r="C426" s="30" t="s">
        <v>5415</v>
      </c>
    </row>
    <row r="427" spans="1:5" ht="19" customHeight="1" x14ac:dyDescent="0.35">
      <c r="A427" s="22" t="s">
        <v>2605</v>
      </c>
      <c r="B427" s="22" t="s">
        <v>2606</v>
      </c>
      <c r="C427" s="30" t="s">
        <v>5416</v>
      </c>
    </row>
    <row r="428" spans="1:5" ht="19" customHeight="1" x14ac:dyDescent="0.35">
      <c r="A428" s="22" t="s">
        <v>2607</v>
      </c>
      <c r="B428" s="22" t="s">
        <v>2799</v>
      </c>
      <c r="C428" s="30" t="s">
        <v>5417</v>
      </c>
    </row>
    <row r="429" spans="1:5" ht="19" customHeight="1" x14ac:dyDescent="0.35">
      <c r="A429" s="22" t="s">
        <v>8682</v>
      </c>
      <c r="B429" s="22" t="s">
        <v>11226</v>
      </c>
      <c r="C429" s="30" t="s">
        <v>9031</v>
      </c>
      <c r="E429" s="79"/>
    </row>
    <row r="430" spans="1:5" ht="19" customHeight="1" x14ac:dyDescent="0.35">
      <c r="A430" s="22" t="s">
        <v>2608</v>
      </c>
      <c r="B430" s="22" t="s">
        <v>2609</v>
      </c>
      <c r="C430" s="30" t="s">
        <v>5418</v>
      </c>
    </row>
    <row r="431" spans="1:5" ht="19" customHeight="1" x14ac:dyDescent="0.35">
      <c r="A431" s="22" t="s">
        <v>6329</v>
      </c>
      <c r="B431" s="22" t="s">
        <v>6330</v>
      </c>
      <c r="C431" s="30" t="s">
        <v>6328</v>
      </c>
    </row>
    <row r="432" spans="1:5" ht="19" customHeight="1" x14ac:dyDescent="0.35">
      <c r="A432" s="32" t="s">
        <v>2745</v>
      </c>
      <c r="B432" s="32"/>
    </row>
    <row r="433" spans="1:3" ht="19" customHeight="1" x14ac:dyDescent="0.35">
      <c r="A433" s="22" t="s">
        <v>2610</v>
      </c>
      <c r="B433" s="22" t="s">
        <v>8498</v>
      </c>
      <c r="C433" s="30" t="s">
        <v>5419</v>
      </c>
    </row>
    <row r="434" spans="1:3" ht="19" customHeight="1" x14ac:dyDescent="0.35">
      <c r="A434" s="22" t="s">
        <v>2611</v>
      </c>
      <c r="B434" s="22" t="s">
        <v>2612</v>
      </c>
      <c r="C434" s="30" t="s">
        <v>5420</v>
      </c>
    </row>
    <row r="435" spans="1:3" ht="19" customHeight="1" x14ac:dyDescent="0.35">
      <c r="A435" s="22" t="s">
        <v>2613</v>
      </c>
      <c r="B435" s="22" t="s">
        <v>7368</v>
      </c>
      <c r="C435" s="30" t="s">
        <v>6747</v>
      </c>
    </row>
    <row r="436" spans="1:3" ht="19" customHeight="1" x14ac:dyDescent="0.35">
      <c r="A436" s="22" t="s">
        <v>6336</v>
      </c>
      <c r="B436" s="22" t="s">
        <v>7927</v>
      </c>
      <c r="C436" s="30" t="s">
        <v>6335</v>
      </c>
    </row>
    <row r="437" spans="1:3" ht="19" customHeight="1" x14ac:dyDescent="0.35">
      <c r="A437" s="22" t="s">
        <v>2614</v>
      </c>
      <c r="B437" s="22" t="s">
        <v>2615</v>
      </c>
      <c r="C437" s="30" t="s">
        <v>5421</v>
      </c>
    </row>
    <row r="438" spans="1:3" ht="19" customHeight="1" x14ac:dyDescent="0.35">
      <c r="A438" s="22" t="s">
        <v>2616</v>
      </c>
      <c r="B438" s="22" t="s">
        <v>7857</v>
      </c>
      <c r="C438" s="30" t="s">
        <v>5422</v>
      </c>
    </row>
    <row r="439" spans="1:3" ht="19" customHeight="1" x14ac:dyDescent="0.35">
      <c r="A439" s="22" t="s">
        <v>2617</v>
      </c>
      <c r="B439" s="22" t="s">
        <v>2618</v>
      </c>
      <c r="C439" s="30" t="s">
        <v>5423</v>
      </c>
    </row>
    <row r="440" spans="1:3" ht="19" customHeight="1" x14ac:dyDescent="0.35">
      <c r="A440" s="22" t="s">
        <v>8040</v>
      </c>
      <c r="B440" s="22" t="s">
        <v>8041</v>
      </c>
      <c r="C440" s="30" t="s">
        <v>8039</v>
      </c>
    </row>
    <row r="441" spans="1:3" ht="19" customHeight="1" x14ac:dyDescent="0.35">
      <c r="A441" s="22" t="s">
        <v>490</v>
      </c>
      <c r="B441" s="22" t="s">
        <v>491</v>
      </c>
      <c r="C441" s="30" t="s">
        <v>5424</v>
      </c>
    </row>
    <row r="442" spans="1:3" ht="19" customHeight="1" x14ac:dyDescent="0.35">
      <c r="A442" s="22" t="s">
        <v>6143</v>
      </c>
      <c r="B442" s="22" t="s">
        <v>11006</v>
      </c>
      <c r="C442" s="30" t="s">
        <v>6142</v>
      </c>
    </row>
    <row r="443" spans="1:3" ht="19" customHeight="1" x14ac:dyDescent="0.35">
      <c r="A443" s="22" t="s">
        <v>2619</v>
      </c>
      <c r="B443" s="22" t="s">
        <v>2620</v>
      </c>
      <c r="C443" s="30" t="s">
        <v>5425</v>
      </c>
    </row>
    <row r="444" spans="1:3" ht="19" customHeight="1" x14ac:dyDescent="0.35">
      <c r="A444" s="22" t="s">
        <v>5027</v>
      </c>
      <c r="B444" s="22" t="s">
        <v>8558</v>
      </c>
      <c r="C444" s="30" t="s">
        <v>8557</v>
      </c>
    </row>
    <row r="445" spans="1:3" ht="19" customHeight="1" x14ac:dyDescent="0.35">
      <c r="A445" s="22" t="s">
        <v>4299</v>
      </c>
      <c r="B445" s="22" t="s">
        <v>4300</v>
      </c>
      <c r="C445" s="30" t="s">
        <v>5426</v>
      </c>
    </row>
    <row r="446" spans="1:3" ht="19" customHeight="1" x14ac:dyDescent="0.35">
      <c r="A446" s="22" t="s">
        <v>2621</v>
      </c>
      <c r="B446" s="22" t="s">
        <v>2622</v>
      </c>
      <c r="C446" s="30" t="s">
        <v>5427</v>
      </c>
    </row>
    <row r="447" spans="1:3" ht="19" customHeight="1" x14ac:dyDescent="0.35">
      <c r="A447" s="22" t="s">
        <v>2720</v>
      </c>
      <c r="B447" s="22" t="s">
        <v>2721</v>
      </c>
      <c r="C447" s="30" t="s">
        <v>3844</v>
      </c>
    </row>
    <row r="448" spans="1:3" ht="19" customHeight="1" x14ac:dyDescent="0.35">
      <c r="A448" s="22" t="s">
        <v>2623</v>
      </c>
      <c r="B448" s="22" t="s">
        <v>7712</v>
      </c>
      <c r="C448" s="30" t="s">
        <v>5428</v>
      </c>
    </row>
    <row r="449" spans="1:5" ht="19" customHeight="1" x14ac:dyDescent="0.35">
      <c r="A449" s="101" t="s">
        <v>9470</v>
      </c>
      <c r="B449" s="102" t="s">
        <v>9472</v>
      </c>
      <c r="C449" s="30" t="s">
        <v>9471</v>
      </c>
      <c r="D449" s="103"/>
      <c r="E449" s="104"/>
    </row>
    <row r="450" spans="1:5" ht="19" customHeight="1" x14ac:dyDescent="0.35">
      <c r="A450" s="22" t="s">
        <v>2800</v>
      </c>
      <c r="B450" s="22" t="s">
        <v>2624</v>
      </c>
      <c r="C450" s="30" t="s">
        <v>5429</v>
      </c>
    </row>
    <row r="451" spans="1:5" ht="19" customHeight="1" x14ac:dyDescent="0.35">
      <c r="A451" s="22" t="s">
        <v>4834</v>
      </c>
      <c r="B451" s="22" t="s">
        <v>7713</v>
      </c>
      <c r="C451" s="30" t="s">
        <v>4950</v>
      </c>
    </row>
    <row r="452" spans="1:5" ht="19" customHeight="1" x14ac:dyDescent="0.35">
      <c r="A452" s="22" t="s">
        <v>2625</v>
      </c>
      <c r="B452" s="22" t="s">
        <v>2626</v>
      </c>
      <c r="C452" s="30" t="s">
        <v>5430</v>
      </c>
    </row>
    <row r="453" spans="1:5" ht="19" customHeight="1" x14ac:dyDescent="0.35">
      <c r="A453" s="22" t="s">
        <v>8972</v>
      </c>
      <c r="B453" s="22" t="s">
        <v>6361</v>
      </c>
      <c r="C453" s="30" t="s">
        <v>6360</v>
      </c>
    </row>
    <row r="454" spans="1:5" ht="19" customHeight="1" x14ac:dyDescent="0.35">
      <c r="A454" s="22" t="s">
        <v>2627</v>
      </c>
      <c r="B454" s="22" t="s">
        <v>11229</v>
      </c>
      <c r="C454" s="30" t="s">
        <v>5431</v>
      </c>
    </row>
    <row r="455" spans="1:5" ht="19" customHeight="1" x14ac:dyDescent="0.35">
      <c r="A455" s="22" t="s">
        <v>8013</v>
      </c>
      <c r="B455" s="22" t="s">
        <v>11782</v>
      </c>
      <c r="C455" s="6" t="s">
        <v>11783</v>
      </c>
    </row>
    <row r="456" spans="1:5" ht="19" customHeight="1" x14ac:dyDescent="0.35">
      <c r="A456" s="22" t="s">
        <v>4857</v>
      </c>
      <c r="B456" s="22" t="s">
        <v>4953</v>
      </c>
      <c r="C456" s="30" t="s">
        <v>5432</v>
      </c>
    </row>
    <row r="457" spans="1:5" ht="19" customHeight="1" x14ac:dyDescent="0.35">
      <c r="A457" s="22" t="s">
        <v>10781</v>
      </c>
      <c r="B457" s="22" t="s">
        <v>11007</v>
      </c>
      <c r="C457" s="30" t="s">
        <v>10780</v>
      </c>
    </row>
    <row r="458" spans="1:5" ht="19" customHeight="1" x14ac:dyDescent="0.35">
      <c r="A458" s="22" t="s">
        <v>2628</v>
      </c>
      <c r="B458" s="22" t="s">
        <v>3830</v>
      </c>
      <c r="C458" s="30" t="s">
        <v>5433</v>
      </c>
    </row>
    <row r="459" spans="1:5" ht="19" customHeight="1" x14ac:dyDescent="0.35">
      <c r="A459" s="22" t="s">
        <v>1211</v>
      </c>
      <c r="B459" s="22" t="s">
        <v>4452</v>
      </c>
      <c r="C459" s="30" t="s">
        <v>2840</v>
      </c>
    </row>
    <row r="460" spans="1:5" ht="19" customHeight="1" x14ac:dyDescent="0.35">
      <c r="A460" s="22" t="s">
        <v>1961</v>
      </c>
      <c r="B460" s="22" t="s">
        <v>1962</v>
      </c>
      <c r="C460" s="30" t="s">
        <v>5434</v>
      </c>
    </row>
    <row r="461" spans="1:5" ht="19" customHeight="1" x14ac:dyDescent="0.35">
      <c r="A461" s="22" t="s">
        <v>1963</v>
      </c>
      <c r="B461" s="22" t="s">
        <v>1964</v>
      </c>
      <c r="C461" s="30" t="s">
        <v>5435</v>
      </c>
    </row>
    <row r="462" spans="1:5" ht="19" customHeight="1" x14ac:dyDescent="0.35">
      <c r="A462" s="22" t="s">
        <v>1965</v>
      </c>
      <c r="B462" s="22" t="s">
        <v>1966</v>
      </c>
      <c r="C462" s="30" t="s">
        <v>5436</v>
      </c>
    </row>
    <row r="463" spans="1:5" ht="19" customHeight="1" x14ac:dyDescent="0.35">
      <c r="A463" s="22" t="s">
        <v>5132</v>
      </c>
      <c r="B463" s="22" t="s">
        <v>5133</v>
      </c>
      <c r="C463" s="30" t="s">
        <v>5134</v>
      </c>
    </row>
    <row r="464" spans="1:5" ht="19" customHeight="1" x14ac:dyDescent="0.35">
      <c r="A464" s="101" t="s">
        <v>9774</v>
      </c>
      <c r="B464" s="28" t="s">
        <v>9777</v>
      </c>
      <c r="C464" s="30" t="s">
        <v>9776</v>
      </c>
      <c r="D464" s="103"/>
      <c r="E464" s="104"/>
    </row>
    <row r="465" spans="1:3" ht="19" customHeight="1" x14ac:dyDescent="0.35">
      <c r="A465" s="22" t="s">
        <v>1931</v>
      </c>
      <c r="B465" s="22" t="s">
        <v>4335</v>
      </c>
      <c r="C465" s="30" t="s">
        <v>3549</v>
      </c>
    </row>
    <row r="466" spans="1:3" ht="19" customHeight="1" x14ac:dyDescent="0.35">
      <c r="A466" s="22" t="s">
        <v>6325</v>
      </c>
      <c r="B466" s="22" t="s">
        <v>7714</v>
      </c>
      <c r="C466" s="30" t="s">
        <v>6324</v>
      </c>
    </row>
    <row r="467" spans="1:3" ht="19" customHeight="1" x14ac:dyDescent="0.35">
      <c r="A467" s="22" t="s">
        <v>1969</v>
      </c>
      <c r="B467" s="22" t="s">
        <v>2054</v>
      </c>
      <c r="C467" s="30" t="s">
        <v>5437</v>
      </c>
    </row>
    <row r="468" spans="1:3" ht="19" customHeight="1" x14ac:dyDescent="0.35">
      <c r="A468" s="22" t="s">
        <v>2397</v>
      </c>
      <c r="B468" s="22" t="s">
        <v>4424</v>
      </c>
      <c r="C468" s="30" t="s">
        <v>4115</v>
      </c>
    </row>
    <row r="469" spans="1:3" ht="19" customHeight="1" x14ac:dyDescent="0.35">
      <c r="A469" s="22" t="s">
        <v>6081</v>
      </c>
      <c r="B469" s="22" t="s">
        <v>6907</v>
      </c>
      <c r="C469" s="30" t="s">
        <v>6080</v>
      </c>
    </row>
    <row r="470" spans="1:3" ht="19" customHeight="1" x14ac:dyDescent="0.35">
      <c r="A470" s="32" t="s">
        <v>1970</v>
      </c>
      <c r="B470" s="32"/>
    </row>
    <row r="471" spans="1:3" ht="19" customHeight="1" x14ac:dyDescent="0.35">
      <c r="A471" s="22" t="s">
        <v>1971</v>
      </c>
      <c r="B471" s="22" t="s">
        <v>1972</v>
      </c>
      <c r="C471" s="30" t="s">
        <v>5438</v>
      </c>
    </row>
    <row r="472" spans="1:3" ht="19" customHeight="1" x14ac:dyDescent="0.35">
      <c r="A472" s="22" t="s">
        <v>1973</v>
      </c>
      <c r="B472" s="22" t="s">
        <v>1974</v>
      </c>
      <c r="C472" s="30" t="s">
        <v>5439</v>
      </c>
    </row>
    <row r="473" spans="1:3" ht="19" customHeight="1" x14ac:dyDescent="0.35">
      <c r="A473" s="22" t="s">
        <v>1975</v>
      </c>
      <c r="B473" s="22" t="s">
        <v>2658</v>
      </c>
      <c r="C473" s="30" t="s">
        <v>5440</v>
      </c>
    </row>
    <row r="474" spans="1:3" ht="19" customHeight="1" x14ac:dyDescent="0.35">
      <c r="A474" s="22" t="s">
        <v>1976</v>
      </c>
      <c r="B474" s="22" t="s">
        <v>7369</v>
      </c>
      <c r="C474" s="30" t="s">
        <v>5441</v>
      </c>
    </row>
    <row r="475" spans="1:3" ht="19" customHeight="1" x14ac:dyDescent="0.35">
      <c r="A475" s="22" t="s">
        <v>6135</v>
      </c>
      <c r="B475" s="22" t="s">
        <v>6133</v>
      </c>
      <c r="C475" s="30" t="s">
        <v>6134</v>
      </c>
    </row>
    <row r="476" spans="1:3" ht="19" customHeight="1" x14ac:dyDescent="0.35">
      <c r="A476" s="32" t="s">
        <v>2710</v>
      </c>
      <c r="B476" s="32"/>
    </row>
    <row r="477" spans="1:3" ht="19" customHeight="1" x14ac:dyDescent="0.35">
      <c r="A477" s="22" t="s">
        <v>636</v>
      </c>
      <c r="B477" s="22" t="s">
        <v>637</v>
      </c>
      <c r="C477" s="30" t="s">
        <v>4235</v>
      </c>
    </row>
    <row r="478" spans="1:3" ht="19" customHeight="1" x14ac:dyDescent="0.35">
      <c r="A478" s="22" t="s">
        <v>6186</v>
      </c>
      <c r="B478" s="22" t="s">
        <v>6187</v>
      </c>
      <c r="C478" s="30" t="s">
        <v>6185</v>
      </c>
    </row>
    <row r="479" spans="1:3" ht="19" customHeight="1" x14ac:dyDescent="0.35">
      <c r="A479" s="22" t="s">
        <v>4894</v>
      </c>
      <c r="B479" s="22" t="s">
        <v>11786</v>
      </c>
      <c r="C479" s="30" t="s">
        <v>4931</v>
      </c>
    </row>
    <row r="480" spans="1:3" ht="19" customHeight="1" x14ac:dyDescent="0.35">
      <c r="A480" s="22" t="s">
        <v>2709</v>
      </c>
      <c r="B480" s="22" t="s">
        <v>2711</v>
      </c>
      <c r="C480" s="30" t="s">
        <v>5442</v>
      </c>
    </row>
    <row r="481" spans="1:3" ht="19" customHeight="1" x14ac:dyDescent="0.35">
      <c r="A481" s="22" t="s">
        <v>638</v>
      </c>
      <c r="B481" s="22" t="s">
        <v>4253</v>
      </c>
      <c r="C481" s="30" t="s">
        <v>4237</v>
      </c>
    </row>
    <row r="482" spans="1:3" ht="19" customHeight="1" x14ac:dyDescent="0.35">
      <c r="A482" s="22" t="s">
        <v>1564</v>
      </c>
      <c r="B482" s="22" t="s">
        <v>1565</v>
      </c>
      <c r="C482" s="30" t="s">
        <v>4238</v>
      </c>
    </row>
    <row r="483" spans="1:3" ht="19" customHeight="1" x14ac:dyDescent="0.35">
      <c r="A483" s="22" t="s">
        <v>4540</v>
      </c>
      <c r="B483" s="22" t="s">
        <v>4656</v>
      </c>
      <c r="C483" s="30" t="s">
        <v>5443</v>
      </c>
    </row>
    <row r="484" spans="1:3" ht="19" customHeight="1" x14ac:dyDescent="0.35">
      <c r="A484" s="32" t="s">
        <v>2038</v>
      </c>
      <c r="B484" s="32"/>
    </row>
    <row r="485" spans="1:3" ht="19" customHeight="1" x14ac:dyDescent="0.35">
      <c r="A485" s="22" t="s">
        <v>2039</v>
      </c>
      <c r="B485" s="22" t="s">
        <v>4751</v>
      </c>
      <c r="C485" s="30" t="s">
        <v>5444</v>
      </c>
    </row>
    <row r="486" spans="1:3" ht="19" customHeight="1" x14ac:dyDescent="0.35">
      <c r="A486" s="22" t="s">
        <v>2040</v>
      </c>
      <c r="B486" s="22" t="s">
        <v>10914</v>
      </c>
      <c r="C486" s="30" t="s">
        <v>5445</v>
      </c>
    </row>
    <row r="487" spans="1:3" ht="19" customHeight="1" x14ac:dyDescent="0.35">
      <c r="A487" s="22" t="s">
        <v>2041</v>
      </c>
      <c r="B487" s="22" t="s">
        <v>7690</v>
      </c>
      <c r="C487" s="30" t="s">
        <v>5446</v>
      </c>
    </row>
    <row r="488" spans="1:3" ht="19" customHeight="1" x14ac:dyDescent="0.35">
      <c r="A488" s="32" t="s">
        <v>2044</v>
      </c>
      <c r="B488" s="32"/>
    </row>
    <row r="489" spans="1:3" ht="19" customHeight="1" x14ac:dyDescent="0.35">
      <c r="A489" s="22" t="s">
        <v>2045</v>
      </c>
      <c r="B489" s="22" t="s">
        <v>2046</v>
      </c>
      <c r="C489" s="30" t="s">
        <v>5447</v>
      </c>
    </row>
    <row r="490" spans="1:3" ht="19" customHeight="1" x14ac:dyDescent="0.35">
      <c r="A490" s="22" t="s">
        <v>2047</v>
      </c>
      <c r="B490" s="22" t="s">
        <v>2048</v>
      </c>
      <c r="C490" s="30" t="s">
        <v>5448</v>
      </c>
    </row>
    <row r="491" spans="1:3" ht="19" customHeight="1" x14ac:dyDescent="0.35">
      <c r="A491" s="22" t="s">
        <v>2049</v>
      </c>
      <c r="B491" s="22" t="s">
        <v>2050</v>
      </c>
      <c r="C491" s="30" t="s">
        <v>5449</v>
      </c>
    </row>
    <row r="492" spans="1:3" ht="19" customHeight="1" x14ac:dyDescent="0.35">
      <c r="A492" s="22" t="s">
        <v>2051</v>
      </c>
      <c r="B492" s="22" t="s">
        <v>10698</v>
      </c>
      <c r="C492" s="30" t="s">
        <v>5450</v>
      </c>
    </row>
    <row r="493" spans="1:3" ht="19" customHeight="1" x14ac:dyDescent="0.35">
      <c r="A493" s="22" t="s">
        <v>429</v>
      </c>
      <c r="B493" s="22" t="s">
        <v>4753</v>
      </c>
      <c r="C493" s="30" t="s">
        <v>5451</v>
      </c>
    </row>
    <row r="494" spans="1:3" ht="19" customHeight="1" x14ac:dyDescent="0.35">
      <c r="A494" s="22" t="s">
        <v>430</v>
      </c>
      <c r="B494" s="22" t="s">
        <v>7715</v>
      </c>
      <c r="C494" s="30" t="s">
        <v>5452</v>
      </c>
    </row>
    <row r="495" spans="1:3" ht="19" customHeight="1" x14ac:dyDescent="0.35">
      <c r="A495" s="32" t="s">
        <v>431</v>
      </c>
      <c r="B495" s="32"/>
    </row>
    <row r="496" spans="1:3" ht="19" customHeight="1" x14ac:dyDescent="0.35">
      <c r="A496" s="22" t="s">
        <v>5226</v>
      </c>
      <c r="B496" s="22" t="s">
        <v>11560</v>
      </c>
      <c r="C496" s="30" t="s">
        <v>5225</v>
      </c>
    </row>
    <row r="497" spans="1:3" ht="19" customHeight="1" x14ac:dyDescent="0.35">
      <c r="A497" s="22" t="s">
        <v>432</v>
      </c>
      <c r="B497" s="22" t="s">
        <v>11785</v>
      </c>
      <c r="C497" s="30" t="s">
        <v>5453</v>
      </c>
    </row>
    <row r="498" spans="1:3" ht="19" customHeight="1" x14ac:dyDescent="0.35">
      <c r="A498" s="22" t="s">
        <v>2801</v>
      </c>
      <c r="B498" s="22" t="s">
        <v>433</v>
      </c>
      <c r="C498" s="30" t="s">
        <v>5454</v>
      </c>
    </row>
    <row r="499" spans="1:3" ht="19" customHeight="1" x14ac:dyDescent="0.35">
      <c r="A499" s="22" t="s">
        <v>4274</v>
      </c>
      <c r="B499" s="22" t="s">
        <v>4272</v>
      </c>
      <c r="C499" s="30" t="s">
        <v>4273</v>
      </c>
    </row>
    <row r="500" spans="1:3" ht="19" customHeight="1" x14ac:dyDescent="0.35">
      <c r="A500" s="22" t="s">
        <v>434</v>
      </c>
      <c r="B500" s="22" t="s">
        <v>435</v>
      </c>
      <c r="C500" s="30" t="s">
        <v>5455</v>
      </c>
    </row>
    <row r="501" spans="1:3" ht="19" customHeight="1" x14ac:dyDescent="0.35">
      <c r="A501" s="22" t="s">
        <v>436</v>
      </c>
      <c r="B501" s="22" t="s">
        <v>9283</v>
      </c>
      <c r="C501" s="30" t="s">
        <v>5456</v>
      </c>
    </row>
    <row r="502" spans="1:3" ht="19" customHeight="1" x14ac:dyDescent="0.35">
      <c r="A502" s="22" t="s">
        <v>437</v>
      </c>
      <c r="B502" s="22" t="s">
        <v>2659</v>
      </c>
      <c r="C502" s="30" t="s">
        <v>5457</v>
      </c>
    </row>
    <row r="503" spans="1:3" ht="19" customHeight="1" x14ac:dyDescent="0.35">
      <c r="A503" s="22" t="s">
        <v>438</v>
      </c>
      <c r="B503" s="22" t="s">
        <v>7941</v>
      </c>
      <c r="C503" s="30" t="s">
        <v>5458</v>
      </c>
    </row>
    <row r="504" spans="1:3" ht="19" customHeight="1" x14ac:dyDescent="0.35">
      <c r="A504" s="22" t="s">
        <v>439</v>
      </c>
      <c r="B504" s="22" t="s">
        <v>11420</v>
      </c>
      <c r="C504" s="30" t="s">
        <v>5459</v>
      </c>
    </row>
    <row r="505" spans="1:3" ht="19" customHeight="1" x14ac:dyDescent="0.35">
      <c r="A505" s="32" t="s">
        <v>4427</v>
      </c>
      <c r="B505" s="32"/>
    </row>
    <row r="506" spans="1:3" ht="19" customHeight="1" x14ac:dyDescent="0.35">
      <c r="A506" s="22" t="s">
        <v>4847</v>
      </c>
      <c r="B506" s="22" t="s">
        <v>11247</v>
      </c>
      <c r="C506" s="30" t="s">
        <v>5460</v>
      </c>
    </row>
    <row r="507" spans="1:3" ht="19" customHeight="1" x14ac:dyDescent="0.35">
      <c r="A507" s="22" t="s">
        <v>440</v>
      </c>
      <c r="B507" s="22" t="s">
        <v>441</v>
      </c>
      <c r="C507" s="30" t="s">
        <v>5461</v>
      </c>
    </row>
    <row r="508" spans="1:3" ht="19" customHeight="1" x14ac:dyDescent="0.35">
      <c r="A508" s="22" t="s">
        <v>442</v>
      </c>
      <c r="B508" s="22" t="s">
        <v>443</v>
      </c>
      <c r="C508" s="30" t="s">
        <v>5462</v>
      </c>
    </row>
    <row r="509" spans="1:3" ht="19" customHeight="1" x14ac:dyDescent="0.35">
      <c r="A509" s="22" t="s">
        <v>8770</v>
      </c>
      <c r="B509" s="22" t="s">
        <v>8994</v>
      </c>
      <c r="C509" s="30" t="s">
        <v>8771</v>
      </c>
    </row>
    <row r="510" spans="1:3" ht="19" customHeight="1" x14ac:dyDescent="0.35">
      <c r="A510" s="22" t="s">
        <v>444</v>
      </c>
      <c r="B510" s="22" t="s">
        <v>4537</v>
      </c>
      <c r="C510" s="30" t="s">
        <v>5463</v>
      </c>
    </row>
    <row r="511" spans="1:3" ht="19" customHeight="1" x14ac:dyDescent="0.35">
      <c r="A511" s="32" t="s">
        <v>445</v>
      </c>
      <c r="B511" s="32"/>
    </row>
    <row r="512" spans="1:3" ht="19" customHeight="1" x14ac:dyDescent="0.35">
      <c r="A512" s="22" t="s">
        <v>6178</v>
      </c>
      <c r="B512" s="22" t="s">
        <v>6626</v>
      </c>
      <c r="C512" s="30" t="s">
        <v>6177</v>
      </c>
    </row>
    <row r="513" spans="1:3" ht="19" customHeight="1" x14ac:dyDescent="0.35">
      <c r="A513" s="22" t="s">
        <v>446</v>
      </c>
      <c r="B513" s="22" t="s">
        <v>11033</v>
      </c>
      <c r="C513" s="30" t="s">
        <v>5464</v>
      </c>
    </row>
    <row r="514" spans="1:3" ht="19" customHeight="1" x14ac:dyDescent="0.35">
      <c r="A514" s="22" t="s">
        <v>447</v>
      </c>
      <c r="B514" s="22" t="s">
        <v>448</v>
      </c>
      <c r="C514" s="30" t="s">
        <v>5465</v>
      </c>
    </row>
    <row r="515" spans="1:3" ht="19" customHeight="1" x14ac:dyDescent="0.35">
      <c r="A515" s="22" t="s">
        <v>2636</v>
      </c>
      <c r="B515" s="22" t="s">
        <v>2637</v>
      </c>
      <c r="C515" s="30" t="s">
        <v>5466</v>
      </c>
    </row>
    <row r="516" spans="1:3" ht="19" customHeight="1" x14ac:dyDescent="0.35">
      <c r="A516" s="22" t="s">
        <v>449</v>
      </c>
      <c r="B516" s="22" t="s">
        <v>450</v>
      </c>
      <c r="C516" s="30" t="s">
        <v>5467</v>
      </c>
    </row>
    <row r="517" spans="1:3" ht="19" customHeight="1" x14ac:dyDescent="0.35">
      <c r="A517" s="22" t="s">
        <v>6289</v>
      </c>
      <c r="B517" s="22" t="s">
        <v>6832</v>
      </c>
      <c r="C517" s="30" t="s">
        <v>6288</v>
      </c>
    </row>
    <row r="518" spans="1:3" ht="19" customHeight="1" x14ac:dyDescent="0.35">
      <c r="A518" s="22" t="s">
        <v>6279</v>
      </c>
      <c r="B518" s="22" t="s">
        <v>6280</v>
      </c>
      <c r="C518" s="30" t="s">
        <v>6278</v>
      </c>
    </row>
    <row r="519" spans="1:3" ht="19" customHeight="1" x14ac:dyDescent="0.35">
      <c r="A519" s="22" t="s">
        <v>1208</v>
      </c>
      <c r="B519" s="22" t="s">
        <v>11249</v>
      </c>
      <c r="C519" s="30" t="s">
        <v>2834</v>
      </c>
    </row>
    <row r="520" spans="1:3" ht="19" customHeight="1" x14ac:dyDescent="0.35">
      <c r="A520" s="22" t="s">
        <v>1232</v>
      </c>
      <c r="B520" s="22" t="s">
        <v>1977</v>
      </c>
      <c r="C520" s="30" t="s">
        <v>3818</v>
      </c>
    </row>
    <row r="521" spans="1:3" ht="19" customHeight="1" x14ac:dyDescent="0.35">
      <c r="A521" s="22" t="s">
        <v>481</v>
      </c>
      <c r="B521" s="22" t="s">
        <v>11034</v>
      </c>
      <c r="C521" s="30" t="s">
        <v>6748</v>
      </c>
    </row>
    <row r="522" spans="1:3" ht="19" customHeight="1" x14ac:dyDescent="0.35">
      <c r="A522" s="32" t="s">
        <v>456</v>
      </c>
      <c r="B522" s="32"/>
    </row>
    <row r="523" spans="1:3" ht="19" customHeight="1" x14ac:dyDescent="0.35">
      <c r="A523" s="22" t="s">
        <v>662</v>
      </c>
      <c r="B523" s="22" t="s">
        <v>4600</v>
      </c>
      <c r="C523" s="30" t="s">
        <v>5468</v>
      </c>
    </row>
    <row r="524" spans="1:3" ht="19" customHeight="1" x14ac:dyDescent="0.35">
      <c r="A524" s="22" t="s">
        <v>3471</v>
      </c>
      <c r="B524" s="22" t="s">
        <v>11570</v>
      </c>
      <c r="C524" s="30" t="s">
        <v>8331</v>
      </c>
    </row>
    <row r="525" spans="1:3" ht="19" customHeight="1" x14ac:dyDescent="0.35">
      <c r="A525" s="22" t="s">
        <v>1263</v>
      </c>
      <c r="B525" s="22" t="s">
        <v>7718</v>
      </c>
      <c r="C525" s="30" t="s">
        <v>3404</v>
      </c>
    </row>
    <row r="526" spans="1:3" ht="19" customHeight="1" x14ac:dyDescent="0.35">
      <c r="A526" s="22" t="s">
        <v>2823</v>
      </c>
      <c r="B526" s="22" t="s">
        <v>4455</v>
      </c>
      <c r="C526" s="30" t="s">
        <v>5469</v>
      </c>
    </row>
    <row r="527" spans="1:3" ht="19" customHeight="1" x14ac:dyDescent="0.35">
      <c r="A527" s="22" t="s">
        <v>4859</v>
      </c>
      <c r="B527" s="22" t="s">
        <v>8332</v>
      </c>
      <c r="C527" s="30" t="s">
        <v>4937</v>
      </c>
    </row>
    <row r="528" spans="1:3" ht="19" customHeight="1" x14ac:dyDescent="0.35">
      <c r="A528" s="22" t="s">
        <v>6085</v>
      </c>
      <c r="B528" s="22" t="s">
        <v>5188</v>
      </c>
      <c r="C528" s="30" t="s">
        <v>5187</v>
      </c>
    </row>
    <row r="529" spans="1:3" ht="19" customHeight="1" x14ac:dyDescent="0.35">
      <c r="A529" s="22" t="s">
        <v>2763</v>
      </c>
      <c r="B529" s="22" t="s">
        <v>8386</v>
      </c>
      <c r="C529" s="30" t="s">
        <v>5470</v>
      </c>
    </row>
    <row r="530" spans="1:3" ht="19" customHeight="1" x14ac:dyDescent="0.35">
      <c r="A530" s="22" t="s">
        <v>1264</v>
      </c>
      <c r="B530" s="22" t="s">
        <v>1265</v>
      </c>
      <c r="C530" s="30" t="s">
        <v>3405</v>
      </c>
    </row>
    <row r="531" spans="1:3" ht="19" customHeight="1" x14ac:dyDescent="0.35">
      <c r="A531" s="22" t="s">
        <v>4905</v>
      </c>
      <c r="B531" s="22" t="s">
        <v>5001</v>
      </c>
      <c r="C531" s="30" t="s">
        <v>4961</v>
      </c>
    </row>
    <row r="532" spans="1:3" ht="19" customHeight="1" x14ac:dyDescent="0.35">
      <c r="A532" s="22" t="s">
        <v>4833</v>
      </c>
      <c r="B532" s="22" t="s">
        <v>8954</v>
      </c>
      <c r="C532" s="30" t="s">
        <v>4944</v>
      </c>
    </row>
    <row r="533" spans="1:3" ht="19" customHeight="1" x14ac:dyDescent="0.35">
      <c r="A533" s="22" t="s">
        <v>5224</v>
      </c>
      <c r="B533" s="22" t="s">
        <v>7928</v>
      </c>
      <c r="C533" s="30" t="s">
        <v>5223</v>
      </c>
    </row>
    <row r="534" spans="1:3" ht="19" customHeight="1" x14ac:dyDescent="0.35">
      <c r="A534" s="22" t="s">
        <v>6307</v>
      </c>
      <c r="B534" s="22" t="s">
        <v>6308</v>
      </c>
      <c r="C534" s="30" t="s">
        <v>6306</v>
      </c>
    </row>
    <row r="535" spans="1:3" ht="19" customHeight="1" x14ac:dyDescent="0.35">
      <c r="A535" s="22" t="s">
        <v>6203</v>
      </c>
      <c r="B535" s="22" t="s">
        <v>6236</v>
      </c>
      <c r="C535" s="30" t="s">
        <v>6208</v>
      </c>
    </row>
    <row r="536" spans="1:3" ht="19" customHeight="1" x14ac:dyDescent="0.35">
      <c r="A536" s="22" t="s">
        <v>4245</v>
      </c>
      <c r="B536" s="22" t="s">
        <v>10550</v>
      </c>
      <c r="C536" s="30" t="s">
        <v>7745</v>
      </c>
    </row>
    <row r="537" spans="1:3" ht="19" customHeight="1" x14ac:dyDescent="0.35">
      <c r="A537" s="22" t="s">
        <v>457</v>
      </c>
      <c r="B537" s="22" t="s">
        <v>7691</v>
      </c>
      <c r="C537" s="30" t="s">
        <v>5471</v>
      </c>
    </row>
    <row r="538" spans="1:3" ht="19" customHeight="1" x14ac:dyDescent="0.35">
      <c r="A538" s="22" t="s">
        <v>4686</v>
      </c>
      <c r="B538" s="22" t="s">
        <v>4687</v>
      </c>
      <c r="C538" s="30" t="s">
        <v>5472</v>
      </c>
    </row>
    <row r="539" spans="1:3" ht="19" customHeight="1" x14ac:dyDescent="0.35">
      <c r="A539" s="22" t="s">
        <v>4849</v>
      </c>
      <c r="B539" s="22" t="s">
        <v>4907</v>
      </c>
      <c r="C539" s="30" t="s">
        <v>4850</v>
      </c>
    </row>
    <row r="540" spans="1:3" ht="19" customHeight="1" x14ac:dyDescent="0.35">
      <c r="A540" s="22" t="s">
        <v>3409</v>
      </c>
      <c r="B540" s="22" t="s">
        <v>2674</v>
      </c>
      <c r="C540" s="30" t="s">
        <v>3408</v>
      </c>
    </row>
    <row r="541" spans="1:3" ht="19" customHeight="1" x14ac:dyDescent="0.35">
      <c r="A541" s="22" t="s">
        <v>2333</v>
      </c>
      <c r="B541" s="22" t="s">
        <v>8098</v>
      </c>
      <c r="C541" s="30" t="s">
        <v>3893</v>
      </c>
    </row>
    <row r="542" spans="1:3" ht="19" customHeight="1" x14ac:dyDescent="0.35">
      <c r="A542" s="32" t="s">
        <v>460</v>
      </c>
      <c r="B542" s="32"/>
    </row>
    <row r="543" spans="1:3" ht="19" customHeight="1" x14ac:dyDescent="0.35">
      <c r="A543" s="22" t="s">
        <v>461</v>
      </c>
      <c r="B543" s="22" t="s">
        <v>6833</v>
      </c>
      <c r="C543" s="30" t="s">
        <v>5473</v>
      </c>
    </row>
    <row r="544" spans="1:3" ht="19" customHeight="1" x14ac:dyDescent="0.35">
      <c r="A544" s="22" t="s">
        <v>462</v>
      </c>
      <c r="B544" s="22" t="s">
        <v>463</v>
      </c>
      <c r="C544" s="30" t="s">
        <v>5474</v>
      </c>
    </row>
    <row r="545" spans="1:4" ht="19" customHeight="1" x14ac:dyDescent="0.35">
      <c r="A545" s="22" t="s">
        <v>464</v>
      </c>
      <c r="B545" s="22" t="s">
        <v>465</v>
      </c>
      <c r="C545" s="30" t="s">
        <v>8031</v>
      </c>
    </row>
    <row r="546" spans="1:4" ht="19" customHeight="1" x14ac:dyDescent="0.35">
      <c r="A546" s="22" t="s">
        <v>466</v>
      </c>
      <c r="B546" s="22" t="s">
        <v>11251</v>
      </c>
      <c r="C546" s="30" t="s">
        <v>5475</v>
      </c>
    </row>
    <row r="547" spans="1:4" ht="19" customHeight="1" x14ac:dyDescent="0.35">
      <c r="A547" s="32" t="s">
        <v>467</v>
      </c>
      <c r="B547" s="32"/>
    </row>
    <row r="548" spans="1:4" ht="19" customHeight="1" x14ac:dyDescent="0.35">
      <c r="A548" s="22" t="s">
        <v>468</v>
      </c>
      <c r="B548" s="22" t="s">
        <v>469</v>
      </c>
      <c r="C548" s="30" t="s">
        <v>5476</v>
      </c>
    </row>
    <row r="549" spans="1:4" ht="19" customHeight="1" x14ac:dyDescent="0.35">
      <c r="A549" s="22" t="s">
        <v>5228</v>
      </c>
      <c r="B549" s="22" t="s">
        <v>5229</v>
      </c>
      <c r="C549" s="30" t="s">
        <v>5227</v>
      </c>
    </row>
    <row r="550" spans="1:4" ht="19" customHeight="1" x14ac:dyDescent="0.35">
      <c r="A550" s="22" t="s">
        <v>5111</v>
      </c>
      <c r="B550" s="22" t="s">
        <v>5112</v>
      </c>
      <c r="C550" s="30" t="s">
        <v>5115</v>
      </c>
    </row>
    <row r="551" spans="1:4" ht="19" customHeight="1" x14ac:dyDescent="0.35">
      <c r="A551" s="22" t="s">
        <v>471</v>
      </c>
      <c r="B551" s="22" t="s">
        <v>472</v>
      </c>
      <c r="C551" s="30" t="s">
        <v>5477</v>
      </c>
    </row>
    <row r="552" spans="1:4" ht="19" customHeight="1" x14ac:dyDescent="0.35">
      <c r="A552" s="22" t="s">
        <v>473</v>
      </c>
      <c r="B552" s="22" t="s">
        <v>474</v>
      </c>
      <c r="C552" s="30" t="s">
        <v>5478</v>
      </c>
    </row>
    <row r="553" spans="1:4" ht="19" customHeight="1" x14ac:dyDescent="0.35">
      <c r="A553" s="22" t="s">
        <v>475</v>
      </c>
      <c r="B553" s="22" t="s">
        <v>4528</v>
      </c>
      <c r="C553" s="30" t="s">
        <v>5479</v>
      </c>
    </row>
    <row r="554" spans="1:4" ht="19" customHeight="1" x14ac:dyDescent="0.35">
      <c r="A554" s="22" t="s">
        <v>4792</v>
      </c>
      <c r="B554" s="22" t="s">
        <v>4793</v>
      </c>
      <c r="C554" s="30" t="s">
        <v>5480</v>
      </c>
      <c r="D554" s="30"/>
    </row>
    <row r="555" spans="1:4" ht="19" customHeight="1" x14ac:dyDescent="0.35">
      <c r="A555" s="22" t="s">
        <v>476</v>
      </c>
      <c r="B555" s="22" t="s">
        <v>477</v>
      </c>
      <c r="C555" s="30" t="s">
        <v>5481</v>
      </c>
    </row>
    <row r="556" spans="1:4" ht="19" customHeight="1" x14ac:dyDescent="0.35">
      <c r="A556" s="22" t="s">
        <v>6126</v>
      </c>
      <c r="B556" s="22" t="s">
        <v>6127</v>
      </c>
      <c r="C556" s="30" t="s">
        <v>6125</v>
      </c>
    </row>
    <row r="557" spans="1:4" ht="19" customHeight="1" x14ac:dyDescent="0.35">
      <c r="A557" s="32" t="s">
        <v>4301</v>
      </c>
      <c r="B557" s="32"/>
    </row>
    <row r="558" spans="1:4" ht="19" customHeight="1" x14ac:dyDescent="0.35">
      <c r="A558" s="22" t="s">
        <v>1822</v>
      </c>
      <c r="B558" s="22" t="s">
        <v>4423</v>
      </c>
      <c r="C558" s="38" t="s">
        <v>5482</v>
      </c>
    </row>
    <row r="559" spans="1:4" ht="19" customHeight="1" x14ac:dyDescent="0.35">
      <c r="A559" s="22" t="s">
        <v>2100</v>
      </c>
      <c r="B559" s="22" t="s">
        <v>2101</v>
      </c>
      <c r="C559" s="38" t="s">
        <v>5483</v>
      </c>
    </row>
    <row r="560" spans="1:4" ht="19" customHeight="1" x14ac:dyDescent="0.35">
      <c r="A560" s="22" t="s">
        <v>6169</v>
      </c>
      <c r="B560" s="22" t="s">
        <v>6625</v>
      </c>
      <c r="C560" s="30" t="s">
        <v>6168</v>
      </c>
    </row>
    <row r="561" spans="1:4" ht="19" customHeight="1" x14ac:dyDescent="0.35">
      <c r="A561" s="22" t="s">
        <v>2129</v>
      </c>
      <c r="B561" s="22" t="s">
        <v>6835</v>
      </c>
      <c r="C561" s="38" t="s">
        <v>5485</v>
      </c>
    </row>
    <row r="562" spans="1:4" ht="19" customHeight="1" x14ac:dyDescent="0.35">
      <c r="A562" s="22" t="s">
        <v>231</v>
      </c>
      <c r="B562" s="22" t="s">
        <v>11035</v>
      </c>
      <c r="C562" s="38" t="s">
        <v>5486</v>
      </c>
    </row>
    <row r="563" spans="1:4" ht="19" customHeight="1" x14ac:dyDescent="0.35">
      <c r="A563" s="22" t="s">
        <v>2130</v>
      </c>
      <c r="B563" s="22" t="s">
        <v>4813</v>
      </c>
      <c r="C563" s="38" t="s">
        <v>5487</v>
      </c>
    </row>
    <row r="564" spans="1:4" ht="19" customHeight="1" x14ac:dyDescent="0.35">
      <c r="A564" s="22" t="s">
        <v>5209</v>
      </c>
      <c r="B564" s="22" t="s">
        <v>11787</v>
      </c>
      <c r="C564" s="30" t="s">
        <v>5208</v>
      </c>
    </row>
    <row r="565" spans="1:4" ht="19" customHeight="1" x14ac:dyDescent="0.35">
      <c r="A565" s="32" t="s">
        <v>4304</v>
      </c>
      <c r="B565" s="32"/>
    </row>
    <row r="566" spans="1:4" ht="19" customHeight="1" x14ac:dyDescent="0.35">
      <c r="A566" s="22" t="s">
        <v>478</v>
      </c>
      <c r="B566" s="22" t="s">
        <v>6834</v>
      </c>
      <c r="C566" s="38" t="s">
        <v>5488</v>
      </c>
    </row>
    <row r="567" spans="1:4" ht="19" customHeight="1" x14ac:dyDescent="0.35">
      <c r="A567" s="22" t="s">
        <v>1829</v>
      </c>
      <c r="B567" s="22" t="s">
        <v>2660</v>
      </c>
      <c r="C567" s="38" t="s">
        <v>5489</v>
      </c>
    </row>
    <row r="568" spans="1:4" ht="19" customHeight="1" x14ac:dyDescent="0.35">
      <c r="A568" s="22" t="s">
        <v>2102</v>
      </c>
      <c r="B568" s="22" t="s">
        <v>2802</v>
      </c>
      <c r="C568" s="38" t="s">
        <v>5490</v>
      </c>
    </row>
    <row r="569" spans="1:4" ht="19" customHeight="1" x14ac:dyDescent="0.35">
      <c r="A569" s="22" t="s">
        <v>5083</v>
      </c>
      <c r="B569" s="22" t="s">
        <v>5086</v>
      </c>
      <c r="C569" s="30" t="s">
        <v>5087</v>
      </c>
    </row>
    <row r="570" spans="1:4" ht="19" customHeight="1" x14ac:dyDescent="0.35">
      <c r="A570" s="22" t="s">
        <v>2119</v>
      </c>
      <c r="B570" s="22" t="s">
        <v>2803</v>
      </c>
      <c r="C570" s="38" t="s">
        <v>5491</v>
      </c>
    </row>
    <row r="571" spans="1:4" ht="19" customHeight="1" x14ac:dyDescent="0.35">
      <c r="A571" s="22" t="s">
        <v>4229</v>
      </c>
      <c r="B571" s="22" t="s">
        <v>4231</v>
      </c>
      <c r="C571" s="38" t="s">
        <v>4230</v>
      </c>
    </row>
    <row r="572" spans="1:4" ht="19" customHeight="1" x14ac:dyDescent="0.35">
      <c r="A572" s="22" t="s">
        <v>7069</v>
      </c>
      <c r="B572" s="22" t="s">
        <v>8620</v>
      </c>
      <c r="C572" s="30" t="s">
        <v>7259</v>
      </c>
    </row>
    <row r="573" spans="1:4" ht="19" customHeight="1" x14ac:dyDescent="0.35">
      <c r="A573" s="32" t="s">
        <v>4648</v>
      </c>
      <c r="B573" s="32"/>
      <c r="C573" s="6" t="s">
        <v>12111</v>
      </c>
    </row>
    <row r="574" spans="1:4" ht="19" customHeight="1" x14ac:dyDescent="0.35">
      <c r="A574" s="22" t="s">
        <v>479</v>
      </c>
      <c r="B574" s="22" t="s">
        <v>9076</v>
      </c>
      <c r="C574" s="38" t="s">
        <v>5492</v>
      </c>
    </row>
    <row r="575" spans="1:4" ht="19" customHeight="1" x14ac:dyDescent="0.35">
      <c r="A575" s="22" t="s">
        <v>1823</v>
      </c>
      <c r="B575" s="22" t="s">
        <v>1446</v>
      </c>
      <c r="C575" s="38" t="s">
        <v>5493</v>
      </c>
      <c r="D575" s="30" t="s">
        <v>4754</v>
      </c>
    </row>
    <row r="576" spans="1:4" ht="19" customHeight="1" x14ac:dyDescent="0.35">
      <c r="A576" s="22" t="s">
        <v>1830</v>
      </c>
      <c r="B576" s="22" t="s">
        <v>1831</v>
      </c>
      <c r="C576" s="38" t="s">
        <v>5494</v>
      </c>
    </row>
    <row r="577" spans="1:4" ht="19" customHeight="1" x14ac:dyDescent="0.35">
      <c r="A577" s="22" t="s">
        <v>2098</v>
      </c>
      <c r="B577" s="22" t="s">
        <v>2099</v>
      </c>
      <c r="C577" s="38" t="s">
        <v>5495</v>
      </c>
    </row>
    <row r="578" spans="1:4" ht="19" customHeight="1" x14ac:dyDescent="0.35">
      <c r="A578" s="22" t="s">
        <v>2108</v>
      </c>
      <c r="B578" s="22" t="s">
        <v>4755</v>
      </c>
      <c r="C578" s="38" t="s">
        <v>5496</v>
      </c>
    </row>
    <row r="579" spans="1:4" ht="19" customHeight="1" x14ac:dyDescent="0.35">
      <c r="A579" s="22" t="s">
        <v>1202</v>
      </c>
      <c r="B579" s="22" t="s">
        <v>9078</v>
      </c>
      <c r="C579" s="30" t="s">
        <v>2826</v>
      </c>
    </row>
    <row r="580" spans="1:4" ht="19" customHeight="1" x14ac:dyDescent="0.35">
      <c r="A580" s="22" t="s">
        <v>6194</v>
      </c>
      <c r="B580" s="22" t="s">
        <v>9080</v>
      </c>
      <c r="C580" s="30" t="s">
        <v>6193</v>
      </c>
    </row>
    <row r="581" spans="1:4" ht="19" customHeight="1" x14ac:dyDescent="0.35">
      <c r="A581" s="22" t="s">
        <v>1206</v>
      </c>
      <c r="B581" s="22" t="s">
        <v>9081</v>
      </c>
      <c r="C581" s="30" t="s">
        <v>2831</v>
      </c>
    </row>
    <row r="582" spans="1:4" ht="19" customHeight="1" x14ac:dyDescent="0.35">
      <c r="A582" s="22" t="s">
        <v>2388</v>
      </c>
      <c r="B582" s="22" t="s">
        <v>4226</v>
      </c>
      <c r="C582" s="38" t="s">
        <v>4225</v>
      </c>
    </row>
    <row r="583" spans="1:4" ht="19" customHeight="1" x14ac:dyDescent="0.35">
      <c r="A583" s="22" t="s">
        <v>1213</v>
      </c>
      <c r="B583" s="22" t="s">
        <v>9082</v>
      </c>
      <c r="C583" s="38" t="s">
        <v>2842</v>
      </c>
      <c r="D583" s="30" t="s">
        <v>6844</v>
      </c>
    </row>
    <row r="584" spans="1:4" ht="19" customHeight="1" x14ac:dyDescent="0.35">
      <c r="A584" s="22" t="s">
        <v>1212</v>
      </c>
      <c r="B584" s="22" t="s">
        <v>9083</v>
      </c>
      <c r="C584" s="30" t="s">
        <v>2841</v>
      </c>
      <c r="D584" s="30" t="s">
        <v>7371</v>
      </c>
    </row>
    <row r="585" spans="1:4" ht="19" customHeight="1" x14ac:dyDescent="0.35">
      <c r="A585" s="32" t="s">
        <v>4303</v>
      </c>
      <c r="B585" s="32"/>
    </row>
    <row r="586" spans="1:4" ht="19" customHeight="1" x14ac:dyDescent="0.35">
      <c r="A586" s="28" t="s">
        <v>10350</v>
      </c>
      <c r="B586" s="28" t="s">
        <v>10352</v>
      </c>
      <c r="C586" s="30" t="s">
        <v>10351</v>
      </c>
    </row>
    <row r="587" spans="1:4" ht="19" customHeight="1" x14ac:dyDescent="0.35">
      <c r="A587" s="22" t="s">
        <v>1826</v>
      </c>
      <c r="B587" s="22" t="s">
        <v>4636</v>
      </c>
      <c r="C587" s="38" t="s">
        <v>4635</v>
      </c>
    </row>
    <row r="588" spans="1:4" ht="19" customHeight="1" x14ac:dyDescent="0.35">
      <c r="A588" s="22" t="s">
        <v>1827</v>
      </c>
      <c r="B588" s="22" t="s">
        <v>1828</v>
      </c>
      <c r="C588" s="38" t="s">
        <v>5497</v>
      </c>
      <c r="D588" s="6" t="s">
        <v>12615</v>
      </c>
    </row>
    <row r="589" spans="1:4" ht="19" customHeight="1" x14ac:dyDescent="0.35">
      <c r="A589" s="22" t="s">
        <v>1832</v>
      </c>
      <c r="B589" s="22" t="s">
        <v>8333</v>
      </c>
      <c r="C589" s="38" t="s">
        <v>5498</v>
      </c>
      <c r="D589" s="30" t="s">
        <v>7372</v>
      </c>
    </row>
    <row r="590" spans="1:4" ht="19" customHeight="1" x14ac:dyDescent="0.35">
      <c r="A590" s="22" t="s">
        <v>7254</v>
      </c>
      <c r="B590" s="22" t="s">
        <v>7635</v>
      </c>
      <c r="C590" s="30" t="s">
        <v>7253</v>
      </c>
    </row>
    <row r="591" spans="1:4" ht="19" customHeight="1" x14ac:dyDescent="0.35">
      <c r="A591" s="22" t="s">
        <v>1139</v>
      </c>
      <c r="B591" s="22" t="s">
        <v>1140</v>
      </c>
      <c r="C591" s="30" t="s">
        <v>5499</v>
      </c>
    </row>
    <row r="592" spans="1:4" ht="19" customHeight="1" x14ac:dyDescent="0.35">
      <c r="A592" s="22" t="s">
        <v>7083</v>
      </c>
      <c r="B592" s="22" t="s">
        <v>7330</v>
      </c>
      <c r="C592" s="30" t="s">
        <v>7277</v>
      </c>
    </row>
    <row r="593" spans="1:4" ht="19" customHeight="1" x14ac:dyDescent="0.35">
      <c r="A593" s="22" t="s">
        <v>2106</v>
      </c>
      <c r="B593" s="22" t="s">
        <v>2107</v>
      </c>
      <c r="C593" s="38" t="s">
        <v>5500</v>
      </c>
    </row>
    <row r="594" spans="1:4" ht="19" customHeight="1" x14ac:dyDescent="0.35">
      <c r="A594" s="22" t="s">
        <v>1199</v>
      </c>
      <c r="B594" s="22" t="s">
        <v>8335</v>
      </c>
      <c r="C594" s="30" t="s">
        <v>3208</v>
      </c>
      <c r="D594" s="30" t="s">
        <v>8334</v>
      </c>
    </row>
    <row r="595" spans="1:4" ht="19" customHeight="1" x14ac:dyDescent="0.35">
      <c r="A595" s="22" t="s">
        <v>1200</v>
      </c>
      <c r="B595" s="22" t="s">
        <v>4440</v>
      </c>
      <c r="C595" s="30" t="s">
        <v>2824</v>
      </c>
      <c r="D595" s="30" t="s">
        <v>6846</v>
      </c>
    </row>
    <row r="596" spans="1:4" ht="19" customHeight="1" x14ac:dyDescent="0.35">
      <c r="A596" s="22" t="s">
        <v>8697</v>
      </c>
      <c r="B596" s="22" t="s">
        <v>8699</v>
      </c>
      <c r="C596" s="30" t="s">
        <v>8700</v>
      </c>
      <c r="D596" s="30" t="s">
        <v>8701</v>
      </c>
    </row>
    <row r="597" spans="1:4" ht="19" customHeight="1" x14ac:dyDescent="0.35">
      <c r="A597" s="22" t="s">
        <v>2115</v>
      </c>
      <c r="B597" s="22" t="s">
        <v>2116</v>
      </c>
      <c r="C597" s="38" t="s">
        <v>5501</v>
      </c>
    </row>
    <row r="598" spans="1:4" ht="19" customHeight="1" x14ac:dyDescent="0.35">
      <c r="A598" s="22" t="s">
        <v>2117</v>
      </c>
      <c r="B598" s="22" t="s">
        <v>2118</v>
      </c>
      <c r="C598" s="38" t="s">
        <v>5502</v>
      </c>
    </row>
    <row r="599" spans="1:4" ht="19" customHeight="1" x14ac:dyDescent="0.35">
      <c r="A599" s="22" t="s">
        <v>2123</v>
      </c>
      <c r="B599" s="22" t="s">
        <v>1445</v>
      </c>
      <c r="C599" s="38" t="s">
        <v>5504</v>
      </c>
    </row>
    <row r="600" spans="1:4" ht="19" customHeight="1" x14ac:dyDescent="0.35">
      <c r="A600" s="22" t="s">
        <v>2124</v>
      </c>
      <c r="B600" s="22" t="s">
        <v>11037</v>
      </c>
      <c r="C600" s="30" t="s">
        <v>3885</v>
      </c>
    </row>
    <row r="601" spans="1:4" ht="19" customHeight="1" x14ac:dyDescent="0.35">
      <c r="A601" s="22" t="s">
        <v>2131</v>
      </c>
      <c r="B601" s="22" t="s">
        <v>2132</v>
      </c>
      <c r="C601" s="38" t="s">
        <v>5505</v>
      </c>
    </row>
    <row r="602" spans="1:4" ht="19" customHeight="1" x14ac:dyDescent="0.35">
      <c r="A602" s="22" t="s">
        <v>2134</v>
      </c>
      <c r="B602" s="22" t="s">
        <v>2135</v>
      </c>
      <c r="C602" s="38" t="s">
        <v>5506</v>
      </c>
    </row>
    <row r="603" spans="1:4" ht="19" customHeight="1" x14ac:dyDescent="0.35">
      <c r="A603" s="32" t="s">
        <v>4302</v>
      </c>
      <c r="B603" s="32"/>
    </row>
    <row r="604" spans="1:4" ht="19" customHeight="1" x14ac:dyDescent="0.35">
      <c r="A604" s="22" t="s">
        <v>1824</v>
      </c>
      <c r="B604" s="22" t="s">
        <v>1825</v>
      </c>
      <c r="C604" s="38" t="s">
        <v>5507</v>
      </c>
    </row>
    <row r="605" spans="1:4" ht="19" customHeight="1" x14ac:dyDescent="0.35">
      <c r="A605" s="28" t="s">
        <v>8973</v>
      </c>
      <c r="B605" s="22" t="s">
        <v>9086</v>
      </c>
      <c r="C605" s="30" t="s">
        <v>8739</v>
      </c>
      <c r="D605" s="30" t="s">
        <v>8740</v>
      </c>
    </row>
    <row r="606" spans="1:4" ht="19" customHeight="1" x14ac:dyDescent="0.35">
      <c r="A606" s="22" t="s">
        <v>986</v>
      </c>
      <c r="B606" s="22" t="s">
        <v>9087</v>
      </c>
      <c r="C606" s="38" t="s">
        <v>5508</v>
      </c>
    </row>
    <row r="607" spans="1:4" ht="19" customHeight="1" x14ac:dyDescent="0.35">
      <c r="A607" s="22" t="s">
        <v>2103</v>
      </c>
      <c r="B607" s="22" t="s">
        <v>2104</v>
      </c>
      <c r="C607" s="38" t="s">
        <v>5509</v>
      </c>
    </row>
    <row r="608" spans="1:4" ht="19" customHeight="1" x14ac:dyDescent="0.35">
      <c r="A608" s="22" t="s">
        <v>2105</v>
      </c>
      <c r="B608" s="22" t="s">
        <v>12623</v>
      </c>
      <c r="C608" s="38" t="s">
        <v>5510</v>
      </c>
    </row>
    <row r="609" spans="1:4" ht="19" customHeight="1" x14ac:dyDescent="0.35">
      <c r="A609" s="22" t="s">
        <v>2111</v>
      </c>
      <c r="B609" s="22" t="s">
        <v>2112</v>
      </c>
      <c r="C609" s="38" t="s">
        <v>5511</v>
      </c>
    </row>
    <row r="610" spans="1:4" ht="19" customHeight="1" x14ac:dyDescent="0.35">
      <c r="A610" s="22" t="s">
        <v>2113</v>
      </c>
      <c r="B610" s="22" t="s">
        <v>2114</v>
      </c>
      <c r="C610" s="38" t="s">
        <v>5512</v>
      </c>
    </row>
    <row r="611" spans="1:4" ht="19" customHeight="1" x14ac:dyDescent="0.35">
      <c r="A611" s="22" t="s">
        <v>6166</v>
      </c>
      <c r="B611" s="22" t="s">
        <v>10560</v>
      </c>
      <c r="C611" s="30" t="s">
        <v>6165</v>
      </c>
      <c r="D611" s="30" t="s">
        <v>9946</v>
      </c>
    </row>
    <row r="612" spans="1:4" ht="19" customHeight="1" x14ac:dyDescent="0.35">
      <c r="A612" s="22" t="s">
        <v>8679</v>
      </c>
      <c r="B612" s="22" t="s">
        <v>8815</v>
      </c>
      <c r="C612" s="30" t="s">
        <v>8814</v>
      </c>
    </row>
    <row r="613" spans="1:4" ht="19" customHeight="1" x14ac:dyDescent="0.35">
      <c r="A613" s="22" t="s">
        <v>987</v>
      </c>
      <c r="B613" s="22" t="s">
        <v>988</v>
      </c>
      <c r="C613" s="38" t="s">
        <v>5513</v>
      </c>
    </row>
    <row r="614" spans="1:4" ht="19" customHeight="1" x14ac:dyDescent="0.35">
      <c r="A614" s="22" t="s">
        <v>2122</v>
      </c>
      <c r="B614" s="22" t="s">
        <v>2661</v>
      </c>
      <c r="C614" s="38" t="s">
        <v>5514</v>
      </c>
    </row>
    <row r="615" spans="1:4" ht="19" customHeight="1" x14ac:dyDescent="0.35">
      <c r="A615" s="22" t="s">
        <v>2125</v>
      </c>
      <c r="B615" s="22" t="s">
        <v>2126</v>
      </c>
      <c r="C615" s="38" t="s">
        <v>5515</v>
      </c>
    </row>
    <row r="616" spans="1:4" ht="19" customHeight="1" x14ac:dyDescent="0.35">
      <c r="A616" s="22" t="s">
        <v>2136</v>
      </c>
      <c r="B616" s="22" t="s">
        <v>9088</v>
      </c>
      <c r="C616" s="38" t="s">
        <v>5516</v>
      </c>
    </row>
    <row r="617" spans="1:4" ht="19" customHeight="1" x14ac:dyDescent="0.35">
      <c r="A617" s="32" t="s">
        <v>2137</v>
      </c>
      <c r="B617" s="32"/>
    </row>
    <row r="618" spans="1:4" ht="19" customHeight="1" x14ac:dyDescent="0.35">
      <c r="A618" s="22" t="s">
        <v>2138</v>
      </c>
      <c r="B618" s="22" t="s">
        <v>8337</v>
      </c>
      <c r="C618" s="30" t="s">
        <v>5517</v>
      </c>
      <c r="D618" s="30" t="s">
        <v>6845</v>
      </c>
    </row>
    <row r="619" spans="1:4" ht="19" customHeight="1" x14ac:dyDescent="0.35">
      <c r="A619" s="22" t="s">
        <v>8959</v>
      </c>
      <c r="B619" s="22" t="s">
        <v>8965</v>
      </c>
      <c r="C619" s="30" t="s">
        <v>8958</v>
      </c>
    </row>
    <row r="620" spans="1:4" ht="19" customHeight="1" x14ac:dyDescent="0.35">
      <c r="A620" s="22" t="s">
        <v>2139</v>
      </c>
      <c r="B620" s="22" t="s">
        <v>2140</v>
      </c>
      <c r="C620" s="30" t="s">
        <v>5518</v>
      </c>
    </row>
    <row r="621" spans="1:4" ht="19" customHeight="1" x14ac:dyDescent="0.35">
      <c r="A621" s="22" t="s">
        <v>2141</v>
      </c>
      <c r="B621" s="22" t="s">
        <v>2142</v>
      </c>
      <c r="C621" s="30" t="s">
        <v>5519</v>
      </c>
    </row>
    <row r="622" spans="1:4" ht="19" customHeight="1" x14ac:dyDescent="0.35">
      <c r="A622" s="22" t="s">
        <v>2143</v>
      </c>
      <c r="B622" s="22" t="s">
        <v>6836</v>
      </c>
      <c r="C622" s="30" t="s">
        <v>5520</v>
      </c>
    </row>
    <row r="623" spans="1:4" ht="19" customHeight="1" x14ac:dyDescent="0.35">
      <c r="A623" s="22" t="s">
        <v>2146</v>
      </c>
      <c r="B623" s="22" t="s">
        <v>9089</v>
      </c>
      <c r="C623" s="30" t="s">
        <v>5522</v>
      </c>
    </row>
    <row r="624" spans="1:4" ht="19" customHeight="1" x14ac:dyDescent="0.35">
      <c r="A624" s="22" t="s">
        <v>2383</v>
      </c>
      <c r="B624" s="22" t="s">
        <v>4221</v>
      </c>
      <c r="C624" s="30" t="s">
        <v>4220</v>
      </c>
    </row>
    <row r="625" spans="1:3" ht="19" customHeight="1" x14ac:dyDescent="0.35">
      <c r="A625" s="22" t="s">
        <v>8591</v>
      </c>
      <c r="B625" s="22" t="s">
        <v>8659</v>
      </c>
      <c r="C625" s="30" t="s">
        <v>8590</v>
      </c>
    </row>
    <row r="626" spans="1:3" ht="19" customHeight="1" x14ac:dyDescent="0.35">
      <c r="A626" s="22" t="s">
        <v>2147</v>
      </c>
      <c r="B626" s="22" t="s">
        <v>1444</v>
      </c>
      <c r="C626" s="30" t="s">
        <v>5523</v>
      </c>
    </row>
    <row r="627" spans="1:3" ht="19" customHeight="1" x14ac:dyDescent="0.35">
      <c r="A627" s="22" t="s">
        <v>2148</v>
      </c>
      <c r="B627" s="22" t="s">
        <v>8099</v>
      </c>
      <c r="C627" s="30" t="s">
        <v>5524</v>
      </c>
    </row>
    <row r="628" spans="1:3" ht="19" customHeight="1" x14ac:dyDescent="0.35">
      <c r="A628" s="22" t="s">
        <v>2149</v>
      </c>
      <c r="B628" s="22" t="s">
        <v>2150</v>
      </c>
      <c r="C628" s="30" t="s">
        <v>5525</v>
      </c>
    </row>
    <row r="629" spans="1:3" ht="19" customHeight="1" x14ac:dyDescent="0.35">
      <c r="A629" s="22" t="s">
        <v>2151</v>
      </c>
      <c r="B629" s="22" t="s">
        <v>10279</v>
      </c>
      <c r="C629" s="30" t="s">
        <v>5526</v>
      </c>
    </row>
    <row r="630" spans="1:3" ht="19" customHeight="1" x14ac:dyDescent="0.35">
      <c r="A630" s="22" t="s">
        <v>2152</v>
      </c>
      <c r="B630" s="22" t="s">
        <v>2153</v>
      </c>
      <c r="C630" s="30" t="s">
        <v>5527</v>
      </c>
    </row>
    <row r="631" spans="1:3" ht="19" customHeight="1" x14ac:dyDescent="0.35">
      <c r="A631" s="22" t="s">
        <v>2154</v>
      </c>
      <c r="B631" s="22" t="s">
        <v>7375</v>
      </c>
      <c r="C631" s="30" t="s">
        <v>5528</v>
      </c>
    </row>
    <row r="632" spans="1:3" ht="19" customHeight="1" x14ac:dyDescent="0.35">
      <c r="A632" s="22" t="s">
        <v>2155</v>
      </c>
      <c r="B632" s="22" t="s">
        <v>2156</v>
      </c>
      <c r="C632" s="30" t="s">
        <v>5529</v>
      </c>
    </row>
    <row r="633" spans="1:3" ht="19" customHeight="1" x14ac:dyDescent="0.35">
      <c r="A633" s="22" t="s">
        <v>2157</v>
      </c>
      <c r="B633" s="22" t="s">
        <v>7719</v>
      </c>
      <c r="C633" s="30" t="s">
        <v>5530</v>
      </c>
    </row>
    <row r="634" spans="1:3" ht="19" customHeight="1" x14ac:dyDescent="0.35">
      <c r="A634" s="22" t="s">
        <v>2581</v>
      </c>
      <c r="B634" s="22" t="s">
        <v>2794</v>
      </c>
      <c r="C634" s="30" t="s">
        <v>5531</v>
      </c>
    </row>
    <row r="635" spans="1:3" ht="19" customHeight="1" x14ac:dyDescent="0.35">
      <c r="A635" s="22" t="s">
        <v>2690</v>
      </c>
      <c r="B635" s="22" t="s">
        <v>8338</v>
      </c>
      <c r="C635" s="30" t="s">
        <v>5532</v>
      </c>
    </row>
    <row r="636" spans="1:3" ht="19" customHeight="1" x14ac:dyDescent="0.35">
      <c r="A636" s="22" t="s">
        <v>2158</v>
      </c>
      <c r="B636" s="22" t="s">
        <v>7746</v>
      </c>
      <c r="C636" s="30" t="s">
        <v>5533</v>
      </c>
    </row>
    <row r="637" spans="1:3" ht="19" customHeight="1" x14ac:dyDescent="0.35">
      <c r="A637" s="22" t="s">
        <v>2159</v>
      </c>
      <c r="B637" s="22" t="s">
        <v>8100</v>
      </c>
      <c r="C637" s="30" t="s">
        <v>5534</v>
      </c>
    </row>
    <row r="638" spans="1:3" ht="19" customHeight="1" x14ac:dyDescent="0.35">
      <c r="A638" s="22" t="s">
        <v>2160</v>
      </c>
      <c r="B638" s="22" t="s">
        <v>7376</v>
      </c>
      <c r="C638" s="30" t="s">
        <v>5535</v>
      </c>
    </row>
    <row r="639" spans="1:3" ht="19" customHeight="1" x14ac:dyDescent="0.35">
      <c r="A639" s="22" t="s">
        <v>2161</v>
      </c>
      <c r="B639" s="22" t="s">
        <v>2162</v>
      </c>
      <c r="C639" s="30" t="s">
        <v>5536</v>
      </c>
    </row>
    <row r="640" spans="1:3" ht="19" customHeight="1" x14ac:dyDescent="0.35">
      <c r="A640" s="22" t="s">
        <v>2163</v>
      </c>
      <c r="B640" s="22" t="s">
        <v>7931</v>
      </c>
      <c r="C640" s="30" t="s">
        <v>5537</v>
      </c>
    </row>
    <row r="641" spans="1:3" ht="19" customHeight="1" x14ac:dyDescent="0.35">
      <c r="A641" s="28" t="s">
        <v>8961</v>
      </c>
      <c r="B641" s="22" t="s">
        <v>8987</v>
      </c>
      <c r="C641" s="30" t="s">
        <v>8960</v>
      </c>
    </row>
    <row r="642" spans="1:3" ht="19" customHeight="1" x14ac:dyDescent="0.35">
      <c r="A642" s="22" t="s">
        <v>2164</v>
      </c>
      <c r="B642" s="22" t="s">
        <v>8101</v>
      </c>
      <c r="C642" s="30" t="s">
        <v>3639</v>
      </c>
    </row>
    <row r="643" spans="1:3" ht="19" customHeight="1" x14ac:dyDescent="0.35">
      <c r="A643" s="22" t="s">
        <v>2165</v>
      </c>
      <c r="B643" s="22" t="s">
        <v>4641</v>
      </c>
      <c r="C643" s="30" t="s">
        <v>5538</v>
      </c>
    </row>
    <row r="644" spans="1:3" ht="19" customHeight="1" x14ac:dyDescent="0.35">
      <c r="A644" s="22" t="s">
        <v>2166</v>
      </c>
      <c r="B644" s="22" t="s">
        <v>2167</v>
      </c>
      <c r="C644" s="30" t="s">
        <v>5539</v>
      </c>
    </row>
    <row r="645" spans="1:3" ht="19" customHeight="1" x14ac:dyDescent="0.35">
      <c r="A645" s="22" t="s">
        <v>2168</v>
      </c>
      <c r="B645" s="22" t="s">
        <v>2169</v>
      </c>
      <c r="C645" s="30" t="s">
        <v>5540</v>
      </c>
    </row>
    <row r="646" spans="1:3" ht="19" customHeight="1" x14ac:dyDescent="0.35">
      <c r="A646" s="22" t="s">
        <v>2170</v>
      </c>
      <c r="B646" s="22" t="s">
        <v>2171</v>
      </c>
      <c r="C646" s="30" t="s">
        <v>5541</v>
      </c>
    </row>
    <row r="647" spans="1:3" ht="19" customHeight="1" x14ac:dyDescent="0.35">
      <c r="A647" s="22" t="s">
        <v>2172</v>
      </c>
      <c r="B647" s="22" t="s">
        <v>336</v>
      </c>
      <c r="C647" s="30" t="s">
        <v>5542</v>
      </c>
    </row>
    <row r="648" spans="1:3" ht="19" customHeight="1" x14ac:dyDescent="0.35">
      <c r="A648" s="22" t="s">
        <v>2340</v>
      </c>
      <c r="B648" s="22" t="s">
        <v>11197</v>
      </c>
      <c r="C648" s="30" t="s">
        <v>5543</v>
      </c>
    </row>
    <row r="649" spans="1:3" ht="19" customHeight="1" x14ac:dyDescent="0.35">
      <c r="A649" s="22" t="s">
        <v>337</v>
      </c>
      <c r="B649" s="22" t="s">
        <v>4639</v>
      </c>
      <c r="C649" s="30" t="s">
        <v>5544</v>
      </c>
    </row>
    <row r="650" spans="1:3" ht="19" customHeight="1" x14ac:dyDescent="0.35">
      <c r="A650" s="22" t="s">
        <v>338</v>
      </c>
      <c r="B650" s="22" t="s">
        <v>339</v>
      </c>
      <c r="C650" s="30" t="s">
        <v>5545</v>
      </c>
    </row>
    <row r="651" spans="1:3" ht="19" customHeight="1" x14ac:dyDescent="0.35">
      <c r="A651" s="22" t="s">
        <v>340</v>
      </c>
      <c r="B651" s="22" t="s">
        <v>341</v>
      </c>
      <c r="C651" s="30" t="s">
        <v>5546</v>
      </c>
    </row>
    <row r="652" spans="1:3" ht="19" customHeight="1" x14ac:dyDescent="0.35">
      <c r="A652" s="32" t="s">
        <v>4309</v>
      </c>
      <c r="B652" s="32"/>
    </row>
    <row r="653" spans="1:3" ht="19" customHeight="1" x14ac:dyDescent="0.35">
      <c r="A653" s="22" t="s">
        <v>4633</v>
      </c>
      <c r="B653" s="22" t="s">
        <v>4634</v>
      </c>
      <c r="C653" s="30" t="s">
        <v>5547</v>
      </c>
    </row>
    <row r="654" spans="1:3" ht="19" customHeight="1" x14ac:dyDescent="0.35">
      <c r="A654" s="22" t="s">
        <v>342</v>
      </c>
      <c r="B654" s="22" t="s">
        <v>11568</v>
      </c>
      <c r="C654" s="30" t="s">
        <v>5548</v>
      </c>
    </row>
    <row r="655" spans="1:3" ht="19" customHeight="1" x14ac:dyDescent="0.35">
      <c r="A655" s="22" t="s">
        <v>346</v>
      </c>
      <c r="B655" s="22" t="s">
        <v>11569</v>
      </c>
      <c r="C655" s="30" t="s">
        <v>5549</v>
      </c>
    </row>
    <row r="656" spans="1:3" ht="19" customHeight="1" x14ac:dyDescent="0.35">
      <c r="A656" s="22" t="s">
        <v>377</v>
      </c>
      <c r="B656" s="22" t="s">
        <v>4494</v>
      </c>
      <c r="C656" s="30" t="s">
        <v>5550</v>
      </c>
    </row>
    <row r="657" spans="1:35" ht="19" customHeight="1" x14ac:dyDescent="0.35">
      <c r="A657" s="22" t="s">
        <v>2805</v>
      </c>
      <c r="B657" s="22" t="s">
        <v>6856</v>
      </c>
      <c r="C657" s="30" t="s">
        <v>5551</v>
      </c>
    </row>
    <row r="658" spans="1:35" ht="19" customHeight="1" x14ac:dyDescent="0.35">
      <c r="A658" s="22" t="s">
        <v>378</v>
      </c>
      <c r="B658" s="22" t="s">
        <v>4800</v>
      </c>
      <c r="C658" s="30" t="s">
        <v>4758</v>
      </c>
    </row>
    <row r="659" spans="1:35" ht="19" customHeight="1" x14ac:dyDescent="0.35">
      <c r="A659" s="22" t="s">
        <v>1198</v>
      </c>
      <c r="B659" s="22" t="s">
        <v>4443</v>
      </c>
      <c r="C659" s="30" t="s">
        <v>5552</v>
      </c>
    </row>
    <row r="660" spans="1:35" ht="19" customHeight="1" x14ac:dyDescent="0.35">
      <c r="A660" s="22" t="s">
        <v>2732</v>
      </c>
      <c r="B660" s="22" t="s">
        <v>2733</v>
      </c>
      <c r="C660" s="30" t="s">
        <v>5553</v>
      </c>
    </row>
    <row r="661" spans="1:35" ht="19" customHeight="1" x14ac:dyDescent="0.35">
      <c r="A661" s="22" t="s">
        <v>776</v>
      </c>
      <c r="B661" s="22" t="s">
        <v>4486</v>
      </c>
      <c r="C661" s="30" t="s">
        <v>5554</v>
      </c>
    </row>
    <row r="662" spans="1:35" ht="19" customHeight="1" x14ac:dyDescent="0.35">
      <c r="A662" s="22" t="s">
        <v>1853</v>
      </c>
      <c r="B662" s="22" t="s">
        <v>1854</v>
      </c>
      <c r="C662" s="30" t="s">
        <v>5555</v>
      </c>
    </row>
    <row r="663" spans="1:35" ht="19" customHeight="1" x14ac:dyDescent="0.35">
      <c r="A663" s="22" t="s">
        <v>5164</v>
      </c>
      <c r="B663" s="22" t="s">
        <v>5165</v>
      </c>
      <c r="C663" s="30" t="s">
        <v>5163</v>
      </c>
    </row>
    <row r="664" spans="1:35" ht="19" customHeight="1" x14ac:dyDescent="0.35">
      <c r="A664" s="22" t="s">
        <v>384</v>
      </c>
      <c r="B664" s="22" t="s">
        <v>10898</v>
      </c>
      <c r="C664" s="30" t="s">
        <v>5556</v>
      </c>
    </row>
    <row r="665" spans="1:35" ht="19" customHeight="1" x14ac:dyDescent="0.35">
      <c r="A665" s="22" t="s">
        <v>385</v>
      </c>
      <c r="B665" s="22" t="s">
        <v>386</v>
      </c>
      <c r="C665" s="30" t="s">
        <v>5557</v>
      </c>
    </row>
    <row r="666" spans="1:35" ht="19" customHeight="1" x14ac:dyDescent="0.35">
      <c r="A666" s="22" t="s">
        <v>615</v>
      </c>
      <c r="B666" s="22" t="s">
        <v>7074</v>
      </c>
      <c r="C666" s="30" t="s">
        <v>5558</v>
      </c>
    </row>
    <row r="667" spans="1:35" ht="19" customHeight="1" x14ac:dyDescent="0.35">
      <c r="A667" s="22" t="s">
        <v>2741</v>
      </c>
      <c r="B667" s="22" t="s">
        <v>8341</v>
      </c>
      <c r="C667" s="30" t="s">
        <v>5559</v>
      </c>
    </row>
    <row r="668" spans="1:35" ht="19" customHeight="1" x14ac:dyDescent="0.35">
      <c r="A668" s="22" t="s">
        <v>1659</v>
      </c>
      <c r="B668" s="22" t="s">
        <v>7933</v>
      </c>
      <c r="C668" s="30" t="s">
        <v>5560</v>
      </c>
    </row>
    <row r="669" spans="1:35" ht="19" customHeight="1" x14ac:dyDescent="0.35">
      <c r="A669" s="22" t="s">
        <v>618</v>
      </c>
      <c r="B669" s="22" t="s">
        <v>1443</v>
      </c>
      <c r="C669" s="30" t="s">
        <v>5561</v>
      </c>
    </row>
    <row r="670" spans="1:35" ht="19" customHeight="1" x14ac:dyDescent="0.35">
      <c r="A670" s="22" t="s">
        <v>1663</v>
      </c>
      <c r="B670" s="22" t="s">
        <v>1664</v>
      </c>
      <c r="C670" s="30" t="s">
        <v>5562</v>
      </c>
    </row>
    <row r="671" spans="1:35" ht="19" customHeight="1" x14ac:dyDescent="0.35">
      <c r="A671" s="22" t="s">
        <v>1665</v>
      </c>
      <c r="B671" s="22" t="s">
        <v>1666</v>
      </c>
      <c r="C671" s="30" t="s">
        <v>5563</v>
      </c>
    </row>
    <row r="672" spans="1:35" s="28" customFormat="1" ht="19" customHeight="1" x14ac:dyDescent="0.35">
      <c r="A672" s="28" t="s">
        <v>8413</v>
      </c>
      <c r="B672" s="28" t="s">
        <v>8496</v>
      </c>
      <c r="C672" s="80" t="s">
        <v>8495</v>
      </c>
      <c r="E672" s="79"/>
      <c r="F672" s="79"/>
      <c r="I672" s="79"/>
      <c r="J672" s="79"/>
      <c r="K672" s="79"/>
      <c r="L672" s="79"/>
      <c r="M672" s="79"/>
      <c r="N672" s="79"/>
      <c r="O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I672" s="79"/>
    </row>
    <row r="673" spans="1:4" ht="19" customHeight="1" x14ac:dyDescent="0.35">
      <c r="A673" s="22" t="s">
        <v>6115</v>
      </c>
      <c r="B673" s="22" t="s">
        <v>6116</v>
      </c>
      <c r="C673" s="30" t="s">
        <v>6114</v>
      </c>
    </row>
    <row r="674" spans="1:4" ht="19" customHeight="1" x14ac:dyDescent="0.35">
      <c r="A674" s="28" t="s">
        <v>8412</v>
      </c>
      <c r="B674" s="79" t="s">
        <v>8494</v>
      </c>
      <c r="C674" s="30" t="s">
        <v>8493</v>
      </c>
    </row>
    <row r="675" spans="1:4" ht="19" customHeight="1" x14ac:dyDescent="0.35">
      <c r="A675" s="22" t="s">
        <v>2742</v>
      </c>
      <c r="B675" s="22" t="s">
        <v>9424</v>
      </c>
      <c r="C675" s="30" t="s">
        <v>3829</v>
      </c>
    </row>
    <row r="676" spans="1:4" ht="19" customHeight="1" x14ac:dyDescent="0.35">
      <c r="A676" s="22" t="s">
        <v>4322</v>
      </c>
      <c r="B676" s="22" t="s">
        <v>8953</v>
      </c>
      <c r="C676" s="30" t="s">
        <v>4323</v>
      </c>
    </row>
    <row r="677" spans="1:4" ht="19" customHeight="1" x14ac:dyDescent="0.35">
      <c r="A677" s="32" t="s">
        <v>4308</v>
      </c>
      <c r="B677" s="32"/>
    </row>
    <row r="678" spans="1:4" ht="19" customHeight="1" x14ac:dyDescent="0.35">
      <c r="A678" s="22" t="s">
        <v>623</v>
      </c>
      <c r="B678" s="22" t="s">
        <v>7932</v>
      </c>
      <c r="C678" s="30" t="s">
        <v>5564</v>
      </c>
    </row>
    <row r="679" spans="1:4" ht="19" customHeight="1" x14ac:dyDescent="0.35">
      <c r="A679" s="22" t="s">
        <v>625</v>
      </c>
      <c r="B679" s="22" t="s">
        <v>6240</v>
      </c>
      <c r="C679" s="30" t="s">
        <v>5565</v>
      </c>
      <c r="D679" s="30" t="s">
        <v>6237</v>
      </c>
    </row>
    <row r="680" spans="1:4" ht="19" customHeight="1" x14ac:dyDescent="0.35">
      <c r="A680" s="22" t="s">
        <v>634</v>
      </c>
      <c r="B680" s="22" t="s">
        <v>7721</v>
      </c>
      <c r="C680" s="30" t="s">
        <v>5566</v>
      </c>
    </row>
    <row r="681" spans="1:4" ht="19" customHeight="1" x14ac:dyDescent="0.35">
      <c r="A681" s="22" t="s">
        <v>382</v>
      </c>
      <c r="B681" s="22" t="s">
        <v>383</v>
      </c>
      <c r="C681" s="30" t="s">
        <v>5567</v>
      </c>
    </row>
    <row r="682" spans="1:4" ht="19" customHeight="1" x14ac:dyDescent="0.35">
      <c r="A682" s="22" t="s">
        <v>2596</v>
      </c>
      <c r="B682" s="22" t="s">
        <v>11256</v>
      </c>
      <c r="C682" s="30" t="s">
        <v>5568</v>
      </c>
    </row>
    <row r="683" spans="1:4" ht="19" customHeight="1" x14ac:dyDescent="0.35">
      <c r="A683" s="22" t="s">
        <v>397</v>
      </c>
      <c r="B683" s="22" t="s">
        <v>1441</v>
      </c>
      <c r="C683" s="30" t="s">
        <v>5569</v>
      </c>
    </row>
    <row r="684" spans="1:4" ht="19" customHeight="1" x14ac:dyDescent="0.35">
      <c r="A684" s="22" t="s">
        <v>399</v>
      </c>
      <c r="B684" s="22" t="s">
        <v>400</v>
      </c>
      <c r="C684" s="30" t="s">
        <v>5570</v>
      </c>
    </row>
    <row r="685" spans="1:4" ht="19" customHeight="1" x14ac:dyDescent="0.35">
      <c r="A685" s="22" t="s">
        <v>401</v>
      </c>
      <c r="B685" s="22" t="s">
        <v>7720</v>
      </c>
      <c r="C685" s="30" t="s">
        <v>5571</v>
      </c>
    </row>
    <row r="686" spans="1:4" ht="19" customHeight="1" x14ac:dyDescent="0.35">
      <c r="A686" s="22" t="s">
        <v>1672</v>
      </c>
      <c r="B686" s="22" t="s">
        <v>1673</v>
      </c>
      <c r="C686" s="30" t="s">
        <v>5572</v>
      </c>
    </row>
    <row r="687" spans="1:4" ht="19" customHeight="1" x14ac:dyDescent="0.35">
      <c r="A687" s="22" t="s">
        <v>1674</v>
      </c>
      <c r="B687" s="22" t="s">
        <v>1675</v>
      </c>
      <c r="C687" s="30" t="s">
        <v>5573</v>
      </c>
    </row>
    <row r="688" spans="1:4" ht="19" customHeight="1" x14ac:dyDescent="0.35">
      <c r="A688" s="32" t="s">
        <v>4310</v>
      </c>
      <c r="B688" s="32"/>
    </row>
    <row r="689" spans="1:3" ht="19" customHeight="1" x14ac:dyDescent="0.35">
      <c r="A689" s="22" t="s">
        <v>632</v>
      </c>
      <c r="B689" s="22" t="s">
        <v>633</v>
      </c>
      <c r="C689" s="30" t="s">
        <v>5574</v>
      </c>
    </row>
    <row r="690" spans="1:3" ht="19" customHeight="1" x14ac:dyDescent="0.35">
      <c r="A690" s="22" t="s">
        <v>5011</v>
      </c>
      <c r="B690" s="22" t="s">
        <v>7722</v>
      </c>
      <c r="C690" s="30" t="s">
        <v>5010</v>
      </c>
    </row>
    <row r="691" spans="1:3" ht="19" customHeight="1" x14ac:dyDescent="0.35">
      <c r="A691" s="22" t="s">
        <v>8975</v>
      </c>
      <c r="B691" s="22" t="s">
        <v>8976</v>
      </c>
      <c r="C691" s="30" t="s">
        <v>4999</v>
      </c>
    </row>
    <row r="692" spans="1:3" ht="19" customHeight="1" x14ac:dyDescent="0.35">
      <c r="A692" s="22" t="s">
        <v>4478</v>
      </c>
      <c r="B692" s="22" t="s">
        <v>11038</v>
      </c>
      <c r="C692" s="30" t="s">
        <v>5575</v>
      </c>
    </row>
    <row r="693" spans="1:3" ht="19" customHeight="1" x14ac:dyDescent="0.35">
      <c r="A693" s="22" t="s">
        <v>1670</v>
      </c>
      <c r="B693" s="22" t="s">
        <v>1671</v>
      </c>
      <c r="C693" s="30" t="s">
        <v>5576</v>
      </c>
    </row>
    <row r="694" spans="1:3" ht="19" customHeight="1" x14ac:dyDescent="0.35">
      <c r="A694" s="22" t="s">
        <v>1678</v>
      </c>
      <c r="B694" s="22" t="s">
        <v>7934</v>
      </c>
      <c r="C694" s="30" t="s">
        <v>5577</v>
      </c>
    </row>
    <row r="695" spans="1:3" ht="19" customHeight="1" x14ac:dyDescent="0.35">
      <c r="A695" s="22" t="s">
        <v>1682</v>
      </c>
      <c r="B695" s="22" t="s">
        <v>7979</v>
      </c>
      <c r="C695" s="30" t="s">
        <v>5578</v>
      </c>
    </row>
    <row r="696" spans="1:3" ht="19" customHeight="1" x14ac:dyDescent="0.35">
      <c r="A696" s="22" t="s">
        <v>1683</v>
      </c>
      <c r="B696" s="22" t="s">
        <v>2578</v>
      </c>
      <c r="C696" s="30" t="s">
        <v>5579</v>
      </c>
    </row>
    <row r="697" spans="1:3" ht="19" customHeight="1" x14ac:dyDescent="0.35">
      <c r="A697" s="32" t="s">
        <v>4311</v>
      </c>
      <c r="B697" s="32"/>
    </row>
    <row r="698" spans="1:3" ht="19" customHeight="1" x14ac:dyDescent="0.35">
      <c r="A698" s="22" t="s">
        <v>629</v>
      </c>
      <c r="B698" s="22" t="s">
        <v>10282</v>
      </c>
      <c r="C698" s="30" t="s">
        <v>5580</v>
      </c>
    </row>
    <row r="699" spans="1:3" ht="19" customHeight="1" x14ac:dyDescent="0.35">
      <c r="A699" s="22" t="s">
        <v>616</v>
      </c>
      <c r="B699" s="22" t="s">
        <v>617</v>
      </c>
      <c r="C699" s="30" t="s">
        <v>5581</v>
      </c>
    </row>
    <row r="700" spans="1:3" ht="19" customHeight="1" x14ac:dyDescent="0.35">
      <c r="A700" s="101" t="s">
        <v>9896</v>
      </c>
      <c r="B700" s="22" t="s">
        <v>10224</v>
      </c>
      <c r="C700" s="38" t="s">
        <v>10097</v>
      </c>
    </row>
    <row r="701" spans="1:3" ht="19" customHeight="1" x14ac:dyDescent="0.35">
      <c r="A701" s="22" t="s">
        <v>1679</v>
      </c>
      <c r="B701" s="22" t="s">
        <v>1680</v>
      </c>
      <c r="C701" s="30" t="s">
        <v>5582</v>
      </c>
    </row>
    <row r="702" spans="1:3" ht="19" customHeight="1" x14ac:dyDescent="0.35">
      <c r="A702" s="32" t="s">
        <v>6674</v>
      </c>
      <c r="B702" s="32"/>
    </row>
    <row r="703" spans="1:3" ht="19" customHeight="1" x14ac:dyDescent="0.35">
      <c r="A703" s="22" t="s">
        <v>8593</v>
      </c>
      <c r="B703" s="22" t="s">
        <v>8999</v>
      </c>
      <c r="C703" s="30" t="s">
        <v>8597</v>
      </c>
    </row>
    <row r="704" spans="1:3" ht="19" customHeight="1" x14ac:dyDescent="0.35">
      <c r="A704" s="22" t="s">
        <v>8596</v>
      </c>
      <c r="B704" s="22" t="s">
        <v>9660</v>
      </c>
      <c r="C704" s="30" t="s">
        <v>8598</v>
      </c>
    </row>
    <row r="705" spans="1:4" ht="19" customHeight="1" x14ac:dyDescent="0.35">
      <c r="A705" s="22" t="s">
        <v>8595</v>
      </c>
      <c r="B705" s="22" t="s">
        <v>9002</v>
      </c>
      <c r="C705" s="30" t="s">
        <v>8599</v>
      </c>
      <c r="D705" s="30"/>
    </row>
    <row r="706" spans="1:4" ht="19" customHeight="1" x14ac:dyDescent="0.35">
      <c r="A706" s="22" t="s">
        <v>389</v>
      </c>
      <c r="B706" s="22" t="s">
        <v>4429</v>
      </c>
      <c r="C706" s="30" t="s">
        <v>5585</v>
      </c>
    </row>
    <row r="707" spans="1:4" ht="19" customHeight="1" x14ac:dyDescent="0.35">
      <c r="A707" s="22" t="s">
        <v>390</v>
      </c>
      <c r="B707" s="22" t="s">
        <v>391</v>
      </c>
      <c r="C707" s="30" t="s">
        <v>5586</v>
      </c>
    </row>
    <row r="708" spans="1:4" ht="19" customHeight="1" x14ac:dyDescent="0.35">
      <c r="A708" s="22" t="s">
        <v>398</v>
      </c>
      <c r="B708" s="22" t="s">
        <v>4305</v>
      </c>
      <c r="C708" s="30" t="s">
        <v>5587</v>
      </c>
    </row>
    <row r="709" spans="1:4" ht="19" customHeight="1" x14ac:dyDescent="0.35">
      <c r="A709" s="22" t="s">
        <v>8594</v>
      </c>
      <c r="B709" s="22" t="s">
        <v>8996</v>
      </c>
      <c r="C709" s="30" t="s">
        <v>8600</v>
      </c>
      <c r="D709" s="30"/>
    </row>
    <row r="710" spans="1:4" ht="19" customHeight="1" x14ac:dyDescent="0.35">
      <c r="A710" s="22" t="s">
        <v>1681</v>
      </c>
      <c r="B710" s="22" t="s">
        <v>7935</v>
      </c>
      <c r="C710" s="30" t="s">
        <v>5583</v>
      </c>
    </row>
    <row r="711" spans="1:4" ht="19" customHeight="1" x14ac:dyDescent="0.35">
      <c r="A711" s="32" t="s">
        <v>4312</v>
      </c>
      <c r="B711" s="32"/>
    </row>
    <row r="712" spans="1:4" ht="19" customHeight="1" x14ac:dyDescent="0.35">
      <c r="A712" s="22" t="s">
        <v>1488</v>
      </c>
      <c r="B712" s="22" t="s">
        <v>4790</v>
      </c>
      <c r="C712" s="30" t="s">
        <v>3041</v>
      </c>
    </row>
    <row r="713" spans="1:4" ht="19" customHeight="1" x14ac:dyDescent="0.35">
      <c r="A713" s="22" t="s">
        <v>8698</v>
      </c>
      <c r="B713" s="22" t="s">
        <v>8703</v>
      </c>
      <c r="C713" s="30" t="s">
        <v>8702</v>
      </c>
      <c r="D713" s="30" t="s">
        <v>8704</v>
      </c>
    </row>
    <row r="714" spans="1:4" ht="19" customHeight="1" x14ac:dyDescent="0.35">
      <c r="A714" s="22" t="s">
        <v>5021</v>
      </c>
      <c r="B714" s="22" t="s">
        <v>11258</v>
      </c>
      <c r="C714" s="30" t="s">
        <v>5022</v>
      </c>
    </row>
    <row r="715" spans="1:4" ht="19" customHeight="1" x14ac:dyDescent="0.35">
      <c r="A715" s="22" t="s">
        <v>1855</v>
      </c>
      <c r="B715" s="22" t="s">
        <v>1856</v>
      </c>
      <c r="C715" s="30" t="s">
        <v>5591</v>
      </c>
    </row>
    <row r="716" spans="1:4" ht="19" customHeight="1" x14ac:dyDescent="0.35">
      <c r="A716" s="28" t="s">
        <v>8723</v>
      </c>
      <c r="B716" s="22" t="s">
        <v>8724</v>
      </c>
      <c r="C716" s="30" t="s">
        <v>8722</v>
      </c>
    </row>
    <row r="717" spans="1:4" ht="19" customHeight="1" x14ac:dyDescent="0.35">
      <c r="A717" s="28" t="s">
        <v>10052</v>
      </c>
      <c r="B717" s="103" t="s">
        <v>10078</v>
      </c>
      <c r="C717" s="208" t="s">
        <v>10077</v>
      </c>
    </row>
    <row r="718" spans="1:4" ht="19" customHeight="1" x14ac:dyDescent="0.35">
      <c r="A718" s="22" t="s">
        <v>388</v>
      </c>
      <c r="B718" s="22" t="s">
        <v>7936</v>
      </c>
      <c r="C718" s="30" t="s">
        <v>5592</v>
      </c>
    </row>
    <row r="719" spans="1:4" ht="19" customHeight="1" x14ac:dyDescent="0.35">
      <c r="A719" s="22" t="s">
        <v>1489</v>
      </c>
      <c r="B719" s="22" t="s">
        <v>7682</v>
      </c>
      <c r="C719" s="30" t="s">
        <v>3042</v>
      </c>
    </row>
    <row r="720" spans="1:4" ht="19" customHeight="1" x14ac:dyDescent="0.35">
      <c r="A720" s="22" t="s">
        <v>1490</v>
      </c>
      <c r="B720" s="22" t="s">
        <v>3044</v>
      </c>
      <c r="C720" s="30" t="s">
        <v>3043</v>
      </c>
    </row>
    <row r="721" spans="1:3" ht="19" customHeight="1" x14ac:dyDescent="0.35">
      <c r="A721" s="28" t="s">
        <v>10695</v>
      </c>
      <c r="B721" s="22" t="s">
        <v>10697</v>
      </c>
      <c r="C721" s="30" t="s">
        <v>10696</v>
      </c>
    </row>
    <row r="722" spans="1:3" ht="19" customHeight="1" x14ac:dyDescent="0.35">
      <c r="A722" s="22" t="s">
        <v>1491</v>
      </c>
      <c r="B722" s="22" t="s">
        <v>4561</v>
      </c>
      <c r="C722" s="30" t="s">
        <v>3045</v>
      </c>
    </row>
    <row r="723" spans="1:3" ht="19" customHeight="1" x14ac:dyDescent="0.35">
      <c r="A723" s="32" t="s">
        <v>4313</v>
      </c>
      <c r="B723" s="32"/>
    </row>
    <row r="724" spans="1:3" ht="19" customHeight="1" x14ac:dyDescent="0.35">
      <c r="A724" s="22" t="s">
        <v>2653</v>
      </c>
      <c r="B724" s="22" t="s">
        <v>2804</v>
      </c>
      <c r="C724" s="30" t="s">
        <v>5596</v>
      </c>
    </row>
    <row r="725" spans="1:3" ht="19" customHeight="1" x14ac:dyDescent="0.35">
      <c r="A725" s="22" t="s">
        <v>121</v>
      </c>
      <c r="B725" s="22" t="s">
        <v>122</v>
      </c>
      <c r="C725" s="30" t="s">
        <v>3733</v>
      </c>
    </row>
    <row r="726" spans="1:3" ht="19" customHeight="1" x14ac:dyDescent="0.35">
      <c r="A726" s="22" t="s">
        <v>345</v>
      </c>
      <c r="B726" s="22" t="s">
        <v>11606</v>
      </c>
      <c r="C726" s="30" t="s">
        <v>5597</v>
      </c>
    </row>
    <row r="727" spans="1:3" ht="19" customHeight="1" x14ac:dyDescent="0.35">
      <c r="A727" s="22" t="s">
        <v>124</v>
      </c>
      <c r="B727" s="22" t="s">
        <v>125</v>
      </c>
      <c r="C727" s="30" t="s">
        <v>3735</v>
      </c>
    </row>
    <row r="728" spans="1:3" ht="19" customHeight="1" x14ac:dyDescent="0.35">
      <c r="A728" s="22" t="s">
        <v>126</v>
      </c>
      <c r="B728" s="22" t="s">
        <v>4757</v>
      </c>
      <c r="C728" s="30" t="s">
        <v>3737</v>
      </c>
    </row>
    <row r="729" spans="1:3" ht="19" customHeight="1" x14ac:dyDescent="0.35">
      <c r="A729" s="22" t="s">
        <v>392</v>
      </c>
      <c r="B729" s="22" t="s">
        <v>2807</v>
      </c>
      <c r="C729" s="30" t="s">
        <v>5598</v>
      </c>
    </row>
    <row r="730" spans="1:3" ht="19" customHeight="1" x14ac:dyDescent="0.35">
      <c r="A730" s="22" t="s">
        <v>393</v>
      </c>
      <c r="B730" s="22" t="s">
        <v>394</v>
      </c>
      <c r="C730" s="30" t="s">
        <v>5599</v>
      </c>
    </row>
    <row r="731" spans="1:3" ht="19" customHeight="1" x14ac:dyDescent="0.35">
      <c r="A731" s="22" t="s">
        <v>2739</v>
      </c>
      <c r="B731" s="22" t="s">
        <v>2740</v>
      </c>
      <c r="C731" s="30" t="s">
        <v>5600</v>
      </c>
    </row>
    <row r="732" spans="1:3" ht="19" customHeight="1" x14ac:dyDescent="0.35">
      <c r="A732" s="22" t="s">
        <v>1660</v>
      </c>
      <c r="B732" s="22" t="s">
        <v>6837</v>
      </c>
      <c r="C732" s="30" t="s">
        <v>5601</v>
      </c>
    </row>
    <row r="733" spans="1:3" ht="19" customHeight="1" x14ac:dyDescent="0.35">
      <c r="A733" s="22" t="s">
        <v>619</v>
      </c>
      <c r="B733" s="22" t="s">
        <v>620</v>
      </c>
      <c r="C733" s="30" t="s">
        <v>5602</v>
      </c>
    </row>
    <row r="734" spans="1:3" ht="19" customHeight="1" x14ac:dyDescent="0.35">
      <c r="A734" s="22" t="s">
        <v>621</v>
      </c>
      <c r="B734" s="22" t="s">
        <v>7726</v>
      </c>
      <c r="C734" s="30" t="s">
        <v>5603</v>
      </c>
    </row>
    <row r="735" spans="1:3" ht="19" customHeight="1" x14ac:dyDescent="0.35">
      <c r="A735" s="32" t="s">
        <v>8572</v>
      </c>
      <c r="B735" s="32"/>
    </row>
    <row r="736" spans="1:3" ht="19" customHeight="1" x14ac:dyDescent="0.35">
      <c r="A736" s="22" t="s">
        <v>626</v>
      </c>
      <c r="B736" s="22" t="s">
        <v>2806</v>
      </c>
      <c r="C736" s="30" t="s">
        <v>6005</v>
      </c>
    </row>
    <row r="737" spans="1:35" ht="19" customHeight="1" x14ac:dyDescent="0.35">
      <c r="A737" s="22" t="s">
        <v>3478</v>
      </c>
      <c r="B737" s="22" t="s">
        <v>7651</v>
      </c>
      <c r="C737" s="30" t="s">
        <v>3479</v>
      </c>
    </row>
    <row r="738" spans="1:35" ht="19" customHeight="1" x14ac:dyDescent="0.35">
      <c r="A738" s="22" t="s">
        <v>540</v>
      </c>
      <c r="B738" s="22" t="s">
        <v>7300</v>
      </c>
      <c r="C738" s="30" t="s">
        <v>3938</v>
      </c>
    </row>
    <row r="739" spans="1:35" ht="19" customHeight="1" x14ac:dyDescent="0.35">
      <c r="A739" s="22" t="s">
        <v>541</v>
      </c>
      <c r="B739" s="22" t="s">
        <v>12641</v>
      </c>
      <c r="C739" s="30" t="s">
        <v>3939</v>
      </c>
    </row>
    <row r="740" spans="1:35" ht="19" customHeight="1" x14ac:dyDescent="0.35">
      <c r="A740" s="22" t="s">
        <v>945</v>
      </c>
      <c r="B740" s="22" t="s">
        <v>7299</v>
      </c>
      <c r="C740" s="30" t="s">
        <v>3940</v>
      </c>
    </row>
    <row r="741" spans="1:35" ht="19" customHeight="1" x14ac:dyDescent="0.35">
      <c r="A741" s="22" t="s">
        <v>387</v>
      </c>
      <c r="B741" s="22" t="s">
        <v>11039</v>
      </c>
      <c r="C741" s="30" t="s">
        <v>5584</v>
      </c>
      <c r="D741" s="30" t="s">
        <v>7838</v>
      </c>
    </row>
    <row r="742" spans="1:35" ht="19" customHeight="1" x14ac:dyDescent="0.35">
      <c r="A742" s="22" t="s">
        <v>1658</v>
      </c>
      <c r="B742" s="22" t="s">
        <v>10916</v>
      </c>
      <c r="C742" s="30" t="s">
        <v>5588</v>
      </c>
    </row>
    <row r="743" spans="1:35" ht="19" customHeight="1" x14ac:dyDescent="0.35">
      <c r="A743" s="22" t="s">
        <v>946</v>
      </c>
      <c r="B743" s="22" t="s">
        <v>4622</v>
      </c>
      <c r="C743" s="30" t="s">
        <v>3941</v>
      </c>
    </row>
    <row r="744" spans="1:35" ht="19" customHeight="1" x14ac:dyDescent="0.35">
      <c r="A744" s="22" t="s">
        <v>1550</v>
      </c>
      <c r="B744" s="22" t="s">
        <v>8577</v>
      </c>
      <c r="C744" s="30" t="s">
        <v>3098</v>
      </c>
    </row>
    <row r="745" spans="1:35" ht="19" customHeight="1" x14ac:dyDescent="0.35">
      <c r="A745" s="22" t="s">
        <v>2714</v>
      </c>
      <c r="B745" s="22" t="s">
        <v>10897</v>
      </c>
      <c r="C745" s="30" t="s">
        <v>5589</v>
      </c>
      <c r="D745" s="30" t="s">
        <v>8744</v>
      </c>
    </row>
    <row r="746" spans="1:35" ht="19" customHeight="1" x14ac:dyDescent="0.35">
      <c r="A746" s="22" t="s">
        <v>2043</v>
      </c>
      <c r="B746" s="22" t="s">
        <v>6696</v>
      </c>
      <c r="C746" s="30" t="s">
        <v>6007</v>
      </c>
    </row>
    <row r="747" spans="1:35" s="28" customFormat="1" ht="19" customHeight="1" x14ac:dyDescent="0.35">
      <c r="A747" s="28" t="s">
        <v>8560</v>
      </c>
      <c r="B747" s="22" t="s">
        <v>8571</v>
      </c>
      <c r="C747" s="80" t="s">
        <v>8570</v>
      </c>
      <c r="D747" s="79"/>
      <c r="E747" s="79"/>
      <c r="F747" s="79"/>
      <c r="I747" s="79"/>
      <c r="J747" s="79"/>
      <c r="K747" s="79"/>
      <c r="L747" s="79"/>
      <c r="M747" s="79"/>
      <c r="N747" s="79"/>
      <c r="O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I747" s="79"/>
    </row>
    <row r="748" spans="1:35" ht="19" customHeight="1" x14ac:dyDescent="0.35">
      <c r="A748" s="22" t="s">
        <v>1686</v>
      </c>
      <c r="B748" s="22" t="s">
        <v>1687</v>
      </c>
      <c r="C748" s="30" t="s">
        <v>5590</v>
      </c>
    </row>
    <row r="749" spans="1:35" ht="19" customHeight="1" x14ac:dyDescent="0.35">
      <c r="A749" s="32" t="s">
        <v>4314</v>
      </c>
      <c r="B749" s="32"/>
    </row>
    <row r="750" spans="1:35" ht="19" customHeight="1" x14ac:dyDescent="0.35">
      <c r="A750" s="22" t="s">
        <v>627</v>
      </c>
      <c r="B750" s="22" t="s">
        <v>628</v>
      </c>
      <c r="C750" s="30" t="s">
        <v>5604</v>
      </c>
    </row>
    <row r="751" spans="1:35" ht="19" customHeight="1" x14ac:dyDescent="0.35">
      <c r="A751" s="22" t="s">
        <v>631</v>
      </c>
      <c r="B751" s="22" t="s">
        <v>8349</v>
      </c>
      <c r="C751" s="30" t="s">
        <v>5605</v>
      </c>
    </row>
    <row r="752" spans="1:35" ht="19" customHeight="1" x14ac:dyDescent="0.35">
      <c r="A752" s="22" t="s">
        <v>971</v>
      </c>
      <c r="B752" s="22" t="s">
        <v>972</v>
      </c>
      <c r="C752" s="30" t="s">
        <v>5606</v>
      </c>
    </row>
    <row r="753" spans="1:3" ht="19" customHeight="1" x14ac:dyDescent="0.35">
      <c r="A753" s="22" t="s">
        <v>379</v>
      </c>
      <c r="B753" s="22" t="s">
        <v>8119</v>
      </c>
      <c r="C753" s="30" t="s">
        <v>6898</v>
      </c>
    </row>
    <row r="754" spans="1:3" ht="19" customHeight="1" x14ac:dyDescent="0.35">
      <c r="A754" s="22" t="s">
        <v>381</v>
      </c>
      <c r="B754" s="22" t="s">
        <v>4495</v>
      </c>
      <c r="C754" s="30" t="s">
        <v>3736</v>
      </c>
    </row>
    <row r="755" spans="1:3" ht="19" customHeight="1" x14ac:dyDescent="0.35">
      <c r="A755" s="22" t="s">
        <v>5076</v>
      </c>
      <c r="B755" s="22" t="s">
        <v>5078</v>
      </c>
      <c r="C755" s="30" t="s">
        <v>5079</v>
      </c>
    </row>
    <row r="756" spans="1:3" ht="19" customHeight="1" x14ac:dyDescent="0.35">
      <c r="A756" s="22" t="s">
        <v>5096</v>
      </c>
      <c r="B756" s="22" t="s">
        <v>5104</v>
      </c>
      <c r="C756" s="30" t="s">
        <v>5103</v>
      </c>
    </row>
    <row r="757" spans="1:3" ht="19" customHeight="1" x14ac:dyDescent="0.35">
      <c r="A757" s="22" t="s">
        <v>127</v>
      </c>
      <c r="B757" s="22" t="s">
        <v>128</v>
      </c>
      <c r="C757" s="30" t="s">
        <v>5607</v>
      </c>
    </row>
    <row r="758" spans="1:3" ht="19" customHeight="1" x14ac:dyDescent="0.35">
      <c r="A758" s="22" t="s">
        <v>1661</v>
      </c>
      <c r="B758" s="22" t="s">
        <v>1662</v>
      </c>
      <c r="C758" s="30" t="s">
        <v>5608</v>
      </c>
    </row>
    <row r="759" spans="1:3" ht="19" customHeight="1" x14ac:dyDescent="0.35">
      <c r="A759" s="22" t="s">
        <v>4496</v>
      </c>
      <c r="B759" s="22" t="s">
        <v>7940</v>
      </c>
      <c r="C759" s="30" t="s">
        <v>5609</v>
      </c>
    </row>
    <row r="760" spans="1:3" ht="19" customHeight="1" x14ac:dyDescent="0.35">
      <c r="A760" s="22" t="s">
        <v>665</v>
      </c>
      <c r="B760" s="22" t="s">
        <v>7377</v>
      </c>
      <c r="C760" s="30" t="s">
        <v>6006</v>
      </c>
    </row>
    <row r="761" spans="1:3" ht="19" customHeight="1" x14ac:dyDescent="0.35">
      <c r="A761" s="22" t="s">
        <v>5075</v>
      </c>
      <c r="B761" s="22" t="s">
        <v>8676</v>
      </c>
      <c r="C761" s="30" t="s">
        <v>5077</v>
      </c>
    </row>
    <row r="762" spans="1:3" ht="19" customHeight="1" x14ac:dyDescent="0.35">
      <c r="A762" s="22" t="s">
        <v>1676</v>
      </c>
      <c r="B762" s="22" t="s">
        <v>1677</v>
      </c>
      <c r="C762" s="30" t="s">
        <v>5610</v>
      </c>
    </row>
    <row r="763" spans="1:3" ht="19" customHeight="1" x14ac:dyDescent="0.35">
      <c r="A763" s="32" t="s">
        <v>4315</v>
      </c>
      <c r="B763" s="32"/>
    </row>
    <row r="764" spans="1:3" ht="19" customHeight="1" x14ac:dyDescent="0.35">
      <c r="A764" s="22" t="s">
        <v>622</v>
      </c>
      <c r="B764" s="22" t="s">
        <v>1442</v>
      </c>
      <c r="C764" s="30" t="s">
        <v>5611</v>
      </c>
    </row>
    <row r="765" spans="1:3" ht="19" customHeight="1" x14ac:dyDescent="0.35">
      <c r="A765" s="22" t="s">
        <v>624</v>
      </c>
      <c r="B765" s="22" t="s">
        <v>8677</v>
      </c>
      <c r="C765" s="30" t="s">
        <v>5612</v>
      </c>
    </row>
    <row r="766" spans="1:3" ht="19" customHeight="1" x14ac:dyDescent="0.35">
      <c r="A766" s="22" t="s">
        <v>630</v>
      </c>
      <c r="B766" s="22" t="s">
        <v>7727</v>
      </c>
      <c r="C766" s="30" t="s">
        <v>5613</v>
      </c>
    </row>
    <row r="767" spans="1:3" ht="19" customHeight="1" x14ac:dyDescent="0.35">
      <c r="A767" s="22" t="s">
        <v>5080</v>
      </c>
      <c r="B767" s="22" t="s">
        <v>6749</v>
      </c>
      <c r="C767" s="30" t="s">
        <v>5081</v>
      </c>
    </row>
    <row r="768" spans="1:3" ht="19" customHeight="1" x14ac:dyDescent="0.35">
      <c r="A768" s="22" t="s">
        <v>395</v>
      </c>
      <c r="B768" s="22" t="s">
        <v>396</v>
      </c>
      <c r="C768" s="30" t="s">
        <v>5614</v>
      </c>
    </row>
    <row r="769" spans="1:3" ht="19" customHeight="1" x14ac:dyDescent="0.35">
      <c r="A769" s="22" t="s">
        <v>4543</v>
      </c>
      <c r="B769" s="22" t="s">
        <v>4564</v>
      </c>
      <c r="C769" s="30" t="s">
        <v>4544</v>
      </c>
    </row>
    <row r="770" spans="1:3" ht="19" customHeight="1" x14ac:dyDescent="0.35">
      <c r="A770" s="22" t="s">
        <v>1209</v>
      </c>
      <c r="B770" s="22" t="s">
        <v>4456</v>
      </c>
      <c r="C770" s="30" t="s">
        <v>2838</v>
      </c>
    </row>
    <row r="771" spans="1:3" ht="19" customHeight="1" x14ac:dyDescent="0.35">
      <c r="A771" s="32" t="s">
        <v>4262</v>
      </c>
      <c r="B771" s="32"/>
    </row>
    <row r="772" spans="1:3" ht="19" customHeight="1" x14ac:dyDescent="0.35">
      <c r="A772" s="22" t="s">
        <v>1717</v>
      </c>
      <c r="B772" s="22" t="s">
        <v>12661</v>
      </c>
      <c r="C772" s="30" t="s">
        <v>5615</v>
      </c>
    </row>
    <row r="773" spans="1:3" ht="19" customHeight="1" x14ac:dyDescent="0.35">
      <c r="A773" s="22" t="s">
        <v>4318</v>
      </c>
      <c r="B773" s="22" t="s">
        <v>7728</v>
      </c>
      <c r="C773" s="30" t="s">
        <v>4317</v>
      </c>
    </row>
    <row r="774" spans="1:3" ht="19" customHeight="1" x14ac:dyDescent="0.35">
      <c r="A774" s="22" t="s">
        <v>1072</v>
      </c>
      <c r="B774" s="22" t="s">
        <v>12655</v>
      </c>
      <c r="C774" s="30" t="s">
        <v>5616</v>
      </c>
    </row>
    <row r="775" spans="1:3" ht="19" customHeight="1" x14ac:dyDescent="0.35">
      <c r="A775" s="22" t="s">
        <v>2239</v>
      </c>
      <c r="B775" s="22" t="s">
        <v>8678</v>
      </c>
      <c r="C775" s="30" t="s">
        <v>5617</v>
      </c>
    </row>
    <row r="776" spans="1:3" ht="19" customHeight="1" x14ac:dyDescent="0.35">
      <c r="A776" s="22" t="s">
        <v>7250</v>
      </c>
      <c r="B776" s="22" t="s">
        <v>11148</v>
      </c>
      <c r="C776" s="30" t="s">
        <v>7292</v>
      </c>
    </row>
    <row r="777" spans="1:3" ht="19" customHeight="1" x14ac:dyDescent="0.35">
      <c r="A777" s="22" t="s">
        <v>2235</v>
      </c>
      <c r="B777" s="22" t="s">
        <v>8118</v>
      </c>
      <c r="C777" s="30" t="s">
        <v>5618</v>
      </c>
    </row>
    <row r="778" spans="1:3" ht="19" customHeight="1" x14ac:dyDescent="0.35">
      <c r="A778" s="22" t="s">
        <v>2236</v>
      </c>
      <c r="B778" s="22" t="s">
        <v>2575</v>
      </c>
      <c r="C778" s="30" t="s">
        <v>5619</v>
      </c>
    </row>
    <row r="779" spans="1:3" ht="19" customHeight="1" x14ac:dyDescent="0.35">
      <c r="A779" s="22" t="s">
        <v>5259</v>
      </c>
      <c r="B779" s="22" t="s">
        <v>12654</v>
      </c>
      <c r="C779" s="30" t="s">
        <v>5247</v>
      </c>
    </row>
    <row r="780" spans="1:3" ht="19" customHeight="1" x14ac:dyDescent="0.35">
      <c r="A780" s="22" t="s">
        <v>6137</v>
      </c>
      <c r="B780" s="22" t="s">
        <v>6138</v>
      </c>
      <c r="C780" s="30" t="s">
        <v>6136</v>
      </c>
    </row>
    <row r="781" spans="1:3" ht="19" customHeight="1" x14ac:dyDescent="0.35">
      <c r="A781" s="22" t="s">
        <v>2243</v>
      </c>
      <c r="B781" s="22" t="s">
        <v>2244</v>
      </c>
      <c r="C781" s="30" t="s">
        <v>5620</v>
      </c>
    </row>
    <row r="782" spans="1:3" ht="19" customHeight="1" x14ac:dyDescent="0.35">
      <c r="A782" s="22" t="s">
        <v>4824</v>
      </c>
      <c r="B782" s="22" t="s">
        <v>4948</v>
      </c>
      <c r="C782" s="30" t="s">
        <v>5621</v>
      </c>
    </row>
    <row r="783" spans="1:3" ht="19" customHeight="1" x14ac:dyDescent="0.35">
      <c r="A783" s="22" t="s">
        <v>2245</v>
      </c>
      <c r="B783" s="22" t="s">
        <v>2246</v>
      </c>
      <c r="C783" s="30" t="s">
        <v>5622</v>
      </c>
    </row>
    <row r="784" spans="1:3" ht="19" customHeight="1" x14ac:dyDescent="0.35">
      <c r="A784" s="22" t="s">
        <v>4860</v>
      </c>
      <c r="B784" s="22" t="s">
        <v>12657</v>
      </c>
      <c r="C784" s="30" t="s">
        <v>4936</v>
      </c>
    </row>
    <row r="785" spans="1:3" ht="19" customHeight="1" x14ac:dyDescent="0.35">
      <c r="A785" s="22" t="s">
        <v>2247</v>
      </c>
      <c r="B785" s="22" t="s">
        <v>2248</v>
      </c>
      <c r="C785" s="30" t="s">
        <v>5623</v>
      </c>
    </row>
    <row r="786" spans="1:3" ht="19" customHeight="1" x14ac:dyDescent="0.35">
      <c r="A786" s="22" t="s">
        <v>6899</v>
      </c>
      <c r="B786" s="22" t="s">
        <v>6909</v>
      </c>
      <c r="C786" s="30" t="s">
        <v>6900</v>
      </c>
    </row>
    <row r="787" spans="1:3" ht="19" customHeight="1" x14ac:dyDescent="0.35">
      <c r="A787" s="22" t="s">
        <v>2249</v>
      </c>
      <c r="B787" s="22" t="s">
        <v>12660</v>
      </c>
      <c r="C787" s="30" t="s">
        <v>5624</v>
      </c>
    </row>
    <row r="788" spans="1:3" ht="19" customHeight="1" x14ac:dyDescent="0.35">
      <c r="A788" s="22" t="s">
        <v>2252</v>
      </c>
      <c r="B788" s="22" t="s">
        <v>12656</v>
      </c>
      <c r="C788" s="30" t="s">
        <v>5625</v>
      </c>
    </row>
    <row r="789" spans="1:3" ht="19" customHeight="1" x14ac:dyDescent="0.35">
      <c r="A789" s="22" t="s">
        <v>2253</v>
      </c>
      <c r="B789" s="22" t="s">
        <v>2254</v>
      </c>
      <c r="C789" s="30" t="s">
        <v>5626</v>
      </c>
    </row>
    <row r="790" spans="1:3" ht="19" customHeight="1" x14ac:dyDescent="0.35">
      <c r="A790" s="22" t="s">
        <v>2255</v>
      </c>
      <c r="B790" s="22" t="s">
        <v>2256</v>
      </c>
      <c r="C790" s="30" t="s">
        <v>5627</v>
      </c>
    </row>
    <row r="791" spans="1:3" ht="19" customHeight="1" x14ac:dyDescent="0.35">
      <c r="A791" s="22" t="s">
        <v>2257</v>
      </c>
      <c r="B791" s="22" t="s">
        <v>7729</v>
      </c>
      <c r="C791" s="30" t="s">
        <v>5628</v>
      </c>
    </row>
    <row r="792" spans="1:3" ht="19" customHeight="1" x14ac:dyDescent="0.35">
      <c r="A792" s="32" t="s">
        <v>2258</v>
      </c>
      <c r="B792" s="32"/>
    </row>
    <row r="793" spans="1:3" ht="19" customHeight="1" x14ac:dyDescent="0.35">
      <c r="A793" s="22" t="s">
        <v>2259</v>
      </c>
      <c r="B793" s="22" t="s">
        <v>2989</v>
      </c>
      <c r="C793" s="30" t="s">
        <v>5629</v>
      </c>
    </row>
    <row r="794" spans="1:3" ht="19" customHeight="1" x14ac:dyDescent="0.35">
      <c r="A794" s="22" t="s">
        <v>2260</v>
      </c>
      <c r="B794" s="22" t="s">
        <v>2261</v>
      </c>
      <c r="C794" s="30" t="s">
        <v>5630</v>
      </c>
    </row>
    <row r="795" spans="1:3" ht="19" customHeight="1" x14ac:dyDescent="0.35">
      <c r="A795" s="22" t="s">
        <v>874</v>
      </c>
      <c r="B795" s="22" t="s">
        <v>10454</v>
      </c>
      <c r="C795" s="30" t="s">
        <v>5631</v>
      </c>
    </row>
    <row r="796" spans="1:3" ht="19" customHeight="1" x14ac:dyDescent="0.35">
      <c r="A796" s="22" t="s">
        <v>8029</v>
      </c>
      <c r="B796" s="22" t="s">
        <v>8030</v>
      </c>
      <c r="C796" s="30" t="s">
        <v>8028</v>
      </c>
    </row>
    <row r="797" spans="1:3" ht="19" customHeight="1" x14ac:dyDescent="0.35">
      <c r="A797" s="22" t="s">
        <v>5113</v>
      </c>
      <c r="B797" s="22" t="s">
        <v>11050</v>
      </c>
      <c r="C797" s="30" t="s">
        <v>5114</v>
      </c>
    </row>
    <row r="798" spans="1:3" ht="19" customHeight="1" x14ac:dyDescent="0.35">
      <c r="A798" s="22" t="s">
        <v>2262</v>
      </c>
      <c r="B798" s="22" t="s">
        <v>2263</v>
      </c>
      <c r="C798" s="30" t="s">
        <v>5632</v>
      </c>
    </row>
    <row r="799" spans="1:3" ht="19" customHeight="1" x14ac:dyDescent="0.35">
      <c r="A799" s="22" t="s">
        <v>8855</v>
      </c>
      <c r="B799" s="22" t="s">
        <v>10283</v>
      </c>
      <c r="C799" s="30" t="s">
        <v>8865</v>
      </c>
    </row>
    <row r="800" spans="1:3" ht="19" customHeight="1" x14ac:dyDescent="0.35">
      <c r="A800" s="22" t="s">
        <v>2264</v>
      </c>
      <c r="B800" s="22" t="s">
        <v>2265</v>
      </c>
      <c r="C800" s="30" t="s">
        <v>5633</v>
      </c>
    </row>
    <row r="801" spans="1:4" ht="19" customHeight="1" x14ac:dyDescent="0.35">
      <c r="A801" s="22" t="s">
        <v>667</v>
      </c>
      <c r="B801" s="22" t="s">
        <v>4430</v>
      </c>
      <c r="C801" s="30" t="s">
        <v>5634</v>
      </c>
    </row>
    <row r="802" spans="1:4" ht="19" customHeight="1" x14ac:dyDescent="0.35">
      <c r="A802" s="32" t="s">
        <v>2266</v>
      </c>
      <c r="B802" s="32"/>
    </row>
    <row r="803" spans="1:4" ht="19" customHeight="1" x14ac:dyDescent="0.35">
      <c r="A803" s="22" t="s">
        <v>6121</v>
      </c>
      <c r="B803" s="22" t="s">
        <v>6122</v>
      </c>
      <c r="C803" s="30" t="s">
        <v>6120</v>
      </c>
    </row>
    <row r="804" spans="1:4" ht="19" customHeight="1" x14ac:dyDescent="0.35">
      <c r="A804" s="22" t="s">
        <v>1950</v>
      </c>
      <c r="B804" s="22" t="s">
        <v>1951</v>
      </c>
      <c r="C804" s="30" t="s">
        <v>3568</v>
      </c>
    </row>
    <row r="805" spans="1:4" ht="19" customHeight="1" x14ac:dyDescent="0.35">
      <c r="A805" s="22" t="s">
        <v>2267</v>
      </c>
      <c r="B805" s="22" t="s">
        <v>2268</v>
      </c>
      <c r="C805" s="30" t="s">
        <v>5635</v>
      </c>
    </row>
    <row r="806" spans="1:4" ht="19" customHeight="1" x14ac:dyDescent="0.35">
      <c r="A806" s="22" t="s">
        <v>1952</v>
      </c>
      <c r="B806" s="22" t="s">
        <v>1953</v>
      </c>
      <c r="C806" s="30" t="s">
        <v>3569</v>
      </c>
    </row>
    <row r="807" spans="1:4" ht="19" customHeight="1" x14ac:dyDescent="0.35">
      <c r="A807" s="22" t="s">
        <v>1954</v>
      </c>
      <c r="B807" s="22" t="s">
        <v>11791</v>
      </c>
      <c r="C807" s="6" t="s">
        <v>11790</v>
      </c>
    </row>
    <row r="808" spans="1:4" ht="19" customHeight="1" x14ac:dyDescent="0.35">
      <c r="A808" s="22" t="s">
        <v>5019</v>
      </c>
      <c r="B808" s="22" t="s">
        <v>11484</v>
      </c>
      <c r="C808" s="30" t="s">
        <v>5024</v>
      </c>
      <c r="D808" s="30" t="s">
        <v>11040</v>
      </c>
    </row>
    <row r="809" spans="1:4" ht="19" customHeight="1" x14ac:dyDescent="0.35">
      <c r="A809" s="22" t="s">
        <v>2270</v>
      </c>
      <c r="B809" s="22" t="s">
        <v>7752</v>
      </c>
      <c r="C809" s="30" t="s">
        <v>5636</v>
      </c>
    </row>
    <row r="810" spans="1:4" ht="19" customHeight="1" x14ac:dyDescent="0.35">
      <c r="A810" s="22" t="s">
        <v>952</v>
      </c>
      <c r="B810" s="22" t="s">
        <v>3944</v>
      </c>
      <c r="C810" s="30" t="s">
        <v>5956</v>
      </c>
    </row>
    <row r="811" spans="1:4" ht="19" customHeight="1" x14ac:dyDescent="0.35">
      <c r="A811" s="22" t="s">
        <v>1955</v>
      </c>
      <c r="B811" s="22" t="s">
        <v>9092</v>
      </c>
      <c r="C811" s="30" t="s">
        <v>7949</v>
      </c>
    </row>
    <row r="812" spans="1:4" ht="19" customHeight="1" x14ac:dyDescent="0.35">
      <c r="A812" s="22" t="s">
        <v>2271</v>
      </c>
      <c r="B812" s="22" t="s">
        <v>2272</v>
      </c>
      <c r="C812" s="30" t="s">
        <v>5957</v>
      </c>
    </row>
    <row r="813" spans="1:4" ht="19" customHeight="1" x14ac:dyDescent="0.35">
      <c r="A813" s="22" t="s">
        <v>2273</v>
      </c>
      <c r="B813" s="22" t="s">
        <v>4759</v>
      </c>
      <c r="C813" s="30" t="s">
        <v>5637</v>
      </c>
    </row>
    <row r="814" spans="1:4" ht="19" customHeight="1" x14ac:dyDescent="0.35">
      <c r="A814" s="22" t="s">
        <v>783</v>
      </c>
      <c r="B814" s="22" t="s">
        <v>9091</v>
      </c>
      <c r="C814" s="30" t="s">
        <v>5958</v>
      </c>
    </row>
    <row r="815" spans="1:4" ht="19" customHeight="1" x14ac:dyDescent="0.35">
      <c r="A815" s="22" t="s">
        <v>784</v>
      </c>
      <c r="B815" s="22" t="s">
        <v>785</v>
      </c>
      <c r="C815" s="30" t="s">
        <v>5959</v>
      </c>
    </row>
    <row r="816" spans="1:4" ht="19" customHeight="1" x14ac:dyDescent="0.35">
      <c r="A816" s="22" t="s">
        <v>4863</v>
      </c>
      <c r="B816" s="22" t="s">
        <v>4955</v>
      </c>
      <c r="C816" s="30" t="s">
        <v>5960</v>
      </c>
    </row>
    <row r="817" spans="1:5" ht="19" customHeight="1" x14ac:dyDescent="0.35">
      <c r="A817" s="22" t="s">
        <v>786</v>
      </c>
      <c r="B817" s="22" t="s">
        <v>9671</v>
      </c>
      <c r="C817" s="30" t="s">
        <v>5961</v>
      </c>
    </row>
    <row r="818" spans="1:5" ht="19" customHeight="1" x14ac:dyDescent="0.35">
      <c r="A818" s="22" t="s">
        <v>826</v>
      </c>
      <c r="B818" s="22" t="s">
        <v>4434</v>
      </c>
      <c r="C818" s="30" t="s">
        <v>5638</v>
      </c>
    </row>
    <row r="819" spans="1:5" ht="19" customHeight="1" x14ac:dyDescent="0.35">
      <c r="A819" s="22" t="s">
        <v>4829</v>
      </c>
      <c r="B819" s="22" t="s">
        <v>4980</v>
      </c>
      <c r="C819" s="30" t="s">
        <v>5639</v>
      </c>
    </row>
    <row r="820" spans="1:5" ht="19" customHeight="1" x14ac:dyDescent="0.35">
      <c r="A820" s="22" t="s">
        <v>1119</v>
      </c>
      <c r="B820" s="22" t="s">
        <v>9673</v>
      </c>
      <c r="C820" s="30" t="s">
        <v>5640</v>
      </c>
    </row>
    <row r="821" spans="1:5" ht="19" customHeight="1" x14ac:dyDescent="0.35">
      <c r="A821" s="22" t="s">
        <v>787</v>
      </c>
      <c r="B821" s="22" t="s">
        <v>788</v>
      </c>
      <c r="C821" s="30" t="s">
        <v>5962</v>
      </c>
    </row>
    <row r="822" spans="1:5" ht="19" customHeight="1" x14ac:dyDescent="0.35">
      <c r="A822" s="22" t="s">
        <v>2712</v>
      </c>
      <c r="B822" s="22" t="s">
        <v>9672</v>
      </c>
      <c r="C822" s="30" t="s">
        <v>5641</v>
      </c>
    </row>
    <row r="823" spans="1:5" ht="19" customHeight="1" x14ac:dyDescent="0.35">
      <c r="A823" s="22" t="s">
        <v>2734</v>
      </c>
      <c r="B823" s="22" t="s">
        <v>4468</v>
      </c>
      <c r="C823" s="30" t="s">
        <v>5963</v>
      </c>
    </row>
    <row r="824" spans="1:5" ht="19" customHeight="1" x14ac:dyDescent="0.35">
      <c r="A824" s="22" t="s">
        <v>1956</v>
      </c>
      <c r="B824" s="22" t="s">
        <v>6300</v>
      </c>
      <c r="C824" s="30" t="s">
        <v>6301</v>
      </c>
    </row>
    <row r="825" spans="1:5" ht="19" customHeight="1" x14ac:dyDescent="0.35">
      <c r="A825" s="22" t="s">
        <v>6303</v>
      </c>
      <c r="B825" s="22" t="s">
        <v>8037</v>
      </c>
      <c r="C825" s="30" t="s">
        <v>6302</v>
      </c>
    </row>
    <row r="826" spans="1:5" ht="19" customHeight="1" x14ac:dyDescent="0.35">
      <c r="A826" s="22" t="s">
        <v>643</v>
      </c>
      <c r="B826" s="22" t="s">
        <v>11041</v>
      </c>
      <c r="C826" s="30" t="s">
        <v>5642</v>
      </c>
    </row>
    <row r="827" spans="1:5" ht="19" customHeight="1" x14ac:dyDescent="0.35">
      <c r="A827" s="22" t="s">
        <v>6305</v>
      </c>
      <c r="B827" s="22" t="s">
        <v>7763</v>
      </c>
      <c r="C827" s="30" t="s">
        <v>6304</v>
      </c>
    </row>
    <row r="828" spans="1:5" ht="19" customHeight="1" x14ac:dyDescent="0.35">
      <c r="A828" s="22" t="s">
        <v>1957</v>
      </c>
      <c r="B828" s="22" t="s">
        <v>4467</v>
      </c>
      <c r="C828" s="30" t="s">
        <v>3572</v>
      </c>
    </row>
    <row r="829" spans="1:5" ht="19" customHeight="1" x14ac:dyDescent="0.35">
      <c r="A829" s="22" t="s">
        <v>4294</v>
      </c>
      <c r="B829" s="22" t="s">
        <v>10752</v>
      </c>
      <c r="C829" s="30" t="s">
        <v>5964</v>
      </c>
    </row>
    <row r="830" spans="1:5" ht="19" customHeight="1" x14ac:dyDescent="0.35">
      <c r="A830" s="101" t="s">
        <v>9208</v>
      </c>
      <c r="B830" s="102" t="s">
        <v>10346</v>
      </c>
      <c r="C830" s="30" t="s">
        <v>9207</v>
      </c>
      <c r="D830" s="103"/>
      <c r="E830" s="104"/>
    </row>
    <row r="831" spans="1:5" ht="19" customHeight="1" x14ac:dyDescent="0.35">
      <c r="A831" s="22" t="s">
        <v>789</v>
      </c>
      <c r="B831" s="22" t="s">
        <v>790</v>
      </c>
      <c r="C831" s="30" t="s">
        <v>5965</v>
      </c>
    </row>
    <row r="832" spans="1:5" ht="19" customHeight="1" x14ac:dyDescent="0.35">
      <c r="A832" s="22" t="s">
        <v>791</v>
      </c>
      <c r="B832" s="22" t="s">
        <v>10023</v>
      </c>
      <c r="C832" s="30" t="s">
        <v>5966</v>
      </c>
    </row>
    <row r="833" spans="1:3" ht="19" customHeight="1" x14ac:dyDescent="0.35">
      <c r="A833" s="22" t="s">
        <v>1121</v>
      </c>
      <c r="B833" s="22" t="s">
        <v>8716</v>
      </c>
      <c r="C833" s="30" t="s">
        <v>5643</v>
      </c>
    </row>
    <row r="834" spans="1:3" ht="19" customHeight="1" x14ac:dyDescent="0.35">
      <c r="A834" s="22" t="s">
        <v>120</v>
      </c>
      <c r="B834" s="22" t="s">
        <v>7748</v>
      </c>
      <c r="C834" s="30" t="s">
        <v>8708</v>
      </c>
    </row>
    <row r="835" spans="1:3" ht="19" customHeight="1" x14ac:dyDescent="0.35">
      <c r="A835" s="22" t="s">
        <v>1122</v>
      </c>
      <c r="B835" s="22" t="s">
        <v>9674</v>
      </c>
      <c r="C835" s="30" t="s">
        <v>5644</v>
      </c>
    </row>
    <row r="836" spans="1:3" ht="19" customHeight="1" x14ac:dyDescent="0.35">
      <c r="A836" s="22" t="s">
        <v>1123</v>
      </c>
      <c r="B836" s="22" t="s">
        <v>7747</v>
      </c>
      <c r="C836" s="30" t="s">
        <v>5645</v>
      </c>
    </row>
    <row r="837" spans="1:3" ht="19" customHeight="1" x14ac:dyDescent="0.35">
      <c r="A837" s="22" t="s">
        <v>1958</v>
      </c>
      <c r="B837" s="22" t="s">
        <v>1959</v>
      </c>
      <c r="C837" s="30" t="s">
        <v>3573</v>
      </c>
    </row>
    <row r="838" spans="1:3" ht="19" customHeight="1" x14ac:dyDescent="0.35">
      <c r="A838" s="22" t="s">
        <v>2809</v>
      </c>
      <c r="B838" s="22" t="s">
        <v>2810</v>
      </c>
      <c r="C838" s="30" t="s">
        <v>5646</v>
      </c>
    </row>
    <row r="839" spans="1:3" ht="19" customHeight="1" x14ac:dyDescent="0.35">
      <c r="A839" s="22" t="s">
        <v>1960</v>
      </c>
      <c r="B839" s="22" t="s">
        <v>8715</v>
      </c>
      <c r="C839" s="30" t="s">
        <v>3574</v>
      </c>
    </row>
    <row r="840" spans="1:3" ht="19" customHeight="1" x14ac:dyDescent="0.35">
      <c r="A840" s="22" t="s">
        <v>2215</v>
      </c>
      <c r="B840" s="22" t="s">
        <v>7993</v>
      </c>
      <c r="C840" s="30" t="s">
        <v>3575</v>
      </c>
    </row>
    <row r="841" spans="1:3" ht="19" customHeight="1" x14ac:dyDescent="0.35">
      <c r="A841" s="22" t="s">
        <v>2378</v>
      </c>
      <c r="B841" s="22" t="s">
        <v>10771</v>
      </c>
      <c r="C841" s="30" t="s">
        <v>3576</v>
      </c>
    </row>
    <row r="842" spans="1:3" ht="19" customHeight="1" x14ac:dyDescent="0.35">
      <c r="A842" s="22" t="s">
        <v>1788</v>
      </c>
      <c r="B842" s="22" t="s">
        <v>1789</v>
      </c>
      <c r="C842" s="30" t="s">
        <v>3852</v>
      </c>
    </row>
    <row r="843" spans="1:3" ht="19" customHeight="1" x14ac:dyDescent="0.35">
      <c r="A843" s="22" t="s">
        <v>1124</v>
      </c>
      <c r="B843" s="22" t="s">
        <v>1125</v>
      </c>
      <c r="C843" s="30" t="s">
        <v>5647</v>
      </c>
    </row>
    <row r="844" spans="1:3" ht="19" customHeight="1" x14ac:dyDescent="0.35">
      <c r="A844" s="22" t="s">
        <v>7067</v>
      </c>
      <c r="B844" s="22" t="s">
        <v>11803</v>
      </c>
      <c r="C844" s="30" t="s">
        <v>7257</v>
      </c>
    </row>
    <row r="845" spans="1:3" ht="19" customHeight="1" x14ac:dyDescent="0.35">
      <c r="A845" s="22" t="s">
        <v>3855</v>
      </c>
      <c r="B845" s="22" t="s">
        <v>11799</v>
      </c>
      <c r="C845" s="30" t="s">
        <v>3856</v>
      </c>
    </row>
    <row r="846" spans="1:3" ht="19" customHeight="1" x14ac:dyDescent="0.35">
      <c r="A846" s="22" t="s">
        <v>1126</v>
      </c>
      <c r="B846" s="22" t="s">
        <v>7380</v>
      </c>
      <c r="C846" s="30" t="s">
        <v>5648</v>
      </c>
    </row>
    <row r="847" spans="1:3" ht="19" customHeight="1" x14ac:dyDescent="0.35">
      <c r="A847" s="22" t="s">
        <v>2216</v>
      </c>
      <c r="B847" s="22" t="s">
        <v>4703</v>
      </c>
      <c r="C847" s="30" t="s">
        <v>5967</v>
      </c>
    </row>
    <row r="848" spans="1:3" ht="19" customHeight="1" x14ac:dyDescent="0.35">
      <c r="A848" s="22" t="s">
        <v>5026</v>
      </c>
      <c r="B848" s="22" t="s">
        <v>7749</v>
      </c>
      <c r="C848" s="30" t="s">
        <v>5030</v>
      </c>
    </row>
    <row r="849" spans="1:4" ht="19" customHeight="1" x14ac:dyDescent="0.35">
      <c r="A849" s="22" t="s">
        <v>1127</v>
      </c>
      <c r="B849" s="22" t="s">
        <v>7985</v>
      </c>
      <c r="C849" s="30" t="s">
        <v>5649</v>
      </c>
    </row>
    <row r="850" spans="1:4" ht="19" customHeight="1" x14ac:dyDescent="0.35">
      <c r="A850" s="22" t="s">
        <v>2217</v>
      </c>
      <c r="B850" s="22" t="s">
        <v>2218</v>
      </c>
      <c r="C850" s="30" t="s">
        <v>3577</v>
      </c>
    </row>
    <row r="851" spans="1:4" ht="19" customHeight="1" x14ac:dyDescent="0.35">
      <c r="A851" s="22" t="s">
        <v>2727</v>
      </c>
      <c r="B851" s="22" t="s">
        <v>7750</v>
      </c>
      <c r="C851" s="30" t="s">
        <v>3579</v>
      </c>
    </row>
    <row r="852" spans="1:4" ht="19" customHeight="1" x14ac:dyDescent="0.35">
      <c r="A852" s="22" t="s">
        <v>1128</v>
      </c>
      <c r="B852" s="22" t="s">
        <v>1129</v>
      </c>
      <c r="C852" s="30" t="s">
        <v>5650</v>
      </c>
    </row>
    <row r="853" spans="1:4" ht="19" customHeight="1" x14ac:dyDescent="0.35">
      <c r="A853" s="22" t="s">
        <v>1130</v>
      </c>
      <c r="B853" s="22" t="s">
        <v>4801</v>
      </c>
      <c r="C853" s="30" t="s">
        <v>5651</v>
      </c>
    </row>
    <row r="854" spans="1:4" ht="19" customHeight="1" x14ac:dyDescent="0.35">
      <c r="A854" s="22" t="s">
        <v>5028</v>
      </c>
      <c r="B854" s="22" t="s">
        <v>9017</v>
      </c>
      <c r="C854" s="30" t="s">
        <v>5031</v>
      </c>
    </row>
    <row r="855" spans="1:4" ht="19" customHeight="1" x14ac:dyDescent="0.35">
      <c r="A855" s="22" t="s">
        <v>4838</v>
      </c>
      <c r="B855" s="22" t="s">
        <v>7751</v>
      </c>
      <c r="C855" s="30" t="s">
        <v>5968</v>
      </c>
    </row>
    <row r="856" spans="1:4" ht="19" customHeight="1" x14ac:dyDescent="0.35">
      <c r="A856" s="22" t="s">
        <v>6327</v>
      </c>
      <c r="B856" s="22" t="s">
        <v>7797</v>
      </c>
      <c r="C856" s="30" t="s">
        <v>6326</v>
      </c>
    </row>
    <row r="857" spans="1:4" ht="19" customHeight="1" x14ac:dyDescent="0.35">
      <c r="A857" s="22" t="s">
        <v>2219</v>
      </c>
      <c r="B857" s="22" t="s">
        <v>2220</v>
      </c>
      <c r="C857" s="30" t="s">
        <v>3580</v>
      </c>
    </row>
    <row r="858" spans="1:4" ht="19" customHeight="1" x14ac:dyDescent="0.35">
      <c r="A858" s="22" t="s">
        <v>2221</v>
      </c>
      <c r="B858" s="22" t="s">
        <v>2222</v>
      </c>
      <c r="C858" s="30" t="s">
        <v>3581</v>
      </c>
    </row>
    <row r="859" spans="1:4" ht="19" customHeight="1" x14ac:dyDescent="0.35">
      <c r="A859" s="32" t="s">
        <v>1131</v>
      </c>
      <c r="B859" s="32"/>
    </row>
    <row r="860" spans="1:4" ht="19" customHeight="1" x14ac:dyDescent="0.35">
      <c r="A860" s="22" t="s">
        <v>1132</v>
      </c>
      <c r="B860" s="22" t="s">
        <v>2811</v>
      </c>
      <c r="C860" s="30" t="s">
        <v>5652</v>
      </c>
      <c r="D860" s="30" t="s">
        <v>6752</v>
      </c>
    </row>
    <row r="861" spans="1:4" ht="19" customHeight="1" x14ac:dyDescent="0.35">
      <c r="A861" s="22" t="s">
        <v>985</v>
      </c>
      <c r="B861" s="22" t="s">
        <v>7953</v>
      </c>
      <c r="C861" s="30" t="s">
        <v>5653</v>
      </c>
    </row>
    <row r="862" spans="1:4" ht="19" customHeight="1" x14ac:dyDescent="0.35">
      <c r="A862" s="22" t="s">
        <v>2414</v>
      </c>
      <c r="B862" s="22" t="s">
        <v>2415</v>
      </c>
      <c r="C862" s="30" t="s">
        <v>4236</v>
      </c>
    </row>
    <row r="863" spans="1:4" ht="19" customHeight="1" x14ac:dyDescent="0.35">
      <c r="A863" s="22" t="s">
        <v>1133</v>
      </c>
      <c r="B863" s="22" t="s">
        <v>7381</v>
      </c>
      <c r="C863" s="30" t="s">
        <v>5654</v>
      </c>
    </row>
    <row r="864" spans="1:4" ht="19" customHeight="1" x14ac:dyDescent="0.35">
      <c r="A864" s="22" t="s">
        <v>1134</v>
      </c>
      <c r="B864" s="22" t="s">
        <v>1135</v>
      </c>
      <c r="C864" s="30" t="s">
        <v>5655</v>
      </c>
    </row>
    <row r="865" spans="1:5" ht="19" customHeight="1" x14ac:dyDescent="0.35">
      <c r="A865" s="22" t="s">
        <v>1136</v>
      </c>
      <c r="B865" s="22" t="s">
        <v>4642</v>
      </c>
      <c r="C865" s="30" t="s">
        <v>5656</v>
      </c>
    </row>
    <row r="866" spans="1:5" ht="19" customHeight="1" x14ac:dyDescent="0.35">
      <c r="A866" s="22" t="s">
        <v>1137</v>
      </c>
      <c r="B866" s="22" t="s">
        <v>1138</v>
      </c>
      <c r="C866" s="30" t="s">
        <v>5657</v>
      </c>
    </row>
    <row r="867" spans="1:5" ht="19" customHeight="1" x14ac:dyDescent="0.35">
      <c r="A867" s="22" t="s">
        <v>9565</v>
      </c>
      <c r="B867" s="22" t="s">
        <v>9583</v>
      </c>
      <c r="C867" s="30" t="s">
        <v>9567</v>
      </c>
    </row>
    <row r="868" spans="1:5" ht="19" customHeight="1" x14ac:dyDescent="0.35">
      <c r="A868" s="28" t="s">
        <v>9722</v>
      </c>
      <c r="B868" s="22" t="s">
        <v>12663</v>
      </c>
      <c r="C868" s="30" t="s">
        <v>9723</v>
      </c>
      <c r="D868" s="103"/>
      <c r="E868" s="104"/>
    </row>
    <row r="869" spans="1:5" ht="19" customHeight="1" x14ac:dyDescent="0.35">
      <c r="A869" s="22" t="s">
        <v>876</v>
      </c>
      <c r="B869" s="22" t="s">
        <v>4608</v>
      </c>
      <c r="C869" s="30" t="s">
        <v>5658</v>
      </c>
    </row>
    <row r="870" spans="1:5" ht="19" customHeight="1" x14ac:dyDescent="0.35">
      <c r="A870" s="22" t="s">
        <v>879</v>
      </c>
      <c r="B870" s="22" t="s">
        <v>6929</v>
      </c>
      <c r="C870" s="30" t="s">
        <v>5659</v>
      </c>
    </row>
    <row r="871" spans="1:5" ht="19" customHeight="1" x14ac:dyDescent="0.35">
      <c r="A871" s="22" t="s">
        <v>2387</v>
      </c>
      <c r="B871" s="22" t="s">
        <v>4497</v>
      </c>
      <c r="C871" s="30" t="s">
        <v>4223</v>
      </c>
    </row>
    <row r="872" spans="1:5" ht="19" customHeight="1" x14ac:dyDescent="0.35">
      <c r="A872" s="22" t="s">
        <v>7077</v>
      </c>
      <c r="B872" s="22" t="s">
        <v>7270</v>
      </c>
      <c r="C872" s="30" t="s">
        <v>7269</v>
      </c>
    </row>
    <row r="873" spans="1:5" ht="19" customHeight="1" x14ac:dyDescent="0.35">
      <c r="A873" s="22" t="s">
        <v>8977</v>
      </c>
      <c r="B873" s="22" t="s">
        <v>4760</v>
      </c>
      <c r="C873" s="30" t="s">
        <v>5660</v>
      </c>
    </row>
    <row r="874" spans="1:5" ht="19" customHeight="1" x14ac:dyDescent="0.35">
      <c r="A874" s="22" t="s">
        <v>880</v>
      </c>
      <c r="B874" s="22" t="s">
        <v>2576</v>
      </c>
      <c r="C874" s="30" t="s">
        <v>5661</v>
      </c>
    </row>
    <row r="875" spans="1:5" ht="19" customHeight="1" x14ac:dyDescent="0.35">
      <c r="A875" s="22" t="s">
        <v>881</v>
      </c>
      <c r="B875" s="22" t="s">
        <v>7382</v>
      </c>
      <c r="C875" s="30" t="s">
        <v>5662</v>
      </c>
    </row>
    <row r="876" spans="1:5" ht="19" customHeight="1" x14ac:dyDescent="0.35">
      <c r="A876" s="22" t="s">
        <v>9093</v>
      </c>
      <c r="B876" s="22" t="s">
        <v>9094</v>
      </c>
      <c r="C876" s="30" t="s">
        <v>4280</v>
      </c>
    </row>
    <row r="877" spans="1:5" ht="19" customHeight="1" x14ac:dyDescent="0.35">
      <c r="A877" s="32" t="s">
        <v>2343</v>
      </c>
      <c r="B877" s="32"/>
    </row>
    <row r="878" spans="1:5" ht="19" customHeight="1" x14ac:dyDescent="0.35">
      <c r="A878" s="22" t="s">
        <v>2344</v>
      </c>
      <c r="B878" s="22" t="s">
        <v>4431</v>
      </c>
      <c r="C878" s="30" t="s">
        <v>5663</v>
      </c>
    </row>
    <row r="879" spans="1:5" ht="19" customHeight="1" x14ac:dyDescent="0.35">
      <c r="A879" s="22" t="s">
        <v>2346</v>
      </c>
      <c r="B879" s="22" t="s">
        <v>2347</v>
      </c>
      <c r="C879" s="30" t="s">
        <v>5665</v>
      </c>
    </row>
    <row r="880" spans="1:5" ht="19" customHeight="1" x14ac:dyDescent="0.35">
      <c r="A880" s="22" t="s">
        <v>2348</v>
      </c>
      <c r="B880" s="22" t="s">
        <v>7753</v>
      </c>
      <c r="C880" s="30" t="s">
        <v>5666</v>
      </c>
    </row>
    <row r="881" spans="1:3" ht="19" customHeight="1" x14ac:dyDescent="0.35">
      <c r="A881" s="22" t="s">
        <v>2349</v>
      </c>
      <c r="B881" s="22" t="s">
        <v>8736</v>
      </c>
      <c r="C881" s="30" t="s">
        <v>5667</v>
      </c>
    </row>
    <row r="882" spans="1:3" ht="19" customHeight="1" x14ac:dyDescent="0.35">
      <c r="A882" s="22" t="s">
        <v>2350</v>
      </c>
      <c r="B882" s="22" t="s">
        <v>2351</v>
      </c>
      <c r="C882" s="30" t="s">
        <v>5668</v>
      </c>
    </row>
    <row r="883" spans="1:3" ht="19" customHeight="1" x14ac:dyDescent="0.35">
      <c r="A883" s="22" t="s">
        <v>2354</v>
      </c>
      <c r="B883" s="22" t="s">
        <v>8735</v>
      </c>
      <c r="C883" s="30" t="s">
        <v>5670</v>
      </c>
    </row>
    <row r="884" spans="1:3" ht="19" customHeight="1" x14ac:dyDescent="0.35">
      <c r="A884" s="22" t="s">
        <v>2355</v>
      </c>
      <c r="B884" s="22" t="s">
        <v>11585</v>
      </c>
      <c r="C884" s="30" t="s">
        <v>5671</v>
      </c>
    </row>
    <row r="885" spans="1:3" ht="19" customHeight="1" x14ac:dyDescent="0.35">
      <c r="A885" s="22" t="s">
        <v>2357</v>
      </c>
      <c r="B885" s="22" t="s">
        <v>2358</v>
      </c>
      <c r="C885" s="30" t="s">
        <v>5672</v>
      </c>
    </row>
    <row r="886" spans="1:3" ht="19" customHeight="1" x14ac:dyDescent="0.35">
      <c r="A886" s="22" t="s">
        <v>2361</v>
      </c>
      <c r="B886" s="22" t="s">
        <v>2362</v>
      </c>
      <c r="C886" s="30" t="s">
        <v>5261</v>
      </c>
    </row>
    <row r="887" spans="1:3" ht="19" customHeight="1" x14ac:dyDescent="0.35">
      <c r="A887" s="22" t="s">
        <v>2363</v>
      </c>
      <c r="B887" s="22" t="s">
        <v>2717</v>
      </c>
      <c r="C887" s="30" t="s">
        <v>5673</v>
      </c>
    </row>
    <row r="888" spans="1:3" ht="19" customHeight="1" x14ac:dyDescent="0.35">
      <c r="A888" s="22" t="s">
        <v>2364</v>
      </c>
      <c r="B888" s="22" t="s">
        <v>8397</v>
      </c>
      <c r="C888" s="30" t="s">
        <v>5674</v>
      </c>
    </row>
    <row r="889" spans="1:3" ht="19" customHeight="1" x14ac:dyDescent="0.35">
      <c r="A889" s="22" t="s">
        <v>8978</v>
      </c>
      <c r="B889" s="22" t="s">
        <v>10917</v>
      </c>
      <c r="C889" s="30" t="s">
        <v>5676</v>
      </c>
    </row>
    <row r="890" spans="1:3" ht="19" customHeight="1" x14ac:dyDescent="0.35">
      <c r="A890" s="22" t="s">
        <v>109</v>
      </c>
      <c r="B890" s="22" t="s">
        <v>110</v>
      </c>
      <c r="C890" s="30" t="s">
        <v>2920</v>
      </c>
    </row>
    <row r="891" spans="1:3" ht="19" customHeight="1" x14ac:dyDescent="0.35">
      <c r="A891" s="22" t="s">
        <v>2366</v>
      </c>
      <c r="B891" s="22" t="s">
        <v>9096</v>
      </c>
      <c r="C891" s="30" t="s">
        <v>5677</v>
      </c>
    </row>
    <row r="892" spans="1:3" ht="19" customHeight="1" x14ac:dyDescent="0.35">
      <c r="A892" s="22" t="s">
        <v>2367</v>
      </c>
      <c r="B892" s="22" t="s">
        <v>2368</v>
      </c>
      <c r="C892" s="30" t="s">
        <v>5678</v>
      </c>
    </row>
    <row r="893" spans="1:3" ht="19" customHeight="1" x14ac:dyDescent="0.35">
      <c r="A893" s="22" t="s">
        <v>2369</v>
      </c>
      <c r="B893" s="22" t="s">
        <v>4326</v>
      </c>
      <c r="C893" s="30" t="s">
        <v>5679</v>
      </c>
    </row>
    <row r="894" spans="1:3" ht="19" customHeight="1" x14ac:dyDescent="0.35">
      <c r="A894" s="22" t="s">
        <v>2370</v>
      </c>
      <c r="B894" s="22" t="s">
        <v>7744</v>
      </c>
      <c r="C894" s="30" t="s">
        <v>5680</v>
      </c>
    </row>
    <row r="895" spans="1:3" ht="19" customHeight="1" x14ac:dyDescent="0.35">
      <c r="A895" s="22" t="s">
        <v>2371</v>
      </c>
      <c r="B895" s="22" t="s">
        <v>2372</v>
      </c>
      <c r="C895" s="30" t="s">
        <v>5681</v>
      </c>
    </row>
    <row r="896" spans="1:3" ht="19" customHeight="1" x14ac:dyDescent="0.35">
      <c r="A896" s="22" t="s">
        <v>2373</v>
      </c>
      <c r="B896" s="22" t="s">
        <v>2812</v>
      </c>
      <c r="C896" s="30" t="s">
        <v>5682</v>
      </c>
    </row>
    <row r="897" spans="1:3" ht="19" customHeight="1" x14ac:dyDescent="0.35">
      <c r="A897" s="22" t="s">
        <v>6156</v>
      </c>
      <c r="B897" s="22" t="s">
        <v>10284</v>
      </c>
      <c r="C897" s="30" t="s">
        <v>6155</v>
      </c>
    </row>
    <row r="898" spans="1:3" ht="19" customHeight="1" x14ac:dyDescent="0.35">
      <c r="A898" s="22" t="s">
        <v>2375</v>
      </c>
      <c r="B898" s="22" t="s">
        <v>2376</v>
      </c>
      <c r="C898" s="30" t="s">
        <v>5683</v>
      </c>
    </row>
    <row r="899" spans="1:3" ht="19" customHeight="1" x14ac:dyDescent="0.35">
      <c r="A899" s="22" t="s">
        <v>2377</v>
      </c>
      <c r="B899" s="22" t="s">
        <v>8709</v>
      </c>
      <c r="C899" s="30" t="s">
        <v>5684</v>
      </c>
    </row>
    <row r="900" spans="1:3" ht="19" customHeight="1" x14ac:dyDescent="0.35">
      <c r="A900" s="22" t="s">
        <v>111</v>
      </c>
      <c r="B900" s="22" t="s">
        <v>9097</v>
      </c>
      <c r="C900" s="30" t="s">
        <v>2922</v>
      </c>
    </row>
    <row r="901" spans="1:3" ht="19" customHeight="1" x14ac:dyDescent="0.35">
      <c r="A901" s="22" t="s">
        <v>6317</v>
      </c>
      <c r="B901" s="22" t="s">
        <v>8542</v>
      </c>
      <c r="C901" s="30" t="s">
        <v>6316</v>
      </c>
    </row>
    <row r="902" spans="1:3" ht="19" customHeight="1" x14ac:dyDescent="0.35">
      <c r="A902" s="22" t="s">
        <v>2379</v>
      </c>
      <c r="B902" s="22" t="s">
        <v>11583</v>
      </c>
      <c r="C902" s="30" t="s">
        <v>5685</v>
      </c>
    </row>
    <row r="903" spans="1:3" ht="19" customHeight="1" x14ac:dyDescent="0.35">
      <c r="A903" s="22" t="s">
        <v>2549</v>
      </c>
      <c r="B903" s="22" t="s">
        <v>7762</v>
      </c>
      <c r="C903" s="30" t="s">
        <v>2972</v>
      </c>
    </row>
    <row r="904" spans="1:3" ht="19" customHeight="1" x14ac:dyDescent="0.35">
      <c r="A904" s="22" t="s">
        <v>2380</v>
      </c>
      <c r="B904" s="22" t="s">
        <v>2577</v>
      </c>
      <c r="C904" s="30" t="s">
        <v>5686</v>
      </c>
    </row>
    <row r="905" spans="1:3" ht="19" customHeight="1" x14ac:dyDescent="0.35">
      <c r="A905" s="22" t="s">
        <v>2381</v>
      </c>
      <c r="B905" s="22" t="s">
        <v>2813</v>
      </c>
      <c r="C905" s="30" t="s">
        <v>5687</v>
      </c>
    </row>
    <row r="906" spans="1:3" ht="19" customHeight="1" x14ac:dyDescent="0.35">
      <c r="A906" s="22" t="s">
        <v>542</v>
      </c>
      <c r="B906" s="22" t="s">
        <v>8710</v>
      </c>
      <c r="C906" s="30" t="s">
        <v>5688</v>
      </c>
    </row>
    <row r="907" spans="1:3" ht="19" customHeight="1" x14ac:dyDescent="0.35">
      <c r="A907" s="22" t="s">
        <v>2815</v>
      </c>
      <c r="B907" s="22" t="s">
        <v>7757</v>
      </c>
      <c r="C907" s="30" t="s">
        <v>2814</v>
      </c>
    </row>
    <row r="908" spans="1:3" ht="19" customHeight="1" x14ac:dyDescent="0.35">
      <c r="A908" s="32" t="s">
        <v>4333</v>
      </c>
      <c r="B908" s="32"/>
    </row>
    <row r="909" spans="1:3" ht="19" customHeight="1" x14ac:dyDescent="0.35">
      <c r="A909" s="22" t="s">
        <v>543</v>
      </c>
      <c r="B909" s="22" t="s">
        <v>4643</v>
      </c>
      <c r="C909" s="30" t="s">
        <v>5689</v>
      </c>
    </row>
    <row r="910" spans="1:3" ht="19" customHeight="1" x14ac:dyDescent="0.35">
      <c r="A910" s="22" t="s">
        <v>544</v>
      </c>
      <c r="B910" s="22" t="s">
        <v>10718</v>
      </c>
      <c r="C910" s="30" t="s">
        <v>5690</v>
      </c>
    </row>
    <row r="911" spans="1:3" ht="19" customHeight="1" x14ac:dyDescent="0.35">
      <c r="A911" s="22" t="s">
        <v>730</v>
      </c>
      <c r="B911" s="22" t="s">
        <v>4331</v>
      </c>
      <c r="C911" s="30" t="s">
        <v>2882</v>
      </c>
    </row>
    <row r="912" spans="1:3" ht="19" customHeight="1" x14ac:dyDescent="0.35">
      <c r="A912" s="22" t="s">
        <v>496</v>
      </c>
      <c r="B912" s="22" t="s">
        <v>4520</v>
      </c>
      <c r="C912" s="30" t="s">
        <v>5691</v>
      </c>
    </row>
    <row r="913" spans="1:4" ht="19" customHeight="1" x14ac:dyDescent="0.35">
      <c r="A913" s="22" t="s">
        <v>545</v>
      </c>
      <c r="B913" s="22" t="s">
        <v>546</v>
      </c>
      <c r="C913" s="30" t="s">
        <v>5692</v>
      </c>
    </row>
    <row r="914" spans="1:4" ht="19" customHeight="1" x14ac:dyDescent="0.35">
      <c r="A914" s="22" t="s">
        <v>547</v>
      </c>
      <c r="B914" s="22" t="s">
        <v>8130</v>
      </c>
      <c r="C914" s="30" t="s">
        <v>5693</v>
      </c>
    </row>
    <row r="915" spans="1:4" ht="19" customHeight="1" x14ac:dyDescent="0.35">
      <c r="A915" s="22" t="s">
        <v>931</v>
      </c>
      <c r="B915" s="22" t="s">
        <v>932</v>
      </c>
      <c r="C915" s="30" t="s">
        <v>5694</v>
      </c>
    </row>
    <row r="916" spans="1:4" ht="19" customHeight="1" x14ac:dyDescent="0.35">
      <c r="A916" s="22" t="s">
        <v>548</v>
      </c>
      <c r="B916" s="22" t="s">
        <v>549</v>
      </c>
      <c r="C916" s="30" t="s">
        <v>5695</v>
      </c>
    </row>
    <row r="917" spans="1:4" ht="19" customHeight="1" x14ac:dyDescent="0.35">
      <c r="A917" s="22" t="s">
        <v>9603</v>
      </c>
      <c r="B917" s="22" t="s">
        <v>10289</v>
      </c>
      <c r="C917" s="30" t="s">
        <v>9618</v>
      </c>
    </row>
    <row r="918" spans="1:4" ht="19" customHeight="1" x14ac:dyDescent="0.35">
      <c r="A918" s="22" t="s">
        <v>347</v>
      </c>
      <c r="B918" s="22" t="s">
        <v>7735</v>
      </c>
      <c r="C918" s="30" t="s">
        <v>5696</v>
      </c>
    </row>
    <row r="919" spans="1:4" ht="19" customHeight="1" x14ac:dyDescent="0.35">
      <c r="A919" s="22" t="s">
        <v>4513</v>
      </c>
      <c r="B919" s="22" t="s">
        <v>4512</v>
      </c>
      <c r="C919" s="30" t="s">
        <v>4514</v>
      </c>
      <c r="D919" s="30" t="s">
        <v>4988</v>
      </c>
    </row>
    <row r="920" spans="1:4" ht="19" customHeight="1" x14ac:dyDescent="0.35">
      <c r="A920" s="22" t="s">
        <v>351</v>
      </c>
      <c r="B920" s="22" t="s">
        <v>7383</v>
      </c>
      <c r="C920" s="30" t="s">
        <v>5697</v>
      </c>
    </row>
    <row r="921" spans="1:4" ht="19" customHeight="1" x14ac:dyDescent="0.35">
      <c r="A921" s="32" t="s">
        <v>352</v>
      </c>
      <c r="B921" s="32"/>
    </row>
    <row r="922" spans="1:4" ht="19" customHeight="1" x14ac:dyDescent="0.35">
      <c r="A922" s="22" t="s">
        <v>353</v>
      </c>
      <c r="B922" s="22" t="s">
        <v>4992</v>
      </c>
      <c r="C922" s="30" t="s">
        <v>5698</v>
      </c>
    </row>
    <row r="923" spans="1:4" ht="19" customHeight="1" x14ac:dyDescent="0.35">
      <c r="A923" s="22" t="s">
        <v>354</v>
      </c>
      <c r="B923" s="22" t="s">
        <v>12668</v>
      </c>
      <c r="C923" s="30" t="s">
        <v>5699</v>
      </c>
    </row>
    <row r="924" spans="1:4" ht="19" customHeight="1" x14ac:dyDescent="0.35">
      <c r="A924" s="22" t="s">
        <v>355</v>
      </c>
      <c r="B924" s="22" t="s">
        <v>2390</v>
      </c>
      <c r="C924" s="30" t="s">
        <v>5700</v>
      </c>
    </row>
    <row r="925" spans="1:4" ht="19" customHeight="1" x14ac:dyDescent="0.35">
      <c r="A925" s="22" t="s">
        <v>8581</v>
      </c>
      <c r="B925" s="22" t="s">
        <v>8970</v>
      </c>
      <c r="C925" s="30" t="s">
        <v>8580</v>
      </c>
    </row>
    <row r="926" spans="1:4" ht="19" customHeight="1" x14ac:dyDescent="0.35">
      <c r="A926" s="22" t="s">
        <v>1738</v>
      </c>
      <c r="B926" s="22" t="s">
        <v>1739</v>
      </c>
      <c r="C926" s="30" t="s">
        <v>3602</v>
      </c>
    </row>
    <row r="927" spans="1:4" ht="19" customHeight="1" x14ac:dyDescent="0.35">
      <c r="A927" s="22" t="s">
        <v>2391</v>
      </c>
      <c r="B927" s="22" t="s">
        <v>9099</v>
      </c>
      <c r="C927" s="30" t="s">
        <v>6764</v>
      </c>
    </row>
    <row r="928" spans="1:4" ht="19" customHeight="1" x14ac:dyDescent="0.35">
      <c r="A928" s="22" t="s">
        <v>911</v>
      </c>
      <c r="B928" s="22" t="s">
        <v>6932</v>
      </c>
      <c r="C928" s="30" t="s">
        <v>5702</v>
      </c>
    </row>
    <row r="929" spans="1:6" ht="19" customHeight="1" x14ac:dyDescent="0.35">
      <c r="A929" s="22" t="s">
        <v>912</v>
      </c>
      <c r="B929" s="22" t="s">
        <v>2816</v>
      </c>
      <c r="C929" s="30" t="s">
        <v>5703</v>
      </c>
    </row>
    <row r="930" spans="1:6" ht="19" customHeight="1" x14ac:dyDescent="0.35">
      <c r="A930" s="22" t="s">
        <v>2817</v>
      </c>
      <c r="B930" s="22" t="s">
        <v>3712</v>
      </c>
      <c r="C930" s="30" t="s">
        <v>5704</v>
      </c>
    </row>
    <row r="931" spans="1:6" ht="19" customHeight="1" x14ac:dyDescent="0.35">
      <c r="A931" s="22" t="s">
        <v>4724</v>
      </c>
      <c r="B931" s="22" t="s">
        <v>4796</v>
      </c>
      <c r="C931" s="30" t="s">
        <v>4723</v>
      </c>
      <c r="D931" s="30"/>
    </row>
    <row r="932" spans="1:6" ht="19" customHeight="1" x14ac:dyDescent="0.35">
      <c r="A932" s="22" t="s">
        <v>2783</v>
      </c>
      <c r="B932" s="22" t="s">
        <v>6690</v>
      </c>
      <c r="C932" s="30" t="s">
        <v>5705</v>
      </c>
    </row>
    <row r="933" spans="1:6" ht="19" customHeight="1" x14ac:dyDescent="0.35">
      <c r="A933" s="22" t="s">
        <v>1215</v>
      </c>
      <c r="B933" s="22" t="s">
        <v>10763</v>
      </c>
      <c r="C933" s="30" t="s">
        <v>2847</v>
      </c>
    </row>
    <row r="934" spans="1:6" ht="19" customHeight="1" x14ac:dyDescent="0.35">
      <c r="A934" s="22" t="s">
        <v>6766</v>
      </c>
      <c r="B934" s="22" t="s">
        <v>6767</v>
      </c>
      <c r="C934" s="30" t="s">
        <v>6765</v>
      </c>
      <c r="F934" s="42"/>
    </row>
    <row r="935" spans="1:6" ht="19" customHeight="1" x14ac:dyDescent="0.35">
      <c r="A935" s="32" t="s">
        <v>2750</v>
      </c>
      <c r="B935" s="32"/>
    </row>
    <row r="936" spans="1:6" ht="19" customHeight="1" x14ac:dyDescent="0.35">
      <c r="A936" s="22" t="s">
        <v>989</v>
      </c>
      <c r="B936" s="22" t="s">
        <v>7349</v>
      </c>
      <c r="C936" s="30" t="s">
        <v>5706</v>
      </c>
    </row>
    <row r="937" spans="1:6" ht="19" customHeight="1" x14ac:dyDescent="0.35">
      <c r="A937" s="22" t="s">
        <v>990</v>
      </c>
      <c r="B937" s="22" t="s">
        <v>4761</v>
      </c>
      <c r="C937" s="30" t="s">
        <v>5707</v>
      </c>
    </row>
    <row r="938" spans="1:6" ht="19" customHeight="1" x14ac:dyDescent="0.35">
      <c r="A938" s="22" t="s">
        <v>5174</v>
      </c>
      <c r="B938" s="22" t="s">
        <v>6649</v>
      </c>
      <c r="C938" s="30" t="s">
        <v>5173</v>
      </c>
    </row>
    <row r="939" spans="1:6" ht="19" customHeight="1" x14ac:dyDescent="0.35">
      <c r="A939" s="22" t="s">
        <v>991</v>
      </c>
      <c r="B939" s="22" t="s">
        <v>11044</v>
      </c>
      <c r="C939" s="30" t="s">
        <v>5708</v>
      </c>
    </row>
    <row r="940" spans="1:6" ht="19" customHeight="1" x14ac:dyDescent="0.35">
      <c r="A940" s="22" t="s">
        <v>992</v>
      </c>
      <c r="B940" s="22" t="s">
        <v>11263</v>
      </c>
      <c r="C940" s="30" t="s">
        <v>5709</v>
      </c>
    </row>
    <row r="941" spans="1:6" ht="19" customHeight="1" x14ac:dyDescent="0.35">
      <c r="A941" s="22" t="s">
        <v>6349</v>
      </c>
      <c r="B941" s="22" t="s">
        <v>10925</v>
      </c>
      <c r="C941" s="30" t="s">
        <v>6251</v>
      </c>
    </row>
    <row r="942" spans="1:6" ht="19" customHeight="1" x14ac:dyDescent="0.35">
      <c r="A942" s="22" t="s">
        <v>8613</v>
      </c>
      <c r="B942" s="22" t="s">
        <v>11261</v>
      </c>
      <c r="C942" s="30" t="s">
        <v>8760</v>
      </c>
    </row>
    <row r="943" spans="1:6" ht="19" customHeight="1" x14ac:dyDescent="0.35">
      <c r="A943" s="22" t="s">
        <v>997</v>
      </c>
      <c r="B943" s="22" t="s">
        <v>998</v>
      </c>
      <c r="C943" s="30" t="s">
        <v>5710</v>
      </c>
    </row>
    <row r="944" spans="1:6" ht="19" customHeight="1" x14ac:dyDescent="0.35">
      <c r="A944" s="22" t="s">
        <v>999</v>
      </c>
      <c r="B944" s="22" t="s">
        <v>1000</v>
      </c>
      <c r="C944" s="30" t="s">
        <v>5711</v>
      </c>
    </row>
    <row r="945" spans="1:7" ht="19" customHeight="1" x14ac:dyDescent="0.35">
      <c r="A945" s="22" t="s">
        <v>1001</v>
      </c>
      <c r="B945" s="22" t="s">
        <v>8217</v>
      </c>
      <c r="C945" s="30" t="s">
        <v>5712</v>
      </c>
    </row>
    <row r="946" spans="1:7" ht="19" customHeight="1" x14ac:dyDescent="0.35">
      <c r="A946" s="22" t="s">
        <v>1230</v>
      </c>
      <c r="B946" s="22" t="s">
        <v>10924</v>
      </c>
      <c r="C946" s="30" t="s">
        <v>3815</v>
      </c>
    </row>
    <row r="947" spans="1:7" ht="19" customHeight="1" x14ac:dyDescent="0.35">
      <c r="A947" s="22" t="s">
        <v>1002</v>
      </c>
      <c r="B947" s="22" t="s">
        <v>1003</v>
      </c>
      <c r="C947" s="30" t="s">
        <v>5713</v>
      </c>
    </row>
    <row r="948" spans="1:7" ht="19" customHeight="1" x14ac:dyDescent="0.35">
      <c r="A948" s="22" t="s">
        <v>1005</v>
      </c>
      <c r="B948" s="22" t="s">
        <v>1006</v>
      </c>
      <c r="C948" s="30" t="s">
        <v>5714</v>
      </c>
    </row>
    <row r="949" spans="1:7" ht="19" customHeight="1" x14ac:dyDescent="0.35">
      <c r="A949" s="22" t="s">
        <v>1007</v>
      </c>
      <c r="B949" s="22" t="s">
        <v>11262</v>
      </c>
      <c r="C949" s="30" t="s">
        <v>5715</v>
      </c>
    </row>
    <row r="950" spans="1:7" ht="19" customHeight="1" x14ac:dyDescent="0.35">
      <c r="A950" s="32" t="s">
        <v>1008</v>
      </c>
      <c r="B950" s="32"/>
    </row>
    <row r="951" spans="1:7" ht="19" customHeight="1" x14ac:dyDescent="0.35">
      <c r="A951" s="22" t="s">
        <v>1009</v>
      </c>
      <c r="B951" s="22" t="s">
        <v>6933</v>
      </c>
      <c r="C951" s="30" t="s">
        <v>5716</v>
      </c>
    </row>
    <row r="952" spans="1:7" ht="19" customHeight="1" x14ac:dyDescent="0.35">
      <c r="A952" s="22" t="s">
        <v>1010</v>
      </c>
      <c r="B952" s="22" t="s">
        <v>1011</v>
      </c>
      <c r="C952" s="30" t="s">
        <v>5717</v>
      </c>
    </row>
    <row r="953" spans="1:7" ht="19" customHeight="1" x14ac:dyDescent="0.35">
      <c r="A953" s="22" t="s">
        <v>1014</v>
      </c>
      <c r="B953" s="22" t="s">
        <v>2663</v>
      </c>
      <c r="C953" s="30" t="s">
        <v>5718</v>
      </c>
    </row>
    <row r="954" spans="1:7" ht="19" customHeight="1" x14ac:dyDescent="0.35">
      <c r="A954" s="22" t="s">
        <v>1015</v>
      </c>
      <c r="B954" s="22" t="s">
        <v>1016</v>
      </c>
      <c r="C954" s="30" t="s">
        <v>5719</v>
      </c>
    </row>
    <row r="955" spans="1:7" ht="19" customHeight="1" x14ac:dyDescent="0.35">
      <c r="A955" s="32" t="s">
        <v>1017</v>
      </c>
      <c r="B955" s="32"/>
    </row>
    <row r="956" spans="1:7" ht="19" customHeight="1" x14ac:dyDescent="0.35">
      <c r="A956" s="22" t="s">
        <v>1018</v>
      </c>
      <c r="B956" s="22" t="s">
        <v>1019</v>
      </c>
      <c r="C956" s="30" t="s">
        <v>5720</v>
      </c>
    </row>
    <row r="957" spans="1:7" ht="19" customHeight="1" x14ac:dyDescent="0.35">
      <c r="A957" s="22" t="s">
        <v>1020</v>
      </c>
      <c r="B957" s="22" t="s">
        <v>7736</v>
      </c>
      <c r="C957" s="30" t="s">
        <v>5721</v>
      </c>
      <c r="D957" s="30" t="s">
        <v>7738</v>
      </c>
    </row>
    <row r="958" spans="1:7" ht="19" customHeight="1" x14ac:dyDescent="0.35">
      <c r="A958" s="22" t="s">
        <v>11586</v>
      </c>
      <c r="B958" s="22" t="s">
        <v>11587</v>
      </c>
      <c r="C958" s="30" t="s">
        <v>8166</v>
      </c>
      <c r="G958" s="30"/>
    </row>
    <row r="959" spans="1:7" ht="19" customHeight="1" x14ac:dyDescent="0.35">
      <c r="A959" s="22" t="s">
        <v>1021</v>
      </c>
      <c r="B959" s="22" t="s">
        <v>8712</v>
      </c>
      <c r="C959" s="30" t="s">
        <v>5722</v>
      </c>
    </row>
    <row r="960" spans="1:7" ht="19" customHeight="1" x14ac:dyDescent="0.35">
      <c r="A960" s="22" t="s">
        <v>1023</v>
      </c>
      <c r="B960" s="22" t="s">
        <v>1024</v>
      </c>
      <c r="C960" s="30" t="s">
        <v>5723</v>
      </c>
    </row>
    <row r="961" spans="1:4" ht="19" customHeight="1" x14ac:dyDescent="0.35">
      <c r="A961" s="22" t="s">
        <v>5180</v>
      </c>
      <c r="B961" s="22" t="s">
        <v>6715</v>
      </c>
      <c r="C961" s="30" t="s">
        <v>5179</v>
      </c>
    </row>
    <row r="962" spans="1:4" ht="19" customHeight="1" x14ac:dyDescent="0.35">
      <c r="A962" s="22" t="s">
        <v>1025</v>
      </c>
      <c r="B962" s="22" t="s">
        <v>1026</v>
      </c>
      <c r="C962" s="30" t="s">
        <v>5724</v>
      </c>
    </row>
    <row r="963" spans="1:4" ht="19" customHeight="1" x14ac:dyDescent="0.35">
      <c r="A963" s="32" t="s">
        <v>2751</v>
      </c>
      <c r="B963" s="32"/>
    </row>
    <row r="964" spans="1:4" ht="19" customHeight="1" x14ac:dyDescent="0.35">
      <c r="A964" s="22" t="s">
        <v>1027</v>
      </c>
      <c r="B964" s="22" t="s">
        <v>4762</v>
      </c>
      <c r="C964" s="30" t="s">
        <v>5725</v>
      </c>
    </row>
    <row r="965" spans="1:4" ht="19" customHeight="1" x14ac:dyDescent="0.35">
      <c r="A965" s="22" t="s">
        <v>1028</v>
      </c>
      <c r="B965" s="22" t="s">
        <v>1029</v>
      </c>
      <c r="C965" s="30" t="s">
        <v>5726</v>
      </c>
    </row>
    <row r="966" spans="1:4" ht="19" customHeight="1" x14ac:dyDescent="0.35">
      <c r="A966" s="22" t="s">
        <v>6622</v>
      </c>
      <c r="B966" s="22" t="s">
        <v>7754</v>
      </c>
      <c r="C966" s="30" t="s">
        <v>6167</v>
      </c>
    </row>
    <row r="967" spans="1:4" ht="19" customHeight="1" x14ac:dyDescent="0.35">
      <c r="A967" s="22" t="s">
        <v>1030</v>
      </c>
      <c r="B967" s="22" t="s">
        <v>1031</v>
      </c>
      <c r="C967" s="30" t="s">
        <v>5727</v>
      </c>
    </row>
    <row r="968" spans="1:4" ht="19" customHeight="1" x14ac:dyDescent="0.35">
      <c r="A968" s="22" t="s">
        <v>1032</v>
      </c>
      <c r="B968" s="22" t="s">
        <v>1033</v>
      </c>
      <c r="C968" s="30" t="s">
        <v>5728</v>
      </c>
    </row>
    <row r="969" spans="1:4" ht="19" customHeight="1" x14ac:dyDescent="0.35">
      <c r="A969" s="32" t="s">
        <v>2729</v>
      </c>
      <c r="B969" s="32"/>
    </row>
    <row r="970" spans="1:4" ht="19" customHeight="1" x14ac:dyDescent="0.35">
      <c r="A970" s="22" t="s">
        <v>2730</v>
      </c>
      <c r="B970" s="22" t="s">
        <v>10026</v>
      </c>
      <c r="C970" s="30" t="s">
        <v>5729</v>
      </c>
    </row>
    <row r="971" spans="1:4" ht="19" customHeight="1" x14ac:dyDescent="0.35">
      <c r="A971" s="22" t="s">
        <v>914</v>
      </c>
      <c r="B971" s="22" t="s">
        <v>11800</v>
      </c>
      <c r="C971" s="30" t="s">
        <v>5730</v>
      </c>
      <c r="D971" s="6" t="s">
        <v>11747</v>
      </c>
    </row>
    <row r="972" spans="1:4" ht="19" customHeight="1" x14ac:dyDescent="0.35">
      <c r="A972" s="22" t="s">
        <v>915</v>
      </c>
      <c r="B972" s="22" t="s">
        <v>916</v>
      </c>
      <c r="C972" s="30" t="s">
        <v>5731</v>
      </c>
    </row>
    <row r="973" spans="1:4" ht="19" customHeight="1" x14ac:dyDescent="0.35">
      <c r="A973" s="22" t="s">
        <v>2587</v>
      </c>
      <c r="B973" s="22" t="s">
        <v>5243</v>
      </c>
      <c r="C973" s="30" t="s">
        <v>5732</v>
      </c>
    </row>
    <row r="974" spans="1:4" ht="19" customHeight="1" x14ac:dyDescent="0.35">
      <c r="A974" s="22" t="s">
        <v>917</v>
      </c>
      <c r="B974" s="22" t="s">
        <v>10025</v>
      </c>
      <c r="C974" s="30" t="s">
        <v>5733</v>
      </c>
    </row>
    <row r="975" spans="1:4" ht="19" customHeight="1" x14ac:dyDescent="0.35">
      <c r="A975" s="22" t="s">
        <v>918</v>
      </c>
      <c r="B975" s="22" t="s">
        <v>4644</v>
      </c>
      <c r="C975" s="30" t="s">
        <v>5734</v>
      </c>
    </row>
    <row r="976" spans="1:4" ht="19" customHeight="1" x14ac:dyDescent="0.35">
      <c r="A976" s="22" t="s">
        <v>919</v>
      </c>
      <c r="B976" s="22" t="s">
        <v>4763</v>
      </c>
      <c r="C976" s="30" t="s">
        <v>5735</v>
      </c>
    </row>
    <row r="977" spans="1:3" ht="19" customHeight="1" x14ac:dyDescent="0.35">
      <c r="A977" s="22" t="s">
        <v>947</v>
      </c>
      <c r="B977" s="22" t="s">
        <v>948</v>
      </c>
      <c r="C977" s="30" t="s">
        <v>3942</v>
      </c>
    </row>
    <row r="978" spans="1:3" ht="19" customHeight="1" x14ac:dyDescent="0.35">
      <c r="A978" s="22" t="s">
        <v>3571</v>
      </c>
      <c r="B978" s="22" t="s">
        <v>9104</v>
      </c>
      <c r="C978" s="30" t="s">
        <v>3570</v>
      </c>
    </row>
    <row r="979" spans="1:3" ht="19" customHeight="1" x14ac:dyDescent="0.35">
      <c r="A979" s="22" t="s">
        <v>6223</v>
      </c>
      <c r="B979" s="22" t="s">
        <v>6132</v>
      </c>
      <c r="C979" s="30" t="s">
        <v>6131</v>
      </c>
    </row>
    <row r="980" spans="1:3" ht="19" customHeight="1" x14ac:dyDescent="0.35">
      <c r="A980" s="22" t="s">
        <v>921</v>
      </c>
      <c r="B980" s="22" t="s">
        <v>2818</v>
      </c>
      <c r="C980" s="30" t="s">
        <v>5736</v>
      </c>
    </row>
    <row r="981" spans="1:3" ht="19" customHeight="1" x14ac:dyDescent="0.35">
      <c r="A981" s="22" t="s">
        <v>922</v>
      </c>
      <c r="B981" s="22" t="s">
        <v>4873</v>
      </c>
      <c r="C981" s="30" t="s">
        <v>5737</v>
      </c>
    </row>
    <row r="982" spans="1:3" ht="19" customHeight="1" x14ac:dyDescent="0.35">
      <c r="A982" s="22" t="s">
        <v>2819</v>
      </c>
      <c r="B982" s="22" t="s">
        <v>7743</v>
      </c>
      <c r="C982" s="30" t="s">
        <v>5738</v>
      </c>
    </row>
    <row r="983" spans="1:3" ht="19" customHeight="1" x14ac:dyDescent="0.35">
      <c r="A983" s="22" t="s">
        <v>923</v>
      </c>
      <c r="B983" s="22" t="s">
        <v>924</v>
      </c>
      <c r="C983" s="30" t="s">
        <v>5739</v>
      </c>
    </row>
    <row r="984" spans="1:3" ht="19" customHeight="1" x14ac:dyDescent="0.35">
      <c r="A984" s="22" t="s">
        <v>996</v>
      </c>
      <c r="B984" s="22" t="s">
        <v>4539</v>
      </c>
      <c r="C984" s="30" t="s">
        <v>5740</v>
      </c>
    </row>
    <row r="985" spans="1:3" ht="19" customHeight="1" x14ac:dyDescent="0.35">
      <c r="A985" s="22" t="s">
        <v>4839</v>
      </c>
      <c r="B985" s="22" t="s">
        <v>4965</v>
      </c>
      <c r="C985" s="30" t="s">
        <v>5741</v>
      </c>
    </row>
    <row r="986" spans="1:3" ht="19" customHeight="1" x14ac:dyDescent="0.35">
      <c r="A986" s="22" t="s">
        <v>925</v>
      </c>
      <c r="B986" s="22" t="s">
        <v>7384</v>
      </c>
      <c r="C986" s="30" t="s">
        <v>5742</v>
      </c>
    </row>
    <row r="987" spans="1:3" ht="19" customHeight="1" x14ac:dyDescent="0.35">
      <c r="A987" s="22" t="s">
        <v>926</v>
      </c>
      <c r="B987" s="22" t="s">
        <v>8713</v>
      </c>
      <c r="C987" s="30" t="s">
        <v>7692</v>
      </c>
    </row>
    <row r="988" spans="1:3" ht="19" customHeight="1" x14ac:dyDescent="0.35">
      <c r="A988" s="22" t="s">
        <v>927</v>
      </c>
      <c r="B988" s="22" t="s">
        <v>928</v>
      </c>
      <c r="C988" s="30" t="s">
        <v>5743</v>
      </c>
    </row>
    <row r="989" spans="1:3" ht="19" customHeight="1" x14ac:dyDescent="0.35">
      <c r="A989" s="22" t="s">
        <v>929</v>
      </c>
      <c r="B989" s="22" t="s">
        <v>930</v>
      </c>
      <c r="C989" s="30" t="s">
        <v>5744</v>
      </c>
    </row>
    <row r="990" spans="1:3" ht="19" customHeight="1" x14ac:dyDescent="0.35">
      <c r="A990" s="22" t="s">
        <v>933</v>
      </c>
      <c r="B990" s="22" t="s">
        <v>8125</v>
      </c>
      <c r="C990" s="30" t="s">
        <v>5745</v>
      </c>
    </row>
    <row r="991" spans="1:3" ht="19" customHeight="1" x14ac:dyDescent="0.35">
      <c r="A991" s="22" t="s">
        <v>2820</v>
      </c>
      <c r="B991" s="22" t="s">
        <v>4319</v>
      </c>
      <c r="C991" s="30" t="s">
        <v>5746</v>
      </c>
    </row>
    <row r="992" spans="1:3" ht="19" customHeight="1" x14ac:dyDescent="0.35">
      <c r="A992" s="22" t="s">
        <v>974</v>
      </c>
      <c r="B992" s="22" t="s">
        <v>4501</v>
      </c>
      <c r="C992" s="30" t="s">
        <v>5747</v>
      </c>
    </row>
    <row r="993" spans="1:3" ht="19" customHeight="1" x14ac:dyDescent="0.35">
      <c r="A993" s="22" t="s">
        <v>4277</v>
      </c>
      <c r="B993" s="22" t="s">
        <v>11588</v>
      </c>
      <c r="C993" s="30" t="s">
        <v>5748</v>
      </c>
    </row>
    <row r="994" spans="1:3" ht="19" customHeight="1" x14ac:dyDescent="0.35">
      <c r="A994" s="22" t="s">
        <v>4858</v>
      </c>
      <c r="B994" s="22" t="s">
        <v>10919</v>
      </c>
      <c r="C994" s="30" t="s">
        <v>4938</v>
      </c>
    </row>
    <row r="995" spans="1:3" ht="19" customHeight="1" x14ac:dyDescent="0.35">
      <c r="A995" s="22" t="s">
        <v>975</v>
      </c>
      <c r="B995" s="22" t="s">
        <v>976</v>
      </c>
      <c r="C995" s="30" t="s">
        <v>5749</v>
      </c>
    </row>
    <row r="996" spans="1:3" ht="19" customHeight="1" x14ac:dyDescent="0.35">
      <c r="A996" s="22" t="s">
        <v>451</v>
      </c>
      <c r="B996" s="22" t="s">
        <v>4538</v>
      </c>
      <c r="C996" s="30" t="s">
        <v>2947</v>
      </c>
    </row>
    <row r="997" spans="1:3" ht="19" customHeight="1" x14ac:dyDescent="0.35">
      <c r="A997" s="22" t="s">
        <v>977</v>
      </c>
      <c r="B997" s="22" t="s">
        <v>2662</v>
      </c>
      <c r="C997" s="30" t="s">
        <v>5750</v>
      </c>
    </row>
    <row r="998" spans="1:3" ht="19" customHeight="1" x14ac:dyDescent="0.35">
      <c r="A998" s="22" t="s">
        <v>978</v>
      </c>
      <c r="B998" s="22" t="s">
        <v>979</v>
      </c>
      <c r="C998" s="30" t="s">
        <v>5751</v>
      </c>
    </row>
    <row r="999" spans="1:3" ht="19" customHeight="1" x14ac:dyDescent="0.35">
      <c r="A999" s="22" t="s">
        <v>2724</v>
      </c>
      <c r="B999" s="22" t="s">
        <v>4498</v>
      </c>
      <c r="C999" s="30" t="s">
        <v>5752</v>
      </c>
    </row>
    <row r="1000" spans="1:3" ht="19" customHeight="1" x14ac:dyDescent="0.35">
      <c r="A1000" s="22" t="s">
        <v>1034</v>
      </c>
      <c r="B1000" s="22" t="s">
        <v>1035</v>
      </c>
      <c r="C1000" s="30" t="s">
        <v>5753</v>
      </c>
    </row>
    <row r="1001" spans="1:3" ht="19" customHeight="1" x14ac:dyDescent="0.35">
      <c r="A1001" s="22" t="s">
        <v>949</v>
      </c>
      <c r="B1001" s="22" t="s">
        <v>950</v>
      </c>
      <c r="C1001" s="30" t="s">
        <v>3943</v>
      </c>
    </row>
    <row r="1002" spans="1:3" ht="19" customHeight="1" x14ac:dyDescent="0.35">
      <c r="A1002" s="22" t="s">
        <v>980</v>
      </c>
      <c r="B1002" s="22" t="s">
        <v>981</v>
      </c>
      <c r="C1002" s="30" t="s">
        <v>5754</v>
      </c>
    </row>
    <row r="1003" spans="1:3" ht="19" customHeight="1" x14ac:dyDescent="0.35">
      <c r="A1003" s="22" t="s">
        <v>8979</v>
      </c>
      <c r="B1003" s="22" t="s">
        <v>1036</v>
      </c>
      <c r="C1003" s="30" t="s">
        <v>5755</v>
      </c>
    </row>
    <row r="1004" spans="1:3" ht="19" customHeight="1" x14ac:dyDescent="0.35">
      <c r="A1004" s="22" t="s">
        <v>6079</v>
      </c>
      <c r="B1004" s="22" t="s">
        <v>6722</v>
      </c>
      <c r="C1004" s="30" t="s">
        <v>6078</v>
      </c>
    </row>
    <row r="1005" spans="1:3" ht="19" customHeight="1" x14ac:dyDescent="0.35">
      <c r="A1005" s="22" t="s">
        <v>1685</v>
      </c>
      <c r="B1005" s="22" t="s">
        <v>7785</v>
      </c>
      <c r="C1005" s="30" t="s">
        <v>5756</v>
      </c>
    </row>
    <row r="1006" spans="1:3" ht="19" customHeight="1" x14ac:dyDescent="0.35">
      <c r="A1006" s="22" t="s">
        <v>3406</v>
      </c>
      <c r="B1006" s="22" t="s">
        <v>11149</v>
      </c>
      <c r="C1006" s="30" t="s">
        <v>3407</v>
      </c>
    </row>
    <row r="1007" spans="1:3" ht="19" customHeight="1" x14ac:dyDescent="0.35">
      <c r="A1007" s="22" t="s">
        <v>983</v>
      </c>
      <c r="B1007" s="22" t="s">
        <v>984</v>
      </c>
      <c r="C1007" s="30" t="s">
        <v>5757</v>
      </c>
    </row>
    <row r="1008" spans="1:3" ht="19" customHeight="1" x14ac:dyDescent="0.35">
      <c r="A1008" s="22" t="s">
        <v>2238</v>
      </c>
      <c r="B1008" s="22" t="s">
        <v>7978</v>
      </c>
      <c r="C1008" s="30" t="s">
        <v>7977</v>
      </c>
    </row>
    <row r="1009" spans="1:4" ht="19" customHeight="1" x14ac:dyDescent="0.35">
      <c r="A1009" s="32" t="s">
        <v>1037</v>
      </c>
      <c r="B1009" s="32"/>
    </row>
    <row r="1010" spans="1:4" ht="19" customHeight="1" x14ac:dyDescent="0.35">
      <c r="A1010" s="22" t="s">
        <v>8706</v>
      </c>
      <c r="B1010" s="22" t="s">
        <v>8707</v>
      </c>
      <c r="C1010" s="30" t="s">
        <v>8705</v>
      </c>
      <c r="D1010" s="30"/>
    </row>
    <row r="1011" spans="1:4" ht="19" customHeight="1" x14ac:dyDescent="0.35">
      <c r="A1011" s="22" t="s">
        <v>2708</v>
      </c>
      <c r="B1011" s="22" t="s">
        <v>4327</v>
      </c>
      <c r="C1011" s="30" t="s">
        <v>5758</v>
      </c>
    </row>
    <row r="1012" spans="1:4" ht="19" customHeight="1" x14ac:dyDescent="0.35">
      <c r="A1012" s="22" t="s">
        <v>1038</v>
      </c>
      <c r="B1012" s="22" t="s">
        <v>1039</v>
      </c>
      <c r="C1012" s="30" t="s">
        <v>5759</v>
      </c>
    </row>
    <row r="1013" spans="1:4" ht="19" customHeight="1" x14ac:dyDescent="0.35">
      <c r="A1013" s="22" t="s">
        <v>1040</v>
      </c>
      <c r="B1013" s="22" t="s">
        <v>4645</v>
      </c>
      <c r="C1013" s="30" t="s">
        <v>5760</v>
      </c>
    </row>
    <row r="1014" spans="1:4" ht="19" customHeight="1" x14ac:dyDescent="0.35">
      <c r="A1014" s="22" t="s">
        <v>1041</v>
      </c>
      <c r="B1014" s="22" t="s">
        <v>1042</v>
      </c>
      <c r="C1014" s="30" t="s">
        <v>5761</v>
      </c>
    </row>
    <row r="1015" spans="1:4" ht="19" customHeight="1" x14ac:dyDescent="0.35">
      <c r="A1015" s="22" t="s">
        <v>1043</v>
      </c>
      <c r="B1015" s="22" t="s">
        <v>1044</v>
      </c>
      <c r="C1015" s="30" t="s">
        <v>5762</v>
      </c>
    </row>
    <row r="1016" spans="1:4" ht="19" customHeight="1" x14ac:dyDescent="0.35">
      <c r="A1016" s="22" t="s">
        <v>1045</v>
      </c>
      <c r="B1016" s="22" t="s">
        <v>1046</v>
      </c>
      <c r="C1016" s="30" t="s">
        <v>5763</v>
      </c>
    </row>
    <row r="1017" spans="1:4" ht="19" customHeight="1" x14ac:dyDescent="0.35">
      <c r="A1017" s="22" t="s">
        <v>1048</v>
      </c>
      <c r="B1017" s="22" t="s">
        <v>7387</v>
      </c>
      <c r="C1017" s="30" t="s">
        <v>5764</v>
      </c>
    </row>
    <row r="1018" spans="1:4" ht="19" customHeight="1" x14ac:dyDescent="0.35">
      <c r="A1018" s="22" t="s">
        <v>1049</v>
      </c>
      <c r="B1018" s="22" t="s">
        <v>1050</v>
      </c>
      <c r="C1018" s="30" t="s">
        <v>5765</v>
      </c>
    </row>
    <row r="1019" spans="1:4" ht="19" customHeight="1" x14ac:dyDescent="0.35">
      <c r="A1019" s="22" t="s">
        <v>1051</v>
      </c>
      <c r="B1019" s="22" t="s">
        <v>1052</v>
      </c>
      <c r="C1019" s="30" t="s">
        <v>5766</v>
      </c>
    </row>
    <row r="1020" spans="1:4" ht="19" customHeight="1" x14ac:dyDescent="0.35">
      <c r="A1020" s="22" t="s">
        <v>1053</v>
      </c>
      <c r="B1020" s="22" t="s">
        <v>1054</v>
      </c>
      <c r="C1020" s="30" t="s">
        <v>5767</v>
      </c>
    </row>
    <row r="1021" spans="1:4" ht="19" customHeight="1" x14ac:dyDescent="0.35">
      <c r="A1021" s="22" t="s">
        <v>1055</v>
      </c>
      <c r="B1021" s="22" t="s">
        <v>11591</v>
      </c>
      <c r="C1021" s="30" t="s">
        <v>5768</v>
      </c>
    </row>
    <row r="1022" spans="1:4" ht="19" customHeight="1" x14ac:dyDescent="0.35">
      <c r="A1022" s="22" t="s">
        <v>1592</v>
      </c>
      <c r="B1022" s="22" t="s">
        <v>4746</v>
      </c>
      <c r="C1022" s="30" t="s">
        <v>5769</v>
      </c>
    </row>
    <row r="1023" spans="1:4" ht="19" customHeight="1" x14ac:dyDescent="0.35">
      <c r="A1023" s="22" t="s">
        <v>1057</v>
      </c>
      <c r="B1023" s="22" t="s">
        <v>8020</v>
      </c>
      <c r="C1023" s="30" t="s">
        <v>5770</v>
      </c>
    </row>
    <row r="1024" spans="1:4" ht="19" customHeight="1" x14ac:dyDescent="0.35">
      <c r="A1024" s="32" t="s">
        <v>1058</v>
      </c>
      <c r="B1024" s="32"/>
    </row>
    <row r="1025" spans="1:3" ht="19" customHeight="1" x14ac:dyDescent="0.35">
      <c r="A1025" s="22" t="s">
        <v>1059</v>
      </c>
      <c r="B1025" s="22" t="s">
        <v>7350</v>
      </c>
      <c r="C1025" s="30" t="s">
        <v>5771</v>
      </c>
    </row>
    <row r="1026" spans="1:3" ht="19" customHeight="1" x14ac:dyDescent="0.35">
      <c r="A1026" s="22" t="s">
        <v>1060</v>
      </c>
      <c r="B1026" s="22" t="s">
        <v>4328</v>
      </c>
      <c r="C1026" s="30" t="s">
        <v>5772</v>
      </c>
    </row>
    <row r="1027" spans="1:3" ht="19" customHeight="1" x14ac:dyDescent="0.35">
      <c r="A1027" s="22" t="s">
        <v>2511</v>
      </c>
      <c r="B1027" s="22" t="s">
        <v>7624</v>
      </c>
      <c r="C1027" s="30" t="s">
        <v>2942</v>
      </c>
    </row>
    <row r="1028" spans="1:3" ht="19" customHeight="1" x14ac:dyDescent="0.35">
      <c r="A1028" s="22" t="s">
        <v>1061</v>
      </c>
      <c r="B1028" s="22" t="s">
        <v>11360</v>
      </c>
      <c r="C1028" s="30" t="s">
        <v>5773</v>
      </c>
    </row>
    <row r="1029" spans="1:3" ht="19" customHeight="1" x14ac:dyDescent="0.35">
      <c r="A1029" s="22" t="s">
        <v>4897</v>
      </c>
      <c r="B1029" s="22" t="s">
        <v>4964</v>
      </c>
      <c r="C1029" s="30" t="s">
        <v>4957</v>
      </c>
    </row>
    <row r="1030" spans="1:3" ht="19" customHeight="1" x14ac:dyDescent="0.35">
      <c r="A1030" s="22" t="s">
        <v>1062</v>
      </c>
      <c r="B1030" s="22" t="s">
        <v>1063</v>
      </c>
      <c r="C1030" s="30" t="s">
        <v>5774</v>
      </c>
    </row>
    <row r="1031" spans="1:3" ht="19" customHeight="1" x14ac:dyDescent="0.35">
      <c r="A1031" s="22" t="s">
        <v>1064</v>
      </c>
      <c r="B1031" s="22" t="s">
        <v>4647</v>
      </c>
      <c r="C1031" s="30" t="s">
        <v>4646</v>
      </c>
    </row>
    <row r="1032" spans="1:3" ht="19" customHeight="1" x14ac:dyDescent="0.35">
      <c r="A1032" s="22" t="s">
        <v>1065</v>
      </c>
      <c r="B1032" s="22" t="s">
        <v>4499</v>
      </c>
      <c r="C1032" s="30" t="s">
        <v>5775</v>
      </c>
    </row>
    <row r="1033" spans="1:3" ht="19" customHeight="1" x14ac:dyDescent="0.35">
      <c r="A1033" s="22" t="s">
        <v>1066</v>
      </c>
      <c r="B1033" s="22" t="s">
        <v>4432</v>
      </c>
      <c r="C1033" s="30" t="s">
        <v>5776</v>
      </c>
    </row>
    <row r="1034" spans="1:3" ht="19" customHeight="1" x14ac:dyDescent="0.35">
      <c r="A1034" s="22" t="s">
        <v>2120</v>
      </c>
      <c r="B1034" s="22" t="s">
        <v>7980</v>
      </c>
      <c r="C1034" s="30" t="s">
        <v>5399</v>
      </c>
    </row>
    <row r="1035" spans="1:3" ht="19" customHeight="1" x14ac:dyDescent="0.35">
      <c r="A1035" s="22" t="s">
        <v>1067</v>
      </c>
      <c r="B1035" s="22" t="s">
        <v>10920</v>
      </c>
      <c r="C1035" s="30" t="s">
        <v>5777</v>
      </c>
    </row>
    <row r="1036" spans="1:3" ht="19" customHeight="1" x14ac:dyDescent="0.35">
      <c r="A1036" s="22" t="s">
        <v>1068</v>
      </c>
      <c r="B1036" s="22" t="s">
        <v>1069</v>
      </c>
      <c r="C1036" s="30" t="s">
        <v>5778</v>
      </c>
    </row>
    <row r="1037" spans="1:3" ht="19" customHeight="1" x14ac:dyDescent="0.35">
      <c r="A1037" s="32" t="s">
        <v>1070</v>
      </c>
      <c r="B1037" s="32"/>
    </row>
    <row r="1038" spans="1:3" ht="19" customHeight="1" x14ac:dyDescent="0.35">
      <c r="A1038" s="22" t="s">
        <v>2035</v>
      </c>
      <c r="B1038" s="22" t="s">
        <v>2036</v>
      </c>
      <c r="C1038" s="30" t="s">
        <v>5779</v>
      </c>
    </row>
    <row r="1039" spans="1:3" ht="19" customHeight="1" x14ac:dyDescent="0.35">
      <c r="A1039" s="22" t="s">
        <v>1071</v>
      </c>
      <c r="B1039" s="22" t="s">
        <v>8714</v>
      </c>
      <c r="C1039" s="30" t="s">
        <v>5780</v>
      </c>
    </row>
    <row r="1040" spans="1:3" ht="19" customHeight="1" x14ac:dyDescent="0.35">
      <c r="A1040" s="22" t="s">
        <v>772</v>
      </c>
      <c r="B1040" s="22" t="s">
        <v>773</v>
      </c>
      <c r="C1040" s="30" t="s">
        <v>5781</v>
      </c>
    </row>
    <row r="1041" spans="1:3" ht="19" customHeight="1" x14ac:dyDescent="0.35">
      <c r="A1041" s="22" t="s">
        <v>774</v>
      </c>
      <c r="B1041" s="22" t="s">
        <v>775</v>
      </c>
      <c r="C1041" s="30" t="s">
        <v>5782</v>
      </c>
    </row>
    <row r="1042" spans="1:3" ht="19" customHeight="1" x14ac:dyDescent="0.35">
      <c r="A1042" s="22" t="s">
        <v>8309</v>
      </c>
      <c r="B1042" s="28" t="s">
        <v>8866</v>
      </c>
      <c r="C1042" s="30" t="s">
        <v>8307</v>
      </c>
    </row>
    <row r="1043" spans="1:3" ht="19" customHeight="1" x14ac:dyDescent="0.35">
      <c r="A1043" s="22" t="s">
        <v>777</v>
      </c>
      <c r="B1043" s="22" t="s">
        <v>778</v>
      </c>
      <c r="C1043" s="30" t="s">
        <v>5783</v>
      </c>
    </row>
    <row r="1044" spans="1:3" ht="19" customHeight="1" x14ac:dyDescent="0.35">
      <c r="A1044" s="32" t="s">
        <v>779</v>
      </c>
      <c r="B1044" s="32"/>
    </row>
    <row r="1045" spans="1:3" ht="19" customHeight="1" x14ac:dyDescent="0.35">
      <c r="A1045" s="22" t="s">
        <v>6160</v>
      </c>
      <c r="B1045" s="22" t="s">
        <v>6689</v>
      </c>
      <c r="C1045" s="30" t="s">
        <v>6159</v>
      </c>
    </row>
    <row r="1046" spans="1:3" ht="19" customHeight="1" x14ac:dyDescent="0.35">
      <c r="A1046" s="22" t="s">
        <v>4244</v>
      </c>
      <c r="B1046" s="22" t="s">
        <v>3066</v>
      </c>
      <c r="C1046" s="30" t="s">
        <v>3064</v>
      </c>
    </row>
    <row r="1047" spans="1:3" ht="19" customHeight="1" x14ac:dyDescent="0.35">
      <c r="A1047" s="22" t="s">
        <v>780</v>
      </c>
      <c r="B1047" s="22" t="s">
        <v>7693</v>
      </c>
      <c r="C1047" s="30" t="s">
        <v>5784</v>
      </c>
    </row>
    <row r="1048" spans="1:3" ht="19" customHeight="1" x14ac:dyDescent="0.35">
      <c r="A1048" s="28" t="s">
        <v>10030</v>
      </c>
      <c r="B1048" s="22" t="s">
        <v>10099</v>
      </c>
      <c r="C1048" s="30" t="s">
        <v>10098</v>
      </c>
    </row>
    <row r="1049" spans="1:3" ht="19" customHeight="1" x14ac:dyDescent="0.35">
      <c r="A1049" s="22" t="s">
        <v>4816</v>
      </c>
      <c r="B1049" s="22" t="s">
        <v>4251</v>
      </c>
      <c r="C1049" s="30" t="s">
        <v>2837</v>
      </c>
    </row>
    <row r="1050" spans="1:3" ht="19" customHeight="1" x14ac:dyDescent="0.35">
      <c r="A1050" s="32" t="s">
        <v>792</v>
      </c>
      <c r="B1050" s="32"/>
    </row>
    <row r="1051" spans="1:3" ht="19" customHeight="1" x14ac:dyDescent="0.35">
      <c r="A1051" s="22" t="s">
        <v>663</v>
      </c>
      <c r="B1051" s="22" t="s">
        <v>4968</v>
      </c>
      <c r="C1051" s="30" t="s">
        <v>5785</v>
      </c>
    </row>
    <row r="1052" spans="1:3" ht="19" customHeight="1" x14ac:dyDescent="0.35">
      <c r="A1052" s="22" t="s">
        <v>793</v>
      </c>
      <c r="B1052" s="22" t="s">
        <v>794</v>
      </c>
      <c r="C1052" s="30" t="s">
        <v>5786</v>
      </c>
    </row>
    <row r="1053" spans="1:3" ht="19" customHeight="1" x14ac:dyDescent="0.35">
      <c r="A1053" s="22" t="s">
        <v>4882</v>
      </c>
      <c r="B1053" s="22" t="s">
        <v>4883</v>
      </c>
      <c r="C1053" s="30" t="s">
        <v>5787</v>
      </c>
    </row>
    <row r="1054" spans="1:3" ht="19" customHeight="1" x14ac:dyDescent="0.35">
      <c r="A1054" s="22" t="s">
        <v>795</v>
      </c>
      <c r="B1054" s="22" t="s">
        <v>8128</v>
      </c>
      <c r="C1054" s="30" t="s">
        <v>5788</v>
      </c>
    </row>
    <row r="1055" spans="1:3" ht="19" customHeight="1" x14ac:dyDescent="0.35">
      <c r="A1055" s="28" t="s">
        <v>9685</v>
      </c>
      <c r="B1055" s="22" t="s">
        <v>9697</v>
      </c>
      <c r="C1055" s="38" t="s">
        <v>9691</v>
      </c>
    </row>
    <row r="1056" spans="1:3" ht="19" customHeight="1" x14ac:dyDescent="0.35">
      <c r="A1056" s="22" t="s">
        <v>8672</v>
      </c>
      <c r="B1056" s="22" t="s">
        <v>8792</v>
      </c>
      <c r="C1056" s="30" t="s">
        <v>8793</v>
      </c>
    </row>
    <row r="1057" spans="1:3" ht="19" customHeight="1" x14ac:dyDescent="0.35">
      <c r="A1057" s="22" t="s">
        <v>796</v>
      </c>
      <c r="B1057" s="22" t="s">
        <v>797</v>
      </c>
      <c r="C1057" s="30" t="s">
        <v>5789</v>
      </c>
    </row>
    <row r="1058" spans="1:3" ht="19" customHeight="1" x14ac:dyDescent="0.35">
      <c r="A1058" s="22" t="s">
        <v>6295</v>
      </c>
      <c r="B1058" s="22" t="s">
        <v>6296</v>
      </c>
      <c r="C1058" s="30" t="s">
        <v>6294</v>
      </c>
    </row>
    <row r="1059" spans="1:3" ht="19" customHeight="1" x14ac:dyDescent="0.35">
      <c r="A1059" s="22" t="s">
        <v>798</v>
      </c>
      <c r="B1059" s="22" t="s">
        <v>4654</v>
      </c>
      <c r="C1059" s="30" t="s">
        <v>4653</v>
      </c>
    </row>
    <row r="1060" spans="1:3" ht="19" customHeight="1" x14ac:dyDescent="0.35">
      <c r="A1060" s="22" t="s">
        <v>800</v>
      </c>
      <c r="B1060" s="22" t="s">
        <v>801</v>
      </c>
      <c r="C1060" s="30" t="s">
        <v>5790</v>
      </c>
    </row>
    <row r="1061" spans="1:3" ht="19" customHeight="1" x14ac:dyDescent="0.35">
      <c r="A1061" s="32" t="s">
        <v>4366</v>
      </c>
      <c r="B1061" s="32"/>
    </row>
    <row r="1062" spans="1:3" ht="19" customHeight="1" x14ac:dyDescent="0.35">
      <c r="A1062" s="22" t="s">
        <v>802</v>
      </c>
      <c r="B1062" s="22" t="s">
        <v>803</v>
      </c>
      <c r="C1062" s="30" t="s">
        <v>5791</v>
      </c>
    </row>
    <row r="1063" spans="1:3" ht="19" customHeight="1" x14ac:dyDescent="0.35">
      <c r="A1063" s="22" t="s">
        <v>1816</v>
      </c>
      <c r="B1063" s="22" t="s">
        <v>1817</v>
      </c>
      <c r="C1063" s="30" t="s">
        <v>3878</v>
      </c>
    </row>
    <row r="1064" spans="1:3" ht="19" customHeight="1" x14ac:dyDescent="0.35">
      <c r="A1064" s="22" t="s">
        <v>804</v>
      </c>
      <c r="B1064" s="22" t="s">
        <v>5241</v>
      </c>
      <c r="C1064" s="30" t="s">
        <v>5792</v>
      </c>
    </row>
    <row r="1065" spans="1:3" ht="19" customHeight="1" x14ac:dyDescent="0.35">
      <c r="A1065" s="22" t="s">
        <v>4892</v>
      </c>
      <c r="B1065" s="22" t="s">
        <v>4893</v>
      </c>
      <c r="C1065" s="30" t="s">
        <v>5793</v>
      </c>
    </row>
    <row r="1066" spans="1:3" ht="19" customHeight="1" x14ac:dyDescent="0.35">
      <c r="A1066" s="22" t="s">
        <v>6239</v>
      </c>
      <c r="B1066" s="22" t="s">
        <v>6977</v>
      </c>
      <c r="C1066" s="30" t="s">
        <v>6238</v>
      </c>
    </row>
    <row r="1067" spans="1:3" ht="19" customHeight="1" x14ac:dyDescent="0.35">
      <c r="A1067" s="22" t="s">
        <v>2396</v>
      </c>
      <c r="B1067" s="22" t="s">
        <v>4500</v>
      </c>
      <c r="C1067" s="30" t="s">
        <v>4114</v>
      </c>
    </row>
    <row r="1068" spans="1:3" ht="19" customHeight="1" x14ac:dyDescent="0.35">
      <c r="A1068" s="22" t="s">
        <v>7080</v>
      </c>
      <c r="B1068" s="22" t="s">
        <v>7272</v>
      </c>
      <c r="C1068" s="30" t="s">
        <v>7273</v>
      </c>
    </row>
    <row r="1069" spans="1:3" ht="19" customHeight="1" x14ac:dyDescent="0.35">
      <c r="A1069" s="22" t="s">
        <v>805</v>
      </c>
      <c r="B1069" s="22" t="s">
        <v>806</v>
      </c>
      <c r="C1069" s="30" t="s">
        <v>5794</v>
      </c>
    </row>
    <row r="1070" spans="1:3" ht="19" customHeight="1" x14ac:dyDescent="0.35">
      <c r="A1070" s="32" t="s">
        <v>807</v>
      </c>
      <c r="B1070" s="32"/>
    </row>
    <row r="1071" spans="1:3" ht="19" customHeight="1" x14ac:dyDescent="0.35">
      <c r="A1071" s="22" t="s">
        <v>343</v>
      </c>
      <c r="B1071" s="22" t="s">
        <v>344</v>
      </c>
      <c r="C1071" s="30" t="s">
        <v>5795</v>
      </c>
    </row>
    <row r="1072" spans="1:3" ht="19" customHeight="1" x14ac:dyDescent="0.35">
      <c r="A1072" s="22" t="s">
        <v>1886</v>
      </c>
      <c r="B1072" s="22" t="s">
        <v>6755</v>
      </c>
      <c r="C1072" s="30" t="s">
        <v>5796</v>
      </c>
    </row>
    <row r="1073" spans="1:3" ht="19" customHeight="1" x14ac:dyDescent="0.35">
      <c r="A1073" s="22" t="s">
        <v>808</v>
      </c>
      <c r="B1073" s="22" t="s">
        <v>809</v>
      </c>
      <c r="C1073" s="30" t="s">
        <v>5797</v>
      </c>
    </row>
    <row r="1074" spans="1:3" ht="19" customHeight="1" x14ac:dyDescent="0.35">
      <c r="A1074" s="22" t="s">
        <v>810</v>
      </c>
      <c r="B1074" s="22" t="s">
        <v>811</v>
      </c>
      <c r="C1074" s="30" t="s">
        <v>5798</v>
      </c>
    </row>
    <row r="1075" spans="1:3" ht="19" customHeight="1" x14ac:dyDescent="0.35">
      <c r="A1075" s="22" t="s">
        <v>1980</v>
      </c>
      <c r="B1075" s="22" t="s">
        <v>4037</v>
      </c>
      <c r="C1075" s="30" t="s">
        <v>5799</v>
      </c>
    </row>
    <row r="1076" spans="1:3" ht="19" customHeight="1" x14ac:dyDescent="0.35">
      <c r="A1076" s="22" t="s">
        <v>812</v>
      </c>
      <c r="B1076" s="22" t="s">
        <v>4651</v>
      </c>
      <c r="C1076" s="30" t="s">
        <v>4650</v>
      </c>
    </row>
    <row r="1077" spans="1:3" ht="19" customHeight="1" x14ac:dyDescent="0.35">
      <c r="A1077" s="32" t="s">
        <v>813</v>
      </c>
      <c r="B1077" s="32"/>
    </row>
    <row r="1078" spans="1:3" ht="19" customHeight="1" x14ac:dyDescent="0.35">
      <c r="A1078" s="22" t="s">
        <v>814</v>
      </c>
      <c r="B1078" s="22" t="s">
        <v>815</v>
      </c>
      <c r="C1078" s="30" t="s">
        <v>5800</v>
      </c>
    </row>
    <row r="1079" spans="1:3" ht="19" customHeight="1" x14ac:dyDescent="0.35">
      <c r="A1079" s="22" t="s">
        <v>816</v>
      </c>
      <c r="B1079" s="22" t="s">
        <v>6838</v>
      </c>
      <c r="C1079" s="30" t="s">
        <v>5801</v>
      </c>
    </row>
    <row r="1080" spans="1:3" ht="19" customHeight="1" x14ac:dyDescent="0.35">
      <c r="A1080" s="22" t="s">
        <v>817</v>
      </c>
      <c r="B1080" s="22" t="s">
        <v>818</v>
      </c>
      <c r="C1080" s="30" t="s">
        <v>5802</v>
      </c>
    </row>
    <row r="1081" spans="1:3" ht="19" customHeight="1" x14ac:dyDescent="0.35">
      <c r="A1081" s="22" t="s">
        <v>819</v>
      </c>
      <c r="B1081" s="22" t="s">
        <v>820</v>
      </c>
      <c r="C1081" s="30" t="s">
        <v>5803</v>
      </c>
    </row>
    <row r="1082" spans="1:3" ht="19" customHeight="1" x14ac:dyDescent="0.35">
      <c r="A1082" s="22" t="s">
        <v>782</v>
      </c>
      <c r="B1082" s="22" t="s">
        <v>4433</v>
      </c>
      <c r="C1082" s="30" t="s">
        <v>4329</v>
      </c>
    </row>
    <row r="1083" spans="1:3" ht="19" customHeight="1" x14ac:dyDescent="0.35">
      <c r="A1083" s="22" t="s">
        <v>2743</v>
      </c>
      <c r="B1083" s="22" t="s">
        <v>11836</v>
      </c>
      <c r="C1083" s="30" t="s">
        <v>8129</v>
      </c>
    </row>
    <row r="1084" spans="1:3" ht="19" customHeight="1" x14ac:dyDescent="0.35">
      <c r="A1084" s="22" t="s">
        <v>823</v>
      </c>
      <c r="B1084" s="22" t="s">
        <v>4502</v>
      </c>
      <c r="C1084" s="30" t="s">
        <v>5804</v>
      </c>
    </row>
    <row r="1085" spans="1:3" ht="19" customHeight="1" x14ac:dyDescent="0.35">
      <c r="A1085" s="22" t="s">
        <v>2554</v>
      </c>
      <c r="B1085" s="22" t="s">
        <v>2555</v>
      </c>
      <c r="C1085" s="30" t="s">
        <v>2975</v>
      </c>
    </row>
    <row r="1086" spans="1:3" ht="19" customHeight="1" x14ac:dyDescent="0.35">
      <c r="A1086" s="22" t="s">
        <v>827</v>
      </c>
      <c r="B1086" s="22" t="s">
        <v>828</v>
      </c>
      <c r="C1086" s="30" t="s">
        <v>5805</v>
      </c>
    </row>
    <row r="1087" spans="1:3" ht="19" customHeight="1" x14ac:dyDescent="0.35">
      <c r="A1087" s="22" t="s">
        <v>829</v>
      </c>
      <c r="B1087" s="22" t="s">
        <v>830</v>
      </c>
      <c r="C1087" s="30" t="s">
        <v>5806</v>
      </c>
    </row>
    <row r="1088" spans="1:3" ht="19" customHeight="1" x14ac:dyDescent="0.35">
      <c r="A1088" s="22" t="s">
        <v>831</v>
      </c>
      <c r="B1088" s="22" t="s">
        <v>11048</v>
      </c>
      <c r="C1088" s="30" t="s">
        <v>5807</v>
      </c>
    </row>
    <row r="1089" spans="1:3" ht="19" customHeight="1" x14ac:dyDescent="0.35">
      <c r="A1089" s="22" t="s">
        <v>1566</v>
      </c>
      <c r="B1089" s="22" t="s">
        <v>4240</v>
      </c>
      <c r="C1089" s="30" t="s">
        <v>4239</v>
      </c>
    </row>
    <row r="1090" spans="1:3" ht="19" customHeight="1" x14ac:dyDescent="0.35">
      <c r="A1090" s="22" t="s">
        <v>2408</v>
      </c>
      <c r="B1090" s="22" t="s">
        <v>2409</v>
      </c>
      <c r="C1090" s="30" t="s">
        <v>4129</v>
      </c>
    </row>
    <row r="1091" spans="1:3" ht="19" customHeight="1" x14ac:dyDescent="0.35">
      <c r="A1091" s="22" t="s">
        <v>832</v>
      </c>
      <c r="B1091" s="22" t="s">
        <v>833</v>
      </c>
      <c r="C1091" s="30" t="s">
        <v>5808</v>
      </c>
    </row>
    <row r="1092" spans="1:3" ht="19" customHeight="1" x14ac:dyDescent="0.35">
      <c r="A1092" s="22" t="s">
        <v>5117</v>
      </c>
      <c r="B1092" s="22" t="s">
        <v>5118</v>
      </c>
      <c r="C1092" s="30" t="s">
        <v>5116</v>
      </c>
    </row>
    <row r="1093" spans="1:3" ht="19" customHeight="1" x14ac:dyDescent="0.35">
      <c r="A1093" s="22" t="s">
        <v>834</v>
      </c>
      <c r="B1093" s="22" t="s">
        <v>4764</v>
      </c>
      <c r="C1093" s="30" t="s">
        <v>5809</v>
      </c>
    </row>
    <row r="1094" spans="1:3" ht="19" customHeight="1" x14ac:dyDescent="0.35">
      <c r="A1094" s="22" t="s">
        <v>835</v>
      </c>
      <c r="B1094" s="22" t="s">
        <v>836</v>
      </c>
      <c r="C1094" s="30" t="s">
        <v>5810</v>
      </c>
    </row>
    <row r="1095" spans="1:3" ht="19" customHeight="1" x14ac:dyDescent="0.35">
      <c r="A1095" s="32" t="s">
        <v>4966</v>
      </c>
      <c r="B1095" s="32"/>
    </row>
    <row r="1096" spans="1:3" ht="19" customHeight="1" x14ac:dyDescent="0.35">
      <c r="A1096" s="22" t="s">
        <v>837</v>
      </c>
      <c r="B1096" s="22" t="s">
        <v>838</v>
      </c>
      <c r="C1096" s="30" t="s">
        <v>5811</v>
      </c>
    </row>
    <row r="1097" spans="1:3" ht="19" customHeight="1" x14ac:dyDescent="0.35">
      <c r="A1097" s="22" t="s">
        <v>839</v>
      </c>
      <c r="B1097" s="22" t="s">
        <v>840</v>
      </c>
      <c r="C1097" s="30" t="s">
        <v>5812</v>
      </c>
    </row>
    <row r="1098" spans="1:3" ht="19" customHeight="1" x14ac:dyDescent="0.35">
      <c r="A1098" s="22" t="s">
        <v>841</v>
      </c>
      <c r="B1098" s="22" t="s">
        <v>4652</v>
      </c>
      <c r="C1098" s="30" t="s">
        <v>5813</v>
      </c>
    </row>
    <row r="1099" spans="1:3" ht="19" customHeight="1" x14ac:dyDescent="0.35">
      <c r="A1099" s="22" t="s">
        <v>1979</v>
      </c>
      <c r="B1099" s="22" t="s">
        <v>4270</v>
      </c>
      <c r="C1099" s="30" t="s">
        <v>5814</v>
      </c>
    </row>
    <row r="1100" spans="1:3" ht="19" customHeight="1" x14ac:dyDescent="0.35">
      <c r="A1100" s="22" t="s">
        <v>842</v>
      </c>
      <c r="B1100" s="22" t="s">
        <v>843</v>
      </c>
      <c r="C1100" s="30" t="s">
        <v>5815</v>
      </c>
    </row>
    <row r="1101" spans="1:3" ht="19" customHeight="1" x14ac:dyDescent="0.35">
      <c r="A1101" s="22" t="s">
        <v>5136</v>
      </c>
      <c r="B1101" s="22" t="s">
        <v>9188</v>
      </c>
      <c r="C1101" s="30" t="s">
        <v>5137</v>
      </c>
    </row>
    <row r="1102" spans="1:3" ht="19" customHeight="1" x14ac:dyDescent="0.35">
      <c r="A1102" s="22" t="s">
        <v>844</v>
      </c>
      <c r="B1102" s="22" t="s">
        <v>7758</v>
      </c>
      <c r="C1102" s="30" t="s">
        <v>5816</v>
      </c>
    </row>
    <row r="1103" spans="1:3" ht="19" customHeight="1" x14ac:dyDescent="0.35">
      <c r="A1103" s="22" t="s">
        <v>845</v>
      </c>
      <c r="B1103" s="22" t="s">
        <v>846</v>
      </c>
      <c r="C1103" s="30" t="s">
        <v>5817</v>
      </c>
    </row>
    <row r="1104" spans="1:3" ht="19" customHeight="1" x14ac:dyDescent="0.35">
      <c r="A1104" s="22" t="s">
        <v>847</v>
      </c>
      <c r="B1104" s="22" t="s">
        <v>10029</v>
      </c>
      <c r="C1104" s="30" t="s">
        <v>5818</v>
      </c>
    </row>
    <row r="1105" spans="1:3" ht="19" customHeight="1" x14ac:dyDescent="0.35">
      <c r="A1105" s="22" t="s">
        <v>849</v>
      </c>
      <c r="B1105" s="22" t="s">
        <v>7759</v>
      </c>
      <c r="C1105" s="30" t="s">
        <v>5819</v>
      </c>
    </row>
    <row r="1106" spans="1:3" ht="19" customHeight="1" x14ac:dyDescent="0.35">
      <c r="A1106" s="22" t="s">
        <v>850</v>
      </c>
      <c r="B1106" s="22" t="s">
        <v>851</v>
      </c>
      <c r="C1106" s="30" t="s">
        <v>5820</v>
      </c>
    </row>
    <row r="1107" spans="1:3" ht="19" customHeight="1" x14ac:dyDescent="0.35">
      <c r="A1107" s="22" t="s">
        <v>2276</v>
      </c>
      <c r="B1107" s="22" t="s">
        <v>7761</v>
      </c>
      <c r="C1107" s="30" t="s">
        <v>5821</v>
      </c>
    </row>
    <row r="1108" spans="1:3" ht="19" customHeight="1" x14ac:dyDescent="0.35">
      <c r="A1108" s="22" t="s">
        <v>2277</v>
      </c>
      <c r="B1108" s="22" t="s">
        <v>2278</v>
      </c>
      <c r="C1108" s="30" t="s">
        <v>5822</v>
      </c>
    </row>
    <row r="1109" spans="1:3" ht="19" customHeight="1" x14ac:dyDescent="0.35">
      <c r="A1109" s="22" t="s">
        <v>2279</v>
      </c>
      <c r="B1109" s="22" t="s">
        <v>11049</v>
      </c>
      <c r="C1109" s="30" t="s">
        <v>5823</v>
      </c>
    </row>
    <row r="1110" spans="1:3" ht="19" customHeight="1" x14ac:dyDescent="0.35">
      <c r="A1110" s="32" t="s">
        <v>4259</v>
      </c>
      <c r="B1110" s="32"/>
    </row>
    <row r="1111" spans="1:3" ht="19" customHeight="1" x14ac:dyDescent="0.35">
      <c r="A1111" s="22" t="s">
        <v>2280</v>
      </c>
      <c r="B1111" s="22" t="s">
        <v>2281</v>
      </c>
      <c r="C1111" s="30" t="s">
        <v>2765</v>
      </c>
    </row>
    <row r="1112" spans="1:3" ht="19" customHeight="1" x14ac:dyDescent="0.35">
      <c r="A1112" s="22" t="s">
        <v>2282</v>
      </c>
      <c r="B1112" s="22" t="s">
        <v>4435</v>
      </c>
      <c r="C1112" s="30" t="s">
        <v>5825</v>
      </c>
    </row>
    <row r="1113" spans="1:3" ht="19" customHeight="1" x14ac:dyDescent="0.35">
      <c r="A1113" s="22" t="s">
        <v>2283</v>
      </c>
      <c r="B1113" s="22" t="s">
        <v>2284</v>
      </c>
      <c r="C1113" s="30" t="s">
        <v>5826</v>
      </c>
    </row>
    <row r="1114" spans="1:3" ht="19" customHeight="1" x14ac:dyDescent="0.35">
      <c r="A1114" s="22" t="s">
        <v>2285</v>
      </c>
      <c r="B1114" s="22" t="s">
        <v>2286</v>
      </c>
      <c r="C1114" s="30" t="s">
        <v>5827</v>
      </c>
    </row>
    <row r="1115" spans="1:3" ht="19" customHeight="1" x14ac:dyDescent="0.35">
      <c r="A1115" s="22" t="s">
        <v>2287</v>
      </c>
      <c r="B1115" s="22" t="s">
        <v>9680</v>
      </c>
      <c r="C1115" s="30" t="s">
        <v>3755</v>
      </c>
    </row>
    <row r="1116" spans="1:3" ht="19" customHeight="1" x14ac:dyDescent="0.35">
      <c r="A1116" s="22" t="s">
        <v>2288</v>
      </c>
      <c r="B1116" s="22" t="s">
        <v>2289</v>
      </c>
      <c r="C1116" s="30" t="s">
        <v>5828</v>
      </c>
    </row>
    <row r="1117" spans="1:3" ht="19" customHeight="1" x14ac:dyDescent="0.35">
      <c r="A1117" s="22" t="s">
        <v>6940</v>
      </c>
      <c r="B1117" s="22" t="s">
        <v>4545</v>
      </c>
      <c r="C1117" s="30" t="s">
        <v>6941</v>
      </c>
    </row>
    <row r="1118" spans="1:3" ht="19" customHeight="1" x14ac:dyDescent="0.35">
      <c r="A1118" s="22" t="s">
        <v>4248</v>
      </c>
      <c r="B1118" s="22" t="s">
        <v>3895</v>
      </c>
      <c r="C1118" s="30" t="s">
        <v>3894</v>
      </c>
    </row>
    <row r="1119" spans="1:3" ht="19" customHeight="1" x14ac:dyDescent="0.35">
      <c r="A1119" s="22" t="s">
        <v>2290</v>
      </c>
      <c r="B1119" s="22" t="s">
        <v>2291</v>
      </c>
      <c r="C1119" s="30" t="s">
        <v>5829</v>
      </c>
    </row>
    <row r="1120" spans="1:3" ht="19" customHeight="1" x14ac:dyDescent="0.35">
      <c r="A1120" s="22" t="s">
        <v>2292</v>
      </c>
      <c r="B1120" s="22" t="s">
        <v>4655</v>
      </c>
      <c r="C1120" s="30" t="s">
        <v>5830</v>
      </c>
    </row>
    <row r="1121" spans="1:3" ht="19" customHeight="1" x14ac:dyDescent="0.35">
      <c r="A1121" s="22" t="s">
        <v>6124</v>
      </c>
      <c r="B1121" s="22" t="s">
        <v>6942</v>
      </c>
      <c r="C1121" s="30" t="s">
        <v>6123</v>
      </c>
    </row>
    <row r="1122" spans="1:3" ht="19" customHeight="1" x14ac:dyDescent="0.35">
      <c r="A1122" s="22" t="s">
        <v>2293</v>
      </c>
      <c r="B1122" s="22" t="s">
        <v>2294</v>
      </c>
      <c r="C1122" s="30" t="s">
        <v>5831</v>
      </c>
    </row>
    <row r="1123" spans="1:3" ht="19" customHeight="1" x14ac:dyDescent="0.35">
      <c r="A1123" s="22" t="s">
        <v>2295</v>
      </c>
      <c r="B1123" s="22" t="s">
        <v>7760</v>
      </c>
      <c r="C1123" s="30" t="s">
        <v>5832</v>
      </c>
    </row>
    <row r="1124" spans="1:3" ht="19" customHeight="1" x14ac:dyDescent="0.35">
      <c r="A1124" s="22" t="s">
        <v>2296</v>
      </c>
      <c r="B1124" s="22" t="s">
        <v>2297</v>
      </c>
      <c r="C1124" s="30" t="s">
        <v>5833</v>
      </c>
    </row>
    <row r="1125" spans="1:3" ht="19" customHeight="1" x14ac:dyDescent="0.35">
      <c r="A1125" s="22" t="s">
        <v>2299</v>
      </c>
      <c r="B1125" s="22" t="s">
        <v>2300</v>
      </c>
      <c r="C1125" s="30" t="s">
        <v>5834</v>
      </c>
    </row>
    <row r="1126" spans="1:3" ht="19" customHeight="1" x14ac:dyDescent="0.35">
      <c r="A1126" s="22" t="s">
        <v>2301</v>
      </c>
      <c r="B1126" s="22" t="s">
        <v>4984</v>
      </c>
      <c r="C1126" s="30" t="s">
        <v>5835</v>
      </c>
    </row>
    <row r="1127" spans="1:3" ht="19" customHeight="1" x14ac:dyDescent="0.35">
      <c r="A1127" s="22" t="s">
        <v>2302</v>
      </c>
      <c r="B1127" s="22" t="s">
        <v>2303</v>
      </c>
      <c r="C1127" s="30" t="s">
        <v>5836</v>
      </c>
    </row>
    <row r="1128" spans="1:3" ht="19" customHeight="1" x14ac:dyDescent="0.35">
      <c r="A1128" s="22" t="s">
        <v>2304</v>
      </c>
      <c r="B1128" s="22" t="s">
        <v>6943</v>
      </c>
      <c r="C1128" s="30" t="s">
        <v>5837</v>
      </c>
    </row>
    <row r="1129" spans="1:3" ht="19" customHeight="1" x14ac:dyDescent="0.35">
      <c r="A1129" s="22" t="s">
        <v>2305</v>
      </c>
      <c r="B1129" s="22" t="s">
        <v>2306</v>
      </c>
      <c r="C1129" s="30" t="s">
        <v>5838</v>
      </c>
    </row>
    <row r="1130" spans="1:3" ht="19" customHeight="1" x14ac:dyDescent="0.35">
      <c r="A1130" s="22" t="s">
        <v>2307</v>
      </c>
      <c r="B1130" s="22" t="s">
        <v>6077</v>
      </c>
      <c r="C1130" s="30" t="s">
        <v>5839</v>
      </c>
    </row>
    <row r="1131" spans="1:3" ht="19" customHeight="1" x14ac:dyDescent="0.35">
      <c r="A1131" s="22" t="s">
        <v>2308</v>
      </c>
      <c r="B1131" s="22" t="s">
        <v>2309</v>
      </c>
      <c r="C1131" s="30" t="s">
        <v>5840</v>
      </c>
    </row>
    <row r="1132" spans="1:3" ht="19" customHeight="1" x14ac:dyDescent="0.35">
      <c r="A1132" s="22" t="s">
        <v>2310</v>
      </c>
      <c r="B1132" s="22" t="s">
        <v>2311</v>
      </c>
      <c r="C1132" s="30" t="s">
        <v>5841</v>
      </c>
    </row>
    <row r="1133" spans="1:3" ht="19" customHeight="1" x14ac:dyDescent="0.35">
      <c r="A1133" s="22" t="s">
        <v>2312</v>
      </c>
      <c r="B1133" s="22" t="s">
        <v>2313</v>
      </c>
      <c r="C1133" s="30" t="s">
        <v>5842</v>
      </c>
    </row>
    <row r="1134" spans="1:3" ht="19" customHeight="1" x14ac:dyDescent="0.35">
      <c r="A1134" s="32" t="s">
        <v>2314</v>
      </c>
      <c r="B1134" s="32"/>
    </row>
    <row r="1135" spans="1:3" ht="19" customHeight="1" x14ac:dyDescent="0.35">
      <c r="A1135" s="22" t="s">
        <v>6345</v>
      </c>
      <c r="B1135" s="22" t="s">
        <v>6346</v>
      </c>
      <c r="C1135" s="30" t="s">
        <v>5843</v>
      </c>
    </row>
    <row r="1136" spans="1:3" ht="19" customHeight="1" x14ac:dyDescent="0.35">
      <c r="A1136" s="22" t="s">
        <v>920</v>
      </c>
      <c r="B1136" s="22" t="s">
        <v>10638</v>
      </c>
      <c r="C1136" s="30" t="s">
        <v>5844</v>
      </c>
    </row>
    <row r="1137" spans="1:4" ht="19" customHeight="1" x14ac:dyDescent="0.35">
      <c r="A1137" s="22" t="s">
        <v>6087</v>
      </c>
      <c r="B1137" s="22" t="s">
        <v>5252</v>
      </c>
      <c r="C1137" s="30" t="s">
        <v>5251</v>
      </c>
    </row>
    <row r="1138" spans="1:4" ht="19" customHeight="1" x14ac:dyDescent="0.35">
      <c r="A1138" s="22" t="s">
        <v>2315</v>
      </c>
      <c r="B1138" s="22" t="s">
        <v>2316</v>
      </c>
      <c r="C1138" s="30" t="s">
        <v>5845</v>
      </c>
    </row>
    <row r="1139" spans="1:4" ht="19" customHeight="1" x14ac:dyDescent="0.35">
      <c r="A1139" s="22" t="s">
        <v>2317</v>
      </c>
      <c r="B1139" s="22" t="s">
        <v>4840</v>
      </c>
      <c r="C1139" s="30" t="s">
        <v>5846</v>
      </c>
    </row>
    <row r="1140" spans="1:4" ht="19" customHeight="1" x14ac:dyDescent="0.35">
      <c r="A1140" s="22" t="s">
        <v>405</v>
      </c>
      <c r="B1140" s="22" t="s">
        <v>10640</v>
      </c>
      <c r="C1140" s="30" t="s">
        <v>10639</v>
      </c>
    </row>
    <row r="1141" spans="1:4" ht="19" customHeight="1" x14ac:dyDescent="0.35">
      <c r="A1141" s="22" t="s">
        <v>406</v>
      </c>
      <c r="B1141" s="22" t="s">
        <v>11364</v>
      </c>
      <c r="C1141" s="30" t="s">
        <v>3828</v>
      </c>
    </row>
    <row r="1142" spans="1:4" ht="19" customHeight="1" x14ac:dyDescent="0.35">
      <c r="A1142" s="22" t="s">
        <v>452</v>
      </c>
      <c r="B1142" s="22" t="s">
        <v>453</v>
      </c>
      <c r="C1142" s="30" t="s">
        <v>5847</v>
      </c>
    </row>
    <row r="1143" spans="1:4" ht="19" customHeight="1" x14ac:dyDescent="0.35">
      <c r="A1143" s="22" t="s">
        <v>454</v>
      </c>
      <c r="B1143" s="22" t="s">
        <v>455</v>
      </c>
      <c r="C1143" s="30" t="s">
        <v>5848</v>
      </c>
    </row>
    <row r="1144" spans="1:4" ht="19" customHeight="1" x14ac:dyDescent="0.35">
      <c r="A1144" s="22" t="s">
        <v>4854</v>
      </c>
      <c r="B1144" s="22" t="s">
        <v>10885</v>
      </c>
      <c r="C1144" s="30" t="s">
        <v>5849</v>
      </c>
      <c r="D1144" s="30" t="s">
        <v>4925</v>
      </c>
    </row>
    <row r="1145" spans="1:4" ht="19" customHeight="1" x14ac:dyDescent="0.35">
      <c r="A1145" s="22" t="s">
        <v>4618</v>
      </c>
      <c r="B1145" s="22" t="s">
        <v>4621</v>
      </c>
      <c r="C1145" s="30" t="s">
        <v>5850</v>
      </c>
    </row>
    <row r="1146" spans="1:4" ht="19" customHeight="1" x14ac:dyDescent="0.35">
      <c r="A1146" s="22" t="s">
        <v>907</v>
      </c>
      <c r="B1146" s="22" t="s">
        <v>908</v>
      </c>
      <c r="C1146" s="30" t="s">
        <v>5851</v>
      </c>
    </row>
    <row r="1147" spans="1:4" ht="19" customHeight="1" x14ac:dyDescent="0.35">
      <c r="A1147" s="32" t="s">
        <v>2318</v>
      </c>
      <c r="B1147" s="32"/>
    </row>
    <row r="1148" spans="1:4" ht="19" customHeight="1" x14ac:dyDescent="0.35">
      <c r="A1148" s="22" t="s">
        <v>2319</v>
      </c>
      <c r="B1148" s="22" t="s">
        <v>10699</v>
      </c>
      <c r="C1148" s="30" t="s">
        <v>5852</v>
      </c>
    </row>
    <row r="1149" spans="1:4" ht="19" customHeight="1" x14ac:dyDescent="0.35">
      <c r="A1149" s="22" t="s">
        <v>4848</v>
      </c>
      <c r="B1149" s="22" t="s">
        <v>9190</v>
      </c>
      <c r="C1149" s="30" t="s">
        <v>5853</v>
      </c>
    </row>
    <row r="1150" spans="1:4" ht="19" customHeight="1" x14ac:dyDescent="0.35">
      <c r="A1150" s="22" t="s">
        <v>2320</v>
      </c>
      <c r="B1150" s="22" t="s">
        <v>9191</v>
      </c>
      <c r="C1150" s="30" t="s">
        <v>5854</v>
      </c>
    </row>
    <row r="1151" spans="1:4" ht="19" customHeight="1" x14ac:dyDescent="0.35">
      <c r="A1151" s="22" t="s">
        <v>2334</v>
      </c>
      <c r="B1151" s="22" t="s">
        <v>2335</v>
      </c>
      <c r="C1151" s="30" t="s">
        <v>3896</v>
      </c>
    </row>
    <row r="1152" spans="1:4" ht="19" customHeight="1" x14ac:dyDescent="0.35">
      <c r="A1152" s="22" t="s">
        <v>7090</v>
      </c>
      <c r="B1152" s="22" t="s">
        <v>7626</v>
      </c>
      <c r="C1152" s="30" t="s">
        <v>7290</v>
      </c>
    </row>
    <row r="1153" spans="1:3" ht="19" customHeight="1" x14ac:dyDescent="0.35">
      <c r="A1153" s="22" t="s">
        <v>2322</v>
      </c>
      <c r="B1153" s="22" t="s">
        <v>4330</v>
      </c>
      <c r="C1153" s="30" t="s">
        <v>5855</v>
      </c>
    </row>
    <row r="1154" spans="1:3" ht="19" customHeight="1" x14ac:dyDescent="0.35">
      <c r="A1154" s="22" t="s">
        <v>2574</v>
      </c>
      <c r="B1154" s="22" t="s">
        <v>4477</v>
      </c>
      <c r="C1154" s="30" t="s">
        <v>5856</v>
      </c>
    </row>
    <row r="1155" spans="1:3" ht="19" customHeight="1" x14ac:dyDescent="0.35">
      <c r="A1155" s="22" t="s">
        <v>2323</v>
      </c>
      <c r="B1155" s="22" t="s">
        <v>2664</v>
      </c>
      <c r="C1155" s="30" t="s">
        <v>5857</v>
      </c>
    </row>
    <row r="1156" spans="1:3" ht="19" customHeight="1" x14ac:dyDescent="0.35">
      <c r="A1156" s="22" t="s">
        <v>480</v>
      </c>
      <c r="B1156" s="22" t="s">
        <v>11051</v>
      </c>
      <c r="C1156" s="30" t="s">
        <v>5858</v>
      </c>
    </row>
    <row r="1157" spans="1:3" ht="19" customHeight="1" x14ac:dyDescent="0.35">
      <c r="A1157" s="22" t="s">
        <v>4874</v>
      </c>
      <c r="B1157" s="22" t="s">
        <v>8408</v>
      </c>
      <c r="C1157" s="30" t="s">
        <v>4933</v>
      </c>
    </row>
    <row r="1158" spans="1:3" ht="19" customHeight="1" x14ac:dyDescent="0.35">
      <c r="A1158" s="22" t="s">
        <v>482</v>
      </c>
      <c r="B1158" s="22" t="s">
        <v>6756</v>
      </c>
      <c r="C1158" s="30" t="s">
        <v>5859</v>
      </c>
    </row>
    <row r="1159" spans="1:3" ht="19" customHeight="1" x14ac:dyDescent="0.35">
      <c r="A1159" s="32" t="s">
        <v>483</v>
      </c>
      <c r="B1159" s="32"/>
    </row>
    <row r="1160" spans="1:3" ht="19" customHeight="1" x14ac:dyDescent="0.35">
      <c r="A1160" s="22" t="s">
        <v>484</v>
      </c>
      <c r="B1160" s="22" t="s">
        <v>2573</v>
      </c>
      <c r="C1160" s="30" t="s">
        <v>5860</v>
      </c>
    </row>
    <row r="1161" spans="1:3" ht="19" customHeight="1" x14ac:dyDescent="0.35">
      <c r="A1161" s="22" t="s">
        <v>8797</v>
      </c>
      <c r="B1161" s="22" t="s">
        <v>8798</v>
      </c>
      <c r="C1161" s="30" t="s">
        <v>8796</v>
      </c>
    </row>
    <row r="1162" spans="1:3" ht="19" customHeight="1" x14ac:dyDescent="0.35">
      <c r="A1162" s="22" t="s">
        <v>7075</v>
      </c>
      <c r="B1162" s="22" t="s">
        <v>11595</v>
      </c>
      <c r="C1162" s="30" t="s">
        <v>7267</v>
      </c>
    </row>
    <row r="1163" spans="1:3" ht="19" customHeight="1" x14ac:dyDescent="0.35">
      <c r="A1163" s="22" t="s">
        <v>485</v>
      </c>
      <c r="B1163" s="22" t="s">
        <v>486</v>
      </c>
      <c r="C1163" s="30" t="s">
        <v>5861</v>
      </c>
    </row>
    <row r="1164" spans="1:3" ht="19" customHeight="1" x14ac:dyDescent="0.35">
      <c r="A1164" s="22" t="s">
        <v>487</v>
      </c>
      <c r="B1164" s="22" t="s">
        <v>488</v>
      </c>
      <c r="C1164" s="30" t="s">
        <v>5862</v>
      </c>
    </row>
    <row r="1165" spans="1:3" ht="19" customHeight="1" x14ac:dyDescent="0.35">
      <c r="A1165" s="22" t="s">
        <v>489</v>
      </c>
      <c r="B1165" s="22" t="s">
        <v>11432</v>
      </c>
      <c r="C1165" s="30" t="s">
        <v>5863</v>
      </c>
    </row>
    <row r="1166" spans="1:3" ht="19" customHeight="1" x14ac:dyDescent="0.35">
      <c r="A1166" s="22" t="s">
        <v>494</v>
      </c>
      <c r="B1166" s="22" t="s">
        <v>495</v>
      </c>
      <c r="C1166" s="30" t="s">
        <v>5864</v>
      </c>
    </row>
    <row r="1167" spans="1:3" ht="19" customHeight="1" x14ac:dyDescent="0.35">
      <c r="A1167" s="28" t="s">
        <v>8758</v>
      </c>
      <c r="B1167" s="22" t="s">
        <v>9681</v>
      </c>
      <c r="C1167" s="30" t="s">
        <v>8769</v>
      </c>
    </row>
    <row r="1168" spans="1:3" ht="19" customHeight="1" x14ac:dyDescent="0.35">
      <c r="A1168" s="22" t="s">
        <v>7087</v>
      </c>
      <c r="B1168" s="22" t="s">
        <v>7286</v>
      </c>
      <c r="C1168" s="30" t="s">
        <v>7287</v>
      </c>
    </row>
    <row r="1169" spans="1:4" ht="19" customHeight="1" x14ac:dyDescent="0.35">
      <c r="A1169" s="22" t="s">
        <v>497</v>
      </c>
      <c r="B1169" s="22" t="s">
        <v>888</v>
      </c>
      <c r="C1169" s="30" t="s">
        <v>5865</v>
      </c>
    </row>
    <row r="1170" spans="1:4" ht="19" customHeight="1" x14ac:dyDescent="0.35">
      <c r="A1170" s="22" t="s">
        <v>2110</v>
      </c>
      <c r="B1170" s="22" t="s">
        <v>9308</v>
      </c>
      <c r="C1170" s="38" t="s">
        <v>5484</v>
      </c>
    </row>
    <row r="1171" spans="1:4" ht="19" customHeight="1" x14ac:dyDescent="0.35">
      <c r="A1171" s="22" t="s">
        <v>1633</v>
      </c>
      <c r="B1171" s="22" t="s">
        <v>2821</v>
      </c>
      <c r="C1171" s="30" t="s">
        <v>5866</v>
      </c>
    </row>
    <row r="1172" spans="1:4" ht="19" customHeight="1" x14ac:dyDescent="0.35">
      <c r="A1172" s="22" t="s">
        <v>889</v>
      </c>
      <c r="B1172" s="22" t="s">
        <v>890</v>
      </c>
      <c r="C1172" s="30" t="s">
        <v>5867</v>
      </c>
    </row>
    <row r="1173" spans="1:4" ht="19" customHeight="1" x14ac:dyDescent="0.35">
      <c r="A1173" s="22" t="s">
        <v>891</v>
      </c>
      <c r="B1173" s="22" t="s">
        <v>892</v>
      </c>
      <c r="C1173" s="30" t="s">
        <v>5868</v>
      </c>
    </row>
    <row r="1174" spans="1:4" ht="19" customHeight="1" x14ac:dyDescent="0.35">
      <c r="A1174" s="22" t="s">
        <v>893</v>
      </c>
      <c r="B1174" s="22" t="s">
        <v>10287</v>
      </c>
      <c r="C1174" s="30" t="s">
        <v>5869</v>
      </c>
    </row>
    <row r="1175" spans="1:4" ht="19" customHeight="1" x14ac:dyDescent="0.35">
      <c r="A1175" s="22" t="s">
        <v>894</v>
      </c>
      <c r="B1175" s="22" t="s">
        <v>10921</v>
      </c>
      <c r="C1175" s="30" t="s">
        <v>5870</v>
      </c>
    </row>
    <row r="1176" spans="1:4" ht="19" customHeight="1" x14ac:dyDescent="0.35">
      <c r="A1176" s="22" t="s">
        <v>7732</v>
      </c>
      <c r="B1176" s="22" t="s">
        <v>8409</v>
      </c>
      <c r="C1176" s="30" t="s">
        <v>7731</v>
      </c>
    </row>
    <row r="1177" spans="1:4" ht="19" customHeight="1" x14ac:dyDescent="0.35">
      <c r="A1177" s="22" t="s">
        <v>7076</v>
      </c>
      <c r="B1177" s="22" t="s">
        <v>7331</v>
      </c>
      <c r="C1177" s="30" t="s">
        <v>7268</v>
      </c>
    </row>
    <row r="1178" spans="1:4" ht="19" customHeight="1" x14ac:dyDescent="0.35">
      <c r="A1178" s="22" t="s">
        <v>7649</v>
      </c>
      <c r="B1178" s="22" t="s">
        <v>7658</v>
      </c>
      <c r="C1178" s="30" t="s">
        <v>7657</v>
      </c>
    </row>
    <row r="1179" spans="1:4" ht="19" customHeight="1" x14ac:dyDescent="0.35">
      <c r="A1179" s="28" t="s">
        <v>9201</v>
      </c>
      <c r="B1179" s="22" t="s">
        <v>9199</v>
      </c>
      <c r="C1179" s="30" t="s">
        <v>9200</v>
      </c>
    </row>
    <row r="1180" spans="1:4" ht="19" customHeight="1" x14ac:dyDescent="0.35">
      <c r="A1180" s="22" t="s">
        <v>895</v>
      </c>
      <c r="B1180" s="22" t="s">
        <v>896</v>
      </c>
      <c r="C1180" s="30" t="s">
        <v>5871</v>
      </c>
    </row>
    <row r="1181" spans="1:4" ht="19" customHeight="1" x14ac:dyDescent="0.35">
      <c r="A1181" s="22" t="s">
        <v>898</v>
      </c>
      <c r="B1181" s="22" t="s">
        <v>899</v>
      </c>
      <c r="C1181" s="30" t="s">
        <v>5872</v>
      </c>
    </row>
    <row r="1182" spans="1:4" ht="19" customHeight="1" x14ac:dyDescent="0.35">
      <c r="A1182" s="22" t="s">
        <v>7987</v>
      </c>
      <c r="B1182" s="22" t="s">
        <v>9515</v>
      </c>
      <c r="C1182" s="30" t="s">
        <v>7986</v>
      </c>
      <c r="D1182" s="30" t="s">
        <v>5873</v>
      </c>
    </row>
    <row r="1183" spans="1:4" ht="19" customHeight="1" x14ac:dyDescent="0.35">
      <c r="A1183" s="22" t="s">
        <v>900</v>
      </c>
      <c r="B1183" s="22" t="s">
        <v>8488</v>
      </c>
      <c r="C1183" s="30" t="s">
        <v>5874</v>
      </c>
    </row>
    <row r="1184" spans="1:4" ht="19" customHeight="1" x14ac:dyDescent="0.35">
      <c r="A1184" s="22" t="s">
        <v>901</v>
      </c>
      <c r="B1184" s="22" t="s">
        <v>902</v>
      </c>
      <c r="C1184" s="30" t="s">
        <v>5875</v>
      </c>
    </row>
    <row r="1185" spans="1:4" ht="19" customHeight="1" x14ac:dyDescent="0.35">
      <c r="A1185" s="22" t="s">
        <v>2843</v>
      </c>
      <c r="B1185" s="22" t="s">
        <v>1214</v>
      </c>
      <c r="C1185" s="30" t="s">
        <v>2844</v>
      </c>
    </row>
    <row r="1186" spans="1:4" ht="19" customHeight="1" x14ac:dyDescent="0.35">
      <c r="A1186" s="22" t="s">
        <v>7066</v>
      </c>
      <c r="B1186" s="22" t="s">
        <v>7255</v>
      </c>
      <c r="C1186" s="30" t="s">
        <v>7256</v>
      </c>
    </row>
    <row r="1187" spans="1:4" ht="19" customHeight="1" x14ac:dyDescent="0.35">
      <c r="A1187" s="22" t="s">
        <v>7070</v>
      </c>
      <c r="B1187" s="22" t="s">
        <v>7260</v>
      </c>
      <c r="C1187" s="30" t="s">
        <v>7261</v>
      </c>
    </row>
    <row r="1188" spans="1:4" ht="19" customHeight="1" x14ac:dyDescent="0.35">
      <c r="A1188" s="22" t="s">
        <v>903</v>
      </c>
      <c r="B1188" s="22" t="s">
        <v>904</v>
      </c>
      <c r="C1188" s="30" t="s">
        <v>5876</v>
      </c>
    </row>
    <row r="1189" spans="1:4" ht="19" customHeight="1" x14ac:dyDescent="0.35">
      <c r="A1189" s="22" t="s">
        <v>1056</v>
      </c>
      <c r="B1189" s="22" t="s">
        <v>4281</v>
      </c>
      <c r="C1189" s="30" t="s">
        <v>5877</v>
      </c>
    </row>
    <row r="1190" spans="1:4" ht="19" customHeight="1" x14ac:dyDescent="0.35">
      <c r="A1190" s="22" t="s">
        <v>905</v>
      </c>
      <c r="B1190" s="22" t="s">
        <v>4765</v>
      </c>
      <c r="C1190" s="30" t="s">
        <v>5878</v>
      </c>
    </row>
    <row r="1191" spans="1:4" ht="19" customHeight="1" x14ac:dyDescent="0.35">
      <c r="A1191" s="22" t="s">
        <v>1225</v>
      </c>
      <c r="B1191" s="22" t="s">
        <v>7989</v>
      </c>
      <c r="C1191" s="30" t="s">
        <v>4234</v>
      </c>
    </row>
    <row r="1192" spans="1:4" ht="19" customHeight="1" x14ac:dyDescent="0.35">
      <c r="A1192" s="22" t="s">
        <v>8726</v>
      </c>
      <c r="B1192" s="22" t="s">
        <v>8727</v>
      </c>
      <c r="C1192" s="30" t="s">
        <v>8725</v>
      </c>
    </row>
    <row r="1193" spans="1:4" ht="19" customHeight="1" x14ac:dyDescent="0.35">
      <c r="A1193" s="22" t="s">
        <v>906</v>
      </c>
      <c r="B1193" s="22" t="s">
        <v>11365</v>
      </c>
      <c r="C1193" s="30" t="s">
        <v>5879</v>
      </c>
    </row>
    <row r="1194" spans="1:4" ht="19" customHeight="1" x14ac:dyDescent="0.35">
      <c r="A1194" s="32" t="s">
        <v>4402</v>
      </c>
      <c r="B1194" s="32"/>
    </row>
    <row r="1195" spans="1:4" ht="19" customHeight="1" x14ac:dyDescent="0.35">
      <c r="A1195" s="22" t="s">
        <v>1454</v>
      </c>
      <c r="B1195" s="22" t="s">
        <v>1455</v>
      </c>
      <c r="C1195" s="30" t="s">
        <v>4090</v>
      </c>
    </row>
    <row r="1196" spans="1:4" ht="19" customHeight="1" x14ac:dyDescent="0.35">
      <c r="A1196" s="22" t="s">
        <v>7774</v>
      </c>
      <c r="B1196" s="55" t="s">
        <v>8741</v>
      </c>
      <c r="C1196" s="30" t="s">
        <v>7773</v>
      </c>
    </row>
    <row r="1197" spans="1:4" ht="19" customHeight="1" x14ac:dyDescent="0.35">
      <c r="A1197" s="22" t="s">
        <v>2382</v>
      </c>
      <c r="B1197" s="22" t="s">
        <v>4219</v>
      </c>
      <c r="C1197" s="30" t="s">
        <v>4218</v>
      </c>
    </row>
    <row r="1198" spans="1:4" ht="19" customHeight="1" x14ac:dyDescent="0.35">
      <c r="A1198" s="22" t="s">
        <v>7079</v>
      </c>
      <c r="B1198" s="22" t="s">
        <v>7275</v>
      </c>
      <c r="C1198" s="30" t="s">
        <v>7274</v>
      </c>
    </row>
    <row r="1199" spans="1:4" ht="19" customHeight="1" x14ac:dyDescent="0.35">
      <c r="A1199" s="22" t="s">
        <v>7790</v>
      </c>
      <c r="B1199" s="55" t="s">
        <v>7791</v>
      </c>
      <c r="C1199" s="30" t="s">
        <v>7789</v>
      </c>
    </row>
    <row r="1200" spans="1:4" ht="19" customHeight="1" x14ac:dyDescent="0.35">
      <c r="A1200" s="22" t="s">
        <v>875</v>
      </c>
      <c r="B1200" s="22" t="s">
        <v>4507</v>
      </c>
      <c r="C1200" s="30" t="s">
        <v>5880</v>
      </c>
      <c r="D1200" s="30" t="s">
        <v>10288</v>
      </c>
    </row>
    <row r="1201" spans="1:5" ht="19" customHeight="1" x14ac:dyDescent="0.35">
      <c r="A1201" s="22" t="s">
        <v>877</v>
      </c>
      <c r="B1201" s="22" t="s">
        <v>878</v>
      </c>
      <c r="C1201" s="30" t="s">
        <v>5881</v>
      </c>
    </row>
    <row r="1202" spans="1:5" ht="19" customHeight="1" x14ac:dyDescent="0.35">
      <c r="A1202" s="22" t="s">
        <v>295</v>
      </c>
      <c r="B1202" s="22" t="s">
        <v>8009</v>
      </c>
      <c r="C1202" s="30" t="s">
        <v>5882</v>
      </c>
    </row>
    <row r="1203" spans="1:5" ht="19" customHeight="1" x14ac:dyDescent="0.35">
      <c r="A1203" s="22" t="s">
        <v>886</v>
      </c>
      <c r="B1203" s="22" t="s">
        <v>11052</v>
      </c>
      <c r="C1203" s="30" t="s">
        <v>5883</v>
      </c>
    </row>
    <row r="1204" spans="1:5" ht="19" customHeight="1" x14ac:dyDescent="0.35">
      <c r="A1204" s="22" t="s">
        <v>7655</v>
      </c>
      <c r="B1204" s="22" t="s">
        <v>7664</v>
      </c>
      <c r="C1204" s="30" t="s">
        <v>7663</v>
      </c>
    </row>
    <row r="1205" spans="1:5" ht="19" customHeight="1" x14ac:dyDescent="0.35">
      <c r="A1205" s="32" t="s">
        <v>7293</v>
      </c>
      <c r="B1205" s="32"/>
    </row>
    <row r="1206" spans="1:5" ht="19" customHeight="1" x14ac:dyDescent="0.35">
      <c r="A1206" s="22" t="s">
        <v>359</v>
      </c>
      <c r="B1206" s="22" t="s">
        <v>8410</v>
      </c>
      <c r="C1206" s="30" t="s">
        <v>2850</v>
      </c>
    </row>
    <row r="1207" spans="1:5" ht="19" customHeight="1" x14ac:dyDescent="0.35">
      <c r="A1207" s="22" t="s">
        <v>2240</v>
      </c>
      <c r="B1207" s="22" t="s">
        <v>2241</v>
      </c>
      <c r="C1207" s="30" t="s">
        <v>5884</v>
      </c>
    </row>
    <row r="1208" spans="1:5" ht="19" customHeight="1" x14ac:dyDescent="0.35">
      <c r="A1208" s="22" t="s">
        <v>9773</v>
      </c>
      <c r="B1208" s="102" t="s">
        <v>9784</v>
      </c>
      <c r="C1208" s="30" t="s">
        <v>9775</v>
      </c>
      <c r="D1208" s="103"/>
      <c r="E1208" s="104"/>
    </row>
    <row r="1209" spans="1:5" ht="19" customHeight="1" x14ac:dyDescent="0.35">
      <c r="A1209" s="22" t="s">
        <v>360</v>
      </c>
      <c r="B1209" s="22" t="s">
        <v>361</v>
      </c>
      <c r="C1209" s="30" t="s">
        <v>2851</v>
      </c>
    </row>
    <row r="1210" spans="1:5" ht="19" customHeight="1" x14ac:dyDescent="0.35">
      <c r="A1210" s="22" t="s">
        <v>2385</v>
      </c>
      <c r="B1210" s="22" t="s">
        <v>2386</v>
      </c>
      <c r="C1210" s="30" t="s">
        <v>4222</v>
      </c>
    </row>
    <row r="1211" spans="1:5" ht="19" customHeight="1" x14ac:dyDescent="0.35">
      <c r="A1211" s="22" t="s">
        <v>6896</v>
      </c>
      <c r="B1211" s="22" t="s">
        <v>6897</v>
      </c>
      <c r="C1211" s="30" t="s">
        <v>6895</v>
      </c>
    </row>
    <row r="1212" spans="1:5" ht="19" customHeight="1" x14ac:dyDescent="0.35">
      <c r="A1212" s="22" t="s">
        <v>362</v>
      </c>
      <c r="B1212" s="22" t="s">
        <v>4766</v>
      </c>
      <c r="C1212" s="30" t="s">
        <v>2852</v>
      </c>
    </row>
    <row r="1213" spans="1:5" ht="19" customHeight="1" x14ac:dyDescent="0.35">
      <c r="A1213" s="28" t="s">
        <v>9327</v>
      </c>
      <c r="B1213" s="28" t="s">
        <v>10923</v>
      </c>
      <c r="C1213" s="30" t="s">
        <v>9329</v>
      </c>
    </row>
    <row r="1214" spans="1:5" ht="19" customHeight="1" x14ac:dyDescent="0.35">
      <c r="A1214" s="22" t="s">
        <v>8980</v>
      </c>
      <c r="B1214" s="22" t="s">
        <v>2665</v>
      </c>
      <c r="C1214" s="30" t="s">
        <v>8981</v>
      </c>
    </row>
    <row r="1215" spans="1:5" ht="19" customHeight="1" x14ac:dyDescent="0.35">
      <c r="A1215" s="22" t="s">
        <v>2251</v>
      </c>
      <c r="B1215" s="22" t="s">
        <v>6839</v>
      </c>
      <c r="C1215" s="30" t="s">
        <v>5885</v>
      </c>
    </row>
    <row r="1216" spans="1:5" ht="19" customHeight="1" x14ac:dyDescent="0.35">
      <c r="A1216" s="22" t="s">
        <v>363</v>
      </c>
      <c r="B1216" s="22" t="s">
        <v>7389</v>
      </c>
      <c r="C1216" s="30" t="s">
        <v>2853</v>
      </c>
    </row>
    <row r="1217" spans="1:5" ht="19" customHeight="1" x14ac:dyDescent="0.35">
      <c r="A1217" s="22" t="s">
        <v>364</v>
      </c>
      <c r="B1217" s="22" t="s">
        <v>365</v>
      </c>
      <c r="C1217" s="30" t="s">
        <v>2854</v>
      </c>
    </row>
    <row r="1218" spans="1:5" ht="19" customHeight="1" x14ac:dyDescent="0.35">
      <c r="A1218" s="32" t="s">
        <v>368</v>
      </c>
      <c r="B1218" s="32"/>
    </row>
    <row r="1219" spans="1:5" ht="19" customHeight="1" x14ac:dyDescent="0.35">
      <c r="A1219" s="22" t="s">
        <v>5260</v>
      </c>
      <c r="B1219" s="22" t="s">
        <v>6222</v>
      </c>
      <c r="C1219" s="30" t="s">
        <v>5242</v>
      </c>
    </row>
    <row r="1220" spans="1:5" ht="19" customHeight="1" x14ac:dyDescent="0.35">
      <c r="A1220" s="22" t="s">
        <v>2713</v>
      </c>
      <c r="B1220" s="22" t="s">
        <v>11376</v>
      </c>
      <c r="C1220" s="30" t="s">
        <v>2858</v>
      </c>
    </row>
    <row r="1221" spans="1:5" ht="19" customHeight="1" x14ac:dyDescent="0.35">
      <c r="A1221" s="22" t="s">
        <v>2470</v>
      </c>
      <c r="B1221" s="22" t="s">
        <v>10922</v>
      </c>
      <c r="C1221" s="30" t="s">
        <v>3994</v>
      </c>
    </row>
    <row r="1222" spans="1:5" ht="19" customHeight="1" x14ac:dyDescent="0.35">
      <c r="A1222" s="22" t="s">
        <v>5061</v>
      </c>
      <c r="B1222" s="22" t="s">
        <v>7870</v>
      </c>
      <c r="C1222" s="30" t="s">
        <v>5244</v>
      </c>
    </row>
    <row r="1223" spans="1:5" ht="19" customHeight="1" x14ac:dyDescent="0.35">
      <c r="A1223" s="22" t="s">
        <v>369</v>
      </c>
      <c r="B1223" s="22" t="s">
        <v>370</v>
      </c>
      <c r="C1223" s="30" t="s">
        <v>2859</v>
      </c>
    </row>
    <row r="1224" spans="1:5" ht="19" customHeight="1" x14ac:dyDescent="0.35">
      <c r="A1224" s="22" t="s">
        <v>6261</v>
      </c>
      <c r="B1224" s="22" t="s">
        <v>6262</v>
      </c>
      <c r="C1224" s="30" t="s">
        <v>6260</v>
      </c>
    </row>
    <row r="1225" spans="1:5" ht="19" customHeight="1" x14ac:dyDescent="0.35">
      <c r="A1225" s="22" t="s">
        <v>6271</v>
      </c>
      <c r="B1225" s="22" t="s">
        <v>6272</v>
      </c>
      <c r="C1225" s="30" t="s">
        <v>6270</v>
      </c>
    </row>
    <row r="1226" spans="1:5" ht="19" customHeight="1" x14ac:dyDescent="0.35">
      <c r="A1226" s="28" t="s">
        <v>8608</v>
      </c>
      <c r="B1226" s="22" t="s">
        <v>8609</v>
      </c>
      <c r="C1226" s="30" t="s">
        <v>8607</v>
      </c>
    </row>
    <row r="1227" spans="1:5" ht="19" customHeight="1" x14ac:dyDescent="0.35">
      <c r="A1227" s="22" t="s">
        <v>371</v>
      </c>
      <c r="B1227" s="22" t="s">
        <v>7694</v>
      </c>
      <c r="C1227" s="30" t="s">
        <v>2860</v>
      </c>
    </row>
    <row r="1228" spans="1:5" ht="19" customHeight="1" x14ac:dyDescent="0.35">
      <c r="A1228" s="22" t="s">
        <v>4888</v>
      </c>
      <c r="B1228" s="22" t="s">
        <v>4889</v>
      </c>
      <c r="C1228" s="30" t="s">
        <v>5886</v>
      </c>
    </row>
    <row r="1229" spans="1:5" ht="19" customHeight="1" x14ac:dyDescent="0.35">
      <c r="A1229" s="32" t="s">
        <v>8566</v>
      </c>
      <c r="B1229" s="32"/>
    </row>
    <row r="1230" spans="1:5" ht="19" customHeight="1" x14ac:dyDescent="0.35">
      <c r="A1230" s="22" t="s">
        <v>725</v>
      </c>
      <c r="B1230" s="22" t="s">
        <v>726</v>
      </c>
      <c r="C1230" s="30" t="s">
        <v>2879</v>
      </c>
    </row>
    <row r="1231" spans="1:5" ht="19" customHeight="1" x14ac:dyDescent="0.35">
      <c r="A1231" s="101" t="s">
        <v>9428</v>
      </c>
      <c r="B1231" s="102" t="s">
        <v>9429</v>
      </c>
      <c r="C1231" s="30" t="s">
        <v>9427</v>
      </c>
      <c r="D1231" s="103"/>
      <c r="E1231" s="104"/>
    </row>
    <row r="1232" spans="1:5" ht="19" customHeight="1" x14ac:dyDescent="0.35">
      <c r="A1232" s="22" t="s">
        <v>727</v>
      </c>
      <c r="B1232" s="22" t="s">
        <v>728</v>
      </c>
      <c r="C1232" s="30" t="s">
        <v>2880</v>
      </c>
    </row>
    <row r="1233" spans="1:5" ht="19" customHeight="1" x14ac:dyDescent="0.35">
      <c r="A1233" s="22" t="s">
        <v>5167</v>
      </c>
      <c r="B1233" s="22" t="s">
        <v>5168</v>
      </c>
      <c r="C1233" s="30" t="s">
        <v>5169</v>
      </c>
    </row>
    <row r="1234" spans="1:5" ht="19" customHeight="1" x14ac:dyDescent="0.35">
      <c r="A1234" s="22" t="s">
        <v>729</v>
      </c>
      <c r="B1234" s="22" t="s">
        <v>7698</v>
      </c>
      <c r="C1234" s="30" t="s">
        <v>2881</v>
      </c>
    </row>
    <row r="1235" spans="1:5" ht="19" customHeight="1" x14ac:dyDescent="0.35">
      <c r="A1235" s="22" t="s">
        <v>5107</v>
      </c>
      <c r="B1235" s="22" t="s">
        <v>12547</v>
      </c>
      <c r="C1235" s="30" t="s">
        <v>5108</v>
      </c>
    </row>
    <row r="1236" spans="1:5" ht="19" customHeight="1" x14ac:dyDescent="0.35">
      <c r="A1236" s="28" t="s">
        <v>9653</v>
      </c>
      <c r="B1236" s="28" t="s">
        <v>9656</v>
      </c>
      <c r="C1236" s="30" t="s">
        <v>9655</v>
      </c>
      <c r="D1236" s="103"/>
      <c r="E1236" s="104"/>
    </row>
    <row r="1237" spans="1:5" ht="19" customHeight="1" x14ac:dyDescent="0.35">
      <c r="A1237" s="22" t="s">
        <v>10902</v>
      </c>
      <c r="B1237" s="22" t="s">
        <v>10933</v>
      </c>
      <c r="C1237" s="30" t="s">
        <v>10901</v>
      </c>
    </row>
    <row r="1238" spans="1:5" ht="19" customHeight="1" x14ac:dyDescent="0.35">
      <c r="A1238" s="22" t="s">
        <v>470</v>
      </c>
      <c r="B1238" s="22" t="s">
        <v>2666</v>
      </c>
      <c r="C1238" s="30" t="s">
        <v>5887</v>
      </c>
    </row>
    <row r="1239" spans="1:5" ht="19" customHeight="1" x14ac:dyDescent="0.35">
      <c r="A1239" s="22" t="s">
        <v>731</v>
      </c>
      <c r="B1239" s="22" t="s">
        <v>732</v>
      </c>
      <c r="C1239" s="30" t="s">
        <v>2883</v>
      </c>
    </row>
    <row r="1240" spans="1:5" ht="19" customHeight="1" x14ac:dyDescent="0.35">
      <c r="A1240" s="22" t="s">
        <v>8748</v>
      </c>
      <c r="B1240" s="22" t="s">
        <v>10031</v>
      </c>
      <c r="C1240" s="30" t="s">
        <v>8747</v>
      </c>
    </row>
    <row r="1241" spans="1:5" ht="19" customHeight="1" x14ac:dyDescent="0.35">
      <c r="A1241" s="22" t="s">
        <v>733</v>
      </c>
      <c r="B1241" s="22" t="s">
        <v>12569</v>
      </c>
      <c r="C1241" s="30" t="s">
        <v>5888</v>
      </c>
    </row>
    <row r="1242" spans="1:5" ht="19" customHeight="1" x14ac:dyDescent="0.35">
      <c r="A1242" s="22" t="s">
        <v>734</v>
      </c>
      <c r="B1242" s="22" t="s">
        <v>735</v>
      </c>
      <c r="C1242" s="30" t="s">
        <v>2885</v>
      </c>
    </row>
    <row r="1243" spans="1:5" ht="19" customHeight="1" x14ac:dyDescent="0.35">
      <c r="A1243" s="22" t="s">
        <v>736</v>
      </c>
      <c r="B1243" s="22" t="s">
        <v>4515</v>
      </c>
      <c r="C1243" s="30" t="s">
        <v>2884</v>
      </c>
    </row>
    <row r="1244" spans="1:5" ht="19" customHeight="1" x14ac:dyDescent="0.35">
      <c r="A1244" s="22" t="s">
        <v>7814</v>
      </c>
      <c r="B1244" s="55" t="s">
        <v>10032</v>
      </c>
      <c r="C1244" s="30" t="s">
        <v>7813</v>
      </c>
    </row>
    <row r="1245" spans="1:5" ht="19" customHeight="1" x14ac:dyDescent="0.35">
      <c r="A1245" s="22" t="s">
        <v>7734</v>
      </c>
      <c r="B1245" s="22" t="s">
        <v>7991</v>
      </c>
      <c r="C1245" s="30" t="s">
        <v>7733</v>
      </c>
    </row>
    <row r="1246" spans="1:5" ht="19" customHeight="1" x14ac:dyDescent="0.35">
      <c r="A1246" s="22" t="s">
        <v>737</v>
      </c>
      <c r="B1246" s="22" t="s">
        <v>10966</v>
      </c>
      <c r="C1246" s="30" t="s">
        <v>2886</v>
      </c>
    </row>
    <row r="1247" spans="1:5" ht="19" customHeight="1" x14ac:dyDescent="0.35">
      <c r="A1247" s="22" t="s">
        <v>153</v>
      </c>
      <c r="B1247" s="22" t="s">
        <v>4488</v>
      </c>
      <c r="C1247" s="30" t="s">
        <v>5889</v>
      </c>
      <c r="D1247" s="30" t="s">
        <v>6964</v>
      </c>
    </row>
    <row r="1248" spans="1:5" ht="19" customHeight="1" x14ac:dyDescent="0.35">
      <c r="A1248" s="22" t="s">
        <v>1277</v>
      </c>
      <c r="B1248" s="22" t="s">
        <v>1278</v>
      </c>
      <c r="C1248" s="30" t="s">
        <v>3416</v>
      </c>
      <c r="D1248" s="30" t="s">
        <v>6964</v>
      </c>
    </row>
    <row r="1249" spans="1:5" ht="19" customHeight="1" x14ac:dyDescent="0.35">
      <c r="A1249" s="22" t="s">
        <v>8733</v>
      </c>
      <c r="B1249" s="22" t="s">
        <v>8734</v>
      </c>
      <c r="C1249" s="30" t="s">
        <v>8732</v>
      </c>
    </row>
    <row r="1250" spans="1:5" ht="19" customHeight="1" x14ac:dyDescent="0.35">
      <c r="A1250" s="22" t="s">
        <v>738</v>
      </c>
      <c r="B1250" s="22" t="s">
        <v>2888</v>
      </c>
      <c r="C1250" s="30" t="s">
        <v>2887</v>
      </c>
    </row>
    <row r="1251" spans="1:5" ht="19" customHeight="1" x14ac:dyDescent="0.35">
      <c r="A1251" s="28" t="s">
        <v>9654</v>
      </c>
      <c r="B1251" s="22" t="s">
        <v>9658</v>
      </c>
      <c r="C1251" s="30" t="s">
        <v>9657</v>
      </c>
      <c r="D1251" s="103"/>
      <c r="E1251" s="104"/>
    </row>
    <row r="1252" spans="1:5" ht="19" customHeight="1" x14ac:dyDescent="0.35">
      <c r="A1252" s="22" t="s">
        <v>739</v>
      </c>
      <c r="B1252" s="22" t="s">
        <v>2889</v>
      </c>
      <c r="C1252" s="30" t="s">
        <v>2890</v>
      </c>
    </row>
    <row r="1253" spans="1:5" ht="19" customHeight="1" x14ac:dyDescent="0.35">
      <c r="A1253" s="22" t="s">
        <v>740</v>
      </c>
      <c r="B1253" s="22" t="s">
        <v>6965</v>
      </c>
      <c r="C1253" s="30" t="s">
        <v>2891</v>
      </c>
    </row>
    <row r="1254" spans="1:5" ht="19" customHeight="1" x14ac:dyDescent="0.35">
      <c r="A1254" s="22" t="s">
        <v>741</v>
      </c>
      <c r="B1254" s="22" t="s">
        <v>4542</v>
      </c>
      <c r="C1254" s="30" t="s">
        <v>2892</v>
      </c>
    </row>
    <row r="1255" spans="1:5" ht="19" customHeight="1" x14ac:dyDescent="0.35">
      <c r="A1255" s="22" t="s">
        <v>742</v>
      </c>
      <c r="B1255" s="22" t="s">
        <v>743</v>
      </c>
      <c r="C1255" s="30" t="s">
        <v>2893</v>
      </c>
    </row>
    <row r="1256" spans="1:5" ht="19" customHeight="1" x14ac:dyDescent="0.35">
      <c r="A1256" s="22" t="s">
        <v>744</v>
      </c>
      <c r="B1256" s="22" t="s">
        <v>745</v>
      </c>
      <c r="C1256" s="30" t="s">
        <v>2894</v>
      </c>
    </row>
    <row r="1257" spans="1:5" ht="19" customHeight="1" x14ac:dyDescent="0.35">
      <c r="A1257" s="22" t="s">
        <v>746</v>
      </c>
      <c r="B1257" s="22" t="s">
        <v>2895</v>
      </c>
      <c r="C1257" s="30" t="s">
        <v>2896</v>
      </c>
    </row>
    <row r="1258" spans="1:5" ht="19" customHeight="1" x14ac:dyDescent="0.35">
      <c r="A1258" s="22" t="s">
        <v>749</v>
      </c>
      <c r="B1258" s="22" t="s">
        <v>750</v>
      </c>
      <c r="C1258" s="30" t="s">
        <v>2898</v>
      </c>
    </row>
    <row r="1259" spans="1:5" ht="19" customHeight="1" x14ac:dyDescent="0.35">
      <c r="A1259" s="22" t="s">
        <v>7938</v>
      </c>
      <c r="B1259" s="22" t="s">
        <v>7939</v>
      </c>
      <c r="C1259" s="30" t="s">
        <v>7937</v>
      </c>
    </row>
    <row r="1260" spans="1:5" ht="19" customHeight="1" x14ac:dyDescent="0.35">
      <c r="A1260" s="85" t="s">
        <v>9519</v>
      </c>
      <c r="B1260" s="22" t="s">
        <v>9518</v>
      </c>
      <c r="C1260" s="30" t="s">
        <v>4419</v>
      </c>
    </row>
    <row r="1261" spans="1:5" ht="19" customHeight="1" x14ac:dyDescent="0.35">
      <c r="A1261" s="22" t="s">
        <v>5166</v>
      </c>
      <c r="B1261" s="22" t="s">
        <v>6966</v>
      </c>
      <c r="C1261" s="30" t="s">
        <v>8690</v>
      </c>
    </row>
    <row r="1262" spans="1:5" ht="19" customHeight="1" x14ac:dyDescent="0.35">
      <c r="A1262" s="22" t="s">
        <v>751</v>
      </c>
      <c r="B1262" s="22" t="s">
        <v>752</v>
      </c>
      <c r="C1262" s="30" t="s">
        <v>2899</v>
      </c>
    </row>
    <row r="1263" spans="1:5" ht="19" customHeight="1" x14ac:dyDescent="0.35">
      <c r="A1263" s="22" t="s">
        <v>753</v>
      </c>
      <c r="B1263" s="22" t="s">
        <v>10784</v>
      </c>
      <c r="C1263" s="30" t="s">
        <v>2900</v>
      </c>
    </row>
    <row r="1264" spans="1:5" ht="19" customHeight="1" x14ac:dyDescent="0.35">
      <c r="A1264" s="22" t="s">
        <v>5073</v>
      </c>
      <c r="B1264" s="22" t="s">
        <v>6967</v>
      </c>
      <c r="C1264" s="30" t="s">
        <v>5074</v>
      </c>
    </row>
    <row r="1265" spans="1:4" ht="19" customHeight="1" x14ac:dyDescent="0.35">
      <c r="A1265" s="22" t="s">
        <v>754</v>
      </c>
      <c r="B1265" s="22" t="s">
        <v>755</v>
      </c>
      <c r="C1265" s="30" t="s">
        <v>2901</v>
      </c>
    </row>
    <row r="1266" spans="1:4" ht="19" customHeight="1" x14ac:dyDescent="0.35">
      <c r="A1266" s="22" t="s">
        <v>756</v>
      </c>
      <c r="B1266" s="22" t="s">
        <v>757</v>
      </c>
      <c r="C1266" s="30" t="s">
        <v>2902</v>
      </c>
    </row>
    <row r="1267" spans="1:4" ht="19" customHeight="1" x14ac:dyDescent="0.35">
      <c r="A1267" s="22" t="s">
        <v>758</v>
      </c>
      <c r="B1267" s="22" t="s">
        <v>4818</v>
      </c>
      <c r="C1267" s="30" t="s">
        <v>2903</v>
      </c>
      <c r="D1267" s="6" t="s">
        <v>11789</v>
      </c>
    </row>
    <row r="1268" spans="1:4" ht="19" customHeight="1" x14ac:dyDescent="0.35">
      <c r="A1268" s="22" t="s">
        <v>759</v>
      </c>
      <c r="B1268" s="22" t="s">
        <v>760</v>
      </c>
      <c r="C1268" s="30" t="s">
        <v>2904</v>
      </c>
    </row>
    <row r="1269" spans="1:4" ht="19" customHeight="1" x14ac:dyDescent="0.35">
      <c r="A1269" s="22" t="s">
        <v>761</v>
      </c>
      <c r="B1269" s="22" t="s">
        <v>8414</v>
      </c>
      <c r="C1269" s="30" t="s">
        <v>2905</v>
      </c>
    </row>
    <row r="1270" spans="1:4" ht="19" customHeight="1" x14ac:dyDescent="0.35">
      <c r="A1270" s="22" t="s">
        <v>762</v>
      </c>
      <c r="B1270" s="22" t="s">
        <v>763</v>
      </c>
      <c r="C1270" s="30" t="s">
        <v>2906</v>
      </c>
    </row>
    <row r="1271" spans="1:4" ht="19" customHeight="1" x14ac:dyDescent="0.35">
      <c r="A1271" s="22" t="s">
        <v>764</v>
      </c>
      <c r="B1271" s="22" t="s">
        <v>765</v>
      </c>
      <c r="C1271" s="30" t="s">
        <v>2907</v>
      </c>
    </row>
    <row r="1272" spans="1:4" ht="19" customHeight="1" x14ac:dyDescent="0.35">
      <c r="A1272" s="22" t="s">
        <v>766</v>
      </c>
      <c r="B1272" s="22" t="s">
        <v>7699</v>
      </c>
      <c r="C1272" s="30" t="s">
        <v>2908</v>
      </c>
    </row>
    <row r="1273" spans="1:4" ht="19" customHeight="1" x14ac:dyDescent="0.35">
      <c r="A1273" s="22" t="s">
        <v>5002</v>
      </c>
      <c r="B1273" s="22" t="s">
        <v>9682</v>
      </c>
      <c r="C1273" s="30" t="s">
        <v>6082</v>
      </c>
    </row>
    <row r="1274" spans="1:4" ht="19" customHeight="1" x14ac:dyDescent="0.35">
      <c r="A1274" s="22" t="s">
        <v>767</v>
      </c>
      <c r="B1274" s="22" t="s">
        <v>768</v>
      </c>
      <c r="C1274" s="30" t="s">
        <v>2909</v>
      </c>
    </row>
    <row r="1275" spans="1:4" ht="19" customHeight="1" x14ac:dyDescent="0.35">
      <c r="A1275" s="22" t="s">
        <v>770</v>
      </c>
      <c r="B1275" s="22" t="s">
        <v>4521</v>
      </c>
      <c r="C1275" s="30" t="s">
        <v>2911</v>
      </c>
    </row>
    <row r="1276" spans="1:4" ht="19" customHeight="1" x14ac:dyDescent="0.35">
      <c r="A1276" s="32" t="s">
        <v>8567</v>
      </c>
      <c r="B1276" s="32"/>
    </row>
    <row r="1277" spans="1:4" ht="19" customHeight="1" x14ac:dyDescent="0.35">
      <c r="A1277" s="22" t="s">
        <v>372</v>
      </c>
      <c r="B1277" s="22" t="s">
        <v>373</v>
      </c>
      <c r="C1277" s="30" t="s">
        <v>2861</v>
      </c>
    </row>
    <row r="1278" spans="1:4" ht="19" customHeight="1" x14ac:dyDescent="0.35">
      <c r="A1278" s="22" t="s">
        <v>9845</v>
      </c>
      <c r="B1278" s="22" t="s">
        <v>9846</v>
      </c>
      <c r="C1278" s="30" t="s">
        <v>9844</v>
      </c>
    </row>
    <row r="1279" spans="1:4" ht="19" customHeight="1" x14ac:dyDescent="0.35">
      <c r="A1279" s="22" t="s">
        <v>374</v>
      </c>
      <c r="B1279" s="22" t="s">
        <v>4451</v>
      </c>
      <c r="C1279" s="30" t="s">
        <v>2862</v>
      </c>
    </row>
    <row r="1280" spans="1:4" ht="19" customHeight="1" x14ac:dyDescent="0.35">
      <c r="A1280" s="22" t="s">
        <v>375</v>
      </c>
      <c r="B1280" s="22" t="s">
        <v>4987</v>
      </c>
      <c r="C1280" s="30" t="s">
        <v>2863</v>
      </c>
    </row>
    <row r="1281" spans="1:6" ht="19" customHeight="1" x14ac:dyDescent="0.35">
      <c r="A1281" s="22" t="s">
        <v>6247</v>
      </c>
      <c r="B1281" s="22" t="s">
        <v>6248</v>
      </c>
      <c r="C1281" s="30" t="s">
        <v>6246</v>
      </c>
    </row>
    <row r="1282" spans="1:6" ht="19" customHeight="1" x14ac:dyDescent="0.35">
      <c r="A1282" s="22" t="s">
        <v>376</v>
      </c>
      <c r="B1282" s="22" t="s">
        <v>4448</v>
      </c>
      <c r="C1282" s="30" t="s">
        <v>2864</v>
      </c>
      <c r="F1282" s="42"/>
    </row>
    <row r="1283" spans="1:6" ht="19" customHeight="1" x14ac:dyDescent="0.35">
      <c r="A1283" s="22" t="s">
        <v>934</v>
      </c>
      <c r="B1283" s="22" t="s">
        <v>4767</v>
      </c>
      <c r="C1283" s="30" t="s">
        <v>2865</v>
      </c>
    </row>
    <row r="1284" spans="1:6" ht="19" customHeight="1" x14ac:dyDescent="0.35">
      <c r="A1284" s="22" t="s">
        <v>6774</v>
      </c>
      <c r="B1284" s="22" t="s">
        <v>6775</v>
      </c>
      <c r="C1284" s="30" t="s">
        <v>6773</v>
      </c>
    </row>
    <row r="1285" spans="1:6" ht="19" customHeight="1" x14ac:dyDescent="0.35">
      <c r="A1285" s="22" t="s">
        <v>5151</v>
      </c>
      <c r="B1285" s="22" t="s">
        <v>6772</v>
      </c>
      <c r="C1285" s="30" t="s">
        <v>5150</v>
      </c>
    </row>
    <row r="1286" spans="1:6" ht="19" customHeight="1" x14ac:dyDescent="0.35">
      <c r="A1286" s="22" t="s">
        <v>935</v>
      </c>
      <c r="B1286" s="22" t="s">
        <v>936</v>
      </c>
      <c r="C1286" s="30" t="s">
        <v>2866</v>
      </c>
    </row>
    <row r="1287" spans="1:6" ht="19" customHeight="1" x14ac:dyDescent="0.35">
      <c r="A1287" s="22" t="s">
        <v>937</v>
      </c>
      <c r="B1287" s="22" t="s">
        <v>938</v>
      </c>
      <c r="C1287" s="30" t="s">
        <v>2867</v>
      </c>
    </row>
    <row r="1288" spans="1:6" ht="19" customHeight="1" x14ac:dyDescent="0.35">
      <c r="A1288" s="22" t="s">
        <v>939</v>
      </c>
      <c r="B1288" s="22" t="s">
        <v>4449</v>
      </c>
      <c r="C1288" s="30" t="s">
        <v>2868</v>
      </c>
    </row>
    <row r="1289" spans="1:6" ht="19" customHeight="1" x14ac:dyDescent="0.35">
      <c r="A1289" s="22" t="s">
        <v>2643</v>
      </c>
      <c r="B1289" s="22" t="s">
        <v>2855</v>
      </c>
      <c r="C1289" s="30" t="s">
        <v>2869</v>
      </c>
    </row>
    <row r="1290" spans="1:6" ht="19" customHeight="1" x14ac:dyDescent="0.35">
      <c r="A1290" s="22" t="s">
        <v>940</v>
      </c>
      <c r="B1290" s="22" t="s">
        <v>4450</v>
      </c>
      <c r="C1290" s="30" t="s">
        <v>2870</v>
      </c>
    </row>
    <row r="1291" spans="1:6" s="28" customFormat="1" ht="19" customHeight="1" x14ac:dyDescent="0.35">
      <c r="A1291" s="28" t="s">
        <v>8956</v>
      </c>
      <c r="B1291" s="28" t="s">
        <v>8990</v>
      </c>
      <c r="C1291" s="30" t="s">
        <v>8786</v>
      </c>
      <c r="D1291" s="30" t="s">
        <v>8787</v>
      </c>
    </row>
    <row r="1292" spans="1:6" ht="19" customHeight="1" x14ac:dyDescent="0.35">
      <c r="A1292" s="22" t="s">
        <v>941</v>
      </c>
      <c r="B1292" s="22" t="s">
        <v>942</v>
      </c>
      <c r="C1292" s="30" t="s">
        <v>2871</v>
      </c>
    </row>
    <row r="1293" spans="1:6" ht="19" customHeight="1" x14ac:dyDescent="0.35">
      <c r="A1293" s="22" t="s">
        <v>943</v>
      </c>
      <c r="B1293" s="22" t="s">
        <v>944</v>
      </c>
      <c r="C1293" s="30" t="s">
        <v>2872</v>
      </c>
    </row>
    <row r="1294" spans="1:6" ht="19" customHeight="1" x14ac:dyDescent="0.35">
      <c r="A1294" s="22" t="s">
        <v>715</v>
      </c>
      <c r="B1294" s="22" t="s">
        <v>7830</v>
      </c>
      <c r="C1294" s="30" t="s">
        <v>2873</v>
      </c>
    </row>
    <row r="1295" spans="1:6" ht="19" customHeight="1" x14ac:dyDescent="0.35">
      <c r="A1295" s="22" t="s">
        <v>718</v>
      </c>
      <c r="B1295" s="22" t="s">
        <v>4768</v>
      </c>
      <c r="C1295" s="30" t="s">
        <v>2874</v>
      </c>
    </row>
    <row r="1296" spans="1:6" ht="19" customHeight="1" x14ac:dyDescent="0.35">
      <c r="A1296" s="22" t="s">
        <v>719</v>
      </c>
      <c r="B1296" s="22" t="s">
        <v>4657</v>
      </c>
      <c r="C1296" s="30" t="s">
        <v>2875</v>
      </c>
    </row>
    <row r="1297" spans="1:4" ht="19" customHeight="1" x14ac:dyDescent="0.35">
      <c r="A1297" s="22" t="s">
        <v>720</v>
      </c>
      <c r="B1297" s="22" t="s">
        <v>11603</v>
      </c>
      <c r="C1297" s="30" t="s">
        <v>2876</v>
      </c>
    </row>
    <row r="1298" spans="1:4" ht="19" customHeight="1" x14ac:dyDescent="0.35">
      <c r="A1298" s="22" t="s">
        <v>721</v>
      </c>
      <c r="B1298" s="22" t="s">
        <v>722</v>
      </c>
      <c r="C1298" s="30" t="s">
        <v>2877</v>
      </c>
    </row>
    <row r="1299" spans="1:4" ht="19" customHeight="1" x14ac:dyDescent="0.35">
      <c r="A1299" s="22" t="s">
        <v>723</v>
      </c>
      <c r="B1299" s="22" t="s">
        <v>724</v>
      </c>
      <c r="C1299" s="30" t="s">
        <v>2878</v>
      </c>
    </row>
    <row r="1300" spans="1:4" ht="19" customHeight="1" x14ac:dyDescent="0.35">
      <c r="A1300" s="32" t="s">
        <v>2752</v>
      </c>
      <c r="B1300" s="32"/>
    </row>
    <row r="1301" spans="1:4" ht="19" customHeight="1" x14ac:dyDescent="0.35">
      <c r="A1301" s="22" t="s">
        <v>101</v>
      </c>
      <c r="B1301" s="22" t="s">
        <v>4611</v>
      </c>
      <c r="C1301" s="30" t="s">
        <v>2914</v>
      </c>
    </row>
    <row r="1302" spans="1:4" ht="19" customHeight="1" x14ac:dyDescent="0.35">
      <c r="A1302" s="22" t="s">
        <v>102</v>
      </c>
      <c r="B1302" s="22" t="s">
        <v>8419</v>
      </c>
      <c r="C1302" s="30" t="s">
        <v>2915</v>
      </c>
    </row>
    <row r="1303" spans="1:4" ht="19" customHeight="1" x14ac:dyDescent="0.35">
      <c r="A1303" s="22" t="s">
        <v>5219</v>
      </c>
      <c r="B1303" s="22" t="s">
        <v>6637</v>
      </c>
      <c r="C1303" s="30" t="s">
        <v>5218</v>
      </c>
    </row>
    <row r="1304" spans="1:4" ht="19" customHeight="1" x14ac:dyDescent="0.35">
      <c r="A1304" s="22" t="s">
        <v>103</v>
      </c>
      <c r="B1304" s="22" t="s">
        <v>104</v>
      </c>
      <c r="C1304" s="30" t="s">
        <v>2916</v>
      </c>
    </row>
    <row r="1305" spans="1:4" ht="19" customHeight="1" x14ac:dyDescent="0.35">
      <c r="A1305" s="22" t="s">
        <v>105</v>
      </c>
      <c r="B1305" s="22" t="s">
        <v>10033</v>
      </c>
      <c r="C1305" s="30" t="s">
        <v>2917</v>
      </c>
    </row>
    <row r="1306" spans="1:4" ht="19" customHeight="1" x14ac:dyDescent="0.35">
      <c r="A1306" s="22" t="s">
        <v>106</v>
      </c>
      <c r="B1306" s="22" t="s">
        <v>7992</v>
      </c>
      <c r="C1306" s="30" t="s">
        <v>2918</v>
      </c>
    </row>
    <row r="1307" spans="1:4" ht="19" customHeight="1" x14ac:dyDescent="0.35">
      <c r="A1307" s="22" t="s">
        <v>107</v>
      </c>
      <c r="B1307" s="22" t="s">
        <v>108</v>
      </c>
      <c r="C1307" s="30" t="s">
        <v>2919</v>
      </c>
    </row>
    <row r="1308" spans="1:4" ht="19" customHeight="1" x14ac:dyDescent="0.35">
      <c r="A1308" s="22" t="s">
        <v>913</v>
      </c>
      <c r="B1308" s="22" t="s">
        <v>11602</v>
      </c>
      <c r="C1308" s="30" t="s">
        <v>2921</v>
      </c>
    </row>
    <row r="1309" spans="1:4" ht="19" customHeight="1" x14ac:dyDescent="0.35">
      <c r="A1309" s="22" t="s">
        <v>2042</v>
      </c>
      <c r="B1309" s="22" t="s">
        <v>4279</v>
      </c>
      <c r="C1309" s="30" t="s">
        <v>2923</v>
      </c>
    </row>
    <row r="1310" spans="1:4" ht="19" customHeight="1" x14ac:dyDescent="0.35">
      <c r="A1310" s="22" t="s">
        <v>8763</v>
      </c>
      <c r="B1310" s="22" t="s">
        <v>11053</v>
      </c>
      <c r="C1310" s="80" t="s">
        <v>8762</v>
      </c>
      <c r="D1310" s="79"/>
    </row>
    <row r="1311" spans="1:4" ht="19" customHeight="1" x14ac:dyDescent="0.35">
      <c r="A1311" s="22" t="s">
        <v>112</v>
      </c>
      <c r="B1311" s="22" t="s">
        <v>4503</v>
      </c>
      <c r="C1311" s="30" t="s">
        <v>2924</v>
      </c>
      <c r="D1311" s="30"/>
    </row>
    <row r="1312" spans="1:4" ht="19" customHeight="1" x14ac:dyDescent="0.35">
      <c r="A1312" s="22" t="s">
        <v>2926</v>
      </c>
      <c r="B1312" s="22" t="s">
        <v>113</v>
      </c>
      <c r="C1312" s="30" t="s">
        <v>2925</v>
      </c>
    </row>
    <row r="1313" spans="1:3" ht="19" customHeight="1" x14ac:dyDescent="0.35">
      <c r="A1313" s="22" t="s">
        <v>4794</v>
      </c>
      <c r="B1313" s="22" t="s">
        <v>4795</v>
      </c>
      <c r="C1313" s="30" t="s">
        <v>5890</v>
      </c>
    </row>
    <row r="1314" spans="1:3" ht="19" customHeight="1" x14ac:dyDescent="0.35">
      <c r="A1314" s="32" t="s">
        <v>114</v>
      </c>
      <c r="B1314" s="32"/>
    </row>
    <row r="1315" spans="1:3" ht="19" customHeight="1" x14ac:dyDescent="0.35">
      <c r="A1315" s="22" t="s">
        <v>115</v>
      </c>
      <c r="B1315" s="22" t="s">
        <v>116</v>
      </c>
      <c r="C1315" s="30" t="s">
        <v>2927</v>
      </c>
    </row>
    <row r="1316" spans="1:3" ht="19" customHeight="1" x14ac:dyDescent="0.35">
      <c r="A1316" s="22" t="s">
        <v>117</v>
      </c>
      <c r="B1316" s="22" t="s">
        <v>118</v>
      </c>
      <c r="C1316" s="30" t="s">
        <v>2928</v>
      </c>
    </row>
    <row r="1317" spans="1:3" ht="19" customHeight="1" x14ac:dyDescent="0.35">
      <c r="A1317" s="22" t="s">
        <v>5231</v>
      </c>
      <c r="B1317" s="22" t="s">
        <v>5232</v>
      </c>
      <c r="C1317" s="30" t="s">
        <v>5230</v>
      </c>
    </row>
    <row r="1318" spans="1:3" ht="19" customHeight="1" x14ac:dyDescent="0.35">
      <c r="A1318" s="22" t="s">
        <v>119</v>
      </c>
      <c r="B1318" s="22" t="s">
        <v>2493</v>
      </c>
      <c r="C1318" s="30" t="s">
        <v>2929</v>
      </c>
    </row>
    <row r="1319" spans="1:3" ht="19" customHeight="1" x14ac:dyDescent="0.35">
      <c r="A1319" s="22" t="s">
        <v>2494</v>
      </c>
      <c r="B1319" s="22" t="s">
        <v>11604</v>
      </c>
      <c r="C1319" s="30" t="s">
        <v>2930</v>
      </c>
    </row>
    <row r="1320" spans="1:3" ht="19" customHeight="1" x14ac:dyDescent="0.35">
      <c r="A1320" s="22" t="s">
        <v>2495</v>
      </c>
      <c r="B1320" s="22" t="s">
        <v>6777</v>
      </c>
      <c r="C1320" s="30" t="s">
        <v>5891</v>
      </c>
    </row>
    <row r="1321" spans="1:3" ht="19" customHeight="1" x14ac:dyDescent="0.35">
      <c r="A1321" s="22" t="s">
        <v>2198</v>
      </c>
      <c r="B1321" s="22" t="s">
        <v>4359</v>
      </c>
      <c r="C1321" s="30" t="s">
        <v>3792</v>
      </c>
    </row>
    <row r="1322" spans="1:3" ht="19" customHeight="1" x14ac:dyDescent="0.35">
      <c r="A1322" s="22" t="s">
        <v>2496</v>
      </c>
      <c r="B1322" s="22" t="s">
        <v>8136</v>
      </c>
      <c r="C1322" s="30" t="s">
        <v>2931</v>
      </c>
    </row>
    <row r="1323" spans="1:3" ht="19" customHeight="1" x14ac:dyDescent="0.35">
      <c r="A1323" s="22" t="s">
        <v>8415</v>
      </c>
      <c r="B1323" s="22" t="s">
        <v>8746</v>
      </c>
      <c r="C1323" s="30" t="s">
        <v>5892</v>
      </c>
    </row>
    <row r="1324" spans="1:3" ht="19" customHeight="1" x14ac:dyDescent="0.35">
      <c r="A1324" s="22" t="s">
        <v>2497</v>
      </c>
      <c r="B1324" s="22" t="s">
        <v>2498</v>
      </c>
      <c r="C1324" s="30" t="s">
        <v>2932</v>
      </c>
    </row>
    <row r="1325" spans="1:3" ht="19" customHeight="1" x14ac:dyDescent="0.35">
      <c r="A1325" s="22" t="s">
        <v>4901</v>
      </c>
      <c r="B1325" s="22" t="s">
        <v>4927</v>
      </c>
      <c r="C1325" s="30" t="s">
        <v>4926</v>
      </c>
    </row>
    <row r="1326" spans="1:3" ht="19" customHeight="1" x14ac:dyDescent="0.35">
      <c r="A1326" s="22" t="s">
        <v>256</v>
      </c>
      <c r="B1326" s="22" t="s">
        <v>5162</v>
      </c>
      <c r="C1326" s="30" t="s">
        <v>3461</v>
      </c>
    </row>
    <row r="1327" spans="1:3" ht="19" customHeight="1" x14ac:dyDescent="0.35">
      <c r="A1327" s="22" t="s">
        <v>8982</v>
      </c>
      <c r="B1327" s="22" t="s">
        <v>2499</v>
      </c>
      <c r="C1327" s="30" t="s">
        <v>2933</v>
      </c>
    </row>
    <row r="1328" spans="1:3" ht="19" customHeight="1" x14ac:dyDescent="0.35">
      <c r="A1328" s="22" t="s">
        <v>2500</v>
      </c>
      <c r="B1328" s="22" t="s">
        <v>4546</v>
      </c>
      <c r="C1328" s="30" t="s">
        <v>2934</v>
      </c>
    </row>
    <row r="1329" spans="1:3" ht="19" customHeight="1" x14ac:dyDescent="0.35">
      <c r="A1329" s="22" t="s">
        <v>2501</v>
      </c>
      <c r="B1329" s="22" t="s">
        <v>2502</v>
      </c>
      <c r="C1329" s="30" t="s">
        <v>2935</v>
      </c>
    </row>
    <row r="1330" spans="1:3" ht="19" customHeight="1" x14ac:dyDescent="0.35">
      <c r="A1330" s="22" t="s">
        <v>2503</v>
      </c>
      <c r="B1330" s="22" t="s">
        <v>9683</v>
      </c>
      <c r="C1330" s="30" t="s">
        <v>2936</v>
      </c>
    </row>
    <row r="1331" spans="1:3" ht="19" customHeight="1" x14ac:dyDescent="0.35">
      <c r="A1331" s="22" t="s">
        <v>2579</v>
      </c>
      <c r="B1331" s="22" t="s">
        <v>2580</v>
      </c>
      <c r="C1331" s="30" t="s">
        <v>5398</v>
      </c>
    </row>
    <row r="1332" spans="1:3" ht="19" customHeight="1" x14ac:dyDescent="0.35">
      <c r="A1332" s="22" t="s">
        <v>7767</v>
      </c>
      <c r="B1332" s="55" t="s">
        <v>7768</v>
      </c>
      <c r="C1332" s="30" t="s">
        <v>7766</v>
      </c>
    </row>
    <row r="1333" spans="1:3" ht="19" customHeight="1" x14ac:dyDescent="0.35">
      <c r="A1333" s="22" t="s">
        <v>2828</v>
      </c>
      <c r="B1333" s="22" t="s">
        <v>4454</v>
      </c>
      <c r="C1333" s="30" t="s">
        <v>2829</v>
      </c>
    </row>
    <row r="1334" spans="1:3" ht="19" customHeight="1" x14ac:dyDescent="0.35">
      <c r="A1334" s="22" t="s">
        <v>4827</v>
      </c>
      <c r="B1334" s="22" t="s">
        <v>4826</v>
      </c>
      <c r="C1334" s="30" t="s">
        <v>5893</v>
      </c>
    </row>
    <row r="1335" spans="1:3" ht="19" customHeight="1" x14ac:dyDescent="0.35">
      <c r="A1335" s="22" t="s">
        <v>2757</v>
      </c>
      <c r="B1335" s="22" t="s">
        <v>2758</v>
      </c>
      <c r="C1335" s="30" t="s">
        <v>5894</v>
      </c>
    </row>
    <row r="1336" spans="1:3" ht="19" customHeight="1" x14ac:dyDescent="0.35">
      <c r="A1336" s="22" t="s">
        <v>4830</v>
      </c>
      <c r="B1336" s="22" t="s">
        <v>11054</v>
      </c>
      <c r="C1336" s="30" t="s">
        <v>5895</v>
      </c>
    </row>
    <row r="1337" spans="1:3" ht="19" customHeight="1" x14ac:dyDescent="0.35">
      <c r="A1337" s="22" t="s">
        <v>2504</v>
      </c>
      <c r="B1337" s="22" t="s">
        <v>2938</v>
      </c>
      <c r="C1337" s="30" t="s">
        <v>2937</v>
      </c>
    </row>
    <row r="1338" spans="1:3" ht="19" customHeight="1" x14ac:dyDescent="0.35">
      <c r="A1338" s="22" t="s">
        <v>2835</v>
      </c>
      <c r="B1338" s="22" t="s">
        <v>4453</v>
      </c>
      <c r="C1338" s="30" t="s">
        <v>2836</v>
      </c>
    </row>
    <row r="1339" spans="1:3" ht="19" customHeight="1" x14ac:dyDescent="0.35">
      <c r="A1339" s="22" t="s">
        <v>2505</v>
      </c>
      <c r="B1339" s="22" t="s">
        <v>9213</v>
      </c>
      <c r="C1339" s="30" t="s">
        <v>2939</v>
      </c>
    </row>
    <row r="1340" spans="1:3" ht="19" customHeight="1" x14ac:dyDescent="0.35">
      <c r="A1340" s="22" t="s">
        <v>8673</v>
      </c>
      <c r="B1340" s="22" t="s">
        <v>8795</v>
      </c>
      <c r="C1340" s="30" t="s">
        <v>8794</v>
      </c>
    </row>
    <row r="1341" spans="1:3" ht="19" customHeight="1" x14ac:dyDescent="0.35">
      <c r="A1341" s="22" t="s">
        <v>2506</v>
      </c>
      <c r="B1341" s="22" t="s">
        <v>2507</v>
      </c>
      <c r="C1341" s="30" t="s">
        <v>2940</v>
      </c>
    </row>
    <row r="1342" spans="1:3" ht="19" customHeight="1" x14ac:dyDescent="0.35">
      <c r="A1342" s="32" t="s">
        <v>2508</v>
      </c>
      <c r="B1342" s="32"/>
    </row>
    <row r="1343" spans="1:3" ht="19" customHeight="1" x14ac:dyDescent="0.35">
      <c r="A1343" s="22" t="s">
        <v>2509</v>
      </c>
      <c r="B1343" s="22" t="s">
        <v>2510</v>
      </c>
      <c r="C1343" s="30" t="s">
        <v>2941</v>
      </c>
    </row>
    <row r="1344" spans="1:3" ht="19" customHeight="1" x14ac:dyDescent="0.35">
      <c r="A1344" s="22" t="s">
        <v>963</v>
      </c>
      <c r="B1344" s="22" t="s">
        <v>8074</v>
      </c>
      <c r="C1344" s="30" t="s">
        <v>3955</v>
      </c>
    </row>
    <row r="1345" spans="1:3" ht="19" customHeight="1" x14ac:dyDescent="0.35">
      <c r="A1345" s="22" t="s">
        <v>6102</v>
      </c>
      <c r="B1345" s="22" t="s">
        <v>6103</v>
      </c>
      <c r="C1345" s="30" t="s">
        <v>6101</v>
      </c>
    </row>
    <row r="1346" spans="1:3" ht="19" customHeight="1" x14ac:dyDescent="0.35">
      <c r="A1346" s="22" t="s">
        <v>2512</v>
      </c>
      <c r="B1346" s="22" t="s">
        <v>4672</v>
      </c>
      <c r="C1346" s="30" t="s">
        <v>2943</v>
      </c>
    </row>
    <row r="1347" spans="1:3" ht="19" customHeight="1" x14ac:dyDescent="0.35">
      <c r="A1347" s="28" t="s">
        <v>10041</v>
      </c>
      <c r="B1347" s="22" t="s">
        <v>10850</v>
      </c>
      <c r="C1347" s="30" t="s">
        <v>10100</v>
      </c>
    </row>
    <row r="1348" spans="1:3" ht="19" customHeight="1" x14ac:dyDescent="0.35">
      <c r="A1348" s="22" t="s">
        <v>2513</v>
      </c>
      <c r="B1348" s="22" t="s">
        <v>2514</v>
      </c>
      <c r="C1348" s="30" t="s">
        <v>2944</v>
      </c>
    </row>
    <row r="1349" spans="1:3" ht="19" customHeight="1" x14ac:dyDescent="0.35">
      <c r="A1349" s="32" t="s">
        <v>4321</v>
      </c>
      <c r="B1349" s="32"/>
    </row>
    <row r="1350" spans="1:3" ht="19" customHeight="1" x14ac:dyDescent="0.35">
      <c r="A1350" s="22" t="s">
        <v>8222</v>
      </c>
      <c r="B1350" s="22" t="s">
        <v>8075</v>
      </c>
      <c r="C1350" s="30" t="s">
        <v>6074</v>
      </c>
    </row>
    <row r="1351" spans="1:3" ht="19" customHeight="1" x14ac:dyDescent="0.35">
      <c r="A1351" s="22" t="s">
        <v>4973</v>
      </c>
      <c r="B1351" s="22" t="s">
        <v>5036</v>
      </c>
      <c r="C1351" s="30" t="s">
        <v>4974</v>
      </c>
    </row>
    <row r="1352" spans="1:3" ht="19" customHeight="1" x14ac:dyDescent="0.35">
      <c r="A1352" s="22" t="s">
        <v>3524</v>
      </c>
      <c r="B1352" s="22" t="s">
        <v>11940</v>
      </c>
      <c r="C1352" s="30" t="s">
        <v>3523</v>
      </c>
    </row>
    <row r="1353" spans="1:3" ht="19" customHeight="1" x14ac:dyDescent="0.35">
      <c r="A1353" s="22" t="s">
        <v>321</v>
      </c>
      <c r="B1353" s="22" t="s">
        <v>322</v>
      </c>
      <c r="C1353" s="30" t="s">
        <v>3525</v>
      </c>
    </row>
    <row r="1354" spans="1:3" ht="19" customHeight="1" x14ac:dyDescent="0.35">
      <c r="A1354" s="22" t="s">
        <v>323</v>
      </c>
      <c r="B1354" s="22" t="s">
        <v>324</v>
      </c>
      <c r="C1354" s="30" t="s">
        <v>3526</v>
      </c>
    </row>
    <row r="1355" spans="1:3" ht="19" customHeight="1" x14ac:dyDescent="0.35">
      <c r="A1355" s="22" t="s">
        <v>2518</v>
      </c>
      <c r="B1355" s="22" t="s">
        <v>7354</v>
      </c>
      <c r="C1355" s="30" t="s">
        <v>2948</v>
      </c>
    </row>
    <row r="1356" spans="1:3" ht="19" customHeight="1" x14ac:dyDescent="0.35">
      <c r="A1356" s="22" t="s">
        <v>2519</v>
      </c>
      <c r="B1356" s="22" t="s">
        <v>2520</v>
      </c>
      <c r="C1356" s="30" t="s">
        <v>2949</v>
      </c>
    </row>
    <row r="1357" spans="1:3" ht="19" customHeight="1" x14ac:dyDescent="0.35">
      <c r="A1357" s="22" t="s">
        <v>325</v>
      </c>
      <c r="B1357" s="22" t="s">
        <v>3000</v>
      </c>
      <c r="C1357" s="30" t="s">
        <v>5896</v>
      </c>
    </row>
    <row r="1358" spans="1:3" ht="19" customHeight="1" x14ac:dyDescent="0.35">
      <c r="A1358" s="22" t="s">
        <v>326</v>
      </c>
      <c r="B1358" s="22" t="s">
        <v>3001</v>
      </c>
      <c r="C1358" s="30" t="s">
        <v>5897</v>
      </c>
    </row>
    <row r="1359" spans="1:3" ht="19" customHeight="1" x14ac:dyDescent="0.35">
      <c r="A1359" s="22" t="s">
        <v>6638</v>
      </c>
      <c r="B1359" s="22" t="s">
        <v>6762</v>
      </c>
      <c r="C1359" s="30" t="s">
        <v>6639</v>
      </c>
    </row>
    <row r="1360" spans="1:3" ht="19" customHeight="1" x14ac:dyDescent="0.35">
      <c r="A1360" s="22" t="s">
        <v>7679</v>
      </c>
      <c r="B1360" s="22" t="s">
        <v>7681</v>
      </c>
      <c r="C1360" s="30" t="s">
        <v>7680</v>
      </c>
    </row>
    <row r="1361" spans="1:3" ht="19" customHeight="1" x14ac:dyDescent="0.35">
      <c r="A1361" s="22" t="s">
        <v>5182</v>
      </c>
      <c r="B1361" s="22" t="s">
        <v>6978</v>
      </c>
      <c r="C1361" s="30" t="s">
        <v>5181</v>
      </c>
    </row>
    <row r="1362" spans="1:3" ht="19" customHeight="1" x14ac:dyDescent="0.35">
      <c r="A1362" s="22" t="s">
        <v>2521</v>
      </c>
      <c r="B1362" s="22" t="s">
        <v>2951</v>
      </c>
      <c r="C1362" s="30" t="s">
        <v>2950</v>
      </c>
    </row>
    <row r="1363" spans="1:3" ht="19" customHeight="1" x14ac:dyDescent="0.35">
      <c r="A1363" s="22" t="s">
        <v>328</v>
      </c>
      <c r="B1363" s="22" t="s">
        <v>11055</v>
      </c>
      <c r="C1363" s="30" t="s">
        <v>3528</v>
      </c>
    </row>
    <row r="1364" spans="1:3" ht="19" customHeight="1" x14ac:dyDescent="0.35">
      <c r="A1364" s="22" t="s">
        <v>3363</v>
      </c>
      <c r="B1364" s="22" t="s">
        <v>3364</v>
      </c>
      <c r="C1364" s="30" t="s">
        <v>5898</v>
      </c>
    </row>
    <row r="1365" spans="1:3" ht="19" customHeight="1" x14ac:dyDescent="0.35">
      <c r="A1365" s="22" t="s">
        <v>331</v>
      </c>
      <c r="B1365" s="22" t="s">
        <v>332</v>
      </c>
      <c r="C1365" s="30" t="s">
        <v>5899</v>
      </c>
    </row>
    <row r="1366" spans="1:3" ht="19" customHeight="1" x14ac:dyDescent="0.35">
      <c r="A1366" s="22" t="s">
        <v>333</v>
      </c>
      <c r="B1366" s="22" t="s">
        <v>3531</v>
      </c>
      <c r="C1366" s="30" t="s">
        <v>3530</v>
      </c>
    </row>
    <row r="1367" spans="1:3" ht="19" customHeight="1" x14ac:dyDescent="0.35">
      <c r="A1367" s="22" t="s">
        <v>5258</v>
      </c>
      <c r="B1367" s="22" t="s">
        <v>6088</v>
      </c>
      <c r="C1367" s="30" t="s">
        <v>5250</v>
      </c>
    </row>
    <row r="1368" spans="1:3" ht="19" customHeight="1" x14ac:dyDescent="0.35">
      <c r="A1368" s="22" t="s">
        <v>335</v>
      </c>
      <c r="B1368" s="22" t="s">
        <v>8137</v>
      </c>
      <c r="C1368" s="30" t="s">
        <v>3532</v>
      </c>
    </row>
    <row r="1369" spans="1:3" ht="19" customHeight="1" x14ac:dyDescent="0.35">
      <c r="A1369" s="22" t="s">
        <v>2522</v>
      </c>
      <c r="B1369" s="22" t="s">
        <v>2523</v>
      </c>
      <c r="C1369" s="30" t="s">
        <v>2952</v>
      </c>
    </row>
    <row r="1370" spans="1:3" ht="19" customHeight="1" x14ac:dyDescent="0.35">
      <c r="A1370" s="22" t="s">
        <v>2524</v>
      </c>
      <c r="B1370" s="22" t="s">
        <v>2525</v>
      </c>
      <c r="C1370" s="30" t="s">
        <v>2953</v>
      </c>
    </row>
    <row r="1371" spans="1:3" ht="19" customHeight="1" x14ac:dyDescent="0.35">
      <c r="A1371" s="22" t="s">
        <v>1912</v>
      </c>
      <c r="B1371" s="22" t="s">
        <v>3534</v>
      </c>
      <c r="C1371" s="30" t="s">
        <v>3533</v>
      </c>
    </row>
    <row r="1372" spans="1:3" ht="19" customHeight="1" x14ac:dyDescent="0.35">
      <c r="A1372" s="22" t="s">
        <v>2526</v>
      </c>
      <c r="B1372" s="22" t="s">
        <v>2527</v>
      </c>
      <c r="C1372" s="30" t="s">
        <v>2954</v>
      </c>
    </row>
    <row r="1373" spans="1:3" ht="19" customHeight="1" x14ac:dyDescent="0.35">
      <c r="A1373" s="22" t="s">
        <v>1913</v>
      </c>
      <c r="B1373" s="22" t="s">
        <v>3536</v>
      </c>
      <c r="C1373" s="30" t="s">
        <v>3535</v>
      </c>
    </row>
    <row r="1374" spans="1:3" ht="19" customHeight="1" x14ac:dyDescent="0.35">
      <c r="A1374" s="22" t="s">
        <v>1914</v>
      </c>
      <c r="B1374" s="22" t="s">
        <v>7625</v>
      </c>
      <c r="C1374" s="30" t="s">
        <v>3537</v>
      </c>
    </row>
    <row r="1375" spans="1:3" ht="19" customHeight="1" x14ac:dyDescent="0.35">
      <c r="A1375" s="22" t="s">
        <v>1221</v>
      </c>
      <c r="B1375" s="22" t="s">
        <v>356</v>
      </c>
      <c r="C1375" s="30" t="s">
        <v>2967</v>
      </c>
    </row>
    <row r="1376" spans="1:3" ht="19" customHeight="1" x14ac:dyDescent="0.35">
      <c r="A1376" s="22" t="s">
        <v>2528</v>
      </c>
      <c r="B1376" s="22" t="s">
        <v>2529</v>
      </c>
      <c r="C1376" s="30" t="s">
        <v>2955</v>
      </c>
    </row>
    <row r="1377" spans="1:3" ht="19" customHeight="1" x14ac:dyDescent="0.35">
      <c r="A1377" s="22" t="s">
        <v>1915</v>
      </c>
      <c r="B1377" s="22" t="s">
        <v>1916</v>
      </c>
      <c r="C1377" s="30" t="s">
        <v>3538</v>
      </c>
    </row>
    <row r="1378" spans="1:3" ht="19" customHeight="1" x14ac:dyDescent="0.35">
      <c r="A1378" s="22" t="s">
        <v>1917</v>
      </c>
      <c r="B1378" s="22" t="s">
        <v>3540</v>
      </c>
      <c r="C1378" s="30" t="s">
        <v>3539</v>
      </c>
    </row>
    <row r="1379" spans="1:3" ht="19" customHeight="1" x14ac:dyDescent="0.35">
      <c r="A1379" s="22" t="s">
        <v>2530</v>
      </c>
      <c r="B1379" s="22" t="s">
        <v>2957</v>
      </c>
      <c r="C1379" s="30" t="s">
        <v>2956</v>
      </c>
    </row>
    <row r="1380" spans="1:3" ht="19" customHeight="1" x14ac:dyDescent="0.35">
      <c r="A1380" s="22" t="s">
        <v>6205</v>
      </c>
      <c r="B1380" s="22" t="s">
        <v>10035</v>
      </c>
      <c r="C1380" s="30" t="s">
        <v>6204</v>
      </c>
    </row>
    <row r="1381" spans="1:3" ht="19" customHeight="1" x14ac:dyDescent="0.35">
      <c r="A1381" s="22" t="s">
        <v>1919</v>
      </c>
      <c r="B1381" s="22" t="s">
        <v>9216</v>
      </c>
      <c r="C1381" s="30" t="s">
        <v>5900</v>
      </c>
    </row>
    <row r="1382" spans="1:3" ht="19" customHeight="1" x14ac:dyDescent="0.35">
      <c r="A1382" s="22" t="s">
        <v>1920</v>
      </c>
      <c r="B1382" s="22" t="s">
        <v>1921</v>
      </c>
      <c r="C1382" s="30" t="s">
        <v>3541</v>
      </c>
    </row>
    <row r="1383" spans="1:3" ht="19" customHeight="1" x14ac:dyDescent="0.35">
      <c r="A1383" s="22" t="s">
        <v>1923</v>
      </c>
      <c r="B1383" s="22" t="s">
        <v>334</v>
      </c>
      <c r="C1383" s="30" t="s">
        <v>3542</v>
      </c>
    </row>
    <row r="1384" spans="1:3" ht="19" customHeight="1" x14ac:dyDescent="0.35">
      <c r="A1384" s="22" t="s">
        <v>2722</v>
      </c>
      <c r="B1384" s="22" t="s">
        <v>10889</v>
      </c>
      <c r="C1384" s="30" t="s">
        <v>3646</v>
      </c>
    </row>
    <row r="1385" spans="1:3" ht="19" customHeight="1" x14ac:dyDescent="0.35">
      <c r="A1385" s="22" t="s">
        <v>1924</v>
      </c>
      <c r="B1385" s="22" t="s">
        <v>2652</v>
      </c>
      <c r="C1385" s="30" t="s">
        <v>3543</v>
      </c>
    </row>
    <row r="1386" spans="1:3" ht="19" customHeight="1" x14ac:dyDescent="0.35">
      <c r="A1386" s="22" t="s">
        <v>1925</v>
      </c>
      <c r="B1386" s="22" t="s">
        <v>1926</v>
      </c>
      <c r="C1386" s="30" t="s">
        <v>5901</v>
      </c>
    </row>
    <row r="1387" spans="1:3" ht="19" customHeight="1" x14ac:dyDescent="0.35">
      <c r="A1387" s="22" t="s">
        <v>1927</v>
      </c>
      <c r="B1387" s="22" t="s">
        <v>1928</v>
      </c>
      <c r="C1387" s="30" t="s">
        <v>3544</v>
      </c>
    </row>
    <row r="1388" spans="1:3" ht="19" customHeight="1" x14ac:dyDescent="0.35">
      <c r="A1388" s="22" t="s">
        <v>2531</v>
      </c>
      <c r="B1388" s="22" t="s">
        <v>2532</v>
      </c>
      <c r="C1388" s="30" t="s">
        <v>2958</v>
      </c>
    </row>
    <row r="1389" spans="1:3" ht="19" customHeight="1" x14ac:dyDescent="0.35">
      <c r="A1389" s="22" t="s">
        <v>3546</v>
      </c>
      <c r="B1389" s="22" t="s">
        <v>3547</v>
      </c>
      <c r="C1389" s="30" t="s">
        <v>3545</v>
      </c>
    </row>
    <row r="1390" spans="1:3" ht="19" customHeight="1" x14ac:dyDescent="0.35">
      <c r="A1390" s="22" t="s">
        <v>2560</v>
      </c>
      <c r="B1390" s="22" t="s">
        <v>4970</v>
      </c>
      <c r="C1390" s="30" t="s">
        <v>2980</v>
      </c>
    </row>
    <row r="1391" spans="1:3" ht="19" customHeight="1" x14ac:dyDescent="0.35">
      <c r="A1391" s="22" t="s">
        <v>1929</v>
      </c>
      <c r="B1391" s="22" t="s">
        <v>8002</v>
      </c>
      <c r="C1391" s="30" t="s">
        <v>5902</v>
      </c>
    </row>
    <row r="1392" spans="1:3" ht="19" customHeight="1" x14ac:dyDescent="0.35">
      <c r="A1392" s="22" t="s">
        <v>6352</v>
      </c>
      <c r="B1392" s="22" t="s">
        <v>6353</v>
      </c>
      <c r="C1392" s="30" t="s">
        <v>6351</v>
      </c>
    </row>
    <row r="1393" spans="1:4" ht="19" customHeight="1" x14ac:dyDescent="0.35">
      <c r="A1393" s="22" t="s">
        <v>1930</v>
      </c>
      <c r="B1393" s="22" t="s">
        <v>4771</v>
      </c>
      <c r="C1393" s="30" t="s">
        <v>3548</v>
      </c>
    </row>
    <row r="1394" spans="1:4" ht="19" customHeight="1" x14ac:dyDescent="0.35">
      <c r="A1394" s="22" t="s">
        <v>2533</v>
      </c>
      <c r="B1394" s="22" t="s">
        <v>10096</v>
      </c>
      <c r="C1394" s="30" t="s">
        <v>2959</v>
      </c>
    </row>
    <row r="1395" spans="1:4" ht="19" customHeight="1" x14ac:dyDescent="0.35">
      <c r="A1395" s="22" t="s">
        <v>3550</v>
      </c>
      <c r="B1395" s="22" t="s">
        <v>3552</v>
      </c>
      <c r="C1395" s="30" t="s">
        <v>3551</v>
      </c>
    </row>
    <row r="1396" spans="1:4" ht="19" customHeight="1" x14ac:dyDescent="0.35">
      <c r="A1396" s="22" t="s">
        <v>1932</v>
      </c>
      <c r="B1396" s="22" t="s">
        <v>1933</v>
      </c>
      <c r="C1396" s="30" t="s">
        <v>3553</v>
      </c>
    </row>
    <row r="1397" spans="1:4" ht="19" customHeight="1" x14ac:dyDescent="0.35">
      <c r="A1397" s="32" t="s">
        <v>4260</v>
      </c>
      <c r="B1397" s="32"/>
    </row>
    <row r="1398" spans="1:4" ht="19" customHeight="1" x14ac:dyDescent="0.35">
      <c r="A1398" s="22" t="s">
        <v>2534</v>
      </c>
      <c r="B1398" s="22" t="s">
        <v>6684</v>
      </c>
      <c r="C1398" s="30" t="s">
        <v>2960</v>
      </c>
    </row>
    <row r="1399" spans="1:4" ht="19" customHeight="1" x14ac:dyDescent="0.35">
      <c r="A1399" s="22" t="s">
        <v>2535</v>
      </c>
      <c r="B1399" s="22" t="s">
        <v>7780</v>
      </c>
      <c r="C1399" s="30" t="s">
        <v>2961</v>
      </c>
    </row>
    <row r="1400" spans="1:4" ht="19" customHeight="1" x14ac:dyDescent="0.35">
      <c r="A1400" s="22" t="s">
        <v>458</v>
      </c>
      <c r="B1400" s="22" t="s">
        <v>9221</v>
      </c>
      <c r="C1400" s="30" t="s">
        <v>5903</v>
      </c>
    </row>
    <row r="1401" spans="1:4" ht="19" customHeight="1" x14ac:dyDescent="0.35">
      <c r="A1401" s="22" t="s">
        <v>2536</v>
      </c>
      <c r="B1401" s="22" t="s">
        <v>8003</v>
      </c>
      <c r="C1401" s="30" t="s">
        <v>2962</v>
      </c>
    </row>
    <row r="1402" spans="1:4" ht="19" customHeight="1" x14ac:dyDescent="0.35">
      <c r="A1402" s="22" t="s">
        <v>2539</v>
      </c>
      <c r="B1402" s="22" t="s">
        <v>6291</v>
      </c>
      <c r="C1402" s="30" t="s">
        <v>2964</v>
      </c>
    </row>
    <row r="1403" spans="1:4" ht="19" customHeight="1" x14ac:dyDescent="0.35">
      <c r="A1403" s="22" t="s">
        <v>2537</v>
      </c>
      <c r="B1403" s="22" t="s">
        <v>2538</v>
      </c>
      <c r="C1403" s="30" t="s">
        <v>2963</v>
      </c>
    </row>
    <row r="1404" spans="1:4" ht="19" customHeight="1" x14ac:dyDescent="0.35">
      <c r="A1404" s="22" t="s">
        <v>2540</v>
      </c>
      <c r="B1404" s="22" t="s">
        <v>9223</v>
      </c>
      <c r="C1404" s="30" t="s">
        <v>2965</v>
      </c>
    </row>
    <row r="1405" spans="1:4" ht="19" customHeight="1" x14ac:dyDescent="0.35">
      <c r="A1405" s="22" t="s">
        <v>2541</v>
      </c>
      <c r="B1405" s="22" t="s">
        <v>12612</v>
      </c>
      <c r="C1405" s="30" t="s">
        <v>2966</v>
      </c>
      <c r="D1405" s="6" t="s">
        <v>12611</v>
      </c>
    </row>
    <row r="1406" spans="1:4" ht="19" customHeight="1" x14ac:dyDescent="0.35">
      <c r="A1406" s="32" t="s">
        <v>2542</v>
      </c>
      <c r="B1406" s="32"/>
    </row>
    <row r="1407" spans="1:4" ht="19" customHeight="1" x14ac:dyDescent="0.35">
      <c r="A1407" s="22" t="s">
        <v>2543</v>
      </c>
      <c r="B1407" s="22" t="s">
        <v>9222</v>
      </c>
      <c r="C1407" s="30" t="s">
        <v>2968</v>
      </c>
    </row>
    <row r="1408" spans="1:4" ht="19" customHeight="1" x14ac:dyDescent="0.35">
      <c r="A1408" s="22" t="s">
        <v>4292</v>
      </c>
      <c r="B1408" s="22" t="s">
        <v>11941</v>
      </c>
      <c r="C1408" s="30" t="s">
        <v>4336</v>
      </c>
    </row>
    <row r="1409" spans="1:3" ht="19" customHeight="1" x14ac:dyDescent="0.35">
      <c r="A1409" s="22" t="s">
        <v>6686</v>
      </c>
      <c r="B1409" s="22" t="s">
        <v>7356</v>
      </c>
      <c r="C1409" s="30" t="s">
        <v>6685</v>
      </c>
    </row>
    <row r="1410" spans="1:3" ht="19" customHeight="1" x14ac:dyDescent="0.35">
      <c r="A1410" s="22" t="s">
        <v>2544</v>
      </c>
      <c r="B1410" s="22" t="s">
        <v>1698</v>
      </c>
      <c r="C1410" s="30" t="s">
        <v>5904</v>
      </c>
    </row>
    <row r="1411" spans="1:3" ht="19" customHeight="1" x14ac:dyDescent="0.35">
      <c r="A1411" s="22" t="s">
        <v>4190</v>
      </c>
      <c r="B1411" s="22" t="s">
        <v>7708</v>
      </c>
      <c r="C1411" s="30" t="s">
        <v>7707</v>
      </c>
    </row>
    <row r="1412" spans="1:3" ht="19" customHeight="1" x14ac:dyDescent="0.35">
      <c r="A1412" s="22" t="s">
        <v>6282</v>
      </c>
      <c r="B1412" s="22" t="s">
        <v>6283</v>
      </c>
      <c r="C1412" s="30" t="s">
        <v>6281</v>
      </c>
    </row>
    <row r="1413" spans="1:3" ht="19" customHeight="1" x14ac:dyDescent="0.35">
      <c r="A1413" s="22" t="s">
        <v>2550</v>
      </c>
      <c r="B1413" s="22" t="s">
        <v>4549</v>
      </c>
      <c r="C1413" s="30" t="s">
        <v>5905</v>
      </c>
    </row>
    <row r="1414" spans="1:3" ht="19" customHeight="1" x14ac:dyDescent="0.35">
      <c r="A1414" s="22" t="s">
        <v>2545</v>
      </c>
      <c r="B1414" s="22" t="s">
        <v>2546</v>
      </c>
      <c r="C1414" s="30" t="s">
        <v>2969</v>
      </c>
    </row>
    <row r="1415" spans="1:3" ht="19" customHeight="1" x14ac:dyDescent="0.35">
      <c r="A1415" s="22" t="s">
        <v>4613</v>
      </c>
      <c r="B1415" s="22" t="s">
        <v>4612</v>
      </c>
      <c r="C1415" s="30" t="s">
        <v>4614</v>
      </c>
    </row>
    <row r="1416" spans="1:3" ht="19" customHeight="1" x14ac:dyDescent="0.35">
      <c r="A1416" s="22" t="s">
        <v>4533</v>
      </c>
      <c r="B1416" s="22" t="s">
        <v>8753</v>
      </c>
      <c r="C1416" s="30" t="s">
        <v>4536</v>
      </c>
    </row>
    <row r="1417" spans="1:3" ht="19" customHeight="1" x14ac:dyDescent="0.35">
      <c r="A1417" s="22" t="s">
        <v>2547</v>
      </c>
      <c r="B1417" s="22" t="s">
        <v>8209</v>
      </c>
      <c r="C1417" s="30" t="s">
        <v>2970</v>
      </c>
    </row>
    <row r="1418" spans="1:3" ht="19" customHeight="1" x14ac:dyDescent="0.35">
      <c r="A1418" s="22" t="s">
        <v>2551</v>
      </c>
      <c r="B1418" s="22" t="s">
        <v>8210</v>
      </c>
      <c r="C1418" s="30" t="s">
        <v>2973</v>
      </c>
    </row>
    <row r="1419" spans="1:3" ht="19" customHeight="1" x14ac:dyDescent="0.35">
      <c r="A1419" s="22" t="s">
        <v>2548</v>
      </c>
      <c r="B1419" s="22" t="s">
        <v>8416</v>
      </c>
      <c r="C1419" s="30" t="s">
        <v>2971</v>
      </c>
    </row>
    <row r="1420" spans="1:3" ht="19" customHeight="1" x14ac:dyDescent="0.35">
      <c r="A1420" s="22" t="s">
        <v>2552</v>
      </c>
      <c r="B1420" s="22" t="s">
        <v>10926</v>
      </c>
      <c r="C1420" s="30" t="s">
        <v>2974</v>
      </c>
    </row>
    <row r="1421" spans="1:3" ht="19" customHeight="1" x14ac:dyDescent="0.35">
      <c r="A1421" s="32" t="s">
        <v>2553</v>
      </c>
      <c r="B1421" s="32"/>
    </row>
    <row r="1422" spans="1:3" ht="19" customHeight="1" x14ac:dyDescent="0.35">
      <c r="A1422" s="22" t="s">
        <v>1022</v>
      </c>
      <c r="B1422" s="22" t="s">
        <v>4504</v>
      </c>
      <c r="C1422" s="30" t="s">
        <v>5906</v>
      </c>
    </row>
    <row r="1423" spans="1:3" ht="19" customHeight="1" x14ac:dyDescent="0.35">
      <c r="A1423" s="22" t="s">
        <v>2557</v>
      </c>
      <c r="B1423" s="22" t="s">
        <v>8781</v>
      </c>
      <c r="C1423" s="30" t="s">
        <v>8782</v>
      </c>
    </row>
    <row r="1424" spans="1:3" ht="19" customHeight="1" x14ac:dyDescent="0.35">
      <c r="A1424" s="22" t="s">
        <v>8974</v>
      </c>
      <c r="B1424" s="22" t="s">
        <v>8417</v>
      </c>
      <c r="C1424" s="30" t="s">
        <v>2976</v>
      </c>
    </row>
    <row r="1425" spans="1:3" ht="19" customHeight="1" x14ac:dyDescent="0.35">
      <c r="A1425" s="22" t="s">
        <v>2558</v>
      </c>
      <c r="B1425" s="22" t="s">
        <v>9225</v>
      </c>
      <c r="C1425" s="30" t="s">
        <v>2977</v>
      </c>
    </row>
    <row r="1426" spans="1:3" ht="19" customHeight="1" x14ac:dyDescent="0.35">
      <c r="A1426" s="22" t="s">
        <v>2559</v>
      </c>
      <c r="B1426" s="22" t="s">
        <v>2979</v>
      </c>
      <c r="C1426" s="30" t="s">
        <v>2978</v>
      </c>
    </row>
    <row r="1427" spans="1:3" ht="19" customHeight="1" x14ac:dyDescent="0.35">
      <c r="A1427" s="22" t="s">
        <v>2561</v>
      </c>
      <c r="B1427" s="22" t="s">
        <v>9224</v>
      </c>
      <c r="C1427" s="30" t="s">
        <v>2981</v>
      </c>
    </row>
    <row r="1428" spans="1:3" ht="19" customHeight="1" x14ac:dyDescent="0.35">
      <c r="A1428" s="32" t="s">
        <v>2562</v>
      </c>
      <c r="B1428" s="32"/>
    </row>
    <row r="1429" spans="1:3" ht="19" customHeight="1" x14ac:dyDescent="0.35">
      <c r="A1429" s="22" t="s">
        <v>1367</v>
      </c>
      <c r="B1429" s="22" t="s">
        <v>1368</v>
      </c>
      <c r="C1429" s="30" t="s">
        <v>5907</v>
      </c>
    </row>
    <row r="1430" spans="1:3" ht="19" customHeight="1" x14ac:dyDescent="0.35">
      <c r="A1430" s="22" t="s">
        <v>5221</v>
      </c>
      <c r="B1430" s="22" t="s">
        <v>5222</v>
      </c>
      <c r="C1430" s="30" t="s">
        <v>5220</v>
      </c>
    </row>
    <row r="1431" spans="1:3" ht="19" customHeight="1" x14ac:dyDescent="0.35">
      <c r="A1431" s="22" t="s">
        <v>2764</v>
      </c>
      <c r="B1431" s="22" t="s">
        <v>7781</v>
      </c>
      <c r="C1431" s="30" t="s">
        <v>5908</v>
      </c>
    </row>
    <row r="1432" spans="1:3" ht="19" customHeight="1" x14ac:dyDescent="0.35">
      <c r="A1432" s="22" t="s">
        <v>1141</v>
      </c>
      <c r="B1432" s="22" t="s">
        <v>4769</v>
      </c>
      <c r="C1432" s="30" t="s">
        <v>2983</v>
      </c>
    </row>
    <row r="1433" spans="1:3" ht="19" customHeight="1" x14ac:dyDescent="0.35">
      <c r="A1433" s="22" t="s">
        <v>1142</v>
      </c>
      <c r="B1433" s="22" t="s">
        <v>4770</v>
      </c>
      <c r="C1433" s="30" t="s">
        <v>2984</v>
      </c>
    </row>
    <row r="1434" spans="1:3" ht="19" customHeight="1" x14ac:dyDescent="0.35">
      <c r="A1434" s="22" t="s">
        <v>1143</v>
      </c>
      <c r="B1434" s="22" t="s">
        <v>1144</v>
      </c>
      <c r="C1434" s="30" t="s">
        <v>2985</v>
      </c>
    </row>
    <row r="1435" spans="1:3" ht="19" customHeight="1" x14ac:dyDescent="0.35">
      <c r="A1435" s="22" t="s">
        <v>1145</v>
      </c>
      <c r="B1435" s="22" t="s">
        <v>1146</v>
      </c>
      <c r="C1435" s="30" t="s">
        <v>2986</v>
      </c>
    </row>
    <row r="1436" spans="1:3" ht="19" customHeight="1" x14ac:dyDescent="0.35">
      <c r="A1436" s="32" t="s">
        <v>4288</v>
      </c>
      <c r="B1436" s="32"/>
    </row>
    <row r="1437" spans="1:3" ht="19" customHeight="1" x14ac:dyDescent="0.35">
      <c r="A1437" s="22" t="s">
        <v>852</v>
      </c>
      <c r="B1437" s="22" t="s">
        <v>4069</v>
      </c>
      <c r="C1437" s="30" t="s">
        <v>4068</v>
      </c>
    </row>
    <row r="1438" spans="1:3" ht="19" customHeight="1" x14ac:dyDescent="0.35">
      <c r="A1438" s="22" t="s">
        <v>853</v>
      </c>
      <c r="B1438" s="22" t="s">
        <v>854</v>
      </c>
      <c r="C1438" s="30" t="s">
        <v>4070</v>
      </c>
    </row>
    <row r="1439" spans="1:3" ht="19" customHeight="1" x14ac:dyDescent="0.35">
      <c r="A1439" s="22" t="s">
        <v>855</v>
      </c>
      <c r="B1439" s="22" t="s">
        <v>856</v>
      </c>
      <c r="C1439" s="30" t="s">
        <v>4071</v>
      </c>
    </row>
    <row r="1440" spans="1:3" ht="19" customHeight="1" x14ac:dyDescent="0.35">
      <c r="A1440" s="22" t="s">
        <v>857</v>
      </c>
      <c r="B1440" s="22" t="s">
        <v>4339</v>
      </c>
      <c r="C1440" s="30" t="s">
        <v>4072</v>
      </c>
    </row>
    <row r="1441" spans="1:3" ht="19" customHeight="1" x14ac:dyDescent="0.35">
      <c r="A1441" s="22" t="s">
        <v>4836</v>
      </c>
      <c r="B1441" s="22" t="s">
        <v>4951</v>
      </c>
      <c r="C1441" s="30" t="s">
        <v>5909</v>
      </c>
    </row>
    <row r="1442" spans="1:3" ht="19" customHeight="1" x14ac:dyDescent="0.35">
      <c r="A1442" s="32" t="s">
        <v>1147</v>
      </c>
      <c r="B1442" s="32"/>
    </row>
    <row r="1443" spans="1:3" ht="19" customHeight="1" x14ac:dyDescent="0.35">
      <c r="A1443" s="22" t="s">
        <v>1148</v>
      </c>
      <c r="B1443" s="22" t="s">
        <v>2572</v>
      </c>
      <c r="C1443" s="30" t="s">
        <v>2990</v>
      </c>
    </row>
    <row r="1444" spans="1:3" ht="19" customHeight="1" x14ac:dyDescent="0.35">
      <c r="A1444" s="22" t="s">
        <v>1117</v>
      </c>
      <c r="B1444" s="22" t="s">
        <v>1118</v>
      </c>
      <c r="C1444" s="30" t="s">
        <v>5910</v>
      </c>
    </row>
    <row r="1445" spans="1:3" ht="19" customHeight="1" x14ac:dyDescent="0.35">
      <c r="A1445" s="22" t="s">
        <v>1149</v>
      </c>
      <c r="B1445" s="22" t="s">
        <v>1150</v>
      </c>
      <c r="C1445" s="30" t="s">
        <v>2991</v>
      </c>
    </row>
    <row r="1446" spans="1:3" ht="19" customHeight="1" x14ac:dyDescent="0.35">
      <c r="A1446" s="22" t="s">
        <v>1151</v>
      </c>
      <c r="B1446" s="22" t="s">
        <v>11814</v>
      </c>
      <c r="C1446" s="30" t="s">
        <v>2992</v>
      </c>
    </row>
    <row r="1447" spans="1:3" ht="19" customHeight="1" x14ac:dyDescent="0.35">
      <c r="A1447" s="22" t="s">
        <v>1395</v>
      </c>
      <c r="B1447" s="22" t="s">
        <v>2994</v>
      </c>
      <c r="C1447" s="30" t="s">
        <v>2993</v>
      </c>
    </row>
    <row r="1448" spans="1:3" ht="19" customHeight="1" x14ac:dyDescent="0.35">
      <c r="A1448" s="22" t="s">
        <v>1396</v>
      </c>
      <c r="B1448" s="22" t="s">
        <v>9703</v>
      </c>
      <c r="C1448" s="30" t="s">
        <v>5911</v>
      </c>
    </row>
    <row r="1449" spans="1:3" ht="19" customHeight="1" x14ac:dyDescent="0.35">
      <c r="A1449" s="22" t="s">
        <v>1397</v>
      </c>
      <c r="B1449" s="22" t="s">
        <v>1398</v>
      </c>
      <c r="C1449" s="30" t="s">
        <v>2995</v>
      </c>
    </row>
    <row r="1450" spans="1:3" ht="19" customHeight="1" x14ac:dyDescent="0.35">
      <c r="A1450" s="22" t="s">
        <v>1399</v>
      </c>
      <c r="B1450" s="22" t="s">
        <v>1400</v>
      </c>
      <c r="C1450" s="30" t="s">
        <v>2996</v>
      </c>
    </row>
    <row r="1451" spans="1:3" ht="19" customHeight="1" x14ac:dyDescent="0.35">
      <c r="A1451" s="22" t="s">
        <v>1401</v>
      </c>
      <c r="B1451" s="22" t="s">
        <v>8418</v>
      </c>
      <c r="C1451" s="30" t="s">
        <v>2997</v>
      </c>
    </row>
    <row r="1452" spans="1:3" ht="19" customHeight="1" x14ac:dyDescent="0.35">
      <c r="A1452" s="22" t="s">
        <v>1402</v>
      </c>
      <c r="B1452" s="22" t="s">
        <v>2999</v>
      </c>
      <c r="C1452" s="30" t="s">
        <v>2998</v>
      </c>
    </row>
    <row r="1453" spans="1:3" ht="19" customHeight="1" x14ac:dyDescent="0.35">
      <c r="A1453" s="32" t="s">
        <v>4531</v>
      </c>
      <c r="B1453" s="32"/>
    </row>
    <row r="1454" spans="1:3" ht="19" customHeight="1" x14ac:dyDescent="0.35">
      <c r="A1454" s="22" t="s">
        <v>2589</v>
      </c>
      <c r="B1454" s="22" t="s">
        <v>2590</v>
      </c>
      <c r="C1454" s="30" t="s">
        <v>5912</v>
      </c>
    </row>
    <row r="1455" spans="1:3" ht="19" customHeight="1" x14ac:dyDescent="0.35">
      <c r="A1455" s="22" t="s">
        <v>1403</v>
      </c>
      <c r="B1455" s="22" t="s">
        <v>1404</v>
      </c>
      <c r="C1455" s="30" t="s">
        <v>3002</v>
      </c>
    </row>
    <row r="1456" spans="1:3" ht="19" customHeight="1" x14ac:dyDescent="0.35">
      <c r="A1456" s="22" t="s">
        <v>158</v>
      </c>
      <c r="B1456" s="22" t="s">
        <v>7730</v>
      </c>
      <c r="C1456" s="30" t="s">
        <v>4519</v>
      </c>
    </row>
    <row r="1457" spans="1:3" ht="19" customHeight="1" x14ac:dyDescent="0.35">
      <c r="A1457" s="22" t="s">
        <v>4832</v>
      </c>
      <c r="B1457" s="22" t="s">
        <v>4946</v>
      </c>
      <c r="C1457" s="30" t="s">
        <v>4945</v>
      </c>
    </row>
    <row r="1458" spans="1:3" ht="19" customHeight="1" x14ac:dyDescent="0.35">
      <c r="A1458" s="22" t="s">
        <v>4534</v>
      </c>
      <c r="B1458" s="22" t="s">
        <v>4535</v>
      </c>
      <c r="C1458" s="30" t="s">
        <v>5913</v>
      </c>
    </row>
    <row r="1459" spans="1:3" ht="19" customHeight="1" x14ac:dyDescent="0.35">
      <c r="A1459" s="22" t="s">
        <v>1406</v>
      </c>
      <c r="B1459" s="22" t="s">
        <v>9231</v>
      </c>
      <c r="C1459" s="30" t="s">
        <v>3004</v>
      </c>
    </row>
    <row r="1460" spans="1:3" ht="19" customHeight="1" x14ac:dyDescent="0.35">
      <c r="A1460" s="22" t="s">
        <v>1407</v>
      </c>
      <c r="B1460" s="22" t="s">
        <v>7822</v>
      </c>
      <c r="C1460" s="30" t="s">
        <v>7821</v>
      </c>
    </row>
    <row r="1461" spans="1:3" ht="19" customHeight="1" x14ac:dyDescent="0.35">
      <c r="A1461" s="22" t="s">
        <v>1408</v>
      </c>
      <c r="B1461" s="22" t="s">
        <v>8005</v>
      </c>
      <c r="C1461" s="30" t="s">
        <v>3005</v>
      </c>
    </row>
    <row r="1462" spans="1:3" ht="19" customHeight="1" x14ac:dyDescent="0.35">
      <c r="A1462" s="22" t="s">
        <v>4975</v>
      </c>
      <c r="B1462" s="22" t="s">
        <v>8004</v>
      </c>
      <c r="C1462" s="30" t="s">
        <v>4976</v>
      </c>
    </row>
    <row r="1463" spans="1:3" ht="19" customHeight="1" x14ac:dyDescent="0.35">
      <c r="A1463" s="22" t="s">
        <v>2417</v>
      </c>
      <c r="B1463" s="22" t="s">
        <v>4242</v>
      </c>
      <c r="C1463" s="30" t="s">
        <v>4241</v>
      </c>
    </row>
    <row r="1464" spans="1:3" ht="19" customHeight="1" x14ac:dyDescent="0.35">
      <c r="A1464" s="22" t="s">
        <v>1409</v>
      </c>
      <c r="B1464" s="22" t="s">
        <v>1410</v>
      </c>
      <c r="C1464" s="30" t="s">
        <v>3006</v>
      </c>
    </row>
    <row r="1465" spans="1:3" ht="19" customHeight="1" x14ac:dyDescent="0.35">
      <c r="A1465" s="32" t="s">
        <v>1411</v>
      </c>
      <c r="B1465" s="32"/>
    </row>
    <row r="1466" spans="1:3" ht="19" customHeight="1" x14ac:dyDescent="0.35">
      <c r="A1466" s="22" t="s">
        <v>1412</v>
      </c>
      <c r="B1466" s="22" t="s">
        <v>1413</v>
      </c>
      <c r="C1466" s="30" t="s">
        <v>3007</v>
      </c>
    </row>
    <row r="1467" spans="1:3" ht="19" customHeight="1" x14ac:dyDescent="0.35">
      <c r="A1467" s="22" t="s">
        <v>1414</v>
      </c>
      <c r="B1467" s="22" t="s">
        <v>1415</v>
      </c>
      <c r="C1467" s="30" t="s">
        <v>3008</v>
      </c>
    </row>
    <row r="1468" spans="1:3" ht="19" customHeight="1" x14ac:dyDescent="0.35">
      <c r="A1468" s="22" t="s">
        <v>1385</v>
      </c>
      <c r="B1468" s="22" t="s">
        <v>10775</v>
      </c>
      <c r="C1468" s="30" t="s">
        <v>3263</v>
      </c>
    </row>
    <row r="1469" spans="1:3" ht="19" customHeight="1" x14ac:dyDescent="0.35">
      <c r="A1469" s="22" t="s">
        <v>1416</v>
      </c>
      <c r="B1469" s="22" t="s">
        <v>10930</v>
      </c>
      <c r="C1469" s="30" t="s">
        <v>3009</v>
      </c>
    </row>
    <row r="1470" spans="1:3" ht="19" customHeight="1" x14ac:dyDescent="0.35">
      <c r="A1470" s="22" t="s">
        <v>1417</v>
      </c>
      <c r="B1470" s="22" t="s">
        <v>1418</v>
      </c>
      <c r="C1470" s="30" t="s">
        <v>3010</v>
      </c>
    </row>
    <row r="1471" spans="1:3" ht="19" customHeight="1" x14ac:dyDescent="0.35">
      <c r="A1471" s="22" t="s">
        <v>1154</v>
      </c>
      <c r="B1471" s="22" t="s">
        <v>4340</v>
      </c>
      <c r="C1471" s="30" t="s">
        <v>3011</v>
      </c>
    </row>
    <row r="1472" spans="1:3" ht="19" customHeight="1" x14ac:dyDescent="0.35">
      <c r="A1472" s="22" t="s">
        <v>1419</v>
      </c>
      <c r="B1472" s="22" t="s">
        <v>7783</v>
      </c>
      <c r="C1472" s="30" t="s">
        <v>3012</v>
      </c>
    </row>
    <row r="1473" spans="1:3" ht="19" customHeight="1" x14ac:dyDescent="0.35">
      <c r="A1473" s="22" t="s">
        <v>1420</v>
      </c>
      <c r="B1473" s="22" t="s">
        <v>1421</v>
      </c>
      <c r="C1473" s="30" t="s">
        <v>3013</v>
      </c>
    </row>
    <row r="1474" spans="1:3" ht="19" customHeight="1" x14ac:dyDescent="0.35">
      <c r="A1474" s="22" t="s">
        <v>1422</v>
      </c>
      <c r="B1474" s="22" t="s">
        <v>3015</v>
      </c>
      <c r="C1474" s="30" t="s">
        <v>3014</v>
      </c>
    </row>
    <row r="1475" spans="1:3" ht="19" customHeight="1" x14ac:dyDescent="0.35">
      <c r="A1475" s="32" t="s">
        <v>1423</v>
      </c>
      <c r="B1475" s="32"/>
    </row>
    <row r="1476" spans="1:3" ht="19" customHeight="1" x14ac:dyDescent="0.35">
      <c r="A1476" s="22" t="s">
        <v>4853</v>
      </c>
      <c r="B1476" s="22" t="s">
        <v>11605</v>
      </c>
      <c r="C1476" s="30" t="s">
        <v>4942</v>
      </c>
    </row>
    <row r="1477" spans="1:3" ht="19" customHeight="1" x14ac:dyDescent="0.35">
      <c r="A1477" s="22" t="s">
        <v>8949</v>
      </c>
      <c r="B1477" s="22" t="s">
        <v>10774</v>
      </c>
      <c r="C1477" s="30" t="s">
        <v>8948</v>
      </c>
    </row>
    <row r="1478" spans="1:3" ht="19" customHeight="1" x14ac:dyDescent="0.35">
      <c r="A1478" s="22" t="s">
        <v>1424</v>
      </c>
      <c r="B1478" s="22" t="s">
        <v>10929</v>
      </c>
      <c r="C1478" s="30" t="s">
        <v>3016</v>
      </c>
    </row>
    <row r="1479" spans="1:3" ht="19" customHeight="1" x14ac:dyDescent="0.35">
      <c r="A1479" s="28" t="s">
        <v>8242</v>
      </c>
      <c r="B1479" s="22" t="s">
        <v>8243</v>
      </c>
      <c r="C1479" s="30" t="s">
        <v>8241</v>
      </c>
    </row>
    <row r="1480" spans="1:3" ht="19" customHeight="1" x14ac:dyDescent="0.35">
      <c r="A1480" s="22" t="s">
        <v>6175</v>
      </c>
      <c r="B1480" s="22" t="s">
        <v>6632</v>
      </c>
      <c r="C1480" s="30" t="s">
        <v>6174</v>
      </c>
    </row>
    <row r="1481" spans="1:3" ht="19" customHeight="1" x14ac:dyDescent="0.35">
      <c r="A1481" s="22" t="s">
        <v>1425</v>
      </c>
      <c r="B1481" s="22" t="s">
        <v>7627</v>
      </c>
      <c r="C1481" s="30" t="s">
        <v>3017</v>
      </c>
    </row>
    <row r="1482" spans="1:3" ht="19" customHeight="1" x14ac:dyDescent="0.35">
      <c r="A1482" s="22" t="s">
        <v>1426</v>
      </c>
      <c r="B1482" s="22" t="s">
        <v>4457</v>
      </c>
      <c r="C1482" s="30" t="s">
        <v>3018</v>
      </c>
    </row>
    <row r="1483" spans="1:3" ht="19" customHeight="1" x14ac:dyDescent="0.35">
      <c r="A1483" s="22" t="s">
        <v>1427</v>
      </c>
      <c r="B1483" s="22" t="s">
        <v>4341</v>
      </c>
      <c r="C1483" s="30" t="s">
        <v>5914</v>
      </c>
    </row>
    <row r="1484" spans="1:3" ht="19" customHeight="1" x14ac:dyDescent="0.35">
      <c r="A1484" s="22" t="s">
        <v>6170</v>
      </c>
      <c r="B1484" s="22" t="s">
        <v>6723</v>
      </c>
      <c r="C1484" s="30" t="s">
        <v>6171</v>
      </c>
    </row>
    <row r="1485" spans="1:3" ht="19" customHeight="1" x14ac:dyDescent="0.35">
      <c r="A1485" s="32" t="s">
        <v>3033</v>
      </c>
      <c r="B1485" s="32"/>
    </row>
    <row r="1486" spans="1:3" ht="19" customHeight="1" x14ac:dyDescent="0.35">
      <c r="A1486" s="22" t="s">
        <v>771</v>
      </c>
      <c r="B1486" s="22" t="s">
        <v>8287</v>
      </c>
      <c r="C1486" s="30" t="s">
        <v>2912</v>
      </c>
    </row>
    <row r="1487" spans="1:3" ht="19" customHeight="1" x14ac:dyDescent="0.35">
      <c r="A1487" s="22" t="s">
        <v>4878</v>
      </c>
      <c r="B1487" s="22" t="s">
        <v>4879</v>
      </c>
      <c r="C1487" s="30" t="s">
        <v>5915</v>
      </c>
    </row>
    <row r="1488" spans="1:3" ht="19" customHeight="1" x14ac:dyDescent="0.35">
      <c r="A1488" s="22" t="s">
        <v>4842</v>
      </c>
      <c r="B1488" s="22" t="s">
        <v>7632</v>
      </c>
      <c r="C1488" s="30" t="s">
        <v>4915</v>
      </c>
    </row>
    <row r="1489" spans="1:3" ht="19" customHeight="1" x14ac:dyDescent="0.35">
      <c r="A1489" s="22" t="s">
        <v>4846</v>
      </c>
      <c r="B1489" s="22" t="s">
        <v>4998</v>
      </c>
      <c r="C1489" s="30" t="s">
        <v>4943</v>
      </c>
    </row>
    <row r="1490" spans="1:3" ht="19" customHeight="1" x14ac:dyDescent="0.35">
      <c r="A1490" s="22" t="s">
        <v>4900</v>
      </c>
      <c r="B1490" s="22" t="s">
        <v>10848</v>
      </c>
      <c r="C1490" s="30" t="s">
        <v>4959</v>
      </c>
    </row>
    <row r="1491" spans="1:3" ht="19" customHeight="1" x14ac:dyDescent="0.35">
      <c r="A1491" s="22" t="s">
        <v>1472</v>
      </c>
      <c r="B1491" s="22" t="s">
        <v>4682</v>
      </c>
      <c r="C1491" s="30" t="s">
        <v>3023</v>
      </c>
    </row>
    <row r="1492" spans="1:3" ht="19" customHeight="1" x14ac:dyDescent="0.35">
      <c r="A1492" s="22" t="s">
        <v>7887</v>
      </c>
      <c r="B1492" s="22" t="s">
        <v>7888</v>
      </c>
      <c r="C1492" s="30" t="s">
        <v>7886</v>
      </c>
    </row>
    <row r="1493" spans="1:3" ht="19" customHeight="1" x14ac:dyDescent="0.35">
      <c r="A1493" s="22" t="s">
        <v>1473</v>
      </c>
      <c r="B1493" s="22" t="s">
        <v>1474</v>
      </c>
      <c r="C1493" s="30" t="s">
        <v>3024</v>
      </c>
    </row>
    <row r="1494" spans="1:3" ht="19" customHeight="1" x14ac:dyDescent="0.35">
      <c r="A1494" s="22" t="s">
        <v>2242</v>
      </c>
      <c r="B1494" s="22" t="s">
        <v>1475</v>
      </c>
      <c r="C1494" s="30" t="s">
        <v>3025</v>
      </c>
    </row>
    <row r="1495" spans="1:3" ht="19" customHeight="1" x14ac:dyDescent="0.35">
      <c r="A1495" s="22" t="s">
        <v>6112</v>
      </c>
      <c r="B1495" s="22" t="s">
        <v>6113</v>
      </c>
      <c r="C1495" s="30" t="s">
        <v>6111</v>
      </c>
    </row>
    <row r="1496" spans="1:3" ht="19" customHeight="1" x14ac:dyDescent="0.35">
      <c r="A1496" s="22" t="s">
        <v>6338</v>
      </c>
      <c r="B1496" s="22" t="s">
        <v>9232</v>
      </c>
      <c r="C1496" s="30" t="s">
        <v>6337</v>
      </c>
    </row>
    <row r="1497" spans="1:3" ht="19" customHeight="1" x14ac:dyDescent="0.35">
      <c r="A1497" s="22" t="s">
        <v>1481</v>
      </c>
      <c r="B1497" s="22" t="s">
        <v>3035</v>
      </c>
      <c r="C1497" s="30" t="s">
        <v>3034</v>
      </c>
    </row>
    <row r="1498" spans="1:3" ht="19" customHeight="1" x14ac:dyDescent="0.35">
      <c r="A1498" s="22" t="s">
        <v>1483</v>
      </c>
      <c r="B1498" s="22" t="s">
        <v>1484</v>
      </c>
      <c r="C1498" s="30" t="s">
        <v>3037</v>
      </c>
    </row>
    <row r="1499" spans="1:3" ht="19" customHeight="1" x14ac:dyDescent="0.35">
      <c r="A1499" s="22" t="s">
        <v>6341</v>
      </c>
      <c r="B1499" s="22" t="s">
        <v>8171</v>
      </c>
      <c r="C1499" s="30" t="s">
        <v>6652</v>
      </c>
    </row>
    <row r="1500" spans="1:3" ht="19" customHeight="1" x14ac:dyDescent="0.35">
      <c r="A1500" s="22" t="s">
        <v>2638</v>
      </c>
      <c r="B1500" s="22" t="s">
        <v>6659</v>
      </c>
      <c r="C1500" s="30" t="s">
        <v>5916</v>
      </c>
    </row>
    <row r="1501" spans="1:3" ht="19" customHeight="1" x14ac:dyDescent="0.35">
      <c r="A1501" s="22" t="s">
        <v>8983</v>
      </c>
      <c r="B1501" s="22" t="s">
        <v>1486</v>
      </c>
      <c r="C1501" s="30" t="s">
        <v>3039</v>
      </c>
    </row>
    <row r="1502" spans="1:3" ht="19" customHeight="1" x14ac:dyDescent="0.35">
      <c r="A1502" s="22" t="s">
        <v>6717</v>
      </c>
      <c r="B1502" s="22" t="s">
        <v>6718</v>
      </c>
      <c r="C1502" s="30" t="s">
        <v>6716</v>
      </c>
    </row>
    <row r="1503" spans="1:3" ht="19" customHeight="1" x14ac:dyDescent="0.35">
      <c r="A1503" s="22" t="s">
        <v>4460</v>
      </c>
      <c r="B1503" s="22" t="s">
        <v>4462</v>
      </c>
      <c r="C1503" s="30" t="s">
        <v>4459</v>
      </c>
    </row>
    <row r="1504" spans="1:3" ht="19" customHeight="1" x14ac:dyDescent="0.35">
      <c r="A1504" s="22" t="s">
        <v>4843</v>
      </c>
      <c r="B1504" s="22" t="s">
        <v>4844</v>
      </c>
      <c r="C1504" s="30" t="s">
        <v>5917</v>
      </c>
    </row>
    <row r="1505" spans="1:3" ht="19" customHeight="1" x14ac:dyDescent="0.35">
      <c r="A1505" s="22" t="s">
        <v>1328</v>
      </c>
      <c r="B1505" s="22" t="s">
        <v>9234</v>
      </c>
      <c r="C1505" s="30" t="s">
        <v>9233</v>
      </c>
    </row>
    <row r="1506" spans="1:3" ht="19" customHeight="1" x14ac:dyDescent="0.35">
      <c r="A1506" s="22" t="s">
        <v>1327</v>
      </c>
      <c r="B1506" s="22" t="s">
        <v>4772</v>
      </c>
      <c r="C1506" s="30" t="s">
        <v>3115</v>
      </c>
    </row>
    <row r="1507" spans="1:3" ht="19" customHeight="1" x14ac:dyDescent="0.35">
      <c r="A1507" s="22" t="s">
        <v>1476</v>
      </c>
      <c r="B1507" s="22" t="s">
        <v>10932</v>
      </c>
      <c r="C1507" s="30" t="s">
        <v>3027</v>
      </c>
    </row>
    <row r="1508" spans="1:3" ht="19" customHeight="1" x14ac:dyDescent="0.35">
      <c r="A1508" s="22" t="s">
        <v>2374</v>
      </c>
      <c r="B1508" s="22" t="s">
        <v>4522</v>
      </c>
      <c r="C1508" s="30" t="s">
        <v>5918</v>
      </c>
    </row>
    <row r="1509" spans="1:3" ht="19" customHeight="1" x14ac:dyDescent="0.35">
      <c r="A1509" s="22" t="s">
        <v>1606</v>
      </c>
      <c r="B1509" s="22" t="s">
        <v>10931</v>
      </c>
      <c r="C1509" s="30" t="s">
        <v>4204</v>
      </c>
    </row>
    <row r="1510" spans="1:3" ht="19" customHeight="1" x14ac:dyDescent="0.35">
      <c r="A1510" s="22" t="s">
        <v>1329</v>
      </c>
      <c r="B1510" s="22" t="s">
        <v>1330</v>
      </c>
      <c r="C1510" s="30" t="s">
        <v>3116</v>
      </c>
    </row>
    <row r="1511" spans="1:3" ht="19" customHeight="1" x14ac:dyDescent="0.35">
      <c r="A1511" s="22" t="s">
        <v>1477</v>
      </c>
      <c r="B1511" s="22" t="s">
        <v>11610</v>
      </c>
      <c r="C1511" s="30" t="s">
        <v>3028</v>
      </c>
    </row>
    <row r="1512" spans="1:3" s="28" customFormat="1" ht="19" customHeight="1" x14ac:dyDescent="0.35">
      <c r="A1512" s="22" t="s">
        <v>1478</v>
      </c>
      <c r="B1512" s="22" t="s">
        <v>3030</v>
      </c>
      <c r="C1512" s="30" t="s">
        <v>3029</v>
      </c>
    </row>
    <row r="1513" spans="1:3" ht="19" customHeight="1" x14ac:dyDescent="0.35">
      <c r="A1513" s="22" t="s">
        <v>1479</v>
      </c>
      <c r="B1513" s="22" t="s">
        <v>1480</v>
      </c>
      <c r="C1513" s="30" t="s">
        <v>3031</v>
      </c>
    </row>
    <row r="1514" spans="1:3" ht="19" customHeight="1" x14ac:dyDescent="0.35">
      <c r="A1514" s="28" t="s">
        <v>4684</v>
      </c>
      <c r="B1514" s="28" t="s">
        <v>4773</v>
      </c>
      <c r="C1514" s="30" t="s">
        <v>4685</v>
      </c>
    </row>
    <row r="1515" spans="1:3" ht="19" customHeight="1" x14ac:dyDescent="0.35">
      <c r="A1515" s="32" t="s">
        <v>1492</v>
      </c>
      <c r="B1515" s="32"/>
    </row>
    <row r="1516" spans="1:3" ht="19" customHeight="1" x14ac:dyDescent="0.35">
      <c r="A1516" s="22" t="s">
        <v>910</v>
      </c>
      <c r="B1516" s="22" t="s">
        <v>4437</v>
      </c>
      <c r="C1516" s="30" t="s">
        <v>4214</v>
      </c>
    </row>
    <row r="1517" spans="1:3" ht="19" customHeight="1" x14ac:dyDescent="0.35">
      <c r="A1517" s="22" t="s">
        <v>1493</v>
      </c>
      <c r="B1517" s="22" t="s">
        <v>1494</v>
      </c>
      <c r="C1517" s="30" t="s">
        <v>3046</v>
      </c>
    </row>
    <row r="1518" spans="1:3" ht="19" customHeight="1" x14ac:dyDescent="0.35">
      <c r="A1518" s="22" t="s">
        <v>3048</v>
      </c>
      <c r="B1518" s="22" t="s">
        <v>4562</v>
      </c>
      <c r="C1518" s="30" t="s">
        <v>3047</v>
      </c>
    </row>
    <row r="1519" spans="1:3" ht="19" customHeight="1" x14ac:dyDescent="0.35">
      <c r="A1519" s="22" t="s">
        <v>1495</v>
      </c>
      <c r="B1519" s="22" t="s">
        <v>1496</v>
      </c>
      <c r="C1519" s="30" t="s">
        <v>3049</v>
      </c>
    </row>
    <row r="1520" spans="1:3" ht="19" customHeight="1" x14ac:dyDescent="0.35">
      <c r="A1520" s="22" t="s">
        <v>357</v>
      </c>
      <c r="B1520" s="22" t="s">
        <v>358</v>
      </c>
      <c r="C1520" s="30" t="s">
        <v>5919</v>
      </c>
    </row>
    <row r="1521" spans="1:3" ht="19" customHeight="1" x14ac:dyDescent="0.35">
      <c r="A1521" s="22" t="s">
        <v>1497</v>
      </c>
      <c r="B1521" s="22" t="s">
        <v>1498</v>
      </c>
      <c r="C1521" s="30" t="s">
        <v>3050</v>
      </c>
    </row>
    <row r="1522" spans="1:3" ht="19" customHeight="1" x14ac:dyDescent="0.35">
      <c r="A1522" s="22" t="s">
        <v>1499</v>
      </c>
      <c r="B1522" s="22" t="s">
        <v>1500</v>
      </c>
      <c r="C1522" s="30" t="s">
        <v>3051</v>
      </c>
    </row>
    <row r="1523" spans="1:3" ht="19" customHeight="1" x14ac:dyDescent="0.35">
      <c r="A1523" s="22" t="s">
        <v>10753</v>
      </c>
      <c r="B1523" s="22" t="s">
        <v>10971</v>
      </c>
      <c r="C1523" s="30" t="s">
        <v>10754</v>
      </c>
    </row>
    <row r="1524" spans="1:3" ht="19" customHeight="1" x14ac:dyDescent="0.35">
      <c r="A1524" s="22" t="s">
        <v>7653</v>
      </c>
      <c r="B1524" s="22" t="s">
        <v>7716</v>
      </c>
      <c r="C1524" s="30" t="s">
        <v>7661</v>
      </c>
    </row>
    <row r="1525" spans="1:3" ht="19" customHeight="1" x14ac:dyDescent="0.35">
      <c r="A1525" s="22" t="s">
        <v>3053</v>
      </c>
      <c r="B1525" s="22" t="s">
        <v>3054</v>
      </c>
      <c r="C1525" s="30" t="s">
        <v>3052</v>
      </c>
    </row>
    <row r="1526" spans="1:3" ht="19" customHeight="1" x14ac:dyDescent="0.35">
      <c r="A1526" s="22" t="s">
        <v>1501</v>
      </c>
      <c r="B1526" s="22" t="s">
        <v>1502</v>
      </c>
      <c r="C1526" s="30" t="s">
        <v>3055</v>
      </c>
    </row>
    <row r="1527" spans="1:3" ht="19" customHeight="1" x14ac:dyDescent="0.35">
      <c r="A1527" s="22" t="s">
        <v>7086</v>
      </c>
      <c r="B1527" s="22" t="s">
        <v>7650</v>
      </c>
      <c r="C1527" s="30" t="s">
        <v>7285</v>
      </c>
    </row>
    <row r="1528" spans="1:3" ht="19" customHeight="1" x14ac:dyDescent="0.35">
      <c r="A1528" s="22" t="s">
        <v>1503</v>
      </c>
      <c r="B1528" s="22" t="s">
        <v>1504</v>
      </c>
      <c r="C1528" s="30" t="s">
        <v>3056</v>
      </c>
    </row>
    <row r="1529" spans="1:3" ht="19" customHeight="1" x14ac:dyDescent="0.35">
      <c r="A1529" s="22" t="s">
        <v>1505</v>
      </c>
      <c r="B1529" s="22" t="s">
        <v>1506</v>
      </c>
      <c r="C1529" s="30" t="s">
        <v>3057</v>
      </c>
    </row>
    <row r="1530" spans="1:3" ht="19" customHeight="1" x14ac:dyDescent="0.35">
      <c r="A1530" s="22" t="s">
        <v>1507</v>
      </c>
      <c r="B1530" s="22" t="s">
        <v>6763</v>
      </c>
      <c r="C1530" s="30" t="s">
        <v>3058</v>
      </c>
    </row>
    <row r="1531" spans="1:3" ht="19" customHeight="1" x14ac:dyDescent="0.35">
      <c r="A1531" s="22" t="s">
        <v>1508</v>
      </c>
      <c r="B1531" s="22" t="s">
        <v>1509</v>
      </c>
      <c r="C1531" s="30" t="s">
        <v>3059</v>
      </c>
    </row>
    <row r="1532" spans="1:3" ht="19" customHeight="1" x14ac:dyDescent="0.35">
      <c r="A1532" s="22" t="s">
        <v>5207</v>
      </c>
      <c r="B1532" s="22" t="s">
        <v>6092</v>
      </c>
      <c r="C1532" s="30" t="s">
        <v>5206</v>
      </c>
    </row>
    <row r="1533" spans="1:3" ht="19" customHeight="1" x14ac:dyDescent="0.35">
      <c r="A1533" s="22" t="s">
        <v>9235</v>
      </c>
      <c r="B1533" s="22" t="s">
        <v>1510</v>
      </c>
      <c r="C1533" s="30" t="s">
        <v>3060</v>
      </c>
    </row>
    <row r="1534" spans="1:3" ht="19" customHeight="1" x14ac:dyDescent="0.35">
      <c r="A1534" s="22" t="s">
        <v>1511</v>
      </c>
      <c r="B1534" s="22" t="s">
        <v>4458</v>
      </c>
      <c r="C1534" s="30" t="s">
        <v>3061</v>
      </c>
    </row>
    <row r="1535" spans="1:3" ht="19" customHeight="1" x14ac:dyDescent="0.35">
      <c r="A1535" s="22" t="s">
        <v>1512</v>
      </c>
      <c r="B1535" s="22" t="s">
        <v>1513</v>
      </c>
      <c r="C1535" s="30" t="s">
        <v>3062</v>
      </c>
    </row>
    <row r="1536" spans="1:3" ht="19" customHeight="1" x14ac:dyDescent="0.35">
      <c r="A1536" s="22" t="s">
        <v>1514</v>
      </c>
      <c r="B1536" s="22" t="s">
        <v>8011</v>
      </c>
      <c r="C1536" s="30" t="s">
        <v>3063</v>
      </c>
    </row>
    <row r="1537" spans="1:7" ht="19" customHeight="1" x14ac:dyDescent="0.35">
      <c r="A1537" s="22" t="s">
        <v>1516</v>
      </c>
      <c r="B1537" s="22" t="s">
        <v>4342</v>
      </c>
      <c r="C1537" s="30" t="s">
        <v>3065</v>
      </c>
    </row>
    <row r="1538" spans="1:7" ht="19" customHeight="1" x14ac:dyDescent="0.35">
      <c r="A1538" s="22" t="s">
        <v>1517</v>
      </c>
      <c r="B1538" s="22" t="s">
        <v>1518</v>
      </c>
      <c r="C1538" s="30" t="s">
        <v>3067</v>
      </c>
    </row>
    <row r="1539" spans="1:7" ht="19" customHeight="1" x14ac:dyDescent="0.35">
      <c r="A1539" s="22" t="s">
        <v>8731</v>
      </c>
      <c r="B1539" s="22" t="s">
        <v>9237</v>
      </c>
      <c r="C1539" s="30" t="s">
        <v>8730</v>
      </c>
    </row>
    <row r="1540" spans="1:7" ht="19" customHeight="1" x14ac:dyDescent="0.35">
      <c r="A1540" s="22" t="s">
        <v>8168</v>
      </c>
      <c r="B1540" s="22" t="s">
        <v>8169</v>
      </c>
      <c r="C1540" s="30" t="s">
        <v>8167</v>
      </c>
      <c r="G1540" s="30"/>
    </row>
    <row r="1541" spans="1:7" ht="19" customHeight="1" x14ac:dyDescent="0.35">
      <c r="A1541" s="22" t="s">
        <v>1519</v>
      </c>
      <c r="B1541" s="22" t="s">
        <v>8043</v>
      </c>
      <c r="C1541" s="30" t="s">
        <v>3069</v>
      </c>
    </row>
    <row r="1542" spans="1:7" s="28" customFormat="1" ht="19" customHeight="1" x14ac:dyDescent="0.35">
      <c r="A1542" s="28" t="s">
        <v>8940</v>
      </c>
      <c r="B1542" s="84" t="s">
        <v>8939</v>
      </c>
      <c r="C1542" s="106" t="s">
        <v>8941</v>
      </c>
      <c r="E1542" s="22"/>
    </row>
    <row r="1543" spans="1:7" ht="19" customHeight="1" x14ac:dyDescent="0.35">
      <c r="A1543" s="22" t="s">
        <v>3077</v>
      </c>
      <c r="B1543" s="22" t="s">
        <v>11405</v>
      </c>
      <c r="C1543" s="30" t="s">
        <v>3076</v>
      </c>
    </row>
    <row r="1544" spans="1:7" ht="19" customHeight="1" x14ac:dyDescent="0.35">
      <c r="A1544" s="22" t="s">
        <v>1520</v>
      </c>
      <c r="B1544" s="22" t="s">
        <v>1521</v>
      </c>
      <c r="C1544" s="30" t="s">
        <v>3070</v>
      </c>
    </row>
    <row r="1545" spans="1:7" ht="19" customHeight="1" x14ac:dyDescent="0.35">
      <c r="A1545" s="22" t="s">
        <v>1522</v>
      </c>
      <c r="B1545" s="22" t="s">
        <v>4688</v>
      </c>
      <c r="C1545" s="30" t="s">
        <v>3071</v>
      </c>
    </row>
    <row r="1546" spans="1:7" ht="19" customHeight="1" x14ac:dyDescent="0.35">
      <c r="A1546" s="22" t="s">
        <v>4343</v>
      </c>
      <c r="B1546" s="22" t="s">
        <v>1523</v>
      </c>
      <c r="C1546" s="30" t="s">
        <v>5920</v>
      </c>
    </row>
    <row r="1547" spans="1:7" ht="19" customHeight="1" x14ac:dyDescent="0.35">
      <c r="A1547" s="22" t="s">
        <v>1524</v>
      </c>
      <c r="B1547" s="22" t="s">
        <v>2667</v>
      </c>
      <c r="C1547" s="30" t="s">
        <v>3072</v>
      </c>
    </row>
    <row r="1548" spans="1:7" ht="19" customHeight="1" x14ac:dyDescent="0.35">
      <c r="A1548" s="22" t="s">
        <v>1204</v>
      </c>
      <c r="B1548" s="22" t="s">
        <v>4444</v>
      </c>
      <c r="C1548" s="30" t="s">
        <v>2827</v>
      </c>
    </row>
    <row r="1549" spans="1:7" ht="19" customHeight="1" x14ac:dyDescent="0.35">
      <c r="A1549" s="22" t="s">
        <v>1525</v>
      </c>
      <c r="B1549" s="22" t="s">
        <v>1526</v>
      </c>
      <c r="C1549" s="30" t="s">
        <v>3073</v>
      </c>
    </row>
    <row r="1550" spans="1:7" ht="19" customHeight="1" x14ac:dyDescent="0.35">
      <c r="A1550" s="22" t="s">
        <v>1527</v>
      </c>
      <c r="B1550" s="22" t="s">
        <v>8012</v>
      </c>
      <c r="C1550" s="30" t="s">
        <v>3074</v>
      </c>
    </row>
    <row r="1551" spans="1:7" ht="19" customHeight="1" x14ac:dyDescent="0.35">
      <c r="A1551" s="22" t="s">
        <v>6107</v>
      </c>
      <c r="B1551" s="22" t="s">
        <v>6108</v>
      </c>
      <c r="C1551" s="30" t="s">
        <v>6106</v>
      </c>
    </row>
    <row r="1552" spans="1:7" ht="19" customHeight="1" x14ac:dyDescent="0.35">
      <c r="A1552" s="22" t="s">
        <v>1528</v>
      </c>
      <c r="B1552" s="22" t="s">
        <v>1529</v>
      </c>
      <c r="C1552" s="30" t="s">
        <v>3075</v>
      </c>
    </row>
    <row r="1553" spans="1:3" ht="19" customHeight="1" x14ac:dyDescent="0.35">
      <c r="A1553" s="22" t="s">
        <v>1530</v>
      </c>
      <c r="B1553" s="22" t="s">
        <v>1531</v>
      </c>
      <c r="C1553" s="30" t="s">
        <v>3078</v>
      </c>
    </row>
    <row r="1554" spans="1:3" ht="19" customHeight="1" x14ac:dyDescent="0.35">
      <c r="A1554" s="22" t="s">
        <v>2090</v>
      </c>
      <c r="B1554" s="22" t="s">
        <v>2789</v>
      </c>
      <c r="C1554" s="30" t="s">
        <v>5921</v>
      </c>
    </row>
    <row r="1555" spans="1:3" ht="19" customHeight="1" x14ac:dyDescent="0.35">
      <c r="A1555" s="22" t="s">
        <v>1532</v>
      </c>
      <c r="B1555" s="22" t="s">
        <v>2668</v>
      </c>
      <c r="C1555" s="30" t="s">
        <v>3079</v>
      </c>
    </row>
    <row r="1556" spans="1:3" ht="19" customHeight="1" x14ac:dyDescent="0.35">
      <c r="A1556" s="22" t="s">
        <v>8175</v>
      </c>
      <c r="B1556" s="22" t="s">
        <v>8176</v>
      </c>
      <c r="C1556" s="30" t="s">
        <v>8174</v>
      </c>
    </row>
    <row r="1557" spans="1:3" ht="19" customHeight="1" x14ac:dyDescent="0.35">
      <c r="A1557" s="22" t="s">
        <v>1210</v>
      </c>
      <c r="B1557" s="22" t="s">
        <v>4447</v>
      </c>
      <c r="C1557" s="30" t="s">
        <v>2839</v>
      </c>
    </row>
    <row r="1558" spans="1:3" ht="19" customHeight="1" x14ac:dyDescent="0.35">
      <c r="A1558" s="22" t="s">
        <v>1533</v>
      </c>
      <c r="B1558" s="22" t="s">
        <v>3081</v>
      </c>
      <c r="C1558" s="30" t="s">
        <v>3080</v>
      </c>
    </row>
    <row r="1559" spans="1:3" ht="19" customHeight="1" x14ac:dyDescent="0.35">
      <c r="A1559" s="22" t="s">
        <v>2127</v>
      </c>
      <c r="B1559" s="22" t="s">
        <v>2128</v>
      </c>
      <c r="C1559" s="30" t="s">
        <v>3082</v>
      </c>
    </row>
    <row r="1560" spans="1:3" ht="19" customHeight="1" x14ac:dyDescent="0.35">
      <c r="A1560" s="22" t="s">
        <v>1534</v>
      </c>
      <c r="B1560" s="22" t="s">
        <v>1535</v>
      </c>
      <c r="C1560" s="30" t="s">
        <v>3083</v>
      </c>
    </row>
    <row r="1561" spans="1:3" ht="19" customHeight="1" x14ac:dyDescent="0.35">
      <c r="A1561" s="22" t="s">
        <v>1536</v>
      </c>
      <c r="B1561" s="22" t="s">
        <v>11612</v>
      </c>
      <c r="C1561" s="30" t="s">
        <v>3084</v>
      </c>
    </row>
    <row r="1562" spans="1:3" ht="19" customHeight="1" x14ac:dyDescent="0.35">
      <c r="A1562" s="22" t="s">
        <v>6792</v>
      </c>
      <c r="B1562" s="22" t="s">
        <v>6793</v>
      </c>
      <c r="C1562" s="30" t="s">
        <v>6791</v>
      </c>
    </row>
    <row r="1563" spans="1:3" ht="19" customHeight="1" x14ac:dyDescent="0.35">
      <c r="A1563" s="22" t="s">
        <v>1537</v>
      </c>
      <c r="B1563" s="22" t="s">
        <v>2669</v>
      </c>
      <c r="C1563" s="30" t="s">
        <v>5922</v>
      </c>
    </row>
    <row r="1564" spans="1:3" ht="19" customHeight="1" x14ac:dyDescent="0.35">
      <c r="A1564" s="22" t="s">
        <v>1538</v>
      </c>
      <c r="B1564" s="22" t="s">
        <v>7792</v>
      </c>
      <c r="C1564" s="30" t="s">
        <v>3085</v>
      </c>
    </row>
    <row r="1565" spans="1:3" ht="19" customHeight="1" x14ac:dyDescent="0.35">
      <c r="A1565" s="22" t="s">
        <v>1967</v>
      </c>
      <c r="B1565" s="22" t="s">
        <v>1968</v>
      </c>
      <c r="C1565" s="30" t="s">
        <v>3086</v>
      </c>
    </row>
    <row r="1566" spans="1:3" ht="19" customHeight="1" x14ac:dyDescent="0.35">
      <c r="A1566" s="22" t="s">
        <v>1539</v>
      </c>
      <c r="B1566" s="22" t="s">
        <v>1540</v>
      </c>
      <c r="C1566" s="30" t="s">
        <v>3087</v>
      </c>
    </row>
    <row r="1567" spans="1:3" ht="19" customHeight="1" x14ac:dyDescent="0.35">
      <c r="A1567" s="22" t="s">
        <v>3089</v>
      </c>
      <c r="B1567" s="22" t="s">
        <v>11412</v>
      </c>
      <c r="C1567" s="30" t="s">
        <v>3088</v>
      </c>
    </row>
    <row r="1568" spans="1:3" ht="19" customHeight="1" x14ac:dyDescent="0.35">
      <c r="A1568" s="22" t="s">
        <v>1541</v>
      </c>
      <c r="B1568" s="22" t="s">
        <v>1542</v>
      </c>
      <c r="C1568" s="30" t="s">
        <v>3090</v>
      </c>
    </row>
    <row r="1569" spans="1:3" ht="19" customHeight="1" x14ac:dyDescent="0.35">
      <c r="A1569" s="22" t="s">
        <v>7862</v>
      </c>
      <c r="B1569" s="22" t="s">
        <v>7863</v>
      </c>
      <c r="C1569" s="30" t="s">
        <v>7861</v>
      </c>
    </row>
    <row r="1570" spans="1:3" ht="19" customHeight="1" x14ac:dyDescent="0.35">
      <c r="A1570" s="22" t="s">
        <v>7281</v>
      </c>
      <c r="B1570" s="22" t="s">
        <v>7282</v>
      </c>
      <c r="C1570" s="30" t="s">
        <v>7280</v>
      </c>
    </row>
    <row r="1571" spans="1:3" ht="19" customHeight="1" x14ac:dyDescent="0.35">
      <c r="A1571" s="32" t="s">
        <v>1543</v>
      </c>
      <c r="B1571" s="32"/>
    </row>
    <row r="1572" spans="1:3" ht="19" customHeight="1" x14ac:dyDescent="0.35">
      <c r="A1572" s="22" t="s">
        <v>4887</v>
      </c>
      <c r="B1572" s="22" t="s">
        <v>10946</v>
      </c>
      <c r="C1572" s="30" t="s">
        <v>5923</v>
      </c>
    </row>
    <row r="1573" spans="1:3" ht="19" customHeight="1" x14ac:dyDescent="0.35">
      <c r="A1573" s="22" t="s">
        <v>1544</v>
      </c>
      <c r="B1573" s="22" t="s">
        <v>3092</v>
      </c>
      <c r="C1573" s="30" t="s">
        <v>3091</v>
      </c>
    </row>
    <row r="1574" spans="1:3" ht="19" customHeight="1" x14ac:dyDescent="0.35">
      <c r="A1574" s="22" t="s">
        <v>1545</v>
      </c>
      <c r="B1574" s="22" t="s">
        <v>7629</v>
      </c>
      <c r="C1574" s="30" t="s">
        <v>3093</v>
      </c>
    </row>
    <row r="1575" spans="1:3" ht="19" customHeight="1" x14ac:dyDescent="0.35">
      <c r="A1575" s="22" t="s">
        <v>1546</v>
      </c>
      <c r="B1575" s="22" t="s">
        <v>12012</v>
      </c>
      <c r="C1575" s="30" t="s">
        <v>3094</v>
      </c>
    </row>
    <row r="1576" spans="1:3" ht="19" customHeight="1" x14ac:dyDescent="0.35">
      <c r="A1576" s="22" t="s">
        <v>1548</v>
      </c>
      <c r="B1576" s="22" t="s">
        <v>11411</v>
      </c>
      <c r="C1576" s="30" t="s">
        <v>3096</v>
      </c>
    </row>
    <row r="1577" spans="1:3" ht="19" customHeight="1" x14ac:dyDescent="0.35">
      <c r="A1577" s="22" t="s">
        <v>1549</v>
      </c>
      <c r="B1577" s="22" t="s">
        <v>8505</v>
      </c>
      <c r="C1577" s="30" t="s">
        <v>3097</v>
      </c>
    </row>
    <row r="1578" spans="1:3" ht="19" customHeight="1" x14ac:dyDescent="0.35">
      <c r="A1578" s="22" t="s">
        <v>1551</v>
      </c>
      <c r="B1578" s="22" t="s">
        <v>1552</v>
      </c>
      <c r="C1578" s="30" t="s">
        <v>3099</v>
      </c>
    </row>
    <row r="1579" spans="1:3" ht="19" customHeight="1" x14ac:dyDescent="0.35">
      <c r="A1579" s="22" t="s">
        <v>1553</v>
      </c>
      <c r="B1579" s="22" t="s">
        <v>4523</v>
      </c>
      <c r="C1579" s="30" t="s">
        <v>3100</v>
      </c>
    </row>
    <row r="1580" spans="1:3" ht="19" customHeight="1" x14ac:dyDescent="0.35">
      <c r="A1580" s="32" t="s">
        <v>1314</v>
      </c>
      <c r="B1580" s="32"/>
    </row>
    <row r="1581" spans="1:3" ht="19" customHeight="1" x14ac:dyDescent="0.35">
      <c r="A1581" s="22" t="s">
        <v>1315</v>
      </c>
      <c r="B1581" s="22" t="s">
        <v>1316</v>
      </c>
      <c r="C1581" s="30" t="s">
        <v>3108</v>
      </c>
    </row>
    <row r="1582" spans="1:3" ht="19" customHeight="1" x14ac:dyDescent="0.35">
      <c r="A1582" s="22" t="s">
        <v>2438</v>
      </c>
      <c r="B1582" s="22" t="s">
        <v>7668</v>
      </c>
      <c r="C1582" s="30" t="s">
        <v>3966</v>
      </c>
    </row>
    <row r="1583" spans="1:3" ht="19" customHeight="1" x14ac:dyDescent="0.35">
      <c r="A1583" s="22" t="s">
        <v>1317</v>
      </c>
      <c r="B1583" s="22" t="s">
        <v>9259</v>
      </c>
      <c r="C1583" s="30" t="s">
        <v>3109</v>
      </c>
    </row>
    <row r="1584" spans="1:3" ht="19" customHeight="1" x14ac:dyDescent="0.35">
      <c r="A1584" s="22" t="s">
        <v>5263</v>
      </c>
      <c r="B1584" s="22" t="s">
        <v>5264</v>
      </c>
      <c r="C1584" s="30" t="s">
        <v>5262</v>
      </c>
    </row>
    <row r="1585" spans="1:4" ht="19" customHeight="1" x14ac:dyDescent="0.35">
      <c r="A1585" s="22" t="s">
        <v>8614</v>
      </c>
      <c r="B1585" s="22" t="s">
        <v>9024</v>
      </c>
      <c r="C1585" s="80" t="s">
        <v>8761</v>
      </c>
      <c r="D1585" s="79"/>
    </row>
    <row r="1586" spans="1:4" ht="19" customHeight="1" x14ac:dyDescent="0.35">
      <c r="A1586" s="22" t="s">
        <v>1318</v>
      </c>
      <c r="B1586" s="22" t="s">
        <v>4709</v>
      </c>
      <c r="C1586" s="30" t="s">
        <v>3110</v>
      </c>
    </row>
    <row r="1587" spans="1:4" ht="19" customHeight="1" x14ac:dyDescent="0.35">
      <c r="A1587" s="22" t="s">
        <v>1319</v>
      </c>
      <c r="B1587" s="22" t="s">
        <v>8019</v>
      </c>
      <c r="C1587" s="30" t="s">
        <v>8018</v>
      </c>
    </row>
    <row r="1588" spans="1:4" ht="19" customHeight="1" x14ac:dyDescent="0.35">
      <c r="A1588" s="22" t="s">
        <v>5025</v>
      </c>
      <c r="B1588" s="22" t="s">
        <v>5044</v>
      </c>
      <c r="C1588" s="30" t="s">
        <v>5029</v>
      </c>
    </row>
    <row r="1589" spans="1:4" ht="19" customHeight="1" x14ac:dyDescent="0.35">
      <c r="A1589" s="22" t="s">
        <v>1320</v>
      </c>
      <c r="B1589" s="22" t="s">
        <v>1321</v>
      </c>
      <c r="C1589" s="30" t="s">
        <v>3111</v>
      </c>
    </row>
    <row r="1590" spans="1:4" ht="19" customHeight="1" x14ac:dyDescent="0.35">
      <c r="A1590" s="22" t="s">
        <v>1322</v>
      </c>
      <c r="B1590" s="22" t="s">
        <v>1323</v>
      </c>
      <c r="C1590" s="30" t="s">
        <v>3112</v>
      </c>
    </row>
    <row r="1591" spans="1:4" ht="19" customHeight="1" x14ac:dyDescent="0.35">
      <c r="A1591" s="22" t="s">
        <v>1324</v>
      </c>
      <c r="B1591" s="22" t="s">
        <v>9262</v>
      </c>
      <c r="C1591" s="30" t="s">
        <v>3113</v>
      </c>
    </row>
    <row r="1592" spans="1:4" ht="19" customHeight="1" x14ac:dyDescent="0.35">
      <c r="A1592" s="22" t="s">
        <v>1325</v>
      </c>
      <c r="B1592" s="22" t="s">
        <v>9304</v>
      </c>
      <c r="C1592" s="30" t="s">
        <v>3114</v>
      </c>
    </row>
    <row r="1593" spans="1:4" ht="19" customHeight="1" x14ac:dyDescent="0.35">
      <c r="A1593" s="22" t="s">
        <v>1326</v>
      </c>
      <c r="B1593" s="22" t="s">
        <v>11613</v>
      </c>
      <c r="C1593" s="6" t="s">
        <v>6184</v>
      </c>
    </row>
    <row r="1594" spans="1:4" ht="19" customHeight="1" x14ac:dyDescent="0.35">
      <c r="A1594" s="32" t="s">
        <v>4337</v>
      </c>
      <c r="B1594" s="32"/>
    </row>
    <row r="1595" spans="1:4" ht="19" customHeight="1" x14ac:dyDescent="0.35">
      <c r="A1595" s="22" t="s">
        <v>2563</v>
      </c>
      <c r="B1595" s="22" t="s">
        <v>2564</v>
      </c>
      <c r="C1595" s="30" t="s">
        <v>2982</v>
      </c>
    </row>
    <row r="1596" spans="1:4" ht="19" customHeight="1" x14ac:dyDescent="0.35">
      <c r="A1596" s="22" t="s">
        <v>1554</v>
      </c>
      <c r="B1596" s="22" t="s">
        <v>2670</v>
      </c>
      <c r="C1596" s="30" t="s">
        <v>3101</v>
      </c>
    </row>
    <row r="1597" spans="1:4" ht="19" customHeight="1" x14ac:dyDescent="0.35">
      <c r="A1597" s="22" t="s">
        <v>1555</v>
      </c>
      <c r="B1597" s="22" t="s">
        <v>1556</v>
      </c>
      <c r="C1597" s="30" t="s">
        <v>3102</v>
      </c>
    </row>
    <row r="1598" spans="1:4" ht="19" customHeight="1" x14ac:dyDescent="0.35">
      <c r="A1598" s="22" t="s">
        <v>327</v>
      </c>
      <c r="B1598" s="22" t="s">
        <v>4334</v>
      </c>
      <c r="C1598" s="30" t="s">
        <v>3527</v>
      </c>
    </row>
    <row r="1599" spans="1:4" ht="19" customHeight="1" x14ac:dyDescent="0.35">
      <c r="A1599" s="28" t="s">
        <v>9715</v>
      </c>
      <c r="B1599" s="28" t="s">
        <v>9718</v>
      </c>
      <c r="C1599" s="30" t="s">
        <v>9717</v>
      </c>
    </row>
    <row r="1600" spans="1:4" ht="19" customHeight="1" x14ac:dyDescent="0.35">
      <c r="A1600" s="22" t="s">
        <v>6206</v>
      </c>
      <c r="B1600" s="22" t="s">
        <v>9514</v>
      </c>
      <c r="C1600" s="30" t="s">
        <v>6207</v>
      </c>
      <c r="D1600" s="30" t="s">
        <v>4203</v>
      </c>
    </row>
    <row r="1601" spans="1:4" ht="19" customHeight="1" x14ac:dyDescent="0.35">
      <c r="A1601" s="22" t="s">
        <v>993</v>
      </c>
      <c r="B1601" s="22" t="s">
        <v>994</v>
      </c>
      <c r="C1601" s="30" t="s">
        <v>5924</v>
      </c>
    </row>
    <row r="1602" spans="1:4" ht="19" customHeight="1" x14ac:dyDescent="0.35">
      <c r="A1602" s="22" t="s">
        <v>973</v>
      </c>
      <c r="B1602" s="22" t="s">
        <v>9263</v>
      </c>
      <c r="C1602" s="30" t="s">
        <v>5593</v>
      </c>
    </row>
    <row r="1603" spans="1:4" ht="19" customHeight="1" x14ac:dyDescent="0.35">
      <c r="A1603" s="22" t="s">
        <v>4877</v>
      </c>
      <c r="B1603" s="22" t="s">
        <v>4876</v>
      </c>
      <c r="C1603" s="30" t="s">
        <v>4956</v>
      </c>
    </row>
    <row r="1604" spans="1:4" ht="19" customHeight="1" x14ac:dyDescent="0.35">
      <c r="A1604" s="22" t="s">
        <v>139</v>
      </c>
      <c r="B1604" s="22" t="s">
        <v>9280</v>
      </c>
      <c r="C1604" s="30" t="s">
        <v>5925</v>
      </c>
    </row>
    <row r="1605" spans="1:4" ht="19" customHeight="1" x14ac:dyDescent="0.35">
      <c r="A1605" s="22" t="s">
        <v>1843</v>
      </c>
      <c r="B1605" s="22" t="s">
        <v>1844</v>
      </c>
      <c r="C1605" s="30" t="s">
        <v>3682</v>
      </c>
    </row>
    <row r="1606" spans="1:4" ht="19" customHeight="1" x14ac:dyDescent="0.35">
      <c r="A1606" s="22" t="s">
        <v>6110</v>
      </c>
      <c r="B1606" s="22" t="s">
        <v>11179</v>
      </c>
      <c r="C1606" s="30" t="s">
        <v>6109</v>
      </c>
      <c r="D1606" s="30" t="s">
        <v>6367</v>
      </c>
    </row>
    <row r="1607" spans="1:4" ht="19" customHeight="1" x14ac:dyDescent="0.35">
      <c r="A1607" s="22" t="s">
        <v>848</v>
      </c>
      <c r="B1607" s="22" t="s">
        <v>4602</v>
      </c>
      <c r="C1607" s="30" t="s">
        <v>5926</v>
      </c>
    </row>
    <row r="1608" spans="1:4" ht="19" customHeight="1" x14ac:dyDescent="0.35">
      <c r="A1608" s="22" t="s">
        <v>6274</v>
      </c>
      <c r="B1608" s="22" t="s">
        <v>9279</v>
      </c>
      <c r="C1608" s="30" t="s">
        <v>6273</v>
      </c>
    </row>
    <row r="1609" spans="1:4" ht="19" customHeight="1" x14ac:dyDescent="0.35">
      <c r="A1609" s="22" t="s">
        <v>2359</v>
      </c>
      <c r="B1609" s="22" t="s">
        <v>2360</v>
      </c>
      <c r="C1609" s="30" t="s">
        <v>5927</v>
      </c>
    </row>
    <row r="1610" spans="1:4" ht="19" customHeight="1" x14ac:dyDescent="0.35">
      <c r="A1610" s="22" t="s">
        <v>4038</v>
      </c>
      <c r="B1610" s="22" t="s">
        <v>6719</v>
      </c>
      <c r="C1610" s="30" t="s">
        <v>5928</v>
      </c>
    </row>
    <row r="1611" spans="1:4" ht="19" customHeight="1" x14ac:dyDescent="0.35">
      <c r="A1611" s="22" t="s">
        <v>1557</v>
      </c>
      <c r="B1611" s="22" t="s">
        <v>1558</v>
      </c>
      <c r="C1611" s="30" t="s">
        <v>3103</v>
      </c>
    </row>
    <row r="1612" spans="1:4" ht="19" customHeight="1" x14ac:dyDescent="0.35">
      <c r="A1612" s="22" t="s">
        <v>4852</v>
      </c>
      <c r="B1612" s="22" t="s">
        <v>4909</v>
      </c>
      <c r="C1612" s="30" t="s">
        <v>4851</v>
      </c>
    </row>
    <row r="1613" spans="1:4" ht="19" customHeight="1" x14ac:dyDescent="0.35">
      <c r="A1613" s="22" t="s">
        <v>1559</v>
      </c>
      <c r="B1613" s="22" t="s">
        <v>11417</v>
      </c>
      <c r="C1613" s="30" t="s">
        <v>3104</v>
      </c>
    </row>
    <row r="1614" spans="1:4" ht="19" customHeight="1" x14ac:dyDescent="0.35">
      <c r="A1614" s="22" t="s">
        <v>1560</v>
      </c>
      <c r="B1614" s="22" t="s">
        <v>12013</v>
      </c>
      <c r="C1614" s="30" t="s">
        <v>7829</v>
      </c>
    </row>
    <row r="1615" spans="1:4" ht="19" customHeight="1" x14ac:dyDescent="0.35">
      <c r="A1615" s="22" t="s">
        <v>4278</v>
      </c>
      <c r="B1615" s="22" t="s">
        <v>1207</v>
      </c>
      <c r="C1615" s="30" t="s">
        <v>2832</v>
      </c>
    </row>
    <row r="1616" spans="1:4" ht="19" customHeight="1" x14ac:dyDescent="0.35">
      <c r="A1616" s="22" t="s">
        <v>2588</v>
      </c>
      <c r="B1616" s="22" t="s">
        <v>8181</v>
      </c>
      <c r="C1616" s="30" t="s">
        <v>5929</v>
      </c>
    </row>
    <row r="1617" spans="1:35" s="28" customFormat="1" ht="19" customHeight="1" x14ac:dyDescent="0.35">
      <c r="A1617" s="28" t="s">
        <v>8559</v>
      </c>
      <c r="B1617" s="22" t="s">
        <v>8565</v>
      </c>
      <c r="C1617" s="80" t="s">
        <v>8564</v>
      </c>
      <c r="D1617" s="79"/>
      <c r="E1617" s="79"/>
      <c r="F1617" s="79"/>
      <c r="I1617" s="79"/>
      <c r="J1617" s="79"/>
      <c r="K1617" s="79"/>
      <c r="L1617" s="79"/>
      <c r="M1617" s="79"/>
      <c r="N1617" s="79"/>
      <c r="O1617" s="79"/>
      <c r="Q1617" s="79"/>
      <c r="R1617" s="79"/>
      <c r="S1617" s="79"/>
      <c r="T1617" s="79"/>
      <c r="U1617" s="79"/>
      <c r="V1617" s="79"/>
      <c r="W1617" s="79"/>
      <c r="X1617" s="79"/>
      <c r="Y1617" s="79"/>
      <c r="Z1617" s="79"/>
      <c r="AI1617" s="79"/>
    </row>
    <row r="1618" spans="1:35" ht="19" customHeight="1" x14ac:dyDescent="0.35">
      <c r="A1618" s="22" t="s">
        <v>1667</v>
      </c>
      <c r="B1618" s="22" t="s">
        <v>7017</v>
      </c>
      <c r="C1618" s="30" t="s">
        <v>5594</v>
      </c>
    </row>
    <row r="1619" spans="1:35" ht="19" customHeight="1" x14ac:dyDescent="0.35">
      <c r="A1619" s="22" t="s">
        <v>1668</v>
      </c>
      <c r="B1619" s="22" t="s">
        <v>1669</v>
      </c>
      <c r="C1619" s="30" t="s">
        <v>5595</v>
      </c>
    </row>
    <row r="1620" spans="1:35" ht="19" customHeight="1" x14ac:dyDescent="0.35">
      <c r="A1620" s="22" t="s">
        <v>9478</v>
      </c>
      <c r="B1620" s="22" t="s">
        <v>9476</v>
      </c>
      <c r="C1620" s="30" t="s">
        <v>9477</v>
      </c>
      <c r="D1620" s="103"/>
      <c r="E1620" s="104"/>
    </row>
    <row r="1621" spans="1:35" ht="19" customHeight="1" x14ac:dyDescent="0.35">
      <c r="A1621" s="22" t="s">
        <v>240</v>
      </c>
      <c r="B1621" s="22" t="s">
        <v>8783</v>
      </c>
      <c r="C1621" s="30" t="s">
        <v>3447</v>
      </c>
    </row>
    <row r="1622" spans="1:35" ht="19" customHeight="1" x14ac:dyDescent="0.35">
      <c r="A1622" s="22" t="s">
        <v>1561</v>
      </c>
      <c r="B1622" s="22" t="s">
        <v>1562</v>
      </c>
      <c r="C1622" s="30" t="s">
        <v>3105</v>
      </c>
    </row>
    <row r="1623" spans="1:35" ht="19" customHeight="1" x14ac:dyDescent="0.35">
      <c r="A1623" s="22" t="s">
        <v>1563</v>
      </c>
      <c r="B1623" s="22" t="s">
        <v>3107</v>
      </c>
      <c r="C1623" s="30" t="s">
        <v>3106</v>
      </c>
    </row>
    <row r="1624" spans="1:35" ht="19" customHeight="1" x14ac:dyDescent="0.35">
      <c r="A1624" s="32" t="s">
        <v>2753</v>
      </c>
      <c r="B1624" s="32"/>
    </row>
    <row r="1625" spans="1:35" ht="19" customHeight="1" x14ac:dyDescent="0.35">
      <c r="A1625" s="22" t="s">
        <v>1331</v>
      </c>
      <c r="B1625" s="22" t="s">
        <v>10956</v>
      </c>
      <c r="C1625" s="30" t="s">
        <v>10955</v>
      </c>
    </row>
    <row r="1626" spans="1:35" ht="19" customHeight="1" x14ac:dyDescent="0.35">
      <c r="A1626" s="22" t="s">
        <v>1332</v>
      </c>
      <c r="B1626" s="22" t="s">
        <v>1333</v>
      </c>
      <c r="C1626" s="30" t="s">
        <v>5930</v>
      </c>
    </row>
    <row r="1627" spans="1:35" ht="19" customHeight="1" x14ac:dyDescent="0.35">
      <c r="A1627" s="22" t="s">
        <v>1334</v>
      </c>
      <c r="B1627" s="22" t="s">
        <v>7018</v>
      </c>
      <c r="C1627" s="30" t="s">
        <v>3117</v>
      </c>
    </row>
    <row r="1628" spans="1:35" ht="19" customHeight="1" x14ac:dyDescent="0.35">
      <c r="A1628" s="22" t="s">
        <v>1335</v>
      </c>
      <c r="B1628" s="22" t="s">
        <v>1336</v>
      </c>
      <c r="C1628" s="30" t="s">
        <v>3118</v>
      </c>
    </row>
    <row r="1629" spans="1:35" ht="19" customHeight="1" x14ac:dyDescent="0.35">
      <c r="A1629" s="22" t="s">
        <v>1337</v>
      </c>
      <c r="B1629" s="22" t="s">
        <v>8180</v>
      </c>
      <c r="C1629" s="30" t="s">
        <v>3119</v>
      </c>
    </row>
    <row r="1630" spans="1:35" ht="19" customHeight="1" x14ac:dyDescent="0.35">
      <c r="A1630" s="22" t="s">
        <v>1338</v>
      </c>
      <c r="B1630" s="22" t="s">
        <v>5245</v>
      </c>
      <c r="C1630" s="30" t="s">
        <v>5931</v>
      </c>
    </row>
    <row r="1631" spans="1:35" ht="19" customHeight="1" x14ac:dyDescent="0.35">
      <c r="A1631" s="22" t="s">
        <v>1339</v>
      </c>
      <c r="B1631" s="22" t="s">
        <v>1340</v>
      </c>
      <c r="C1631" s="30" t="s">
        <v>3120</v>
      </c>
    </row>
    <row r="1632" spans="1:35" ht="19" customHeight="1" x14ac:dyDescent="0.35">
      <c r="A1632" s="22" t="s">
        <v>4856</v>
      </c>
      <c r="B1632" s="22" t="s">
        <v>7793</v>
      </c>
      <c r="C1632" s="30" t="s">
        <v>4939</v>
      </c>
    </row>
    <row r="1633" spans="1:7" ht="19" customHeight="1" x14ac:dyDescent="0.35">
      <c r="A1633" s="22" t="s">
        <v>1347</v>
      </c>
      <c r="B1633" s="22" t="s">
        <v>8578</v>
      </c>
      <c r="C1633" s="30" t="s">
        <v>3127</v>
      </c>
    </row>
    <row r="1634" spans="1:7" ht="19" customHeight="1" x14ac:dyDescent="0.35">
      <c r="A1634" s="22" t="s">
        <v>2237</v>
      </c>
      <c r="B1634" s="22" t="s">
        <v>4276</v>
      </c>
      <c r="C1634" s="30" t="s">
        <v>3121</v>
      </c>
    </row>
    <row r="1635" spans="1:7" ht="19" customHeight="1" x14ac:dyDescent="0.35">
      <c r="A1635" s="22" t="s">
        <v>1341</v>
      </c>
      <c r="B1635" s="22" t="s">
        <v>1342</v>
      </c>
      <c r="C1635" s="30" t="s">
        <v>3122</v>
      </c>
    </row>
    <row r="1636" spans="1:7" ht="19" customHeight="1" x14ac:dyDescent="0.35">
      <c r="A1636" s="22" t="s">
        <v>1343</v>
      </c>
      <c r="B1636" s="22" t="s">
        <v>4344</v>
      </c>
      <c r="C1636" s="30" t="s">
        <v>3123</v>
      </c>
    </row>
    <row r="1637" spans="1:7" ht="19" customHeight="1" x14ac:dyDescent="0.35">
      <c r="A1637" s="22" t="s">
        <v>1344</v>
      </c>
      <c r="B1637" s="22" t="s">
        <v>1345</v>
      </c>
      <c r="C1637" s="30" t="s">
        <v>3124</v>
      </c>
    </row>
    <row r="1638" spans="1:7" ht="19" customHeight="1" x14ac:dyDescent="0.35">
      <c r="A1638" s="22" t="s">
        <v>4890</v>
      </c>
      <c r="B1638" s="22" t="s">
        <v>4891</v>
      </c>
      <c r="C1638" s="30" t="s">
        <v>5932</v>
      </c>
    </row>
    <row r="1639" spans="1:7" ht="19" customHeight="1" x14ac:dyDescent="0.35">
      <c r="A1639" s="22" t="s">
        <v>1346</v>
      </c>
      <c r="B1639" s="22" t="s">
        <v>3126</v>
      </c>
      <c r="C1639" s="30" t="s">
        <v>3125</v>
      </c>
    </row>
    <row r="1640" spans="1:7" ht="19" customHeight="1" x14ac:dyDescent="0.35">
      <c r="A1640" s="22" t="s">
        <v>8087</v>
      </c>
      <c r="B1640" s="22" t="s">
        <v>10338</v>
      </c>
      <c r="C1640" s="30" t="s">
        <v>8086</v>
      </c>
      <c r="G1640" s="30"/>
    </row>
    <row r="1641" spans="1:7" ht="19" customHeight="1" x14ac:dyDescent="0.35">
      <c r="A1641" s="32" t="s">
        <v>1348</v>
      </c>
      <c r="B1641" s="32"/>
    </row>
    <row r="1642" spans="1:7" ht="19" customHeight="1" x14ac:dyDescent="0.35">
      <c r="A1642" s="22" t="s">
        <v>1349</v>
      </c>
      <c r="B1642" s="22" t="s">
        <v>8784</v>
      </c>
      <c r="C1642" s="30" t="s">
        <v>3129</v>
      </c>
    </row>
    <row r="1643" spans="1:7" ht="19" customHeight="1" x14ac:dyDescent="0.35">
      <c r="A1643" s="22" t="s">
        <v>1350</v>
      </c>
      <c r="B1643" s="22" t="s">
        <v>4610</v>
      </c>
      <c r="C1643" s="30" t="s">
        <v>3130</v>
      </c>
    </row>
    <row r="1644" spans="1:7" ht="19" customHeight="1" x14ac:dyDescent="0.35">
      <c r="A1644" s="22" t="s">
        <v>1351</v>
      </c>
      <c r="B1644" s="22" t="s">
        <v>3132</v>
      </c>
      <c r="C1644" s="30" t="s">
        <v>3131</v>
      </c>
    </row>
    <row r="1645" spans="1:7" ht="19" customHeight="1" x14ac:dyDescent="0.35">
      <c r="A1645" s="22" t="s">
        <v>1352</v>
      </c>
      <c r="B1645" s="22" t="s">
        <v>3134</v>
      </c>
      <c r="C1645" s="30" t="s">
        <v>3133</v>
      </c>
    </row>
    <row r="1646" spans="1:7" ht="19" customHeight="1" x14ac:dyDescent="0.35">
      <c r="A1646" s="22" t="s">
        <v>1353</v>
      </c>
      <c r="B1646" s="22" t="s">
        <v>1354</v>
      </c>
      <c r="C1646" s="30" t="s">
        <v>3135</v>
      </c>
    </row>
    <row r="1647" spans="1:7" ht="19" customHeight="1" x14ac:dyDescent="0.35">
      <c r="A1647" s="22" t="s">
        <v>1355</v>
      </c>
      <c r="B1647" s="22" t="s">
        <v>4345</v>
      </c>
      <c r="C1647" s="30" t="s">
        <v>3136</v>
      </c>
    </row>
    <row r="1648" spans="1:7" ht="19" customHeight="1" x14ac:dyDescent="0.35">
      <c r="A1648" s="32" t="s">
        <v>4286</v>
      </c>
      <c r="B1648" s="32"/>
    </row>
    <row r="1649" spans="1:4" ht="19" customHeight="1" x14ac:dyDescent="0.35">
      <c r="A1649" s="22" t="s">
        <v>1356</v>
      </c>
      <c r="B1649" s="22" t="s">
        <v>1357</v>
      </c>
      <c r="C1649" s="30" t="s">
        <v>3139</v>
      </c>
    </row>
    <row r="1650" spans="1:4" ht="19" customHeight="1" x14ac:dyDescent="0.35">
      <c r="A1650" s="22" t="s">
        <v>1358</v>
      </c>
      <c r="B1650" s="22" t="s">
        <v>1359</v>
      </c>
      <c r="C1650" s="30" t="s">
        <v>3140</v>
      </c>
    </row>
    <row r="1651" spans="1:4" ht="19" customHeight="1" x14ac:dyDescent="0.35">
      <c r="A1651" s="22" t="s">
        <v>1360</v>
      </c>
      <c r="B1651" s="22" t="s">
        <v>3141</v>
      </c>
      <c r="C1651" s="30" t="s">
        <v>3142</v>
      </c>
    </row>
    <row r="1652" spans="1:4" ht="19" customHeight="1" x14ac:dyDescent="0.35">
      <c r="A1652" s="22" t="s">
        <v>1361</v>
      </c>
      <c r="B1652" s="22" t="s">
        <v>1362</v>
      </c>
      <c r="C1652" s="30" t="s">
        <v>3143</v>
      </c>
    </row>
    <row r="1653" spans="1:4" ht="19" customHeight="1" x14ac:dyDescent="0.35">
      <c r="A1653" s="22" t="s">
        <v>3251</v>
      </c>
      <c r="B1653" s="22" t="s">
        <v>11418</v>
      </c>
      <c r="C1653" s="30" t="s">
        <v>8487</v>
      </c>
    </row>
    <row r="1654" spans="1:4" ht="19" customHeight="1" x14ac:dyDescent="0.35">
      <c r="A1654" s="22" t="s">
        <v>7893</v>
      </c>
      <c r="B1654" s="22" t="s">
        <v>7892</v>
      </c>
      <c r="C1654" s="30" t="s">
        <v>7891</v>
      </c>
      <c r="D1654" s="30" t="s">
        <v>8096</v>
      </c>
    </row>
    <row r="1655" spans="1:4" ht="19" customHeight="1" x14ac:dyDescent="0.35">
      <c r="A1655" s="28" t="s">
        <v>9830</v>
      </c>
      <c r="B1655" s="22" t="s">
        <v>12077</v>
      </c>
      <c r="C1655" s="30" t="s">
        <v>9829</v>
      </c>
    </row>
    <row r="1656" spans="1:4" ht="19" customHeight="1" x14ac:dyDescent="0.35">
      <c r="A1656" s="22" t="s">
        <v>1363</v>
      </c>
      <c r="B1656" s="22" t="s">
        <v>8021</v>
      </c>
      <c r="C1656" s="30" t="s">
        <v>3144</v>
      </c>
    </row>
    <row r="1657" spans="1:4" ht="19" customHeight="1" x14ac:dyDescent="0.35">
      <c r="A1657" s="22" t="s">
        <v>1364</v>
      </c>
      <c r="B1657" s="22" t="s">
        <v>1365</v>
      </c>
      <c r="C1657" s="30" t="s">
        <v>3145</v>
      </c>
    </row>
    <row r="1658" spans="1:4" ht="19" customHeight="1" x14ac:dyDescent="0.35">
      <c r="A1658" s="22" t="s">
        <v>1485</v>
      </c>
      <c r="B1658" s="22" t="s">
        <v>9281</v>
      </c>
      <c r="C1658" s="30" t="s">
        <v>3038</v>
      </c>
    </row>
    <row r="1659" spans="1:4" ht="19" customHeight="1" x14ac:dyDescent="0.35">
      <c r="A1659" s="22" t="s">
        <v>41</v>
      </c>
      <c r="B1659" s="22" t="s">
        <v>6840</v>
      </c>
      <c r="C1659" s="30" t="s">
        <v>3146</v>
      </c>
    </row>
    <row r="1660" spans="1:4" ht="19" customHeight="1" x14ac:dyDescent="0.35">
      <c r="A1660" s="22" t="s">
        <v>6086</v>
      </c>
      <c r="B1660" s="22" t="s">
        <v>6750</v>
      </c>
      <c r="C1660" s="30" t="s">
        <v>5186</v>
      </c>
    </row>
    <row r="1661" spans="1:4" ht="19" customHeight="1" x14ac:dyDescent="0.35">
      <c r="A1661" s="28" t="s">
        <v>8839</v>
      </c>
      <c r="B1661" s="22" t="s">
        <v>8844</v>
      </c>
      <c r="C1661" s="30" t="s">
        <v>8845</v>
      </c>
    </row>
    <row r="1662" spans="1:4" ht="19" customHeight="1" x14ac:dyDescent="0.35">
      <c r="A1662" s="22" t="s">
        <v>42</v>
      </c>
      <c r="B1662" s="22" t="s">
        <v>4348</v>
      </c>
      <c r="C1662" s="30" t="s">
        <v>3147</v>
      </c>
    </row>
    <row r="1663" spans="1:4" ht="19" customHeight="1" x14ac:dyDescent="0.35">
      <c r="A1663" s="28" t="s">
        <v>8810</v>
      </c>
      <c r="B1663" s="22" t="s">
        <v>10940</v>
      </c>
      <c r="C1663" s="30" t="s">
        <v>8809</v>
      </c>
    </row>
    <row r="1664" spans="1:4" ht="19" customHeight="1" x14ac:dyDescent="0.35">
      <c r="A1664" s="22" t="s">
        <v>43</v>
      </c>
      <c r="B1664" s="22" t="s">
        <v>44</v>
      </c>
      <c r="C1664" s="30" t="s">
        <v>3148</v>
      </c>
    </row>
    <row r="1665" spans="1:4" ht="19" customHeight="1" x14ac:dyDescent="0.35">
      <c r="A1665" s="22" t="s">
        <v>45</v>
      </c>
      <c r="B1665" s="22" t="s">
        <v>46</v>
      </c>
      <c r="C1665" s="30" t="s">
        <v>3149</v>
      </c>
    </row>
    <row r="1666" spans="1:4" ht="19" customHeight="1" x14ac:dyDescent="0.35">
      <c r="A1666" s="22" t="s">
        <v>47</v>
      </c>
      <c r="B1666" s="22" t="s">
        <v>48</v>
      </c>
      <c r="C1666" s="30" t="s">
        <v>5933</v>
      </c>
    </row>
    <row r="1667" spans="1:4" ht="19" customHeight="1" x14ac:dyDescent="0.35">
      <c r="A1667" s="22" t="s">
        <v>5205</v>
      </c>
      <c r="B1667" s="22" t="s">
        <v>7877</v>
      </c>
      <c r="C1667" s="30" t="s">
        <v>5204</v>
      </c>
      <c r="D1667" s="30" t="s">
        <v>4788</v>
      </c>
    </row>
    <row r="1668" spans="1:4" ht="19" customHeight="1" x14ac:dyDescent="0.35">
      <c r="A1668" s="22" t="s">
        <v>49</v>
      </c>
      <c r="B1668" s="22" t="s">
        <v>50</v>
      </c>
      <c r="C1668" s="30" t="s">
        <v>3150</v>
      </c>
    </row>
    <row r="1669" spans="1:4" ht="19" customHeight="1" x14ac:dyDescent="0.35">
      <c r="A1669" s="22" t="s">
        <v>51</v>
      </c>
      <c r="B1669" s="22" t="s">
        <v>52</v>
      </c>
      <c r="C1669" s="30" t="s">
        <v>3151</v>
      </c>
    </row>
    <row r="1670" spans="1:4" ht="19" customHeight="1" x14ac:dyDescent="0.35">
      <c r="A1670" s="22" t="s">
        <v>53</v>
      </c>
      <c r="B1670" s="22" t="s">
        <v>7634</v>
      </c>
      <c r="C1670" s="30" t="s">
        <v>7633</v>
      </c>
    </row>
    <row r="1671" spans="1:4" ht="19" customHeight="1" x14ac:dyDescent="0.35">
      <c r="A1671" s="22" t="s">
        <v>54</v>
      </c>
      <c r="B1671" s="22" t="s">
        <v>9517</v>
      </c>
      <c r="C1671" s="30" t="s">
        <v>3323</v>
      </c>
    </row>
    <row r="1672" spans="1:4" ht="19" customHeight="1" x14ac:dyDescent="0.35">
      <c r="A1672" s="22" t="s">
        <v>55</v>
      </c>
      <c r="B1672" s="22" t="s">
        <v>4461</v>
      </c>
      <c r="C1672" s="30" t="s">
        <v>3152</v>
      </c>
    </row>
    <row r="1673" spans="1:4" ht="19" customHeight="1" x14ac:dyDescent="0.35">
      <c r="A1673" s="22" t="s">
        <v>56</v>
      </c>
      <c r="B1673" s="22" t="s">
        <v>57</v>
      </c>
      <c r="C1673" s="30" t="s">
        <v>3153</v>
      </c>
    </row>
    <row r="1674" spans="1:4" ht="19" customHeight="1" x14ac:dyDescent="0.35">
      <c r="A1674" s="22" t="s">
        <v>58</v>
      </c>
      <c r="B1674" s="22" t="s">
        <v>59</v>
      </c>
      <c r="C1674" s="30" t="s">
        <v>3154</v>
      </c>
    </row>
    <row r="1675" spans="1:4" ht="19" customHeight="1" x14ac:dyDescent="0.35">
      <c r="A1675" s="22" t="s">
        <v>60</v>
      </c>
      <c r="B1675" s="22" t="s">
        <v>11574</v>
      </c>
      <c r="C1675" s="30" t="s">
        <v>3155</v>
      </c>
    </row>
    <row r="1676" spans="1:4" ht="19" customHeight="1" x14ac:dyDescent="0.35">
      <c r="A1676" s="22" t="s">
        <v>8804</v>
      </c>
      <c r="B1676" s="22" t="s">
        <v>8805</v>
      </c>
      <c r="C1676" s="30" t="s">
        <v>8803</v>
      </c>
    </row>
    <row r="1677" spans="1:4" ht="19" customHeight="1" x14ac:dyDescent="0.35">
      <c r="A1677" s="22" t="s">
        <v>5014</v>
      </c>
      <c r="B1677" s="22" t="s">
        <v>6768</v>
      </c>
      <c r="C1677" s="30" t="s">
        <v>5015</v>
      </c>
    </row>
    <row r="1678" spans="1:4" ht="19" customHeight="1" x14ac:dyDescent="0.35">
      <c r="A1678" s="22" t="s">
        <v>61</v>
      </c>
      <c r="B1678" s="22" t="s">
        <v>62</v>
      </c>
      <c r="C1678" s="30" t="s">
        <v>3156</v>
      </c>
    </row>
    <row r="1679" spans="1:4" ht="19" customHeight="1" x14ac:dyDescent="0.35">
      <c r="A1679" s="22" t="s">
        <v>5033</v>
      </c>
      <c r="B1679" s="22" t="s">
        <v>10785</v>
      </c>
      <c r="C1679" s="30" t="s">
        <v>5034</v>
      </c>
    </row>
    <row r="1680" spans="1:4" ht="19" customHeight="1" x14ac:dyDescent="0.35">
      <c r="A1680" s="22" t="s">
        <v>63</v>
      </c>
      <c r="B1680" s="22" t="s">
        <v>4347</v>
      </c>
      <c r="C1680" s="30" t="s">
        <v>3157</v>
      </c>
    </row>
    <row r="1681" spans="1:5" ht="19" customHeight="1" x14ac:dyDescent="0.35">
      <c r="A1681" s="22" t="s">
        <v>5065</v>
      </c>
      <c r="B1681" s="22" t="s">
        <v>5067</v>
      </c>
      <c r="C1681" s="30" t="s">
        <v>5066</v>
      </c>
    </row>
    <row r="1682" spans="1:5" ht="19" customHeight="1" x14ac:dyDescent="0.35">
      <c r="A1682" s="22" t="s">
        <v>5007</v>
      </c>
      <c r="B1682" s="22" t="s">
        <v>11062</v>
      </c>
      <c r="C1682" s="30" t="s">
        <v>10039</v>
      </c>
      <c r="D1682" s="30" t="s">
        <v>10037</v>
      </c>
      <c r="E1682" s="30" t="s">
        <v>10038</v>
      </c>
    </row>
    <row r="1683" spans="1:5" ht="19" customHeight="1" x14ac:dyDescent="0.35">
      <c r="A1683" s="22" t="s">
        <v>3339</v>
      </c>
      <c r="B1683" s="22" t="s">
        <v>3340</v>
      </c>
      <c r="C1683" s="30" t="s">
        <v>3341</v>
      </c>
    </row>
    <row r="1684" spans="1:5" ht="19" customHeight="1" x14ac:dyDescent="0.35">
      <c r="A1684" s="32" t="s">
        <v>6091</v>
      </c>
      <c r="B1684" s="32"/>
    </row>
    <row r="1685" spans="1:5" ht="19" customHeight="1" x14ac:dyDescent="0.35">
      <c r="A1685" s="22" t="s">
        <v>1995</v>
      </c>
      <c r="B1685" s="22" t="s">
        <v>3223</v>
      </c>
      <c r="C1685" s="30" t="s">
        <v>3222</v>
      </c>
    </row>
    <row r="1686" spans="1:5" ht="19" customHeight="1" x14ac:dyDescent="0.35">
      <c r="A1686" s="91" t="s">
        <v>9197</v>
      </c>
      <c r="B1686" s="28" t="s">
        <v>9196</v>
      </c>
      <c r="C1686" s="30" t="s">
        <v>9198</v>
      </c>
    </row>
    <row r="1687" spans="1:5" ht="19" customHeight="1" x14ac:dyDescent="0.35">
      <c r="A1687" s="22" t="s">
        <v>1257</v>
      </c>
      <c r="B1687" s="22" t="s">
        <v>4601</v>
      </c>
      <c r="C1687" s="30" t="s">
        <v>3399</v>
      </c>
    </row>
    <row r="1688" spans="1:5" ht="19" customHeight="1" x14ac:dyDescent="0.35">
      <c r="A1688" s="22" t="s">
        <v>3398</v>
      </c>
      <c r="B1688" s="22" t="s">
        <v>3397</v>
      </c>
      <c r="C1688" s="30" t="s">
        <v>3396</v>
      </c>
    </row>
    <row r="1689" spans="1:5" ht="19" customHeight="1" x14ac:dyDescent="0.35">
      <c r="A1689" s="22" t="s">
        <v>1241</v>
      </c>
      <c r="B1689" s="22" t="s">
        <v>1242</v>
      </c>
      <c r="C1689" s="30" t="s">
        <v>3378</v>
      </c>
    </row>
    <row r="1690" spans="1:5" ht="19" customHeight="1" x14ac:dyDescent="0.35">
      <c r="A1690" s="22" t="s">
        <v>7860</v>
      </c>
      <c r="B1690" s="22" t="s">
        <v>12097</v>
      </c>
      <c r="C1690" s="30" t="s">
        <v>7872</v>
      </c>
    </row>
    <row r="1691" spans="1:5" ht="19" customHeight="1" x14ac:dyDescent="0.35">
      <c r="A1691" s="22" t="s">
        <v>1249</v>
      </c>
      <c r="B1691" s="22" t="s">
        <v>3387</v>
      </c>
      <c r="C1691" s="30" t="s">
        <v>3385</v>
      </c>
    </row>
    <row r="1692" spans="1:5" ht="19" customHeight="1" x14ac:dyDescent="0.35">
      <c r="A1692" s="22" t="s">
        <v>7359</v>
      </c>
      <c r="B1692" s="22" t="s">
        <v>11063</v>
      </c>
      <c r="C1692" s="30" t="s">
        <v>7358</v>
      </c>
    </row>
    <row r="1693" spans="1:5" ht="19" customHeight="1" x14ac:dyDescent="0.35">
      <c r="A1693" s="22" t="s">
        <v>1250</v>
      </c>
      <c r="B1693" s="22" t="s">
        <v>3386</v>
      </c>
      <c r="C1693" s="30" t="s">
        <v>3389</v>
      </c>
    </row>
    <row r="1694" spans="1:5" ht="19" customHeight="1" x14ac:dyDescent="0.35">
      <c r="A1694" s="22" t="s">
        <v>64</v>
      </c>
      <c r="B1694" s="22" t="s">
        <v>8022</v>
      </c>
      <c r="C1694" s="30" t="s">
        <v>3159</v>
      </c>
    </row>
    <row r="1695" spans="1:5" ht="19" customHeight="1" x14ac:dyDescent="0.35">
      <c r="A1695" s="22" t="s">
        <v>1632</v>
      </c>
      <c r="B1695" s="22" t="s">
        <v>2988</v>
      </c>
      <c r="C1695" s="30" t="s">
        <v>5934</v>
      </c>
    </row>
    <row r="1696" spans="1:5" ht="19" customHeight="1" x14ac:dyDescent="0.35">
      <c r="A1696" s="22" t="s">
        <v>1998</v>
      </c>
      <c r="B1696" s="22" t="s">
        <v>3239</v>
      </c>
      <c r="C1696" s="30" t="s">
        <v>3238</v>
      </c>
    </row>
    <row r="1697" spans="1:3" ht="19" customHeight="1" x14ac:dyDescent="0.35">
      <c r="A1697" s="22" t="s">
        <v>65</v>
      </c>
      <c r="B1697" s="22" t="s">
        <v>4346</v>
      </c>
      <c r="C1697" s="30" t="s">
        <v>3160</v>
      </c>
    </row>
    <row r="1698" spans="1:3" ht="19" customHeight="1" x14ac:dyDescent="0.35">
      <c r="A1698" s="22" t="s">
        <v>1650</v>
      </c>
      <c r="B1698" s="22" t="s">
        <v>3205</v>
      </c>
      <c r="C1698" s="30" t="s">
        <v>3204</v>
      </c>
    </row>
    <row r="1699" spans="1:3" ht="19" customHeight="1" x14ac:dyDescent="0.35">
      <c r="A1699" s="22" t="s">
        <v>66</v>
      </c>
      <c r="B1699" s="22" t="s">
        <v>8187</v>
      </c>
      <c r="C1699" s="30" t="s">
        <v>3161</v>
      </c>
    </row>
    <row r="1700" spans="1:3" ht="19" customHeight="1" x14ac:dyDescent="0.35">
      <c r="A1700" s="22" t="s">
        <v>1246</v>
      </c>
      <c r="B1700" s="22" t="s">
        <v>4505</v>
      </c>
      <c r="C1700" s="30" t="s">
        <v>3381</v>
      </c>
    </row>
    <row r="1701" spans="1:3" ht="19" customHeight="1" x14ac:dyDescent="0.35">
      <c r="A1701" s="22" t="s">
        <v>67</v>
      </c>
      <c r="B1701" s="22" t="s">
        <v>68</v>
      </c>
      <c r="C1701" s="30" t="s">
        <v>3162</v>
      </c>
    </row>
    <row r="1702" spans="1:3" ht="19" customHeight="1" x14ac:dyDescent="0.35">
      <c r="A1702" s="22" t="s">
        <v>2144</v>
      </c>
      <c r="B1702" s="22" t="s">
        <v>2145</v>
      </c>
      <c r="C1702" s="30" t="s">
        <v>5521</v>
      </c>
    </row>
    <row r="1703" spans="1:3" ht="19" customHeight="1" x14ac:dyDescent="0.35">
      <c r="A1703" s="22" t="s">
        <v>5177</v>
      </c>
      <c r="B1703" s="22" t="s">
        <v>5178</v>
      </c>
      <c r="C1703" s="30" t="s">
        <v>6366</v>
      </c>
    </row>
    <row r="1704" spans="1:3" ht="19" customHeight="1" x14ac:dyDescent="0.35">
      <c r="A1704" s="22" t="s">
        <v>8081</v>
      </c>
      <c r="B1704" s="22" t="s">
        <v>8082</v>
      </c>
      <c r="C1704" s="30" t="s">
        <v>8080</v>
      </c>
    </row>
    <row r="1705" spans="1:3" ht="19" customHeight="1" x14ac:dyDescent="0.35">
      <c r="A1705" s="22" t="s">
        <v>1258</v>
      </c>
      <c r="B1705" s="22" t="s">
        <v>3401</v>
      </c>
      <c r="C1705" s="30" t="s">
        <v>3400</v>
      </c>
    </row>
    <row r="1706" spans="1:3" ht="19" customHeight="1" x14ac:dyDescent="0.35">
      <c r="A1706" s="22" t="s">
        <v>492</v>
      </c>
      <c r="B1706" s="22" t="s">
        <v>493</v>
      </c>
      <c r="C1706" s="30" t="s">
        <v>3026</v>
      </c>
    </row>
    <row r="1707" spans="1:3" ht="19" customHeight="1" x14ac:dyDescent="0.35">
      <c r="A1707" s="22" t="s">
        <v>1243</v>
      </c>
      <c r="B1707" s="22" t="s">
        <v>4802</v>
      </c>
      <c r="C1707" s="30" t="s">
        <v>3379</v>
      </c>
    </row>
    <row r="1708" spans="1:3" ht="19" customHeight="1" x14ac:dyDescent="0.35">
      <c r="A1708" s="22" t="s">
        <v>1259</v>
      </c>
      <c r="B1708" s="22" t="s">
        <v>4615</v>
      </c>
      <c r="C1708" s="30" t="s">
        <v>3402</v>
      </c>
    </row>
    <row r="1709" spans="1:3" ht="19" customHeight="1" x14ac:dyDescent="0.35">
      <c r="A1709" s="22" t="s">
        <v>3345</v>
      </c>
      <c r="B1709" s="22" t="s">
        <v>3344</v>
      </c>
      <c r="C1709" s="30" t="s">
        <v>3346</v>
      </c>
    </row>
    <row r="1710" spans="1:3" ht="19" customHeight="1" x14ac:dyDescent="0.35">
      <c r="A1710" s="22" t="s">
        <v>3384</v>
      </c>
      <c r="B1710" s="22" t="s">
        <v>1248</v>
      </c>
      <c r="C1710" s="30" t="s">
        <v>3383</v>
      </c>
    </row>
    <row r="1711" spans="1:3" ht="19" customHeight="1" x14ac:dyDescent="0.35">
      <c r="A1711" s="22" t="s">
        <v>1260</v>
      </c>
      <c r="B1711" s="22" t="s">
        <v>4699</v>
      </c>
      <c r="C1711" s="30" t="s">
        <v>3403</v>
      </c>
    </row>
    <row r="1712" spans="1:3" ht="19" customHeight="1" x14ac:dyDescent="0.35">
      <c r="A1712" s="22" t="s">
        <v>7828</v>
      </c>
      <c r="B1712" s="22" t="s">
        <v>7869</v>
      </c>
      <c r="C1712" s="30" t="s">
        <v>7827</v>
      </c>
    </row>
    <row r="1713" spans="1:7" ht="19" customHeight="1" x14ac:dyDescent="0.35">
      <c r="A1713" s="22" t="s">
        <v>1239</v>
      </c>
      <c r="B1713" s="22" t="s">
        <v>1240</v>
      </c>
      <c r="C1713" s="30" t="s">
        <v>3377</v>
      </c>
    </row>
    <row r="1714" spans="1:7" ht="19" customHeight="1" x14ac:dyDescent="0.35">
      <c r="A1714" s="22" t="s">
        <v>1252</v>
      </c>
      <c r="B1714" s="22" t="s">
        <v>7351</v>
      </c>
      <c r="C1714" s="30" t="s">
        <v>3391</v>
      </c>
    </row>
    <row r="1715" spans="1:7" ht="19" customHeight="1" x14ac:dyDescent="0.35">
      <c r="A1715" s="22" t="s">
        <v>69</v>
      </c>
      <c r="B1715" s="22" t="s">
        <v>4563</v>
      </c>
      <c r="C1715" s="30" t="s">
        <v>3163</v>
      </c>
    </row>
    <row r="1716" spans="1:7" ht="19" customHeight="1" x14ac:dyDescent="0.35">
      <c r="A1716" s="22" t="s">
        <v>824</v>
      </c>
      <c r="B1716" s="22" t="s">
        <v>825</v>
      </c>
      <c r="C1716" s="30" t="s">
        <v>10941</v>
      </c>
    </row>
    <row r="1717" spans="1:7" ht="19" customHeight="1" x14ac:dyDescent="0.35">
      <c r="A1717" s="22" t="s">
        <v>70</v>
      </c>
      <c r="B1717" s="22" t="s">
        <v>71</v>
      </c>
      <c r="C1717" s="30" t="s">
        <v>3164</v>
      </c>
    </row>
    <row r="1718" spans="1:7" ht="19" customHeight="1" x14ac:dyDescent="0.35">
      <c r="A1718" s="28" t="s">
        <v>8933</v>
      </c>
      <c r="B1718" s="22" t="s">
        <v>10800</v>
      </c>
      <c r="C1718" s="30" t="s">
        <v>8934</v>
      </c>
    </row>
    <row r="1719" spans="1:7" ht="19" customHeight="1" x14ac:dyDescent="0.35">
      <c r="A1719" s="22" t="s">
        <v>2556</v>
      </c>
      <c r="B1719" s="22" t="s">
        <v>4605</v>
      </c>
      <c r="C1719" s="30" t="s">
        <v>5935</v>
      </c>
    </row>
    <row r="1720" spans="1:7" ht="19" customHeight="1" x14ac:dyDescent="0.35">
      <c r="A1720" s="22" t="s">
        <v>1696</v>
      </c>
      <c r="B1720" s="22" t="s">
        <v>10684</v>
      </c>
      <c r="C1720" s="30" t="s">
        <v>10683</v>
      </c>
    </row>
    <row r="1721" spans="1:7" ht="19" customHeight="1" x14ac:dyDescent="0.35">
      <c r="A1721" s="22" t="s">
        <v>1253</v>
      </c>
      <c r="B1721" s="22" t="s">
        <v>8207</v>
      </c>
      <c r="C1721" s="30" t="s">
        <v>3392</v>
      </c>
    </row>
    <row r="1722" spans="1:7" ht="19" customHeight="1" x14ac:dyDescent="0.35">
      <c r="A1722" s="22" t="s">
        <v>72</v>
      </c>
      <c r="B1722" s="22" t="s">
        <v>73</v>
      </c>
      <c r="C1722" s="30" t="s">
        <v>3165</v>
      </c>
    </row>
    <row r="1723" spans="1:7" ht="19" customHeight="1" x14ac:dyDescent="0.35">
      <c r="A1723" s="22" t="s">
        <v>8190</v>
      </c>
      <c r="B1723" s="22" t="s">
        <v>8387</v>
      </c>
      <c r="C1723" s="30" t="s">
        <v>8189</v>
      </c>
      <c r="G1723" s="30"/>
    </row>
    <row r="1724" spans="1:7" ht="19" customHeight="1" x14ac:dyDescent="0.35">
      <c r="A1724" s="22" t="s">
        <v>8199</v>
      </c>
      <c r="B1724" s="22" t="s">
        <v>10040</v>
      </c>
      <c r="C1724" s="30" t="s">
        <v>8200</v>
      </c>
    </row>
    <row r="1725" spans="1:7" ht="19" customHeight="1" x14ac:dyDescent="0.35">
      <c r="A1725" s="22" t="s">
        <v>74</v>
      </c>
      <c r="B1725" s="22" t="s">
        <v>75</v>
      </c>
      <c r="C1725" s="30" t="s">
        <v>3166</v>
      </c>
    </row>
    <row r="1726" spans="1:7" ht="19" customHeight="1" x14ac:dyDescent="0.35">
      <c r="A1726" s="22" t="s">
        <v>76</v>
      </c>
      <c r="B1726" s="22" t="s">
        <v>8188</v>
      </c>
      <c r="C1726" s="30" t="s">
        <v>5936</v>
      </c>
    </row>
    <row r="1727" spans="1:7" ht="19" customHeight="1" x14ac:dyDescent="0.35">
      <c r="A1727" s="22" t="s">
        <v>1784</v>
      </c>
      <c r="B1727" s="22" t="s">
        <v>8023</v>
      </c>
      <c r="C1727" s="30" t="s">
        <v>3849</v>
      </c>
    </row>
    <row r="1728" spans="1:7" ht="19" customHeight="1" x14ac:dyDescent="0.35">
      <c r="A1728" s="22" t="s">
        <v>78</v>
      </c>
      <c r="B1728" s="22" t="s">
        <v>79</v>
      </c>
      <c r="C1728" s="30" t="s">
        <v>3168</v>
      </c>
    </row>
    <row r="1729" spans="1:5" ht="19" customHeight="1" x14ac:dyDescent="0.35">
      <c r="A1729" s="28" t="s">
        <v>9684</v>
      </c>
      <c r="B1729" s="22" t="s">
        <v>9687</v>
      </c>
      <c r="C1729" s="38" t="s">
        <v>9686</v>
      </c>
      <c r="D1729" s="103"/>
      <c r="E1729" s="104"/>
    </row>
    <row r="1730" spans="1:5" ht="19" customHeight="1" x14ac:dyDescent="0.35">
      <c r="A1730" s="22" t="s">
        <v>1233</v>
      </c>
      <c r="B1730" s="22" t="s">
        <v>9869</v>
      </c>
      <c r="C1730" s="30" t="s">
        <v>5937</v>
      </c>
    </row>
    <row r="1731" spans="1:5" ht="19" customHeight="1" x14ac:dyDescent="0.35">
      <c r="A1731" s="22" t="s">
        <v>80</v>
      </c>
      <c r="B1731" s="22" t="s">
        <v>3170</v>
      </c>
      <c r="C1731" s="30" t="s">
        <v>3169</v>
      </c>
    </row>
    <row r="1732" spans="1:5" ht="19" customHeight="1" x14ac:dyDescent="0.35">
      <c r="A1732" s="22" t="s">
        <v>1247</v>
      </c>
      <c r="B1732" s="22" t="s">
        <v>4609</v>
      </c>
      <c r="C1732" s="30" t="s">
        <v>3382</v>
      </c>
    </row>
    <row r="1733" spans="1:5" ht="19" customHeight="1" x14ac:dyDescent="0.35">
      <c r="A1733" s="22" t="s">
        <v>596</v>
      </c>
      <c r="B1733" s="22" t="s">
        <v>12591</v>
      </c>
      <c r="C1733" s="30" t="s">
        <v>3725</v>
      </c>
      <c r="D1733" s="6" t="s">
        <v>12592</v>
      </c>
    </row>
    <row r="1734" spans="1:5" ht="19" customHeight="1" x14ac:dyDescent="0.35">
      <c r="A1734" s="22" t="s">
        <v>1254</v>
      </c>
      <c r="B1734" s="22" t="s">
        <v>3394</v>
      </c>
      <c r="C1734" s="30" t="s">
        <v>3393</v>
      </c>
    </row>
    <row r="1735" spans="1:5" ht="19" customHeight="1" x14ac:dyDescent="0.35">
      <c r="A1735" s="22" t="s">
        <v>1244</v>
      </c>
      <c r="B1735" s="22" t="s">
        <v>1245</v>
      </c>
      <c r="C1735" s="30" t="s">
        <v>3380</v>
      </c>
    </row>
    <row r="1736" spans="1:5" ht="19" customHeight="1" x14ac:dyDescent="0.35">
      <c r="A1736" s="29" t="s">
        <v>1236</v>
      </c>
      <c r="B1736" s="22" t="s">
        <v>4617</v>
      </c>
      <c r="C1736" s="30" t="s">
        <v>3362</v>
      </c>
    </row>
    <row r="1737" spans="1:5" ht="19" customHeight="1" x14ac:dyDescent="0.35">
      <c r="A1737" s="22" t="s">
        <v>81</v>
      </c>
      <c r="B1737" s="22" t="s">
        <v>82</v>
      </c>
      <c r="C1737" s="30" t="s">
        <v>3171</v>
      </c>
    </row>
    <row r="1738" spans="1:5" ht="19" customHeight="1" x14ac:dyDescent="0.35">
      <c r="A1738" s="22" t="s">
        <v>83</v>
      </c>
      <c r="B1738" s="22" t="s">
        <v>9293</v>
      </c>
      <c r="C1738" s="30" t="s">
        <v>3172</v>
      </c>
    </row>
    <row r="1739" spans="1:5" ht="19" customHeight="1" x14ac:dyDescent="0.35">
      <c r="A1739" s="22" t="s">
        <v>84</v>
      </c>
      <c r="B1739" s="22" t="s">
        <v>85</v>
      </c>
      <c r="C1739" s="30" t="s">
        <v>3173</v>
      </c>
    </row>
    <row r="1740" spans="1:5" ht="19" customHeight="1" x14ac:dyDescent="0.35">
      <c r="A1740" s="28" t="s">
        <v>9202</v>
      </c>
      <c r="B1740" s="22" t="s">
        <v>9203</v>
      </c>
      <c r="C1740" s="30" t="s">
        <v>9204</v>
      </c>
    </row>
    <row r="1741" spans="1:5" ht="19" customHeight="1" x14ac:dyDescent="0.35">
      <c r="A1741" s="22" t="s">
        <v>86</v>
      </c>
      <c r="B1741" s="22" t="s">
        <v>3175</v>
      </c>
      <c r="C1741" s="30" t="s">
        <v>3174</v>
      </c>
    </row>
    <row r="1742" spans="1:5" ht="19" customHeight="1" x14ac:dyDescent="0.35">
      <c r="A1742" s="22" t="s">
        <v>87</v>
      </c>
      <c r="B1742" s="22" t="s">
        <v>88</v>
      </c>
      <c r="C1742" s="30" t="s">
        <v>3176</v>
      </c>
    </row>
    <row r="1743" spans="1:5" ht="19" customHeight="1" x14ac:dyDescent="0.35">
      <c r="A1743" s="22" t="s">
        <v>1237</v>
      </c>
      <c r="B1743" s="22" t="s">
        <v>1238</v>
      </c>
      <c r="C1743" s="30" t="s">
        <v>3373</v>
      </c>
    </row>
    <row r="1744" spans="1:5" ht="19" customHeight="1" x14ac:dyDescent="0.35">
      <c r="A1744" s="28" t="s">
        <v>9205</v>
      </c>
      <c r="B1744" s="22" t="s">
        <v>9531</v>
      </c>
      <c r="C1744" s="30" t="s">
        <v>9206</v>
      </c>
    </row>
    <row r="1745" spans="1:3" ht="19" customHeight="1" x14ac:dyDescent="0.35">
      <c r="A1745" s="22" t="s">
        <v>89</v>
      </c>
      <c r="B1745" s="22" t="s">
        <v>90</v>
      </c>
      <c r="C1745" s="30" t="s">
        <v>3177</v>
      </c>
    </row>
    <row r="1746" spans="1:3" ht="19" customHeight="1" x14ac:dyDescent="0.35">
      <c r="A1746" s="22" t="s">
        <v>91</v>
      </c>
      <c r="B1746" s="22" t="s">
        <v>9833</v>
      </c>
      <c r="C1746" s="30" t="s">
        <v>3178</v>
      </c>
    </row>
    <row r="1747" spans="1:3" ht="19" customHeight="1" x14ac:dyDescent="0.35">
      <c r="A1747" s="22" t="s">
        <v>7636</v>
      </c>
      <c r="B1747" s="22" t="s">
        <v>8025</v>
      </c>
      <c r="C1747" s="30" t="s">
        <v>8024</v>
      </c>
    </row>
    <row r="1748" spans="1:3" ht="19" customHeight="1" x14ac:dyDescent="0.35">
      <c r="A1748" s="22" t="s">
        <v>92</v>
      </c>
      <c r="B1748" s="22" t="s">
        <v>93</v>
      </c>
      <c r="C1748" s="30" t="s">
        <v>3179</v>
      </c>
    </row>
    <row r="1749" spans="1:3" ht="19" customHeight="1" x14ac:dyDescent="0.35">
      <c r="A1749" s="22" t="s">
        <v>94</v>
      </c>
      <c r="B1749" s="22" t="s">
        <v>95</v>
      </c>
      <c r="C1749" s="30" t="s">
        <v>3180</v>
      </c>
    </row>
    <row r="1750" spans="1:3" ht="19" customHeight="1" x14ac:dyDescent="0.35">
      <c r="A1750" s="22" t="s">
        <v>96</v>
      </c>
      <c r="B1750" s="22" t="s">
        <v>4817</v>
      </c>
      <c r="C1750" s="30" t="s">
        <v>3181</v>
      </c>
    </row>
    <row r="1751" spans="1:3" ht="19" customHeight="1" x14ac:dyDescent="0.35">
      <c r="A1751" s="22" t="s">
        <v>97</v>
      </c>
      <c r="B1751" s="22" t="s">
        <v>98</v>
      </c>
      <c r="C1751" s="30" t="s">
        <v>3182</v>
      </c>
    </row>
    <row r="1752" spans="1:3" ht="19" customHeight="1" x14ac:dyDescent="0.35">
      <c r="A1752" s="22" t="s">
        <v>99</v>
      </c>
      <c r="B1752" s="22" t="s">
        <v>7016</v>
      </c>
      <c r="C1752" s="30" t="s">
        <v>3183</v>
      </c>
    </row>
    <row r="1753" spans="1:3" ht="19" customHeight="1" x14ac:dyDescent="0.35">
      <c r="A1753" s="22" t="s">
        <v>2489</v>
      </c>
      <c r="B1753" s="22" t="s">
        <v>2490</v>
      </c>
      <c r="C1753" s="30" t="s">
        <v>3184</v>
      </c>
    </row>
    <row r="1754" spans="1:3" ht="19" customHeight="1" x14ac:dyDescent="0.35">
      <c r="A1754" s="22" t="s">
        <v>2491</v>
      </c>
      <c r="B1754" s="22" t="s">
        <v>2492</v>
      </c>
      <c r="C1754" s="30" t="s">
        <v>3185</v>
      </c>
    </row>
    <row r="1755" spans="1:3" ht="19" customHeight="1" x14ac:dyDescent="0.35">
      <c r="A1755" s="22" t="s">
        <v>1634</v>
      </c>
      <c r="B1755" s="22" t="s">
        <v>3187</v>
      </c>
      <c r="C1755" s="30" t="s">
        <v>3186</v>
      </c>
    </row>
    <row r="1756" spans="1:3" ht="19" customHeight="1" x14ac:dyDescent="0.35">
      <c r="A1756" s="22" t="s">
        <v>1684</v>
      </c>
      <c r="B1756" s="22" t="s">
        <v>4693</v>
      </c>
      <c r="C1756" s="30" t="s">
        <v>3188</v>
      </c>
    </row>
    <row r="1757" spans="1:3" ht="19" customHeight="1" x14ac:dyDescent="0.35">
      <c r="A1757" s="22" t="s">
        <v>1251</v>
      </c>
      <c r="B1757" s="22" t="s">
        <v>3388</v>
      </c>
      <c r="C1757" s="30" t="s">
        <v>3390</v>
      </c>
    </row>
    <row r="1758" spans="1:3" ht="19" customHeight="1" x14ac:dyDescent="0.35">
      <c r="A1758" s="22" t="s">
        <v>2330</v>
      </c>
      <c r="B1758" s="22" t="s">
        <v>4783</v>
      </c>
      <c r="C1758" s="30" t="s">
        <v>3889</v>
      </c>
    </row>
    <row r="1759" spans="1:3" ht="19" customHeight="1" x14ac:dyDescent="0.35">
      <c r="A1759" s="22" t="s">
        <v>1255</v>
      </c>
      <c r="B1759" s="22" t="s">
        <v>1256</v>
      </c>
      <c r="C1759" s="30" t="s">
        <v>3395</v>
      </c>
    </row>
    <row r="1760" spans="1:3" ht="19" customHeight="1" x14ac:dyDescent="0.35">
      <c r="A1760" s="22" t="s">
        <v>1636</v>
      </c>
      <c r="B1760" s="22" t="s">
        <v>1637</v>
      </c>
      <c r="C1760" s="30" t="s">
        <v>3190</v>
      </c>
    </row>
    <row r="1761" spans="1:4" ht="19" customHeight="1" x14ac:dyDescent="0.35">
      <c r="A1761" s="22" t="s">
        <v>1638</v>
      </c>
      <c r="B1761" s="22" t="s">
        <v>3192</v>
      </c>
      <c r="C1761" s="30" t="s">
        <v>3191</v>
      </c>
    </row>
    <row r="1762" spans="1:4" ht="19" customHeight="1" x14ac:dyDescent="0.35">
      <c r="A1762" s="22" t="s">
        <v>1635</v>
      </c>
      <c r="B1762" s="22" t="s">
        <v>10803</v>
      </c>
      <c r="C1762" s="30" t="s">
        <v>3189</v>
      </c>
    </row>
    <row r="1763" spans="1:4" ht="19" customHeight="1" x14ac:dyDescent="0.35">
      <c r="A1763" s="22" t="s">
        <v>5184</v>
      </c>
      <c r="B1763" s="22" t="s">
        <v>5185</v>
      </c>
      <c r="C1763" s="30" t="s">
        <v>5183</v>
      </c>
    </row>
    <row r="1764" spans="1:4" ht="19" customHeight="1" x14ac:dyDescent="0.35">
      <c r="A1764" s="22" t="s">
        <v>1639</v>
      </c>
      <c r="B1764" s="22" t="s">
        <v>3194</v>
      </c>
      <c r="C1764" s="30" t="s">
        <v>3193</v>
      </c>
    </row>
    <row r="1765" spans="1:4" ht="19" customHeight="1" x14ac:dyDescent="0.35">
      <c r="A1765" s="22" t="s">
        <v>1640</v>
      </c>
      <c r="B1765" s="22" t="s">
        <v>1641</v>
      </c>
      <c r="C1765" s="30" t="s">
        <v>3195</v>
      </c>
    </row>
    <row r="1766" spans="1:4" ht="19" customHeight="1" x14ac:dyDescent="0.35">
      <c r="A1766" s="22" t="s">
        <v>7379</v>
      </c>
      <c r="B1766" s="22" t="s">
        <v>7839</v>
      </c>
      <c r="C1766" s="30" t="s">
        <v>7378</v>
      </c>
    </row>
    <row r="1767" spans="1:4" ht="19" customHeight="1" x14ac:dyDescent="0.35">
      <c r="A1767" s="32" t="s">
        <v>2699</v>
      </c>
      <c r="B1767" s="32"/>
    </row>
    <row r="1768" spans="1:4" ht="19" customHeight="1" x14ac:dyDescent="0.35">
      <c r="A1768" s="22" t="s">
        <v>1643</v>
      </c>
      <c r="B1768" s="22" t="s">
        <v>7805</v>
      </c>
      <c r="C1768" s="30" t="s">
        <v>3197</v>
      </c>
    </row>
    <row r="1769" spans="1:4" ht="19" customHeight="1" x14ac:dyDescent="0.35">
      <c r="A1769" s="22" t="s">
        <v>1644</v>
      </c>
      <c r="B1769" s="22" t="s">
        <v>9303</v>
      </c>
      <c r="C1769" s="30" t="s">
        <v>3198</v>
      </c>
    </row>
    <row r="1770" spans="1:4" ht="19" customHeight="1" x14ac:dyDescent="0.35">
      <c r="A1770" s="22" t="s">
        <v>1645</v>
      </c>
      <c r="B1770" s="22" t="s">
        <v>7803</v>
      </c>
      <c r="C1770" s="30" t="s">
        <v>3199</v>
      </c>
    </row>
    <row r="1771" spans="1:4" ht="19" customHeight="1" x14ac:dyDescent="0.35">
      <c r="A1771" s="22" t="s">
        <v>1646</v>
      </c>
      <c r="B1771" s="22" t="s">
        <v>3201</v>
      </c>
      <c r="C1771" s="30" t="s">
        <v>3200</v>
      </c>
    </row>
    <row r="1772" spans="1:4" ht="19" customHeight="1" x14ac:dyDescent="0.35">
      <c r="A1772" s="22" t="s">
        <v>1647</v>
      </c>
      <c r="B1772" s="22" t="s">
        <v>1648</v>
      </c>
      <c r="C1772" s="30" t="s">
        <v>3202</v>
      </c>
    </row>
    <row r="1773" spans="1:4" ht="19" customHeight="1" x14ac:dyDescent="0.35">
      <c r="A1773" s="22" t="s">
        <v>1649</v>
      </c>
      <c r="B1773" s="22" t="s">
        <v>9295</v>
      </c>
      <c r="C1773" s="30" t="s">
        <v>3203</v>
      </c>
    </row>
    <row r="1774" spans="1:4" ht="19" customHeight="1" x14ac:dyDescent="0.35">
      <c r="A1774" s="22" t="s">
        <v>1642</v>
      </c>
      <c r="B1774" s="22" t="s">
        <v>2671</v>
      </c>
      <c r="C1774" s="30" t="s">
        <v>3196</v>
      </c>
    </row>
    <row r="1775" spans="1:4" ht="19" customHeight="1" x14ac:dyDescent="0.35">
      <c r="A1775" s="101" t="s">
        <v>9306</v>
      </c>
      <c r="B1775" s="102" t="s">
        <v>10659</v>
      </c>
      <c r="C1775" s="30" t="s">
        <v>9305</v>
      </c>
      <c r="D1775" s="103"/>
    </row>
    <row r="1776" spans="1:4" ht="19" customHeight="1" x14ac:dyDescent="0.35">
      <c r="A1776" s="22" t="s">
        <v>1651</v>
      </c>
      <c r="B1776" s="22" t="s">
        <v>1652</v>
      </c>
      <c r="C1776" s="30" t="s">
        <v>3206</v>
      </c>
    </row>
    <row r="1777" spans="1:4" ht="19" customHeight="1" x14ac:dyDescent="0.35">
      <c r="A1777" s="22" t="s">
        <v>1653</v>
      </c>
      <c r="B1777" s="22" t="s">
        <v>1654</v>
      </c>
      <c r="C1777" s="30" t="s">
        <v>3207</v>
      </c>
    </row>
    <row r="1778" spans="1:4" ht="19" customHeight="1" x14ac:dyDescent="0.35">
      <c r="A1778" s="22" t="s">
        <v>1655</v>
      </c>
      <c r="B1778" s="22" t="s">
        <v>9300</v>
      </c>
      <c r="C1778" s="30" t="s">
        <v>3209</v>
      </c>
    </row>
    <row r="1779" spans="1:4" ht="19" customHeight="1" x14ac:dyDescent="0.35">
      <c r="A1779" s="22" t="s">
        <v>1657</v>
      </c>
      <c r="B1779" s="22" t="s">
        <v>2672</v>
      </c>
      <c r="C1779" s="30" t="s">
        <v>3210</v>
      </c>
    </row>
    <row r="1780" spans="1:4" ht="19" customHeight="1" x14ac:dyDescent="0.35">
      <c r="A1780" s="22" t="s">
        <v>1989</v>
      </c>
      <c r="B1780" s="22" t="s">
        <v>2673</v>
      </c>
      <c r="C1780" s="30" t="s">
        <v>3211</v>
      </c>
    </row>
    <row r="1781" spans="1:4" ht="19" customHeight="1" x14ac:dyDescent="0.35">
      <c r="A1781" s="22" t="s">
        <v>1990</v>
      </c>
      <c r="B1781" s="22" t="s">
        <v>7802</v>
      </c>
      <c r="C1781" s="30" t="s">
        <v>7801</v>
      </c>
    </row>
    <row r="1782" spans="1:4" ht="19" customHeight="1" x14ac:dyDescent="0.35">
      <c r="A1782" s="22" t="s">
        <v>1991</v>
      </c>
      <c r="B1782" s="22" t="s">
        <v>11439</v>
      </c>
      <c r="C1782" s="30" t="s">
        <v>3212</v>
      </c>
    </row>
    <row r="1783" spans="1:4" ht="19" customHeight="1" x14ac:dyDescent="0.35">
      <c r="A1783" s="22" t="s">
        <v>1992</v>
      </c>
      <c r="B1783" s="22" t="s">
        <v>4541</v>
      </c>
      <c r="C1783" s="30" t="s">
        <v>3213</v>
      </c>
    </row>
    <row r="1784" spans="1:4" ht="19" customHeight="1" x14ac:dyDescent="0.35">
      <c r="A1784" s="22" t="s">
        <v>1993</v>
      </c>
      <c r="B1784" s="22" t="s">
        <v>4349</v>
      </c>
      <c r="C1784" s="30" t="s">
        <v>3214</v>
      </c>
    </row>
    <row r="1785" spans="1:4" ht="19" customHeight="1" x14ac:dyDescent="0.35">
      <c r="A1785" s="22" t="s">
        <v>1994</v>
      </c>
      <c r="B1785" s="22" t="s">
        <v>3216</v>
      </c>
      <c r="C1785" s="30" t="s">
        <v>3215</v>
      </c>
    </row>
    <row r="1786" spans="1:4" ht="19" customHeight="1" x14ac:dyDescent="0.35">
      <c r="A1786" s="22" t="s">
        <v>982</v>
      </c>
      <c r="B1786" s="22" t="s">
        <v>11370</v>
      </c>
      <c r="C1786" s="30" t="s">
        <v>3217</v>
      </c>
      <c r="D1786" s="30" t="s">
        <v>11369</v>
      </c>
    </row>
    <row r="1787" spans="1:4" ht="19" customHeight="1" x14ac:dyDescent="0.35">
      <c r="A1787" s="32" t="s">
        <v>2700</v>
      </c>
      <c r="B1787" s="32"/>
    </row>
    <row r="1788" spans="1:4" ht="19" customHeight="1" x14ac:dyDescent="0.35">
      <c r="A1788" s="22" t="s">
        <v>3220</v>
      </c>
      <c r="B1788" s="22" t="s">
        <v>4568</v>
      </c>
      <c r="C1788" s="30" t="s">
        <v>3218</v>
      </c>
    </row>
    <row r="1789" spans="1:4" ht="19" customHeight="1" x14ac:dyDescent="0.35">
      <c r="A1789" s="22" t="s">
        <v>3224</v>
      </c>
      <c r="B1789" s="22" t="s">
        <v>4569</v>
      </c>
      <c r="C1789" s="30" t="s">
        <v>3225</v>
      </c>
    </row>
    <row r="1790" spans="1:4" ht="19" customHeight="1" x14ac:dyDescent="0.35">
      <c r="A1790" s="22" t="s">
        <v>3227</v>
      </c>
      <c r="B1790" s="22" t="s">
        <v>4570</v>
      </c>
      <c r="C1790" s="30" t="s">
        <v>3226</v>
      </c>
    </row>
    <row r="1791" spans="1:4" ht="19" customHeight="1" x14ac:dyDescent="0.35">
      <c r="A1791" s="22" t="s">
        <v>3228</v>
      </c>
      <c r="B1791" s="22" t="s">
        <v>9309</v>
      </c>
      <c r="C1791" s="30" t="s">
        <v>3229</v>
      </c>
    </row>
    <row r="1792" spans="1:4" ht="19" customHeight="1" x14ac:dyDescent="0.35">
      <c r="A1792" s="22" t="s">
        <v>3231</v>
      </c>
      <c r="B1792" s="22" t="s">
        <v>1996</v>
      </c>
      <c r="C1792" s="30" t="s">
        <v>3230</v>
      </c>
    </row>
    <row r="1793" spans="1:3" ht="19" customHeight="1" x14ac:dyDescent="0.35">
      <c r="A1793" s="22" t="s">
        <v>3233</v>
      </c>
      <c r="B1793" s="22" t="s">
        <v>3234</v>
      </c>
      <c r="C1793" s="30" t="s">
        <v>3232</v>
      </c>
    </row>
    <row r="1794" spans="1:3" ht="19" customHeight="1" x14ac:dyDescent="0.35">
      <c r="A1794" s="22" t="s">
        <v>3236</v>
      </c>
      <c r="B1794" s="22" t="s">
        <v>1997</v>
      </c>
      <c r="C1794" s="30" t="s">
        <v>3235</v>
      </c>
    </row>
    <row r="1795" spans="1:3" ht="19" customHeight="1" x14ac:dyDescent="0.35">
      <c r="A1795" s="22" t="s">
        <v>3241</v>
      </c>
      <c r="B1795" s="22" t="s">
        <v>10347</v>
      </c>
      <c r="C1795" s="30" t="s">
        <v>3240</v>
      </c>
    </row>
    <row r="1796" spans="1:3" ht="19" customHeight="1" x14ac:dyDescent="0.35">
      <c r="A1796" s="22" t="s">
        <v>3243</v>
      </c>
      <c r="B1796" s="22" t="s">
        <v>4694</v>
      </c>
      <c r="C1796" s="30" t="s">
        <v>3242</v>
      </c>
    </row>
    <row r="1797" spans="1:3" ht="19" customHeight="1" x14ac:dyDescent="0.35">
      <c r="A1797" s="22" t="s">
        <v>3245</v>
      </c>
      <c r="B1797" s="22" t="s">
        <v>8191</v>
      </c>
      <c r="C1797" s="30" t="s">
        <v>3244</v>
      </c>
    </row>
    <row r="1798" spans="1:3" ht="19" customHeight="1" x14ac:dyDescent="0.35">
      <c r="A1798" s="22" t="s">
        <v>4571</v>
      </c>
      <c r="B1798" s="22" t="s">
        <v>8695</v>
      </c>
      <c r="C1798" s="30" t="s">
        <v>4572</v>
      </c>
    </row>
    <row r="1799" spans="1:3" ht="19" customHeight="1" x14ac:dyDescent="0.35">
      <c r="A1799" s="22" t="s">
        <v>3247</v>
      </c>
      <c r="B1799" s="22" t="s">
        <v>4573</v>
      </c>
      <c r="C1799" s="30" t="s">
        <v>3246</v>
      </c>
    </row>
    <row r="1800" spans="1:3" ht="19" customHeight="1" x14ac:dyDescent="0.35">
      <c r="A1800" s="22" t="s">
        <v>3249</v>
      </c>
      <c r="B1800" s="22" t="s">
        <v>4574</v>
      </c>
      <c r="C1800" s="30" t="s">
        <v>3248</v>
      </c>
    </row>
    <row r="1801" spans="1:3" ht="19" customHeight="1" x14ac:dyDescent="0.35">
      <c r="A1801" s="22" t="s">
        <v>3250</v>
      </c>
      <c r="B1801" s="22" t="s">
        <v>8192</v>
      </c>
      <c r="C1801" s="30" t="s">
        <v>5938</v>
      </c>
    </row>
    <row r="1802" spans="1:3" ht="19" customHeight="1" x14ac:dyDescent="0.35">
      <c r="A1802" s="22" t="s">
        <v>3253</v>
      </c>
      <c r="B1802" s="22" t="s">
        <v>4575</v>
      </c>
      <c r="C1802" s="30" t="s">
        <v>3252</v>
      </c>
    </row>
    <row r="1803" spans="1:3" ht="19" customHeight="1" x14ac:dyDescent="0.35">
      <c r="A1803" s="29" t="s">
        <v>4577</v>
      </c>
      <c r="B1803" s="22" t="s">
        <v>4578</v>
      </c>
      <c r="C1803" s="30" t="s">
        <v>4576</v>
      </c>
    </row>
    <row r="1804" spans="1:3" ht="19" customHeight="1" x14ac:dyDescent="0.35">
      <c r="A1804" s="22" t="s">
        <v>3256</v>
      </c>
      <c r="B1804" s="22" t="s">
        <v>3255</v>
      </c>
      <c r="C1804" s="30" t="s">
        <v>3254</v>
      </c>
    </row>
    <row r="1805" spans="1:3" ht="19" customHeight="1" x14ac:dyDescent="0.35">
      <c r="A1805" s="22" t="s">
        <v>3258</v>
      </c>
      <c r="B1805" s="22" t="s">
        <v>8193</v>
      </c>
      <c r="C1805" s="30" t="s">
        <v>3257</v>
      </c>
    </row>
    <row r="1806" spans="1:3" ht="19" customHeight="1" x14ac:dyDescent="0.35">
      <c r="A1806" s="22" t="s">
        <v>3262</v>
      </c>
      <c r="B1806" s="22" t="s">
        <v>1384</v>
      </c>
      <c r="C1806" s="30" t="s">
        <v>3261</v>
      </c>
    </row>
    <row r="1807" spans="1:3" ht="19" customHeight="1" x14ac:dyDescent="0.35">
      <c r="A1807" s="22" t="s">
        <v>3265</v>
      </c>
      <c r="B1807" s="22" t="s">
        <v>4579</v>
      </c>
      <c r="C1807" s="30" t="s">
        <v>3264</v>
      </c>
    </row>
    <row r="1808" spans="1:3" ht="19" customHeight="1" x14ac:dyDescent="0.35">
      <c r="A1808" s="22" t="s">
        <v>3267</v>
      </c>
      <c r="B1808" s="22" t="s">
        <v>1386</v>
      </c>
      <c r="C1808" s="30" t="s">
        <v>3266</v>
      </c>
    </row>
    <row r="1809" spans="1:6" ht="19" customHeight="1" x14ac:dyDescent="0.35">
      <c r="A1809" s="22" t="s">
        <v>3269</v>
      </c>
      <c r="B1809" s="22" t="s">
        <v>3270</v>
      </c>
      <c r="C1809" s="30" t="s">
        <v>3268</v>
      </c>
    </row>
    <row r="1810" spans="1:6" ht="19" customHeight="1" x14ac:dyDescent="0.35">
      <c r="A1810" s="22" t="s">
        <v>3272</v>
      </c>
      <c r="B1810" s="22" t="s">
        <v>8196</v>
      </c>
      <c r="C1810" s="30" t="s">
        <v>3271</v>
      </c>
    </row>
    <row r="1811" spans="1:6" ht="19" customHeight="1" x14ac:dyDescent="0.35">
      <c r="A1811" s="22" t="s">
        <v>3274</v>
      </c>
      <c r="B1811" s="22" t="s">
        <v>4580</v>
      </c>
      <c r="C1811" s="30" t="s">
        <v>3273</v>
      </c>
    </row>
    <row r="1812" spans="1:6" ht="19" customHeight="1" x14ac:dyDescent="0.35">
      <c r="A1812" s="22" t="s">
        <v>4594</v>
      </c>
      <c r="B1812" s="22" t="s">
        <v>4697</v>
      </c>
      <c r="C1812" s="30" t="s">
        <v>4598</v>
      </c>
      <c r="F1812" s="42"/>
    </row>
    <row r="1813" spans="1:6" ht="19" customHeight="1" x14ac:dyDescent="0.35">
      <c r="A1813" s="22" t="s">
        <v>3276</v>
      </c>
      <c r="B1813" s="22" t="s">
        <v>1387</v>
      </c>
      <c r="C1813" s="30" t="s">
        <v>3275</v>
      </c>
    </row>
    <row r="1814" spans="1:6" ht="19" customHeight="1" x14ac:dyDescent="0.35">
      <c r="A1814" s="22" t="s">
        <v>5139</v>
      </c>
      <c r="B1814" s="22" t="s">
        <v>5140</v>
      </c>
      <c r="C1814" s="30" t="s">
        <v>5138</v>
      </c>
    </row>
    <row r="1815" spans="1:6" ht="19" customHeight="1" x14ac:dyDescent="0.35">
      <c r="A1815" s="22" t="s">
        <v>3278</v>
      </c>
      <c r="B1815" s="22" t="s">
        <v>4581</v>
      </c>
      <c r="C1815" s="30" t="s">
        <v>3277</v>
      </c>
    </row>
    <row r="1816" spans="1:6" ht="19" customHeight="1" x14ac:dyDescent="0.35">
      <c r="A1816" s="22" t="s">
        <v>3279</v>
      </c>
      <c r="B1816" s="22" t="s">
        <v>11634</v>
      </c>
      <c r="C1816" s="30" t="s">
        <v>3280</v>
      </c>
    </row>
    <row r="1817" spans="1:6" ht="19" customHeight="1" x14ac:dyDescent="0.35">
      <c r="A1817" s="22" t="s">
        <v>3282</v>
      </c>
      <c r="B1817" s="22" t="s">
        <v>4592</v>
      </c>
      <c r="C1817" s="30" t="s">
        <v>3281</v>
      </c>
    </row>
    <row r="1818" spans="1:6" ht="19" customHeight="1" x14ac:dyDescent="0.35">
      <c r="A1818" s="22" t="s">
        <v>3284</v>
      </c>
      <c r="B1818" s="22" t="s">
        <v>1388</v>
      </c>
      <c r="C1818" s="30" t="s">
        <v>3283</v>
      </c>
    </row>
    <row r="1819" spans="1:6" ht="19" customHeight="1" x14ac:dyDescent="0.35">
      <c r="A1819" s="22" t="s">
        <v>3288</v>
      </c>
      <c r="B1819" s="22" t="s">
        <v>1389</v>
      </c>
      <c r="C1819" s="30" t="s">
        <v>3287</v>
      </c>
    </row>
    <row r="1820" spans="1:6" ht="19" customHeight="1" x14ac:dyDescent="0.35">
      <c r="A1820" s="22" t="s">
        <v>3290</v>
      </c>
      <c r="B1820" s="22" t="s">
        <v>1390</v>
      </c>
      <c r="C1820" s="30" t="s">
        <v>3289</v>
      </c>
    </row>
    <row r="1821" spans="1:6" ht="19" customHeight="1" x14ac:dyDescent="0.35">
      <c r="A1821" s="22" t="s">
        <v>3292</v>
      </c>
      <c r="B1821" s="22" t="s">
        <v>8197</v>
      </c>
      <c r="C1821" s="30" t="s">
        <v>3291</v>
      </c>
    </row>
    <row r="1822" spans="1:6" ht="19" customHeight="1" x14ac:dyDescent="0.35">
      <c r="A1822" s="22" t="s">
        <v>3294</v>
      </c>
      <c r="B1822" s="22" t="s">
        <v>1391</v>
      </c>
      <c r="C1822" s="30" t="s">
        <v>3293</v>
      </c>
    </row>
    <row r="1823" spans="1:6" ht="19" customHeight="1" x14ac:dyDescent="0.35">
      <c r="A1823" s="22" t="s">
        <v>8185</v>
      </c>
      <c r="B1823" s="22" t="s">
        <v>1392</v>
      </c>
      <c r="C1823" s="30" t="s">
        <v>3295</v>
      </c>
    </row>
    <row r="1824" spans="1:6" ht="19" customHeight="1" x14ac:dyDescent="0.35">
      <c r="A1824" s="22" t="s">
        <v>3297</v>
      </c>
      <c r="B1824" s="22" t="s">
        <v>4582</v>
      </c>
      <c r="C1824" s="30" t="s">
        <v>3296</v>
      </c>
    </row>
    <row r="1825" spans="1:4" ht="19" customHeight="1" x14ac:dyDescent="0.35">
      <c r="A1825" s="22" t="s">
        <v>3299</v>
      </c>
      <c r="B1825" s="22" t="s">
        <v>1393</v>
      </c>
      <c r="C1825" s="30" t="s">
        <v>3298</v>
      </c>
    </row>
    <row r="1826" spans="1:4" ht="19" customHeight="1" x14ac:dyDescent="0.35">
      <c r="A1826" s="22" t="s">
        <v>3301</v>
      </c>
      <c r="B1826" s="22" t="s">
        <v>1394</v>
      </c>
      <c r="C1826" s="30" t="s">
        <v>3300</v>
      </c>
    </row>
    <row r="1827" spans="1:4" ht="19" customHeight="1" x14ac:dyDescent="0.35">
      <c r="A1827" s="22" t="s">
        <v>3303</v>
      </c>
      <c r="B1827" s="22" t="s">
        <v>4696</v>
      </c>
      <c r="C1827" s="30" t="s">
        <v>3302</v>
      </c>
      <c r="D1827" s="30" t="s">
        <v>8802</v>
      </c>
    </row>
    <row r="1828" spans="1:4" ht="19" customHeight="1" x14ac:dyDescent="0.35">
      <c r="A1828" s="22" t="s">
        <v>3305</v>
      </c>
      <c r="B1828" s="22" t="s">
        <v>4583</v>
      </c>
      <c r="C1828" s="30" t="s">
        <v>3304</v>
      </c>
    </row>
    <row r="1829" spans="1:4" ht="19" customHeight="1" x14ac:dyDescent="0.35">
      <c r="A1829" s="22" t="s">
        <v>3307</v>
      </c>
      <c r="B1829" s="22" t="s">
        <v>3308</v>
      </c>
      <c r="C1829" s="30" t="s">
        <v>3306</v>
      </c>
    </row>
    <row r="1830" spans="1:4" ht="19" customHeight="1" x14ac:dyDescent="0.35">
      <c r="A1830" s="22" t="s">
        <v>3310</v>
      </c>
      <c r="B1830" s="22" t="s">
        <v>3311</v>
      </c>
      <c r="C1830" s="30" t="s">
        <v>3309</v>
      </c>
    </row>
    <row r="1831" spans="1:4" ht="19" customHeight="1" x14ac:dyDescent="0.35">
      <c r="A1831" s="22" t="s">
        <v>3314</v>
      </c>
      <c r="B1831" s="22" t="s">
        <v>11195</v>
      </c>
      <c r="C1831" s="30" t="s">
        <v>3315</v>
      </c>
    </row>
    <row r="1832" spans="1:4" ht="19" customHeight="1" x14ac:dyDescent="0.35">
      <c r="A1832" s="22" t="s">
        <v>3317</v>
      </c>
      <c r="B1832" s="22" t="s">
        <v>4584</v>
      </c>
      <c r="C1832" s="30" t="s">
        <v>3316</v>
      </c>
    </row>
    <row r="1833" spans="1:4" ht="19" customHeight="1" x14ac:dyDescent="0.35">
      <c r="A1833" s="22" t="s">
        <v>3319</v>
      </c>
      <c r="B1833" s="22" t="s">
        <v>11442</v>
      </c>
      <c r="C1833" s="30" t="s">
        <v>3318</v>
      </c>
    </row>
    <row r="1834" spans="1:4" ht="19" customHeight="1" x14ac:dyDescent="0.35">
      <c r="A1834" s="22" t="s">
        <v>3320</v>
      </c>
      <c r="B1834" s="22" t="s">
        <v>3321</v>
      </c>
      <c r="C1834" s="30" t="s">
        <v>3322</v>
      </c>
    </row>
    <row r="1835" spans="1:4" ht="19" customHeight="1" x14ac:dyDescent="0.35">
      <c r="A1835" s="22" t="s">
        <v>3325</v>
      </c>
      <c r="B1835" s="22" t="s">
        <v>4589</v>
      </c>
      <c r="C1835" s="30" t="s">
        <v>3324</v>
      </c>
    </row>
    <row r="1836" spans="1:4" ht="19" customHeight="1" x14ac:dyDescent="0.35">
      <c r="A1836" s="22" t="s">
        <v>3326</v>
      </c>
      <c r="B1836" s="22" t="s">
        <v>4585</v>
      </c>
      <c r="C1836" s="30" t="s">
        <v>5939</v>
      </c>
    </row>
    <row r="1837" spans="1:4" ht="19" customHeight="1" x14ac:dyDescent="0.35">
      <c r="A1837" s="22" t="s">
        <v>3328</v>
      </c>
      <c r="B1837" s="22" t="s">
        <v>2032</v>
      </c>
      <c r="C1837" s="30" t="s">
        <v>3327</v>
      </c>
    </row>
    <row r="1838" spans="1:4" ht="19" customHeight="1" x14ac:dyDescent="0.35">
      <c r="A1838" s="22" t="s">
        <v>3330</v>
      </c>
      <c r="B1838" s="22" t="s">
        <v>4586</v>
      </c>
      <c r="C1838" s="30" t="s">
        <v>3329</v>
      </c>
    </row>
    <row r="1839" spans="1:4" ht="19" customHeight="1" x14ac:dyDescent="0.35">
      <c r="A1839" s="22" t="s">
        <v>3332</v>
      </c>
      <c r="B1839" s="22" t="s">
        <v>2033</v>
      </c>
      <c r="C1839" s="30" t="s">
        <v>3331</v>
      </c>
    </row>
    <row r="1840" spans="1:4" ht="19" customHeight="1" x14ac:dyDescent="0.35">
      <c r="A1840" s="22" t="s">
        <v>3334</v>
      </c>
      <c r="B1840" s="22" t="s">
        <v>2034</v>
      </c>
      <c r="C1840" s="30" t="s">
        <v>3333</v>
      </c>
    </row>
    <row r="1841" spans="1:3" ht="19" customHeight="1" x14ac:dyDescent="0.35">
      <c r="A1841" s="22" t="s">
        <v>3336</v>
      </c>
      <c r="B1841" s="22" t="s">
        <v>4590</v>
      </c>
      <c r="C1841" s="30" t="s">
        <v>3335</v>
      </c>
    </row>
    <row r="1842" spans="1:3" ht="19" customHeight="1" x14ac:dyDescent="0.35">
      <c r="A1842" s="22" t="s">
        <v>3338</v>
      </c>
      <c r="B1842" s="22" t="s">
        <v>4591</v>
      </c>
      <c r="C1842" s="30" t="s">
        <v>3337</v>
      </c>
    </row>
    <row r="1843" spans="1:3" ht="19" customHeight="1" x14ac:dyDescent="0.35">
      <c r="A1843" s="32" t="s">
        <v>3376</v>
      </c>
      <c r="B1843" s="32"/>
    </row>
    <row r="1844" spans="1:3" ht="19" customHeight="1" x14ac:dyDescent="0.35">
      <c r="A1844" s="29" t="s">
        <v>3221</v>
      </c>
      <c r="B1844" s="22" t="s">
        <v>4588</v>
      </c>
      <c r="C1844" s="30" t="s">
        <v>3219</v>
      </c>
    </row>
    <row r="1845" spans="1:3" ht="19" customHeight="1" x14ac:dyDescent="0.35">
      <c r="A1845" s="29" t="s">
        <v>3237</v>
      </c>
      <c r="B1845" s="22" t="s">
        <v>11444</v>
      </c>
      <c r="C1845" s="30" t="s">
        <v>7804</v>
      </c>
    </row>
    <row r="1846" spans="1:3" ht="19" customHeight="1" x14ac:dyDescent="0.35">
      <c r="A1846" s="29" t="s">
        <v>3343</v>
      </c>
      <c r="B1846" s="22" t="s">
        <v>4698</v>
      </c>
      <c r="C1846" s="30" t="s">
        <v>3342</v>
      </c>
    </row>
    <row r="1847" spans="1:3" ht="19" customHeight="1" x14ac:dyDescent="0.35">
      <c r="A1847" s="29" t="s">
        <v>3348</v>
      </c>
      <c r="B1847" s="22" t="s">
        <v>4587</v>
      </c>
      <c r="C1847" s="30" t="s">
        <v>3347</v>
      </c>
    </row>
    <row r="1848" spans="1:3" ht="19" customHeight="1" x14ac:dyDescent="0.35">
      <c r="A1848" s="29" t="s">
        <v>3260</v>
      </c>
      <c r="B1848" s="22" t="s">
        <v>5135</v>
      </c>
      <c r="C1848" s="30" t="s">
        <v>3259</v>
      </c>
    </row>
    <row r="1849" spans="1:3" ht="19" customHeight="1" x14ac:dyDescent="0.35">
      <c r="A1849" s="29" t="s">
        <v>3349</v>
      </c>
      <c r="B1849" s="22" t="s">
        <v>9843</v>
      </c>
      <c r="C1849" s="30" t="s">
        <v>3350</v>
      </c>
    </row>
    <row r="1850" spans="1:3" ht="19" customHeight="1" x14ac:dyDescent="0.35">
      <c r="A1850" s="29" t="s">
        <v>3351</v>
      </c>
      <c r="B1850" s="22" t="s">
        <v>4619</v>
      </c>
      <c r="C1850" s="30" t="s">
        <v>3352</v>
      </c>
    </row>
    <row r="1851" spans="1:3" ht="19" customHeight="1" x14ac:dyDescent="0.35">
      <c r="A1851" s="29" t="s">
        <v>3354</v>
      </c>
      <c r="B1851" s="22" t="s">
        <v>3353</v>
      </c>
      <c r="C1851" s="30" t="s">
        <v>3355</v>
      </c>
    </row>
    <row r="1852" spans="1:3" ht="19" customHeight="1" x14ac:dyDescent="0.35">
      <c r="A1852" s="29" t="s">
        <v>3356</v>
      </c>
      <c r="B1852" s="22" t="s">
        <v>1234</v>
      </c>
      <c r="C1852" s="30" t="s">
        <v>3357</v>
      </c>
    </row>
    <row r="1853" spans="1:3" ht="19" customHeight="1" x14ac:dyDescent="0.35">
      <c r="A1853" s="29" t="s">
        <v>3358</v>
      </c>
      <c r="B1853" s="22" t="s">
        <v>4774</v>
      </c>
      <c r="C1853" s="30" t="s">
        <v>3359</v>
      </c>
    </row>
    <row r="1854" spans="1:3" ht="19" customHeight="1" x14ac:dyDescent="0.35">
      <c r="A1854" s="29" t="s">
        <v>3360</v>
      </c>
      <c r="B1854" s="22" t="s">
        <v>1235</v>
      </c>
      <c r="C1854" s="30" t="s">
        <v>3361</v>
      </c>
    </row>
    <row r="1855" spans="1:3" ht="19" customHeight="1" x14ac:dyDescent="0.35">
      <c r="A1855" s="29" t="s">
        <v>3366</v>
      </c>
      <c r="B1855" s="22" t="s">
        <v>8026</v>
      </c>
      <c r="C1855" s="30" t="s">
        <v>3365</v>
      </c>
    </row>
    <row r="1856" spans="1:3" ht="19" customHeight="1" x14ac:dyDescent="0.35">
      <c r="A1856" s="29" t="s">
        <v>3368</v>
      </c>
      <c r="B1856" s="22" t="s">
        <v>11203</v>
      </c>
      <c r="C1856" s="30" t="s">
        <v>3367</v>
      </c>
    </row>
    <row r="1857" spans="1:3" ht="19" customHeight="1" x14ac:dyDescent="0.35">
      <c r="A1857" s="82" t="s">
        <v>8579</v>
      </c>
      <c r="B1857" s="28" t="s">
        <v>8837</v>
      </c>
      <c r="C1857" s="30" t="s">
        <v>8582</v>
      </c>
    </row>
    <row r="1858" spans="1:3" ht="19" customHeight="1" x14ac:dyDescent="0.35">
      <c r="A1858" s="29" t="s">
        <v>3313</v>
      </c>
      <c r="B1858" s="22" t="s">
        <v>8027</v>
      </c>
      <c r="C1858" s="30" t="s">
        <v>3312</v>
      </c>
    </row>
    <row r="1859" spans="1:3" ht="19" customHeight="1" x14ac:dyDescent="0.35">
      <c r="A1859" s="29" t="s">
        <v>3370</v>
      </c>
      <c r="B1859" s="22" t="s">
        <v>4595</v>
      </c>
      <c r="C1859" s="30" t="s">
        <v>3369</v>
      </c>
    </row>
    <row r="1860" spans="1:3" ht="19" customHeight="1" x14ac:dyDescent="0.35">
      <c r="A1860" s="29" t="s">
        <v>3372</v>
      </c>
      <c r="B1860" s="22" t="s">
        <v>4596</v>
      </c>
      <c r="C1860" s="30" t="s">
        <v>3371</v>
      </c>
    </row>
    <row r="1861" spans="1:3" ht="19" customHeight="1" x14ac:dyDescent="0.35">
      <c r="A1861" s="29" t="s">
        <v>3375</v>
      </c>
      <c r="B1861" s="22" t="s">
        <v>4597</v>
      </c>
      <c r="C1861" s="30" t="s">
        <v>3374</v>
      </c>
    </row>
    <row r="1862" spans="1:3" ht="19" customHeight="1" x14ac:dyDescent="0.35">
      <c r="A1862" s="29" t="s">
        <v>5105</v>
      </c>
      <c r="B1862" s="22" t="s">
        <v>6362</v>
      </c>
      <c r="C1862" s="30" t="s">
        <v>5106</v>
      </c>
    </row>
    <row r="1863" spans="1:3" ht="19" customHeight="1" x14ac:dyDescent="0.35">
      <c r="A1863" s="32" t="s">
        <v>1266</v>
      </c>
      <c r="B1863" s="32"/>
    </row>
    <row r="1864" spans="1:3" ht="19" customHeight="1" x14ac:dyDescent="0.35">
      <c r="A1864" s="22" t="s">
        <v>1267</v>
      </c>
      <c r="B1864" s="22" t="s">
        <v>8204</v>
      </c>
      <c r="C1864" s="30" t="s">
        <v>3410</v>
      </c>
    </row>
    <row r="1865" spans="1:3" ht="19" customHeight="1" x14ac:dyDescent="0.35">
      <c r="A1865" s="22" t="s">
        <v>1268</v>
      </c>
      <c r="B1865" s="22" t="s">
        <v>4776</v>
      </c>
      <c r="C1865" s="30" t="s">
        <v>4775</v>
      </c>
    </row>
    <row r="1866" spans="1:3" ht="19" customHeight="1" x14ac:dyDescent="0.35">
      <c r="A1866" s="22" t="s">
        <v>1269</v>
      </c>
      <c r="B1866" s="22" t="s">
        <v>2675</v>
      </c>
      <c r="C1866" s="30" t="s">
        <v>3412</v>
      </c>
    </row>
    <row r="1867" spans="1:3" ht="19" customHeight="1" x14ac:dyDescent="0.35">
      <c r="A1867" s="22" t="s">
        <v>6824</v>
      </c>
      <c r="B1867" s="22" t="s">
        <v>6825</v>
      </c>
      <c r="C1867" s="30" t="s">
        <v>6823</v>
      </c>
    </row>
    <row r="1868" spans="1:3" ht="19" customHeight="1" x14ac:dyDescent="0.35">
      <c r="A1868" s="22" t="s">
        <v>5160</v>
      </c>
      <c r="B1868" s="22" t="s">
        <v>8489</v>
      </c>
      <c r="C1868" s="30" t="s">
        <v>5161</v>
      </c>
    </row>
    <row r="1869" spans="1:3" ht="19" customHeight="1" x14ac:dyDescent="0.35">
      <c r="A1869" s="22" t="s">
        <v>1270</v>
      </c>
      <c r="B1869" s="22" t="s">
        <v>1271</v>
      </c>
      <c r="C1869" s="30" t="s">
        <v>3413</v>
      </c>
    </row>
    <row r="1870" spans="1:3" ht="19" customHeight="1" x14ac:dyDescent="0.35">
      <c r="A1870" s="28" t="s">
        <v>8219</v>
      </c>
      <c r="B1870" s="22" t="s">
        <v>9307</v>
      </c>
      <c r="C1870" s="30" t="s">
        <v>8220</v>
      </c>
    </row>
    <row r="1871" spans="1:3" ht="19" customHeight="1" x14ac:dyDescent="0.35">
      <c r="A1871" s="22" t="s">
        <v>1272</v>
      </c>
      <c r="B1871" s="22" t="s">
        <v>1273</v>
      </c>
      <c r="C1871" s="30" t="s">
        <v>3411</v>
      </c>
    </row>
    <row r="1872" spans="1:3" ht="19" customHeight="1" x14ac:dyDescent="0.35">
      <c r="A1872" s="22" t="s">
        <v>1274</v>
      </c>
      <c r="B1872" s="22" t="s">
        <v>6658</v>
      </c>
      <c r="C1872" s="30" t="s">
        <v>3414</v>
      </c>
    </row>
    <row r="1873" spans="1:3" ht="19" customHeight="1" x14ac:dyDescent="0.35">
      <c r="A1873" s="22" t="s">
        <v>1275</v>
      </c>
      <c r="B1873" s="22" t="s">
        <v>1276</v>
      </c>
      <c r="C1873" s="30" t="s">
        <v>3415</v>
      </c>
    </row>
    <row r="1874" spans="1:3" ht="19" customHeight="1" x14ac:dyDescent="0.35">
      <c r="A1874" s="22" t="s">
        <v>1279</v>
      </c>
      <c r="B1874" s="22" t="s">
        <v>1280</v>
      </c>
      <c r="C1874" s="30" t="s">
        <v>3417</v>
      </c>
    </row>
    <row r="1875" spans="1:3" ht="19" customHeight="1" x14ac:dyDescent="0.35">
      <c r="A1875" s="22" t="s">
        <v>8775</v>
      </c>
      <c r="B1875" s="22" t="s">
        <v>9001</v>
      </c>
      <c r="C1875" s="30" t="s">
        <v>8776</v>
      </c>
    </row>
    <row r="1876" spans="1:3" ht="19" customHeight="1" x14ac:dyDescent="0.35">
      <c r="A1876" s="22" t="s">
        <v>1281</v>
      </c>
      <c r="B1876" s="22" t="s">
        <v>8840</v>
      </c>
      <c r="C1876" s="30" t="s">
        <v>3418</v>
      </c>
    </row>
    <row r="1877" spans="1:3" ht="19" customHeight="1" x14ac:dyDescent="0.35">
      <c r="A1877" s="22" t="s">
        <v>1282</v>
      </c>
      <c r="B1877" s="22" t="s">
        <v>8205</v>
      </c>
      <c r="C1877" s="30" t="s">
        <v>3419</v>
      </c>
    </row>
    <row r="1878" spans="1:3" ht="19" customHeight="1" x14ac:dyDescent="0.35">
      <c r="A1878" s="28" t="s">
        <v>8611</v>
      </c>
      <c r="B1878" s="22" t="s">
        <v>8968</v>
      </c>
      <c r="C1878" s="30" t="s">
        <v>8610</v>
      </c>
    </row>
    <row r="1879" spans="1:3" ht="19" customHeight="1" x14ac:dyDescent="0.35">
      <c r="A1879" s="22" t="s">
        <v>6100</v>
      </c>
      <c r="B1879" s="22" t="s">
        <v>11445</v>
      </c>
      <c r="C1879" s="30" t="s">
        <v>6099</v>
      </c>
    </row>
    <row r="1880" spans="1:3" ht="19" customHeight="1" x14ac:dyDescent="0.35">
      <c r="A1880" s="32" t="s">
        <v>1286</v>
      </c>
      <c r="B1880" s="32"/>
    </row>
    <row r="1881" spans="1:3" ht="19" customHeight="1" x14ac:dyDescent="0.35">
      <c r="A1881" s="22" t="s">
        <v>1287</v>
      </c>
      <c r="B1881" s="22" t="s">
        <v>1288</v>
      </c>
      <c r="C1881" s="30" t="s">
        <v>3424</v>
      </c>
    </row>
    <row r="1882" spans="1:3" ht="19" customHeight="1" x14ac:dyDescent="0.35">
      <c r="A1882" s="22" t="s">
        <v>1289</v>
      </c>
      <c r="B1882" s="22" t="s">
        <v>1290</v>
      </c>
      <c r="C1882" s="30" t="s">
        <v>5940</v>
      </c>
    </row>
    <row r="1883" spans="1:3" ht="19" customHeight="1" x14ac:dyDescent="0.35">
      <c r="A1883" s="22" t="s">
        <v>1291</v>
      </c>
      <c r="B1883" s="22" t="s">
        <v>4350</v>
      </c>
      <c r="C1883" s="30" t="s">
        <v>3425</v>
      </c>
    </row>
    <row r="1884" spans="1:3" ht="19" customHeight="1" x14ac:dyDescent="0.35">
      <c r="A1884" s="22" t="s">
        <v>7982</v>
      </c>
      <c r="B1884" s="22" t="s">
        <v>7983</v>
      </c>
      <c r="C1884" s="30" t="s">
        <v>7981</v>
      </c>
    </row>
    <row r="1885" spans="1:3" ht="19" customHeight="1" x14ac:dyDescent="0.35">
      <c r="A1885" s="22" t="s">
        <v>4867</v>
      </c>
      <c r="B1885" s="22" t="s">
        <v>4962</v>
      </c>
      <c r="C1885" s="30" t="s">
        <v>5941</v>
      </c>
    </row>
    <row r="1886" spans="1:3" ht="19" customHeight="1" x14ac:dyDescent="0.35">
      <c r="A1886" s="22" t="s">
        <v>3427</v>
      </c>
      <c r="B1886" s="22" t="s">
        <v>1292</v>
      </c>
      <c r="C1886" s="30" t="s">
        <v>3426</v>
      </c>
    </row>
    <row r="1887" spans="1:3" ht="19" customHeight="1" x14ac:dyDescent="0.35">
      <c r="A1887" s="22" t="s">
        <v>821</v>
      </c>
      <c r="B1887" s="22" t="s">
        <v>2676</v>
      </c>
      <c r="C1887" s="30" t="s">
        <v>3428</v>
      </c>
    </row>
    <row r="1888" spans="1:3" ht="19" customHeight="1" x14ac:dyDescent="0.35">
      <c r="A1888" s="22" t="s">
        <v>1293</v>
      </c>
      <c r="B1888" s="22" t="s">
        <v>11066</v>
      </c>
      <c r="C1888" s="30" t="s">
        <v>3429</v>
      </c>
    </row>
    <row r="1889" spans="1:4" ht="19" customHeight="1" x14ac:dyDescent="0.35">
      <c r="A1889" s="22" t="s">
        <v>1294</v>
      </c>
      <c r="B1889" s="22" t="s">
        <v>1295</v>
      </c>
      <c r="C1889" s="30" t="s">
        <v>3430</v>
      </c>
    </row>
    <row r="1890" spans="1:4" ht="19" customHeight="1" x14ac:dyDescent="0.35">
      <c r="A1890" s="22" t="s">
        <v>1296</v>
      </c>
      <c r="B1890" s="22" t="s">
        <v>9699</v>
      </c>
      <c r="C1890" s="30" t="s">
        <v>3431</v>
      </c>
    </row>
    <row r="1891" spans="1:4" ht="19" customHeight="1" x14ac:dyDescent="0.35">
      <c r="A1891" s="22" t="s">
        <v>1297</v>
      </c>
      <c r="B1891" s="22" t="s">
        <v>8008</v>
      </c>
      <c r="C1891" s="30" t="s">
        <v>3432</v>
      </c>
    </row>
    <row r="1892" spans="1:4" ht="19" customHeight="1" x14ac:dyDescent="0.35">
      <c r="A1892" s="22" t="s">
        <v>1298</v>
      </c>
      <c r="B1892" s="22" t="s">
        <v>1299</v>
      </c>
      <c r="C1892" s="30" t="s">
        <v>3433</v>
      </c>
    </row>
    <row r="1893" spans="1:4" ht="19" customHeight="1" x14ac:dyDescent="0.35">
      <c r="A1893" s="22" t="s">
        <v>1300</v>
      </c>
      <c r="B1893" s="22" t="s">
        <v>4463</v>
      </c>
      <c r="C1893" s="30" t="s">
        <v>3434</v>
      </c>
    </row>
    <row r="1894" spans="1:4" ht="19" customHeight="1" x14ac:dyDescent="0.35">
      <c r="A1894" s="22" t="s">
        <v>1301</v>
      </c>
      <c r="B1894" s="22" t="s">
        <v>4706</v>
      </c>
      <c r="C1894" s="30" t="s">
        <v>5942</v>
      </c>
    </row>
    <row r="1895" spans="1:4" ht="19" customHeight="1" x14ac:dyDescent="0.35">
      <c r="A1895" s="22" t="s">
        <v>4861</v>
      </c>
      <c r="B1895" s="22" t="s">
        <v>4919</v>
      </c>
      <c r="C1895" s="30" t="s">
        <v>4913</v>
      </c>
    </row>
    <row r="1896" spans="1:4" ht="19" customHeight="1" x14ac:dyDescent="0.35">
      <c r="A1896" s="22" t="s">
        <v>666</v>
      </c>
      <c r="B1896" s="22" t="s">
        <v>3469</v>
      </c>
      <c r="C1896" s="30" t="s">
        <v>5943</v>
      </c>
    </row>
    <row r="1897" spans="1:4" ht="19" customHeight="1" x14ac:dyDescent="0.35">
      <c r="A1897" s="22" t="s">
        <v>1302</v>
      </c>
      <c r="B1897" s="22" t="s">
        <v>1303</v>
      </c>
      <c r="C1897" s="30" t="s">
        <v>3435</v>
      </c>
    </row>
    <row r="1898" spans="1:4" ht="19" customHeight="1" x14ac:dyDescent="0.35">
      <c r="A1898" s="22" t="s">
        <v>1304</v>
      </c>
      <c r="B1898" s="22" t="s">
        <v>3437</v>
      </c>
      <c r="C1898" s="30" t="s">
        <v>3436</v>
      </c>
    </row>
    <row r="1899" spans="1:4" ht="19" customHeight="1" x14ac:dyDescent="0.35">
      <c r="A1899" s="28" t="s">
        <v>9694</v>
      </c>
      <c r="B1899" s="22" t="s">
        <v>9696</v>
      </c>
      <c r="C1899" s="38" t="s">
        <v>9695</v>
      </c>
    </row>
    <row r="1900" spans="1:4" ht="19" customHeight="1" x14ac:dyDescent="0.35">
      <c r="A1900" s="22" t="s">
        <v>1305</v>
      </c>
      <c r="B1900" s="22" t="s">
        <v>2677</v>
      </c>
      <c r="C1900" s="30" t="s">
        <v>3438</v>
      </c>
    </row>
    <row r="1901" spans="1:4" ht="19" customHeight="1" x14ac:dyDescent="0.35">
      <c r="A1901" s="22" t="s">
        <v>1306</v>
      </c>
      <c r="B1901" s="22" t="s">
        <v>12109</v>
      </c>
      <c r="C1901" s="30" t="s">
        <v>3439</v>
      </c>
    </row>
    <row r="1902" spans="1:4" ht="19" customHeight="1" x14ac:dyDescent="0.35">
      <c r="A1902" s="22" t="s">
        <v>4866</v>
      </c>
      <c r="B1902" s="22" t="s">
        <v>12107</v>
      </c>
      <c r="C1902" s="30" t="s">
        <v>5944</v>
      </c>
      <c r="D1902" s="6" t="s">
        <v>12108</v>
      </c>
    </row>
    <row r="1903" spans="1:4" ht="19" customHeight="1" x14ac:dyDescent="0.35">
      <c r="A1903" s="22" t="s">
        <v>1307</v>
      </c>
      <c r="B1903" s="22" t="s">
        <v>11067</v>
      </c>
      <c r="C1903" s="30" t="s">
        <v>3440</v>
      </c>
    </row>
    <row r="1904" spans="1:4" ht="19" customHeight="1" x14ac:dyDescent="0.35">
      <c r="A1904" s="22" t="s">
        <v>1308</v>
      </c>
      <c r="B1904" s="22" t="s">
        <v>1309</v>
      </c>
      <c r="C1904" s="30" t="s">
        <v>3441</v>
      </c>
    </row>
    <row r="1905" spans="1:3" ht="19" customHeight="1" x14ac:dyDescent="0.35">
      <c r="A1905" s="22" t="s">
        <v>1310</v>
      </c>
      <c r="B1905" s="22" t="s">
        <v>12110</v>
      </c>
      <c r="C1905" s="30" t="s">
        <v>3442</v>
      </c>
    </row>
    <row r="1906" spans="1:3" ht="19" customHeight="1" x14ac:dyDescent="0.35">
      <c r="A1906" s="22" t="s">
        <v>1311</v>
      </c>
      <c r="B1906" s="22" t="s">
        <v>2094</v>
      </c>
      <c r="C1906" s="30" t="s">
        <v>3443</v>
      </c>
    </row>
    <row r="1907" spans="1:3" ht="19" customHeight="1" x14ac:dyDescent="0.35">
      <c r="A1907" s="22" t="s">
        <v>2706</v>
      </c>
      <c r="B1907" s="22" t="s">
        <v>4516</v>
      </c>
      <c r="C1907" s="30" t="s">
        <v>3444</v>
      </c>
    </row>
    <row r="1908" spans="1:3" ht="19" customHeight="1" x14ac:dyDescent="0.35">
      <c r="A1908" s="22" t="s">
        <v>2095</v>
      </c>
      <c r="B1908" s="22" t="s">
        <v>2096</v>
      </c>
      <c r="C1908" s="30" t="s">
        <v>3445</v>
      </c>
    </row>
    <row r="1909" spans="1:3" ht="19" customHeight="1" x14ac:dyDescent="0.35">
      <c r="A1909" s="22" t="s">
        <v>7724</v>
      </c>
      <c r="B1909" s="22" t="s">
        <v>7725</v>
      </c>
      <c r="C1909" s="30" t="s">
        <v>7723</v>
      </c>
    </row>
    <row r="1910" spans="1:3" ht="19" customHeight="1" x14ac:dyDescent="0.35">
      <c r="A1910" s="22" t="s">
        <v>241</v>
      </c>
      <c r="B1910" s="22" t="s">
        <v>242</v>
      </c>
      <c r="C1910" s="30" t="s">
        <v>3448</v>
      </c>
    </row>
    <row r="1911" spans="1:3" ht="19" customHeight="1" x14ac:dyDescent="0.35">
      <c r="A1911" s="22" t="s">
        <v>243</v>
      </c>
      <c r="B1911" s="22" t="s">
        <v>3450</v>
      </c>
      <c r="C1911" s="30" t="s">
        <v>3449</v>
      </c>
    </row>
    <row r="1912" spans="1:3" ht="19" customHeight="1" x14ac:dyDescent="0.35">
      <c r="A1912" s="22" t="s">
        <v>244</v>
      </c>
      <c r="B1912" s="22" t="s">
        <v>2678</v>
      </c>
      <c r="C1912" s="30" t="s">
        <v>5945</v>
      </c>
    </row>
    <row r="1913" spans="1:3" ht="19" customHeight="1" x14ac:dyDescent="0.35">
      <c r="A1913" s="22" t="s">
        <v>245</v>
      </c>
      <c r="B1913" s="22" t="s">
        <v>3452</v>
      </c>
      <c r="C1913" s="30" t="s">
        <v>3451</v>
      </c>
    </row>
    <row r="1914" spans="1:3" ht="19" customHeight="1" x14ac:dyDescent="0.35">
      <c r="A1914" s="32" t="s">
        <v>8568</v>
      </c>
      <c r="B1914" s="32"/>
    </row>
    <row r="1915" spans="1:3" ht="19" customHeight="1" x14ac:dyDescent="0.35">
      <c r="A1915" s="22" t="s">
        <v>3420</v>
      </c>
      <c r="B1915" s="22" t="s">
        <v>7637</v>
      </c>
      <c r="C1915" s="30" t="s">
        <v>3421</v>
      </c>
    </row>
    <row r="1916" spans="1:3" ht="19" customHeight="1" x14ac:dyDescent="0.35">
      <c r="A1916" s="22" t="s">
        <v>5203</v>
      </c>
      <c r="B1916" s="22" t="s">
        <v>6645</v>
      </c>
      <c r="C1916" s="30" t="s">
        <v>5202</v>
      </c>
    </row>
    <row r="1917" spans="1:3" ht="19" customHeight="1" x14ac:dyDescent="0.35">
      <c r="A1917" s="22" t="s">
        <v>247</v>
      </c>
      <c r="B1917" s="22" t="s">
        <v>4777</v>
      </c>
      <c r="C1917" s="30" t="s">
        <v>3453</v>
      </c>
    </row>
    <row r="1918" spans="1:3" ht="19" customHeight="1" x14ac:dyDescent="0.35">
      <c r="A1918" s="22" t="s">
        <v>248</v>
      </c>
      <c r="B1918" s="22" t="s">
        <v>11204</v>
      </c>
      <c r="C1918" s="30" t="s">
        <v>3454</v>
      </c>
    </row>
    <row r="1919" spans="1:3" ht="19" customHeight="1" x14ac:dyDescent="0.35">
      <c r="A1919" s="22" t="s">
        <v>249</v>
      </c>
      <c r="B1919" s="22" t="s">
        <v>250</v>
      </c>
      <c r="C1919" s="30" t="s">
        <v>3455</v>
      </c>
    </row>
    <row r="1920" spans="1:3" ht="19" customHeight="1" x14ac:dyDescent="0.35">
      <c r="A1920" s="22" t="s">
        <v>7684</v>
      </c>
      <c r="B1920" s="22" t="s">
        <v>7686</v>
      </c>
      <c r="C1920" s="30" t="s">
        <v>7685</v>
      </c>
    </row>
    <row r="1921" spans="1:3" ht="19" customHeight="1" x14ac:dyDescent="0.35">
      <c r="A1921" s="22" t="s">
        <v>7678</v>
      </c>
      <c r="B1921" s="22" t="s">
        <v>7676</v>
      </c>
      <c r="C1921" s="30" t="s">
        <v>7677</v>
      </c>
    </row>
    <row r="1922" spans="1:3" ht="19" customHeight="1" x14ac:dyDescent="0.35">
      <c r="A1922" s="22" t="s">
        <v>253</v>
      </c>
      <c r="B1922" s="22" t="s">
        <v>254</v>
      </c>
      <c r="C1922" s="30" t="s">
        <v>3460</v>
      </c>
    </row>
    <row r="1923" spans="1:3" ht="19" customHeight="1" x14ac:dyDescent="0.35">
      <c r="A1923" s="22" t="s">
        <v>255</v>
      </c>
      <c r="B1923" s="22" t="s">
        <v>2679</v>
      </c>
      <c r="C1923" s="30" t="s">
        <v>5946</v>
      </c>
    </row>
    <row r="1924" spans="1:3" ht="19" customHeight="1" x14ac:dyDescent="0.35">
      <c r="A1924" s="22" t="s">
        <v>7091</v>
      </c>
      <c r="B1924" s="22" t="s">
        <v>11446</v>
      </c>
      <c r="C1924" s="30" t="s">
        <v>7291</v>
      </c>
    </row>
    <row r="1925" spans="1:3" ht="19" customHeight="1" x14ac:dyDescent="0.35">
      <c r="A1925" s="22" t="s">
        <v>5094</v>
      </c>
      <c r="B1925" s="22" t="s">
        <v>5098</v>
      </c>
      <c r="C1925" s="30" t="s">
        <v>5099</v>
      </c>
    </row>
    <row r="1926" spans="1:3" ht="19" customHeight="1" x14ac:dyDescent="0.35">
      <c r="A1926" s="22" t="s">
        <v>5097</v>
      </c>
      <c r="B1926" s="22" t="s">
        <v>6089</v>
      </c>
      <c r="C1926" s="30" t="s">
        <v>5100</v>
      </c>
    </row>
    <row r="1927" spans="1:3" ht="19" customHeight="1" x14ac:dyDescent="0.35">
      <c r="A1927" s="22" t="s">
        <v>259</v>
      </c>
      <c r="B1927" s="22" t="s">
        <v>8841</v>
      </c>
      <c r="C1927" s="30" t="s">
        <v>8842</v>
      </c>
    </row>
    <row r="1928" spans="1:3" ht="19" customHeight="1" x14ac:dyDescent="0.35">
      <c r="A1928" s="22" t="s">
        <v>260</v>
      </c>
      <c r="B1928" s="22" t="s">
        <v>11642</v>
      </c>
      <c r="C1928" s="30" t="s">
        <v>3465</v>
      </c>
    </row>
    <row r="1929" spans="1:3" ht="19" customHeight="1" x14ac:dyDescent="0.35">
      <c r="A1929" s="22" t="s">
        <v>261</v>
      </c>
      <c r="B1929" s="22" t="s">
        <v>262</v>
      </c>
      <c r="C1929" s="30" t="s">
        <v>3466</v>
      </c>
    </row>
    <row r="1930" spans="1:3" ht="19" customHeight="1" x14ac:dyDescent="0.35">
      <c r="A1930" s="22" t="s">
        <v>263</v>
      </c>
      <c r="B1930" s="22" t="s">
        <v>4779</v>
      </c>
      <c r="C1930" s="30" t="s">
        <v>3467</v>
      </c>
    </row>
    <row r="1931" spans="1:3" ht="19" customHeight="1" x14ac:dyDescent="0.35">
      <c r="A1931" s="22" t="s">
        <v>5095</v>
      </c>
      <c r="B1931" s="22" t="s">
        <v>6644</v>
      </c>
      <c r="C1931" s="30" t="s">
        <v>5102</v>
      </c>
    </row>
    <row r="1932" spans="1:3" ht="19" customHeight="1" x14ac:dyDescent="0.35">
      <c r="A1932" s="22" t="s">
        <v>2389</v>
      </c>
      <c r="B1932" s="22" t="s">
        <v>4778</v>
      </c>
      <c r="C1932" s="30" t="s">
        <v>4232</v>
      </c>
    </row>
    <row r="1933" spans="1:3" ht="19" customHeight="1" x14ac:dyDescent="0.35">
      <c r="A1933" s="22" t="s">
        <v>8665</v>
      </c>
      <c r="B1933" s="22" t="s">
        <v>8666</v>
      </c>
      <c r="C1933" s="30" t="s">
        <v>8664</v>
      </c>
    </row>
    <row r="1934" spans="1:3" ht="19" customHeight="1" x14ac:dyDescent="0.35">
      <c r="A1934" s="22" t="s">
        <v>5093</v>
      </c>
      <c r="B1934" s="22" t="s">
        <v>6629</v>
      </c>
      <c r="C1934" s="30" t="s">
        <v>5101</v>
      </c>
    </row>
    <row r="1935" spans="1:3" ht="19" customHeight="1" x14ac:dyDescent="0.35">
      <c r="A1935" s="22" t="s">
        <v>6700</v>
      </c>
      <c r="B1935" s="22" t="s">
        <v>6698</v>
      </c>
      <c r="C1935" s="30" t="s">
        <v>6699</v>
      </c>
    </row>
    <row r="1936" spans="1:3" ht="19" customHeight="1" x14ac:dyDescent="0.35">
      <c r="A1936" s="32" t="s">
        <v>8562</v>
      </c>
      <c r="B1936" s="32"/>
    </row>
    <row r="1937" spans="1:3" ht="19" customHeight="1" x14ac:dyDescent="0.35">
      <c r="A1937" s="22" t="s">
        <v>251</v>
      </c>
      <c r="B1937" s="22" t="s">
        <v>252</v>
      </c>
      <c r="C1937" s="30" t="s">
        <v>3456</v>
      </c>
    </row>
    <row r="1938" spans="1:3" ht="19" customHeight="1" x14ac:dyDescent="0.35">
      <c r="A1938" s="22" t="s">
        <v>3458</v>
      </c>
      <c r="B1938" s="22" t="s">
        <v>4603</v>
      </c>
      <c r="C1938" s="30" t="s">
        <v>3457</v>
      </c>
    </row>
    <row r="1939" spans="1:3" ht="19" customHeight="1" x14ac:dyDescent="0.35">
      <c r="A1939" s="22" t="s">
        <v>6191</v>
      </c>
      <c r="B1939" s="22" t="s">
        <v>6192</v>
      </c>
      <c r="C1939" s="30" t="s">
        <v>6190</v>
      </c>
    </row>
    <row r="1940" spans="1:3" ht="19" customHeight="1" x14ac:dyDescent="0.35">
      <c r="A1940" s="22" t="s">
        <v>257</v>
      </c>
      <c r="B1940" s="22" t="s">
        <v>258</v>
      </c>
      <c r="C1940" s="30" t="s">
        <v>3463</v>
      </c>
    </row>
    <row r="1941" spans="1:3" ht="19" customHeight="1" x14ac:dyDescent="0.35">
      <c r="A1941" s="22" t="s">
        <v>264</v>
      </c>
      <c r="B1941" s="22" t="s">
        <v>9014</v>
      </c>
      <c r="C1941" s="30" t="s">
        <v>3468</v>
      </c>
    </row>
    <row r="1942" spans="1:3" ht="19" customHeight="1" x14ac:dyDescent="0.35">
      <c r="A1942" s="22" t="s">
        <v>1224</v>
      </c>
      <c r="B1942" s="22" t="s">
        <v>7638</v>
      </c>
      <c r="C1942" s="30" t="s">
        <v>4233</v>
      </c>
    </row>
    <row r="1943" spans="1:3" ht="19" customHeight="1" x14ac:dyDescent="0.35">
      <c r="A1943" s="32" t="s">
        <v>265</v>
      </c>
      <c r="B1943" s="32"/>
    </row>
    <row r="1944" spans="1:3" ht="19" customHeight="1" x14ac:dyDescent="0.35">
      <c r="A1944" s="22" t="s">
        <v>3751</v>
      </c>
      <c r="B1944" s="22" t="s">
        <v>1893</v>
      </c>
      <c r="C1944" s="30" t="s">
        <v>3750</v>
      </c>
    </row>
    <row r="1945" spans="1:3" ht="19" customHeight="1" x14ac:dyDescent="0.35">
      <c r="A1945" s="22" t="s">
        <v>267</v>
      </c>
      <c r="B1945" s="22" t="s">
        <v>8846</v>
      </c>
      <c r="C1945" s="30" t="s">
        <v>3470</v>
      </c>
    </row>
    <row r="1946" spans="1:3" ht="19" customHeight="1" x14ac:dyDescent="0.35">
      <c r="A1946" s="22" t="s">
        <v>651</v>
      </c>
      <c r="B1946" s="22" t="s">
        <v>10950</v>
      </c>
      <c r="C1946" s="6" t="s">
        <v>10949</v>
      </c>
    </row>
    <row r="1947" spans="1:3" ht="19" customHeight="1" x14ac:dyDescent="0.35">
      <c r="A1947" s="22" t="s">
        <v>822</v>
      </c>
      <c r="B1947" s="22" t="s">
        <v>268</v>
      </c>
      <c r="C1947" s="30" t="s">
        <v>3473</v>
      </c>
    </row>
    <row r="1948" spans="1:3" ht="19" customHeight="1" x14ac:dyDescent="0.35">
      <c r="A1948" s="28" t="s">
        <v>9077</v>
      </c>
      <c r="B1948" s="28" t="s">
        <v>9085</v>
      </c>
      <c r="C1948" s="30" t="s">
        <v>9084</v>
      </c>
    </row>
    <row r="1949" spans="1:3" ht="19" customHeight="1" x14ac:dyDescent="0.35">
      <c r="A1949" s="22" t="s">
        <v>269</v>
      </c>
      <c r="B1949" s="22" t="s">
        <v>4351</v>
      </c>
      <c r="C1949" s="30" t="s">
        <v>5947</v>
      </c>
    </row>
    <row r="1950" spans="1:3" ht="19" customHeight="1" x14ac:dyDescent="0.35">
      <c r="A1950" s="22" t="s">
        <v>2275</v>
      </c>
      <c r="B1950" s="22" t="s">
        <v>9700</v>
      </c>
      <c r="C1950" s="30" t="s">
        <v>5948</v>
      </c>
    </row>
    <row r="1951" spans="1:3" ht="19" customHeight="1" x14ac:dyDescent="0.35">
      <c r="A1951" s="22" t="s">
        <v>270</v>
      </c>
      <c r="B1951" s="22" t="s">
        <v>2680</v>
      </c>
      <c r="C1951" s="30" t="s">
        <v>3477</v>
      </c>
    </row>
    <row r="1952" spans="1:3" ht="19" customHeight="1" x14ac:dyDescent="0.35">
      <c r="A1952" s="22" t="s">
        <v>271</v>
      </c>
      <c r="B1952" s="22" t="s">
        <v>6769</v>
      </c>
      <c r="C1952" s="30" t="s">
        <v>3480</v>
      </c>
    </row>
    <row r="1953" spans="1:3" ht="19" customHeight="1" x14ac:dyDescent="0.35">
      <c r="A1953" s="22" t="s">
        <v>272</v>
      </c>
      <c r="B1953" s="22" t="s">
        <v>273</v>
      </c>
      <c r="C1953" s="30" t="s">
        <v>3481</v>
      </c>
    </row>
    <row r="1954" spans="1:3" ht="19" customHeight="1" x14ac:dyDescent="0.35">
      <c r="A1954" s="22" t="s">
        <v>274</v>
      </c>
      <c r="B1954" s="22" t="s">
        <v>2681</v>
      </c>
      <c r="C1954" s="30" t="s">
        <v>3482</v>
      </c>
    </row>
    <row r="1955" spans="1:3" ht="19" customHeight="1" x14ac:dyDescent="0.35">
      <c r="A1955" s="22" t="s">
        <v>423</v>
      </c>
      <c r="B1955" s="22" t="s">
        <v>4360</v>
      </c>
      <c r="C1955" s="30" t="s">
        <v>3845</v>
      </c>
    </row>
    <row r="1956" spans="1:3" ht="19" customHeight="1" x14ac:dyDescent="0.35">
      <c r="A1956" s="22" t="s">
        <v>275</v>
      </c>
      <c r="B1956" s="22" t="s">
        <v>11638</v>
      </c>
      <c r="C1956" s="30" t="s">
        <v>8848</v>
      </c>
    </row>
    <row r="1957" spans="1:3" ht="19" customHeight="1" x14ac:dyDescent="0.35">
      <c r="A1957" s="22" t="s">
        <v>3483</v>
      </c>
      <c r="B1957" s="22" t="s">
        <v>11455</v>
      </c>
      <c r="C1957" s="30" t="s">
        <v>3484</v>
      </c>
    </row>
    <row r="1958" spans="1:3" ht="19" customHeight="1" x14ac:dyDescent="0.35">
      <c r="A1958" s="22" t="s">
        <v>1012</v>
      </c>
      <c r="B1958" s="22" t="s">
        <v>1013</v>
      </c>
      <c r="C1958" s="30" t="s">
        <v>5949</v>
      </c>
    </row>
    <row r="1959" spans="1:3" ht="19" customHeight="1" x14ac:dyDescent="0.35">
      <c r="A1959" s="22" t="s">
        <v>10970</v>
      </c>
      <c r="B1959" s="22" t="s">
        <v>11082</v>
      </c>
      <c r="C1959" s="30" t="s">
        <v>10969</v>
      </c>
    </row>
    <row r="1960" spans="1:3" ht="19" customHeight="1" x14ac:dyDescent="0.35">
      <c r="A1960" s="22" t="s">
        <v>276</v>
      </c>
      <c r="B1960" s="22" t="s">
        <v>277</v>
      </c>
      <c r="C1960" s="30" t="s">
        <v>3485</v>
      </c>
    </row>
    <row r="1961" spans="1:3" ht="19" customHeight="1" x14ac:dyDescent="0.35">
      <c r="A1961" s="22" t="s">
        <v>3486</v>
      </c>
      <c r="B1961" s="22" t="s">
        <v>9323</v>
      </c>
      <c r="C1961" s="30" t="s">
        <v>5950</v>
      </c>
    </row>
    <row r="1962" spans="1:3" ht="19" customHeight="1" x14ac:dyDescent="0.35">
      <c r="A1962" s="22" t="s">
        <v>1857</v>
      </c>
      <c r="B1962" s="22" t="s">
        <v>1858</v>
      </c>
      <c r="C1962" s="30" t="s">
        <v>3487</v>
      </c>
    </row>
    <row r="1963" spans="1:3" ht="19" customHeight="1" x14ac:dyDescent="0.35">
      <c r="A1963" s="22" t="s">
        <v>1859</v>
      </c>
      <c r="B1963" s="22" t="s">
        <v>11643</v>
      </c>
      <c r="C1963" s="30" t="s">
        <v>3488</v>
      </c>
    </row>
    <row r="1964" spans="1:3" ht="19" customHeight="1" x14ac:dyDescent="0.35">
      <c r="A1964" s="22" t="s">
        <v>1860</v>
      </c>
      <c r="B1964" s="22" t="s">
        <v>3489</v>
      </c>
      <c r="C1964" s="30" t="s">
        <v>5951</v>
      </c>
    </row>
    <row r="1965" spans="1:3" ht="19" customHeight="1" x14ac:dyDescent="0.35">
      <c r="A1965" s="22" t="s">
        <v>1861</v>
      </c>
      <c r="B1965" s="22" t="s">
        <v>1862</v>
      </c>
      <c r="C1965" s="30" t="s">
        <v>3490</v>
      </c>
    </row>
    <row r="1966" spans="1:3" ht="19" customHeight="1" x14ac:dyDescent="0.35">
      <c r="A1966" s="22" t="s">
        <v>1863</v>
      </c>
      <c r="B1966" s="22" t="s">
        <v>11075</v>
      </c>
      <c r="C1966" s="30" t="s">
        <v>3491</v>
      </c>
    </row>
    <row r="1967" spans="1:3" ht="19" customHeight="1" x14ac:dyDescent="0.35">
      <c r="A1967" s="22" t="s">
        <v>1864</v>
      </c>
      <c r="B1967" s="22" t="s">
        <v>1865</v>
      </c>
      <c r="C1967" s="30" t="s">
        <v>3492</v>
      </c>
    </row>
    <row r="1968" spans="1:3" ht="19" customHeight="1" x14ac:dyDescent="0.35">
      <c r="A1968" s="32" t="s">
        <v>1866</v>
      </c>
      <c r="B1968" s="32"/>
    </row>
    <row r="1969" spans="1:3" ht="19" customHeight="1" x14ac:dyDescent="0.35">
      <c r="A1969" s="22" t="s">
        <v>1867</v>
      </c>
      <c r="B1969" s="22" t="s">
        <v>8211</v>
      </c>
      <c r="C1969" s="30" t="s">
        <v>3493</v>
      </c>
    </row>
    <row r="1970" spans="1:3" ht="19" customHeight="1" x14ac:dyDescent="0.35">
      <c r="A1970" s="22" t="s">
        <v>1868</v>
      </c>
      <c r="B1970" s="22" t="s">
        <v>11528</v>
      </c>
      <c r="C1970" s="30" t="s">
        <v>3494</v>
      </c>
    </row>
    <row r="1971" spans="1:3" ht="19" customHeight="1" x14ac:dyDescent="0.35">
      <c r="A1971" s="22" t="s">
        <v>4990</v>
      </c>
      <c r="B1971" s="22" t="s">
        <v>9532</v>
      </c>
      <c r="C1971" s="30" t="s">
        <v>4989</v>
      </c>
    </row>
    <row r="1972" spans="1:3" ht="19" customHeight="1" x14ac:dyDescent="0.35">
      <c r="A1972" s="22" t="s">
        <v>1869</v>
      </c>
      <c r="B1972" s="22" t="s">
        <v>8850</v>
      </c>
      <c r="C1972" s="30" t="s">
        <v>3495</v>
      </c>
    </row>
    <row r="1973" spans="1:3" ht="19" customHeight="1" x14ac:dyDescent="0.35">
      <c r="A1973" s="22" t="s">
        <v>4254</v>
      </c>
      <c r="B1973" s="22" t="s">
        <v>6751</v>
      </c>
      <c r="C1973" s="30" t="s">
        <v>5952</v>
      </c>
    </row>
    <row r="1974" spans="1:3" ht="19" customHeight="1" x14ac:dyDescent="0.35">
      <c r="A1974" s="22" t="s">
        <v>1870</v>
      </c>
      <c r="B1974" s="22" t="s">
        <v>1871</v>
      </c>
      <c r="C1974" s="30" t="s">
        <v>3496</v>
      </c>
    </row>
    <row r="1975" spans="1:3" ht="19" customHeight="1" x14ac:dyDescent="0.35">
      <c r="A1975" s="22" t="s">
        <v>1872</v>
      </c>
      <c r="B1975" s="22" t="s">
        <v>11205</v>
      </c>
      <c r="C1975" s="30" t="s">
        <v>3497</v>
      </c>
    </row>
    <row r="1976" spans="1:3" ht="19" customHeight="1" x14ac:dyDescent="0.35">
      <c r="A1976" s="22" t="s">
        <v>1873</v>
      </c>
      <c r="B1976" s="22" t="s">
        <v>1874</v>
      </c>
      <c r="C1976" s="30" t="s">
        <v>3498</v>
      </c>
    </row>
    <row r="1977" spans="1:3" ht="19" customHeight="1" x14ac:dyDescent="0.35">
      <c r="A1977" s="32" t="s">
        <v>1875</v>
      </c>
      <c r="B1977" s="32"/>
    </row>
    <row r="1978" spans="1:3" ht="19" customHeight="1" x14ac:dyDescent="0.35">
      <c r="A1978" s="22" t="s">
        <v>6333</v>
      </c>
      <c r="B1978" s="22" t="s">
        <v>6334</v>
      </c>
      <c r="C1978" s="30" t="s">
        <v>6332</v>
      </c>
    </row>
    <row r="1979" spans="1:3" ht="19" customHeight="1" x14ac:dyDescent="0.35">
      <c r="A1979" s="22" t="s">
        <v>1876</v>
      </c>
      <c r="B1979" s="22" t="s">
        <v>8849</v>
      </c>
      <c r="C1979" s="30" t="s">
        <v>5953</v>
      </c>
    </row>
    <row r="1980" spans="1:3" ht="19" customHeight="1" x14ac:dyDescent="0.35">
      <c r="A1980" s="22" t="s">
        <v>1877</v>
      </c>
      <c r="B1980" s="22" t="s">
        <v>1878</v>
      </c>
      <c r="C1980" s="30" t="s">
        <v>3499</v>
      </c>
    </row>
    <row r="1981" spans="1:3" ht="19" customHeight="1" x14ac:dyDescent="0.35">
      <c r="A1981" s="22" t="s">
        <v>1879</v>
      </c>
      <c r="B1981" s="22" t="s">
        <v>1880</v>
      </c>
      <c r="C1981" s="30" t="s">
        <v>3500</v>
      </c>
    </row>
    <row r="1982" spans="1:3" ht="19" customHeight="1" x14ac:dyDescent="0.35">
      <c r="A1982" s="22" t="s">
        <v>1881</v>
      </c>
      <c r="B1982" s="22" t="s">
        <v>1882</v>
      </c>
      <c r="C1982" s="30" t="s">
        <v>3501</v>
      </c>
    </row>
    <row r="1983" spans="1:3" ht="19" customHeight="1" x14ac:dyDescent="0.35">
      <c r="A1983" s="22" t="s">
        <v>4701</v>
      </c>
      <c r="B1983" s="22" t="s">
        <v>11639</v>
      </c>
      <c r="C1983" s="30" t="s">
        <v>4702</v>
      </c>
    </row>
    <row r="1984" spans="1:3" ht="19" customHeight="1" x14ac:dyDescent="0.35">
      <c r="A1984" s="22" t="s">
        <v>1883</v>
      </c>
      <c r="B1984" s="22" t="s">
        <v>1884</v>
      </c>
      <c r="C1984" s="30" t="s">
        <v>3502</v>
      </c>
    </row>
    <row r="1985" spans="1:5" ht="19" customHeight="1" x14ac:dyDescent="0.35">
      <c r="A1985" s="22" t="s">
        <v>8078</v>
      </c>
      <c r="B1985" s="22" t="s">
        <v>8079</v>
      </c>
      <c r="C1985" s="30" t="s">
        <v>8077</v>
      </c>
    </row>
    <row r="1986" spans="1:5" ht="19" customHeight="1" x14ac:dyDescent="0.35">
      <c r="A1986" s="22" t="s">
        <v>1885</v>
      </c>
      <c r="B1986" s="22" t="s">
        <v>11462</v>
      </c>
      <c r="C1986" s="30" t="s">
        <v>3503</v>
      </c>
    </row>
    <row r="1987" spans="1:5" ht="19" customHeight="1" x14ac:dyDescent="0.35">
      <c r="A1987" s="22" t="s">
        <v>301</v>
      </c>
      <c r="B1987" s="22" t="s">
        <v>9336</v>
      </c>
      <c r="C1987" s="30" t="s">
        <v>3504</v>
      </c>
    </row>
    <row r="1988" spans="1:5" ht="19" customHeight="1" x14ac:dyDescent="0.35">
      <c r="A1988" s="22" t="s">
        <v>302</v>
      </c>
      <c r="B1988" s="22" t="s">
        <v>2682</v>
      </c>
      <c r="C1988" s="30" t="s">
        <v>3505</v>
      </c>
    </row>
    <row r="1989" spans="1:5" ht="19" customHeight="1" x14ac:dyDescent="0.35">
      <c r="A1989" s="22" t="s">
        <v>9473</v>
      </c>
      <c r="B1989" s="22" t="s">
        <v>9602</v>
      </c>
      <c r="C1989" s="30" t="s">
        <v>9475</v>
      </c>
      <c r="D1989" s="103"/>
      <c r="E1989" s="104"/>
    </row>
    <row r="1990" spans="1:5" ht="19" customHeight="1" x14ac:dyDescent="0.35">
      <c r="A1990" s="22" t="s">
        <v>303</v>
      </c>
      <c r="B1990" s="22" t="s">
        <v>304</v>
      </c>
      <c r="C1990" s="30" t="s">
        <v>3506</v>
      </c>
    </row>
    <row r="1991" spans="1:5" ht="19" customHeight="1" x14ac:dyDescent="0.35">
      <c r="A1991" s="28" t="s">
        <v>9780</v>
      </c>
      <c r="B1991" s="22" t="s">
        <v>11640</v>
      </c>
      <c r="C1991" s="30" t="s">
        <v>9779</v>
      </c>
    </row>
    <row r="1992" spans="1:5" ht="19" customHeight="1" x14ac:dyDescent="0.35">
      <c r="A1992" s="22" t="s">
        <v>305</v>
      </c>
      <c r="B1992" s="22" t="s">
        <v>306</v>
      </c>
      <c r="C1992" s="30" t="s">
        <v>3507</v>
      </c>
    </row>
    <row r="1993" spans="1:5" ht="19" customHeight="1" x14ac:dyDescent="0.35">
      <c r="A1993" s="22" t="s">
        <v>307</v>
      </c>
      <c r="B1993" s="22" t="s">
        <v>4506</v>
      </c>
      <c r="C1993" s="30" t="s">
        <v>3508</v>
      </c>
    </row>
    <row r="1994" spans="1:5" ht="19" customHeight="1" x14ac:dyDescent="0.35">
      <c r="A1994" s="28" t="s">
        <v>9011</v>
      </c>
      <c r="B1994" s="22" t="s">
        <v>9015</v>
      </c>
      <c r="C1994" s="30" t="s">
        <v>9016</v>
      </c>
    </row>
    <row r="1995" spans="1:5" ht="19" customHeight="1" x14ac:dyDescent="0.35">
      <c r="A1995" s="22" t="s">
        <v>5195</v>
      </c>
      <c r="B1995" s="22" t="s">
        <v>6636</v>
      </c>
      <c r="C1995" s="30" t="s">
        <v>5194</v>
      </c>
    </row>
    <row r="1996" spans="1:5" ht="19" customHeight="1" x14ac:dyDescent="0.35">
      <c r="A1996" s="22" t="s">
        <v>3511</v>
      </c>
      <c r="B1996" s="22" t="s">
        <v>5240</v>
      </c>
      <c r="C1996" s="30" t="s">
        <v>3510</v>
      </c>
    </row>
    <row r="1997" spans="1:5" ht="19" customHeight="1" x14ac:dyDescent="0.35">
      <c r="A1997" s="22" t="s">
        <v>8669</v>
      </c>
      <c r="B1997" s="22" t="s">
        <v>8992</v>
      </c>
      <c r="C1997" s="30" t="s">
        <v>8790</v>
      </c>
    </row>
    <row r="1998" spans="1:5" ht="19" customHeight="1" x14ac:dyDescent="0.35">
      <c r="A1998" s="22" t="s">
        <v>308</v>
      </c>
      <c r="B1998" s="22" t="s">
        <v>309</v>
      </c>
      <c r="C1998" s="30" t="s">
        <v>3509</v>
      </c>
    </row>
    <row r="1999" spans="1:5" ht="19" customHeight="1" x14ac:dyDescent="0.35">
      <c r="A1999" s="22" t="s">
        <v>12074</v>
      </c>
      <c r="B1999" s="22" t="s">
        <v>12076</v>
      </c>
      <c r="C1999" s="6" t="s">
        <v>12075</v>
      </c>
    </row>
    <row r="2000" spans="1:5" ht="19" customHeight="1" x14ac:dyDescent="0.35">
      <c r="A2000" s="22" t="s">
        <v>310</v>
      </c>
      <c r="B2000" s="22" t="s">
        <v>3513</v>
      </c>
      <c r="C2000" s="30" t="s">
        <v>3512</v>
      </c>
    </row>
    <row r="2001" spans="1:4" ht="19" customHeight="1" x14ac:dyDescent="0.35">
      <c r="A2001" s="22" t="s">
        <v>311</v>
      </c>
      <c r="B2001" s="22" t="s">
        <v>312</v>
      </c>
      <c r="C2001" s="30" t="s">
        <v>3514</v>
      </c>
    </row>
    <row r="2002" spans="1:4" ht="19" customHeight="1" x14ac:dyDescent="0.35">
      <c r="A2002" s="32" t="s">
        <v>313</v>
      </c>
      <c r="B2002" s="32"/>
    </row>
    <row r="2003" spans="1:4" ht="19" customHeight="1" x14ac:dyDescent="0.35">
      <c r="A2003" s="22" t="s">
        <v>3515</v>
      </c>
      <c r="B2003" s="22" t="s">
        <v>7703</v>
      </c>
      <c r="C2003" s="30" t="s">
        <v>3516</v>
      </c>
    </row>
    <row r="2004" spans="1:4" ht="19" customHeight="1" x14ac:dyDescent="0.35">
      <c r="A2004" s="28" t="s">
        <v>9212</v>
      </c>
      <c r="B2004" s="28" t="s">
        <v>9528</v>
      </c>
      <c r="C2004" s="30" t="s">
        <v>9211</v>
      </c>
      <c r="D2004" s="103"/>
    </row>
    <row r="2005" spans="1:4" ht="19" customHeight="1" x14ac:dyDescent="0.35">
      <c r="A2005" s="22" t="s">
        <v>314</v>
      </c>
      <c r="B2005" s="22" t="s">
        <v>4700</v>
      </c>
      <c r="C2005" s="30" t="s">
        <v>3517</v>
      </c>
    </row>
    <row r="2006" spans="1:4" ht="19" customHeight="1" x14ac:dyDescent="0.35">
      <c r="A2006" s="28" t="s">
        <v>9210</v>
      </c>
      <c r="B2006" s="22" t="s">
        <v>9704</v>
      </c>
      <c r="C2006" s="30" t="s">
        <v>9209</v>
      </c>
    </row>
    <row r="2007" spans="1:4" ht="19" customHeight="1" x14ac:dyDescent="0.35">
      <c r="A2007" s="22" t="s">
        <v>7073</v>
      </c>
      <c r="B2007" s="22" t="s">
        <v>7769</v>
      </c>
      <c r="C2007" s="30" t="s">
        <v>7266</v>
      </c>
    </row>
    <row r="2008" spans="1:4" ht="19" customHeight="1" x14ac:dyDescent="0.35">
      <c r="A2008" s="22" t="s">
        <v>317</v>
      </c>
      <c r="B2008" s="22" t="s">
        <v>4871</v>
      </c>
      <c r="C2008" s="30" t="s">
        <v>3519</v>
      </c>
    </row>
    <row r="2009" spans="1:4" ht="19" customHeight="1" x14ac:dyDescent="0.35">
      <c r="A2009" s="22" t="s">
        <v>318</v>
      </c>
      <c r="B2009" s="22" t="s">
        <v>9705</v>
      </c>
      <c r="C2009" s="30" t="s">
        <v>3520</v>
      </c>
    </row>
    <row r="2010" spans="1:4" ht="19" customHeight="1" x14ac:dyDescent="0.35">
      <c r="A2010" s="22" t="s">
        <v>319</v>
      </c>
      <c r="B2010" s="22" t="s">
        <v>320</v>
      </c>
      <c r="C2010" s="30" t="s">
        <v>3521</v>
      </c>
    </row>
    <row r="2011" spans="1:4" ht="19" customHeight="1" x14ac:dyDescent="0.35">
      <c r="A2011" s="32" t="s">
        <v>6350</v>
      </c>
      <c r="B2011" s="32"/>
    </row>
    <row r="2012" spans="1:4" ht="19" customHeight="1" x14ac:dyDescent="0.35">
      <c r="A2012" s="22" t="s">
        <v>1934</v>
      </c>
      <c r="B2012" s="22" t="s">
        <v>1935</v>
      </c>
      <c r="C2012" s="30" t="s">
        <v>5954</v>
      </c>
    </row>
    <row r="2013" spans="1:4" ht="19" customHeight="1" x14ac:dyDescent="0.35">
      <c r="A2013" s="28" t="s">
        <v>9662</v>
      </c>
      <c r="B2013" s="22" t="s">
        <v>9663</v>
      </c>
      <c r="C2013" s="38" t="s">
        <v>9661</v>
      </c>
    </row>
    <row r="2014" spans="1:4" ht="19" customHeight="1" x14ac:dyDescent="0.35">
      <c r="A2014" s="22" t="s">
        <v>1887</v>
      </c>
      <c r="B2014" s="22" t="s">
        <v>1888</v>
      </c>
      <c r="C2014" s="30" t="s">
        <v>3744</v>
      </c>
    </row>
    <row r="2015" spans="1:4" ht="19" customHeight="1" x14ac:dyDescent="0.35">
      <c r="A2015" s="28" t="s">
        <v>9689</v>
      </c>
      <c r="B2015" s="22" t="s">
        <v>9690</v>
      </c>
      <c r="C2015" s="30" t="s">
        <v>9688</v>
      </c>
    </row>
    <row r="2016" spans="1:4" ht="19" customHeight="1" x14ac:dyDescent="0.35">
      <c r="A2016" s="22" t="s">
        <v>1936</v>
      </c>
      <c r="B2016" s="22" t="s">
        <v>3555</v>
      </c>
      <c r="C2016" s="30" t="s">
        <v>3554</v>
      </c>
    </row>
    <row r="2017" spans="1:5" ht="19" customHeight="1" x14ac:dyDescent="0.35">
      <c r="A2017" s="22" t="s">
        <v>4831</v>
      </c>
      <c r="B2017" s="22" t="s">
        <v>6676</v>
      </c>
      <c r="C2017" s="30" t="s">
        <v>5955</v>
      </c>
    </row>
    <row r="2018" spans="1:5" ht="19" customHeight="1" x14ac:dyDescent="0.35">
      <c r="A2018" s="22" t="s">
        <v>1937</v>
      </c>
      <c r="B2018" s="22" t="s">
        <v>1938</v>
      </c>
      <c r="C2018" s="30" t="s">
        <v>3556</v>
      </c>
    </row>
    <row r="2019" spans="1:5" ht="19" customHeight="1" x14ac:dyDescent="0.35">
      <c r="A2019" s="22" t="s">
        <v>4264</v>
      </c>
      <c r="B2019" s="22" t="s">
        <v>4491</v>
      </c>
      <c r="C2019" s="30" t="s">
        <v>4266</v>
      </c>
    </row>
    <row r="2020" spans="1:5" ht="19" customHeight="1" x14ac:dyDescent="0.35">
      <c r="A2020" s="22" t="s">
        <v>1515</v>
      </c>
      <c r="B2020" s="22" t="s">
        <v>2766</v>
      </c>
      <c r="C2020" s="30" t="s">
        <v>3557</v>
      </c>
    </row>
    <row r="2021" spans="1:5" ht="19" customHeight="1" x14ac:dyDescent="0.35">
      <c r="A2021" s="22" t="s">
        <v>1892</v>
      </c>
      <c r="B2021" s="22" t="s">
        <v>9337</v>
      </c>
      <c r="C2021" s="30" t="s">
        <v>3749</v>
      </c>
    </row>
    <row r="2022" spans="1:5" ht="19" customHeight="1" x14ac:dyDescent="0.35">
      <c r="A2022" s="22" t="s">
        <v>6182</v>
      </c>
      <c r="B2022" s="22" t="s">
        <v>6183</v>
      </c>
      <c r="C2022" s="30" t="s">
        <v>6181</v>
      </c>
    </row>
    <row r="2023" spans="1:5" ht="19" customHeight="1" x14ac:dyDescent="0.35">
      <c r="A2023" s="22" t="s">
        <v>1939</v>
      </c>
      <c r="B2023" s="22" t="s">
        <v>1940</v>
      </c>
      <c r="C2023" s="30" t="s">
        <v>3558</v>
      </c>
    </row>
    <row r="2024" spans="1:5" ht="19" customHeight="1" x14ac:dyDescent="0.35">
      <c r="A2024" s="22" t="s">
        <v>6298</v>
      </c>
      <c r="B2024" s="22" t="s">
        <v>6299</v>
      </c>
      <c r="C2024" s="30" t="s">
        <v>6297</v>
      </c>
    </row>
    <row r="2025" spans="1:5" ht="19" customHeight="1" x14ac:dyDescent="0.35">
      <c r="A2025" s="22" t="s">
        <v>1222</v>
      </c>
      <c r="B2025" s="22" t="s">
        <v>1223</v>
      </c>
      <c r="C2025" s="30" t="s">
        <v>3559</v>
      </c>
    </row>
    <row r="2026" spans="1:5" ht="19" customHeight="1" x14ac:dyDescent="0.35">
      <c r="A2026" s="22" t="s">
        <v>5147</v>
      </c>
      <c r="B2026" s="39" t="s">
        <v>5148</v>
      </c>
      <c r="C2026" s="40" t="s">
        <v>5149</v>
      </c>
    </row>
    <row r="2027" spans="1:5" ht="19" customHeight="1" x14ac:dyDescent="0.35">
      <c r="A2027" s="22" t="s">
        <v>1205</v>
      </c>
      <c r="B2027" s="22" t="s">
        <v>4445</v>
      </c>
      <c r="C2027" s="30" t="s">
        <v>2830</v>
      </c>
    </row>
    <row r="2028" spans="1:5" ht="19" customHeight="1" x14ac:dyDescent="0.35">
      <c r="A2028" s="22" t="s">
        <v>4637</v>
      </c>
      <c r="B2028" s="22" t="s">
        <v>4710</v>
      </c>
      <c r="C2028" s="30" t="s">
        <v>4638</v>
      </c>
    </row>
    <row r="2029" spans="1:5" ht="19" customHeight="1" x14ac:dyDescent="0.35">
      <c r="A2029" s="101" t="s">
        <v>9707</v>
      </c>
      <c r="B2029" s="102" t="s">
        <v>9708</v>
      </c>
      <c r="C2029" s="30" t="s">
        <v>9706</v>
      </c>
      <c r="D2029" s="103"/>
    </row>
    <row r="2030" spans="1:5" ht="19" customHeight="1" x14ac:dyDescent="0.35">
      <c r="A2030" s="22" t="s">
        <v>7648</v>
      </c>
      <c r="B2030" s="22" t="s">
        <v>7659</v>
      </c>
      <c r="C2030" s="30" t="s">
        <v>7660</v>
      </c>
    </row>
    <row r="2031" spans="1:5" ht="19" customHeight="1" x14ac:dyDescent="0.35">
      <c r="A2031" s="22" t="s">
        <v>9474</v>
      </c>
      <c r="B2031" s="22" t="s">
        <v>9480</v>
      </c>
      <c r="C2031" s="30" t="s">
        <v>9479</v>
      </c>
      <c r="D2031" s="103"/>
      <c r="E2031" s="104"/>
    </row>
    <row r="2032" spans="1:5" ht="19" customHeight="1" x14ac:dyDescent="0.35">
      <c r="A2032" s="22" t="s">
        <v>1941</v>
      </c>
      <c r="B2032" s="22" t="s">
        <v>1942</v>
      </c>
      <c r="C2032" s="30" t="s">
        <v>3562</v>
      </c>
    </row>
    <row r="2033" spans="1:4" ht="19" customHeight="1" x14ac:dyDescent="0.35">
      <c r="A2033" s="22" t="s">
        <v>1943</v>
      </c>
      <c r="B2033" s="22" t="s">
        <v>1944</v>
      </c>
      <c r="C2033" s="30" t="s">
        <v>3563</v>
      </c>
    </row>
    <row r="2034" spans="1:4" ht="19" customHeight="1" x14ac:dyDescent="0.35">
      <c r="A2034" s="22" t="s">
        <v>1945</v>
      </c>
      <c r="B2034" s="22" t="s">
        <v>3565</v>
      </c>
      <c r="C2034" s="30" t="s">
        <v>3564</v>
      </c>
    </row>
    <row r="2035" spans="1:4" ht="19" customHeight="1" x14ac:dyDescent="0.35">
      <c r="A2035" s="22" t="s">
        <v>1946</v>
      </c>
      <c r="B2035" s="22" t="s">
        <v>10354</v>
      </c>
      <c r="C2035" s="30" t="s">
        <v>10355</v>
      </c>
    </row>
    <row r="2036" spans="1:4" ht="19" customHeight="1" x14ac:dyDescent="0.35">
      <c r="A2036" s="22" t="s">
        <v>1947</v>
      </c>
      <c r="B2036" s="22" t="s">
        <v>1948</v>
      </c>
      <c r="C2036" s="30" t="s">
        <v>3566</v>
      </c>
    </row>
    <row r="2037" spans="1:4" ht="19" customHeight="1" x14ac:dyDescent="0.35">
      <c r="A2037" s="22" t="s">
        <v>1949</v>
      </c>
      <c r="B2037" s="22" t="s">
        <v>7062</v>
      </c>
      <c r="C2037" s="30" t="s">
        <v>3567</v>
      </c>
    </row>
    <row r="2038" spans="1:4" ht="19" customHeight="1" x14ac:dyDescent="0.35">
      <c r="A2038" s="22" t="s">
        <v>1217</v>
      </c>
      <c r="B2038" s="22" t="s">
        <v>4438</v>
      </c>
      <c r="C2038" s="30" t="s">
        <v>2849</v>
      </c>
    </row>
    <row r="2039" spans="1:4" ht="19" customHeight="1" x14ac:dyDescent="0.35">
      <c r="A2039" s="32" t="s">
        <v>4352</v>
      </c>
      <c r="B2039" s="32"/>
    </row>
    <row r="2040" spans="1:4" ht="19" customHeight="1" x14ac:dyDescent="0.35">
      <c r="A2040" s="22" t="s">
        <v>6242</v>
      </c>
      <c r="B2040" s="22" t="s">
        <v>10356</v>
      </c>
      <c r="C2040" s="30" t="s">
        <v>6347</v>
      </c>
    </row>
    <row r="2041" spans="1:4" ht="19" customHeight="1" x14ac:dyDescent="0.35">
      <c r="A2041" s="22" t="s">
        <v>5248</v>
      </c>
      <c r="B2041" s="22" t="s">
        <v>7812</v>
      </c>
      <c r="C2041" s="30" t="s">
        <v>5249</v>
      </c>
    </row>
    <row r="2042" spans="1:4" ht="19" customHeight="1" x14ac:dyDescent="0.35">
      <c r="A2042" s="22" t="s">
        <v>6140</v>
      </c>
      <c r="B2042" s="22" t="s">
        <v>6141</v>
      </c>
      <c r="C2042" s="30" t="s">
        <v>6139</v>
      </c>
    </row>
    <row r="2043" spans="1:4" ht="19" customHeight="1" x14ac:dyDescent="0.35">
      <c r="A2043" s="22" t="s">
        <v>4899</v>
      </c>
      <c r="B2043" s="22" t="s">
        <v>4929</v>
      </c>
      <c r="C2043" s="30" t="s">
        <v>4928</v>
      </c>
    </row>
    <row r="2044" spans="1:4" ht="19" customHeight="1" x14ac:dyDescent="0.35">
      <c r="A2044" s="22" t="s">
        <v>3813</v>
      </c>
      <c r="B2044" s="22" t="s">
        <v>1228</v>
      </c>
      <c r="C2044" s="30" t="s">
        <v>3812</v>
      </c>
    </row>
    <row r="2045" spans="1:4" ht="19" customHeight="1" x14ac:dyDescent="0.35">
      <c r="A2045" s="22" t="s">
        <v>4904</v>
      </c>
      <c r="B2045" s="22" t="s">
        <v>4923</v>
      </c>
      <c r="C2045" s="30" t="s">
        <v>4924</v>
      </c>
    </row>
    <row r="2046" spans="1:4" ht="19" customHeight="1" x14ac:dyDescent="0.35">
      <c r="A2046" s="22" t="s">
        <v>2223</v>
      </c>
      <c r="B2046" s="22" t="s">
        <v>4704</v>
      </c>
      <c r="C2046" s="30" t="s">
        <v>3583</v>
      </c>
    </row>
    <row r="2047" spans="1:4" ht="19" customHeight="1" x14ac:dyDescent="0.35">
      <c r="A2047" s="22" t="s">
        <v>1231</v>
      </c>
      <c r="B2047" s="22" t="s">
        <v>3817</v>
      </c>
      <c r="C2047" s="30" t="s">
        <v>3816</v>
      </c>
    </row>
    <row r="2048" spans="1:4" ht="19" customHeight="1" x14ac:dyDescent="0.35">
      <c r="A2048" s="22" t="s">
        <v>2224</v>
      </c>
      <c r="B2048" s="22" t="s">
        <v>4518</v>
      </c>
      <c r="C2048" s="30" t="s">
        <v>3584</v>
      </c>
      <c r="D2048" s="30" t="s">
        <v>3582</v>
      </c>
    </row>
    <row r="2049" spans="1:5" ht="19" customHeight="1" x14ac:dyDescent="0.35">
      <c r="A2049" s="32" t="s">
        <v>2225</v>
      </c>
      <c r="B2049" s="32"/>
    </row>
    <row r="2050" spans="1:5" ht="19" customHeight="1" x14ac:dyDescent="0.35">
      <c r="A2050" s="101" t="s">
        <v>9302</v>
      </c>
      <c r="B2050" s="102" t="s">
        <v>10951</v>
      </c>
      <c r="C2050" s="30" t="s">
        <v>9301</v>
      </c>
      <c r="D2050" s="103"/>
      <c r="E2050" s="104"/>
    </row>
    <row r="2051" spans="1:5" ht="19" customHeight="1" x14ac:dyDescent="0.35">
      <c r="A2051" s="22" t="s">
        <v>8545</v>
      </c>
      <c r="B2051" s="22" t="s">
        <v>8547</v>
      </c>
      <c r="C2051" s="30" t="s">
        <v>8546</v>
      </c>
    </row>
    <row r="2052" spans="1:5" ht="19" customHeight="1" x14ac:dyDescent="0.35">
      <c r="A2052" s="22" t="s">
        <v>5070</v>
      </c>
      <c r="B2052" s="22" t="s">
        <v>5071</v>
      </c>
      <c r="C2052" s="30" t="s">
        <v>5072</v>
      </c>
    </row>
    <row r="2053" spans="1:5" ht="19" customHeight="1" x14ac:dyDescent="0.35">
      <c r="A2053" s="22" t="s">
        <v>4884</v>
      </c>
      <c r="B2053" s="22" t="s">
        <v>4920</v>
      </c>
      <c r="C2053" s="30" t="s">
        <v>5969</v>
      </c>
    </row>
    <row r="2054" spans="1:5" ht="19" customHeight="1" x14ac:dyDescent="0.35">
      <c r="A2054" s="22" t="s">
        <v>5192</v>
      </c>
      <c r="B2054" s="22" t="s">
        <v>5193</v>
      </c>
      <c r="C2054" s="30" t="s">
        <v>5191</v>
      </c>
    </row>
    <row r="2055" spans="1:5" ht="19" customHeight="1" x14ac:dyDescent="0.35">
      <c r="A2055" s="22" t="s">
        <v>5062</v>
      </c>
      <c r="B2055" s="22" t="s">
        <v>5063</v>
      </c>
      <c r="C2055" s="30" t="s">
        <v>5064</v>
      </c>
    </row>
    <row r="2056" spans="1:5" ht="19" customHeight="1" x14ac:dyDescent="0.35">
      <c r="A2056" s="22" t="s">
        <v>2226</v>
      </c>
      <c r="B2056" s="22" t="s">
        <v>4705</v>
      </c>
      <c r="C2056" s="30" t="s">
        <v>3585</v>
      </c>
    </row>
    <row r="2057" spans="1:5" ht="19" customHeight="1" x14ac:dyDescent="0.35">
      <c r="A2057" s="22" t="s">
        <v>2227</v>
      </c>
      <c r="B2057" s="22" t="s">
        <v>2228</v>
      </c>
      <c r="C2057" s="30" t="s">
        <v>3586</v>
      </c>
    </row>
    <row r="2058" spans="1:5" ht="19" customHeight="1" x14ac:dyDescent="0.35">
      <c r="A2058" s="22" t="s">
        <v>2173</v>
      </c>
      <c r="B2058" s="22" t="s">
        <v>11234</v>
      </c>
      <c r="C2058" s="30" t="s">
        <v>11078</v>
      </c>
    </row>
    <row r="2059" spans="1:5" ht="19" customHeight="1" x14ac:dyDescent="0.35">
      <c r="A2059" s="22" t="s">
        <v>4625</v>
      </c>
      <c r="B2059" s="22" t="s">
        <v>6673</v>
      </c>
      <c r="C2059" s="30" t="s">
        <v>4624</v>
      </c>
    </row>
    <row r="2060" spans="1:5" ht="19" customHeight="1" x14ac:dyDescent="0.35">
      <c r="A2060" s="22" t="s">
        <v>2229</v>
      </c>
      <c r="B2060" s="22" t="s">
        <v>3589</v>
      </c>
      <c r="C2060" s="30" t="s">
        <v>3588</v>
      </c>
    </row>
    <row r="2061" spans="1:5" ht="19" customHeight="1" x14ac:dyDescent="0.35">
      <c r="A2061" s="22" t="s">
        <v>6322</v>
      </c>
      <c r="B2061" s="22" t="s">
        <v>6323</v>
      </c>
      <c r="C2061" s="30" t="s">
        <v>6321</v>
      </c>
    </row>
    <row r="2062" spans="1:5" ht="19" customHeight="1" x14ac:dyDescent="0.35">
      <c r="A2062" s="32" t="s">
        <v>6235</v>
      </c>
      <c r="B2062" s="32"/>
    </row>
    <row r="2063" spans="1:5" ht="19" customHeight="1" x14ac:dyDescent="0.35">
      <c r="A2063" s="22" t="s">
        <v>6230</v>
      </c>
      <c r="B2063" s="22" t="s">
        <v>9339</v>
      </c>
      <c r="C2063" s="30" t="s">
        <v>6219</v>
      </c>
    </row>
    <row r="2064" spans="1:5" ht="19" customHeight="1" x14ac:dyDescent="0.35">
      <c r="A2064" s="22" t="s">
        <v>6229</v>
      </c>
      <c r="B2064" s="22" t="s">
        <v>7815</v>
      </c>
      <c r="C2064" s="30" t="s">
        <v>6215</v>
      </c>
    </row>
    <row r="2065" spans="1:4" ht="19" customHeight="1" x14ac:dyDescent="0.35">
      <c r="A2065" s="22" t="s">
        <v>6233</v>
      </c>
      <c r="B2065" s="22" t="s">
        <v>9340</v>
      </c>
      <c r="C2065" s="30" t="s">
        <v>6216</v>
      </c>
      <c r="D2065" s="30" t="s">
        <v>6697</v>
      </c>
    </row>
    <row r="2066" spans="1:4" ht="19" customHeight="1" x14ac:dyDescent="0.35">
      <c r="A2066" s="22" t="s">
        <v>6231</v>
      </c>
      <c r="B2066" s="22" t="s">
        <v>9341</v>
      </c>
      <c r="C2066" s="30" t="s">
        <v>6218</v>
      </c>
    </row>
    <row r="2067" spans="1:4" ht="19" customHeight="1" x14ac:dyDescent="0.35">
      <c r="A2067" s="22" t="s">
        <v>7654</v>
      </c>
      <c r="B2067" s="22" t="s">
        <v>9876</v>
      </c>
      <c r="C2067" s="30" t="s">
        <v>7662</v>
      </c>
      <c r="D2067" s="30" t="s">
        <v>8213</v>
      </c>
    </row>
    <row r="2068" spans="1:4" ht="19" customHeight="1" x14ac:dyDescent="0.35">
      <c r="A2068" s="22" t="s">
        <v>8689</v>
      </c>
      <c r="B2068" s="22" t="s">
        <v>9039</v>
      </c>
      <c r="C2068" s="30" t="s">
        <v>8818</v>
      </c>
    </row>
    <row r="2069" spans="1:4" ht="19" customHeight="1" x14ac:dyDescent="0.35">
      <c r="A2069" s="22" t="s">
        <v>6365</v>
      </c>
      <c r="B2069" s="22" t="s">
        <v>7647</v>
      </c>
      <c r="C2069" s="30" t="s">
        <v>6364</v>
      </c>
      <c r="D2069" s="30" t="s">
        <v>6697</v>
      </c>
    </row>
    <row r="2070" spans="1:4" ht="19" customHeight="1" x14ac:dyDescent="0.35">
      <c r="A2070" s="22" t="s">
        <v>5012</v>
      </c>
      <c r="B2070" s="22" t="s">
        <v>12558</v>
      </c>
      <c r="C2070" s="30" t="s">
        <v>5041</v>
      </c>
    </row>
    <row r="2071" spans="1:4" ht="19" customHeight="1" x14ac:dyDescent="0.35">
      <c r="A2071" s="22" t="s">
        <v>6232</v>
      </c>
      <c r="B2071" s="22" t="s">
        <v>9338</v>
      </c>
      <c r="C2071" s="30" t="s">
        <v>6217</v>
      </c>
    </row>
    <row r="2072" spans="1:4" ht="19" customHeight="1" x14ac:dyDescent="0.35">
      <c r="A2072" s="32" t="s">
        <v>2230</v>
      </c>
      <c r="B2072" s="32"/>
    </row>
    <row r="2073" spans="1:4" ht="19" customHeight="1" x14ac:dyDescent="0.35">
      <c r="A2073" s="22" t="s">
        <v>2231</v>
      </c>
      <c r="B2073" s="22" t="s">
        <v>4529</v>
      </c>
      <c r="C2073" s="30" t="s">
        <v>3590</v>
      </c>
    </row>
    <row r="2074" spans="1:4" ht="19" customHeight="1" x14ac:dyDescent="0.35">
      <c r="A2074" s="22" t="s">
        <v>2232</v>
      </c>
      <c r="B2074" s="22" t="s">
        <v>2233</v>
      </c>
      <c r="C2074" s="30" t="s">
        <v>3591</v>
      </c>
    </row>
    <row r="2075" spans="1:4" ht="19" customHeight="1" x14ac:dyDescent="0.35">
      <c r="A2075" s="22" t="s">
        <v>2234</v>
      </c>
      <c r="B2075" s="22" t="s">
        <v>8853</v>
      </c>
      <c r="C2075" s="30" t="s">
        <v>3592</v>
      </c>
    </row>
    <row r="2076" spans="1:4" ht="19" customHeight="1" x14ac:dyDescent="0.35">
      <c r="A2076" s="32" t="s">
        <v>8569</v>
      </c>
      <c r="B2076" s="32"/>
    </row>
    <row r="2077" spans="1:4" ht="19" customHeight="1" x14ac:dyDescent="0.35">
      <c r="A2077" s="22" t="s">
        <v>1750</v>
      </c>
      <c r="B2077" s="22" t="s">
        <v>8212</v>
      </c>
      <c r="C2077" s="30" t="s">
        <v>3615</v>
      </c>
    </row>
    <row r="2078" spans="1:4" ht="19" customHeight="1" x14ac:dyDescent="0.35">
      <c r="A2078" s="22" t="s">
        <v>8984</v>
      </c>
      <c r="B2078" s="22" t="s">
        <v>4483</v>
      </c>
      <c r="C2078" s="30" t="s">
        <v>2774</v>
      </c>
    </row>
    <row r="2079" spans="1:4" ht="19" customHeight="1" x14ac:dyDescent="0.35">
      <c r="A2079" s="22" t="s">
        <v>1751</v>
      </c>
      <c r="B2079" s="22" t="s">
        <v>1752</v>
      </c>
      <c r="C2079" s="30" t="s">
        <v>3616</v>
      </c>
    </row>
    <row r="2080" spans="1:4" ht="19" customHeight="1" x14ac:dyDescent="0.35">
      <c r="A2080" s="22" t="s">
        <v>1753</v>
      </c>
      <c r="B2080" s="22" t="s">
        <v>1754</v>
      </c>
      <c r="C2080" s="30" t="s">
        <v>3617</v>
      </c>
    </row>
    <row r="2081" spans="1:8" ht="19" customHeight="1" x14ac:dyDescent="0.35">
      <c r="A2081" s="22" t="s">
        <v>1755</v>
      </c>
      <c r="B2081" s="22" t="s">
        <v>1756</v>
      </c>
      <c r="C2081" s="30" t="s">
        <v>3618</v>
      </c>
    </row>
    <row r="2082" spans="1:8" ht="19" customHeight="1" x14ac:dyDescent="0.35">
      <c r="A2082" s="22" t="s">
        <v>1757</v>
      </c>
      <c r="B2082" s="22" t="s">
        <v>1758</v>
      </c>
      <c r="C2082" s="30" t="s">
        <v>5972</v>
      </c>
    </row>
    <row r="2083" spans="1:8" ht="19" customHeight="1" x14ac:dyDescent="0.35">
      <c r="A2083" s="22" t="s">
        <v>3620</v>
      </c>
      <c r="B2083" s="22" t="s">
        <v>6770</v>
      </c>
      <c r="C2083" s="30" t="s">
        <v>3619</v>
      </c>
    </row>
    <row r="2084" spans="1:8" ht="19" customHeight="1" x14ac:dyDescent="0.35">
      <c r="A2084" s="22" t="s">
        <v>1461</v>
      </c>
      <c r="B2084" s="22" t="s">
        <v>4475</v>
      </c>
      <c r="C2084" s="30" t="s">
        <v>5973</v>
      </c>
    </row>
    <row r="2085" spans="1:8" ht="19" customHeight="1" x14ac:dyDescent="0.35">
      <c r="A2085" s="22" t="s">
        <v>1759</v>
      </c>
      <c r="B2085" s="22" t="s">
        <v>1760</v>
      </c>
      <c r="C2085" s="30" t="s">
        <v>5974</v>
      </c>
    </row>
    <row r="2086" spans="1:8" ht="19" customHeight="1" x14ac:dyDescent="0.35">
      <c r="A2086" s="22" t="s">
        <v>1761</v>
      </c>
      <c r="B2086" s="22" t="s">
        <v>8218</v>
      </c>
      <c r="C2086" s="30" t="s">
        <v>3621</v>
      </c>
    </row>
    <row r="2087" spans="1:8" ht="19" customHeight="1" x14ac:dyDescent="0.35">
      <c r="A2087" s="22" t="s">
        <v>3623</v>
      </c>
      <c r="B2087" s="22" t="s">
        <v>1762</v>
      </c>
      <c r="C2087" s="30" t="s">
        <v>3622</v>
      </c>
    </row>
    <row r="2088" spans="1:8" ht="19" customHeight="1" x14ac:dyDescent="0.35">
      <c r="A2088" s="22" t="s">
        <v>1763</v>
      </c>
      <c r="B2088" s="22" t="s">
        <v>4807</v>
      </c>
      <c r="C2088" s="30" t="s">
        <v>3624</v>
      </c>
    </row>
    <row r="2089" spans="1:8" ht="19" customHeight="1" x14ac:dyDescent="0.35">
      <c r="A2089" s="22" t="s">
        <v>1764</v>
      </c>
      <c r="B2089" s="22" t="s">
        <v>1765</v>
      </c>
      <c r="C2089" s="30" t="s">
        <v>3625</v>
      </c>
    </row>
    <row r="2090" spans="1:8" ht="19" customHeight="1" x14ac:dyDescent="0.35">
      <c r="A2090" s="22" t="s">
        <v>1766</v>
      </c>
      <c r="B2090" s="22" t="s">
        <v>1767</v>
      </c>
      <c r="C2090" s="30" t="s">
        <v>5975</v>
      </c>
    </row>
    <row r="2091" spans="1:8" ht="19" customHeight="1" x14ac:dyDescent="0.35">
      <c r="A2091" s="22" t="s">
        <v>1768</v>
      </c>
      <c r="B2091" s="22" t="s">
        <v>1769</v>
      </c>
      <c r="C2091" s="30" t="s">
        <v>3626</v>
      </c>
    </row>
    <row r="2092" spans="1:8" ht="19" customHeight="1" x14ac:dyDescent="0.35">
      <c r="A2092" s="22" t="s">
        <v>1770</v>
      </c>
      <c r="B2092" s="22" t="s">
        <v>1771</v>
      </c>
      <c r="C2092" s="30" t="s">
        <v>3627</v>
      </c>
    </row>
    <row r="2093" spans="1:8" ht="19" customHeight="1" x14ac:dyDescent="0.35">
      <c r="A2093" s="22" t="s">
        <v>1772</v>
      </c>
      <c r="B2093" s="22" t="s">
        <v>1773</v>
      </c>
      <c r="C2093" s="30" t="s">
        <v>3628</v>
      </c>
    </row>
    <row r="2094" spans="1:8" ht="19" customHeight="1" x14ac:dyDescent="0.35">
      <c r="A2094" s="22" t="s">
        <v>1774</v>
      </c>
      <c r="B2094" s="22" t="s">
        <v>1775</v>
      </c>
      <c r="C2094" s="30" t="s">
        <v>3629</v>
      </c>
      <c r="H2094" s="30"/>
    </row>
    <row r="2095" spans="1:8" ht="19" customHeight="1" x14ac:dyDescent="0.35">
      <c r="A2095" s="22" t="s">
        <v>1776</v>
      </c>
      <c r="B2095" s="22" t="s">
        <v>1777</v>
      </c>
      <c r="C2095" s="30" t="s">
        <v>3630</v>
      </c>
    </row>
    <row r="2096" spans="1:8" ht="19" customHeight="1" x14ac:dyDescent="0.35">
      <c r="A2096" s="22" t="s">
        <v>1778</v>
      </c>
      <c r="B2096" s="22" t="s">
        <v>7357</v>
      </c>
      <c r="C2096" s="30" t="s">
        <v>3631</v>
      </c>
    </row>
    <row r="2097" spans="1:4" ht="19" customHeight="1" x14ac:dyDescent="0.35">
      <c r="A2097" s="22" t="s">
        <v>7064</v>
      </c>
      <c r="B2097" s="22" t="s">
        <v>7765</v>
      </c>
      <c r="C2097" s="30" t="s">
        <v>7063</v>
      </c>
    </row>
    <row r="2098" spans="1:4" ht="19" customHeight="1" x14ac:dyDescent="0.35">
      <c r="A2098" s="22" t="s">
        <v>1779</v>
      </c>
      <c r="B2098" s="22" t="s">
        <v>1780</v>
      </c>
      <c r="C2098" s="30" t="s">
        <v>3632</v>
      </c>
    </row>
    <row r="2099" spans="1:4" ht="19" customHeight="1" x14ac:dyDescent="0.35">
      <c r="A2099" s="22" t="s">
        <v>1783</v>
      </c>
      <c r="B2099" s="22" t="s">
        <v>2052</v>
      </c>
      <c r="C2099" s="30" t="s">
        <v>3634</v>
      </c>
    </row>
    <row r="2100" spans="1:4" ht="19" customHeight="1" x14ac:dyDescent="0.35">
      <c r="A2100" s="22" t="s">
        <v>2053</v>
      </c>
      <c r="B2100" s="22" t="s">
        <v>11477</v>
      </c>
      <c r="C2100" s="30" t="s">
        <v>3635</v>
      </c>
    </row>
    <row r="2101" spans="1:4" ht="19" customHeight="1" x14ac:dyDescent="0.35">
      <c r="A2101" s="22" t="s">
        <v>3637</v>
      </c>
      <c r="B2101" s="22" t="s">
        <v>4708</v>
      </c>
      <c r="C2101" s="30" t="s">
        <v>3636</v>
      </c>
      <c r="D2101" s="30"/>
    </row>
    <row r="2102" spans="1:4" ht="19" customHeight="1" x14ac:dyDescent="0.35">
      <c r="A2102" s="32" t="s">
        <v>2055</v>
      </c>
      <c r="B2102" s="32"/>
    </row>
    <row r="2103" spans="1:4" ht="19" customHeight="1" x14ac:dyDescent="0.35">
      <c r="A2103" s="22" t="s">
        <v>6264</v>
      </c>
      <c r="B2103" s="22" t="s">
        <v>6265</v>
      </c>
      <c r="C2103" s="30" t="s">
        <v>6263</v>
      </c>
    </row>
    <row r="2104" spans="1:4" ht="19" customHeight="1" x14ac:dyDescent="0.35">
      <c r="A2104" s="22" t="s">
        <v>8000</v>
      </c>
      <c r="B2104" s="22" t="s">
        <v>8001</v>
      </c>
      <c r="C2104" s="30" t="s">
        <v>7999</v>
      </c>
    </row>
    <row r="2105" spans="1:4" ht="19" customHeight="1" x14ac:dyDescent="0.35">
      <c r="A2105" s="22" t="s">
        <v>4744</v>
      </c>
      <c r="B2105" s="22" t="s">
        <v>4798</v>
      </c>
      <c r="C2105" s="30" t="s">
        <v>5976</v>
      </c>
    </row>
    <row r="2106" spans="1:4" ht="19" customHeight="1" x14ac:dyDescent="0.35">
      <c r="A2106" s="22" t="s">
        <v>8692</v>
      </c>
      <c r="B2106" s="22" t="s">
        <v>8989</v>
      </c>
      <c r="C2106" s="30" t="s">
        <v>8694</v>
      </c>
    </row>
    <row r="2107" spans="1:4" ht="19" customHeight="1" x14ac:dyDescent="0.35">
      <c r="A2107" s="22" t="s">
        <v>6348</v>
      </c>
      <c r="B2107" s="22" t="s">
        <v>6250</v>
      </c>
      <c r="C2107" s="30" t="s">
        <v>6249</v>
      </c>
    </row>
    <row r="2108" spans="1:4" ht="19" customHeight="1" x14ac:dyDescent="0.35">
      <c r="A2108" s="22" t="s">
        <v>5200</v>
      </c>
      <c r="B2108" s="22" t="s">
        <v>11476</v>
      </c>
      <c r="C2108" s="30" t="s">
        <v>5199</v>
      </c>
    </row>
    <row r="2109" spans="1:4" ht="19" customHeight="1" x14ac:dyDescent="0.35">
      <c r="A2109" s="22" t="s">
        <v>6357</v>
      </c>
      <c r="B2109" s="22" t="s">
        <v>6358</v>
      </c>
      <c r="C2109" s="30" t="s">
        <v>6356</v>
      </c>
    </row>
    <row r="2110" spans="1:4" ht="19" customHeight="1" x14ac:dyDescent="0.35">
      <c r="A2110" s="22" t="s">
        <v>2057</v>
      </c>
      <c r="B2110" s="22" t="s">
        <v>2058</v>
      </c>
      <c r="C2110" s="30" t="s">
        <v>5977</v>
      </c>
    </row>
    <row r="2111" spans="1:4" ht="19" customHeight="1" x14ac:dyDescent="0.35">
      <c r="A2111" s="22" t="s">
        <v>5018</v>
      </c>
      <c r="B2111" s="22" t="s">
        <v>12555</v>
      </c>
      <c r="C2111" s="30" t="s">
        <v>5023</v>
      </c>
    </row>
    <row r="2112" spans="1:4" ht="19" customHeight="1" x14ac:dyDescent="0.35">
      <c r="A2112" s="22" t="s">
        <v>8729</v>
      </c>
      <c r="B2112" s="22" t="s">
        <v>8998</v>
      </c>
      <c r="C2112" s="30" t="s">
        <v>8728</v>
      </c>
      <c r="D2112" s="30" t="s">
        <v>8854</v>
      </c>
    </row>
    <row r="2113" spans="1:35" ht="19" customHeight="1" x14ac:dyDescent="0.35">
      <c r="A2113" s="22" t="s">
        <v>747</v>
      </c>
      <c r="B2113" s="22" t="s">
        <v>748</v>
      </c>
      <c r="C2113" s="30" t="s">
        <v>2897</v>
      </c>
    </row>
    <row r="2114" spans="1:35" s="28" customFormat="1" ht="19" customHeight="1" x14ac:dyDescent="0.35">
      <c r="A2114" s="22" t="s">
        <v>8757</v>
      </c>
      <c r="B2114" s="28" t="s">
        <v>10952</v>
      </c>
      <c r="C2114" s="80" t="s">
        <v>8768</v>
      </c>
      <c r="E2114" s="22"/>
      <c r="F2114" s="79"/>
      <c r="I2114" s="79"/>
      <c r="J2114" s="79"/>
      <c r="K2114" s="79"/>
      <c r="L2114" s="79"/>
      <c r="M2114" s="79"/>
      <c r="N2114" s="79"/>
      <c r="O2114" s="79"/>
      <c r="Q2114" s="79"/>
      <c r="R2114" s="79"/>
      <c r="S2114" s="79"/>
      <c r="T2114" s="79"/>
      <c r="U2114" s="79"/>
      <c r="V2114" s="79"/>
      <c r="W2114" s="79"/>
      <c r="X2114" s="79"/>
      <c r="Y2114" s="79"/>
      <c r="Z2114" s="79"/>
      <c r="AI2114" s="79"/>
    </row>
    <row r="2115" spans="1:35" ht="19" customHeight="1" x14ac:dyDescent="0.35">
      <c r="A2115" s="22" t="s">
        <v>5082</v>
      </c>
      <c r="B2115" s="22" t="s">
        <v>5085</v>
      </c>
      <c r="C2115" s="30" t="s">
        <v>5084</v>
      </c>
    </row>
    <row r="2116" spans="1:35" ht="19" customHeight="1" x14ac:dyDescent="0.35">
      <c r="A2116" s="22" t="s">
        <v>1487</v>
      </c>
      <c r="B2116" s="22" t="s">
        <v>2059</v>
      </c>
      <c r="C2116" s="30" t="s">
        <v>3040</v>
      </c>
    </row>
    <row r="2117" spans="1:35" ht="19" customHeight="1" x14ac:dyDescent="0.35">
      <c r="A2117" s="22" t="s">
        <v>5088</v>
      </c>
      <c r="B2117" s="22" t="s">
        <v>5091</v>
      </c>
      <c r="C2117" s="30" t="s">
        <v>5092</v>
      </c>
    </row>
    <row r="2118" spans="1:35" ht="19" customHeight="1" x14ac:dyDescent="0.35">
      <c r="A2118" s="22" t="s">
        <v>7089</v>
      </c>
      <c r="B2118" s="22" t="s">
        <v>11644</v>
      </c>
      <c r="C2118" s="30" t="s">
        <v>7288</v>
      </c>
    </row>
    <row r="2119" spans="1:35" ht="19" customHeight="1" x14ac:dyDescent="0.35">
      <c r="A2119" s="22" t="s">
        <v>510</v>
      </c>
      <c r="B2119" s="22" t="s">
        <v>10688</v>
      </c>
      <c r="C2119" s="30" t="s">
        <v>3912</v>
      </c>
    </row>
    <row r="2120" spans="1:35" ht="19" customHeight="1" x14ac:dyDescent="0.35">
      <c r="A2120" s="22" t="s">
        <v>2060</v>
      </c>
      <c r="B2120" s="22" t="s">
        <v>2567</v>
      </c>
      <c r="C2120" s="30" t="s">
        <v>3638</v>
      </c>
    </row>
    <row r="2121" spans="1:35" ht="19" customHeight="1" x14ac:dyDescent="0.35">
      <c r="A2121" s="22" t="s">
        <v>2061</v>
      </c>
      <c r="B2121" s="22" t="s">
        <v>6771</v>
      </c>
      <c r="C2121" s="30" t="s">
        <v>3640</v>
      </c>
    </row>
    <row r="2122" spans="1:35" ht="19" customHeight="1" x14ac:dyDescent="0.35">
      <c r="A2122" s="22" t="s">
        <v>2062</v>
      </c>
      <c r="B2122" s="22" t="s">
        <v>3642</v>
      </c>
      <c r="C2122" s="30" t="s">
        <v>3641</v>
      </c>
    </row>
    <row r="2123" spans="1:35" ht="19" customHeight="1" x14ac:dyDescent="0.35">
      <c r="A2123" s="22" t="s">
        <v>2063</v>
      </c>
      <c r="B2123" s="22" t="s">
        <v>4556</v>
      </c>
      <c r="C2123" s="30" t="s">
        <v>3643</v>
      </c>
    </row>
    <row r="2124" spans="1:35" ht="19" customHeight="1" x14ac:dyDescent="0.35">
      <c r="A2124" s="22" t="s">
        <v>2064</v>
      </c>
      <c r="B2124" s="22" t="s">
        <v>4712</v>
      </c>
      <c r="C2124" s="30" t="s">
        <v>3644</v>
      </c>
    </row>
    <row r="2125" spans="1:35" ht="19" customHeight="1" x14ac:dyDescent="0.35">
      <c r="A2125" s="22" t="s">
        <v>6741</v>
      </c>
      <c r="B2125" s="22" t="s">
        <v>12557</v>
      </c>
      <c r="C2125" s="30" t="s">
        <v>6740</v>
      </c>
    </row>
    <row r="2126" spans="1:35" ht="19" customHeight="1" x14ac:dyDescent="0.35">
      <c r="A2126" s="22" t="s">
        <v>769</v>
      </c>
      <c r="B2126" s="22" t="s">
        <v>4517</v>
      </c>
      <c r="C2126" s="30" t="s">
        <v>2910</v>
      </c>
    </row>
    <row r="2127" spans="1:35" ht="19" customHeight="1" x14ac:dyDescent="0.35">
      <c r="A2127" s="22" t="s">
        <v>5190</v>
      </c>
      <c r="B2127" s="22" t="s">
        <v>12556</v>
      </c>
      <c r="C2127" s="30" t="s">
        <v>5189</v>
      </c>
    </row>
    <row r="2128" spans="1:35" ht="19" customHeight="1" x14ac:dyDescent="0.35">
      <c r="A2128" s="22" t="s">
        <v>2065</v>
      </c>
      <c r="B2128" s="22" t="s">
        <v>2066</v>
      </c>
      <c r="C2128" s="30" t="s">
        <v>3645</v>
      </c>
    </row>
    <row r="2129" spans="1:3" ht="19" customHeight="1" x14ac:dyDescent="0.35">
      <c r="A2129" s="32" t="s">
        <v>2067</v>
      </c>
      <c r="B2129" s="32"/>
    </row>
    <row r="2130" spans="1:3" ht="19" customHeight="1" x14ac:dyDescent="0.35">
      <c r="A2130" s="22" t="s">
        <v>2068</v>
      </c>
      <c r="B2130" s="22" t="s">
        <v>9410</v>
      </c>
      <c r="C2130" s="30" t="s">
        <v>3647</v>
      </c>
    </row>
    <row r="2131" spans="1:3" ht="19" customHeight="1" x14ac:dyDescent="0.35">
      <c r="A2131" s="22" t="s">
        <v>2069</v>
      </c>
      <c r="B2131" s="22" t="s">
        <v>2070</v>
      </c>
      <c r="C2131" s="30" t="s">
        <v>3648</v>
      </c>
    </row>
    <row r="2132" spans="1:3" ht="19" customHeight="1" x14ac:dyDescent="0.35">
      <c r="A2132" s="22" t="s">
        <v>8674</v>
      </c>
      <c r="B2132" s="22" t="s">
        <v>8812</v>
      </c>
      <c r="C2132" s="30" t="s">
        <v>8811</v>
      </c>
    </row>
    <row r="2133" spans="1:3" ht="19" customHeight="1" x14ac:dyDescent="0.35">
      <c r="A2133" s="22" t="s">
        <v>11479</v>
      </c>
      <c r="B2133" s="22" t="s">
        <v>4620</v>
      </c>
      <c r="C2133" s="30" t="s">
        <v>3649</v>
      </c>
    </row>
    <row r="2134" spans="1:3" ht="19" customHeight="1" x14ac:dyDescent="0.35">
      <c r="A2134" s="22" t="s">
        <v>4828</v>
      </c>
      <c r="B2134" s="22" t="s">
        <v>5246</v>
      </c>
      <c r="C2134" s="30" t="s">
        <v>5978</v>
      </c>
    </row>
    <row r="2135" spans="1:3" ht="19" customHeight="1" x14ac:dyDescent="0.35">
      <c r="A2135" s="22" t="s">
        <v>3651</v>
      </c>
      <c r="B2135" s="22" t="s">
        <v>2073</v>
      </c>
      <c r="C2135" s="30" t="s">
        <v>3650</v>
      </c>
    </row>
    <row r="2136" spans="1:3" ht="19" customHeight="1" x14ac:dyDescent="0.35">
      <c r="A2136" s="22" t="s">
        <v>5170</v>
      </c>
      <c r="B2136" s="22" t="s">
        <v>5171</v>
      </c>
      <c r="C2136" s="30" t="s">
        <v>5172</v>
      </c>
    </row>
    <row r="2137" spans="1:3" ht="19" customHeight="1" x14ac:dyDescent="0.35">
      <c r="A2137" s="22" t="s">
        <v>2074</v>
      </c>
      <c r="B2137" s="22" t="s">
        <v>8497</v>
      </c>
      <c r="C2137" s="30" t="s">
        <v>3652</v>
      </c>
    </row>
    <row r="2138" spans="1:3" ht="19" customHeight="1" x14ac:dyDescent="0.35">
      <c r="A2138" s="22" t="s">
        <v>2075</v>
      </c>
      <c r="B2138" s="22" t="s">
        <v>8032</v>
      </c>
      <c r="C2138" s="30" t="s">
        <v>3653</v>
      </c>
    </row>
    <row r="2139" spans="1:3" ht="19" customHeight="1" x14ac:dyDescent="0.35">
      <c r="A2139" s="22" t="s">
        <v>2076</v>
      </c>
      <c r="B2139" s="22" t="s">
        <v>3655</v>
      </c>
      <c r="C2139" s="30" t="s">
        <v>3654</v>
      </c>
    </row>
    <row r="2140" spans="1:3" ht="19" customHeight="1" x14ac:dyDescent="0.35">
      <c r="A2140" s="22" t="s">
        <v>2077</v>
      </c>
      <c r="B2140" s="22" t="s">
        <v>4405</v>
      </c>
      <c r="C2140" s="30" t="s">
        <v>3656</v>
      </c>
    </row>
    <row r="2141" spans="1:3" ht="19" customHeight="1" x14ac:dyDescent="0.35">
      <c r="A2141" s="22" t="s">
        <v>2078</v>
      </c>
      <c r="B2141" s="22" t="s">
        <v>2079</v>
      </c>
      <c r="C2141" s="30" t="s">
        <v>3657</v>
      </c>
    </row>
    <row r="2142" spans="1:3" ht="19" customHeight="1" x14ac:dyDescent="0.35">
      <c r="A2142" s="22" t="s">
        <v>2080</v>
      </c>
      <c r="B2142" s="22" t="s">
        <v>2081</v>
      </c>
      <c r="C2142" s="30" t="s">
        <v>3658</v>
      </c>
    </row>
    <row r="2143" spans="1:3" ht="19" customHeight="1" x14ac:dyDescent="0.35">
      <c r="A2143" s="22" t="s">
        <v>3660</v>
      </c>
      <c r="B2143" s="22" t="s">
        <v>2082</v>
      </c>
      <c r="C2143" s="30" t="s">
        <v>3659</v>
      </c>
    </row>
    <row r="2144" spans="1:3" ht="19" customHeight="1" x14ac:dyDescent="0.35">
      <c r="A2144" s="22" t="s">
        <v>3662</v>
      </c>
      <c r="B2144" s="22" t="s">
        <v>3663</v>
      </c>
      <c r="C2144" s="30" t="s">
        <v>3661</v>
      </c>
    </row>
    <row r="2145" spans="1:4" ht="19" customHeight="1" x14ac:dyDescent="0.35">
      <c r="A2145" s="22" t="s">
        <v>2083</v>
      </c>
      <c r="B2145" s="22" t="s">
        <v>2084</v>
      </c>
      <c r="C2145" s="30" t="s">
        <v>3664</v>
      </c>
    </row>
    <row r="2146" spans="1:4" ht="19" customHeight="1" x14ac:dyDescent="0.35">
      <c r="A2146" s="22" t="s">
        <v>2085</v>
      </c>
      <c r="B2146" s="22" t="s">
        <v>2568</v>
      </c>
      <c r="C2146" s="30" t="s">
        <v>3665</v>
      </c>
    </row>
    <row r="2147" spans="1:4" ht="19" customHeight="1" x14ac:dyDescent="0.35">
      <c r="A2147" s="22" t="s">
        <v>2086</v>
      </c>
      <c r="B2147" s="22" t="s">
        <v>2087</v>
      </c>
      <c r="C2147" s="30" t="s">
        <v>3666</v>
      </c>
    </row>
    <row r="2148" spans="1:4" ht="19" customHeight="1" x14ac:dyDescent="0.35">
      <c r="A2148" s="22" t="s">
        <v>2088</v>
      </c>
      <c r="B2148" s="22" t="s">
        <v>2089</v>
      </c>
      <c r="C2148" s="30" t="s">
        <v>5980</v>
      </c>
    </row>
    <row r="2149" spans="1:4" ht="19" customHeight="1" x14ac:dyDescent="0.35">
      <c r="A2149" s="22" t="s">
        <v>3668</v>
      </c>
      <c r="B2149" s="22" t="s">
        <v>10953</v>
      </c>
      <c r="C2149" s="30" t="s">
        <v>3667</v>
      </c>
      <c r="D2149" s="30" t="s">
        <v>11043</v>
      </c>
    </row>
    <row r="2150" spans="1:4" ht="19" customHeight="1" x14ac:dyDescent="0.35">
      <c r="A2150" s="22" t="s">
        <v>8007</v>
      </c>
      <c r="B2150" s="22" t="s">
        <v>11781</v>
      </c>
      <c r="C2150" s="30" t="s">
        <v>8006</v>
      </c>
    </row>
    <row r="2151" spans="1:4" ht="19" customHeight="1" x14ac:dyDescent="0.35">
      <c r="A2151" s="22" t="s">
        <v>2091</v>
      </c>
      <c r="B2151" s="22" t="s">
        <v>4711</v>
      </c>
      <c r="C2151" s="30" t="s">
        <v>3669</v>
      </c>
    </row>
    <row r="2152" spans="1:4" ht="19" customHeight="1" x14ac:dyDescent="0.35">
      <c r="A2152" s="22" t="s">
        <v>2642</v>
      </c>
      <c r="B2152" s="22" t="s">
        <v>11478</v>
      </c>
      <c r="C2152" s="30" t="s">
        <v>4227</v>
      </c>
    </row>
    <row r="2153" spans="1:4" ht="19" customHeight="1" x14ac:dyDescent="0.35">
      <c r="A2153" s="22" t="s">
        <v>8033</v>
      </c>
      <c r="B2153" s="22" t="s">
        <v>2092</v>
      </c>
      <c r="C2153" s="30" t="s">
        <v>8034</v>
      </c>
    </row>
    <row r="2154" spans="1:4" ht="19" customHeight="1" x14ac:dyDescent="0.35">
      <c r="A2154" s="22" t="s">
        <v>8684</v>
      </c>
      <c r="B2154" s="22" t="s">
        <v>8685</v>
      </c>
      <c r="C2154" s="30" t="s">
        <v>8686</v>
      </c>
    </row>
    <row r="2155" spans="1:4" ht="19" customHeight="1" x14ac:dyDescent="0.35">
      <c r="A2155" s="28" t="s">
        <v>8660</v>
      </c>
      <c r="B2155" s="22" t="s">
        <v>8661</v>
      </c>
      <c r="C2155" s="30" t="s">
        <v>8662</v>
      </c>
    </row>
    <row r="2156" spans="1:4" ht="19" customHeight="1" x14ac:dyDescent="0.35">
      <c r="A2156" s="32" t="s">
        <v>2093</v>
      </c>
      <c r="B2156" s="32"/>
    </row>
    <row r="2157" spans="1:4" ht="19" customHeight="1" x14ac:dyDescent="0.35">
      <c r="A2157" s="22" t="s">
        <v>235</v>
      </c>
      <c r="B2157" s="22" t="s">
        <v>11645</v>
      </c>
      <c r="C2157" s="30" t="s">
        <v>3670</v>
      </c>
    </row>
    <row r="2158" spans="1:4" ht="19" customHeight="1" x14ac:dyDescent="0.35">
      <c r="A2158" s="22" t="s">
        <v>236</v>
      </c>
      <c r="B2158" s="22" t="s">
        <v>9420</v>
      </c>
      <c r="C2158" s="30" t="s">
        <v>3671</v>
      </c>
    </row>
    <row r="2159" spans="1:4" ht="19" customHeight="1" x14ac:dyDescent="0.35">
      <c r="A2159" s="22" t="s">
        <v>237</v>
      </c>
      <c r="B2159" s="22" t="s">
        <v>7820</v>
      </c>
      <c r="C2159" s="30" t="s">
        <v>3672</v>
      </c>
    </row>
    <row r="2160" spans="1:4" ht="19" customHeight="1" x14ac:dyDescent="0.35">
      <c r="A2160" s="22" t="s">
        <v>12560</v>
      </c>
      <c r="B2160" s="22" t="s">
        <v>12562</v>
      </c>
      <c r="C2160" s="6" t="s">
        <v>12561</v>
      </c>
    </row>
    <row r="2161" spans="1:3" ht="19" customHeight="1" x14ac:dyDescent="0.35">
      <c r="A2161" s="22" t="s">
        <v>4870</v>
      </c>
      <c r="B2161" s="22" t="s">
        <v>4918</v>
      </c>
      <c r="C2161" s="30" t="s">
        <v>5981</v>
      </c>
    </row>
    <row r="2162" spans="1:3" ht="19" customHeight="1" x14ac:dyDescent="0.35">
      <c r="A2162" s="22" t="s">
        <v>238</v>
      </c>
      <c r="B2162" s="22" t="s">
        <v>239</v>
      </c>
      <c r="C2162" s="30" t="s">
        <v>3673</v>
      </c>
    </row>
    <row r="2163" spans="1:3" ht="19" customHeight="1" x14ac:dyDescent="0.35">
      <c r="A2163" s="32" t="s">
        <v>1833</v>
      </c>
      <c r="B2163" s="32"/>
    </row>
    <row r="2164" spans="1:3" ht="19" customHeight="1" x14ac:dyDescent="0.35">
      <c r="A2164" s="22" t="s">
        <v>4728</v>
      </c>
      <c r="B2164" s="22" t="s">
        <v>4729</v>
      </c>
      <c r="C2164" s="30" t="s">
        <v>5982</v>
      </c>
    </row>
    <row r="2165" spans="1:3" ht="19" customHeight="1" x14ac:dyDescent="0.35">
      <c r="A2165" s="22" t="s">
        <v>1835</v>
      </c>
      <c r="B2165" s="22" t="s">
        <v>10972</v>
      </c>
      <c r="C2165" s="30" t="s">
        <v>3675</v>
      </c>
    </row>
    <row r="2166" spans="1:3" ht="19" customHeight="1" x14ac:dyDescent="0.35">
      <c r="A2166" s="22" t="s">
        <v>1836</v>
      </c>
      <c r="B2166" s="22" t="s">
        <v>3677</v>
      </c>
      <c r="C2166" s="30" t="s">
        <v>3676</v>
      </c>
    </row>
    <row r="2167" spans="1:3" ht="19" customHeight="1" x14ac:dyDescent="0.35">
      <c r="A2167" s="22" t="s">
        <v>1837</v>
      </c>
      <c r="B2167" s="22" t="s">
        <v>1838</v>
      </c>
      <c r="C2167" s="30" t="s">
        <v>3678</v>
      </c>
    </row>
    <row r="2168" spans="1:3" ht="19" customHeight="1" x14ac:dyDescent="0.35">
      <c r="A2168" s="32" t="s">
        <v>2324</v>
      </c>
      <c r="B2168" s="32"/>
    </row>
    <row r="2169" spans="1:3" ht="19" customHeight="1" x14ac:dyDescent="0.35">
      <c r="A2169" s="22" t="s">
        <v>1839</v>
      </c>
      <c r="B2169" s="22" t="s">
        <v>1840</v>
      </c>
      <c r="C2169" s="30" t="s">
        <v>3679</v>
      </c>
    </row>
    <row r="2170" spans="1:3" ht="19" customHeight="1" x14ac:dyDescent="0.35">
      <c r="A2170" s="22" t="s">
        <v>1841</v>
      </c>
      <c r="B2170" s="22" t="s">
        <v>8957</v>
      </c>
      <c r="C2170" s="30" t="s">
        <v>3680</v>
      </c>
    </row>
    <row r="2171" spans="1:3" ht="19" customHeight="1" x14ac:dyDescent="0.35">
      <c r="A2171" s="22" t="s">
        <v>1845</v>
      </c>
      <c r="B2171" s="22" t="s">
        <v>3684</v>
      </c>
      <c r="C2171" s="30" t="s">
        <v>3683</v>
      </c>
    </row>
    <row r="2172" spans="1:3" ht="19" customHeight="1" x14ac:dyDescent="0.35">
      <c r="A2172" s="22" t="s">
        <v>1846</v>
      </c>
      <c r="B2172" s="22" t="s">
        <v>9422</v>
      </c>
      <c r="C2172" s="30" t="s">
        <v>3685</v>
      </c>
    </row>
    <row r="2173" spans="1:3" ht="19" customHeight="1" x14ac:dyDescent="0.35">
      <c r="A2173" s="22" t="s">
        <v>1847</v>
      </c>
      <c r="B2173" s="22" t="s">
        <v>6776</v>
      </c>
      <c r="C2173" s="30" t="s">
        <v>3686</v>
      </c>
    </row>
    <row r="2174" spans="1:3" ht="19" customHeight="1" x14ac:dyDescent="0.35">
      <c r="A2174" s="22" t="s">
        <v>1848</v>
      </c>
      <c r="B2174" s="22" t="s">
        <v>1849</v>
      </c>
      <c r="C2174" s="30" t="s">
        <v>3687</v>
      </c>
    </row>
    <row r="2175" spans="1:3" ht="19" customHeight="1" x14ac:dyDescent="0.35">
      <c r="A2175" s="22" t="s">
        <v>1850</v>
      </c>
      <c r="B2175" s="22" t="s">
        <v>6117</v>
      </c>
      <c r="C2175" s="30" t="s">
        <v>3688</v>
      </c>
    </row>
    <row r="2176" spans="1:3" ht="19" customHeight="1" x14ac:dyDescent="0.35">
      <c r="A2176" s="22" t="s">
        <v>1851</v>
      </c>
      <c r="B2176" s="22" t="s">
        <v>4085</v>
      </c>
      <c r="C2176" s="30" t="s">
        <v>3689</v>
      </c>
    </row>
    <row r="2177" spans="1:3" ht="19" customHeight="1" x14ac:dyDescent="0.35">
      <c r="A2177" s="22" t="s">
        <v>1852</v>
      </c>
      <c r="B2177" s="22" t="s">
        <v>3691</v>
      </c>
      <c r="C2177" s="30" t="s">
        <v>3690</v>
      </c>
    </row>
    <row r="2178" spans="1:3" ht="19" customHeight="1" x14ac:dyDescent="0.35">
      <c r="A2178" s="22" t="s">
        <v>1467</v>
      </c>
      <c r="B2178" s="22" t="s">
        <v>1468</v>
      </c>
      <c r="C2178" s="30" t="s">
        <v>3019</v>
      </c>
    </row>
    <row r="2179" spans="1:3" ht="19" customHeight="1" x14ac:dyDescent="0.35">
      <c r="A2179" s="32" t="s">
        <v>553</v>
      </c>
      <c r="B2179" s="32"/>
    </row>
    <row r="2180" spans="1:3" ht="19" customHeight="1" x14ac:dyDescent="0.35">
      <c r="A2180" s="22" t="s">
        <v>554</v>
      </c>
      <c r="B2180" s="22" t="s">
        <v>4484</v>
      </c>
      <c r="C2180" s="30" t="s">
        <v>3692</v>
      </c>
    </row>
    <row r="2181" spans="1:3" ht="19" customHeight="1" x14ac:dyDescent="0.35">
      <c r="A2181" s="22" t="s">
        <v>556</v>
      </c>
      <c r="B2181" s="22" t="s">
        <v>3693</v>
      </c>
      <c r="C2181" s="30" t="s">
        <v>5983</v>
      </c>
    </row>
    <row r="2182" spans="1:3" ht="19" customHeight="1" x14ac:dyDescent="0.35">
      <c r="A2182" s="22" t="s">
        <v>664</v>
      </c>
      <c r="B2182" s="22" t="s">
        <v>266</v>
      </c>
      <c r="C2182" s="30" t="s">
        <v>5824</v>
      </c>
    </row>
    <row r="2183" spans="1:3" ht="19" customHeight="1" x14ac:dyDescent="0.35">
      <c r="A2183" s="22" t="s">
        <v>558</v>
      </c>
      <c r="B2183" s="22" t="s">
        <v>4720</v>
      </c>
      <c r="C2183" s="30" t="s">
        <v>3694</v>
      </c>
    </row>
    <row r="2184" spans="1:3" ht="19" customHeight="1" x14ac:dyDescent="0.35">
      <c r="A2184" s="22" t="s">
        <v>6276</v>
      </c>
      <c r="B2184" s="22" t="s">
        <v>6277</v>
      </c>
      <c r="C2184" s="30" t="s">
        <v>6275</v>
      </c>
    </row>
    <row r="2185" spans="1:3" ht="19" customHeight="1" x14ac:dyDescent="0.35">
      <c r="A2185" s="22" t="s">
        <v>559</v>
      </c>
      <c r="B2185" s="22" t="s">
        <v>560</v>
      </c>
      <c r="C2185" s="30" t="s">
        <v>3695</v>
      </c>
    </row>
    <row r="2186" spans="1:3" ht="19" customHeight="1" x14ac:dyDescent="0.35">
      <c r="A2186" s="22" t="s">
        <v>561</v>
      </c>
      <c r="B2186" s="22" t="s">
        <v>557</v>
      </c>
      <c r="C2186" s="30" t="s">
        <v>3696</v>
      </c>
    </row>
    <row r="2187" spans="1:3" ht="19" customHeight="1" x14ac:dyDescent="0.35">
      <c r="A2187" s="22" t="s">
        <v>6172</v>
      </c>
      <c r="B2187" s="22" t="s">
        <v>8036</v>
      </c>
      <c r="C2187" s="30" t="s">
        <v>6173</v>
      </c>
    </row>
    <row r="2188" spans="1:3" ht="19" customHeight="1" x14ac:dyDescent="0.35">
      <c r="A2188" s="22" t="s">
        <v>562</v>
      </c>
      <c r="B2188" s="22" t="s">
        <v>8035</v>
      </c>
      <c r="C2188" s="30" t="s">
        <v>3697</v>
      </c>
    </row>
    <row r="2189" spans="1:3" ht="19" customHeight="1" x14ac:dyDescent="0.35">
      <c r="A2189" s="22" t="s">
        <v>563</v>
      </c>
      <c r="B2189" s="22" t="s">
        <v>564</v>
      </c>
      <c r="C2189" s="30" t="s">
        <v>3698</v>
      </c>
    </row>
    <row r="2190" spans="1:3" ht="19" customHeight="1" x14ac:dyDescent="0.35">
      <c r="A2190" s="22" t="s">
        <v>565</v>
      </c>
      <c r="B2190" s="22" t="s">
        <v>566</v>
      </c>
      <c r="C2190" s="30" t="s">
        <v>3699</v>
      </c>
    </row>
    <row r="2191" spans="1:3" ht="19" customHeight="1" x14ac:dyDescent="0.35">
      <c r="A2191" s="22" t="s">
        <v>567</v>
      </c>
      <c r="B2191" s="22" t="s">
        <v>11515</v>
      </c>
      <c r="C2191" s="30" t="s">
        <v>3700</v>
      </c>
    </row>
    <row r="2192" spans="1:3" ht="19" customHeight="1" x14ac:dyDescent="0.35">
      <c r="A2192" s="22" t="s">
        <v>568</v>
      </c>
      <c r="B2192" s="22" t="s">
        <v>569</v>
      </c>
      <c r="C2192" s="30" t="s">
        <v>3701</v>
      </c>
    </row>
    <row r="2193" spans="1:4" ht="19" customHeight="1" x14ac:dyDescent="0.35">
      <c r="A2193" s="22" t="s">
        <v>570</v>
      </c>
      <c r="B2193" s="22" t="s">
        <v>571</v>
      </c>
      <c r="C2193" s="30" t="s">
        <v>3702</v>
      </c>
    </row>
    <row r="2194" spans="1:4" ht="19" customHeight="1" x14ac:dyDescent="0.35">
      <c r="A2194" s="22" t="s">
        <v>572</v>
      </c>
      <c r="B2194" s="22" t="s">
        <v>10954</v>
      </c>
      <c r="C2194" s="30" t="s">
        <v>3703</v>
      </c>
    </row>
    <row r="2195" spans="1:4" ht="19" customHeight="1" x14ac:dyDescent="0.35">
      <c r="A2195" s="22" t="s">
        <v>573</v>
      </c>
      <c r="B2195" s="22" t="s">
        <v>9709</v>
      </c>
      <c r="C2195" s="30" t="s">
        <v>3704</v>
      </c>
    </row>
    <row r="2196" spans="1:4" ht="19" customHeight="1" x14ac:dyDescent="0.35">
      <c r="A2196" s="32" t="s">
        <v>574</v>
      </c>
      <c r="B2196" s="32"/>
    </row>
    <row r="2197" spans="1:4" ht="19" customHeight="1" x14ac:dyDescent="0.35">
      <c r="A2197" s="22" t="s">
        <v>575</v>
      </c>
      <c r="B2197" s="22" t="s">
        <v>3706</v>
      </c>
      <c r="C2197" s="30" t="s">
        <v>3705</v>
      </c>
    </row>
    <row r="2198" spans="1:4" ht="19" customHeight="1" x14ac:dyDescent="0.35">
      <c r="A2198" s="22" t="s">
        <v>576</v>
      </c>
      <c r="B2198" s="22" t="s">
        <v>577</v>
      </c>
      <c r="C2198" s="30" t="s">
        <v>5984</v>
      </c>
    </row>
    <row r="2199" spans="1:4" ht="19" customHeight="1" x14ac:dyDescent="0.35">
      <c r="A2199" s="28" t="s">
        <v>8838</v>
      </c>
      <c r="B2199" s="22" t="s">
        <v>9194</v>
      </c>
      <c r="C2199" s="30" t="s">
        <v>8843</v>
      </c>
    </row>
    <row r="2200" spans="1:4" ht="19" customHeight="1" x14ac:dyDescent="0.35">
      <c r="A2200" s="22" t="s">
        <v>578</v>
      </c>
      <c r="B2200" s="22" t="s">
        <v>4479</v>
      </c>
      <c r="C2200" s="30" t="s">
        <v>3707</v>
      </c>
    </row>
    <row r="2201" spans="1:4" ht="19" customHeight="1" x14ac:dyDescent="0.35">
      <c r="A2201" s="22" t="s">
        <v>580</v>
      </c>
      <c r="B2201" s="22" t="s">
        <v>11480</v>
      </c>
      <c r="C2201" s="30" t="s">
        <v>3708</v>
      </c>
    </row>
    <row r="2202" spans="1:4" ht="19" customHeight="1" x14ac:dyDescent="0.35">
      <c r="A2202" s="22" t="s">
        <v>581</v>
      </c>
      <c r="B2202" s="22" t="s">
        <v>11481</v>
      </c>
      <c r="C2202" s="30" t="s">
        <v>3709</v>
      </c>
    </row>
    <row r="2203" spans="1:4" ht="19" customHeight="1" x14ac:dyDescent="0.35">
      <c r="A2203" s="22" t="s">
        <v>2471</v>
      </c>
      <c r="B2203" s="22" t="s">
        <v>4823</v>
      </c>
      <c r="C2203" s="30" t="s">
        <v>3995</v>
      </c>
    </row>
    <row r="2204" spans="1:4" ht="19" customHeight="1" x14ac:dyDescent="0.35">
      <c r="A2204" s="32" t="s">
        <v>583</v>
      </c>
      <c r="B2204" s="32"/>
    </row>
    <row r="2205" spans="1:4" ht="19" customHeight="1" x14ac:dyDescent="0.35">
      <c r="A2205" s="22" t="s">
        <v>584</v>
      </c>
      <c r="B2205" s="22" t="s">
        <v>585</v>
      </c>
      <c r="C2205" s="30" t="s">
        <v>3715</v>
      </c>
    </row>
    <row r="2206" spans="1:4" ht="19" customHeight="1" x14ac:dyDescent="0.35">
      <c r="A2206" s="22" t="s">
        <v>586</v>
      </c>
      <c r="B2206" s="22" t="s">
        <v>587</v>
      </c>
      <c r="C2206" s="30" t="s">
        <v>3716</v>
      </c>
      <c r="D2206" s="30" t="s">
        <v>11076</v>
      </c>
    </row>
    <row r="2207" spans="1:4" ht="19" customHeight="1" x14ac:dyDescent="0.35">
      <c r="A2207" s="22" t="s">
        <v>5049</v>
      </c>
      <c r="B2207" s="22" t="s">
        <v>5051</v>
      </c>
      <c r="C2207" s="30" t="s">
        <v>4814</v>
      </c>
    </row>
    <row r="2208" spans="1:4" ht="19" customHeight="1" x14ac:dyDescent="0.35">
      <c r="A2208" s="22" t="s">
        <v>3718</v>
      </c>
      <c r="B2208" s="22" t="s">
        <v>4721</v>
      </c>
      <c r="C2208" s="30" t="s">
        <v>3717</v>
      </c>
    </row>
    <row r="2209" spans="1:4" ht="19" customHeight="1" x14ac:dyDescent="0.35">
      <c r="A2209" s="22" t="s">
        <v>588</v>
      </c>
      <c r="B2209" s="22" t="s">
        <v>11866</v>
      </c>
      <c r="C2209" s="6" t="s">
        <v>4548</v>
      </c>
    </row>
    <row r="2210" spans="1:4" ht="19" customHeight="1" x14ac:dyDescent="0.35">
      <c r="A2210" s="22" t="s">
        <v>2770</v>
      </c>
      <c r="B2210" s="22" t="s">
        <v>3719</v>
      </c>
      <c r="C2210" s="30" t="s">
        <v>3472</v>
      </c>
    </row>
    <row r="2211" spans="1:4" ht="19" customHeight="1" x14ac:dyDescent="0.35">
      <c r="A2211" s="22" t="s">
        <v>4155</v>
      </c>
      <c r="B2211" s="22" t="s">
        <v>8038</v>
      </c>
      <c r="C2211" s="30" t="s">
        <v>4154</v>
      </c>
    </row>
    <row r="2212" spans="1:4" ht="19" customHeight="1" x14ac:dyDescent="0.35">
      <c r="A2212" s="22" t="s">
        <v>589</v>
      </c>
      <c r="B2212" s="22" t="s">
        <v>4355</v>
      </c>
      <c r="C2212" s="30" t="s">
        <v>3720</v>
      </c>
    </row>
    <row r="2213" spans="1:4" ht="19" customHeight="1" x14ac:dyDescent="0.35">
      <c r="A2213" s="22" t="s">
        <v>4902</v>
      </c>
      <c r="B2213" s="22" t="s">
        <v>4903</v>
      </c>
      <c r="C2213" s="30" t="s">
        <v>4960</v>
      </c>
    </row>
    <row r="2214" spans="1:4" ht="19" customHeight="1" x14ac:dyDescent="0.35">
      <c r="A2214" s="22" t="s">
        <v>590</v>
      </c>
      <c r="B2214" s="22" t="s">
        <v>10822</v>
      </c>
      <c r="C2214" s="30" t="s">
        <v>3721</v>
      </c>
    </row>
    <row r="2215" spans="1:4" ht="19" customHeight="1" x14ac:dyDescent="0.35">
      <c r="A2215" s="22" t="s">
        <v>591</v>
      </c>
      <c r="B2215" s="22" t="s">
        <v>9710</v>
      </c>
      <c r="C2215" s="30" t="s">
        <v>3722</v>
      </c>
    </row>
    <row r="2216" spans="1:4" ht="19" customHeight="1" x14ac:dyDescent="0.35">
      <c r="A2216" s="22" t="s">
        <v>2735</v>
      </c>
      <c r="B2216" s="22" t="s">
        <v>6653</v>
      </c>
      <c r="C2216" s="30" t="s">
        <v>5985</v>
      </c>
      <c r="D2216" s="30" t="s">
        <v>7878</v>
      </c>
    </row>
    <row r="2217" spans="1:4" ht="19" customHeight="1" x14ac:dyDescent="0.35">
      <c r="A2217" s="22" t="s">
        <v>8047</v>
      </c>
      <c r="B2217" s="22" t="s">
        <v>8120</v>
      </c>
      <c r="C2217" s="30" t="s">
        <v>8046</v>
      </c>
    </row>
    <row r="2218" spans="1:4" ht="19" customHeight="1" x14ac:dyDescent="0.35">
      <c r="A2218" s="22" t="s">
        <v>592</v>
      </c>
      <c r="B2218" s="22" t="s">
        <v>593</v>
      </c>
      <c r="C2218" s="30" t="s">
        <v>3723</v>
      </c>
    </row>
    <row r="2219" spans="1:4" ht="19" customHeight="1" x14ac:dyDescent="0.35">
      <c r="A2219" s="22" t="s">
        <v>594</v>
      </c>
      <c r="B2219" s="22" t="s">
        <v>595</v>
      </c>
      <c r="C2219" s="30" t="s">
        <v>3724</v>
      </c>
    </row>
    <row r="2220" spans="1:4" ht="19" customHeight="1" x14ac:dyDescent="0.35">
      <c r="A2220" s="22" t="s">
        <v>278</v>
      </c>
      <c r="B2220" s="22" t="s">
        <v>4356</v>
      </c>
      <c r="C2220" s="30" t="s">
        <v>3726</v>
      </c>
    </row>
    <row r="2221" spans="1:4" ht="19" customHeight="1" x14ac:dyDescent="0.35">
      <c r="A2221" s="22" t="s">
        <v>5050</v>
      </c>
      <c r="B2221" s="22" t="s">
        <v>12559</v>
      </c>
      <c r="C2221" s="30" t="s">
        <v>4815</v>
      </c>
    </row>
    <row r="2222" spans="1:4" ht="19" customHeight="1" x14ac:dyDescent="0.35">
      <c r="A2222" s="22" t="s">
        <v>279</v>
      </c>
      <c r="B2222" s="22" t="s">
        <v>9712</v>
      </c>
      <c r="C2222" s="30" t="s">
        <v>3727</v>
      </c>
    </row>
    <row r="2223" spans="1:4" ht="19" customHeight="1" x14ac:dyDescent="0.35">
      <c r="A2223" s="22" t="s">
        <v>280</v>
      </c>
      <c r="B2223" s="22" t="s">
        <v>281</v>
      </c>
      <c r="C2223" s="30" t="s">
        <v>3728</v>
      </c>
    </row>
    <row r="2224" spans="1:4" ht="19" customHeight="1" x14ac:dyDescent="0.35">
      <c r="A2224" s="22" t="s">
        <v>5268</v>
      </c>
      <c r="B2224" s="22" t="s">
        <v>10979</v>
      </c>
      <c r="C2224" s="30" t="s">
        <v>5267</v>
      </c>
    </row>
    <row r="2225" spans="1:3" ht="19" customHeight="1" x14ac:dyDescent="0.35">
      <c r="A2225" s="22" t="s">
        <v>4983</v>
      </c>
      <c r="B2225" s="22" t="s">
        <v>5038</v>
      </c>
      <c r="C2225" s="30" t="s">
        <v>6083</v>
      </c>
    </row>
    <row r="2226" spans="1:3" ht="19" customHeight="1" x14ac:dyDescent="0.35">
      <c r="A2226" s="32" t="s">
        <v>136</v>
      </c>
      <c r="B2226" s="32"/>
    </row>
    <row r="2227" spans="1:3" ht="19" customHeight="1" x14ac:dyDescent="0.35">
      <c r="A2227" s="22" t="s">
        <v>137</v>
      </c>
      <c r="B2227" s="22" t="s">
        <v>9711</v>
      </c>
      <c r="C2227" s="30" t="s">
        <v>3740</v>
      </c>
    </row>
    <row r="2228" spans="1:3" ht="19" customHeight="1" x14ac:dyDescent="0.35">
      <c r="A2228" s="22" t="s">
        <v>552</v>
      </c>
      <c r="B2228" s="22" t="s">
        <v>4357</v>
      </c>
      <c r="C2228" s="30" t="s">
        <v>4224</v>
      </c>
    </row>
    <row r="2229" spans="1:3" ht="19" customHeight="1" x14ac:dyDescent="0.35">
      <c r="A2229" s="22" t="s">
        <v>138</v>
      </c>
      <c r="B2229" s="22" t="s">
        <v>4358</v>
      </c>
      <c r="C2229" s="30" t="s">
        <v>3741</v>
      </c>
    </row>
    <row r="2230" spans="1:3" ht="19" customHeight="1" x14ac:dyDescent="0.35">
      <c r="A2230" s="32" t="s">
        <v>2701</v>
      </c>
      <c r="B2230" s="32"/>
    </row>
    <row r="2231" spans="1:3" ht="19" customHeight="1" x14ac:dyDescent="0.35">
      <c r="A2231" s="22" t="s">
        <v>2187</v>
      </c>
      <c r="B2231" s="22" t="s">
        <v>2188</v>
      </c>
      <c r="C2231" s="30" t="s">
        <v>3784</v>
      </c>
    </row>
    <row r="2232" spans="1:3" ht="19" customHeight="1" x14ac:dyDescent="0.35">
      <c r="A2232" s="22" t="s">
        <v>6210</v>
      </c>
      <c r="B2232" s="22" t="s">
        <v>6211</v>
      </c>
      <c r="C2232" s="30" t="s">
        <v>6209</v>
      </c>
    </row>
    <row r="2233" spans="1:3" ht="19" customHeight="1" x14ac:dyDescent="0.35">
      <c r="A2233" s="22" t="s">
        <v>1894</v>
      </c>
      <c r="B2233" s="22" t="s">
        <v>1895</v>
      </c>
      <c r="C2233" s="30" t="s">
        <v>3752</v>
      </c>
    </row>
    <row r="2234" spans="1:3" ht="19" customHeight="1" x14ac:dyDescent="0.35">
      <c r="A2234" s="22" t="s">
        <v>1896</v>
      </c>
      <c r="B2234" s="22" t="s">
        <v>1897</v>
      </c>
      <c r="C2234" s="30" t="s">
        <v>3753</v>
      </c>
    </row>
    <row r="2235" spans="1:3" ht="19" customHeight="1" x14ac:dyDescent="0.35">
      <c r="A2235" s="22" t="s">
        <v>1898</v>
      </c>
      <c r="B2235" s="22" t="s">
        <v>1899</v>
      </c>
      <c r="C2235" s="30" t="s">
        <v>3754</v>
      </c>
    </row>
    <row r="2236" spans="1:3" ht="19" customHeight="1" x14ac:dyDescent="0.35">
      <c r="A2236" s="22" t="s">
        <v>1900</v>
      </c>
      <c r="B2236" s="22" t="s">
        <v>2987</v>
      </c>
      <c r="C2236" s="30" t="s">
        <v>5986</v>
      </c>
    </row>
    <row r="2237" spans="1:3" ht="19" customHeight="1" x14ac:dyDescent="0.35">
      <c r="A2237" s="22" t="s">
        <v>2822</v>
      </c>
      <c r="B2237" s="22" t="s">
        <v>4441</v>
      </c>
      <c r="C2237" s="30" t="s">
        <v>5987</v>
      </c>
    </row>
    <row r="2238" spans="1:3" ht="19" customHeight="1" x14ac:dyDescent="0.35">
      <c r="A2238" s="22" t="s">
        <v>5109</v>
      </c>
      <c r="B2238" s="22" t="s">
        <v>7824</v>
      </c>
      <c r="C2238" s="30" t="s">
        <v>5110</v>
      </c>
    </row>
    <row r="2239" spans="1:3" ht="19" customHeight="1" x14ac:dyDescent="0.35">
      <c r="A2239" s="22" t="s">
        <v>1901</v>
      </c>
      <c r="B2239" s="22" t="s">
        <v>7081</v>
      </c>
      <c r="C2239" s="30" t="s">
        <v>3756</v>
      </c>
    </row>
    <row r="2240" spans="1:3" ht="19" customHeight="1" x14ac:dyDescent="0.35">
      <c r="A2240" s="22" t="s">
        <v>2192</v>
      </c>
      <c r="B2240" s="22" t="s">
        <v>2193</v>
      </c>
      <c r="C2240" s="30" t="s">
        <v>5988</v>
      </c>
    </row>
    <row r="2241" spans="1:4" ht="19" customHeight="1" x14ac:dyDescent="0.35">
      <c r="A2241" s="22" t="s">
        <v>2194</v>
      </c>
      <c r="B2241" s="22" t="s">
        <v>11403</v>
      </c>
      <c r="C2241" s="30" t="s">
        <v>3790</v>
      </c>
    </row>
    <row r="2242" spans="1:4" ht="19" customHeight="1" x14ac:dyDescent="0.35">
      <c r="A2242" s="22" t="s">
        <v>2199</v>
      </c>
      <c r="B2242" s="22" t="s">
        <v>2684</v>
      </c>
      <c r="C2242" s="30" t="s">
        <v>3793</v>
      </c>
    </row>
    <row r="2243" spans="1:4" ht="19" customHeight="1" x14ac:dyDescent="0.35">
      <c r="A2243" s="22" t="s">
        <v>2190</v>
      </c>
      <c r="B2243" s="22" t="s">
        <v>3787</v>
      </c>
      <c r="C2243" s="30" t="s">
        <v>5989</v>
      </c>
    </row>
    <row r="2244" spans="1:4" ht="19" customHeight="1" x14ac:dyDescent="0.35">
      <c r="A2244" s="22" t="s">
        <v>1902</v>
      </c>
      <c r="B2244" s="22" t="s">
        <v>3758</v>
      </c>
      <c r="C2244" s="30" t="s">
        <v>3759</v>
      </c>
    </row>
    <row r="2245" spans="1:4" ht="19" customHeight="1" x14ac:dyDescent="0.35">
      <c r="A2245" s="22" t="s">
        <v>3762</v>
      </c>
      <c r="B2245" s="22" t="s">
        <v>3760</v>
      </c>
      <c r="C2245" s="30" t="s">
        <v>3761</v>
      </c>
    </row>
    <row r="2246" spans="1:4" ht="19" customHeight="1" x14ac:dyDescent="0.35">
      <c r="A2246" s="22" t="s">
        <v>1903</v>
      </c>
      <c r="B2246" s="22" t="s">
        <v>3764</v>
      </c>
      <c r="C2246" s="30" t="s">
        <v>3763</v>
      </c>
    </row>
    <row r="2247" spans="1:4" ht="19" customHeight="1" x14ac:dyDescent="0.35">
      <c r="A2247" s="22" t="s">
        <v>2191</v>
      </c>
      <c r="B2247" s="22" t="s">
        <v>3789</v>
      </c>
      <c r="C2247" s="30" t="s">
        <v>3788</v>
      </c>
    </row>
    <row r="2248" spans="1:4" ht="19" customHeight="1" x14ac:dyDescent="0.35">
      <c r="A2248" s="22" t="s">
        <v>2189</v>
      </c>
      <c r="B2248" s="22" t="s">
        <v>3786</v>
      </c>
      <c r="C2248" s="30" t="s">
        <v>3785</v>
      </c>
      <c r="D2248" s="30" t="s">
        <v>9713</v>
      </c>
    </row>
    <row r="2249" spans="1:4" ht="19" customHeight="1" x14ac:dyDescent="0.35">
      <c r="A2249" s="22" t="s">
        <v>1904</v>
      </c>
      <c r="B2249" s="22" t="s">
        <v>1905</v>
      </c>
      <c r="C2249" s="30" t="s">
        <v>3765</v>
      </c>
    </row>
    <row r="2250" spans="1:4" ht="19" customHeight="1" x14ac:dyDescent="0.35">
      <c r="A2250" s="22" t="s">
        <v>1906</v>
      </c>
      <c r="B2250" s="22" t="s">
        <v>1907</v>
      </c>
      <c r="C2250" s="30" t="s">
        <v>3766</v>
      </c>
    </row>
    <row r="2251" spans="1:4" ht="19" customHeight="1" x14ac:dyDescent="0.35">
      <c r="A2251" s="22" t="s">
        <v>2200</v>
      </c>
      <c r="B2251" s="22" t="s">
        <v>2201</v>
      </c>
      <c r="C2251" s="30" t="s">
        <v>3794</v>
      </c>
    </row>
    <row r="2252" spans="1:4" ht="19" customHeight="1" x14ac:dyDescent="0.35">
      <c r="A2252" s="22" t="s">
        <v>3560</v>
      </c>
      <c r="B2252" s="22" t="s">
        <v>3767</v>
      </c>
      <c r="C2252" s="30" t="s">
        <v>3561</v>
      </c>
    </row>
    <row r="2253" spans="1:4" ht="19" customHeight="1" x14ac:dyDescent="0.35">
      <c r="A2253" s="22" t="s">
        <v>4825</v>
      </c>
      <c r="B2253" s="22" t="s">
        <v>4949</v>
      </c>
      <c r="C2253" s="30" t="s">
        <v>5990</v>
      </c>
    </row>
    <row r="2254" spans="1:4" ht="19" customHeight="1" x14ac:dyDescent="0.35">
      <c r="A2254" s="22" t="s">
        <v>2202</v>
      </c>
      <c r="B2254" s="22" t="s">
        <v>3796</v>
      </c>
      <c r="C2254" s="30" t="s">
        <v>3795</v>
      </c>
    </row>
    <row r="2255" spans="1:4" ht="19" customHeight="1" x14ac:dyDescent="0.35">
      <c r="A2255" s="22" t="s">
        <v>2195</v>
      </c>
      <c r="B2255" s="22" t="s">
        <v>8504</v>
      </c>
      <c r="C2255" s="30" t="s">
        <v>8240</v>
      </c>
    </row>
    <row r="2256" spans="1:4" ht="19" customHeight="1" x14ac:dyDescent="0.35">
      <c r="A2256" s="22" t="s">
        <v>198</v>
      </c>
      <c r="B2256" s="22" t="s">
        <v>9426</v>
      </c>
      <c r="C2256" s="30" t="s">
        <v>5991</v>
      </c>
    </row>
    <row r="2257" spans="1:3" ht="19" customHeight="1" x14ac:dyDescent="0.35">
      <c r="A2257" s="22" t="s">
        <v>1908</v>
      </c>
      <c r="B2257" s="22" t="s">
        <v>1909</v>
      </c>
      <c r="C2257" s="30" t="s">
        <v>3757</v>
      </c>
    </row>
    <row r="2258" spans="1:3" ht="19" customHeight="1" x14ac:dyDescent="0.35">
      <c r="A2258" s="22" t="s">
        <v>1910</v>
      </c>
      <c r="B2258" s="22" t="s">
        <v>8274</v>
      </c>
      <c r="C2258" s="30" t="s">
        <v>3768</v>
      </c>
    </row>
    <row r="2259" spans="1:3" ht="19" customHeight="1" x14ac:dyDescent="0.35">
      <c r="A2259" s="22" t="s">
        <v>6319</v>
      </c>
      <c r="B2259" s="22" t="s">
        <v>6320</v>
      </c>
      <c r="C2259" s="30" t="s">
        <v>6318</v>
      </c>
    </row>
    <row r="2260" spans="1:3" ht="19" customHeight="1" x14ac:dyDescent="0.35">
      <c r="A2260" s="22" t="s">
        <v>2846</v>
      </c>
      <c r="B2260" s="22" t="s">
        <v>4446</v>
      </c>
      <c r="C2260" s="30" t="s">
        <v>2845</v>
      </c>
    </row>
    <row r="2261" spans="1:3" ht="19" customHeight="1" x14ac:dyDescent="0.35">
      <c r="A2261" s="22" t="s">
        <v>1911</v>
      </c>
      <c r="B2261" s="22" t="s">
        <v>11079</v>
      </c>
      <c r="C2261" s="30" t="s">
        <v>3769</v>
      </c>
    </row>
    <row r="2262" spans="1:3" ht="19" customHeight="1" x14ac:dyDescent="0.35">
      <c r="A2262" s="22" t="s">
        <v>2759</v>
      </c>
      <c r="B2262" s="22" t="s">
        <v>4743</v>
      </c>
      <c r="C2262" s="30" t="s">
        <v>3797</v>
      </c>
    </row>
    <row r="2263" spans="1:3" ht="19" customHeight="1" x14ac:dyDescent="0.35">
      <c r="A2263" s="22" t="s">
        <v>2196</v>
      </c>
      <c r="B2263" s="22" t="s">
        <v>2197</v>
      </c>
      <c r="C2263" s="30" t="s">
        <v>3791</v>
      </c>
    </row>
    <row r="2264" spans="1:3" ht="19" customHeight="1" x14ac:dyDescent="0.35">
      <c r="A2264" s="22" t="s">
        <v>7771</v>
      </c>
      <c r="B2264" s="55" t="s">
        <v>7772</v>
      </c>
      <c r="C2264" s="30" t="s">
        <v>7770</v>
      </c>
    </row>
    <row r="2265" spans="1:3" ht="19" customHeight="1" x14ac:dyDescent="0.35">
      <c r="A2265" s="32" t="s">
        <v>2702</v>
      </c>
      <c r="B2265" s="32"/>
    </row>
    <row r="2266" spans="1:3" ht="19" customHeight="1" x14ac:dyDescent="0.35">
      <c r="A2266" s="22" t="s">
        <v>1261</v>
      </c>
      <c r="B2266" s="22" t="s">
        <v>1262</v>
      </c>
      <c r="C2266" s="30" t="s">
        <v>3770</v>
      </c>
    </row>
    <row r="2267" spans="1:3" ht="19" customHeight="1" x14ac:dyDescent="0.35">
      <c r="A2267" s="22" t="s">
        <v>2174</v>
      </c>
      <c r="B2267" s="22" t="s">
        <v>2175</v>
      </c>
      <c r="C2267" s="30" t="s">
        <v>3771</v>
      </c>
    </row>
    <row r="2268" spans="1:3" ht="19" customHeight="1" x14ac:dyDescent="0.35">
      <c r="A2268" s="28" t="s">
        <v>9333</v>
      </c>
      <c r="B2268" s="28" t="s">
        <v>9334</v>
      </c>
      <c r="C2268" s="30" t="s">
        <v>9332</v>
      </c>
    </row>
    <row r="2269" spans="1:3" ht="19" customHeight="1" x14ac:dyDescent="0.35">
      <c r="A2269" s="22" t="s">
        <v>2176</v>
      </c>
      <c r="B2269" s="22" t="s">
        <v>3772</v>
      </c>
      <c r="C2269" s="30" t="s">
        <v>8230</v>
      </c>
    </row>
    <row r="2270" spans="1:3" ht="19" customHeight="1" x14ac:dyDescent="0.35">
      <c r="A2270" s="22" t="s">
        <v>2177</v>
      </c>
      <c r="B2270" s="22" t="s">
        <v>4530</v>
      </c>
      <c r="C2270" s="30" t="s">
        <v>5992</v>
      </c>
    </row>
    <row r="2271" spans="1:3" ht="19" customHeight="1" x14ac:dyDescent="0.35">
      <c r="A2271" s="22" t="s">
        <v>2178</v>
      </c>
      <c r="B2271" s="22" t="s">
        <v>4525</v>
      </c>
      <c r="C2271" s="30" t="s">
        <v>3773</v>
      </c>
    </row>
    <row r="2272" spans="1:3" ht="19" customHeight="1" x14ac:dyDescent="0.35">
      <c r="A2272" s="22" t="s">
        <v>3775</v>
      </c>
      <c r="B2272" s="22" t="s">
        <v>2683</v>
      </c>
      <c r="C2272" s="30" t="s">
        <v>3774</v>
      </c>
    </row>
    <row r="2273" spans="1:6" ht="19" customHeight="1" x14ac:dyDescent="0.35">
      <c r="A2273" s="22" t="s">
        <v>2384</v>
      </c>
      <c r="B2273" s="22" t="s">
        <v>4606</v>
      </c>
      <c r="C2273" s="30" t="s">
        <v>3776</v>
      </c>
    </row>
    <row r="2274" spans="1:6" ht="19" customHeight="1" x14ac:dyDescent="0.35">
      <c r="A2274" s="22" t="s">
        <v>2725</v>
      </c>
      <c r="B2274" s="22" t="s">
        <v>3777</v>
      </c>
      <c r="C2274" s="30" t="s">
        <v>7643</v>
      </c>
      <c r="D2274" s="6" t="s">
        <v>12098</v>
      </c>
    </row>
    <row r="2275" spans="1:6" ht="19" customHeight="1" x14ac:dyDescent="0.35">
      <c r="A2275" s="22" t="s">
        <v>7874</v>
      </c>
      <c r="B2275" s="22" t="s">
        <v>7875</v>
      </c>
      <c r="C2275" s="30" t="s">
        <v>7873</v>
      </c>
    </row>
    <row r="2276" spans="1:6" ht="19" customHeight="1" x14ac:dyDescent="0.35">
      <c r="A2276" s="22" t="s">
        <v>2179</v>
      </c>
      <c r="B2276" s="22" t="s">
        <v>2180</v>
      </c>
      <c r="C2276" s="30" t="s">
        <v>3778</v>
      </c>
    </row>
    <row r="2277" spans="1:6" ht="19" customHeight="1" x14ac:dyDescent="0.35">
      <c r="A2277" s="22" t="s">
        <v>2181</v>
      </c>
      <c r="B2277" s="22" t="s">
        <v>2182</v>
      </c>
      <c r="C2277" s="30" t="s">
        <v>3779</v>
      </c>
    </row>
    <row r="2278" spans="1:6" ht="19" customHeight="1" x14ac:dyDescent="0.35">
      <c r="A2278" s="22" t="s">
        <v>2737</v>
      </c>
      <c r="B2278" s="22" t="s">
        <v>2738</v>
      </c>
      <c r="C2278" s="30" t="s">
        <v>3780</v>
      </c>
    </row>
    <row r="2279" spans="1:6" ht="19" customHeight="1" x14ac:dyDescent="0.35">
      <c r="A2279" s="22" t="s">
        <v>2183</v>
      </c>
      <c r="B2279" s="22" t="s">
        <v>4780</v>
      </c>
      <c r="C2279" s="30" t="s">
        <v>3781</v>
      </c>
    </row>
    <row r="2280" spans="1:6" ht="19" customHeight="1" x14ac:dyDescent="0.35">
      <c r="A2280" s="22" t="s">
        <v>2184</v>
      </c>
      <c r="B2280" s="22" t="s">
        <v>2185</v>
      </c>
      <c r="C2280" s="30" t="s">
        <v>3782</v>
      </c>
    </row>
    <row r="2281" spans="1:6" ht="19" customHeight="1" x14ac:dyDescent="0.35">
      <c r="A2281" s="32" t="s">
        <v>2203</v>
      </c>
      <c r="B2281" s="32"/>
    </row>
    <row r="2282" spans="1:6" ht="19" customHeight="1" x14ac:dyDescent="0.35">
      <c r="A2282" s="22" t="s">
        <v>3799</v>
      </c>
      <c r="B2282" s="22" t="s">
        <v>3800</v>
      </c>
      <c r="C2282" s="30" t="s">
        <v>3798</v>
      </c>
    </row>
    <row r="2283" spans="1:6" ht="19" customHeight="1" x14ac:dyDescent="0.35">
      <c r="A2283" s="22" t="s">
        <v>2204</v>
      </c>
      <c r="B2283" s="22" t="s">
        <v>2205</v>
      </c>
      <c r="C2283" s="30" t="s">
        <v>3801</v>
      </c>
    </row>
    <row r="2284" spans="1:6" ht="19" customHeight="1" x14ac:dyDescent="0.35">
      <c r="A2284" s="22" t="s">
        <v>2206</v>
      </c>
      <c r="B2284" s="22" t="s">
        <v>2207</v>
      </c>
      <c r="C2284" s="30" t="s">
        <v>3802</v>
      </c>
    </row>
    <row r="2285" spans="1:6" ht="19" customHeight="1" x14ac:dyDescent="0.35">
      <c r="A2285" s="22" t="s">
        <v>2208</v>
      </c>
      <c r="B2285" s="22" t="s">
        <v>9714</v>
      </c>
      <c r="C2285" s="30" t="s">
        <v>3803</v>
      </c>
    </row>
    <row r="2286" spans="1:6" ht="19" customHeight="1" x14ac:dyDescent="0.35">
      <c r="A2286" s="22" t="s">
        <v>2211</v>
      </c>
      <c r="B2286" s="22" t="s">
        <v>8885</v>
      </c>
      <c r="C2286" s="30" t="s">
        <v>3805</v>
      </c>
    </row>
    <row r="2287" spans="1:6" ht="19" customHeight="1" x14ac:dyDescent="0.35">
      <c r="A2287" s="22" t="s">
        <v>2213</v>
      </c>
      <c r="B2287" s="22" t="s">
        <v>2629</v>
      </c>
      <c r="C2287" s="30" t="s">
        <v>3806</v>
      </c>
      <c r="F2287" s="42"/>
    </row>
    <row r="2288" spans="1:6" ht="19" customHeight="1" x14ac:dyDescent="0.35">
      <c r="A2288" s="22" t="s">
        <v>11992</v>
      </c>
      <c r="B2288" s="22" t="s">
        <v>12003</v>
      </c>
      <c r="C2288" s="57" t="s">
        <v>11993</v>
      </c>
    </row>
    <row r="2289" spans="1:3" ht="19" customHeight="1" x14ac:dyDescent="0.35">
      <c r="A2289" s="22" t="s">
        <v>2212</v>
      </c>
      <c r="B2289" s="22" t="s">
        <v>10051</v>
      </c>
      <c r="C2289" s="30" t="s">
        <v>5993</v>
      </c>
    </row>
    <row r="2290" spans="1:3" ht="19" customHeight="1" x14ac:dyDescent="0.35">
      <c r="A2290" s="22" t="s">
        <v>2630</v>
      </c>
      <c r="B2290" s="22" t="s">
        <v>3158</v>
      </c>
      <c r="C2290" s="30" t="s">
        <v>5994</v>
      </c>
    </row>
    <row r="2291" spans="1:3" ht="19" customHeight="1" x14ac:dyDescent="0.35">
      <c r="A2291" s="22" t="s">
        <v>6743</v>
      </c>
      <c r="B2291" s="22" t="s">
        <v>6744</v>
      </c>
      <c r="C2291" s="30" t="s">
        <v>6742</v>
      </c>
    </row>
    <row r="2292" spans="1:3" ht="19" customHeight="1" x14ac:dyDescent="0.35">
      <c r="A2292" s="22" t="s">
        <v>2631</v>
      </c>
      <c r="B2292" s="22" t="s">
        <v>8239</v>
      </c>
      <c r="C2292" s="30" t="s">
        <v>3807</v>
      </c>
    </row>
    <row r="2293" spans="1:3" ht="19" customHeight="1" x14ac:dyDescent="0.35">
      <c r="A2293" s="22" t="s">
        <v>2633</v>
      </c>
      <c r="B2293" s="22" t="s">
        <v>4803</v>
      </c>
      <c r="C2293" s="30" t="s">
        <v>3809</v>
      </c>
    </row>
    <row r="2294" spans="1:3" ht="19" customHeight="1" x14ac:dyDescent="0.35">
      <c r="A2294" s="22" t="s">
        <v>2634</v>
      </c>
      <c r="B2294" s="22" t="s">
        <v>2635</v>
      </c>
      <c r="C2294" s="30" t="s">
        <v>3810</v>
      </c>
    </row>
    <row r="2295" spans="1:3" ht="19" customHeight="1" x14ac:dyDescent="0.35">
      <c r="A2295" s="22" t="s">
        <v>1226</v>
      </c>
      <c r="B2295" s="22" t="s">
        <v>1227</v>
      </c>
      <c r="C2295" s="30" t="s">
        <v>3811</v>
      </c>
    </row>
    <row r="2296" spans="1:3" ht="19" customHeight="1" x14ac:dyDescent="0.35">
      <c r="A2296" s="22" t="s">
        <v>5017</v>
      </c>
      <c r="B2296" s="22" t="s">
        <v>10833</v>
      </c>
      <c r="C2296" s="30" t="s">
        <v>5043</v>
      </c>
    </row>
    <row r="2297" spans="1:3" ht="19" customHeight="1" x14ac:dyDescent="0.35">
      <c r="A2297" s="32" t="s">
        <v>1978</v>
      </c>
      <c r="B2297" s="32"/>
    </row>
    <row r="2298" spans="1:3" ht="19" customHeight="1" x14ac:dyDescent="0.35">
      <c r="A2298" s="22" t="s">
        <v>656</v>
      </c>
      <c r="B2298" s="22" t="s">
        <v>4804</v>
      </c>
      <c r="C2298" s="30" t="s">
        <v>5995</v>
      </c>
    </row>
    <row r="2299" spans="1:3" ht="19" customHeight="1" x14ac:dyDescent="0.35">
      <c r="A2299" s="22" t="s">
        <v>1981</v>
      </c>
      <c r="B2299" s="22" t="s">
        <v>3820</v>
      </c>
      <c r="C2299" s="30" t="s">
        <v>3819</v>
      </c>
    </row>
    <row r="2300" spans="1:3" ht="19" customHeight="1" x14ac:dyDescent="0.35">
      <c r="A2300" s="22" t="s">
        <v>5254</v>
      </c>
      <c r="B2300" s="22" t="s">
        <v>10686</v>
      </c>
      <c r="C2300" s="30" t="s">
        <v>5253</v>
      </c>
    </row>
    <row r="2301" spans="1:3" ht="19" customHeight="1" x14ac:dyDescent="0.35">
      <c r="A2301" s="22" t="s">
        <v>2632</v>
      </c>
      <c r="B2301" s="22" t="s">
        <v>7826</v>
      </c>
      <c r="C2301" s="30" t="s">
        <v>3808</v>
      </c>
    </row>
    <row r="2302" spans="1:3" ht="19" customHeight="1" x14ac:dyDescent="0.35">
      <c r="A2302" s="22" t="s">
        <v>1982</v>
      </c>
      <c r="B2302" s="22" t="s">
        <v>4287</v>
      </c>
      <c r="C2302" s="30" t="s">
        <v>3821</v>
      </c>
    </row>
    <row r="2303" spans="1:3" ht="19" customHeight="1" x14ac:dyDescent="0.35">
      <c r="A2303" s="32" t="s">
        <v>1983</v>
      </c>
      <c r="B2303" s="32"/>
    </row>
    <row r="2304" spans="1:3" ht="19" customHeight="1" x14ac:dyDescent="0.35">
      <c r="A2304" s="22" t="s">
        <v>1984</v>
      </c>
      <c r="B2304" s="22" t="s">
        <v>1985</v>
      </c>
      <c r="C2304" s="30" t="s">
        <v>3822</v>
      </c>
    </row>
    <row r="2305" spans="1:3" ht="19" customHeight="1" x14ac:dyDescent="0.35">
      <c r="A2305" s="22" t="s">
        <v>1986</v>
      </c>
      <c r="B2305" s="22" t="s">
        <v>1987</v>
      </c>
      <c r="C2305" s="30" t="s">
        <v>3823</v>
      </c>
    </row>
    <row r="2306" spans="1:3" ht="19" customHeight="1" x14ac:dyDescent="0.35">
      <c r="A2306" s="22" t="s">
        <v>2071</v>
      </c>
      <c r="B2306" s="22" t="s">
        <v>7834</v>
      </c>
      <c r="C2306" s="30" t="s">
        <v>5996</v>
      </c>
    </row>
    <row r="2307" spans="1:3" ht="19" customHeight="1" x14ac:dyDescent="0.35">
      <c r="A2307" s="22" t="s">
        <v>1988</v>
      </c>
      <c r="B2307" s="22" t="s">
        <v>402</v>
      </c>
      <c r="C2307" s="30" t="s">
        <v>3824</v>
      </c>
    </row>
    <row r="2308" spans="1:3" ht="19" customHeight="1" x14ac:dyDescent="0.35">
      <c r="A2308" s="22" t="s">
        <v>403</v>
      </c>
      <c r="B2308" s="22" t="s">
        <v>4470</v>
      </c>
      <c r="C2308" s="30" t="s">
        <v>3825</v>
      </c>
    </row>
    <row r="2309" spans="1:3" ht="19" customHeight="1" x14ac:dyDescent="0.35">
      <c r="A2309" s="22" t="s">
        <v>4835</v>
      </c>
      <c r="B2309" s="22" t="s">
        <v>11597</v>
      </c>
      <c r="C2309" s="30" t="s">
        <v>5997</v>
      </c>
    </row>
    <row r="2310" spans="1:3" ht="19" customHeight="1" x14ac:dyDescent="0.35">
      <c r="A2310" s="22" t="s">
        <v>1747</v>
      </c>
      <c r="B2310" s="22" t="s">
        <v>4722</v>
      </c>
      <c r="C2310" s="30" t="s">
        <v>3610</v>
      </c>
    </row>
    <row r="2311" spans="1:3" ht="19" customHeight="1" x14ac:dyDescent="0.35">
      <c r="A2311" s="22" t="s">
        <v>404</v>
      </c>
      <c r="B2311" s="22" t="s">
        <v>3826</v>
      </c>
      <c r="C2311" s="30" t="s">
        <v>3827</v>
      </c>
    </row>
    <row r="2312" spans="1:3" ht="19" customHeight="1" x14ac:dyDescent="0.35">
      <c r="A2312" s="32" t="s">
        <v>407</v>
      </c>
      <c r="B2312" s="32"/>
    </row>
    <row r="2313" spans="1:3" ht="19" customHeight="1" x14ac:dyDescent="0.35">
      <c r="A2313" s="22" t="s">
        <v>408</v>
      </c>
      <c r="B2313" s="22" t="s">
        <v>409</v>
      </c>
      <c r="C2313" s="30" t="s">
        <v>3831</v>
      </c>
    </row>
    <row r="2314" spans="1:3" ht="19" customHeight="1" x14ac:dyDescent="0.35">
      <c r="A2314" s="22" t="s">
        <v>7832</v>
      </c>
      <c r="B2314" s="22" t="s">
        <v>7831</v>
      </c>
      <c r="C2314" s="30" t="s">
        <v>3832</v>
      </c>
    </row>
    <row r="2315" spans="1:3" ht="19" customHeight="1" x14ac:dyDescent="0.35">
      <c r="A2315" s="22" t="s">
        <v>599</v>
      </c>
      <c r="B2315" s="22" t="s">
        <v>8868</v>
      </c>
      <c r="C2315" s="30" t="s">
        <v>8589</v>
      </c>
    </row>
    <row r="2316" spans="1:3" ht="19" customHeight="1" x14ac:dyDescent="0.35">
      <c r="A2316" s="22" t="s">
        <v>7078</v>
      </c>
      <c r="B2316" s="22" t="s">
        <v>8743</v>
      </c>
      <c r="C2316" s="30" t="s">
        <v>7271</v>
      </c>
    </row>
    <row r="2317" spans="1:3" ht="19" customHeight="1" x14ac:dyDescent="0.35">
      <c r="A2317" s="22" t="s">
        <v>410</v>
      </c>
      <c r="B2317" s="22" t="s">
        <v>3833</v>
      </c>
      <c r="C2317" s="30" t="s">
        <v>5998</v>
      </c>
    </row>
    <row r="2318" spans="1:3" ht="19" customHeight="1" x14ac:dyDescent="0.35">
      <c r="A2318" s="22" t="s">
        <v>411</v>
      </c>
      <c r="B2318" s="22" t="s">
        <v>3834</v>
      </c>
      <c r="C2318" s="30" t="s">
        <v>9721</v>
      </c>
    </row>
    <row r="2319" spans="1:3" ht="19" customHeight="1" x14ac:dyDescent="0.35">
      <c r="A2319" s="22" t="s">
        <v>412</v>
      </c>
      <c r="B2319" s="22" t="s">
        <v>3835</v>
      </c>
      <c r="C2319" s="30" t="s">
        <v>3836</v>
      </c>
    </row>
    <row r="2320" spans="1:3" ht="19" customHeight="1" x14ac:dyDescent="0.35">
      <c r="A2320" s="22" t="s">
        <v>413</v>
      </c>
      <c r="B2320" s="22" t="s">
        <v>7833</v>
      </c>
      <c r="C2320" s="30" t="s">
        <v>5999</v>
      </c>
    </row>
    <row r="2321" spans="1:4" ht="19" customHeight="1" x14ac:dyDescent="0.35">
      <c r="A2321" s="22" t="s">
        <v>4906</v>
      </c>
      <c r="B2321" s="22" t="s">
        <v>4922</v>
      </c>
      <c r="C2321" s="30" t="s">
        <v>4921</v>
      </c>
    </row>
    <row r="2322" spans="1:4" ht="19" customHeight="1" x14ac:dyDescent="0.35">
      <c r="A2322" s="22" t="s">
        <v>414</v>
      </c>
      <c r="B2322" s="22" t="s">
        <v>415</v>
      </c>
      <c r="C2322" s="30" t="s">
        <v>3837</v>
      </c>
    </row>
    <row r="2323" spans="1:4" ht="19" customHeight="1" x14ac:dyDescent="0.35">
      <c r="A2323" s="22" t="s">
        <v>1482</v>
      </c>
      <c r="B2323" s="22" t="s">
        <v>4547</v>
      </c>
      <c r="C2323" s="30" t="s">
        <v>3036</v>
      </c>
    </row>
    <row r="2324" spans="1:4" ht="19" customHeight="1" x14ac:dyDescent="0.35">
      <c r="A2324" s="22" t="s">
        <v>366</v>
      </c>
      <c r="B2324" s="22" t="s">
        <v>4284</v>
      </c>
      <c r="C2324" s="30" t="s">
        <v>2856</v>
      </c>
    </row>
    <row r="2325" spans="1:4" ht="19" customHeight="1" x14ac:dyDescent="0.35">
      <c r="A2325" s="22" t="s">
        <v>367</v>
      </c>
      <c r="B2325" s="22" t="s">
        <v>4285</v>
      </c>
      <c r="C2325" s="30" t="s">
        <v>2857</v>
      </c>
    </row>
    <row r="2326" spans="1:4" ht="19" customHeight="1" x14ac:dyDescent="0.35">
      <c r="A2326" s="22" t="s">
        <v>416</v>
      </c>
      <c r="B2326" s="22" t="s">
        <v>11487</v>
      </c>
      <c r="C2326" s="30" t="s">
        <v>3838</v>
      </c>
    </row>
    <row r="2327" spans="1:4" ht="19" customHeight="1" x14ac:dyDescent="0.35">
      <c r="A2327" s="22" t="s">
        <v>2325</v>
      </c>
      <c r="B2327" s="22" t="s">
        <v>4471</v>
      </c>
      <c r="C2327" s="30" t="s">
        <v>3886</v>
      </c>
    </row>
    <row r="2328" spans="1:4" ht="19" customHeight="1" x14ac:dyDescent="0.35">
      <c r="A2328" s="22" t="s">
        <v>417</v>
      </c>
      <c r="B2328" s="22" t="s">
        <v>6202</v>
      </c>
      <c r="C2328" s="30" t="s">
        <v>3839</v>
      </c>
    </row>
    <row r="2329" spans="1:4" ht="19" customHeight="1" x14ac:dyDescent="0.35">
      <c r="A2329" s="22" t="s">
        <v>3841</v>
      </c>
      <c r="B2329" s="22" t="s">
        <v>418</v>
      </c>
      <c r="C2329" s="30" t="s">
        <v>3840</v>
      </c>
    </row>
    <row r="2330" spans="1:4" ht="19" customHeight="1" x14ac:dyDescent="0.35">
      <c r="A2330" s="22" t="s">
        <v>419</v>
      </c>
      <c r="B2330" s="22" t="s">
        <v>420</v>
      </c>
      <c r="C2330" s="30" t="s">
        <v>3842</v>
      </c>
    </row>
    <row r="2331" spans="1:4" ht="19" customHeight="1" x14ac:dyDescent="0.35">
      <c r="A2331" s="32" t="s">
        <v>421</v>
      </c>
      <c r="B2331" s="32"/>
    </row>
    <row r="2332" spans="1:4" ht="19" customHeight="1" x14ac:dyDescent="0.35">
      <c r="A2332" s="22" t="s">
        <v>422</v>
      </c>
      <c r="B2332" s="22" t="s">
        <v>11083</v>
      </c>
      <c r="C2332" s="30" t="s">
        <v>3843</v>
      </c>
    </row>
    <row r="2333" spans="1:4" ht="19" customHeight="1" x14ac:dyDescent="0.35">
      <c r="A2333" s="22" t="s">
        <v>329</v>
      </c>
      <c r="B2333" s="22" t="s">
        <v>330</v>
      </c>
      <c r="C2333" s="30" t="s">
        <v>3529</v>
      </c>
    </row>
    <row r="2334" spans="1:4" ht="19" customHeight="1" x14ac:dyDescent="0.35">
      <c r="A2334" s="22" t="s">
        <v>424</v>
      </c>
      <c r="B2334" s="22" t="s">
        <v>7298</v>
      </c>
      <c r="C2334" s="30" t="s">
        <v>6000</v>
      </c>
      <c r="D2334" s="30" t="s">
        <v>3846</v>
      </c>
    </row>
    <row r="2335" spans="1:4" ht="19" customHeight="1" x14ac:dyDescent="0.35">
      <c r="A2335" s="22" t="s">
        <v>425</v>
      </c>
      <c r="B2335" s="22" t="s">
        <v>7646</v>
      </c>
      <c r="C2335" s="30" t="s">
        <v>3847</v>
      </c>
    </row>
    <row r="2336" spans="1:4" ht="19" customHeight="1" x14ac:dyDescent="0.35">
      <c r="A2336" s="22" t="s">
        <v>426</v>
      </c>
      <c r="B2336" s="22" t="s">
        <v>7093</v>
      </c>
      <c r="C2336" s="30" t="s">
        <v>7092</v>
      </c>
    </row>
    <row r="2337" spans="1:4" ht="19" customHeight="1" x14ac:dyDescent="0.35">
      <c r="A2337" s="22" t="s">
        <v>2186</v>
      </c>
      <c r="B2337" s="22" t="s">
        <v>4524</v>
      </c>
      <c r="C2337" s="30" t="s">
        <v>3783</v>
      </c>
    </row>
    <row r="2338" spans="1:4" ht="19" customHeight="1" x14ac:dyDescent="0.35">
      <c r="A2338" s="32" t="s">
        <v>427</v>
      </c>
      <c r="B2338" s="32"/>
    </row>
    <row r="2339" spans="1:4" ht="19" customHeight="1" x14ac:dyDescent="0.35">
      <c r="A2339" s="22" t="s">
        <v>428</v>
      </c>
      <c r="B2339" s="22" t="s">
        <v>7701</v>
      </c>
      <c r="C2339" s="30" t="s">
        <v>3848</v>
      </c>
    </row>
    <row r="2340" spans="1:4" ht="19" customHeight="1" x14ac:dyDescent="0.35">
      <c r="A2340" s="22" t="s">
        <v>2274</v>
      </c>
      <c r="B2340" s="22" t="s">
        <v>9464</v>
      </c>
      <c r="C2340" s="30" t="s">
        <v>6001</v>
      </c>
    </row>
    <row r="2341" spans="1:4" ht="19" customHeight="1" x14ac:dyDescent="0.35">
      <c r="A2341" s="22" t="s">
        <v>1785</v>
      </c>
      <c r="B2341" s="22" t="s">
        <v>7952</v>
      </c>
      <c r="C2341" s="30" t="s">
        <v>3850</v>
      </c>
    </row>
    <row r="2342" spans="1:4" ht="19" customHeight="1" x14ac:dyDescent="0.35">
      <c r="A2342" s="22" t="s">
        <v>7687</v>
      </c>
      <c r="B2342" s="22" t="s">
        <v>11609</v>
      </c>
      <c r="C2342" s="30" t="s">
        <v>6922</v>
      </c>
      <c r="D2342" s="30" t="s">
        <v>6921</v>
      </c>
    </row>
    <row r="2343" spans="1:4" ht="19" customHeight="1" x14ac:dyDescent="0.35">
      <c r="A2343" s="22" t="s">
        <v>1786</v>
      </c>
      <c r="B2343" s="22" t="s">
        <v>1787</v>
      </c>
      <c r="C2343" s="30" t="s">
        <v>3851</v>
      </c>
    </row>
    <row r="2344" spans="1:4" ht="19" customHeight="1" x14ac:dyDescent="0.35">
      <c r="A2344" s="22" t="s">
        <v>12005</v>
      </c>
      <c r="B2344" s="22" t="s">
        <v>12007</v>
      </c>
      <c r="C2344" s="6" t="s">
        <v>12006</v>
      </c>
    </row>
    <row r="2345" spans="1:4" ht="19" customHeight="1" x14ac:dyDescent="0.35">
      <c r="A2345" s="22" t="s">
        <v>1790</v>
      </c>
      <c r="B2345" s="22" t="s">
        <v>8286</v>
      </c>
      <c r="C2345" s="30" t="s">
        <v>3853</v>
      </c>
    </row>
    <row r="2346" spans="1:4" ht="19" customHeight="1" x14ac:dyDescent="0.35">
      <c r="A2346" s="22" t="s">
        <v>6788</v>
      </c>
      <c r="B2346" s="22" t="s">
        <v>8245</v>
      </c>
      <c r="C2346" s="30" t="s">
        <v>6721</v>
      </c>
    </row>
    <row r="2347" spans="1:4" ht="19" customHeight="1" x14ac:dyDescent="0.35">
      <c r="A2347" s="32" t="s">
        <v>1791</v>
      </c>
      <c r="B2347" s="32"/>
    </row>
    <row r="2348" spans="1:4" ht="19" customHeight="1" x14ac:dyDescent="0.35">
      <c r="A2348" s="22" t="s">
        <v>1792</v>
      </c>
      <c r="B2348" s="22" t="s">
        <v>1793</v>
      </c>
      <c r="C2348" s="30" t="s">
        <v>3858</v>
      </c>
    </row>
    <row r="2349" spans="1:4" ht="19" customHeight="1" x14ac:dyDescent="0.35">
      <c r="A2349" s="22" t="s">
        <v>2056</v>
      </c>
      <c r="B2349" s="22" t="s">
        <v>3857</v>
      </c>
      <c r="C2349" s="30" t="s">
        <v>6002</v>
      </c>
    </row>
    <row r="2350" spans="1:4" ht="19" customHeight="1" x14ac:dyDescent="0.35">
      <c r="A2350" s="22" t="s">
        <v>3860</v>
      </c>
      <c r="B2350" s="22" t="s">
        <v>3861</v>
      </c>
      <c r="C2350" s="30" t="s">
        <v>3859</v>
      </c>
    </row>
    <row r="2351" spans="1:4" ht="19" customHeight="1" x14ac:dyDescent="0.35">
      <c r="A2351" s="22" t="s">
        <v>1794</v>
      </c>
      <c r="B2351" s="22" t="s">
        <v>1795</v>
      </c>
      <c r="C2351" s="30" t="s">
        <v>3862</v>
      </c>
    </row>
    <row r="2352" spans="1:4" ht="19" customHeight="1" x14ac:dyDescent="0.35">
      <c r="A2352" s="22" t="s">
        <v>1796</v>
      </c>
      <c r="B2352" s="22" t="s">
        <v>3864</v>
      </c>
      <c r="C2352" s="30" t="s">
        <v>3863</v>
      </c>
    </row>
    <row r="2353" spans="1:4" ht="19" customHeight="1" x14ac:dyDescent="0.35">
      <c r="A2353" s="22" t="s">
        <v>1797</v>
      </c>
      <c r="B2353" s="22" t="s">
        <v>6284</v>
      </c>
      <c r="C2353" s="30" t="s">
        <v>3865</v>
      </c>
    </row>
    <row r="2354" spans="1:4" ht="19" customHeight="1" x14ac:dyDescent="0.35">
      <c r="A2354" s="22" t="s">
        <v>1798</v>
      </c>
      <c r="B2354" s="22" t="s">
        <v>8042</v>
      </c>
      <c r="C2354" s="30" t="s">
        <v>3866</v>
      </c>
    </row>
    <row r="2355" spans="1:4" ht="19" customHeight="1" x14ac:dyDescent="0.35">
      <c r="A2355" s="22" t="s">
        <v>6094</v>
      </c>
      <c r="B2355" s="22" t="s">
        <v>10957</v>
      </c>
      <c r="C2355" s="30" t="s">
        <v>6093</v>
      </c>
    </row>
    <row r="2356" spans="1:4" ht="19" customHeight="1" x14ac:dyDescent="0.35">
      <c r="A2356" s="22" t="s">
        <v>7817</v>
      </c>
      <c r="B2356" s="55" t="s">
        <v>7818</v>
      </c>
      <c r="C2356" s="30" t="s">
        <v>7816</v>
      </c>
    </row>
    <row r="2357" spans="1:4" ht="19" customHeight="1" x14ac:dyDescent="0.35">
      <c r="A2357" s="22" t="s">
        <v>1799</v>
      </c>
      <c r="B2357" s="22" t="s">
        <v>7841</v>
      </c>
      <c r="C2357" s="30" t="s">
        <v>6003</v>
      </c>
    </row>
    <row r="2358" spans="1:4" ht="19" customHeight="1" x14ac:dyDescent="0.35">
      <c r="A2358" s="22" t="s">
        <v>8583</v>
      </c>
      <c r="B2358" s="22" t="s">
        <v>8585</v>
      </c>
      <c r="C2358" s="30" t="s">
        <v>8584</v>
      </c>
    </row>
    <row r="2359" spans="1:4" ht="19" customHeight="1" x14ac:dyDescent="0.35">
      <c r="A2359" s="22" t="s">
        <v>2488</v>
      </c>
      <c r="B2359" s="22" t="s">
        <v>3138</v>
      </c>
      <c r="C2359" s="30" t="s">
        <v>3137</v>
      </c>
    </row>
    <row r="2360" spans="1:4" ht="19" customHeight="1" x14ac:dyDescent="0.35">
      <c r="A2360" s="22" t="s">
        <v>1800</v>
      </c>
      <c r="B2360" s="22" t="s">
        <v>4781</v>
      </c>
      <c r="C2360" s="30" t="s">
        <v>3867</v>
      </c>
    </row>
    <row r="2361" spans="1:4" ht="19" customHeight="1" x14ac:dyDescent="0.35">
      <c r="A2361" s="22" t="s">
        <v>5009</v>
      </c>
      <c r="B2361" s="22" t="s">
        <v>11735</v>
      </c>
      <c r="C2361" s="30" t="s">
        <v>5008</v>
      </c>
      <c r="D2361" s="30" t="s">
        <v>8552</v>
      </c>
    </row>
    <row r="2362" spans="1:4" ht="19" customHeight="1" x14ac:dyDescent="0.35">
      <c r="A2362" s="22" t="s">
        <v>1801</v>
      </c>
      <c r="B2362" s="22" t="s">
        <v>1802</v>
      </c>
      <c r="C2362" s="30" t="s">
        <v>3868</v>
      </c>
    </row>
    <row r="2363" spans="1:4" ht="19" customHeight="1" x14ac:dyDescent="0.35">
      <c r="A2363" s="22" t="s">
        <v>1803</v>
      </c>
      <c r="B2363" s="22" t="s">
        <v>4361</v>
      </c>
      <c r="C2363" s="30" t="s">
        <v>3869</v>
      </c>
    </row>
    <row r="2364" spans="1:4" ht="19" customHeight="1" x14ac:dyDescent="0.35">
      <c r="A2364" s="22" t="s">
        <v>1804</v>
      </c>
      <c r="B2364" s="22" t="s">
        <v>1805</v>
      </c>
      <c r="C2364" s="30" t="s">
        <v>3870</v>
      </c>
    </row>
    <row r="2365" spans="1:4" ht="19" customHeight="1" x14ac:dyDescent="0.35">
      <c r="A2365" s="22" t="s">
        <v>1806</v>
      </c>
      <c r="B2365" s="22" t="s">
        <v>1807</v>
      </c>
      <c r="C2365" s="30" t="s">
        <v>3871</v>
      </c>
    </row>
    <row r="2366" spans="1:4" ht="19" customHeight="1" x14ac:dyDescent="0.35">
      <c r="A2366" s="22" t="s">
        <v>1808</v>
      </c>
      <c r="B2366" s="22" t="s">
        <v>1809</v>
      </c>
      <c r="C2366" s="30" t="s">
        <v>3872</v>
      </c>
    </row>
    <row r="2367" spans="1:4" ht="19" customHeight="1" x14ac:dyDescent="0.35">
      <c r="A2367" s="22" t="s">
        <v>1810</v>
      </c>
      <c r="B2367" s="22" t="s">
        <v>1811</v>
      </c>
      <c r="C2367" s="30" t="s">
        <v>3873</v>
      </c>
    </row>
    <row r="2368" spans="1:4" ht="19" customHeight="1" x14ac:dyDescent="0.35">
      <c r="A2368" s="22" t="s">
        <v>1812</v>
      </c>
      <c r="B2368" s="22" t="s">
        <v>1813</v>
      </c>
      <c r="C2368" s="30" t="s">
        <v>3874</v>
      </c>
    </row>
    <row r="2369" spans="1:35" ht="19" customHeight="1" x14ac:dyDescent="0.35">
      <c r="A2369" s="22" t="s">
        <v>1814</v>
      </c>
      <c r="B2369" s="22" t="s">
        <v>7842</v>
      </c>
      <c r="C2369" s="30" t="s">
        <v>3875</v>
      </c>
    </row>
    <row r="2370" spans="1:35" s="28" customFormat="1" ht="19" customHeight="1" x14ac:dyDescent="0.35">
      <c r="A2370" s="28" t="s">
        <v>8576</v>
      </c>
      <c r="B2370" s="28" t="s">
        <v>9468</v>
      </c>
      <c r="C2370" s="80" t="s">
        <v>8575</v>
      </c>
      <c r="D2370" s="79"/>
      <c r="E2370" s="79"/>
      <c r="F2370" s="79"/>
      <c r="I2370" s="79"/>
      <c r="J2370" s="79"/>
      <c r="K2370" s="79"/>
      <c r="L2370" s="79"/>
      <c r="M2370" s="79"/>
      <c r="N2370" s="79"/>
      <c r="O2370" s="79"/>
      <c r="Q2370" s="79"/>
      <c r="R2370" s="79"/>
      <c r="S2370" s="79"/>
      <c r="T2370" s="79"/>
      <c r="U2370" s="79"/>
      <c r="V2370" s="79"/>
      <c r="W2370" s="79"/>
      <c r="X2370" s="79"/>
      <c r="Y2370" s="79"/>
      <c r="Z2370" s="79"/>
      <c r="AI2370" s="79"/>
    </row>
    <row r="2371" spans="1:35" ht="19" customHeight="1" x14ac:dyDescent="0.35">
      <c r="A2371" s="22" t="s">
        <v>1815</v>
      </c>
      <c r="B2371" s="22" t="s">
        <v>3877</v>
      </c>
      <c r="C2371" s="30" t="s">
        <v>3876</v>
      </c>
    </row>
    <row r="2372" spans="1:35" ht="19" customHeight="1" x14ac:dyDescent="0.35">
      <c r="A2372" s="22" t="s">
        <v>1818</v>
      </c>
      <c r="B2372" s="22" t="s">
        <v>3880</v>
      </c>
      <c r="C2372" s="30" t="s">
        <v>3879</v>
      </c>
    </row>
    <row r="2373" spans="1:35" ht="19" customHeight="1" x14ac:dyDescent="0.35">
      <c r="A2373" s="22" t="s">
        <v>6097</v>
      </c>
      <c r="B2373" s="22" t="s">
        <v>6098</v>
      </c>
      <c r="C2373" s="30" t="s">
        <v>6096</v>
      </c>
    </row>
    <row r="2374" spans="1:35" ht="19" customHeight="1" x14ac:dyDescent="0.35">
      <c r="A2374" s="22" t="s">
        <v>1819</v>
      </c>
      <c r="B2374" s="22" t="s">
        <v>4912</v>
      </c>
      <c r="C2374" s="30" t="s">
        <v>3881</v>
      </c>
    </row>
    <row r="2375" spans="1:35" ht="19" customHeight="1" x14ac:dyDescent="0.35">
      <c r="A2375" s="22" t="s">
        <v>1820</v>
      </c>
      <c r="B2375" s="22" t="s">
        <v>3883</v>
      </c>
      <c r="C2375" s="30" t="s">
        <v>3882</v>
      </c>
    </row>
    <row r="2376" spans="1:35" ht="19" customHeight="1" x14ac:dyDescent="0.35">
      <c r="A2376" s="22" t="s">
        <v>1821</v>
      </c>
      <c r="B2376" s="22" t="s">
        <v>6841</v>
      </c>
      <c r="C2376" s="30" t="s">
        <v>3884</v>
      </c>
    </row>
    <row r="2377" spans="1:35" ht="19" customHeight="1" x14ac:dyDescent="0.35">
      <c r="A2377" s="22" t="s">
        <v>2326</v>
      </c>
      <c r="B2377" s="22" t="s">
        <v>2327</v>
      </c>
      <c r="C2377" s="30" t="s">
        <v>3887</v>
      </c>
    </row>
    <row r="2378" spans="1:35" ht="19" customHeight="1" x14ac:dyDescent="0.35">
      <c r="A2378" s="22" t="s">
        <v>350</v>
      </c>
      <c r="B2378" s="22" t="s">
        <v>4557</v>
      </c>
      <c r="C2378" s="30" t="s">
        <v>6004</v>
      </c>
    </row>
    <row r="2379" spans="1:35" ht="19" customHeight="1" x14ac:dyDescent="0.35">
      <c r="A2379" s="22" t="s">
        <v>8671</v>
      </c>
      <c r="B2379" s="22" t="s">
        <v>11488</v>
      </c>
      <c r="C2379" s="30" t="s">
        <v>8683</v>
      </c>
    </row>
    <row r="2380" spans="1:35" ht="19" customHeight="1" x14ac:dyDescent="0.35">
      <c r="A2380" s="22" t="s">
        <v>2328</v>
      </c>
      <c r="B2380" s="22" t="s">
        <v>2329</v>
      </c>
      <c r="C2380" s="30" t="s">
        <v>3888</v>
      </c>
    </row>
    <row r="2381" spans="1:35" ht="19" customHeight="1" x14ac:dyDescent="0.35">
      <c r="A2381" s="22" t="s">
        <v>4509</v>
      </c>
      <c r="B2381" s="22" t="s">
        <v>4508</v>
      </c>
      <c r="C2381" s="30" t="s">
        <v>4510</v>
      </c>
    </row>
    <row r="2382" spans="1:35" ht="19" customHeight="1" x14ac:dyDescent="0.35">
      <c r="A2382" s="22" t="s">
        <v>2332</v>
      </c>
      <c r="B2382" s="22" t="s">
        <v>3892</v>
      </c>
      <c r="C2382" s="30" t="s">
        <v>3891</v>
      </c>
    </row>
    <row r="2383" spans="1:35" ht="19" customHeight="1" x14ac:dyDescent="0.35">
      <c r="A2383" s="32" t="s">
        <v>2336</v>
      </c>
      <c r="B2383" s="32"/>
    </row>
    <row r="2384" spans="1:35" ht="19" customHeight="1" x14ac:dyDescent="0.35">
      <c r="A2384" s="22" t="s">
        <v>1890</v>
      </c>
      <c r="B2384" s="22" t="s">
        <v>7835</v>
      </c>
      <c r="C2384" s="30" t="s">
        <v>3746</v>
      </c>
    </row>
    <row r="2385" spans="1:3" ht="19" customHeight="1" x14ac:dyDescent="0.35">
      <c r="A2385" s="22" t="s">
        <v>1891</v>
      </c>
      <c r="B2385" s="22" t="s">
        <v>3748</v>
      </c>
      <c r="C2385" s="30" t="s">
        <v>3747</v>
      </c>
    </row>
    <row r="2386" spans="1:3" ht="19" customHeight="1" x14ac:dyDescent="0.35">
      <c r="A2386" s="22" t="s">
        <v>4898</v>
      </c>
      <c r="B2386" s="22" t="s">
        <v>4986</v>
      </c>
      <c r="C2386" s="30" t="s">
        <v>4930</v>
      </c>
    </row>
    <row r="2387" spans="1:3" ht="19" customHeight="1" x14ac:dyDescent="0.35">
      <c r="A2387" s="22" t="s">
        <v>2744</v>
      </c>
      <c r="B2387" s="22" t="s">
        <v>4784</v>
      </c>
      <c r="C2387" s="30" t="s">
        <v>3897</v>
      </c>
    </row>
    <row r="2388" spans="1:3" ht="19" customHeight="1" x14ac:dyDescent="0.35">
      <c r="A2388" s="22" t="s">
        <v>2337</v>
      </c>
      <c r="B2388" s="22" t="s">
        <v>2338</v>
      </c>
      <c r="C2388" s="30" t="s">
        <v>3898</v>
      </c>
    </row>
    <row r="2389" spans="1:3" ht="19" customHeight="1" x14ac:dyDescent="0.35">
      <c r="A2389" s="22" t="s">
        <v>6119</v>
      </c>
      <c r="B2389" s="22" t="s">
        <v>8069</v>
      </c>
      <c r="C2389" s="30" t="s">
        <v>6118</v>
      </c>
    </row>
    <row r="2390" spans="1:3" ht="19" customHeight="1" x14ac:dyDescent="0.35">
      <c r="A2390" s="22" t="s">
        <v>1283</v>
      </c>
      <c r="B2390" s="22" t="s">
        <v>1284</v>
      </c>
      <c r="C2390" s="30" t="s">
        <v>3422</v>
      </c>
    </row>
    <row r="2391" spans="1:3" ht="19" customHeight="1" x14ac:dyDescent="0.35">
      <c r="A2391" s="22" t="s">
        <v>1285</v>
      </c>
      <c r="B2391" s="22" t="s">
        <v>8800</v>
      </c>
      <c r="C2391" s="30" t="s">
        <v>3423</v>
      </c>
    </row>
    <row r="2392" spans="1:3" ht="19" customHeight="1" x14ac:dyDescent="0.35">
      <c r="A2392" s="22" t="s">
        <v>6311</v>
      </c>
      <c r="B2392" s="22" t="s">
        <v>6312</v>
      </c>
      <c r="C2392" s="30" t="s">
        <v>6310</v>
      </c>
    </row>
    <row r="2393" spans="1:3" ht="19" customHeight="1" x14ac:dyDescent="0.35">
      <c r="A2393" s="22" t="s">
        <v>2339</v>
      </c>
      <c r="B2393" s="22" t="s">
        <v>498</v>
      </c>
      <c r="C2393" s="30" t="s">
        <v>3899</v>
      </c>
    </row>
    <row r="2394" spans="1:3" ht="19" customHeight="1" x14ac:dyDescent="0.35">
      <c r="A2394" s="22" t="s">
        <v>499</v>
      </c>
      <c r="B2394" s="22" t="s">
        <v>500</v>
      </c>
      <c r="C2394" s="30" t="s">
        <v>3900</v>
      </c>
    </row>
    <row r="2395" spans="1:3" ht="19" customHeight="1" x14ac:dyDescent="0.35">
      <c r="A2395" s="22" t="s">
        <v>501</v>
      </c>
      <c r="B2395" s="22" t="s">
        <v>502</v>
      </c>
      <c r="C2395" s="30" t="s">
        <v>3901</v>
      </c>
    </row>
    <row r="2396" spans="1:3" ht="19" customHeight="1" x14ac:dyDescent="0.35">
      <c r="A2396" s="22" t="s">
        <v>2719</v>
      </c>
      <c r="B2396" s="22" t="s">
        <v>3903</v>
      </c>
      <c r="C2396" s="30" t="s">
        <v>3902</v>
      </c>
    </row>
    <row r="2397" spans="1:3" ht="19" customHeight="1" x14ac:dyDescent="0.35">
      <c r="A2397" s="22" t="s">
        <v>3905</v>
      </c>
      <c r="B2397" s="22" t="s">
        <v>4362</v>
      </c>
      <c r="C2397" s="30" t="s">
        <v>3904</v>
      </c>
    </row>
    <row r="2398" spans="1:3" ht="19" customHeight="1" x14ac:dyDescent="0.35">
      <c r="A2398" s="22" t="s">
        <v>6781</v>
      </c>
      <c r="B2398" s="22" t="s">
        <v>6780</v>
      </c>
      <c r="C2398" s="30" t="s">
        <v>5000</v>
      </c>
    </row>
    <row r="2399" spans="1:3" ht="19" customHeight="1" x14ac:dyDescent="0.35">
      <c r="A2399" s="32" t="s">
        <v>503</v>
      </c>
      <c r="B2399" s="32"/>
    </row>
    <row r="2400" spans="1:3" ht="19" customHeight="1" x14ac:dyDescent="0.35">
      <c r="A2400" s="22" t="s">
        <v>504</v>
      </c>
      <c r="B2400" s="22" t="s">
        <v>505</v>
      </c>
      <c r="C2400" s="30" t="s">
        <v>3906</v>
      </c>
    </row>
    <row r="2401" spans="1:3" ht="19" customHeight="1" x14ac:dyDescent="0.35">
      <c r="A2401" s="22" t="s">
        <v>2321</v>
      </c>
      <c r="B2401" s="22" t="s">
        <v>11492</v>
      </c>
      <c r="C2401" s="30" t="s">
        <v>3462</v>
      </c>
    </row>
    <row r="2402" spans="1:3" ht="19" customHeight="1" x14ac:dyDescent="0.35">
      <c r="A2402" s="22" t="s">
        <v>507</v>
      </c>
      <c r="B2402" s="22" t="s">
        <v>3909</v>
      </c>
      <c r="C2402" s="30" t="s">
        <v>3908</v>
      </c>
    </row>
    <row r="2403" spans="1:3" ht="19" customHeight="1" x14ac:dyDescent="0.35">
      <c r="A2403" s="22" t="s">
        <v>506</v>
      </c>
      <c r="B2403" s="22" t="s">
        <v>12567</v>
      </c>
      <c r="C2403" s="30" t="s">
        <v>3907</v>
      </c>
    </row>
    <row r="2404" spans="1:3" ht="19" customHeight="1" x14ac:dyDescent="0.35">
      <c r="A2404" s="22" t="s">
        <v>550</v>
      </c>
      <c r="B2404" s="22" t="s">
        <v>551</v>
      </c>
      <c r="C2404" s="30" t="s">
        <v>3910</v>
      </c>
    </row>
    <row r="2405" spans="1:3" ht="19" customHeight="1" x14ac:dyDescent="0.35">
      <c r="A2405" s="22" t="s">
        <v>508</v>
      </c>
      <c r="B2405" s="22" t="s">
        <v>509</v>
      </c>
      <c r="C2405" s="30" t="s">
        <v>3911</v>
      </c>
    </row>
    <row r="2406" spans="1:3" ht="19" customHeight="1" x14ac:dyDescent="0.35">
      <c r="A2406" s="22" t="s">
        <v>511</v>
      </c>
      <c r="B2406" s="22" t="s">
        <v>10719</v>
      </c>
      <c r="C2406" s="30" t="s">
        <v>3913</v>
      </c>
    </row>
    <row r="2407" spans="1:3" ht="19" customHeight="1" x14ac:dyDescent="0.35">
      <c r="A2407" s="22" t="s">
        <v>2121</v>
      </c>
      <c r="B2407" s="22" t="s">
        <v>9529</v>
      </c>
      <c r="C2407" s="38" t="s">
        <v>5503</v>
      </c>
    </row>
    <row r="2408" spans="1:3" ht="19" customHeight="1" x14ac:dyDescent="0.35">
      <c r="A2408" s="22" t="s">
        <v>512</v>
      </c>
      <c r="B2408" s="22" t="s">
        <v>11734</v>
      </c>
      <c r="C2408" s="30" t="s">
        <v>8932</v>
      </c>
    </row>
    <row r="2409" spans="1:3" ht="19" customHeight="1" x14ac:dyDescent="0.35">
      <c r="A2409" s="22" t="s">
        <v>6158</v>
      </c>
      <c r="B2409" s="22" t="s">
        <v>6313</v>
      </c>
      <c r="C2409" s="30" t="s">
        <v>6157</v>
      </c>
    </row>
    <row r="2410" spans="1:3" ht="19" customHeight="1" x14ac:dyDescent="0.35">
      <c r="A2410" s="22" t="s">
        <v>2394</v>
      </c>
      <c r="B2410" s="22" t="s">
        <v>4111</v>
      </c>
      <c r="C2410" s="30" t="s">
        <v>4110</v>
      </c>
    </row>
    <row r="2411" spans="1:3" ht="19" customHeight="1" x14ac:dyDescent="0.35">
      <c r="A2411" s="32" t="s">
        <v>513</v>
      </c>
      <c r="B2411" s="32"/>
    </row>
    <row r="2412" spans="1:3" ht="19" customHeight="1" x14ac:dyDescent="0.35">
      <c r="A2412" s="22" t="s">
        <v>6180</v>
      </c>
      <c r="B2412" s="22" t="s">
        <v>6225</v>
      </c>
      <c r="C2412" s="30" t="s">
        <v>6179</v>
      </c>
    </row>
    <row r="2413" spans="1:3" ht="19" customHeight="1" x14ac:dyDescent="0.35">
      <c r="A2413" s="22" t="s">
        <v>5210</v>
      </c>
      <c r="B2413" s="22" t="s">
        <v>8903</v>
      </c>
      <c r="C2413" s="30" t="s">
        <v>7836</v>
      </c>
    </row>
    <row r="2414" spans="1:3" ht="19" customHeight="1" x14ac:dyDescent="0.35">
      <c r="A2414" s="22" t="s">
        <v>5266</v>
      </c>
      <c r="B2414" s="22" t="s">
        <v>8258</v>
      </c>
      <c r="C2414" s="30" t="s">
        <v>5265</v>
      </c>
    </row>
    <row r="2415" spans="1:3" ht="19" customHeight="1" x14ac:dyDescent="0.35">
      <c r="A2415" s="22" t="s">
        <v>514</v>
      </c>
      <c r="B2415" s="22" t="s">
        <v>4472</v>
      </c>
      <c r="C2415" s="30" t="s">
        <v>3914</v>
      </c>
    </row>
    <row r="2416" spans="1:3" ht="19" customHeight="1" x14ac:dyDescent="0.35">
      <c r="A2416" s="22" t="s">
        <v>5273</v>
      </c>
      <c r="B2416" s="22" t="s">
        <v>7837</v>
      </c>
      <c r="C2416" s="30" t="s">
        <v>5274</v>
      </c>
    </row>
    <row r="2417" spans="1:3" ht="19" customHeight="1" x14ac:dyDescent="0.35">
      <c r="A2417" s="22" t="s">
        <v>2097</v>
      </c>
      <c r="B2417" s="22" t="s">
        <v>11419</v>
      </c>
      <c r="C2417" s="30" t="s">
        <v>3446</v>
      </c>
    </row>
    <row r="2418" spans="1:3" ht="19" customHeight="1" x14ac:dyDescent="0.35">
      <c r="A2418" s="32" t="s">
        <v>515</v>
      </c>
      <c r="B2418" s="32"/>
    </row>
    <row r="2419" spans="1:3" ht="19" customHeight="1" x14ac:dyDescent="0.35">
      <c r="A2419" s="22" t="s">
        <v>516</v>
      </c>
      <c r="B2419" s="22" t="s">
        <v>9566</v>
      </c>
      <c r="C2419" s="30" t="s">
        <v>3915</v>
      </c>
    </row>
    <row r="2420" spans="1:3" ht="19" customHeight="1" x14ac:dyDescent="0.35">
      <c r="A2420" s="22" t="s">
        <v>8540</v>
      </c>
      <c r="B2420" s="22" t="s">
        <v>10977</v>
      </c>
      <c r="C2420" s="30" t="s">
        <v>8539</v>
      </c>
    </row>
    <row r="2421" spans="1:3" ht="19" customHeight="1" x14ac:dyDescent="0.35">
      <c r="A2421" s="22" t="s">
        <v>517</v>
      </c>
      <c r="B2421" s="22" t="s">
        <v>4271</v>
      </c>
      <c r="C2421" s="30" t="s">
        <v>3459</v>
      </c>
    </row>
    <row r="2422" spans="1:3" ht="19" customHeight="1" x14ac:dyDescent="0.35">
      <c r="A2422" s="22" t="s">
        <v>518</v>
      </c>
      <c r="B2422" s="22" t="s">
        <v>519</v>
      </c>
      <c r="C2422" s="30" t="s">
        <v>3916</v>
      </c>
    </row>
    <row r="2423" spans="1:3" ht="19" customHeight="1" x14ac:dyDescent="0.35">
      <c r="A2423" s="22" t="s">
        <v>520</v>
      </c>
      <c r="B2423" s="22" t="s">
        <v>9469</v>
      </c>
      <c r="C2423" s="30" t="s">
        <v>3917</v>
      </c>
    </row>
    <row r="2424" spans="1:3" ht="19" customHeight="1" x14ac:dyDescent="0.35">
      <c r="A2424" s="22" t="s">
        <v>521</v>
      </c>
      <c r="B2424" s="22" t="s">
        <v>10223</v>
      </c>
      <c r="C2424" s="30" t="s">
        <v>3918</v>
      </c>
    </row>
    <row r="2425" spans="1:3" ht="19" customHeight="1" x14ac:dyDescent="0.35">
      <c r="A2425" s="22" t="s">
        <v>522</v>
      </c>
      <c r="B2425" s="22" t="s">
        <v>11494</v>
      </c>
      <c r="C2425" s="30" t="s">
        <v>3919</v>
      </c>
    </row>
    <row r="2426" spans="1:3" ht="19" customHeight="1" x14ac:dyDescent="0.35">
      <c r="A2426" s="22" t="s">
        <v>523</v>
      </c>
      <c r="B2426" s="22" t="s">
        <v>10055</v>
      </c>
      <c r="C2426" s="30" t="s">
        <v>3920</v>
      </c>
    </row>
    <row r="2427" spans="1:3" ht="19" customHeight="1" x14ac:dyDescent="0.35">
      <c r="A2427" s="22" t="s">
        <v>524</v>
      </c>
      <c r="B2427" s="22" t="s">
        <v>3922</v>
      </c>
      <c r="C2427" s="30" t="s">
        <v>3921</v>
      </c>
    </row>
    <row r="2428" spans="1:3" ht="19" customHeight="1" x14ac:dyDescent="0.35">
      <c r="A2428" s="22" t="s">
        <v>525</v>
      </c>
      <c r="B2428" s="22" t="s">
        <v>9481</v>
      </c>
      <c r="C2428" s="30" t="s">
        <v>3923</v>
      </c>
    </row>
    <row r="2429" spans="1:3" ht="19" customHeight="1" x14ac:dyDescent="0.35">
      <c r="A2429" s="22" t="s">
        <v>1701</v>
      </c>
      <c r="B2429" s="22" t="s">
        <v>4565</v>
      </c>
      <c r="C2429" s="30" t="s">
        <v>3924</v>
      </c>
    </row>
    <row r="2430" spans="1:3" ht="19" customHeight="1" x14ac:dyDescent="0.35">
      <c r="A2430" s="22" t="s">
        <v>526</v>
      </c>
      <c r="B2430" s="22" t="s">
        <v>4805</v>
      </c>
      <c r="C2430" s="30" t="s">
        <v>3925</v>
      </c>
    </row>
    <row r="2431" spans="1:3" ht="19" customHeight="1" x14ac:dyDescent="0.35">
      <c r="A2431" s="22" t="s">
        <v>527</v>
      </c>
      <c r="B2431" s="22" t="s">
        <v>528</v>
      </c>
      <c r="C2431" s="30" t="s">
        <v>3926</v>
      </c>
    </row>
    <row r="2432" spans="1:3" ht="19" customHeight="1" x14ac:dyDescent="0.35">
      <c r="A2432" s="22" t="s">
        <v>529</v>
      </c>
      <c r="B2432" s="22" t="s">
        <v>10057</v>
      </c>
      <c r="C2432" s="30" t="s">
        <v>7094</v>
      </c>
    </row>
    <row r="2433" spans="1:4" ht="19" customHeight="1" x14ac:dyDescent="0.35">
      <c r="A2433" s="22" t="s">
        <v>530</v>
      </c>
      <c r="B2433" s="22" t="s">
        <v>531</v>
      </c>
      <c r="C2433" s="30" t="s">
        <v>3927</v>
      </c>
    </row>
    <row r="2434" spans="1:4" ht="19" customHeight="1" x14ac:dyDescent="0.35">
      <c r="A2434" s="22" t="s">
        <v>532</v>
      </c>
      <c r="B2434" s="22" t="s">
        <v>9724</v>
      </c>
      <c r="C2434" s="30" t="s">
        <v>3928</v>
      </c>
    </row>
    <row r="2435" spans="1:4" ht="19" customHeight="1" x14ac:dyDescent="0.35">
      <c r="A2435" s="22" t="s">
        <v>533</v>
      </c>
      <c r="B2435" s="22" t="s">
        <v>3930</v>
      </c>
      <c r="C2435" s="30" t="s">
        <v>3929</v>
      </c>
    </row>
    <row r="2436" spans="1:4" ht="19" customHeight="1" x14ac:dyDescent="0.35">
      <c r="A2436" s="22" t="s">
        <v>3932</v>
      </c>
      <c r="B2436" s="22" t="s">
        <v>534</v>
      </c>
      <c r="C2436" s="30" t="s">
        <v>3931</v>
      </c>
    </row>
    <row r="2437" spans="1:4" ht="19" customHeight="1" x14ac:dyDescent="0.35">
      <c r="A2437" s="22" t="s">
        <v>535</v>
      </c>
      <c r="B2437" s="22" t="s">
        <v>4819</v>
      </c>
      <c r="C2437" s="30" t="s">
        <v>3933</v>
      </c>
    </row>
    <row r="2438" spans="1:4" ht="19" customHeight="1" x14ac:dyDescent="0.35">
      <c r="A2438" s="22" t="s">
        <v>536</v>
      </c>
      <c r="B2438" s="22" t="s">
        <v>537</v>
      </c>
      <c r="C2438" s="30" t="s">
        <v>3934</v>
      </c>
    </row>
    <row r="2439" spans="1:4" ht="19" customHeight="1" x14ac:dyDescent="0.35">
      <c r="A2439" s="22" t="s">
        <v>538</v>
      </c>
      <c r="B2439" s="22" t="s">
        <v>9516</v>
      </c>
      <c r="C2439" s="30" t="s">
        <v>3935</v>
      </c>
      <c r="D2439" s="30" t="s">
        <v>3937</v>
      </c>
    </row>
    <row r="2440" spans="1:4" ht="19" customHeight="1" x14ac:dyDescent="0.35">
      <c r="A2440" s="22" t="s">
        <v>539</v>
      </c>
      <c r="B2440" s="22" t="s">
        <v>8259</v>
      </c>
      <c r="C2440" s="30" t="s">
        <v>3936</v>
      </c>
    </row>
    <row r="2441" spans="1:4" ht="19" customHeight="1" x14ac:dyDescent="0.35">
      <c r="A2441" s="32" t="s">
        <v>951</v>
      </c>
      <c r="B2441" s="32"/>
    </row>
    <row r="2442" spans="1:4" ht="19" customHeight="1" x14ac:dyDescent="0.35">
      <c r="A2442" s="22" t="s">
        <v>953</v>
      </c>
      <c r="B2442" s="22" t="s">
        <v>954</v>
      </c>
      <c r="C2442" s="30" t="s">
        <v>3711</v>
      </c>
    </row>
    <row r="2443" spans="1:4" ht="19" customHeight="1" x14ac:dyDescent="0.35">
      <c r="A2443" s="22" t="s">
        <v>955</v>
      </c>
      <c r="B2443" s="22" t="s">
        <v>4730</v>
      </c>
      <c r="C2443" s="30" t="s">
        <v>3945</v>
      </c>
    </row>
    <row r="2444" spans="1:4" ht="19" customHeight="1" x14ac:dyDescent="0.35">
      <c r="A2444" s="22" t="s">
        <v>956</v>
      </c>
      <c r="B2444" s="22" t="s">
        <v>11086</v>
      </c>
      <c r="C2444" s="30" t="s">
        <v>3946</v>
      </c>
    </row>
    <row r="2445" spans="1:4" ht="19" customHeight="1" x14ac:dyDescent="0.35">
      <c r="A2445" s="32" t="s">
        <v>957</v>
      </c>
      <c r="B2445" s="32"/>
    </row>
    <row r="2446" spans="1:4" ht="19" customHeight="1" x14ac:dyDescent="0.35">
      <c r="A2446" s="22" t="s">
        <v>3947</v>
      </c>
      <c r="B2446" s="22" t="s">
        <v>12001</v>
      </c>
      <c r="C2446" s="30" t="s">
        <v>3948</v>
      </c>
    </row>
    <row r="2447" spans="1:4" ht="19" customHeight="1" x14ac:dyDescent="0.35">
      <c r="A2447" s="22" t="s">
        <v>3949</v>
      </c>
      <c r="B2447" s="22" t="s">
        <v>3951</v>
      </c>
      <c r="C2447" s="30" t="s">
        <v>3950</v>
      </c>
    </row>
    <row r="2448" spans="1:4" ht="19" customHeight="1" x14ac:dyDescent="0.35">
      <c r="A2448" s="22" t="s">
        <v>958</v>
      </c>
      <c r="B2448" s="22" t="s">
        <v>4821</v>
      </c>
      <c r="C2448" s="30" t="s">
        <v>3952</v>
      </c>
    </row>
    <row r="2449" spans="1:3" ht="19" customHeight="1" x14ac:dyDescent="0.35">
      <c r="A2449" s="22" t="s">
        <v>959</v>
      </c>
      <c r="B2449" s="22" t="s">
        <v>960</v>
      </c>
      <c r="C2449" s="30" t="s">
        <v>3953</v>
      </c>
    </row>
    <row r="2450" spans="1:3" ht="19" customHeight="1" x14ac:dyDescent="0.35">
      <c r="A2450" s="22" t="s">
        <v>961</v>
      </c>
      <c r="B2450" s="22" t="s">
        <v>9581</v>
      </c>
      <c r="C2450" s="30" t="s">
        <v>3954</v>
      </c>
    </row>
    <row r="2451" spans="1:3" ht="19" customHeight="1" x14ac:dyDescent="0.35">
      <c r="A2451" s="22" t="s">
        <v>4820</v>
      </c>
      <c r="B2451" s="22" t="s">
        <v>6331</v>
      </c>
      <c r="C2451" s="30" t="s">
        <v>2833</v>
      </c>
    </row>
    <row r="2452" spans="1:3" ht="19" customHeight="1" x14ac:dyDescent="0.35">
      <c r="A2452" s="22" t="s">
        <v>1120</v>
      </c>
      <c r="B2452" s="22" t="s">
        <v>6842</v>
      </c>
      <c r="C2452" s="30" t="s">
        <v>6008</v>
      </c>
    </row>
    <row r="2453" spans="1:3" ht="19" customHeight="1" x14ac:dyDescent="0.35">
      <c r="A2453" s="22" t="s">
        <v>962</v>
      </c>
      <c r="B2453" s="22" t="s">
        <v>8931</v>
      </c>
      <c r="C2453" s="30" t="s">
        <v>8928</v>
      </c>
    </row>
    <row r="2454" spans="1:3" ht="19" customHeight="1" x14ac:dyDescent="0.35">
      <c r="A2454" s="32" t="s">
        <v>2754</v>
      </c>
      <c r="B2454" s="32"/>
    </row>
    <row r="2455" spans="1:3" ht="19" customHeight="1" x14ac:dyDescent="0.35">
      <c r="A2455" s="22" t="s">
        <v>100</v>
      </c>
      <c r="B2455" s="22" t="s">
        <v>10836</v>
      </c>
      <c r="C2455" s="30" t="s">
        <v>2913</v>
      </c>
    </row>
    <row r="2456" spans="1:3" ht="19" customHeight="1" x14ac:dyDescent="0.35">
      <c r="A2456" s="22" t="s">
        <v>964</v>
      </c>
      <c r="B2456" s="22" t="s">
        <v>3957</v>
      </c>
      <c r="C2456" s="30" t="s">
        <v>3956</v>
      </c>
    </row>
    <row r="2457" spans="1:3" ht="19" customHeight="1" x14ac:dyDescent="0.35">
      <c r="A2457" s="22" t="s">
        <v>6255</v>
      </c>
      <c r="B2457" s="22" t="s">
        <v>6256</v>
      </c>
      <c r="C2457" s="30" t="s">
        <v>6254</v>
      </c>
    </row>
    <row r="2458" spans="1:3" ht="19" customHeight="1" x14ac:dyDescent="0.35">
      <c r="A2458" s="22" t="s">
        <v>965</v>
      </c>
      <c r="B2458" s="22" t="s">
        <v>4896</v>
      </c>
      <c r="C2458" s="30" t="s">
        <v>3958</v>
      </c>
    </row>
    <row r="2459" spans="1:3" ht="19" customHeight="1" x14ac:dyDescent="0.35">
      <c r="A2459" s="22" t="s">
        <v>1470</v>
      </c>
      <c r="B2459" s="22" t="s">
        <v>7301</v>
      </c>
      <c r="C2459" s="30" t="s">
        <v>3020</v>
      </c>
    </row>
    <row r="2460" spans="1:3" ht="19" customHeight="1" x14ac:dyDescent="0.35">
      <c r="A2460" s="22" t="s">
        <v>1471</v>
      </c>
      <c r="B2460" s="22" t="s">
        <v>3022</v>
      </c>
      <c r="C2460" s="30" t="s">
        <v>3021</v>
      </c>
    </row>
    <row r="2461" spans="1:3" ht="19" customHeight="1" x14ac:dyDescent="0.35">
      <c r="A2461" s="22" t="s">
        <v>4616</v>
      </c>
      <c r="B2461" s="22" t="s">
        <v>4745</v>
      </c>
      <c r="C2461" s="30" t="s">
        <v>6009</v>
      </c>
    </row>
    <row r="2462" spans="1:3" ht="19" customHeight="1" x14ac:dyDescent="0.35">
      <c r="A2462" s="22" t="s">
        <v>4363</v>
      </c>
      <c r="B2462" s="22" t="s">
        <v>4364</v>
      </c>
      <c r="C2462" s="30" t="s">
        <v>3959</v>
      </c>
    </row>
    <row r="2463" spans="1:3" ht="19" customHeight="1" x14ac:dyDescent="0.35">
      <c r="A2463" s="22" t="s">
        <v>966</v>
      </c>
      <c r="B2463" s="22" t="s">
        <v>967</v>
      </c>
      <c r="C2463" s="30" t="s">
        <v>3960</v>
      </c>
    </row>
    <row r="2464" spans="1:3" ht="19" customHeight="1" x14ac:dyDescent="0.35">
      <c r="A2464" s="22" t="s">
        <v>5234</v>
      </c>
      <c r="B2464" s="22" t="s">
        <v>5235</v>
      </c>
      <c r="C2464" s="30" t="s">
        <v>5233</v>
      </c>
    </row>
    <row r="2465" spans="1:3" ht="19" customHeight="1" x14ac:dyDescent="0.35">
      <c r="A2465" s="22" t="s">
        <v>968</v>
      </c>
      <c r="B2465" s="22" t="s">
        <v>7642</v>
      </c>
      <c r="C2465" s="30" t="s">
        <v>3961</v>
      </c>
    </row>
    <row r="2466" spans="1:3" ht="19" customHeight="1" x14ac:dyDescent="0.35">
      <c r="A2466" s="22" t="s">
        <v>348</v>
      </c>
      <c r="B2466" s="22" t="s">
        <v>349</v>
      </c>
      <c r="C2466" s="30" t="s">
        <v>6010</v>
      </c>
    </row>
    <row r="2467" spans="1:3" ht="19" customHeight="1" x14ac:dyDescent="0.35">
      <c r="A2467" s="22" t="s">
        <v>969</v>
      </c>
      <c r="B2467" s="22" t="s">
        <v>4731</v>
      </c>
      <c r="C2467" s="30" t="s">
        <v>6011</v>
      </c>
    </row>
    <row r="2468" spans="1:3" ht="19" customHeight="1" x14ac:dyDescent="0.35">
      <c r="A2468" s="22" t="s">
        <v>970</v>
      </c>
      <c r="B2468" s="22" t="s">
        <v>4732</v>
      </c>
      <c r="C2468" s="30" t="s">
        <v>3962</v>
      </c>
    </row>
    <row r="2469" spans="1:3" ht="19" customHeight="1" x14ac:dyDescent="0.35">
      <c r="A2469" s="22" t="s">
        <v>2432</v>
      </c>
      <c r="B2469" s="22" t="s">
        <v>2433</v>
      </c>
      <c r="C2469" s="30" t="s">
        <v>3963</v>
      </c>
    </row>
    <row r="2470" spans="1:3" ht="19" customHeight="1" x14ac:dyDescent="0.35">
      <c r="A2470" s="32" t="s">
        <v>2434</v>
      </c>
      <c r="B2470" s="32"/>
    </row>
    <row r="2471" spans="1:3" ht="19" customHeight="1" x14ac:dyDescent="0.35">
      <c r="A2471" s="22" t="s">
        <v>2435</v>
      </c>
      <c r="B2471" s="22" t="s">
        <v>8260</v>
      </c>
      <c r="C2471" s="30" t="s">
        <v>6012</v>
      </c>
    </row>
    <row r="2472" spans="1:3" ht="19" customHeight="1" x14ac:dyDescent="0.35">
      <c r="A2472" s="22" t="s">
        <v>4868</v>
      </c>
      <c r="B2472" s="22" t="s">
        <v>4934</v>
      </c>
      <c r="C2472" s="30" t="s">
        <v>4935</v>
      </c>
    </row>
    <row r="2473" spans="1:3" ht="19" customHeight="1" x14ac:dyDescent="0.35">
      <c r="A2473" s="22" t="s">
        <v>4862</v>
      </c>
      <c r="B2473" s="22" t="s">
        <v>4954</v>
      </c>
      <c r="C2473" s="30" t="s">
        <v>6013</v>
      </c>
    </row>
    <row r="2474" spans="1:3" ht="19" customHeight="1" x14ac:dyDescent="0.35">
      <c r="A2474" s="22" t="s">
        <v>2072</v>
      </c>
      <c r="B2474" s="22" t="s">
        <v>10689</v>
      </c>
      <c r="C2474" s="30" t="s">
        <v>5979</v>
      </c>
    </row>
    <row r="2475" spans="1:3" ht="19" customHeight="1" x14ac:dyDescent="0.35">
      <c r="A2475" s="22" t="s">
        <v>2691</v>
      </c>
      <c r="B2475" s="22" t="s">
        <v>2692</v>
      </c>
      <c r="C2475" s="30" t="s">
        <v>3964</v>
      </c>
    </row>
    <row r="2476" spans="1:3" ht="19" customHeight="1" x14ac:dyDescent="0.35">
      <c r="A2476" s="22" t="s">
        <v>2436</v>
      </c>
      <c r="B2476" s="22" t="s">
        <v>2437</v>
      </c>
      <c r="C2476" s="30" t="s">
        <v>3965</v>
      </c>
    </row>
    <row r="2477" spans="1:3" ht="19" customHeight="1" x14ac:dyDescent="0.35">
      <c r="A2477" s="22" t="s">
        <v>2439</v>
      </c>
      <c r="B2477" s="22" t="s">
        <v>2440</v>
      </c>
      <c r="C2477" s="30" t="s">
        <v>3967</v>
      </c>
    </row>
    <row r="2478" spans="1:3" ht="19" customHeight="1" x14ac:dyDescent="0.35">
      <c r="A2478" s="22" t="s">
        <v>77</v>
      </c>
      <c r="B2478" s="22" t="s">
        <v>11499</v>
      </c>
      <c r="C2478" s="30" t="s">
        <v>3167</v>
      </c>
    </row>
    <row r="2479" spans="1:3" ht="19" customHeight="1" x14ac:dyDescent="0.35">
      <c r="A2479" s="22" t="s">
        <v>2441</v>
      </c>
      <c r="B2479" s="22" t="s">
        <v>2442</v>
      </c>
      <c r="C2479" s="30" t="s">
        <v>3968</v>
      </c>
    </row>
    <row r="2480" spans="1:3" ht="19" customHeight="1" x14ac:dyDescent="0.35">
      <c r="A2480" s="22" t="s">
        <v>4971</v>
      </c>
      <c r="B2480" s="22" t="s">
        <v>8076</v>
      </c>
      <c r="C2480" s="30" t="s">
        <v>4972</v>
      </c>
    </row>
    <row r="2481" spans="1:4" ht="19" customHeight="1" x14ac:dyDescent="0.35">
      <c r="A2481" s="22" t="s">
        <v>4885</v>
      </c>
      <c r="B2481" s="22" t="s">
        <v>7840</v>
      </c>
      <c r="C2481" s="30" t="s">
        <v>6014</v>
      </c>
    </row>
    <row r="2482" spans="1:4" ht="19" customHeight="1" x14ac:dyDescent="0.35">
      <c r="A2482" s="22" t="s">
        <v>2443</v>
      </c>
      <c r="B2482" s="22" t="s">
        <v>2444</v>
      </c>
      <c r="C2482" s="30" t="s">
        <v>3969</v>
      </c>
    </row>
    <row r="2483" spans="1:4" ht="19" customHeight="1" x14ac:dyDescent="0.35">
      <c r="A2483" s="22" t="s">
        <v>3970</v>
      </c>
      <c r="B2483" s="22" t="s">
        <v>2445</v>
      </c>
      <c r="C2483" s="30" t="s">
        <v>3971</v>
      </c>
    </row>
    <row r="2484" spans="1:4" ht="19" customHeight="1" x14ac:dyDescent="0.35">
      <c r="A2484" s="22" t="s">
        <v>4982</v>
      </c>
      <c r="B2484" s="39" t="s">
        <v>5037</v>
      </c>
      <c r="C2484" s="30" t="s">
        <v>4981</v>
      </c>
    </row>
    <row r="2485" spans="1:4" ht="19" customHeight="1" x14ac:dyDescent="0.35">
      <c r="A2485" s="22" t="s">
        <v>799</v>
      </c>
      <c r="B2485" s="22" t="s">
        <v>3973</v>
      </c>
      <c r="C2485" s="30" t="s">
        <v>3972</v>
      </c>
    </row>
    <row r="2486" spans="1:4" ht="19" customHeight="1" x14ac:dyDescent="0.35">
      <c r="A2486" s="22" t="s">
        <v>2446</v>
      </c>
      <c r="B2486" s="22" t="s">
        <v>11508</v>
      </c>
      <c r="C2486" s="30" t="s">
        <v>6015</v>
      </c>
    </row>
    <row r="2487" spans="1:4" ht="19" customHeight="1" x14ac:dyDescent="0.35">
      <c r="A2487" s="22" t="s">
        <v>2447</v>
      </c>
      <c r="B2487" s="22" t="s">
        <v>12585</v>
      </c>
      <c r="C2487" s="30" t="s">
        <v>3974</v>
      </c>
      <c r="D2487" s="6" t="s">
        <v>12584</v>
      </c>
    </row>
    <row r="2488" spans="1:4" ht="19" customHeight="1" x14ac:dyDescent="0.35">
      <c r="A2488" s="22" t="s">
        <v>2448</v>
      </c>
      <c r="B2488" s="22" t="s">
        <v>2449</v>
      </c>
      <c r="C2488" s="30" t="s">
        <v>3975</v>
      </c>
    </row>
    <row r="2489" spans="1:4" ht="19" customHeight="1" x14ac:dyDescent="0.35">
      <c r="A2489" s="22" t="s">
        <v>2450</v>
      </c>
      <c r="B2489" s="22" t="s">
        <v>7104</v>
      </c>
      <c r="C2489" s="30" t="s">
        <v>3976</v>
      </c>
    </row>
    <row r="2490" spans="1:4" ht="19" customHeight="1" x14ac:dyDescent="0.35">
      <c r="A2490" s="32" t="s">
        <v>2451</v>
      </c>
      <c r="B2490" s="32"/>
    </row>
    <row r="2491" spans="1:4" ht="19" customHeight="1" x14ac:dyDescent="0.35">
      <c r="A2491" s="28" t="s">
        <v>8963</v>
      </c>
      <c r="B2491" s="22" t="s">
        <v>8964</v>
      </c>
      <c r="C2491" s="30" t="s">
        <v>8962</v>
      </c>
    </row>
    <row r="2492" spans="1:4" ht="19" customHeight="1" x14ac:dyDescent="0.35">
      <c r="A2492" s="22" t="s">
        <v>8756</v>
      </c>
      <c r="B2492" s="28" t="s">
        <v>8993</v>
      </c>
      <c r="C2492" s="30" t="s">
        <v>8767</v>
      </c>
    </row>
    <row r="2493" spans="1:4" ht="19" customHeight="1" x14ac:dyDescent="0.35">
      <c r="A2493" s="22" t="s">
        <v>459</v>
      </c>
      <c r="B2493" s="22" t="s">
        <v>8173</v>
      </c>
      <c r="C2493" s="30" t="s">
        <v>6016</v>
      </c>
      <c r="D2493" s="30" t="s">
        <v>8172</v>
      </c>
    </row>
    <row r="2494" spans="1:4" ht="19" customHeight="1" x14ac:dyDescent="0.35">
      <c r="A2494" s="22" t="s">
        <v>897</v>
      </c>
      <c r="B2494" s="22" t="s">
        <v>7667</v>
      </c>
      <c r="C2494" s="30" t="s">
        <v>6017</v>
      </c>
    </row>
    <row r="2495" spans="1:4" ht="19" customHeight="1" x14ac:dyDescent="0.35">
      <c r="A2495" s="22" t="s">
        <v>2452</v>
      </c>
      <c r="B2495" s="22" t="s">
        <v>2453</v>
      </c>
      <c r="C2495" s="30" t="s">
        <v>3977</v>
      </c>
    </row>
    <row r="2496" spans="1:4" ht="19" customHeight="1" x14ac:dyDescent="0.35">
      <c r="A2496" s="22" t="s">
        <v>2454</v>
      </c>
      <c r="B2496" s="22" t="s">
        <v>2455</v>
      </c>
      <c r="C2496" s="30" t="s">
        <v>3978</v>
      </c>
    </row>
    <row r="2497" spans="1:3" ht="19" customHeight="1" x14ac:dyDescent="0.35">
      <c r="A2497" s="22" t="s">
        <v>3980</v>
      </c>
      <c r="B2497" s="22" t="s">
        <v>4733</v>
      </c>
      <c r="C2497" s="30" t="s">
        <v>3979</v>
      </c>
    </row>
    <row r="2498" spans="1:3" ht="19" customHeight="1" x14ac:dyDescent="0.35">
      <c r="A2498" s="22" t="s">
        <v>2456</v>
      </c>
      <c r="B2498" s="22" t="s">
        <v>10693</v>
      </c>
      <c r="C2498" s="30" t="s">
        <v>3981</v>
      </c>
    </row>
    <row r="2499" spans="1:3" ht="19" customHeight="1" x14ac:dyDescent="0.35">
      <c r="A2499" s="22" t="s">
        <v>909</v>
      </c>
      <c r="B2499" s="22" t="s">
        <v>4474</v>
      </c>
      <c r="C2499" s="30" t="s">
        <v>6018</v>
      </c>
    </row>
    <row r="2500" spans="1:3" ht="19" customHeight="1" x14ac:dyDescent="0.35">
      <c r="A2500" s="32" t="s">
        <v>2457</v>
      </c>
      <c r="B2500" s="32"/>
    </row>
    <row r="2501" spans="1:3" ht="19" customHeight="1" x14ac:dyDescent="0.35">
      <c r="A2501" s="22" t="s">
        <v>2469</v>
      </c>
      <c r="B2501" s="22" t="s">
        <v>11089</v>
      </c>
      <c r="C2501" s="30" t="s">
        <v>3993</v>
      </c>
    </row>
    <row r="2502" spans="1:3" ht="19" customHeight="1" x14ac:dyDescent="0.35">
      <c r="A2502" s="22" t="s">
        <v>2458</v>
      </c>
      <c r="B2502" s="22" t="s">
        <v>10056</v>
      </c>
      <c r="C2502" s="30" t="s">
        <v>3982</v>
      </c>
    </row>
    <row r="2503" spans="1:3" ht="19" customHeight="1" x14ac:dyDescent="0.35">
      <c r="A2503" s="22" t="s">
        <v>6164</v>
      </c>
      <c r="B2503" s="22" t="s">
        <v>6224</v>
      </c>
      <c r="C2503" s="30" t="s">
        <v>6163</v>
      </c>
    </row>
    <row r="2504" spans="1:3" ht="19" customHeight="1" x14ac:dyDescent="0.35">
      <c r="A2504" s="22" t="s">
        <v>2459</v>
      </c>
      <c r="B2504" s="22" t="s">
        <v>2460</v>
      </c>
      <c r="C2504" s="30" t="s">
        <v>3983</v>
      </c>
    </row>
    <row r="2505" spans="1:3" ht="19" customHeight="1" x14ac:dyDescent="0.35">
      <c r="A2505" s="22" t="s">
        <v>2461</v>
      </c>
      <c r="B2505" s="22" t="s">
        <v>2462</v>
      </c>
      <c r="C2505" s="30" t="s">
        <v>3984</v>
      </c>
    </row>
    <row r="2506" spans="1:3" ht="19" customHeight="1" x14ac:dyDescent="0.35">
      <c r="A2506" s="22" t="s">
        <v>2463</v>
      </c>
      <c r="B2506" s="22" t="s">
        <v>7120</v>
      </c>
      <c r="C2506" s="30" t="s">
        <v>3985</v>
      </c>
    </row>
    <row r="2507" spans="1:3" ht="19" customHeight="1" x14ac:dyDescent="0.35">
      <c r="A2507" s="22" t="s">
        <v>2464</v>
      </c>
      <c r="B2507" s="22" t="s">
        <v>3987</v>
      </c>
      <c r="C2507" s="30" t="s">
        <v>3986</v>
      </c>
    </row>
    <row r="2508" spans="1:3" ht="19" customHeight="1" x14ac:dyDescent="0.35">
      <c r="A2508" s="22" t="s">
        <v>2465</v>
      </c>
      <c r="B2508" s="22" t="s">
        <v>2466</v>
      </c>
      <c r="C2508" s="30" t="s">
        <v>3988</v>
      </c>
    </row>
    <row r="2509" spans="1:3" ht="19" customHeight="1" x14ac:dyDescent="0.35">
      <c r="A2509" s="22" t="s">
        <v>5269</v>
      </c>
      <c r="B2509" s="22" t="s">
        <v>6646</v>
      </c>
      <c r="C2509" s="30" t="s">
        <v>5270</v>
      </c>
    </row>
    <row r="2510" spans="1:3" ht="19" customHeight="1" x14ac:dyDescent="0.35">
      <c r="A2510" s="22" t="s">
        <v>2467</v>
      </c>
      <c r="B2510" s="22" t="s">
        <v>3990</v>
      </c>
      <c r="C2510" s="30" t="s">
        <v>3989</v>
      </c>
    </row>
    <row r="2511" spans="1:3" ht="19" customHeight="1" x14ac:dyDescent="0.35">
      <c r="A2511" s="22" t="s">
        <v>2468</v>
      </c>
      <c r="B2511" s="22" t="s">
        <v>3992</v>
      </c>
      <c r="C2511" s="30" t="s">
        <v>3991</v>
      </c>
    </row>
    <row r="2512" spans="1:3" ht="19" customHeight="1" x14ac:dyDescent="0.35">
      <c r="A2512" s="32" t="s">
        <v>2728</v>
      </c>
      <c r="B2512" s="32"/>
    </row>
    <row r="2513" spans="1:3" ht="19" customHeight="1" x14ac:dyDescent="0.35">
      <c r="A2513" s="22" t="s">
        <v>2472</v>
      </c>
      <c r="B2513" s="22" t="s">
        <v>4480</v>
      </c>
      <c r="C2513" s="30" t="s">
        <v>3996</v>
      </c>
    </row>
    <row r="2514" spans="1:3" ht="19" customHeight="1" x14ac:dyDescent="0.35">
      <c r="A2514" s="22" t="s">
        <v>2473</v>
      </c>
      <c r="B2514" s="22" t="s">
        <v>2474</v>
      </c>
      <c r="C2514" s="30" t="s">
        <v>3997</v>
      </c>
    </row>
    <row r="2515" spans="1:3" ht="19" customHeight="1" x14ac:dyDescent="0.35">
      <c r="A2515" s="22" t="s">
        <v>2475</v>
      </c>
      <c r="B2515" s="22" t="s">
        <v>4740</v>
      </c>
      <c r="C2515" s="30" t="s">
        <v>3998</v>
      </c>
    </row>
    <row r="2516" spans="1:3" ht="19" customHeight="1" x14ac:dyDescent="0.35">
      <c r="A2516" s="22" t="s">
        <v>8675</v>
      </c>
      <c r="B2516" s="22" t="s">
        <v>9000</v>
      </c>
      <c r="C2516" s="30" t="s">
        <v>8813</v>
      </c>
    </row>
    <row r="2517" spans="1:3" ht="19" customHeight="1" x14ac:dyDescent="0.35">
      <c r="A2517" s="22" t="s">
        <v>2476</v>
      </c>
      <c r="B2517" s="22" t="s">
        <v>4000</v>
      </c>
      <c r="C2517" s="30" t="s">
        <v>3999</v>
      </c>
    </row>
    <row r="2518" spans="1:3" ht="19" customHeight="1" x14ac:dyDescent="0.35">
      <c r="A2518" s="22" t="s">
        <v>2477</v>
      </c>
      <c r="B2518" s="22" t="s">
        <v>2478</v>
      </c>
      <c r="C2518" s="30" t="s">
        <v>4001</v>
      </c>
    </row>
    <row r="2519" spans="1:3" ht="19" customHeight="1" x14ac:dyDescent="0.35">
      <c r="A2519" s="22" t="s">
        <v>2479</v>
      </c>
      <c r="B2519" s="22" t="s">
        <v>4558</v>
      </c>
      <c r="C2519" s="30" t="s">
        <v>4002</v>
      </c>
    </row>
    <row r="2520" spans="1:3" ht="19" customHeight="1" x14ac:dyDescent="0.35">
      <c r="A2520" s="22" t="s">
        <v>7800</v>
      </c>
      <c r="B2520" s="22" t="s">
        <v>7798</v>
      </c>
      <c r="C2520" s="30" t="s">
        <v>7799</v>
      </c>
    </row>
    <row r="2521" spans="1:3" ht="19" customHeight="1" x14ac:dyDescent="0.35">
      <c r="A2521" s="22" t="s">
        <v>2480</v>
      </c>
      <c r="B2521" s="22" t="s">
        <v>2481</v>
      </c>
      <c r="C2521" s="30" t="s">
        <v>4003</v>
      </c>
    </row>
    <row r="2522" spans="1:3" ht="19" customHeight="1" x14ac:dyDescent="0.35">
      <c r="A2522" s="22" t="s">
        <v>2482</v>
      </c>
      <c r="B2522" s="22" t="s">
        <v>4822</v>
      </c>
      <c r="C2522" s="30" t="s">
        <v>4004</v>
      </c>
    </row>
    <row r="2523" spans="1:3" ht="19" customHeight="1" x14ac:dyDescent="0.35">
      <c r="A2523" s="22" t="s">
        <v>2483</v>
      </c>
      <c r="B2523" s="22" t="s">
        <v>4748</v>
      </c>
      <c r="C2523" s="30" t="s">
        <v>4005</v>
      </c>
    </row>
    <row r="2524" spans="1:3" ht="19" customHeight="1" x14ac:dyDescent="0.35">
      <c r="A2524" s="22" t="s">
        <v>2484</v>
      </c>
      <c r="B2524" s="22" t="s">
        <v>2485</v>
      </c>
      <c r="C2524" s="30" t="s">
        <v>6019</v>
      </c>
    </row>
    <row r="2525" spans="1:3" ht="19" customHeight="1" x14ac:dyDescent="0.35">
      <c r="A2525" s="22" t="s">
        <v>8670</v>
      </c>
      <c r="B2525" s="22" t="s">
        <v>8791</v>
      </c>
      <c r="C2525" s="30" t="s">
        <v>8806</v>
      </c>
    </row>
    <row r="2526" spans="1:3" ht="19" customHeight="1" x14ac:dyDescent="0.35">
      <c r="A2526" s="22" t="s">
        <v>2486</v>
      </c>
      <c r="B2526" s="22" t="s">
        <v>11641</v>
      </c>
      <c r="C2526" s="30" t="s">
        <v>4006</v>
      </c>
    </row>
    <row r="2527" spans="1:3" ht="19" customHeight="1" x14ac:dyDescent="0.35">
      <c r="A2527" s="22" t="s">
        <v>2487</v>
      </c>
      <c r="B2527" s="22" t="s">
        <v>10961</v>
      </c>
      <c r="C2527" s="30" t="s">
        <v>4007</v>
      </c>
    </row>
    <row r="2528" spans="1:3" ht="19" customHeight="1" x14ac:dyDescent="0.35">
      <c r="A2528" s="22" t="s">
        <v>1718</v>
      </c>
      <c r="B2528" s="22" t="s">
        <v>1719</v>
      </c>
      <c r="C2528" s="30" t="s">
        <v>4008</v>
      </c>
    </row>
    <row r="2529" spans="1:3" ht="19" customHeight="1" x14ac:dyDescent="0.35">
      <c r="A2529" s="28" t="s">
        <v>10714</v>
      </c>
      <c r="B2529" s="22" t="s">
        <v>10715</v>
      </c>
      <c r="C2529" s="30" t="s">
        <v>10713</v>
      </c>
    </row>
    <row r="2530" spans="1:3" ht="19" customHeight="1" x14ac:dyDescent="0.35">
      <c r="A2530" s="22" t="s">
        <v>582</v>
      </c>
      <c r="B2530" s="22" t="s">
        <v>8266</v>
      </c>
      <c r="C2530" s="30" t="s">
        <v>3710</v>
      </c>
    </row>
    <row r="2531" spans="1:3" ht="19" customHeight="1" x14ac:dyDescent="0.35">
      <c r="A2531" s="32" t="s">
        <v>1720</v>
      </c>
      <c r="B2531" s="32"/>
    </row>
    <row r="2532" spans="1:3" ht="19" customHeight="1" x14ac:dyDescent="0.35">
      <c r="A2532" s="22" t="s">
        <v>1721</v>
      </c>
      <c r="B2532" s="22" t="s">
        <v>1722</v>
      </c>
      <c r="C2532" s="30" t="s">
        <v>6020</v>
      </c>
    </row>
    <row r="2533" spans="1:3" ht="19" customHeight="1" x14ac:dyDescent="0.35">
      <c r="A2533" s="22" t="s">
        <v>8943</v>
      </c>
      <c r="B2533" s="22" t="s">
        <v>8944</v>
      </c>
      <c r="C2533" s="30" t="s">
        <v>8942</v>
      </c>
    </row>
    <row r="2534" spans="1:3" ht="19" customHeight="1" x14ac:dyDescent="0.35">
      <c r="A2534" s="22" t="s">
        <v>1723</v>
      </c>
      <c r="B2534" s="22" t="s">
        <v>7854</v>
      </c>
      <c r="C2534" s="30" t="s">
        <v>4009</v>
      </c>
    </row>
    <row r="2535" spans="1:3" ht="19" customHeight="1" x14ac:dyDescent="0.35">
      <c r="A2535" s="28" t="s">
        <v>8618</v>
      </c>
      <c r="B2535" s="22" t="s">
        <v>8619</v>
      </c>
      <c r="C2535" s="30" t="s">
        <v>8617</v>
      </c>
    </row>
    <row r="2536" spans="1:3" ht="19" customHeight="1" x14ac:dyDescent="0.35">
      <c r="A2536" s="22" t="s">
        <v>1724</v>
      </c>
      <c r="B2536" s="22" t="s">
        <v>4011</v>
      </c>
      <c r="C2536" s="30" t="s">
        <v>4010</v>
      </c>
    </row>
    <row r="2537" spans="1:3" ht="19" customHeight="1" x14ac:dyDescent="0.35">
      <c r="A2537" s="32" t="s">
        <v>4290</v>
      </c>
      <c r="B2537" s="32"/>
    </row>
    <row r="2538" spans="1:3" ht="19" customHeight="1" x14ac:dyDescent="0.35">
      <c r="A2538" s="22" t="s">
        <v>1109</v>
      </c>
      <c r="B2538" s="22" t="s">
        <v>1110</v>
      </c>
      <c r="C2538" s="30" t="s">
        <v>4055</v>
      </c>
    </row>
    <row r="2539" spans="1:3" ht="19" customHeight="1" x14ac:dyDescent="0.35">
      <c r="A2539" s="22" t="s">
        <v>4058</v>
      </c>
      <c r="B2539" s="22" t="s">
        <v>4060</v>
      </c>
      <c r="C2539" s="30" t="s">
        <v>4059</v>
      </c>
    </row>
    <row r="2540" spans="1:3" ht="19" customHeight="1" x14ac:dyDescent="0.35">
      <c r="A2540" s="22" t="s">
        <v>1112</v>
      </c>
      <c r="B2540" s="22" t="s">
        <v>7702</v>
      </c>
      <c r="C2540" s="30" t="s">
        <v>4057</v>
      </c>
    </row>
    <row r="2541" spans="1:3" ht="19" customHeight="1" x14ac:dyDescent="0.35">
      <c r="A2541" s="22" t="s">
        <v>8667</v>
      </c>
      <c r="B2541" s="22" t="s">
        <v>9584</v>
      </c>
      <c r="C2541" s="30" t="s">
        <v>8668</v>
      </c>
    </row>
    <row r="2542" spans="1:3" ht="19" customHeight="1" x14ac:dyDescent="0.35">
      <c r="A2542" s="22" t="s">
        <v>1113</v>
      </c>
      <c r="B2542" s="22" t="s">
        <v>7856</v>
      </c>
      <c r="C2542" s="30" t="s">
        <v>7855</v>
      </c>
    </row>
    <row r="2543" spans="1:3" ht="19" customHeight="1" x14ac:dyDescent="0.35">
      <c r="A2543" s="32" t="s">
        <v>2755</v>
      </c>
      <c r="B2543" s="32"/>
    </row>
    <row r="2544" spans="1:3" ht="19" customHeight="1" x14ac:dyDescent="0.35">
      <c r="A2544" s="22" t="s">
        <v>6241</v>
      </c>
      <c r="B2544" s="22" t="s">
        <v>6651</v>
      </c>
      <c r="C2544" s="30" t="s">
        <v>6627</v>
      </c>
    </row>
    <row r="2545" spans="1:3" ht="19" customHeight="1" x14ac:dyDescent="0.35">
      <c r="A2545" s="22" t="s">
        <v>1074</v>
      </c>
      <c r="B2545" s="22" t="s">
        <v>4526</v>
      </c>
      <c r="C2545" s="30" t="s">
        <v>4012</v>
      </c>
    </row>
    <row r="2546" spans="1:3" ht="19" customHeight="1" x14ac:dyDescent="0.35">
      <c r="A2546" s="22" t="s">
        <v>6153</v>
      </c>
      <c r="B2546" s="22" t="s">
        <v>11180</v>
      </c>
      <c r="C2546" s="30" t="s">
        <v>6152</v>
      </c>
    </row>
    <row r="2547" spans="1:3" ht="19" customHeight="1" x14ac:dyDescent="0.35">
      <c r="A2547" s="22" t="s">
        <v>4020</v>
      </c>
      <c r="B2547" s="22" t="s">
        <v>1075</v>
      </c>
      <c r="C2547" s="30" t="s">
        <v>4021</v>
      </c>
    </row>
    <row r="2548" spans="1:3" ht="19" customHeight="1" x14ac:dyDescent="0.35">
      <c r="A2548" s="22" t="s">
        <v>1076</v>
      </c>
      <c r="B2548" s="22" t="s">
        <v>4014</v>
      </c>
      <c r="C2548" s="30" t="s">
        <v>4013</v>
      </c>
    </row>
    <row r="2549" spans="1:3" ht="19" customHeight="1" x14ac:dyDescent="0.35">
      <c r="A2549" s="22" t="s">
        <v>1077</v>
      </c>
      <c r="B2549" s="22" t="s">
        <v>11741</v>
      </c>
      <c r="C2549" s="30" t="s">
        <v>4015</v>
      </c>
    </row>
    <row r="2550" spans="1:3" ht="19" customHeight="1" x14ac:dyDescent="0.35">
      <c r="A2550" s="22" t="s">
        <v>1078</v>
      </c>
      <c r="B2550" s="22" t="s">
        <v>10845</v>
      </c>
      <c r="C2550" s="30" t="s">
        <v>4016</v>
      </c>
    </row>
    <row r="2551" spans="1:3" ht="19" customHeight="1" x14ac:dyDescent="0.35">
      <c r="A2551" s="22" t="s">
        <v>6340</v>
      </c>
      <c r="B2551" s="22" t="s">
        <v>10962</v>
      </c>
      <c r="C2551" s="30" t="s">
        <v>6339</v>
      </c>
    </row>
    <row r="2552" spans="1:3" ht="19" customHeight="1" x14ac:dyDescent="0.35">
      <c r="A2552" s="22" t="s">
        <v>1079</v>
      </c>
      <c r="B2552" s="22" t="s">
        <v>4736</v>
      </c>
      <c r="C2552" s="30" t="s">
        <v>4017</v>
      </c>
    </row>
    <row r="2553" spans="1:3" ht="19" customHeight="1" x14ac:dyDescent="0.35">
      <c r="A2553" s="22" t="s">
        <v>1080</v>
      </c>
      <c r="B2553" s="22" t="s">
        <v>1081</v>
      </c>
      <c r="C2553" s="30" t="s">
        <v>4022</v>
      </c>
    </row>
    <row r="2554" spans="1:3" ht="19" customHeight="1" x14ac:dyDescent="0.35">
      <c r="A2554" s="22" t="s">
        <v>1082</v>
      </c>
      <c r="B2554" s="22" t="s">
        <v>1083</v>
      </c>
      <c r="C2554" s="30" t="s">
        <v>4023</v>
      </c>
    </row>
    <row r="2555" spans="1:3" ht="19" customHeight="1" x14ac:dyDescent="0.35">
      <c r="A2555" s="22" t="s">
        <v>1084</v>
      </c>
      <c r="B2555" s="22" t="s">
        <v>1085</v>
      </c>
      <c r="C2555" s="30" t="s">
        <v>4024</v>
      </c>
    </row>
    <row r="2556" spans="1:3" ht="19" customHeight="1" x14ac:dyDescent="0.35">
      <c r="A2556" s="22" t="s">
        <v>4019</v>
      </c>
      <c r="B2556" s="22" t="s">
        <v>6290</v>
      </c>
      <c r="C2556" s="30" t="s">
        <v>4018</v>
      </c>
    </row>
    <row r="2557" spans="1:3" ht="19" customHeight="1" x14ac:dyDescent="0.35">
      <c r="A2557" s="22" t="s">
        <v>1086</v>
      </c>
      <c r="B2557" s="22" t="s">
        <v>1087</v>
      </c>
      <c r="C2557" s="30" t="s">
        <v>4025</v>
      </c>
    </row>
    <row r="2558" spans="1:3" ht="19" customHeight="1" x14ac:dyDescent="0.35">
      <c r="A2558" s="22" t="s">
        <v>6293</v>
      </c>
      <c r="B2558" s="22" t="s">
        <v>11500</v>
      </c>
      <c r="C2558" s="30" t="s">
        <v>6292</v>
      </c>
    </row>
    <row r="2559" spans="1:3" ht="19" customHeight="1" x14ac:dyDescent="0.35">
      <c r="A2559" s="22" t="s">
        <v>8773</v>
      </c>
      <c r="B2559" s="22" t="s">
        <v>11506</v>
      </c>
      <c r="C2559" s="30" t="s">
        <v>8772</v>
      </c>
    </row>
    <row r="2560" spans="1:3" ht="19" customHeight="1" x14ac:dyDescent="0.35">
      <c r="A2560" s="22" t="s">
        <v>6148</v>
      </c>
      <c r="B2560" s="22" t="s">
        <v>9849</v>
      </c>
      <c r="C2560" s="30" t="s">
        <v>6147</v>
      </c>
    </row>
    <row r="2561" spans="1:3" ht="19" customHeight="1" x14ac:dyDescent="0.35">
      <c r="A2561" s="22" t="s">
        <v>4027</v>
      </c>
      <c r="B2561" s="22" t="s">
        <v>4028</v>
      </c>
      <c r="C2561" s="30" t="s">
        <v>4026</v>
      </c>
    </row>
    <row r="2562" spans="1:3" ht="19" customHeight="1" x14ac:dyDescent="0.35">
      <c r="A2562" s="22" t="s">
        <v>1088</v>
      </c>
      <c r="B2562" s="22" t="s">
        <v>4030</v>
      </c>
      <c r="C2562" s="30" t="s">
        <v>4029</v>
      </c>
    </row>
    <row r="2563" spans="1:3" ht="19" customHeight="1" x14ac:dyDescent="0.35">
      <c r="A2563" s="22" t="s">
        <v>1089</v>
      </c>
      <c r="B2563" s="22" t="s">
        <v>11753</v>
      </c>
      <c r="C2563" s="30" t="s">
        <v>4031</v>
      </c>
    </row>
    <row r="2564" spans="1:3" ht="19" customHeight="1" x14ac:dyDescent="0.35">
      <c r="A2564" s="22" t="s">
        <v>4895</v>
      </c>
      <c r="B2564" s="22" t="s">
        <v>9489</v>
      </c>
      <c r="C2564" s="30" t="s">
        <v>6021</v>
      </c>
    </row>
    <row r="2565" spans="1:3" ht="19" customHeight="1" x14ac:dyDescent="0.35">
      <c r="A2565" s="22" t="s">
        <v>4872</v>
      </c>
      <c r="B2565" s="22" t="s">
        <v>6670</v>
      </c>
      <c r="C2565" s="30" t="s">
        <v>6022</v>
      </c>
    </row>
    <row r="2566" spans="1:3" ht="19" customHeight="1" x14ac:dyDescent="0.35">
      <c r="A2566" s="22" t="s">
        <v>1090</v>
      </c>
      <c r="B2566" s="22" t="s">
        <v>1091</v>
      </c>
      <c r="C2566" s="30" t="s">
        <v>4032</v>
      </c>
    </row>
    <row r="2567" spans="1:3" ht="19" customHeight="1" x14ac:dyDescent="0.35">
      <c r="A2567" s="22" t="s">
        <v>1092</v>
      </c>
      <c r="B2567" s="22" t="s">
        <v>9490</v>
      </c>
      <c r="C2567" s="30" t="s">
        <v>4033</v>
      </c>
    </row>
    <row r="2568" spans="1:3" ht="19" customHeight="1" x14ac:dyDescent="0.35">
      <c r="A2568" s="22" t="s">
        <v>2760</v>
      </c>
      <c r="B2568" s="22" t="s">
        <v>4034</v>
      </c>
      <c r="C2568" s="30" t="s">
        <v>4035</v>
      </c>
    </row>
    <row r="2569" spans="1:3" ht="19" customHeight="1" x14ac:dyDescent="0.35">
      <c r="A2569" s="22" t="s">
        <v>1093</v>
      </c>
      <c r="B2569" s="22" t="s">
        <v>4786</v>
      </c>
      <c r="C2569" s="30" t="s">
        <v>4036</v>
      </c>
    </row>
    <row r="2570" spans="1:3" ht="19" customHeight="1" x14ac:dyDescent="0.35">
      <c r="A2570" s="32" t="s">
        <v>2703</v>
      </c>
      <c r="B2570" s="32"/>
    </row>
    <row r="2571" spans="1:3" ht="19" customHeight="1" x14ac:dyDescent="0.35">
      <c r="A2571" s="22" t="s">
        <v>1094</v>
      </c>
      <c r="B2571" s="22" t="s">
        <v>8663</v>
      </c>
      <c r="C2571" s="30" t="s">
        <v>6188</v>
      </c>
    </row>
    <row r="2572" spans="1:3" ht="19" customHeight="1" x14ac:dyDescent="0.35">
      <c r="A2572" s="22" t="s">
        <v>1195</v>
      </c>
      <c r="B2572" s="22" t="s">
        <v>10963</v>
      </c>
      <c r="C2572" s="30" t="s">
        <v>6023</v>
      </c>
    </row>
    <row r="2573" spans="1:3" ht="19" customHeight="1" x14ac:dyDescent="0.35">
      <c r="A2573" s="22" t="s">
        <v>1108</v>
      </c>
      <c r="B2573" s="22" t="s">
        <v>4054</v>
      </c>
      <c r="C2573" s="30" t="s">
        <v>4053</v>
      </c>
    </row>
    <row r="2574" spans="1:3" ht="19" customHeight="1" x14ac:dyDescent="0.35">
      <c r="A2574" s="22" t="s">
        <v>4062</v>
      </c>
      <c r="B2574" s="22" t="s">
        <v>4063</v>
      </c>
      <c r="C2574" s="30" t="s">
        <v>4061</v>
      </c>
    </row>
    <row r="2575" spans="1:3" ht="19" customHeight="1" x14ac:dyDescent="0.35">
      <c r="A2575" s="22" t="s">
        <v>1095</v>
      </c>
      <c r="B2575" s="22" t="s">
        <v>4737</v>
      </c>
      <c r="C2575" s="30" t="s">
        <v>4041</v>
      </c>
    </row>
    <row r="2576" spans="1:3" ht="19" customHeight="1" x14ac:dyDescent="0.35">
      <c r="A2576" s="22" t="s">
        <v>1116</v>
      </c>
      <c r="B2576" s="22" t="s">
        <v>11482</v>
      </c>
      <c r="C2576" s="30" t="s">
        <v>4064</v>
      </c>
    </row>
    <row r="2577" spans="1:4" ht="19" customHeight="1" x14ac:dyDescent="0.35">
      <c r="A2577" s="22" t="s">
        <v>1096</v>
      </c>
      <c r="B2577" s="22" t="s">
        <v>4365</v>
      </c>
      <c r="C2577" s="30" t="s">
        <v>4042</v>
      </c>
    </row>
    <row r="2578" spans="1:4" ht="19" customHeight="1" x14ac:dyDescent="0.35">
      <c r="A2578" s="22" t="s">
        <v>4044</v>
      </c>
      <c r="B2578" s="22" t="s">
        <v>4785</v>
      </c>
      <c r="C2578" s="30" t="s">
        <v>4043</v>
      </c>
    </row>
    <row r="2579" spans="1:4" ht="19" customHeight="1" x14ac:dyDescent="0.35">
      <c r="A2579" s="22" t="s">
        <v>6268</v>
      </c>
      <c r="B2579" s="22" t="s">
        <v>6269</v>
      </c>
      <c r="C2579" s="30" t="s">
        <v>6267</v>
      </c>
    </row>
    <row r="2580" spans="1:4" ht="19" customHeight="1" x14ac:dyDescent="0.35">
      <c r="A2580" s="22" t="s">
        <v>4265</v>
      </c>
      <c r="B2580" s="22" t="s">
        <v>10662</v>
      </c>
      <c r="C2580" s="30" t="s">
        <v>4267</v>
      </c>
    </row>
    <row r="2581" spans="1:4" ht="19" customHeight="1" x14ac:dyDescent="0.35">
      <c r="A2581" s="22" t="s">
        <v>8938</v>
      </c>
      <c r="B2581" s="22" t="s">
        <v>9530</v>
      </c>
      <c r="C2581" s="30" t="s">
        <v>8937</v>
      </c>
    </row>
    <row r="2582" spans="1:4" ht="19" customHeight="1" x14ac:dyDescent="0.35">
      <c r="A2582" s="22" t="s">
        <v>4875</v>
      </c>
      <c r="B2582" s="22" t="s">
        <v>11501</v>
      </c>
      <c r="C2582" s="30" t="s">
        <v>6024</v>
      </c>
    </row>
    <row r="2583" spans="1:4" ht="19" customHeight="1" x14ac:dyDescent="0.35">
      <c r="A2583" s="22" t="s">
        <v>8681</v>
      </c>
      <c r="B2583" s="22" t="s">
        <v>10965</v>
      </c>
      <c r="C2583" s="30" t="s">
        <v>8680</v>
      </c>
    </row>
    <row r="2584" spans="1:4" ht="19" customHeight="1" x14ac:dyDescent="0.35">
      <c r="A2584" s="22" t="s">
        <v>7807</v>
      </c>
      <c r="B2584" s="22" t="s">
        <v>7808</v>
      </c>
      <c r="C2584" s="30" t="s">
        <v>7809</v>
      </c>
    </row>
    <row r="2585" spans="1:4" ht="19" customHeight="1" x14ac:dyDescent="0.35">
      <c r="A2585" s="22" t="s">
        <v>10938</v>
      </c>
      <c r="B2585" s="22" t="s">
        <v>10939</v>
      </c>
      <c r="C2585" s="30" t="s">
        <v>10937</v>
      </c>
    </row>
    <row r="2586" spans="1:4" ht="19" customHeight="1" x14ac:dyDescent="0.35">
      <c r="A2586" s="22" t="s">
        <v>8687</v>
      </c>
      <c r="B2586" s="22" t="s">
        <v>11744</v>
      </c>
      <c r="C2586" s="30" t="s">
        <v>8816</v>
      </c>
    </row>
    <row r="2587" spans="1:4" ht="19" customHeight="1" x14ac:dyDescent="0.35">
      <c r="A2587" s="22" t="s">
        <v>4066</v>
      </c>
      <c r="B2587" s="22" t="s">
        <v>9491</v>
      </c>
      <c r="C2587" s="30" t="s">
        <v>4065</v>
      </c>
    </row>
    <row r="2588" spans="1:4" ht="19" customHeight="1" x14ac:dyDescent="0.35">
      <c r="A2588" s="22" t="s">
        <v>1114</v>
      </c>
      <c r="B2588" s="22" t="s">
        <v>1115</v>
      </c>
      <c r="C2588" s="30" t="s">
        <v>4067</v>
      </c>
    </row>
    <row r="2589" spans="1:4" ht="19" customHeight="1" x14ac:dyDescent="0.35">
      <c r="A2589" s="32" t="s">
        <v>2705</v>
      </c>
      <c r="B2589" s="32"/>
    </row>
    <row r="2590" spans="1:4" ht="19" customHeight="1" x14ac:dyDescent="0.35">
      <c r="A2590" s="22" t="s">
        <v>858</v>
      </c>
      <c r="B2590" s="22" t="s">
        <v>859</v>
      </c>
      <c r="C2590" s="30" t="s">
        <v>6025</v>
      </c>
    </row>
    <row r="2591" spans="1:4" ht="19" customHeight="1" x14ac:dyDescent="0.35">
      <c r="A2591" s="28" t="s">
        <v>10738</v>
      </c>
      <c r="B2591" s="28" t="s">
        <v>10749</v>
      </c>
      <c r="C2591" s="166" t="s">
        <v>10737</v>
      </c>
    </row>
    <row r="2592" spans="1:4" ht="19" customHeight="1" x14ac:dyDescent="0.35">
      <c r="A2592" s="22" t="s">
        <v>860</v>
      </c>
      <c r="B2592" s="22" t="s">
        <v>10076</v>
      </c>
      <c r="C2592" s="30" t="s">
        <v>6026</v>
      </c>
      <c r="D2592" s="30" t="s">
        <v>6359</v>
      </c>
    </row>
    <row r="2593" spans="1:3" ht="19" customHeight="1" x14ac:dyDescent="0.35">
      <c r="A2593" s="22" t="s">
        <v>861</v>
      </c>
      <c r="B2593" s="22" t="s">
        <v>4074</v>
      </c>
      <c r="C2593" s="30" t="s">
        <v>4073</v>
      </c>
    </row>
    <row r="2594" spans="1:3" ht="19" customHeight="1" x14ac:dyDescent="0.35">
      <c r="A2594" s="22" t="s">
        <v>862</v>
      </c>
      <c r="B2594" s="22" t="s">
        <v>863</v>
      </c>
      <c r="C2594" s="30" t="s">
        <v>4075</v>
      </c>
    </row>
    <row r="2595" spans="1:3" ht="19" customHeight="1" x14ac:dyDescent="0.35">
      <c r="A2595" s="22" t="s">
        <v>864</v>
      </c>
      <c r="B2595" s="22" t="s">
        <v>4076</v>
      </c>
      <c r="C2595" s="30" t="s">
        <v>4077</v>
      </c>
    </row>
    <row r="2596" spans="1:3" ht="19" customHeight="1" x14ac:dyDescent="0.35">
      <c r="A2596" s="22" t="s">
        <v>865</v>
      </c>
      <c r="B2596" s="22" t="s">
        <v>866</v>
      </c>
      <c r="C2596" s="30" t="s">
        <v>4078</v>
      </c>
    </row>
    <row r="2597" spans="1:3" ht="19" customHeight="1" x14ac:dyDescent="0.35">
      <c r="A2597" s="22" t="s">
        <v>867</v>
      </c>
      <c r="B2597" s="22" t="s">
        <v>868</v>
      </c>
      <c r="C2597" s="30" t="s">
        <v>4079</v>
      </c>
    </row>
    <row r="2598" spans="1:3" ht="19" customHeight="1" x14ac:dyDescent="0.35">
      <c r="A2598" s="22" t="s">
        <v>870</v>
      </c>
      <c r="B2598" s="22" t="s">
        <v>871</v>
      </c>
      <c r="C2598" s="30" t="s">
        <v>4081</v>
      </c>
    </row>
    <row r="2599" spans="1:3" ht="19" customHeight="1" x14ac:dyDescent="0.35">
      <c r="A2599" s="22" t="s">
        <v>872</v>
      </c>
      <c r="B2599" s="22" t="s">
        <v>4040</v>
      </c>
      <c r="C2599" s="30" t="s">
        <v>4082</v>
      </c>
    </row>
    <row r="2600" spans="1:3" ht="19" customHeight="1" x14ac:dyDescent="0.35">
      <c r="A2600" s="22" t="s">
        <v>873</v>
      </c>
      <c r="B2600" s="22" t="s">
        <v>4738</v>
      </c>
      <c r="C2600" s="30" t="s">
        <v>4083</v>
      </c>
    </row>
    <row r="2601" spans="1:3" ht="19" customHeight="1" x14ac:dyDescent="0.35">
      <c r="A2601" s="22" t="s">
        <v>1447</v>
      </c>
      <c r="B2601" s="22" t="s">
        <v>4039</v>
      </c>
      <c r="C2601" s="30" t="s">
        <v>4084</v>
      </c>
    </row>
    <row r="2602" spans="1:3" ht="19" customHeight="1" x14ac:dyDescent="0.35">
      <c r="A2602" s="22" t="s">
        <v>8554</v>
      </c>
      <c r="B2602" s="22" t="s">
        <v>8555</v>
      </c>
      <c r="C2602" s="30" t="s">
        <v>8553</v>
      </c>
    </row>
    <row r="2603" spans="1:3" ht="19" customHeight="1" x14ac:dyDescent="0.35">
      <c r="A2603" s="22" t="s">
        <v>5212</v>
      </c>
      <c r="B2603" s="22" t="s">
        <v>8606</v>
      </c>
      <c r="C2603" s="30" t="s">
        <v>5211</v>
      </c>
    </row>
    <row r="2604" spans="1:3" ht="19" customHeight="1" x14ac:dyDescent="0.35">
      <c r="A2604" s="22" t="s">
        <v>1448</v>
      </c>
      <c r="B2604" s="22" t="s">
        <v>6176</v>
      </c>
      <c r="C2604" s="30" t="s">
        <v>4086</v>
      </c>
    </row>
    <row r="2605" spans="1:3" ht="19" customHeight="1" x14ac:dyDescent="0.35">
      <c r="A2605" s="22" t="s">
        <v>6227</v>
      </c>
      <c r="B2605" s="22" t="s">
        <v>6213</v>
      </c>
      <c r="C2605" s="30" t="s">
        <v>6214</v>
      </c>
    </row>
    <row r="2606" spans="1:3" ht="19" customHeight="1" x14ac:dyDescent="0.35">
      <c r="A2606" s="22" t="s">
        <v>1097</v>
      </c>
      <c r="B2606" s="22" t="s">
        <v>4045</v>
      </c>
      <c r="C2606" s="30" t="s">
        <v>6027</v>
      </c>
    </row>
    <row r="2607" spans="1:3" ht="19" customHeight="1" x14ac:dyDescent="0.35">
      <c r="A2607" s="22" t="s">
        <v>1781</v>
      </c>
      <c r="B2607" s="22" t="s">
        <v>1782</v>
      </c>
      <c r="C2607" s="30" t="s">
        <v>3633</v>
      </c>
    </row>
    <row r="2608" spans="1:3" ht="19" customHeight="1" x14ac:dyDescent="0.35">
      <c r="A2608" s="22" t="s">
        <v>1449</v>
      </c>
      <c r="B2608" s="22" t="s">
        <v>4741</v>
      </c>
      <c r="C2608" s="30" t="s">
        <v>4087</v>
      </c>
    </row>
    <row r="2609" spans="1:3" ht="19" customHeight="1" x14ac:dyDescent="0.35">
      <c r="A2609" s="22" t="s">
        <v>1450</v>
      </c>
      <c r="B2609" s="22" t="s">
        <v>1451</v>
      </c>
      <c r="C2609" s="30" t="s">
        <v>4088</v>
      </c>
    </row>
    <row r="2610" spans="1:3" ht="19" customHeight="1" x14ac:dyDescent="0.35">
      <c r="A2610" s="22" t="s">
        <v>6226</v>
      </c>
      <c r="B2610" s="22" t="s">
        <v>8268</v>
      </c>
      <c r="C2610" s="30" t="s">
        <v>6212</v>
      </c>
    </row>
    <row r="2611" spans="1:3" ht="19" customHeight="1" x14ac:dyDescent="0.35">
      <c r="A2611" s="32" t="s">
        <v>2704</v>
      </c>
      <c r="B2611" s="32"/>
    </row>
    <row r="2612" spans="1:3" ht="19" customHeight="1" x14ac:dyDescent="0.35">
      <c r="A2612" s="22" t="s">
        <v>5214</v>
      </c>
      <c r="B2612" s="22" t="s">
        <v>5215</v>
      </c>
      <c r="C2612" s="30" t="s">
        <v>5213</v>
      </c>
    </row>
    <row r="2613" spans="1:3" ht="19" customHeight="1" x14ac:dyDescent="0.35">
      <c r="A2613" s="22" t="s">
        <v>1098</v>
      </c>
      <c r="B2613" s="22" t="s">
        <v>7352</v>
      </c>
      <c r="C2613" s="30" t="s">
        <v>4046</v>
      </c>
    </row>
    <row r="2614" spans="1:3" ht="19" customHeight="1" x14ac:dyDescent="0.35">
      <c r="A2614" s="22" t="s">
        <v>1099</v>
      </c>
      <c r="B2614" s="22" t="s">
        <v>1100</v>
      </c>
      <c r="C2614" s="30" t="s">
        <v>4047</v>
      </c>
    </row>
    <row r="2615" spans="1:3" ht="19" customHeight="1" x14ac:dyDescent="0.35">
      <c r="A2615" s="22" t="s">
        <v>11222</v>
      </c>
      <c r="B2615" s="22" t="s">
        <v>11221</v>
      </c>
      <c r="C2615" s="30" t="s">
        <v>11223</v>
      </c>
    </row>
    <row r="2616" spans="1:3" ht="19" customHeight="1" x14ac:dyDescent="0.35">
      <c r="A2616" s="22" t="s">
        <v>4886</v>
      </c>
      <c r="B2616" s="22" t="s">
        <v>10964</v>
      </c>
      <c r="C2616" s="30" t="s">
        <v>4932</v>
      </c>
    </row>
    <row r="2617" spans="1:3" ht="19" customHeight="1" x14ac:dyDescent="0.35">
      <c r="A2617" s="22" t="s">
        <v>1101</v>
      </c>
      <c r="B2617" s="22" t="s">
        <v>4049</v>
      </c>
      <c r="C2617" s="30" t="s">
        <v>4048</v>
      </c>
    </row>
    <row r="2618" spans="1:3" ht="19" customHeight="1" x14ac:dyDescent="0.35">
      <c r="A2618" s="22" t="s">
        <v>1102</v>
      </c>
      <c r="B2618" s="22" t="s">
        <v>4481</v>
      </c>
      <c r="C2618" s="30" t="s">
        <v>4050</v>
      </c>
    </row>
    <row r="2619" spans="1:3" ht="19" customHeight="1" x14ac:dyDescent="0.35">
      <c r="A2619" s="22" t="s">
        <v>1104</v>
      </c>
      <c r="B2619" s="22" t="s">
        <v>1105</v>
      </c>
      <c r="C2619" s="30" t="s">
        <v>4051</v>
      </c>
    </row>
    <row r="2620" spans="1:3" ht="19" customHeight="1" x14ac:dyDescent="0.35">
      <c r="A2620" s="22" t="s">
        <v>5152</v>
      </c>
      <c r="B2620" s="22" t="s">
        <v>12570</v>
      </c>
      <c r="C2620" s="30" t="s">
        <v>5153</v>
      </c>
    </row>
    <row r="2621" spans="1:3" ht="19" customHeight="1" x14ac:dyDescent="0.35">
      <c r="A2621" s="22" t="s">
        <v>1106</v>
      </c>
      <c r="B2621" s="22" t="s">
        <v>1107</v>
      </c>
      <c r="C2621" s="30" t="s">
        <v>4052</v>
      </c>
    </row>
    <row r="2622" spans="1:3" ht="19" customHeight="1" x14ac:dyDescent="0.35">
      <c r="A2622" s="32" t="s">
        <v>8250</v>
      </c>
      <c r="B2622" s="32"/>
    </row>
    <row r="2623" spans="1:3" ht="19" customHeight="1" x14ac:dyDescent="0.35">
      <c r="A2623" s="22" t="s">
        <v>1456</v>
      </c>
      <c r="B2623" s="22" t="s">
        <v>1457</v>
      </c>
      <c r="C2623" s="30" t="s">
        <v>6028</v>
      </c>
    </row>
    <row r="2624" spans="1:3" ht="19" customHeight="1" x14ac:dyDescent="0.35">
      <c r="A2624" s="22" t="s">
        <v>5157</v>
      </c>
      <c r="B2624" s="22" t="s">
        <v>5158</v>
      </c>
      <c r="C2624" s="30" t="s">
        <v>5159</v>
      </c>
    </row>
    <row r="2625" spans="1:5" ht="19" customHeight="1" x14ac:dyDescent="0.35">
      <c r="A2625" s="22" t="s">
        <v>7656</v>
      </c>
      <c r="B2625" s="22" t="s">
        <v>7665</v>
      </c>
      <c r="C2625" s="30" t="s">
        <v>7666</v>
      </c>
    </row>
    <row r="2626" spans="1:5" ht="19" customHeight="1" x14ac:dyDescent="0.35">
      <c r="A2626" s="22" t="s">
        <v>1180</v>
      </c>
      <c r="B2626" s="22" t="s">
        <v>7825</v>
      </c>
      <c r="C2626" s="30" t="s">
        <v>4096</v>
      </c>
    </row>
    <row r="2627" spans="1:5" ht="19" customHeight="1" x14ac:dyDescent="0.35">
      <c r="A2627" s="22" t="s">
        <v>1184</v>
      </c>
      <c r="B2627" s="22" t="s">
        <v>1185</v>
      </c>
      <c r="C2627" s="30" t="s">
        <v>4099</v>
      </c>
    </row>
    <row r="2628" spans="1:5" ht="19" customHeight="1" x14ac:dyDescent="0.35">
      <c r="A2628" s="22" t="s">
        <v>8045</v>
      </c>
      <c r="B2628" s="22" t="s">
        <v>10059</v>
      </c>
      <c r="C2628" s="30" t="s">
        <v>8044</v>
      </c>
    </row>
    <row r="2629" spans="1:5" ht="19" customHeight="1" x14ac:dyDescent="0.35">
      <c r="A2629" s="22" t="s">
        <v>1187</v>
      </c>
      <c r="B2629" s="22" t="s">
        <v>4914</v>
      </c>
      <c r="C2629" s="30" t="s">
        <v>4101</v>
      </c>
    </row>
    <row r="2630" spans="1:5" ht="19" customHeight="1" x14ac:dyDescent="0.35">
      <c r="A2630" s="22" t="s">
        <v>1188</v>
      </c>
      <c r="B2630" s="22" t="s">
        <v>4482</v>
      </c>
      <c r="C2630" s="30" t="s">
        <v>6033</v>
      </c>
    </row>
    <row r="2631" spans="1:5" ht="19" customHeight="1" x14ac:dyDescent="0.35">
      <c r="A2631" s="28" t="s">
        <v>8801</v>
      </c>
      <c r="B2631" s="22" t="s">
        <v>8808</v>
      </c>
      <c r="C2631" s="30" t="s">
        <v>8807</v>
      </c>
    </row>
    <row r="2632" spans="1:5" ht="19" customHeight="1" x14ac:dyDescent="0.35">
      <c r="A2632" s="22" t="s">
        <v>1190</v>
      </c>
      <c r="B2632" s="22" t="s">
        <v>4105</v>
      </c>
      <c r="C2632" s="30" t="s">
        <v>4104</v>
      </c>
    </row>
    <row r="2633" spans="1:5" ht="19" customHeight="1" x14ac:dyDescent="0.35">
      <c r="A2633" s="22" t="s">
        <v>6201</v>
      </c>
      <c r="B2633" s="22" t="s">
        <v>11509</v>
      </c>
      <c r="C2633" s="30" t="s">
        <v>6200</v>
      </c>
    </row>
    <row r="2634" spans="1:5" ht="19" customHeight="1" x14ac:dyDescent="0.35">
      <c r="A2634" s="28" t="s">
        <v>9328</v>
      </c>
      <c r="B2634" s="28" t="s">
        <v>9331</v>
      </c>
      <c r="C2634" s="30" t="s">
        <v>9330</v>
      </c>
      <c r="E2634" s="104"/>
    </row>
    <row r="2635" spans="1:5" ht="19" customHeight="1" x14ac:dyDescent="0.35">
      <c r="A2635" s="32" t="s">
        <v>8251</v>
      </c>
      <c r="B2635" s="32"/>
    </row>
    <row r="2636" spans="1:5" ht="19" customHeight="1" x14ac:dyDescent="0.35">
      <c r="A2636" s="22" t="s">
        <v>1452</v>
      </c>
      <c r="B2636" s="22" t="s">
        <v>1453</v>
      </c>
      <c r="C2636" s="30" t="s">
        <v>4089</v>
      </c>
    </row>
    <row r="2637" spans="1:5" ht="19" customHeight="1" x14ac:dyDescent="0.35">
      <c r="A2637" s="22" t="s">
        <v>1465</v>
      </c>
      <c r="B2637" s="22" t="s">
        <v>4739</v>
      </c>
      <c r="C2637" s="30" t="s">
        <v>4095</v>
      </c>
    </row>
    <row r="2638" spans="1:5" ht="19" customHeight="1" x14ac:dyDescent="0.35">
      <c r="A2638" s="28" t="s">
        <v>8621</v>
      </c>
      <c r="B2638" s="22" t="s">
        <v>8738</v>
      </c>
      <c r="C2638" s="30" t="s">
        <v>8648</v>
      </c>
    </row>
    <row r="2639" spans="1:5" ht="19" customHeight="1" x14ac:dyDescent="0.35">
      <c r="A2639" s="22" t="s">
        <v>1466</v>
      </c>
      <c r="B2639" s="22" t="s">
        <v>9782</v>
      </c>
      <c r="C2639" s="30" t="s">
        <v>6032</v>
      </c>
      <c r="D2639" s="30" t="s">
        <v>8271</v>
      </c>
      <c r="E2639" s="30" t="s">
        <v>9781</v>
      </c>
    </row>
    <row r="2640" spans="1:5" ht="19" customHeight="1" x14ac:dyDescent="0.35">
      <c r="A2640" s="22" t="s">
        <v>1181</v>
      </c>
      <c r="B2640" s="22" t="s">
        <v>1182</v>
      </c>
      <c r="C2640" s="30" t="s">
        <v>4097</v>
      </c>
    </row>
    <row r="2641" spans="1:5" ht="19" customHeight="1" x14ac:dyDescent="0.35">
      <c r="A2641" s="22" t="s">
        <v>1183</v>
      </c>
      <c r="B2641" s="22" t="s">
        <v>8048</v>
      </c>
      <c r="C2641" s="30" t="s">
        <v>4098</v>
      </c>
    </row>
    <row r="2642" spans="1:5" ht="19" customHeight="1" x14ac:dyDescent="0.35">
      <c r="A2642" s="22" t="s">
        <v>1189</v>
      </c>
      <c r="B2642" s="22" t="s">
        <v>4103</v>
      </c>
      <c r="C2642" s="30" t="s">
        <v>4102</v>
      </c>
    </row>
    <row r="2643" spans="1:5" ht="19" customHeight="1" x14ac:dyDescent="0.35">
      <c r="A2643" s="22" t="s">
        <v>7088</v>
      </c>
      <c r="B2643" s="22" t="s">
        <v>8070</v>
      </c>
      <c r="C2643" s="30" t="s">
        <v>7289</v>
      </c>
    </row>
    <row r="2644" spans="1:5" ht="19" customHeight="1" x14ac:dyDescent="0.35">
      <c r="A2644" s="22" t="s">
        <v>1191</v>
      </c>
      <c r="B2644" s="22" t="s">
        <v>9783</v>
      </c>
      <c r="C2644" s="30" t="s">
        <v>4106</v>
      </c>
      <c r="D2644" s="30" t="s">
        <v>8270</v>
      </c>
      <c r="E2644" s="30" t="s">
        <v>9781</v>
      </c>
    </row>
    <row r="2645" spans="1:5" ht="19" customHeight="1" x14ac:dyDescent="0.35">
      <c r="A2645" s="22" t="s">
        <v>641</v>
      </c>
      <c r="B2645" s="22" t="s">
        <v>7238</v>
      </c>
      <c r="C2645" s="30" t="s">
        <v>6034</v>
      </c>
    </row>
    <row r="2646" spans="1:5" ht="19" customHeight="1" x14ac:dyDescent="0.35">
      <c r="A2646" s="22" t="s">
        <v>5068</v>
      </c>
      <c r="B2646" s="22" t="s">
        <v>6628</v>
      </c>
      <c r="C2646" s="30" t="s">
        <v>5069</v>
      </c>
    </row>
    <row r="2647" spans="1:5" ht="19" customHeight="1" x14ac:dyDescent="0.35">
      <c r="A2647" s="22" t="s">
        <v>2393</v>
      </c>
      <c r="B2647" s="22" t="s">
        <v>4742</v>
      </c>
      <c r="C2647" s="30" t="s">
        <v>4109</v>
      </c>
    </row>
    <row r="2648" spans="1:5" ht="19" customHeight="1" x14ac:dyDescent="0.35">
      <c r="A2648" s="22" t="s">
        <v>2395</v>
      </c>
      <c r="B2648" s="22" t="s">
        <v>4113</v>
      </c>
      <c r="C2648" s="30" t="s">
        <v>4112</v>
      </c>
    </row>
    <row r="2649" spans="1:5" ht="19" customHeight="1" x14ac:dyDescent="0.35">
      <c r="A2649" s="22" t="s">
        <v>4117</v>
      </c>
      <c r="B2649" s="22" t="s">
        <v>8272</v>
      </c>
      <c r="C2649" s="30" t="s">
        <v>4116</v>
      </c>
    </row>
    <row r="2650" spans="1:5" ht="19" customHeight="1" x14ac:dyDescent="0.35">
      <c r="A2650" s="32" t="s">
        <v>8252</v>
      </c>
      <c r="B2650" s="32"/>
    </row>
    <row r="2651" spans="1:5" ht="19" customHeight="1" x14ac:dyDescent="0.35">
      <c r="A2651" s="22" t="s">
        <v>781</v>
      </c>
      <c r="B2651" s="22" t="s">
        <v>8249</v>
      </c>
      <c r="C2651" s="38" t="s">
        <v>8248</v>
      </c>
    </row>
    <row r="2652" spans="1:5" ht="19" customHeight="1" x14ac:dyDescent="0.35">
      <c r="A2652" s="22" t="s">
        <v>1458</v>
      </c>
      <c r="B2652" s="22" t="s">
        <v>1459</v>
      </c>
      <c r="C2652" s="30" t="s">
        <v>6035</v>
      </c>
    </row>
    <row r="2653" spans="1:5" ht="19" customHeight="1" x14ac:dyDescent="0.35">
      <c r="A2653" s="22" t="s">
        <v>1460</v>
      </c>
      <c r="B2653" s="22" t="s">
        <v>2685</v>
      </c>
      <c r="C2653" s="30" t="s">
        <v>4091</v>
      </c>
    </row>
    <row r="2654" spans="1:5" ht="19" customHeight="1" x14ac:dyDescent="0.35">
      <c r="A2654" s="22" t="s">
        <v>1462</v>
      </c>
      <c r="B2654" s="22" t="s">
        <v>11502</v>
      </c>
      <c r="C2654" s="30" t="s">
        <v>6029</v>
      </c>
    </row>
    <row r="2655" spans="1:5" ht="19" customHeight="1" x14ac:dyDescent="0.35">
      <c r="A2655" s="22" t="s">
        <v>1463</v>
      </c>
      <c r="B2655" s="22" t="s">
        <v>4093</v>
      </c>
      <c r="C2655" s="30" t="s">
        <v>4092</v>
      </c>
    </row>
    <row r="2656" spans="1:5" ht="19" customHeight="1" x14ac:dyDescent="0.35">
      <c r="A2656" s="22" t="s">
        <v>1464</v>
      </c>
      <c r="B2656" s="22" t="s">
        <v>7353</v>
      </c>
      <c r="C2656" s="30" t="s">
        <v>4094</v>
      </c>
    </row>
    <row r="2657" spans="1:5" ht="19" customHeight="1" x14ac:dyDescent="0.35">
      <c r="A2657" s="22" t="s">
        <v>8755</v>
      </c>
      <c r="B2657" s="22" t="s">
        <v>8766</v>
      </c>
      <c r="C2657" s="30" t="s">
        <v>8765</v>
      </c>
    </row>
    <row r="2658" spans="1:5" ht="19" customHeight="1" x14ac:dyDescent="0.35">
      <c r="A2658" s="22" t="s">
        <v>5032</v>
      </c>
      <c r="B2658" s="22" t="s">
        <v>5045</v>
      </c>
      <c r="C2658" s="30" t="s">
        <v>5035</v>
      </c>
    </row>
    <row r="2659" spans="1:5" ht="19" customHeight="1" x14ac:dyDescent="0.35">
      <c r="A2659" s="22" t="s">
        <v>5256</v>
      </c>
      <c r="B2659" s="22" t="s">
        <v>5257</v>
      </c>
      <c r="C2659" s="30" t="s">
        <v>5255</v>
      </c>
    </row>
    <row r="2660" spans="1:5" ht="19" customHeight="1" x14ac:dyDescent="0.35">
      <c r="A2660" s="22" t="s">
        <v>1186</v>
      </c>
      <c r="B2660" s="22" t="s">
        <v>8991</v>
      </c>
      <c r="C2660" s="30" t="s">
        <v>4100</v>
      </c>
    </row>
    <row r="2661" spans="1:5" ht="19" customHeight="1" x14ac:dyDescent="0.35">
      <c r="A2661" s="22" t="s">
        <v>1047</v>
      </c>
      <c r="B2661" s="22" t="s">
        <v>7858</v>
      </c>
      <c r="C2661" s="30" t="s">
        <v>6030</v>
      </c>
    </row>
    <row r="2662" spans="1:5" ht="19" customHeight="1" x14ac:dyDescent="0.35">
      <c r="A2662" s="28" t="s">
        <v>9342</v>
      </c>
      <c r="B2662" s="28" t="s">
        <v>11510</v>
      </c>
      <c r="C2662" s="30" t="s">
        <v>9343</v>
      </c>
      <c r="D2662" s="103"/>
      <c r="E2662" s="104"/>
    </row>
    <row r="2663" spans="1:5" ht="19" customHeight="1" x14ac:dyDescent="0.35">
      <c r="A2663" s="22" t="s">
        <v>1312</v>
      </c>
      <c r="B2663" s="22" t="s">
        <v>2654</v>
      </c>
      <c r="C2663" s="30" t="s">
        <v>6036</v>
      </c>
    </row>
    <row r="2664" spans="1:5" ht="19" customHeight="1" x14ac:dyDescent="0.35">
      <c r="A2664" s="22" t="s">
        <v>1192</v>
      </c>
      <c r="B2664" s="22" t="s">
        <v>2686</v>
      </c>
      <c r="C2664" s="30" t="s">
        <v>4107</v>
      </c>
    </row>
    <row r="2665" spans="1:5" ht="19" customHeight="1" x14ac:dyDescent="0.35">
      <c r="A2665" s="22" t="s">
        <v>1193</v>
      </c>
      <c r="B2665" s="22" t="s">
        <v>2392</v>
      </c>
      <c r="C2665" s="30" t="s">
        <v>4108</v>
      </c>
    </row>
    <row r="2666" spans="1:5" ht="19" customHeight="1" x14ac:dyDescent="0.35">
      <c r="A2666" s="22" t="s">
        <v>639</v>
      </c>
      <c r="B2666" s="22" t="s">
        <v>640</v>
      </c>
      <c r="C2666" s="30" t="s">
        <v>6037</v>
      </c>
    </row>
    <row r="2667" spans="1:5" ht="19" customHeight="1" x14ac:dyDescent="0.35">
      <c r="A2667" s="22" t="s">
        <v>882</v>
      </c>
      <c r="B2667" s="22" t="s">
        <v>883</v>
      </c>
      <c r="C2667" s="30" t="s">
        <v>6038</v>
      </c>
    </row>
    <row r="2668" spans="1:5" ht="19" customHeight="1" x14ac:dyDescent="0.35">
      <c r="A2668" s="22" t="s">
        <v>884</v>
      </c>
      <c r="B2668" s="22" t="s">
        <v>885</v>
      </c>
      <c r="C2668" s="30" t="s">
        <v>6039</v>
      </c>
    </row>
    <row r="2669" spans="1:5" ht="19" customHeight="1" x14ac:dyDescent="0.35">
      <c r="A2669" s="22" t="s">
        <v>8601</v>
      </c>
      <c r="B2669" s="22" t="s">
        <v>8603</v>
      </c>
      <c r="C2669" s="30" t="s">
        <v>8602</v>
      </c>
      <c r="D2669" s="30"/>
      <c r="E2669" s="22" t="s">
        <v>8737</v>
      </c>
    </row>
    <row r="2670" spans="1:5" ht="19" customHeight="1" x14ac:dyDescent="0.35">
      <c r="A2670" s="22" t="s">
        <v>8244</v>
      </c>
      <c r="B2670" s="22" t="s">
        <v>8269</v>
      </c>
      <c r="C2670" s="30" t="s">
        <v>8246</v>
      </c>
    </row>
    <row r="2671" spans="1:5" ht="19" customHeight="1" x14ac:dyDescent="0.35">
      <c r="A2671" s="22" t="s">
        <v>7065</v>
      </c>
      <c r="B2671" s="22" t="s">
        <v>7251</v>
      </c>
      <c r="C2671" s="30" t="s">
        <v>7252</v>
      </c>
    </row>
    <row r="2672" spans="1:5" ht="19" customHeight="1" x14ac:dyDescent="0.35">
      <c r="A2672" s="22" t="s">
        <v>7071</v>
      </c>
      <c r="B2672" s="22" t="s">
        <v>7263</v>
      </c>
      <c r="C2672" s="30" t="s">
        <v>7262</v>
      </c>
    </row>
    <row r="2673" spans="1:3" ht="19" customHeight="1" x14ac:dyDescent="0.35">
      <c r="A2673" s="22" t="s">
        <v>2341</v>
      </c>
      <c r="B2673" s="22" t="s">
        <v>2342</v>
      </c>
      <c r="C2673" s="30" t="s">
        <v>6031</v>
      </c>
    </row>
    <row r="2674" spans="1:3" ht="19" customHeight="1" x14ac:dyDescent="0.35">
      <c r="A2674" s="22" t="s">
        <v>9521</v>
      </c>
      <c r="B2674" s="22" t="s">
        <v>9522</v>
      </c>
      <c r="C2674" s="30" t="s">
        <v>9520</v>
      </c>
    </row>
    <row r="2675" spans="1:3" ht="19" customHeight="1" x14ac:dyDescent="0.35">
      <c r="A2675" s="32" t="s">
        <v>4249</v>
      </c>
      <c r="B2675" s="32"/>
    </row>
    <row r="2676" spans="1:3" ht="19" customHeight="1" x14ac:dyDescent="0.35">
      <c r="A2676" s="22" t="s">
        <v>6149</v>
      </c>
      <c r="B2676" s="22" t="s">
        <v>6151</v>
      </c>
      <c r="C2676" s="30" t="s">
        <v>6150</v>
      </c>
    </row>
    <row r="2677" spans="1:3" ht="19" customHeight="1" x14ac:dyDescent="0.35">
      <c r="A2677" s="22" t="s">
        <v>4855</v>
      </c>
      <c r="B2677" s="22" t="s">
        <v>4941</v>
      </c>
      <c r="C2677" s="30" t="s">
        <v>4940</v>
      </c>
    </row>
    <row r="2678" spans="1:3" ht="19" customHeight="1" x14ac:dyDescent="0.35">
      <c r="A2678" s="22" t="s">
        <v>2412</v>
      </c>
      <c r="B2678" s="22" t="s">
        <v>2413</v>
      </c>
      <c r="C2678" s="30" t="s">
        <v>4131</v>
      </c>
    </row>
    <row r="2679" spans="1:3" ht="19" customHeight="1" x14ac:dyDescent="0.35">
      <c r="A2679" s="22" t="s">
        <v>1218</v>
      </c>
      <c r="B2679" s="22" t="s">
        <v>1219</v>
      </c>
      <c r="C2679" s="30" t="s">
        <v>4156</v>
      </c>
    </row>
    <row r="2680" spans="1:3" ht="19" customHeight="1" x14ac:dyDescent="0.35">
      <c r="A2680" s="22" t="s">
        <v>2398</v>
      </c>
      <c r="B2680" s="22" t="s">
        <v>7303</v>
      </c>
      <c r="C2680" s="30" t="s">
        <v>4118</v>
      </c>
    </row>
    <row r="2681" spans="1:3" ht="19" customHeight="1" x14ac:dyDescent="0.35">
      <c r="A2681" s="22" t="s">
        <v>2</v>
      </c>
      <c r="B2681" s="22" t="s">
        <v>3</v>
      </c>
      <c r="C2681" s="30" t="s">
        <v>4157</v>
      </c>
    </row>
    <row r="2682" spans="1:3" ht="19" customHeight="1" x14ac:dyDescent="0.35">
      <c r="A2682" s="22" t="s">
        <v>8986</v>
      </c>
      <c r="B2682" s="22" t="s">
        <v>2687</v>
      </c>
      <c r="C2682" s="30" t="s">
        <v>8985</v>
      </c>
    </row>
    <row r="2683" spans="1:3" ht="19" customHeight="1" x14ac:dyDescent="0.35">
      <c r="A2683" s="22" t="s">
        <v>6258</v>
      </c>
      <c r="B2683" s="22" t="s">
        <v>6259</v>
      </c>
      <c r="C2683" s="30" t="s">
        <v>6257</v>
      </c>
    </row>
    <row r="2684" spans="1:3" ht="19" customHeight="1" x14ac:dyDescent="0.35">
      <c r="A2684" s="22" t="s">
        <v>1220</v>
      </c>
      <c r="B2684" s="22" t="s">
        <v>10460</v>
      </c>
      <c r="C2684" s="30" t="s">
        <v>7302</v>
      </c>
    </row>
    <row r="2685" spans="1:3" ht="19" customHeight="1" x14ac:dyDescent="0.35">
      <c r="A2685" s="22" t="s">
        <v>8071</v>
      </c>
      <c r="B2685" s="22" t="s">
        <v>8072</v>
      </c>
      <c r="C2685" s="30" t="s">
        <v>6040</v>
      </c>
    </row>
    <row r="2686" spans="1:3" ht="19" customHeight="1" x14ac:dyDescent="0.35">
      <c r="A2686" s="22" t="s">
        <v>2399</v>
      </c>
      <c r="B2686" s="22" t="s">
        <v>2400</v>
      </c>
      <c r="C2686" s="30" t="s">
        <v>4119</v>
      </c>
    </row>
    <row r="2687" spans="1:3" ht="19" customHeight="1" x14ac:dyDescent="0.35">
      <c r="A2687" s="22" t="s">
        <v>4473</v>
      </c>
      <c r="B2687" s="22" t="s">
        <v>4789</v>
      </c>
      <c r="C2687" s="30" t="s">
        <v>6041</v>
      </c>
    </row>
    <row r="2688" spans="1:3" ht="19" customHeight="1" x14ac:dyDescent="0.35">
      <c r="A2688" s="22" t="s">
        <v>5004</v>
      </c>
      <c r="B2688" s="22" t="s">
        <v>5039</v>
      </c>
      <c r="C2688" s="30" t="s">
        <v>5003</v>
      </c>
    </row>
    <row r="2689" spans="1:4" ht="19" customHeight="1" x14ac:dyDescent="0.35">
      <c r="A2689" s="22" t="s">
        <v>2707</v>
      </c>
      <c r="B2689" s="22" t="s">
        <v>8273</v>
      </c>
      <c r="C2689" s="30" t="s">
        <v>3578</v>
      </c>
    </row>
    <row r="2690" spans="1:4" ht="19" customHeight="1" x14ac:dyDescent="0.35">
      <c r="A2690" s="32" t="s">
        <v>4283</v>
      </c>
      <c r="B2690" s="32"/>
    </row>
    <row r="2691" spans="1:4" ht="19" customHeight="1" x14ac:dyDescent="0.35">
      <c r="A2691" s="22" t="s">
        <v>233</v>
      </c>
      <c r="B2691" s="22" t="s">
        <v>11511</v>
      </c>
      <c r="C2691" s="30" t="s">
        <v>6042</v>
      </c>
      <c r="D2691" s="30" t="s">
        <v>10459</v>
      </c>
    </row>
    <row r="2692" spans="1:4" ht="19" customHeight="1" x14ac:dyDescent="0.35">
      <c r="A2692" s="22" t="s">
        <v>2639</v>
      </c>
      <c r="B2692" s="22" t="s">
        <v>4216</v>
      </c>
      <c r="C2692" s="30" t="s">
        <v>4217</v>
      </c>
    </row>
    <row r="2693" spans="1:4" ht="19" customHeight="1" x14ac:dyDescent="0.35">
      <c r="A2693" s="22" t="s">
        <v>2401</v>
      </c>
      <c r="B2693" s="22" t="s">
        <v>12002</v>
      </c>
      <c r="C2693" s="30" t="s">
        <v>4120</v>
      </c>
      <c r="D2693" s="30" t="s">
        <v>4122</v>
      </c>
    </row>
    <row r="2694" spans="1:4" ht="19" customHeight="1" x14ac:dyDescent="0.35">
      <c r="A2694" s="22" t="s">
        <v>4124</v>
      </c>
      <c r="B2694" s="22" t="s">
        <v>2403</v>
      </c>
      <c r="C2694" s="30" t="s">
        <v>4123</v>
      </c>
    </row>
    <row r="2695" spans="1:4" ht="19" customHeight="1" x14ac:dyDescent="0.35">
      <c r="A2695" s="22" t="s">
        <v>2404</v>
      </c>
      <c r="B2695" s="22" t="s">
        <v>2405</v>
      </c>
      <c r="C2695" s="30" t="s">
        <v>4125</v>
      </c>
    </row>
    <row r="2696" spans="1:4" ht="19" customHeight="1" x14ac:dyDescent="0.35">
      <c r="A2696" s="22" t="s">
        <v>2406</v>
      </c>
      <c r="B2696" s="22" t="s">
        <v>4127</v>
      </c>
      <c r="C2696" s="30" t="s">
        <v>4126</v>
      </c>
    </row>
    <row r="2697" spans="1:4" ht="19" customHeight="1" x14ac:dyDescent="0.35">
      <c r="A2697" s="22" t="s">
        <v>2407</v>
      </c>
      <c r="B2697" s="22" t="s">
        <v>6309</v>
      </c>
      <c r="C2697" s="30" t="s">
        <v>4128</v>
      </c>
    </row>
    <row r="2698" spans="1:4" ht="19" customHeight="1" x14ac:dyDescent="0.35">
      <c r="A2698" s="22" t="s">
        <v>2410</v>
      </c>
      <c r="B2698" s="22" t="s">
        <v>2411</v>
      </c>
      <c r="C2698" s="30" t="s">
        <v>4130</v>
      </c>
    </row>
    <row r="2699" spans="1:4" ht="19" customHeight="1" x14ac:dyDescent="0.35">
      <c r="A2699" s="22" t="s">
        <v>6129</v>
      </c>
      <c r="B2699" s="22" t="s">
        <v>6130</v>
      </c>
      <c r="C2699" s="30" t="s">
        <v>6128</v>
      </c>
    </row>
    <row r="2700" spans="1:4" ht="19" customHeight="1" x14ac:dyDescent="0.35">
      <c r="A2700" s="32" t="s">
        <v>2747</v>
      </c>
      <c r="B2700" s="32"/>
    </row>
    <row r="2701" spans="1:4" ht="19" customHeight="1" x14ac:dyDescent="0.35">
      <c r="A2701" s="22" t="s">
        <v>6145</v>
      </c>
      <c r="B2701" s="22" t="s">
        <v>6146</v>
      </c>
      <c r="C2701" s="30" t="s">
        <v>6144</v>
      </c>
    </row>
    <row r="2702" spans="1:4" ht="19" customHeight="1" x14ac:dyDescent="0.35">
      <c r="A2702" s="22" t="s">
        <v>2418</v>
      </c>
      <c r="B2702" s="22" t="s">
        <v>2419</v>
      </c>
      <c r="C2702" s="30" t="s">
        <v>4132</v>
      </c>
    </row>
    <row r="2703" spans="1:4" ht="19" customHeight="1" x14ac:dyDescent="0.35">
      <c r="A2703" s="22" t="s">
        <v>4134</v>
      </c>
      <c r="B2703" s="22" t="s">
        <v>7859</v>
      </c>
      <c r="C2703" s="30" t="s">
        <v>4133</v>
      </c>
    </row>
    <row r="2704" spans="1:4" ht="19" customHeight="1" x14ac:dyDescent="0.35">
      <c r="A2704" s="22" t="s">
        <v>4136</v>
      </c>
      <c r="B2704" s="22" t="s">
        <v>7239</v>
      </c>
      <c r="C2704" s="30" t="s">
        <v>4135</v>
      </c>
    </row>
    <row r="2705" spans="1:5" ht="19" customHeight="1" x14ac:dyDescent="0.35">
      <c r="A2705" s="22" t="s">
        <v>2420</v>
      </c>
      <c r="B2705" s="22" t="s">
        <v>2421</v>
      </c>
      <c r="C2705" s="30" t="s">
        <v>6681</v>
      </c>
    </row>
    <row r="2706" spans="1:5" ht="19" customHeight="1" x14ac:dyDescent="0.35">
      <c r="A2706" s="22" t="s">
        <v>2422</v>
      </c>
      <c r="B2706" s="22" t="s">
        <v>4138</v>
      </c>
      <c r="C2706" s="30" t="s">
        <v>4137</v>
      </c>
    </row>
    <row r="2707" spans="1:5" ht="19" customHeight="1" x14ac:dyDescent="0.35">
      <c r="A2707" s="22" t="s">
        <v>2423</v>
      </c>
      <c r="B2707" s="22" t="s">
        <v>4403</v>
      </c>
      <c r="C2707" s="30" t="s">
        <v>4139</v>
      </c>
    </row>
    <row r="2708" spans="1:5" ht="19" customHeight="1" x14ac:dyDescent="0.35">
      <c r="A2708" s="28" t="s">
        <v>9801</v>
      </c>
      <c r="B2708" s="28" t="s">
        <v>9802</v>
      </c>
      <c r="C2708" s="30" t="s">
        <v>9800</v>
      </c>
      <c r="E2708" s="104"/>
    </row>
    <row r="2709" spans="1:5" ht="19" customHeight="1" x14ac:dyDescent="0.35">
      <c r="A2709" s="22" t="s">
        <v>869</v>
      </c>
      <c r="B2709" s="22" t="s">
        <v>11093</v>
      </c>
      <c r="C2709" s="30" t="s">
        <v>4080</v>
      </c>
    </row>
    <row r="2710" spans="1:5" ht="19" customHeight="1" x14ac:dyDescent="0.35">
      <c r="A2710" s="22" t="s">
        <v>2715</v>
      </c>
      <c r="B2710" s="22" t="s">
        <v>4141</v>
      </c>
      <c r="C2710" s="30" t="s">
        <v>4140</v>
      </c>
    </row>
    <row r="2711" spans="1:5" ht="19" customHeight="1" x14ac:dyDescent="0.35">
      <c r="A2711" s="22" t="s">
        <v>6105</v>
      </c>
      <c r="B2711" s="22" t="s">
        <v>10973</v>
      </c>
      <c r="C2711" s="30" t="s">
        <v>6104</v>
      </c>
    </row>
    <row r="2712" spans="1:5" ht="19" customHeight="1" x14ac:dyDescent="0.35">
      <c r="A2712" s="22" t="s">
        <v>2424</v>
      </c>
      <c r="B2712" s="22" t="s">
        <v>2425</v>
      </c>
      <c r="C2712" s="30" t="s">
        <v>4142</v>
      </c>
    </row>
    <row r="2713" spans="1:5" ht="19" customHeight="1" x14ac:dyDescent="0.35">
      <c r="A2713" s="22" t="s">
        <v>2426</v>
      </c>
      <c r="B2713" s="22" t="s">
        <v>11094</v>
      </c>
      <c r="C2713" s="30" t="s">
        <v>4143</v>
      </c>
    </row>
    <row r="2714" spans="1:5" ht="19" customHeight="1" x14ac:dyDescent="0.35">
      <c r="A2714" s="22" t="s">
        <v>2298</v>
      </c>
      <c r="B2714" s="22" t="s">
        <v>9809</v>
      </c>
      <c r="C2714" s="30" t="s">
        <v>6043</v>
      </c>
    </row>
    <row r="2715" spans="1:5" ht="19" customHeight="1" x14ac:dyDescent="0.35">
      <c r="A2715" s="22" t="s">
        <v>2746</v>
      </c>
      <c r="B2715" s="22" t="s">
        <v>4787</v>
      </c>
      <c r="C2715" s="30" t="s">
        <v>4144</v>
      </c>
    </row>
    <row r="2716" spans="1:5" ht="19" customHeight="1" x14ac:dyDescent="0.35">
      <c r="A2716" s="22" t="s">
        <v>5040</v>
      </c>
      <c r="B2716" s="22" t="s">
        <v>8946</v>
      </c>
      <c r="C2716" s="30" t="s">
        <v>5013</v>
      </c>
    </row>
    <row r="2717" spans="1:5" ht="19" customHeight="1" x14ac:dyDescent="0.35">
      <c r="A2717" s="22" t="s">
        <v>2427</v>
      </c>
      <c r="B2717" s="22" t="s">
        <v>2428</v>
      </c>
      <c r="C2717" s="30" t="s">
        <v>4145</v>
      </c>
    </row>
    <row r="2718" spans="1:5" ht="19" customHeight="1" x14ac:dyDescent="0.35">
      <c r="A2718" s="22" t="s">
        <v>2429</v>
      </c>
      <c r="B2718" s="22" t="s">
        <v>4147</v>
      </c>
      <c r="C2718" s="30" t="s">
        <v>4146</v>
      </c>
    </row>
    <row r="2719" spans="1:5" ht="19" customHeight="1" x14ac:dyDescent="0.35">
      <c r="A2719" s="22" t="s">
        <v>2430</v>
      </c>
      <c r="B2719" s="22" t="s">
        <v>8947</v>
      </c>
      <c r="C2719" s="30" t="s">
        <v>4148</v>
      </c>
    </row>
    <row r="2720" spans="1:5" ht="19" customHeight="1" x14ac:dyDescent="0.35">
      <c r="A2720" s="22" t="s">
        <v>8752</v>
      </c>
      <c r="B2720" s="22" t="s">
        <v>10104</v>
      </c>
      <c r="C2720" s="30" t="s">
        <v>8779</v>
      </c>
    </row>
    <row r="2721" spans="1:5" ht="19" customHeight="1" x14ac:dyDescent="0.35">
      <c r="A2721" s="22" t="s">
        <v>2431</v>
      </c>
      <c r="B2721" s="22" t="s">
        <v>2688</v>
      </c>
      <c r="C2721" s="30" t="s">
        <v>4149</v>
      </c>
    </row>
    <row r="2722" spans="1:5" ht="19" customHeight="1" x14ac:dyDescent="0.35">
      <c r="A2722" s="28" t="s">
        <v>9702</v>
      </c>
      <c r="B2722" s="22" t="s">
        <v>9725</v>
      </c>
      <c r="C2722" s="30" t="s">
        <v>9701</v>
      </c>
      <c r="E2722" s="104"/>
    </row>
    <row r="2723" spans="1:5" ht="19" customHeight="1" x14ac:dyDescent="0.35">
      <c r="A2723" s="22" t="s">
        <v>635</v>
      </c>
      <c r="B2723" s="22" t="s">
        <v>7240</v>
      </c>
      <c r="C2723" s="30" t="s">
        <v>4151</v>
      </c>
    </row>
    <row r="2724" spans="1:5" ht="19" customHeight="1" x14ac:dyDescent="0.35">
      <c r="A2724" s="32" t="s">
        <v>2756</v>
      </c>
      <c r="B2724" s="32"/>
    </row>
    <row r="2725" spans="1:5" ht="19" customHeight="1" x14ac:dyDescent="0.35">
      <c r="A2725" s="22" t="s">
        <v>1567</v>
      </c>
      <c r="B2725" s="22" t="s">
        <v>9852</v>
      </c>
      <c r="C2725" s="30" t="s">
        <v>4152</v>
      </c>
      <c r="D2725" s="30" t="s">
        <v>4153</v>
      </c>
    </row>
    <row r="2726" spans="1:5" ht="19" customHeight="1" x14ac:dyDescent="0.35">
      <c r="A2726" s="22" t="s">
        <v>2209</v>
      </c>
      <c r="B2726" s="22" t="s">
        <v>2210</v>
      </c>
      <c r="C2726" s="30" t="s">
        <v>3804</v>
      </c>
    </row>
    <row r="2727" spans="1:5" ht="19" customHeight="1" x14ac:dyDescent="0.35">
      <c r="A2727" s="22" t="s">
        <v>1842</v>
      </c>
      <c r="B2727" s="22" t="s">
        <v>7304</v>
      </c>
      <c r="C2727" s="30" t="s">
        <v>3681</v>
      </c>
    </row>
    <row r="2728" spans="1:5" ht="19" customHeight="1" x14ac:dyDescent="0.35">
      <c r="A2728" s="22" t="s">
        <v>8586</v>
      </c>
      <c r="B2728" s="28" t="s">
        <v>8588</v>
      </c>
      <c r="C2728" s="30" t="s">
        <v>8587</v>
      </c>
    </row>
    <row r="2729" spans="1:5" ht="19" customHeight="1" x14ac:dyDescent="0.35">
      <c r="A2729" s="22" t="s">
        <v>0</v>
      </c>
      <c r="B2729" s="22" t="s">
        <v>1</v>
      </c>
      <c r="C2729" s="30" t="s">
        <v>7305</v>
      </c>
    </row>
    <row r="2730" spans="1:5" ht="19" customHeight="1" x14ac:dyDescent="0.35">
      <c r="A2730" s="32" t="s">
        <v>4256</v>
      </c>
      <c r="B2730" s="32"/>
    </row>
    <row r="2731" spans="1:5" ht="19" customHeight="1" x14ac:dyDescent="0.35">
      <c r="A2731" s="22" t="s">
        <v>1688</v>
      </c>
      <c r="B2731" s="22" t="s">
        <v>8950</v>
      </c>
      <c r="C2731" s="30" t="s">
        <v>7249</v>
      </c>
    </row>
    <row r="2732" spans="1:5" ht="19" customHeight="1" x14ac:dyDescent="0.35">
      <c r="A2732" s="22" t="s">
        <v>7741</v>
      </c>
      <c r="B2732" s="22" t="s">
        <v>10967</v>
      </c>
      <c r="C2732" s="30" t="s">
        <v>7742</v>
      </c>
    </row>
    <row r="2733" spans="1:5" ht="19" customHeight="1" x14ac:dyDescent="0.35">
      <c r="A2733" s="22" t="s">
        <v>4985</v>
      </c>
      <c r="B2733" s="22" t="s">
        <v>9810</v>
      </c>
      <c r="C2733" s="30" t="s">
        <v>8057</v>
      </c>
    </row>
    <row r="2734" spans="1:5" ht="19" customHeight="1" x14ac:dyDescent="0.35">
      <c r="A2734" s="22" t="s">
        <v>1689</v>
      </c>
      <c r="B2734" s="22" t="s">
        <v>1690</v>
      </c>
      <c r="C2734" s="30" t="s">
        <v>6044</v>
      </c>
    </row>
    <row r="2735" spans="1:5" ht="19" customHeight="1" x14ac:dyDescent="0.35">
      <c r="A2735" s="22" t="s">
        <v>1691</v>
      </c>
      <c r="B2735" s="22" t="s">
        <v>7307</v>
      </c>
      <c r="C2735" s="30" t="s">
        <v>6045</v>
      </c>
    </row>
    <row r="2736" spans="1:5" ht="19" customHeight="1" x14ac:dyDescent="0.35">
      <c r="A2736" s="22" t="s">
        <v>1692</v>
      </c>
      <c r="B2736" s="22" t="s">
        <v>4404</v>
      </c>
      <c r="C2736" s="30" t="s">
        <v>6046</v>
      </c>
    </row>
    <row r="2737" spans="1:3" ht="19" customHeight="1" x14ac:dyDescent="0.35">
      <c r="A2737" s="22" t="s">
        <v>1693</v>
      </c>
      <c r="B2737" s="22" t="s">
        <v>1694</v>
      </c>
      <c r="C2737" s="30" t="s">
        <v>6047</v>
      </c>
    </row>
    <row r="2738" spans="1:3" ht="19" customHeight="1" x14ac:dyDescent="0.35">
      <c r="A2738" s="22" t="s">
        <v>123</v>
      </c>
      <c r="B2738" s="22" t="s">
        <v>10849</v>
      </c>
      <c r="C2738" s="30" t="s">
        <v>3734</v>
      </c>
    </row>
    <row r="2739" spans="1:3" ht="19" customHeight="1" x14ac:dyDescent="0.35">
      <c r="A2739" s="22" t="s">
        <v>1695</v>
      </c>
      <c r="B2739" s="22" t="s">
        <v>8548</v>
      </c>
      <c r="C2739" s="30" t="s">
        <v>6048</v>
      </c>
    </row>
    <row r="2740" spans="1:3" ht="19" customHeight="1" x14ac:dyDescent="0.35">
      <c r="A2740" s="22" t="s">
        <v>380</v>
      </c>
      <c r="B2740" s="22" t="s">
        <v>4487</v>
      </c>
      <c r="C2740" s="30" t="s">
        <v>6049</v>
      </c>
    </row>
    <row r="2741" spans="1:3" ht="19" customHeight="1" x14ac:dyDescent="0.35">
      <c r="A2741" s="22" t="s">
        <v>1697</v>
      </c>
      <c r="B2741" s="22" t="s">
        <v>1698</v>
      </c>
      <c r="C2741" s="30" t="s">
        <v>6050</v>
      </c>
    </row>
    <row r="2742" spans="1:3" ht="19" customHeight="1" x14ac:dyDescent="0.35">
      <c r="A2742" s="22" t="s">
        <v>6162</v>
      </c>
      <c r="B2742" s="22" t="s">
        <v>6701</v>
      </c>
      <c r="C2742" s="30" t="s">
        <v>6161</v>
      </c>
    </row>
    <row r="2743" spans="1:3" ht="19" customHeight="1" x14ac:dyDescent="0.35">
      <c r="A2743" s="22" t="s">
        <v>2736</v>
      </c>
      <c r="B2743" s="22" t="s">
        <v>4436</v>
      </c>
      <c r="C2743" s="30" t="s">
        <v>6051</v>
      </c>
    </row>
    <row r="2744" spans="1:3" ht="19" customHeight="1" x14ac:dyDescent="0.35">
      <c r="A2744" s="22" t="s">
        <v>2109</v>
      </c>
      <c r="B2744" s="22" t="s">
        <v>4268</v>
      </c>
      <c r="C2744" s="30" t="s">
        <v>6052</v>
      </c>
    </row>
    <row r="2745" spans="1:3" ht="19" customHeight="1" x14ac:dyDescent="0.35">
      <c r="A2745" s="22" t="s">
        <v>2037</v>
      </c>
      <c r="B2745" s="22" t="s">
        <v>7306</v>
      </c>
      <c r="C2745" s="30" t="s">
        <v>6053</v>
      </c>
    </row>
    <row r="2746" spans="1:3" ht="19" customHeight="1" x14ac:dyDescent="0.35">
      <c r="A2746" s="22" t="s">
        <v>1699</v>
      </c>
      <c r="B2746" s="22" t="s">
        <v>8549</v>
      </c>
      <c r="C2746" s="30" t="s">
        <v>6054</v>
      </c>
    </row>
    <row r="2747" spans="1:3" ht="19" customHeight="1" x14ac:dyDescent="0.35">
      <c r="A2747" s="22" t="s">
        <v>1700</v>
      </c>
      <c r="B2747" s="22" t="s">
        <v>10974</v>
      </c>
      <c r="C2747" s="30" t="s">
        <v>6055</v>
      </c>
    </row>
    <row r="2748" spans="1:3" ht="19" customHeight="1" x14ac:dyDescent="0.35">
      <c r="A2748" s="22" t="s">
        <v>1702</v>
      </c>
      <c r="B2748" s="22" t="s">
        <v>4719</v>
      </c>
      <c r="C2748" s="30" t="s">
        <v>6056</v>
      </c>
    </row>
    <row r="2749" spans="1:3" ht="19" customHeight="1" x14ac:dyDescent="0.35">
      <c r="A2749" s="22" t="s">
        <v>1703</v>
      </c>
      <c r="B2749" s="22" t="s">
        <v>4869</v>
      </c>
      <c r="C2749" s="30" t="s">
        <v>6057</v>
      </c>
    </row>
    <row r="2750" spans="1:3" ht="19" customHeight="1" x14ac:dyDescent="0.35">
      <c r="A2750" s="22" t="s">
        <v>1704</v>
      </c>
      <c r="B2750" s="22" t="s">
        <v>1705</v>
      </c>
      <c r="C2750" s="30" t="s">
        <v>6058</v>
      </c>
    </row>
    <row r="2751" spans="1:3" ht="19" customHeight="1" x14ac:dyDescent="0.35">
      <c r="A2751" s="22" t="s">
        <v>4864</v>
      </c>
      <c r="B2751" s="22" t="s">
        <v>4865</v>
      </c>
      <c r="C2751" s="41" t="s">
        <v>6059</v>
      </c>
    </row>
    <row r="2752" spans="1:3" ht="19" customHeight="1" x14ac:dyDescent="0.35">
      <c r="A2752" s="22" t="s">
        <v>2808</v>
      </c>
      <c r="B2752" s="22" t="s">
        <v>1706</v>
      </c>
      <c r="C2752" s="30" t="s">
        <v>6060</v>
      </c>
    </row>
    <row r="2753" spans="1:3" ht="19" customHeight="1" x14ac:dyDescent="0.35">
      <c r="A2753" s="22" t="s">
        <v>2718</v>
      </c>
      <c r="B2753" s="22" t="s">
        <v>10976</v>
      </c>
      <c r="C2753" s="30" t="s">
        <v>4164</v>
      </c>
    </row>
    <row r="2754" spans="1:3" ht="19" customHeight="1" x14ac:dyDescent="0.35">
      <c r="A2754" s="22" t="s">
        <v>4841</v>
      </c>
      <c r="B2754" s="22" t="s">
        <v>4952</v>
      </c>
      <c r="C2754" s="30" t="s">
        <v>6061</v>
      </c>
    </row>
    <row r="2755" spans="1:3" ht="19" customHeight="1" x14ac:dyDescent="0.35">
      <c r="A2755" s="22" t="s">
        <v>8059</v>
      </c>
      <c r="B2755" s="22" t="s">
        <v>8064</v>
      </c>
      <c r="C2755" s="30" t="s">
        <v>8058</v>
      </c>
    </row>
    <row r="2756" spans="1:3" ht="19" customHeight="1" x14ac:dyDescent="0.35">
      <c r="A2756" s="22" t="s">
        <v>1707</v>
      </c>
      <c r="B2756" s="22" t="s">
        <v>8550</v>
      </c>
      <c r="C2756" s="30" t="s">
        <v>6062</v>
      </c>
    </row>
    <row r="2757" spans="1:3" ht="19" customHeight="1" x14ac:dyDescent="0.35">
      <c r="A2757" s="22" t="s">
        <v>1708</v>
      </c>
      <c r="B2757" s="22" t="s">
        <v>1709</v>
      </c>
      <c r="C2757" s="30" t="s">
        <v>6063</v>
      </c>
    </row>
    <row r="2758" spans="1:3" ht="19" customHeight="1" x14ac:dyDescent="0.35">
      <c r="A2758" s="22" t="s">
        <v>2644</v>
      </c>
      <c r="B2758" s="22" t="s">
        <v>7867</v>
      </c>
      <c r="C2758" s="30" t="s">
        <v>6064</v>
      </c>
    </row>
    <row r="2759" spans="1:3" ht="19" customHeight="1" x14ac:dyDescent="0.35">
      <c r="A2759" s="22" t="s">
        <v>1710</v>
      </c>
      <c r="B2759" s="22" t="s">
        <v>8060</v>
      </c>
      <c r="C2759" s="30" t="s">
        <v>6065</v>
      </c>
    </row>
    <row r="2760" spans="1:3" ht="19" customHeight="1" x14ac:dyDescent="0.35">
      <c r="A2760" s="22" t="s">
        <v>2641</v>
      </c>
      <c r="B2760" s="22" t="s">
        <v>4307</v>
      </c>
      <c r="C2760" s="30" t="s">
        <v>4306</v>
      </c>
    </row>
    <row r="2761" spans="1:3" ht="19" customHeight="1" x14ac:dyDescent="0.35">
      <c r="A2761" s="22" t="s">
        <v>1711</v>
      </c>
      <c r="B2761" s="22" t="s">
        <v>1712</v>
      </c>
      <c r="C2761" s="30" t="s">
        <v>6066</v>
      </c>
    </row>
    <row r="2762" spans="1:3" ht="19" customHeight="1" x14ac:dyDescent="0.35">
      <c r="A2762" s="22" t="s">
        <v>1713</v>
      </c>
      <c r="B2762" s="22" t="s">
        <v>1714</v>
      </c>
      <c r="C2762" s="30" t="s">
        <v>6067</v>
      </c>
    </row>
    <row r="2763" spans="1:3" ht="19" customHeight="1" x14ac:dyDescent="0.35">
      <c r="A2763" s="22" t="s">
        <v>1715</v>
      </c>
      <c r="B2763" s="22" t="s">
        <v>1716</v>
      </c>
      <c r="C2763" s="30" t="s">
        <v>6070</v>
      </c>
    </row>
    <row r="2764" spans="1:3" ht="19" customHeight="1" x14ac:dyDescent="0.35">
      <c r="A2764" s="32" t="s">
        <v>8</v>
      </c>
      <c r="B2764" s="32"/>
    </row>
    <row r="2765" spans="1:3" ht="19" customHeight="1" x14ac:dyDescent="0.35">
      <c r="A2765" s="22" t="s">
        <v>9</v>
      </c>
      <c r="B2765" s="22" t="s">
        <v>10975</v>
      </c>
      <c r="C2765" s="30" t="s">
        <v>4158</v>
      </c>
    </row>
    <row r="2766" spans="1:3" ht="19" customHeight="1" x14ac:dyDescent="0.35">
      <c r="A2766" s="22" t="s">
        <v>2402</v>
      </c>
      <c r="B2766" s="22" t="s">
        <v>2689</v>
      </c>
      <c r="C2766" s="30" t="s">
        <v>4121</v>
      </c>
    </row>
    <row r="2767" spans="1:3" ht="19" customHeight="1" x14ac:dyDescent="0.35">
      <c r="A2767" s="22" t="s">
        <v>10</v>
      </c>
      <c r="B2767" s="22" t="s">
        <v>7683</v>
      </c>
      <c r="C2767" s="30" t="s">
        <v>7308</v>
      </c>
    </row>
    <row r="2768" spans="1:3" ht="19" customHeight="1" x14ac:dyDescent="0.35">
      <c r="A2768" s="22" t="s">
        <v>315</v>
      </c>
      <c r="B2768" s="22" t="s">
        <v>316</v>
      </c>
      <c r="C2768" s="30" t="s">
        <v>3518</v>
      </c>
    </row>
    <row r="2769" spans="1:3" ht="19" customHeight="1" x14ac:dyDescent="0.35">
      <c r="A2769" s="22" t="s">
        <v>11</v>
      </c>
      <c r="B2769" s="22" t="s">
        <v>4476</v>
      </c>
      <c r="C2769" s="30" t="s">
        <v>6071</v>
      </c>
    </row>
    <row r="2770" spans="1:3" ht="19" customHeight="1" x14ac:dyDescent="0.35">
      <c r="A2770" s="22" t="s">
        <v>7072</v>
      </c>
      <c r="B2770" s="22" t="s">
        <v>7264</v>
      </c>
      <c r="C2770" s="30" t="s">
        <v>7265</v>
      </c>
    </row>
    <row r="2771" spans="1:3" ht="19" customHeight="1" x14ac:dyDescent="0.35">
      <c r="A2771" s="22" t="s">
        <v>12</v>
      </c>
      <c r="B2771" s="22" t="s">
        <v>4160</v>
      </c>
      <c r="C2771" s="30" t="s">
        <v>4159</v>
      </c>
    </row>
    <row r="2772" spans="1:3" ht="19" customHeight="1" x14ac:dyDescent="0.35">
      <c r="A2772" s="22" t="s">
        <v>13</v>
      </c>
      <c r="B2772" s="22" t="s">
        <v>10968</v>
      </c>
      <c r="C2772" s="30" t="s">
        <v>4161</v>
      </c>
    </row>
    <row r="2773" spans="1:3" ht="19" customHeight="1" x14ac:dyDescent="0.35">
      <c r="A2773" s="22" t="s">
        <v>14</v>
      </c>
      <c r="B2773" s="22" t="s">
        <v>4163</v>
      </c>
      <c r="C2773" s="30" t="s">
        <v>4162</v>
      </c>
    </row>
    <row r="2774" spans="1:3" ht="19" customHeight="1" x14ac:dyDescent="0.35">
      <c r="A2774" s="22" t="s">
        <v>15</v>
      </c>
      <c r="B2774" s="22" t="s">
        <v>16</v>
      </c>
      <c r="C2774" s="30" t="s">
        <v>4165</v>
      </c>
    </row>
    <row r="2775" spans="1:3" ht="19" customHeight="1" x14ac:dyDescent="0.35">
      <c r="A2775" s="22" t="s">
        <v>129</v>
      </c>
      <c r="B2775" s="22" t="s">
        <v>3739</v>
      </c>
      <c r="C2775" s="30" t="s">
        <v>3738</v>
      </c>
    </row>
    <row r="2776" spans="1:3" ht="19" customHeight="1" x14ac:dyDescent="0.35">
      <c r="A2776" s="22" t="s">
        <v>4167</v>
      </c>
      <c r="B2776" s="22" t="s">
        <v>17</v>
      </c>
      <c r="C2776" s="30" t="s">
        <v>4166</v>
      </c>
    </row>
    <row r="2777" spans="1:3" ht="19" customHeight="1" x14ac:dyDescent="0.35">
      <c r="A2777" s="22" t="s">
        <v>18</v>
      </c>
      <c r="B2777" s="22" t="s">
        <v>4566</v>
      </c>
      <c r="C2777" s="30" t="s">
        <v>4168</v>
      </c>
    </row>
    <row r="2778" spans="1:3" ht="19" customHeight="1" x14ac:dyDescent="0.35">
      <c r="A2778" s="22" t="s">
        <v>19</v>
      </c>
      <c r="B2778" s="22" t="s">
        <v>8280</v>
      </c>
      <c r="C2778" s="30" t="s">
        <v>4169</v>
      </c>
    </row>
    <row r="2779" spans="1:3" ht="19" customHeight="1" x14ac:dyDescent="0.35">
      <c r="A2779" s="32" t="s">
        <v>20</v>
      </c>
      <c r="B2779" s="32"/>
    </row>
    <row r="2780" spans="1:3" ht="19" customHeight="1" x14ac:dyDescent="0.35">
      <c r="A2780" s="22" t="s">
        <v>21</v>
      </c>
      <c r="B2780" s="22" t="s">
        <v>22</v>
      </c>
      <c r="C2780" s="30" t="s">
        <v>4170</v>
      </c>
    </row>
    <row r="2781" spans="1:3" ht="19" customHeight="1" x14ac:dyDescent="0.35">
      <c r="A2781" s="22" t="s">
        <v>2345</v>
      </c>
      <c r="B2781" s="22" t="s">
        <v>4324</v>
      </c>
      <c r="C2781" s="30" t="s">
        <v>6072</v>
      </c>
    </row>
    <row r="2782" spans="1:3" ht="19" customHeight="1" x14ac:dyDescent="0.35">
      <c r="A2782" s="22" t="s">
        <v>23</v>
      </c>
      <c r="B2782" s="22" t="s">
        <v>4997</v>
      </c>
      <c r="C2782" s="30" t="s">
        <v>4171</v>
      </c>
    </row>
    <row r="2783" spans="1:3" ht="19" customHeight="1" x14ac:dyDescent="0.35">
      <c r="A2783" s="22" t="s">
        <v>24</v>
      </c>
      <c r="B2783" s="22" t="s">
        <v>8592</v>
      </c>
      <c r="C2783" s="30" t="s">
        <v>4172</v>
      </c>
    </row>
    <row r="2784" spans="1:3" ht="19" customHeight="1" x14ac:dyDescent="0.35">
      <c r="A2784" s="22" t="s">
        <v>25</v>
      </c>
      <c r="B2784" s="22" t="s">
        <v>9670</v>
      </c>
      <c r="C2784" s="30" t="s">
        <v>4173</v>
      </c>
    </row>
    <row r="2785" spans="1:3" ht="19" customHeight="1" x14ac:dyDescent="0.35">
      <c r="A2785" s="22" t="s">
        <v>26</v>
      </c>
      <c r="B2785" s="22" t="s">
        <v>9821</v>
      </c>
      <c r="C2785" s="30" t="s">
        <v>4174</v>
      </c>
    </row>
    <row r="2786" spans="1:3" ht="19" customHeight="1" x14ac:dyDescent="0.35">
      <c r="A2786" s="22" t="s">
        <v>27</v>
      </c>
      <c r="B2786" s="22" t="s">
        <v>7675</v>
      </c>
      <c r="C2786" s="30" t="s">
        <v>4175</v>
      </c>
    </row>
    <row r="2787" spans="1:3" ht="19" customHeight="1" x14ac:dyDescent="0.35">
      <c r="A2787" s="22" t="s">
        <v>4177</v>
      </c>
      <c r="B2787" s="22" t="s">
        <v>28</v>
      </c>
      <c r="C2787" s="30" t="s">
        <v>4176</v>
      </c>
    </row>
    <row r="2788" spans="1:3" ht="19" customHeight="1" x14ac:dyDescent="0.35">
      <c r="A2788" s="22" t="s">
        <v>29</v>
      </c>
      <c r="B2788" s="22" t="s">
        <v>4604</v>
      </c>
      <c r="C2788" s="30" t="s">
        <v>4178</v>
      </c>
    </row>
    <row r="2789" spans="1:3" ht="19" customHeight="1" x14ac:dyDescent="0.35">
      <c r="A2789" s="22" t="s">
        <v>30</v>
      </c>
      <c r="B2789" s="22" t="s">
        <v>31</v>
      </c>
      <c r="C2789" s="30" t="s">
        <v>4179</v>
      </c>
    </row>
    <row r="2790" spans="1:3" ht="19" customHeight="1" x14ac:dyDescent="0.35">
      <c r="A2790" s="22" t="s">
        <v>32</v>
      </c>
      <c r="B2790" s="22" t="s">
        <v>4181</v>
      </c>
      <c r="C2790" s="30" t="s">
        <v>4180</v>
      </c>
    </row>
    <row r="2791" spans="1:3" ht="19" customHeight="1" x14ac:dyDescent="0.35">
      <c r="A2791" s="22" t="s">
        <v>33</v>
      </c>
      <c r="B2791" s="22" t="s">
        <v>7674</v>
      </c>
      <c r="C2791" s="30" t="s">
        <v>4182</v>
      </c>
    </row>
    <row r="2792" spans="1:3" ht="19" customHeight="1" x14ac:dyDescent="0.35">
      <c r="A2792" s="22" t="s">
        <v>34</v>
      </c>
      <c r="B2792" s="22" t="s">
        <v>4184</v>
      </c>
      <c r="C2792" s="30" t="s">
        <v>4183</v>
      </c>
    </row>
    <row r="2793" spans="1:3" ht="19" customHeight="1" x14ac:dyDescent="0.35">
      <c r="A2793" s="22" t="s">
        <v>2356</v>
      </c>
      <c r="B2793" s="22" t="s">
        <v>8281</v>
      </c>
      <c r="C2793" s="30" t="s">
        <v>4185</v>
      </c>
    </row>
    <row r="2794" spans="1:3" ht="19" customHeight="1" x14ac:dyDescent="0.35">
      <c r="A2794" s="22" t="s">
        <v>35</v>
      </c>
      <c r="B2794" s="22" t="s">
        <v>4187</v>
      </c>
      <c r="C2794" s="30" t="s">
        <v>4186</v>
      </c>
    </row>
    <row r="2795" spans="1:3" ht="19" customHeight="1" x14ac:dyDescent="0.35">
      <c r="A2795" s="22" t="s">
        <v>36</v>
      </c>
      <c r="B2795" s="22" t="s">
        <v>4189</v>
      </c>
      <c r="C2795" s="30" t="s">
        <v>4188</v>
      </c>
    </row>
    <row r="2796" spans="1:3" ht="19" customHeight="1" x14ac:dyDescent="0.35">
      <c r="A2796" s="22" t="s">
        <v>642</v>
      </c>
      <c r="B2796" s="22" t="s">
        <v>11090</v>
      </c>
      <c r="C2796" s="30" t="s">
        <v>3068</v>
      </c>
    </row>
    <row r="2797" spans="1:3" ht="19" customHeight="1" x14ac:dyDescent="0.35">
      <c r="A2797" s="22" t="s">
        <v>37</v>
      </c>
      <c r="B2797" s="22" t="s">
        <v>38</v>
      </c>
      <c r="C2797" s="30" t="s">
        <v>4191</v>
      </c>
    </row>
    <row r="2798" spans="1:3" ht="19" customHeight="1" x14ac:dyDescent="0.35">
      <c r="A2798" s="22" t="s">
        <v>5237</v>
      </c>
      <c r="B2798" s="22" t="s">
        <v>9513</v>
      </c>
      <c r="C2798" s="30" t="s">
        <v>5236</v>
      </c>
    </row>
    <row r="2799" spans="1:3" ht="19" customHeight="1" x14ac:dyDescent="0.35">
      <c r="A2799" s="22" t="s">
        <v>39</v>
      </c>
      <c r="B2799" s="22" t="s">
        <v>8061</v>
      </c>
      <c r="C2799" s="30" t="s">
        <v>4192</v>
      </c>
    </row>
    <row r="2800" spans="1:3" ht="19" customHeight="1" x14ac:dyDescent="0.35">
      <c r="A2800" s="22" t="s">
        <v>40</v>
      </c>
      <c r="B2800" s="22" t="s">
        <v>8062</v>
      </c>
      <c r="C2800" s="30" t="s">
        <v>4193</v>
      </c>
    </row>
    <row r="2801" spans="1:3" ht="19" customHeight="1" x14ac:dyDescent="0.35">
      <c r="A2801" s="22" t="s">
        <v>1597</v>
      </c>
      <c r="B2801" s="22" t="s">
        <v>1598</v>
      </c>
      <c r="C2801" s="30" t="s">
        <v>4194</v>
      </c>
    </row>
    <row r="2802" spans="1:3" ht="19" customHeight="1" x14ac:dyDescent="0.35">
      <c r="A2802" s="22" t="s">
        <v>1599</v>
      </c>
      <c r="B2802" s="22" t="s">
        <v>9826</v>
      </c>
      <c r="C2802" s="30" t="s">
        <v>6073</v>
      </c>
    </row>
    <row r="2803" spans="1:3" ht="19" customHeight="1" x14ac:dyDescent="0.35">
      <c r="A2803" s="22" t="s">
        <v>1600</v>
      </c>
      <c r="B2803" s="22" t="s">
        <v>1601</v>
      </c>
      <c r="C2803" s="30" t="s">
        <v>4195</v>
      </c>
    </row>
    <row r="2804" spans="1:3" ht="19" customHeight="1" x14ac:dyDescent="0.35">
      <c r="A2804" s="22" t="s">
        <v>5006</v>
      </c>
      <c r="B2804" s="22" t="s">
        <v>8551</v>
      </c>
      <c r="C2804" s="30" t="s">
        <v>5005</v>
      </c>
    </row>
    <row r="2805" spans="1:3" ht="19" customHeight="1" x14ac:dyDescent="0.35">
      <c r="A2805" s="22" t="s">
        <v>1602</v>
      </c>
      <c r="B2805" s="22" t="s">
        <v>4197</v>
      </c>
      <c r="C2805" s="30" t="s">
        <v>4196</v>
      </c>
    </row>
    <row r="2806" spans="1:3" ht="19" customHeight="1" x14ac:dyDescent="0.35">
      <c r="A2806" s="22" t="s">
        <v>4199</v>
      </c>
      <c r="B2806" s="22" t="s">
        <v>1603</v>
      </c>
      <c r="C2806" s="30" t="s">
        <v>4198</v>
      </c>
    </row>
    <row r="2807" spans="1:3" ht="19" customHeight="1" x14ac:dyDescent="0.35">
      <c r="A2807" s="22" t="s">
        <v>1604</v>
      </c>
      <c r="B2807" s="22" t="s">
        <v>1605</v>
      </c>
      <c r="C2807" s="30" t="s">
        <v>4200</v>
      </c>
    </row>
    <row r="2808" spans="1:3" ht="19" customHeight="1" x14ac:dyDescent="0.35">
      <c r="A2808" s="22" t="s">
        <v>597</v>
      </c>
      <c r="B2808" s="22" t="s">
        <v>4243</v>
      </c>
      <c r="C2808" s="30" t="s">
        <v>4228</v>
      </c>
    </row>
    <row r="2809" spans="1:3" ht="19" customHeight="1" x14ac:dyDescent="0.35">
      <c r="A2809" s="22" t="s">
        <v>1607</v>
      </c>
      <c r="B2809" s="22" t="s">
        <v>8063</v>
      </c>
      <c r="C2809" s="30" t="s">
        <v>4205</v>
      </c>
    </row>
    <row r="2810" spans="1:3" ht="19" customHeight="1" x14ac:dyDescent="0.35">
      <c r="A2810" s="22" t="s">
        <v>1608</v>
      </c>
      <c r="B2810" s="22" t="s">
        <v>4207</v>
      </c>
      <c r="C2810" s="30" t="s">
        <v>4206</v>
      </c>
    </row>
    <row r="2811" spans="1:3" ht="19" customHeight="1" x14ac:dyDescent="0.35">
      <c r="A2811" s="22" t="s">
        <v>1609</v>
      </c>
      <c r="B2811" s="22" t="s">
        <v>1610</v>
      </c>
      <c r="C2811" s="30" t="s">
        <v>4208</v>
      </c>
    </row>
    <row r="2812" spans="1:3" ht="19" customHeight="1" x14ac:dyDescent="0.35">
      <c r="A2812" s="22" t="s">
        <v>1611</v>
      </c>
      <c r="B2812" s="22" t="s">
        <v>4210</v>
      </c>
      <c r="C2812" s="30" t="s">
        <v>4209</v>
      </c>
    </row>
    <row r="2813" spans="1:3" ht="19" customHeight="1" x14ac:dyDescent="0.35">
      <c r="A2813" s="22" t="s">
        <v>1612</v>
      </c>
      <c r="B2813" s="22" t="s">
        <v>8283</v>
      </c>
      <c r="C2813" s="30" t="s">
        <v>4211</v>
      </c>
    </row>
    <row r="2814" spans="1:3" ht="19" customHeight="1" x14ac:dyDescent="0.35">
      <c r="A2814" s="22" t="s">
        <v>1613</v>
      </c>
      <c r="B2814" s="22" t="s">
        <v>1614</v>
      </c>
      <c r="C2814" s="30" t="s">
        <v>4212</v>
      </c>
    </row>
    <row r="2815" spans="1:3" ht="19" customHeight="1" x14ac:dyDescent="0.35">
      <c r="A2815" s="22" t="s">
        <v>1615</v>
      </c>
      <c r="B2815" s="22" t="s">
        <v>1616</v>
      </c>
      <c r="C2815" s="30" t="s">
        <v>4213</v>
      </c>
    </row>
  </sheetData>
  <conditionalFormatting sqref="A161:A176 A178:A187 A189:A200 A202:A208 A210:A211 A213:A214 A216:A241 A243:A244 A246 A248:A264 A266:A269 A271 A273:A276 A278:A282 A284:A286 A288:A296 A298:A299 A301:A302">
    <cfRule type="duplicateValues" dxfId="399" priority="117"/>
    <cfRule type="duplicateValues" dxfId="398" priority="118"/>
  </conditionalFormatting>
  <conditionalFormatting sqref="A209 A212">
    <cfRule type="duplicateValues" dxfId="397" priority="115"/>
    <cfRule type="duplicateValues" dxfId="396" priority="116"/>
  </conditionalFormatting>
  <conditionalFormatting sqref="A265">
    <cfRule type="duplicateValues" dxfId="395" priority="113"/>
    <cfRule type="duplicateValues" dxfId="394" priority="114"/>
  </conditionalFormatting>
  <conditionalFormatting sqref="A304 A306 A309:A326 A328:A334 A338:A340 A342:A345 A347:A357 A359:A364 A366:A377 A379:A385 A387:A389 A391:A400 A402 A336">
    <cfRule type="duplicateValues" dxfId="393" priority="111"/>
    <cfRule type="duplicateValues" dxfId="392" priority="112"/>
  </conditionalFormatting>
  <conditionalFormatting sqref="A386">
    <cfRule type="duplicateValues" dxfId="391" priority="109"/>
    <cfRule type="duplicateValues" dxfId="390" priority="110"/>
  </conditionalFormatting>
  <conditionalFormatting sqref="A390">
    <cfRule type="duplicateValues" dxfId="389" priority="107"/>
    <cfRule type="duplicateValues" dxfId="388" priority="108"/>
  </conditionalFormatting>
  <conditionalFormatting sqref="A403:A404 A406:A412 A414:A416 A418:A428 A430:A439 A441:A448 A450 A452:A454 A458 A460:A463 A465:A478 A480:A503">
    <cfRule type="duplicateValues" dxfId="387" priority="103"/>
    <cfRule type="duplicateValues" dxfId="386" priority="104"/>
  </conditionalFormatting>
  <conditionalFormatting sqref="A440 A455">
    <cfRule type="duplicateValues" dxfId="385" priority="101"/>
    <cfRule type="duplicateValues" dxfId="384" priority="102"/>
  </conditionalFormatting>
  <conditionalFormatting sqref="A504:A505 A507:A508 A510:A526 A529:A530 A536:A538 A540:A585 A588:A595 A597:A603">
    <cfRule type="duplicateValues" dxfId="383" priority="99"/>
    <cfRule type="duplicateValues" dxfId="382" priority="100"/>
  </conditionalFormatting>
  <conditionalFormatting sqref="A509">
    <cfRule type="duplicateValues" dxfId="381" priority="97"/>
    <cfRule type="duplicateValues" dxfId="380" priority="98"/>
  </conditionalFormatting>
  <conditionalFormatting sqref="A604 A606:A610 A613:A618 A620:A640 A642:A657 A659:A671 A673 A675:A699 A701:A702">
    <cfRule type="duplicateValues" dxfId="379" priority="95"/>
    <cfRule type="duplicateValues" dxfId="378" priority="96"/>
  </conditionalFormatting>
  <conditionalFormatting sqref="A611">
    <cfRule type="duplicateValues" dxfId="377" priority="91"/>
    <cfRule type="duplicateValues" dxfId="376" priority="92"/>
  </conditionalFormatting>
  <conditionalFormatting sqref="A706:A708 A710:A712 A714:A715 A718:A720 A722:A738 A740:A742 A744 A749:A759 A761:A781 A783 A785:A795 A797:A798 A800:A804">
    <cfRule type="duplicateValues" dxfId="375" priority="89"/>
    <cfRule type="duplicateValues" dxfId="374" priority="90"/>
  </conditionalFormatting>
  <conditionalFormatting sqref="A743 A745:A746 A748 A760">
    <cfRule type="duplicateValues" dxfId="373" priority="87"/>
    <cfRule type="duplicateValues" dxfId="372" priority="88"/>
  </conditionalFormatting>
  <conditionalFormatting sqref="A796">
    <cfRule type="duplicateValues" dxfId="371" priority="85"/>
    <cfRule type="duplicateValues" dxfId="370" priority="86"/>
  </conditionalFormatting>
  <conditionalFormatting sqref="A805:A806 A831:A834 A836:A850 A852:A854 A857:A867 A869:A902 A904:A905 A808:A829">
    <cfRule type="duplicateValues" dxfId="369" priority="83"/>
    <cfRule type="duplicateValues" dxfId="368" priority="84"/>
  </conditionalFormatting>
  <conditionalFormatting sqref="A906:A924 A926:A933 A935:A941 A943:A957 A959:A984 A986:A993 A995:A1004">
    <cfRule type="duplicateValues" dxfId="367" priority="81"/>
    <cfRule type="duplicateValues" dxfId="366" priority="82"/>
  </conditionalFormatting>
  <conditionalFormatting sqref="A1105:A1143 A903 A1145:A1148 A1150:A1156 A1158:A1160 A1162:A1166 A1168:A1175 A1177 A1180:A1181 A1183:A1191 A1193:A1195 A1197:A1198 A1200:A1203">
    <cfRule type="duplicateValues" dxfId="365" priority="77"/>
    <cfRule type="duplicateValues" dxfId="364" priority="78"/>
  </conditionalFormatting>
  <conditionalFormatting sqref="A1205:A1207 A1209:A1212 A1214:A1225 A1227 A1229:A1230 A1232:A1235 A1238:A1239 A1241:A1243 A1246:A1248 A1250 A1252:A1258 A1261:A1290 A1292:A1304">
    <cfRule type="duplicateValues" dxfId="363" priority="75"/>
    <cfRule type="duplicateValues" dxfId="362" priority="76"/>
  </conditionalFormatting>
  <conditionalFormatting sqref="A1305:A1309 A459 A1027 A1311:A1324 A1326:A1331 A1333 A1335 A1337:A1339 A1341:A1346 A1348:A1358 A1361:A1403">
    <cfRule type="duplicateValues" dxfId="361" priority="73"/>
    <cfRule type="duplicateValues" dxfId="360" priority="74"/>
  </conditionalFormatting>
  <conditionalFormatting sqref="A1404:A1408 A1410:A1414 A1416:A1440 A1442:A1456 A1458:A1470 A1472:A1475 A1478 A1480:A1486 A1491 A1493:A1501 A1503">
    <cfRule type="duplicateValues" dxfId="359" priority="71"/>
    <cfRule type="duplicateValues" dxfId="358" priority="72"/>
  </conditionalFormatting>
  <conditionalFormatting sqref="A1409">
    <cfRule type="duplicateValues" dxfId="357" priority="69"/>
    <cfRule type="duplicateValues" dxfId="356" priority="70"/>
  </conditionalFormatting>
  <conditionalFormatting sqref="A1505:A1522 A1525:A1532 A1534:A1538 A1541 A1543:A1568 A1570:A1571 A1573:A1583 A1586 A1588:A1591 A1593:A1598 A1600:A1602 A1604">
    <cfRule type="duplicateValues" dxfId="355" priority="67"/>
    <cfRule type="duplicateValues" dxfId="354" priority="68"/>
  </conditionalFormatting>
  <conditionalFormatting sqref="A1569">
    <cfRule type="duplicateValues" dxfId="353" priority="65"/>
    <cfRule type="duplicateValues" dxfId="352" priority="66"/>
  </conditionalFormatting>
  <conditionalFormatting sqref="A1605:A1611 A1613:A1616 A1618:A1619 A1621:A1631 A1633:A1637 A1639 A1641:A1653 A1656:A1660 A1662 A1664:A1675 A1677:A1681 A1683:A1685 A1687:A1689 A1691 A1693:A1703">
    <cfRule type="duplicateValues" dxfId="351" priority="63"/>
    <cfRule type="duplicateValues" dxfId="350" priority="64"/>
  </conditionalFormatting>
  <conditionalFormatting sqref="A1654">
    <cfRule type="duplicateValues" dxfId="349" priority="59"/>
    <cfRule type="duplicateValues" dxfId="348" priority="60"/>
  </conditionalFormatting>
  <conditionalFormatting sqref="A1682">
    <cfRule type="duplicateValues" dxfId="347" priority="57"/>
    <cfRule type="duplicateValues" dxfId="346" priority="58"/>
  </conditionalFormatting>
  <conditionalFormatting sqref="A1690">
    <cfRule type="duplicateValues" dxfId="345" priority="61"/>
    <cfRule type="duplicateValues" dxfId="344" priority="62"/>
  </conditionalFormatting>
  <conditionalFormatting sqref="A1705:A1711 A1713:A1717 A1719 A1721:A1722 A1725:A1728 A1730:A1739 A1741:A1743 A1745:A1746 A1748:A1765 A1767:A1774 A1776:A1780 A1782:A1803">
    <cfRule type="duplicateValues" dxfId="343" priority="55"/>
    <cfRule type="duplicateValues" dxfId="342" priority="56"/>
  </conditionalFormatting>
  <conditionalFormatting sqref="A1712">
    <cfRule type="duplicateValues" dxfId="341" priority="53"/>
    <cfRule type="duplicateValues" dxfId="340" priority="54"/>
  </conditionalFormatting>
  <conditionalFormatting sqref="A1747">
    <cfRule type="duplicateValues" dxfId="339" priority="51"/>
    <cfRule type="duplicateValues" dxfId="338" priority="52"/>
  </conditionalFormatting>
  <conditionalFormatting sqref="A1804:A1813 A1815:A1844 A1846:A1856 A1858:A1869 A1871:A1874 A1876:A1877 A1879:A1883 A1886:A1894 A1896:A1898 A1900:A1901">
    <cfRule type="duplicateValues" dxfId="337" priority="49"/>
    <cfRule type="duplicateValues" dxfId="336" priority="50"/>
  </conditionalFormatting>
  <conditionalFormatting sqref="A1814">
    <cfRule type="duplicateValues" dxfId="335" priority="47"/>
    <cfRule type="duplicateValues" dxfId="334" priority="48"/>
  </conditionalFormatting>
  <conditionalFormatting sqref="A1845">
    <cfRule type="duplicateValues" dxfId="333" priority="45"/>
    <cfRule type="duplicateValues" dxfId="332" priority="46"/>
  </conditionalFormatting>
  <conditionalFormatting sqref="A1903:A1908 A1910:A1919 A1922:A1932 A1934:A1935 A1937:A1945 A1947 A1949:A1984 A1986:A1988 A1990 A1992:A1993 A1995:A1996 A1998:A2000">
    <cfRule type="duplicateValues" dxfId="331" priority="43"/>
    <cfRule type="duplicateValues" dxfId="330" priority="44"/>
  </conditionalFormatting>
  <conditionalFormatting sqref="A1936">
    <cfRule type="duplicateValues" dxfId="329" priority="41"/>
    <cfRule type="duplicateValues" dxfId="328" priority="42"/>
  </conditionalFormatting>
  <conditionalFormatting sqref="A2001:A2003 A2005 A2008:A2012 A2014 A2016 A2018:A2028 A2032:A2042 A2044 A2046:A2049 A2052 A2054:A2061 A2072:A2096 A2098:A2100">
    <cfRule type="duplicateValues" dxfId="327" priority="39"/>
    <cfRule type="duplicateValues" dxfId="326" priority="40"/>
  </conditionalFormatting>
  <conditionalFormatting sqref="A2062:A2066 A2069:A2071">
    <cfRule type="duplicateValues" dxfId="325" priority="37"/>
    <cfRule type="duplicateValues" dxfId="324" priority="38"/>
  </conditionalFormatting>
  <conditionalFormatting sqref="A2101:A2103 A2105 A2107:A2111 A2113 A2115:A2117 A2119:A2124 A2126:A2131 A2133 A2135:A2149 A2151:A2153 A2156:A2160 A2162:A2163 A2165:A2198">
    <cfRule type="duplicateValues" dxfId="323" priority="2829"/>
    <cfRule type="duplicateValues" dxfId="322" priority="2830"/>
  </conditionalFormatting>
  <conditionalFormatting sqref="A2104">
    <cfRule type="duplicateValues" dxfId="321" priority="33"/>
    <cfRule type="duplicateValues" dxfId="320" priority="34"/>
  </conditionalFormatting>
  <conditionalFormatting sqref="A2150">
    <cfRule type="duplicateValues" dxfId="319" priority="31"/>
    <cfRule type="duplicateValues" dxfId="318" priority="32"/>
  </conditionalFormatting>
  <conditionalFormatting sqref="A2217">
    <cfRule type="duplicateValues" dxfId="317" priority="27"/>
    <cfRule type="duplicateValues" dxfId="316" priority="28"/>
  </conditionalFormatting>
  <conditionalFormatting sqref="A2254:A2263 A2200:A2212 A2214:A2216 A2218:A2252 A2265:A2267 A2269:A2274 A2276:A2287 A2292:A2299 A2289:A2290">
    <cfRule type="duplicateValues" dxfId="315" priority="29"/>
    <cfRule type="duplicateValues" dxfId="314" priority="30"/>
  </conditionalFormatting>
  <conditionalFormatting sqref="A2300:A2308 A2310:A2315 A2317:A2320 A2322:A2341 A2343 A2347:A2355 A2357 A2359:A2369 A2371:A2373 A2375:A2378 A2380:A2385 A2387:A2388 A2390:A2401 A2345">
    <cfRule type="duplicateValues" dxfId="313" priority="25"/>
    <cfRule type="duplicateValues" dxfId="312" priority="26"/>
  </conditionalFormatting>
  <conditionalFormatting sqref="A2389 A1005:A1009 A1011:A1026 A1028 A1030:A1041 A1043:A1047 A1050:A1054 A1057:A1064 A1067:A1075 A1077:A1100 A1102:A1104">
    <cfRule type="duplicateValues" dxfId="311" priority="79"/>
    <cfRule type="duplicateValues" dxfId="310" priority="80"/>
  </conditionalFormatting>
  <conditionalFormatting sqref="A2452 A2402:A2407 A2409:A2419 A2421:A2431 A2433:A2450 A2454:A2471 A2474:A2480 A2482:A2490 A2493:A2499">
    <cfRule type="duplicateValues" dxfId="309" priority="23"/>
    <cfRule type="duplicateValues" dxfId="308" priority="24"/>
  </conditionalFormatting>
  <conditionalFormatting sqref="A2492">
    <cfRule type="duplicateValues" dxfId="307" priority="21"/>
    <cfRule type="duplicateValues" dxfId="306" priority="22"/>
  </conditionalFormatting>
  <conditionalFormatting sqref="A2565">
    <cfRule type="duplicateValues" dxfId="305" priority="17"/>
    <cfRule type="duplicateValues" dxfId="304" priority="18"/>
  </conditionalFormatting>
  <conditionalFormatting sqref="A2581">
    <cfRule type="duplicateValues" dxfId="303" priority="13"/>
    <cfRule type="duplicateValues" dxfId="302" priority="14"/>
  </conditionalFormatting>
  <conditionalFormatting sqref="A2584">
    <cfRule type="duplicateValues" dxfId="301" priority="15"/>
    <cfRule type="duplicateValues" dxfId="300" priority="16"/>
  </conditionalFormatting>
  <conditionalFormatting sqref="A2603:A2615 A2617:A2621 A2675:A2676 A2678:A2684 A2686:A2700">
    <cfRule type="duplicateValues" dxfId="299" priority="2859"/>
    <cfRule type="duplicateValues" dxfId="298" priority="2860"/>
  </conditionalFormatting>
  <conditionalFormatting sqref="A2623:A2624 A2626:A2627 A2629:A2630 A2632:A2633 A2636:A2637 A2639:A2642 A2644:A2649 A2651:A2656 A2658:A2661 A2663:A2668 A2673:A2674">
    <cfRule type="duplicateValues" dxfId="297" priority="9"/>
    <cfRule type="duplicateValues" dxfId="296" priority="10"/>
  </conditionalFormatting>
  <conditionalFormatting sqref="A2628">
    <cfRule type="duplicateValues" dxfId="295" priority="7"/>
    <cfRule type="duplicateValues" dxfId="294" priority="8"/>
  </conditionalFormatting>
  <conditionalFormatting sqref="A2650">
    <cfRule type="duplicateValues" dxfId="293" priority="5"/>
    <cfRule type="duplicateValues" dxfId="292" priority="6"/>
  </conditionalFormatting>
  <conditionalFormatting sqref="A2701:A2707 A2710:A2719 A2721 A2723:A2727 A2729:A2731 A2733:A2750 A2752:A2753 A2756:A2769 A2771:A2815">
    <cfRule type="duplicateValues" dxfId="291" priority="3"/>
    <cfRule type="duplicateValues" dxfId="290" priority="4"/>
  </conditionalFormatting>
  <conditionalFormatting sqref="A2709 A2500 A2502:A2515 A2517:A2519 A2521:A2524 A2526:A2528 A2530:A2532 A2534 A2536:A2540 A2542:A2543 A2545:A2558 A2560:A2563 A2566:A2580 A2587:A2590 A2592:A2601">
    <cfRule type="duplicateValues" dxfId="289" priority="19"/>
    <cfRule type="duplicateValues" dxfId="288" priority="20"/>
  </conditionalFormatting>
  <conditionalFormatting sqref="A2755">
    <cfRule type="duplicateValues" dxfId="287" priority="1"/>
    <cfRule type="duplicateValues" dxfId="286" priority="2"/>
  </conditionalFormatting>
  <conditionalFormatting sqref="E307">
    <cfRule type="duplicateValues" dxfId="285" priority="105"/>
    <cfRule type="duplicateValues" dxfId="284" priority="106"/>
  </conditionalFormatting>
  <conditionalFormatting sqref="E674">
    <cfRule type="duplicateValues" dxfId="283" priority="93"/>
    <cfRule type="duplicateValues" dxfId="282" priority="94"/>
  </conditionalFormatting>
  <hyperlinks>
    <hyperlink ref="C164" r:id="rId1" display="https://www.dictionary.com/browse/fortuitous?s=t" xr:uid="{166089CC-569B-4D87-8C8C-7D9C80EF9D98}"/>
    <hyperlink ref="C162" r:id="rId2" display="https://www.dictionary.com/browse/aleatory?s=t" xr:uid="{210FBED4-F5AA-4766-98B4-415BBE341CF8}"/>
    <hyperlink ref="C165" r:id="rId3" display="https://www.dictionary.com/browse/serendipity?s=t" xr:uid="{FA29CBFC-007A-4C4F-90D2-7904CEF5A867}"/>
    <hyperlink ref="C166" r:id="rId4" display="https://www.dictionary.com/browse/vagary?s=t" xr:uid="{AD94FA1C-EA5A-4666-9ECB-1AF15A101779}"/>
    <hyperlink ref="C169" r:id="rId5" display="https://www.dictionary.com/browse/canton?s=t" xr:uid="{CB4B1BFA-248A-4311-9582-0255C608D633}"/>
    <hyperlink ref="C173" r:id="rId6" display="https://www.dictionary.com/browse/haet?s=t" xr:uid="{59D5E27B-96DD-4E1D-AC2E-9910EF39CEB1}"/>
    <hyperlink ref="C174" r:id="rId7" display="https://www.dictionary.com/browse/iota?s=t" xr:uid="{D68CC608-0FC0-487E-9191-C97B7AE2FC88}"/>
    <hyperlink ref="C178" r:id="rId8" display="https://www.dictionary.com/browse/multifarious?s=t" xr:uid="{F3F448CD-36CC-4106-808B-7B182BED649C}"/>
    <hyperlink ref="C180" r:id="rId9" display="https://www.dictionary.com/browse/quantum?s=t" xr:uid="{FE558A79-1F3F-44AA-8499-2029D510A984}"/>
    <hyperlink ref="C181" r:id="rId10" display="https://www.dictionary.com/browse/slew?s=t" xr:uid="{79544BE3-8285-4516-86D9-7FE3C9F56506}"/>
    <hyperlink ref="C182" r:id="rId11" display="https://www.dictionary.com/browse/snippet?s=t" xr:uid="{5EB34D2F-F2EB-40B6-B286-A7E8DDE75B12}"/>
    <hyperlink ref="C183" r:id="rId12" display="https://www.dictionary.com/browse/sundry?s=t" xr:uid="{D32477EA-B8F2-4B6C-8CC1-BCFE3B716D93}"/>
    <hyperlink ref="C185" r:id="rId13" display="https://www.dictionary.com/browse/tincture?s=t" xr:uid="{009832FA-46CD-4CDD-9BF2-459DFABB755C}"/>
    <hyperlink ref="C189" r:id="rId14" display="https://www.dictionary.com/browse/cipher?s=t" xr:uid="{FBCC5FF5-19D1-4EDC-9656-7417EFDD01B7}"/>
    <hyperlink ref="C190" r:id="rId15" display="https://www.dictionary.com/browse/dyad?s=t" xr:uid="{211D234C-BCE8-4EE7-A958-CBF67BDF0486}"/>
    <hyperlink ref="C191" r:id="rId16" display="https://www.dictionary.com/browse/googol?s=t" xr:uid="{D4BA93EE-2F18-4C04-BED2-40EE9B88109A}"/>
    <hyperlink ref="C192" r:id="rId17" display="https://www.dictionary.com/browse/moiety?s=t" xr:uid="{90376B81-6FDC-4AA2-BE6D-560FEA0393B7}"/>
    <hyperlink ref="C195" r:id="rId18" display="https://www.dictionary.com/browse/stere?s=t" xr:uid="{7BE72B7E-95B1-4F74-BC1C-D5E2D5B339FA}"/>
    <hyperlink ref="C196" r:id="rId19" display="https://www.dictionary.com/browse/troika?s=t" xr:uid="{72600C98-7A4E-4E85-95AC-E3A6BB0C2CE5}"/>
    <hyperlink ref="C200" r:id="rId20" display="https://www.dictionary.com/browse/carapace?s=t" xr:uid="{0E7BF8BE-FB01-4B9D-8C3F-870697C8C16F}"/>
    <hyperlink ref="C204" r:id="rId21" display="https://www.dictionary.com/browse/ecdysis?s=t" xr:uid="{386DF3E9-2AB7-435D-BA95-A372B98F1E9A}"/>
    <hyperlink ref="C205" r:id="rId22" display="https://www.dictionary.com/browse/equitation?s=t" xr:uid="{028CBACB-688A-42D9-8228-23DBBB21EEF6}"/>
    <hyperlink ref="C206" r:id="rId23" xr:uid="{424AECC6-8703-4017-AC12-AC65E3DB6E1B}"/>
    <hyperlink ref="C208" r:id="rId24" display="https://www.dictionary.com/browse/maw?s=t" xr:uid="{DD8F25F2-672E-4A55-A089-A082053B5BEF}"/>
    <hyperlink ref="C211" r:id="rId25" display="https://www.dictionary.com/browse/ontogeny?s=t" xr:uid="{E8370B9E-5B29-422F-BF16-3FC119110903}"/>
    <hyperlink ref="C218" r:id="rId26" display="https://www.dictionary.com/browse/zoophyte?s=t" xr:uid="{F874E124-EA41-4565-964B-8D83DC0E8D50}"/>
    <hyperlink ref="C222" r:id="rId27" display="https://www.dictionary.com/browse/corvine?s=t" xr:uid="{9A1F2209-7B74-4117-A41D-2B800C82A058}"/>
    <hyperlink ref="C221" r:id="rId28" display="https://www.dictionary.com/browse/bittern?s=t" xr:uid="{C8028175-24D0-4E9F-99C1-606FF363850E}"/>
    <hyperlink ref="C223" r:id="rId29" display="https://www.dictionary.com/browse/covey?s=t" xr:uid="{AC287687-E946-4C54-9141-E9615FA4662D}"/>
    <hyperlink ref="C224" r:id="rId30" display="https://www.dictionary.com/browse/cygnet?s=t" xr:uid="{227BD326-AFFF-42C2-B8C3-4E6512FB7B13}"/>
    <hyperlink ref="C225" r:id="rId31" display="https://www.dictionary.com/browse/drake?s=t" xr:uid="{D930E751-D4ED-43E0-B424-A943F5693B01}"/>
    <hyperlink ref="C226" r:id="rId32" display="https://www.dictionary.com/browse/eider?s=t" xr:uid="{72966B5C-5B94-4B2B-B981-952F43C47CC4}"/>
    <hyperlink ref="C227" r:id="rId33" xr:uid="{5BB46D59-F534-4813-B1BA-46DD115542FD}"/>
    <hyperlink ref="C230" r:id="rId34" display="https://www.dictionary.com/browse/kea?s=t" xr:uid="{4EFDAB5F-819A-42AD-89BD-A7304EEE9DD7}"/>
    <hyperlink ref="C231" r:id="rId35" display="https://www.dictionary.com/browse/kestrel?s=t" xr:uid="{CD7AB6CC-EA4C-47EF-BE0B-4F1EE01541CD}"/>
    <hyperlink ref="C234" r:id="rId36" display="https://www.dictionary.com/browse/raptorial?s=t" xr:uid="{FF72C7B1-37E5-4288-A4FF-A2AA6A767C1A}"/>
    <hyperlink ref="C261" r:id="rId37" display="https://www.dictionary.com/browse/ratite?s=t" xr:uid="{A9AB3ADD-DD8C-400E-BAA2-F78F2C19CDDA}"/>
    <hyperlink ref="C264" r:id="rId38" display="https://www.dictionary.com/browse/snood?s=t" xr:uid="{7289E33E-7E0D-49FC-BD61-D5B7C7C79428}"/>
    <hyperlink ref="C244" r:id="rId39" display="https://www.dictionary.com/browse/cayuse?s=t" xr:uid="{75864158-CF30-4ED2-8406-575CB8CF66EB}"/>
    <hyperlink ref="C210" r:id="rId40" display="https://www.dictionary.com/browse/nit?s=t" xr:uid="{192B851E-D173-4E95-82D2-16711B6F240B}"/>
    <hyperlink ref="C237" r:id="rId41" display="https://www.dictionary.com/browse/ai?s=t" xr:uid="{FB3A09D8-E5B0-4BEC-9FC5-0B6C592E002C}"/>
    <hyperlink ref="C238" r:id="rId42" display="https://www.dictionary.com/browse/ariel?s=t" xr:uid="{9044DC55-AA7D-45DD-95DD-BC72E4324EF7}"/>
    <hyperlink ref="C239" r:id="rId43" display="https://www.dictionary.com/browse/asp?s=t" xr:uid="{510F51C7-2BDF-4AA2-BD36-8E169A98B3AB}"/>
    <hyperlink ref="C240" r:id="rId44" display="https://www.dictionary.com/browse/bellwether?s=t" xr:uid="{054BB383-6BFC-4AC2-94DE-D1F3717C38A7}"/>
    <hyperlink ref="C241" r:id="rId45" display="https://www.dictionary.com/browse/bovine?s=t" xr:uid="{6B8B74C5-7286-4353-9FF4-03E5116AE0E8}"/>
    <hyperlink ref="C246" r:id="rId46" display="https://www.dictionary.com/browse/eland?s=t" xr:uid="{84172CB0-B09F-44DC-8755-8DEB842D7811}"/>
    <hyperlink ref="C248" r:id="rId47" display="https://www.dictionary.com/browse/flews?s=t" xr:uid="{F065C14E-78FD-4623-B76C-7FA64C24FC14}"/>
    <hyperlink ref="C249" r:id="rId48" display="https://www.dictionary.com/browse/flocculent?s=t" xr:uid="{874A6861-DA31-4A4A-AFE5-C2C4C3450B03}"/>
    <hyperlink ref="C251" r:id="rId49" display="https://www.dictionary.com/browse/hart?s=t" xr:uid="{D4BC3D40-80B8-4917-B54F-9D9FF9ED37E5}"/>
    <hyperlink ref="C252" r:id="rId50" display="https://www.dictionary.com/browse/herpetology?s=t" xr:uid="{125D6CD4-DBB1-455D-B80F-4C6F1C45FD3B}"/>
    <hyperlink ref="C254" r:id="rId51" display="https://www.dictionary.com/browse/mandrill?s=t" xr:uid="{6E62075B-5C43-481C-9F5C-902FD6AE8B52}"/>
    <hyperlink ref="C256" r:id="rId52" display="https://www.dictionary.com/browse/merino?s=t" xr:uid="{8A60F1C3-8346-4C57-A25F-E0D65F4DBCF2}"/>
    <hyperlink ref="C258" r:id="rId53" display="https://www.dictionary.com/browse/murrain?s=t" xr:uid="{B4CE77E8-5DD5-45CA-8912-150637B4644B}"/>
    <hyperlink ref="C259" r:id="rId54" display="https://www.dictionary.com/browse/ovine?s=t" xr:uid="{D19ECF37-3859-43E6-AB7A-D2B08C672D65}"/>
    <hyperlink ref="C260" r:id="rId55" display="https://www.dictionary.com/browse/pachyderm?s=t" xr:uid="{95DCDF54-4E8B-48C8-807F-8F30C060E85C}"/>
    <hyperlink ref="C262" r:id="rId56" display="https://www.dictionary.com/browse/rut?s=t" xr:uid="{97D9CFF8-10E8-48D8-876B-C684918A8785}"/>
    <hyperlink ref="C266" r:id="rId57" display="https://www.dictionary.com/browse/taurine?s=t" xr:uid="{38D3A720-7E34-441A-AA36-75D9FDDE4462}"/>
    <hyperlink ref="C267" r:id="rId58" display="https://www.dictionary.com/browse/ursine?s=t" xr:uid="{CF34E0D4-8BAC-42A2-B97E-CE3E1DA25310}"/>
    <hyperlink ref="C268" r:id="rId59" display="https://www.dictionary.com/browse/vibrissa?s=ts" xr:uid="{AEEEAFD3-67A0-44B8-8133-A2900A73588E}"/>
    <hyperlink ref="C269" r:id="rId60" display="https://www.dictionary.com/browse/vulpine?s=t" xr:uid="{5181BFE4-06E4-4334-B1B6-3C6A3D705B6A}"/>
    <hyperlink ref="C273" r:id="rId61" display="https://www.dictionary.com/browse/cetacean?s=t" xr:uid="{AD53BC40-8CB6-45DA-9BF7-54702E8BEC39}"/>
    <hyperlink ref="C275" r:id="rId62" display="https://www.dictionary.com/browse/ichthyology?s=t" xr:uid="{381F96D1-0C8B-4674-8C50-D900ADD53837}"/>
    <hyperlink ref="C276" r:id="rId63" display="https://www.dictionary.com/browse/limpet?s=t" xr:uid="{22EA1DEF-8D33-431C-BCF6-6EA87FF1495B}"/>
    <hyperlink ref="C279" r:id="rId64" display="https://www.dictionary.com/browse/shad?s=t" xr:uid="{9AD9FCDB-7FAE-4E89-83F3-DDAB886F0822}"/>
    <hyperlink ref="C285" r:id="rId65" display="https://www.dictionary.com/browse/condign?s=t" xr:uid="{4C929622-80C5-4E1D-9C3F-9C29DF404EBA}"/>
    <hyperlink ref="C288" r:id="rId66" xr:uid="{E5887FA8-BAC2-4C34-9BF6-5586DC660DD0}"/>
    <hyperlink ref="C289" r:id="rId67" display="https://www.dictionary.com/browse/germane?s=t" xr:uid="{1D591D93-A046-42EA-86A9-605E7DBFFB77}"/>
    <hyperlink ref="C290" r:id="rId68" display="https://www.dictionary.com/browse/prim?s=t" xr:uid="{A0D3C2D2-7898-43D2-8538-28E6EC64FE38}"/>
    <hyperlink ref="C291" r:id="rId69" display="https://www.dictionary.com/browse/propriety?s=t" xr:uid="{58F22226-769A-4F9A-A4C8-397BD1BC4E4F}"/>
    <hyperlink ref="C295" r:id="rId70" display="https://www.dictionary.com/browse/acanthus?s=t" xr:uid="{06D1308D-D178-4C3B-885E-47A84CD155E7}"/>
    <hyperlink ref="C298" r:id="rId71" display="https://www.dictionary.com/browse/apse?s=t" xr:uid="{51804559-BA24-4460-B36C-A857CD82E1CA}"/>
    <hyperlink ref="C299" r:id="rId72" display="https://www.dictionary.com/browse/arbor?s=t" xr:uid="{5682EB1E-A9F5-4941-AB10-D9FF34E9521C}"/>
    <hyperlink ref="C302" r:id="rId73" display="https://www.dictionary.com/browse/baroque?s=t" xr:uid="{B020BDCC-B6C3-48A4-98CE-73334E33F69D}"/>
    <hyperlink ref="C161" r:id="rId74" display="https://www.dictionary.com/browse/adventitious?s=t" xr:uid="{7F6FD438-E982-4851-A306-5D8D8612DC8B}"/>
    <hyperlink ref="C194" r:id="rId75" display="https://www.dictionary.com/browse/quire?s=t" xr:uid="{1F615B77-81D7-4359-9C7A-2FD05ABF0A37}"/>
    <hyperlink ref="C170" r:id="rId76" display="https://www.dictionary.com/browse/exiguous?s=t" xr:uid="{D0727C8D-BB90-4CA8-9E06-6FE5D863E067}"/>
    <hyperlink ref="C294" r:id="rId77" xr:uid="{8F9D1C19-9DBC-4C6D-8646-6532BCA84494}"/>
    <hyperlink ref="C296" r:id="rId78" xr:uid="{E3EBE4F9-770F-4907-8036-C211E4F07548}"/>
    <hyperlink ref="C301" r:id="rId79" xr:uid="{DDAB68EC-80C3-43CB-8CBB-016FA8520E28}"/>
    <hyperlink ref="C282" r:id="rId80" display="https://www.dictionary.com/browse/apposite?s=t" xr:uid="{AFF62A6B-45CA-4339-B51E-447B30953F1E}"/>
    <hyperlink ref="C292" r:id="rId81" xr:uid="{DCF3D7E3-1E6B-4073-9726-0B078D2C7AE7}"/>
    <hyperlink ref="C202" r:id="rId82" xr:uid="{A9EE133B-9F02-407B-9B25-1BA46DB1E386}"/>
    <hyperlink ref="C255" r:id="rId83" xr:uid="{FA0D8114-B66D-4A0C-A83F-CA62067F733C}"/>
    <hyperlink ref="C187" r:id="rId84" xr:uid="{3A7453D1-8863-44F6-BAEB-8EB149D03546}"/>
    <hyperlink ref="C171" r:id="rId85" xr:uid="{DD7DA3C4-B4A3-4F56-A795-C6C3E3D9F899}"/>
    <hyperlink ref="C168" r:id="rId86" display="https://www.dictionary.com/browse/amplitude?s=t" xr:uid="{CB3317DC-2242-4108-AAE0-827DADBA00FB}"/>
    <hyperlink ref="C216" r:id="rId87" xr:uid="{FAA8C2CF-6CB0-4C44-A7CD-E2B2796E75B3}"/>
    <hyperlink ref="C235" r:id="rId88" xr:uid="{527D86A1-7FB4-4F2A-BC52-D6E2AEE3DEDF}"/>
    <hyperlink ref="C284" r:id="rId89" xr:uid="{4653D2FA-170D-43CB-A3B8-076DF8853EE4}"/>
    <hyperlink ref="C177" r:id="rId90" xr:uid="{9DFFE20C-636B-4A90-BB28-ABD8AF42E84B}"/>
    <hyperlink ref="C283" r:id="rId91" xr:uid="{EE9816D8-05C9-4E69-AABB-62AF00C9D33A}"/>
    <hyperlink ref="C179" r:id="rId92" xr:uid="{0B7E03DB-2CD4-4064-8449-9F9457C6FC2C}"/>
    <hyperlink ref="C175" r:id="rId93" xr:uid="{8C19746B-D8BD-4317-BEE3-B700253C31F2}"/>
    <hyperlink ref="C172" r:id="rId94" xr:uid="{1C99EC42-CC59-42BB-8675-78B87C82632D}"/>
    <hyperlink ref="C184" r:id="rId95" xr:uid="{D7F329ED-17FE-4F59-9174-C7175EED323B}"/>
    <hyperlink ref="C193" r:id="rId96" xr:uid="{A14DFF49-4813-4FD2-8569-D769B41CCCF2}"/>
    <hyperlink ref="C198" r:id="rId97" xr:uid="{3AB7F34A-3869-4A6A-B1DC-F667230EADF1}"/>
    <hyperlink ref="C199" r:id="rId98" xr:uid="{5223E301-5084-44E1-968C-603F93FC0367}"/>
    <hyperlink ref="C232" r:id="rId99" xr:uid="{D5DBD6A6-3BD7-4533-8350-6267DCA0B481}"/>
    <hyperlink ref="C229" r:id="rId100" xr:uid="{8527224B-9532-4895-999A-E426EA342C1B}"/>
    <hyperlink ref="C228" r:id="rId101" xr:uid="{9BDB64B2-CAAE-45D0-B65D-15DBA9BC497F}"/>
    <hyperlink ref="C257" r:id="rId102" xr:uid="{8BC61E8E-407D-4E81-BB60-BEB6BAC04287}"/>
    <hyperlink ref="C263" r:id="rId103" xr:uid="{F4639E37-7E3A-4F30-97CF-2045926178A6}"/>
    <hyperlink ref="C250" r:id="rId104" xr:uid="{5A724E9D-000D-4836-9DBA-A34D2C117E4B}"/>
    <hyperlink ref="C274" r:id="rId105" xr:uid="{254B633A-05EE-43BF-8179-C5C6E88FE0B6}"/>
    <hyperlink ref="G217" r:id="rId106" location="art" xr:uid="{8A383E43-F527-446E-AC03-6DB66FDE14AF}"/>
    <hyperlink ref="C207" r:id="rId107" xr:uid="{EE7C6A3C-4498-4FDB-A0C3-E06DCEC2E529}"/>
    <hyperlink ref="C220" r:id="rId108" xr:uid="{A9496528-AB85-4FEA-B36C-E9AB1E062295}"/>
    <hyperlink ref="C163" r:id="rId109" xr:uid="{DF96D959-C645-45BF-B3E4-556DA124AABF}"/>
    <hyperlink ref="C286" r:id="rId110" xr:uid="{137E2608-0E11-4ACE-B27E-A7BC58E1090F}"/>
    <hyperlink ref="C176" r:id="rId111" xr:uid="{B8312ABE-A866-46D4-B313-84BCE441A15B}"/>
    <hyperlink ref="C297" r:id="rId112" xr:uid="{C69D3F7E-15DA-442F-AAA2-43A27BC649E0}"/>
    <hyperlink ref="C213" r:id="rId113" xr:uid="{4326A899-7D23-4DB7-A252-84F8E844FB92}"/>
    <hyperlink ref="C243" r:id="rId114" xr:uid="{F420960F-CA7A-402E-A820-61861BF41900}"/>
    <hyperlink ref="C280" r:id="rId115" xr:uid="{8F163691-E3BC-4806-B2DE-C4AFAF1C0C78}"/>
    <hyperlink ref="C203" r:id="rId116" xr:uid="{21B7C567-6150-409D-8129-CE75C8C2BB85}"/>
    <hyperlink ref="C209" r:id="rId117" xr:uid="{BC8458DA-D8BD-47AE-9094-49A606376DAF}"/>
    <hyperlink ref="C212" r:id="rId118" xr:uid="{2F0BA23E-55F7-45E4-B1EB-430C3F8D0875}"/>
    <hyperlink ref="C265" r:id="rId119" xr:uid="{FA1A7834-39CE-4C3B-9D9B-B961733CB6E2}"/>
    <hyperlink ref="C287" r:id="rId120" xr:uid="{2DFB1461-B042-4D63-A09A-6D2DD6449416}"/>
    <hyperlink ref="D261" r:id="rId121" xr:uid="{248D82C3-85F6-4E7C-83A0-5ED34D4F2B63}"/>
    <hyperlink ref="C201" r:id="rId122" xr:uid="{E60BF10F-961A-4C19-9DD3-59A3050250A0}"/>
    <hyperlink ref="C242" r:id="rId123" xr:uid="{7BCFABED-FEB7-43D9-BA20-223A47DA858D}"/>
    <hyperlink ref="C247" r:id="rId124" xr:uid="{D5A2A2BB-2949-451D-BBE2-E9004F28B0B2}"/>
    <hyperlink ref="C245" r:id="rId125" xr:uid="{273A68EE-7951-498C-839C-76896A488EAF}"/>
    <hyperlink ref="C272" r:id="rId126" xr:uid="{C42400F7-C2D2-47BD-9A99-236A0666B82E}"/>
    <hyperlink ref="C300" r:id="rId127" xr:uid="{F39C713C-E633-4971-BFFB-3107F4E79394}"/>
    <hyperlink ref="C270" r:id="rId128" xr:uid="{03F1E4F5-8FA8-4A33-B420-45B91D90D774}"/>
    <hyperlink ref="D270" r:id="rId129" xr:uid="{19C2AD8F-C86A-410F-B33E-45E44EBF7E43}"/>
    <hyperlink ref="C188" r:id="rId130" xr:uid="{EC9134D0-BC8E-436F-BB8F-357961548B70}"/>
    <hyperlink ref="C338" r:id="rId131" display="https://www.dictionary.com/browse/menagerie?s=t" xr:uid="{25DA5A1F-9E90-4CFE-B204-4846353E52C6}"/>
    <hyperlink ref="C385" r:id="rId132" display="https://www.dictionary.com/browse/vixen?s=t" xr:uid="{1A325557-B63D-432E-9444-D12BE53619D2}"/>
    <hyperlink ref="C309" r:id="rId133" display="https://www.dictionary.com/browse/buttress?s=t" xr:uid="{8AD12062-B738-4EE4-87AE-C2E12602B23F}"/>
    <hyperlink ref="C312" r:id="rId134" display="https://www.dictionary.com/browse/caryatid?s=t" xr:uid="{4F96A9DD-62C9-4A3F-879E-0443297E749B}"/>
    <hyperlink ref="C313" r:id="rId135" display="https://www.dictionary.com/browse/cenotaph?s=t" xr:uid="{5E2C880E-AF25-41BB-AA93-B9D9399EEC81}"/>
    <hyperlink ref="C387" r:id="rId136" display="https://www.dictionary.com/browse/cissing?s=t" xr:uid="{924BFAFC-3996-4AAA-87A8-1937419795A8}"/>
    <hyperlink ref="C315" r:id="rId137" display="https://www.dictionary.com/browse/cote?s=t" xr:uid="{6AEEBF4E-4425-4259-8552-F04981B0B186}"/>
    <hyperlink ref="C316" r:id="rId138" display="https://www.dictionary.com/browse/crenellated?s=t" xr:uid="{355C7159-0648-4EBE-A38C-681951B226D6}"/>
    <hyperlink ref="C317" r:id="rId139" display="https://www.dictionary.com/browse/culvert?s=t" xr:uid="{FDE8E26C-345E-45C6-BD4E-73A501EB14A8}"/>
    <hyperlink ref="C318" r:id="rId140" display="https://www.dictionary.com/browse/dado?s=t" xr:uid="{04A0C902-E310-4EF1-9DDF-DBEF3FC7489F}"/>
    <hyperlink ref="C319" r:id="rId141" display="https://www.dictionary.com/browse/dais?s=t" xr:uid="{7530134F-4972-4C1B-A58B-2C99C18046C7}"/>
    <hyperlink ref="C322" r:id="rId142" display="https://www.dictionary.com/browse/ell?s=t" xr:uid="{21461EE3-1571-4A7C-BC1C-8821E94887BE}"/>
    <hyperlink ref="C324" r:id="rId143" display="https://www.dictionary.com/browse/furbelow?s=t" xr:uid="{90B3C7E5-F14F-4E7C-8581-DC93033764C6}"/>
    <hyperlink ref="C325" r:id="rId144" display="https://www.dictionary.com/browse/garret?s=t" xr:uid="{D7618BD3-6C74-44E5-BF8E-B01A9F68B481}"/>
    <hyperlink ref="C331" r:id="rId145" display="https://www.dictionary.com/browse/joist?s=t" xr:uid="{1242C0EF-8E3C-4774-92E6-8C449B8587B9}"/>
    <hyperlink ref="C336" r:id="rId146" display="https://www.dictionary.com/browse/lintel?s=t" xr:uid="{B8DA3957-9218-4818-B4C1-311A31E6A2CF}"/>
    <hyperlink ref="C339" r:id="rId147" display="https://www.dictionary.com/browse/mortise?s=t" xr:uid="{75CC35A6-3130-46D1-A520-39CB88212854}"/>
    <hyperlink ref="C340" r:id="rId148" display="https://www.dictionary.com/browse/natatorium?s=t" xr:uid="{0A3F5F92-133E-49DD-8DCD-274E44B75ABD}"/>
    <hyperlink ref="C342" r:id="rId149" display="https://www.dictionary.com/browse/ogee?s=t" xr:uid="{DD5350C7-6729-46C2-B55A-3F2EB457358B}"/>
    <hyperlink ref="C343" r:id="rId150" xr:uid="{6CC52E67-F3DC-400A-BE37-AA0C4903AC0E}"/>
    <hyperlink ref="C345" r:id="rId151" display="https://www.dictionary.com/browse/pantry?s=t" xr:uid="{A4DDAE29-A49A-4576-83F9-405A05237483}"/>
    <hyperlink ref="C347" r:id="rId152" display="https://www.dictionary.com/browse/pergola?s=t" xr:uid="{B55BC6E5-7CBC-45EA-963A-A516A1482101}"/>
    <hyperlink ref="C348" r:id="rId153" display="https://www.dictionary.com/browse/peristyle?s=t" xr:uid="{ED3EF841-90E6-4A1A-B13B-B04A6919CC67}"/>
    <hyperlink ref="C349" r:id="rId154" display="https://www.dictionary.com/browse/pintle?s=t" xr:uid="{4D361BFA-0A36-44A4-9E03-6D819CDB77EA}"/>
    <hyperlink ref="C350" r:id="rId155" display="https://www.dictionary.com/browse/plinth?s=t" xr:uid="{8E45B814-54AB-404B-B818-FF3316ABCCCD}"/>
    <hyperlink ref="C355" r:id="rId156" display="https://www.dictionary.com/browse/quoin?s=t" xr:uid="{71E80841-77F3-4533-9820-76E0644ACBCB}"/>
    <hyperlink ref="C356" r:id="rId157" display="https://www.dictionary.com/browse/rococo?s=t" xr:uid="{327EF137-CE13-4E45-9D23-67B265DCB46C}"/>
    <hyperlink ref="C366" r:id="rId158" display="https://www.dictionary.com/browse/demesne?s=t" xr:uid="{52C577FC-07B7-4FE1-9AD0-6F11A226D474}"/>
    <hyperlink ref="C371" r:id="rId159" display="https://www.dictionary.com/browse/ken?s=t" xr:uid="{7814E8A3-7980-4824-8EFD-13BE363931E1}"/>
    <hyperlink ref="C372" r:id="rId160" display="https://www.dictionary.com/browse/milieu?s=t" xr:uid="{34686E4F-AB23-4FD1-9C39-BA9B6D63CE57}"/>
    <hyperlink ref="C373" r:id="rId161" display="https://www.dictionary.com/browse/prefecture?s=t" xr:uid="{B05DBE8E-7B0B-4454-8376-D59F2AAB58B9}"/>
    <hyperlink ref="C374" r:id="rId162" display="https://www.dictionary.com/browse/purview?s=t" xr:uid="{9F478E0D-8B8A-4BAF-B0ED-0866AECFC3EF}"/>
    <hyperlink ref="C379" r:id="rId163" display="https://www.dictionary.com/browse/contravene?s=t" xr:uid="{B21D5E31-CA89-4C10-9172-6B3175D2AAE1}"/>
    <hyperlink ref="C380" r:id="rId164" display="https://www.dictionary.com/browse/dialectic?s=t" xr:uid="{CC51414B-5A15-47CB-8416-A931721C94B5}"/>
    <hyperlink ref="C382" r:id="rId165" display="https://www.dictionary.com/browse/polemic?s=t" xr:uid="{0EB2C209-ECD6-4985-BA01-16DFA94F82E8}"/>
    <hyperlink ref="C392" r:id="rId166" display="https://www.dictionary.com/browse/apogee?s=t" xr:uid="{CF874952-192E-475C-80F1-4CA237DDE605}"/>
    <hyperlink ref="C393" r:id="rId167" display="https://www.dictionary.com/browse/astrolabe?s=t" xr:uid="{D5F3B8E1-E865-47BF-A991-8537062C9F5A}"/>
    <hyperlink ref="C396" r:id="rId168" display="https://www.dictionary.com/browse/orrery?s=t" xr:uid="{0C8B26AB-E59F-4278-8CEA-E672D8C08432}"/>
    <hyperlink ref="C397" r:id="rId169" display="https://www.dictionary.com/browse/parallax?s=t" xr:uid="{31425C9F-BF4C-4A86-B061-DA936D63AB55}"/>
    <hyperlink ref="C398" r:id="rId170" display="https://www.dictionary.com/browse/perigee?s=t" xr:uid="{83B49BCB-9BB7-4445-963A-0AF64558BF68}"/>
    <hyperlink ref="C399" r:id="rId171" display="https://www.dictionary.com/browse/solstice?s=t" xr:uid="{1D2FFF97-04AA-45CD-BD87-B74E0D9B3E70}"/>
    <hyperlink ref="C383" r:id="rId172" display="https://www.dictionary.com/browse/pother?s=t" xr:uid="{8E9A28D6-E9EE-4A22-B7D3-F3A95167749B}"/>
    <hyperlink ref="C381" r:id="rId173" display="https://www.dictionary.com/browse/expostulate?s=t" xr:uid="{FC6BB537-DCB2-4BD0-88A4-F71D13561F5B}"/>
    <hyperlink ref="C384" r:id="rId174" display="https://www.dictionary.com/browse/remonstrate?s=t" xr:uid="{A184F5BA-F812-4BF5-8933-CAC1EF20EDA7}"/>
    <hyperlink ref="C320" r:id="rId175" display="https://www.dictionary.com/browse/ecole?s=t" xr:uid="{43CEF109-CA5D-4719-84C4-C33F52619035}"/>
    <hyperlink ref="C332" r:id="rId176" xr:uid="{57300DC5-F10F-415B-BA71-A5E8FF4FF906}"/>
    <hyperlink ref="C363" r:id="rId177" xr:uid="{669274CB-5CD9-4FE6-8A8F-E78835CA2F0A}"/>
    <hyperlink ref="C376" r:id="rId178" xr:uid="{26E91390-48F5-4DFD-8EB3-6CD9A2B2D9CD}"/>
    <hyperlink ref="C377" r:id="rId179" xr:uid="{A057403A-872D-4374-920D-9B764FA0FAEA}"/>
    <hyperlink ref="C368" r:id="rId180" display="https://www.dictionary.com/browse/exoteric?s=t" xr:uid="{7FE7C0BB-17F1-48CD-A0B4-74B62770E533}"/>
    <hyperlink ref="C402" r:id="rId181" xr:uid="{24710364-0F12-4119-9D10-A106A24BF4E7}"/>
    <hyperlink ref="C304" r:id="rId182" xr:uid="{2DAEC711-932D-47E6-955D-5CCEC58B0DE1}"/>
    <hyperlink ref="C306" r:id="rId183" xr:uid="{5D98F151-C938-4243-AC52-F0150DCCA734}"/>
    <hyperlink ref="C311" r:id="rId184" xr:uid="{8DE91DE2-4EF0-4711-B311-944654CEBAB4}"/>
    <hyperlink ref="C314" r:id="rId185" xr:uid="{F6DCF393-BA6A-49B3-9637-D408A6E95C5B}"/>
    <hyperlink ref="C328" r:id="rId186" xr:uid="{E1F8A79F-04CE-41BE-BB97-26FFB5DAC55E}"/>
    <hyperlink ref="C330" r:id="rId187" xr:uid="{6EF1FEAF-1376-43B8-A01C-C2768DC1D667}"/>
    <hyperlink ref="C333" r:id="rId188" xr:uid="{729C8A88-D65B-4223-8B2C-C8EB5B0ECF10}"/>
    <hyperlink ref="C334" r:id="rId189" xr:uid="{DC68D38D-E8C9-4A2B-B57D-E43C20C7B0D1}"/>
    <hyperlink ref="C344" r:id="rId190" xr:uid="{4919A897-A2BD-40A5-A0BA-BC1471E30D7A}"/>
    <hyperlink ref="C351" r:id="rId191" xr:uid="{268F24A0-DE04-4D4D-A1EC-8C39BE40AEF4}"/>
    <hyperlink ref="C352" r:id="rId192" xr:uid="{1F717794-8435-46ED-8F49-595DEE5653A0}"/>
    <hyperlink ref="C353" r:id="rId193" xr:uid="{B601E310-78C8-480B-96AA-70A60A2A10AB}"/>
    <hyperlink ref="C354" r:id="rId194" xr:uid="{A08ACD3B-313A-4D5B-A204-4D839A80C37D}"/>
    <hyperlink ref="C361" r:id="rId195" xr:uid="{664FB704-E2F7-4DE2-B93B-0894004ACC0B}"/>
    <hyperlink ref="C367" r:id="rId196" xr:uid="{31D39BFD-7D38-4E9C-814C-915EFCC82C5F}"/>
    <hyperlink ref="C369" r:id="rId197" xr:uid="{C5007952-C44A-4CDD-92E2-93B057490026}"/>
    <hyperlink ref="C370" r:id="rId198" xr:uid="{10B2809F-C915-4A89-926B-777A757096D1}"/>
    <hyperlink ref="C310" r:id="rId199" display="https://www.dictionary.com/browse/byre?s=t" xr:uid="{102B1BB0-455E-477E-8823-2DDBB5E70570}"/>
    <hyperlink ref="C359" r:id="rId200" display="https://www.dictionary.com/browse/trellis?s=t" xr:uid="{303B3953-B56F-4E60-B841-1FBD9AAEC665}"/>
    <hyperlink ref="D393" r:id="rId201" xr:uid="{5868F827-FA00-4DAE-8793-68D88B05ACBB}"/>
    <hyperlink ref="D359" r:id="rId202" xr:uid="{4A83906F-C7B0-46B3-A5C3-4BB55F675565}"/>
    <hyperlink ref="D343" r:id="rId203" display="https://www.google.com/search?client=firefox-b-1-d&amp;q=image+%22ogive%22" xr:uid="{F1597045-8D36-4152-AB24-63414D9EB96F}"/>
    <hyperlink ref="D316" r:id="rId204" location="art" xr:uid="{41916446-718C-4359-BC2B-DB6D4BA54A7A}"/>
    <hyperlink ref="C378" r:id="rId205" xr:uid="{0839DC28-7EAB-48CF-87F6-DB2408339A35}"/>
    <hyperlink ref="C401" r:id="rId206" display="https://www.dictionary.com/browse/affable?s=t" xr:uid="{12D70D64-C26D-4306-82C9-B7E52190B138}"/>
    <hyperlink ref="C365" r:id="rId207" xr:uid="{07F3F734-398F-46C4-858E-0F7D5F740CDA}"/>
    <hyperlink ref="C323" r:id="rId208" xr:uid="{34B67A67-60C7-4186-B2D5-59E6CD254EC3}"/>
    <hyperlink ref="C326" r:id="rId209" xr:uid="{A9717D54-8273-4B90-9C73-192A3EA6AFED}"/>
    <hyperlink ref="C388" r:id="rId210" xr:uid="{A26054B8-C428-48CD-A53A-7405C932723E}"/>
    <hyperlink ref="C321" r:id="rId211" xr:uid="{B5F38B9E-8293-4924-8ADE-096E2D98B1F4}"/>
    <hyperlink ref="C389" r:id="rId212" xr:uid="{02DD5304-300C-4E6E-9900-5C99D1826E22}"/>
    <hyperlink ref="C395" r:id="rId213" xr:uid="{448A1ACF-FE49-418B-B210-D3EC65E39771}"/>
    <hyperlink ref="C357" r:id="rId214" xr:uid="{0264BF78-0029-4677-A5FD-17C560539F25}"/>
    <hyperlink ref="C329" r:id="rId215" xr:uid="{EFCF5D85-D563-4BF8-B7F0-D5D5C23E0559}"/>
    <hyperlink ref="C358" r:id="rId216" xr:uid="{F3BE1A57-ABC7-466C-B073-0836416641E6}"/>
    <hyperlink ref="C394" r:id="rId217" xr:uid="{2A631C03-6786-4BEC-8723-08BC7540615E}"/>
    <hyperlink ref="C360" r:id="rId218" xr:uid="{579792BF-F1E9-41F2-990F-4928EC2BB6D3}"/>
    <hyperlink ref="C303" r:id="rId219" xr:uid="{D22479EE-0941-45B3-B535-FA98837D1BEA}"/>
    <hyperlink ref="C362" r:id="rId220" xr:uid="{850315EC-CE04-4587-B2D8-D116E671EA36}"/>
    <hyperlink ref="C390" r:id="rId221" xr:uid="{55982B69-676E-40CC-89A6-DD29D96A57CC}"/>
    <hyperlink ref="C327" r:id="rId222" xr:uid="{6D2B601D-2D9A-4F3B-8B12-7EBCB5FEF8D6}"/>
    <hyperlink ref="C337" r:id="rId223" xr:uid="{B7DD42AD-791A-4A42-89C6-FCC6F2BE47F6}"/>
    <hyperlink ref="C341" r:id="rId224" xr:uid="{B3E874A7-70AA-4BB2-B224-CFE20F7815DE}"/>
    <hyperlink ref="D341" r:id="rId225" xr:uid="{BBB5B90B-F8C8-4035-957B-42D991C0A5DE}"/>
    <hyperlink ref="C305" r:id="rId226" xr:uid="{933BCFD4-5C46-4AB3-BA52-A505AF7A58D1}"/>
    <hyperlink ref="C308" r:id="rId227" xr:uid="{CF866DDF-F4BA-44B1-931F-691E8049E5F6}"/>
    <hyperlink ref="C346" r:id="rId228" xr:uid="{84FE38EE-F0E1-4C46-88B1-9256B3A62A22}"/>
    <hyperlink ref="D346" r:id="rId229" xr:uid="{E2FFA235-6282-4161-BE50-8E6A269ED1D1}"/>
    <hyperlink ref="C307" r:id="rId230" xr:uid="{3457E714-7F14-4321-AC44-5D18837B4A06}"/>
    <hyperlink ref="C416" r:id="rId231" display="https://www.dictionary.com/browse/essay?s=t" xr:uid="{E72DE161-FBF0-40AC-A08C-AB18F0F75272}"/>
    <hyperlink ref="C403" r:id="rId232" xr:uid="{161F1BB7-BA27-4EB1-840E-E23B6654F0A6}"/>
    <hyperlink ref="C406" r:id="rId233" display="https://www.dictionary.com/browse/pulchritude?s=t" xr:uid="{FED36256-2E22-49E4-8856-2AE89CB7B639}"/>
    <hyperlink ref="C408" r:id="rId234" display="https://www.dictionary.com/browse/venerable?s=t" xr:uid="{B2DDE1AB-ECFE-4AC2-A922-FD3D0CB95357}"/>
    <hyperlink ref="C409" r:id="rId235" display="https://www.dictionary.com/browse/winsome?s=t" xr:uid="{3A93E8E1-D12A-42E3-A89E-0CED672C1BF1}"/>
    <hyperlink ref="C412" r:id="rId236" display="https://www.dictionary.com/browse/constrain?s=t" xr:uid="{2CA34342-18C9-4659-AB26-6A27AF019BB8}"/>
    <hyperlink ref="C414" r:id="rId237" display="https://www.dictionary.com/browse/effectuate?s=t" xr:uid="{83143716-E276-4B61-8854-3B843AFD28A0}"/>
    <hyperlink ref="C415" r:id="rId238" display="https://www.dictionary.com/browse/engender?s=t" xr:uid="{A9670268-41AF-4026-9251-E5F6E1ED0C35}"/>
    <hyperlink ref="C418" r:id="rId239" display="https://www.dictionary.com/browse/fillip?s=t" xr:uid="{9F40AE75-BB1E-4B85-B122-AC9EA51CD098}"/>
    <hyperlink ref="C419" r:id="rId240" display="https://www.dictionary.com/browse/foment?s=t" xr:uid="{9196B096-374A-4054-94C1-521F5AED5A52}"/>
    <hyperlink ref="C420" r:id="rId241" display="https://www.dictionary.com/browse/gambit?s=t" xr:uid="{B318DD4D-767C-4EC6-8983-1C2F3C94CEC7}"/>
    <hyperlink ref="C421" r:id="rId242" display="https://www.dictionary.com/browse/germinal?s=t" xr:uid="{61B8C8FC-7EC9-4B9C-9D22-FBB67EDAE8AE}"/>
    <hyperlink ref="C422" r:id="rId243" display="https://www.dictionary.com/browse/inchoate?s=t" xr:uid="{56EFE7BB-9D76-4B11-B94E-734CBB105132}"/>
    <hyperlink ref="C423" r:id="rId244" display="https://www.dictionary.com/browse/incunabula?s=t" xr:uid="{6AC290DA-4B8D-4B5F-AEC8-C56582118EF6}"/>
    <hyperlink ref="C424" r:id="rId245" display="https://www.dictionary.com/browse/precursor?s=t" xr:uid="{854C2EF9-8D64-4B8D-A2C5-E9D70885D753}"/>
    <hyperlink ref="C425" r:id="rId246" display="https://www.dictionary.com/browse/pristine?s=t" xr:uid="{BE90643C-B3CD-49EA-9EF5-38DDFBCE3560}"/>
    <hyperlink ref="C426" r:id="rId247" display="https://www.dictionary.com/browse/provenance?s=t" xr:uid="{BD92CD59-3C56-4724-9363-F924B45E34F9}"/>
    <hyperlink ref="C427" r:id="rId248" display="https://www.dictionary.com/browse/recrudescence?s=t" xr:uid="{0224D29C-2BCD-4475-AA26-9BF560515447}"/>
    <hyperlink ref="C428" r:id="rId249" display="https://www.dictionary.com/browse/renascence?s=t" xr:uid="{67229817-7137-4B2A-994B-028423F8ED92}"/>
    <hyperlink ref="C430" r:id="rId250" display="https://www.dictionary.com/browse/vivify?s=t" xr:uid="{73C087FE-E5B0-4F8F-B072-BC07148CF705}"/>
    <hyperlink ref="C433" r:id="rId251" display="https://www.dictionary.com/browse/adagio?s=t" xr:uid="{D4931828-96E5-48B8-9A45-02D463D377A6}"/>
    <hyperlink ref="C434" r:id="rId252" display="https://www.dictionary.com/browse/akimbo?s=t" xr:uid="{EF39D368-FA60-48AD-996B-2C79004FC8A5}"/>
    <hyperlink ref="C437" r:id="rId253" display="https://www.dictionary.com/browse/capriole?s=t" xr:uid="{4BBC81F3-09CA-42B7-98BB-48D383F32CD2}"/>
    <hyperlink ref="C438" r:id="rId254" display="https://www.dictionary.com/browse/cotillion?s=t" xr:uid="{BBB48A0E-7AE3-4FA6-BEF7-2C18CA22257A}"/>
    <hyperlink ref="C439" r:id="rId255" display="https://www.dictionary.com/browse/dap?s=t" xr:uid="{DEACDBAF-AFB4-482F-B921-950A55408017}"/>
    <hyperlink ref="C443" r:id="rId256" display="https://www.dictionary.com/browse/embrocate?s=t" xr:uid="{EAE12650-89F3-4494-BB3A-3D4609D618DA}"/>
    <hyperlink ref="C446" r:id="rId257" display="https://www.dictionary.com/browse/gaw?s=t" xr:uid="{54C904A3-F060-4EBA-89BF-CA57EAB758FB}"/>
    <hyperlink ref="C448" r:id="rId258" display="https://www.dictionary.com/browse/glissade?s=t" xr:uid="{06AFF1BC-639F-4E95-A7FD-43DF62D54649}"/>
    <hyperlink ref="C450" r:id="rId259" display="https://www.dictionary.com/browse/lilt?s=t" xr:uid="{9A2728E4-1867-4C39-AC76-A8B80A131E03}"/>
    <hyperlink ref="C452" r:id="rId260" display="https://www.dictionary.com/browse/natant?s=t" xr:uid="{F4605EB4-9493-4E52-A804-5ABDDFFD1D80}"/>
    <hyperlink ref="C454" r:id="rId261" display="https://www.dictionary.com/browse/obeisance?s=t" xr:uid="{C34CDDAF-DF9F-485B-B2A4-8AAF25A39F10}"/>
    <hyperlink ref="C460" r:id="rId262" display="https://www.dictionary.com/browse/saraband?s=t" xr:uid="{DB07B699-9DA1-4784-9A68-F124AEDB930F}"/>
    <hyperlink ref="C461" r:id="rId263" display="https://www.dictionary.com/browse/sidle?s=t" xr:uid="{5D5DE70A-47B2-4962-B90C-E68D55768964}"/>
    <hyperlink ref="C462" r:id="rId264" display="https://www.dictionary.com/browse/simper?s=t" xr:uid="{ABF9EE37-2DB7-470C-A5AA-4C72CC8AB592}"/>
    <hyperlink ref="C467" r:id="rId265" display="https://www.dictionary.com/browse/volant?s=t" xr:uid="{F73959A6-7066-483D-9C89-ED60DBA5AFBC}"/>
    <hyperlink ref="C471" r:id="rId266" display="https://www.dictionary.com/browse/bowdlerize?s=t" xr:uid="{9629B343-F328-47D6-9B33-564B2FBB894D}"/>
    <hyperlink ref="C472" r:id="rId267" display="https://www.dictionary.com/browse/chapbook?s=t" xr:uid="{197CCF49-C68B-4D88-B064-B4624B45588B}"/>
    <hyperlink ref="C473" r:id="rId268" display="https://www.dictionary.com/browse/colophon?s=t" xr:uid="{F5D6A1F2-6F14-4303-873F-55BADA45261D}"/>
    <hyperlink ref="C474" r:id="rId269" display="https://www.dictionary.com/browse/diesis?s=t" xr:uid="{0A3E0FDA-1C01-4550-87B0-8EE3DFC818F8}"/>
    <hyperlink ref="C480" r:id="rId270" display="https://www.dictionary.com/browse/longueur?s=t" xr:uid="{84D09739-1A89-4F44-ABC2-36CC0B0EABF8}"/>
    <hyperlink ref="C485" r:id="rId271" display="https://www.dictionary.com/browse/brusque?s=t" xr:uid="{CBE5CE35-45FF-4FD8-BBE2-8D8C84CBA0DE}"/>
    <hyperlink ref="C486" r:id="rId272" display="https://www.dictionary.com/browse/laconic?s=t" xr:uid="{D9D03DBA-FA48-43A0-BFA4-246FEC9AAFE8}"/>
    <hyperlink ref="C487" r:id="rId273" display="https://www.dictionary.com/browse/reticent?s=t" xr:uid="{0386C621-AFD6-42B4-BF36-D0A0B7AA98DC}"/>
    <hyperlink ref="C489" r:id="rId274" display="https://www.dictionary.com/browse/bravura?s=t" xr:uid="{8BA45E3C-91C7-438A-8563-F92DC9F01820}"/>
    <hyperlink ref="C490" r:id="rId275" display="https://www.dictionary.com/browse/burnish?s=t" xr:uid="{1E075159-1AAC-4E78-B8EF-1377E66F3B81}"/>
    <hyperlink ref="C491" r:id="rId276" display="https://www.dictionary.com/browse/coruscate?s=t" xr:uid="{B95DC880-8559-4FD2-98D9-3CF1D9139B58}"/>
    <hyperlink ref="C492" r:id="rId277" display="https://www.dictionary.com/browse/effulgence?s=t" xr:uid="{E7204B46-F11B-46E3-AC46-A2F390A1B3DC}"/>
    <hyperlink ref="C493" r:id="rId278" display="https://www.dictionary.com/browse/gloss?s=t" xr:uid="{114CF0BE-CFA4-4339-AFF7-9876F06A1168}"/>
    <hyperlink ref="C494" r:id="rId279" display="https://www.dictionary.com/browse/spangle?s=t" xr:uid="{67314831-3943-49FB-93AC-0C7002245661}"/>
    <hyperlink ref="C497" r:id="rId280" display="https://www.dictionary.com/browse/efflorescence?s=t" xr:uid="{078C84FE-8C6D-4304-9C32-4697E249A9E5}"/>
    <hyperlink ref="C498" r:id="rId281" display="https://www.dictionary.com/browse/effusive?s=t" xr:uid="{124CCAF0-EDED-4B7E-A9E5-2A80D3CB342C}"/>
    <hyperlink ref="C500" r:id="rId282" display="https://www.dictionary.com/browse/fulminate?s=t" xr:uid="{0C715416-F78E-4164-BACC-677546334C4C}"/>
    <hyperlink ref="C502" r:id="rId283" display="https://www.dictionary.com/browse/saltation?s=t" xr:uid="{1095673A-EA0C-440D-B8CD-7820E0472385}"/>
    <hyperlink ref="C503" r:id="rId284" display="https://www.dictionary.com/browse/spate?s=t" xr:uid="{DEF9F834-224F-48EF-93BD-1B3747BFC987}"/>
    <hyperlink ref="C441" r:id="rId285" display="https://www.dictionary.com/browse/deglutition?s=t" xr:uid="{FC42CB02-FA72-4BD0-A7DE-DC2FBCB496CC}"/>
    <hyperlink ref="C411" r:id="rId286" xr:uid="{33E662B9-A897-497C-B7ED-04D7C62C543C}"/>
    <hyperlink ref="C501" r:id="rId287" display="https://www.dictionary.com/browse/irruption?s=t" xr:uid="{A08A6616-78E9-450E-A03C-AB7ABD1461C8}"/>
    <hyperlink ref="C404" r:id="rId288" xr:uid="{713A9B50-9AA8-4580-9A1A-42B26A6D94DD}"/>
    <hyperlink ref="C465" r:id="rId289" xr:uid="{757759CD-6910-42E0-B72D-DD836024836A}"/>
    <hyperlink ref="C447" r:id="rId290" xr:uid="{5131F34C-10C2-474E-87ED-B34894250675}"/>
    <hyperlink ref="C458" r:id="rId291" display="https://www.dictionary.com/browse/rictus?s=t" xr:uid="{9794940E-81B4-4731-A61F-B882EAAAF960}"/>
    <hyperlink ref="C468" r:id="rId292" xr:uid="{6DF8ABAF-AE59-4B04-BD6D-B4CE8EF5DA61}"/>
    <hyperlink ref="C477" r:id="rId293" xr:uid="{A9535E81-FDD4-473A-A6D4-4C0BBCF79E98}"/>
    <hyperlink ref="C481" r:id="rId294" xr:uid="{C59A2F87-910F-435B-A990-61207686908B}"/>
    <hyperlink ref="C482" r:id="rId295" xr:uid="{EA964CEF-19CA-46CB-B4FF-250E8ABC3567}"/>
    <hyperlink ref="C499" r:id="rId296" xr:uid="{C4C512DC-9306-4F4A-AA66-BBC8806EBC10}"/>
    <hyperlink ref="C445" r:id="rId297" display="https://www.dictionary.com/browse/gambol?s=t" xr:uid="{BC0C724D-9A84-459C-B943-1075B60108A3}"/>
    <hyperlink ref="C483" r:id="rId298" display="https://www.dictionary.com/browse/vapid?s=t" xr:uid="{9075DE22-8E0A-4787-B601-BD4CE894E02D}"/>
    <hyperlink ref="C405" r:id="rId299" xr:uid="{844A5064-03A4-4C07-AD58-AFBA5348B9E8}"/>
    <hyperlink ref="C479" r:id="rId300" xr:uid="{EA661C8C-BE08-47D0-A5A4-9CC2E0E615BD}"/>
    <hyperlink ref="C456" r:id="rId301" display="https://www.dictionary.com/browse/ponderous?s=t" xr:uid="{B81FC6FB-E94E-42CF-830A-6A7B74748D6F}"/>
    <hyperlink ref="C451" r:id="rId302" xr:uid="{FCDC7288-3BED-4D03-9DE2-399810BD087C}"/>
    <hyperlink ref="C463" r:id="rId303" xr:uid="{20F4C54B-73D6-43E2-B76B-A2D9DDB76540}"/>
    <hyperlink ref="C469" r:id="rId304" xr:uid="{90AF37F9-DB42-4DEF-A2E8-CD0000839D96}"/>
    <hyperlink ref="C496" r:id="rId305" xr:uid="{12C1C9DD-8865-4389-8DAE-0BD8EAC296F0}"/>
    <hyperlink ref="C407" r:id="rId306" xr:uid="{0A9516A1-FA8B-41C1-AE01-180DB8E8999B}"/>
    <hyperlink ref="C475" r:id="rId307" xr:uid="{76C1C845-A1FE-4943-BE4B-D2434EFBBCA2}"/>
    <hyperlink ref="C442" r:id="rId308" xr:uid="{BFB9E5B5-48AC-486B-9CCA-B231C5D0426D}"/>
    <hyperlink ref="C478" r:id="rId309" xr:uid="{3B45B925-8C6B-460B-9764-1BF23E2ED9A4}"/>
    <hyperlink ref="C466" r:id="rId310" xr:uid="{E73F36A9-6965-4FFA-87C8-B2F0AD707385}"/>
    <hyperlink ref="C431" r:id="rId311" xr:uid="{976B124B-34D5-415B-91B2-24647915672B}"/>
    <hyperlink ref="C436" r:id="rId312" xr:uid="{5AEE48B1-22C1-4816-8283-9BC33D243701}"/>
    <hyperlink ref="C453" r:id="rId313" xr:uid="{79D8596D-7442-4BFF-9599-46ACAFAB043C}"/>
    <hyperlink ref="C435" r:id="rId314" xr:uid="{8EB473AE-3133-45C9-BCD3-9E7A317A62BB}"/>
    <hyperlink ref="C440" r:id="rId315" xr:uid="{F65ED715-A84D-4303-AA67-AEF9F304E301}"/>
    <hyperlink ref="C444" r:id="rId316" xr:uid="{287E754F-0A49-4FAD-A343-0FF928AA83D3}"/>
    <hyperlink ref="C413" r:id="rId317" xr:uid="{4E34F5DF-2C1D-4ED2-A4BE-EEBD6A9F0833}"/>
    <hyperlink ref="C429" r:id="rId318" xr:uid="{12F26640-D559-4635-B1C1-8CEAB831D82D}"/>
    <hyperlink ref="C449" r:id="rId319" xr:uid="{4FA47A19-08FA-4435-9AB1-E1E34074B217}"/>
    <hyperlink ref="C417" r:id="rId320" xr:uid="{7D10FD03-C4FB-4C7A-8B9A-EF044BD1B0C5}"/>
    <hyperlink ref="C464" r:id="rId321" xr:uid="{07770FCD-D076-4990-A9F6-0CE524D3AE39}"/>
    <hyperlink ref="C504" r:id="rId322" display="https://www.dictionary.com/browse/spew?s=t" xr:uid="{F9CB3A80-3B03-4FA4-8947-8064298F4356}"/>
    <hyperlink ref="C507" r:id="rId323" display="https://www.dictionary.com/browse/efficacious?s=t" xr:uid="{68D59960-75DF-4869-8471-0CAB27B2FC25}"/>
    <hyperlink ref="C508" r:id="rId324" display="https://www.dictionary.com/browse/expeditious?s=t" xr:uid="{C0ACDC68-C8F1-4C80-A3E5-3B78A2EABE07}"/>
    <hyperlink ref="C510" r:id="rId325" display="https://www.dictionary.com/browse/militate?s=t" xr:uid="{D7997EB4-76F8-4E36-9CDD-9B791D4F828E}"/>
    <hyperlink ref="C513" r:id="rId326" display="https://www.dictionary.com/browse/chary?s=t" xr:uid="{23183F90-082F-4C33-9C67-1A26D6467A12}"/>
    <hyperlink ref="C514" r:id="rId327" display="https://www.dictionary.com/browse/circumspect?s=t" xr:uid="{D78832A9-09EB-42C5-BA70-1393C5733595}"/>
    <hyperlink ref="C516" r:id="rId328" display="https://www.dictionary.com/browse/fabian?s=t" xr:uid="{BCD5B04C-095F-44D3-82A2-A144E704FA3F}"/>
    <hyperlink ref="C537" r:id="rId329" display="https://www.dictionary.com/browse/transmogrify?s=t" xr:uid="{29A7034A-88BF-4C7B-94BB-0E9D6EB5577F}"/>
    <hyperlink ref="C543" r:id="rId330" display="https://www.dictionary.com/browse/cull?s=t" xr:uid="{28B49D7D-5A5E-45A5-AF1A-F123A1025F39}"/>
    <hyperlink ref="C544" r:id="rId331" display="https://www.dictionary.com/browse/eclectic?s=t" xr:uid="{C1DBD897-2159-46D5-9F27-E0CA30D1CBC7}"/>
    <hyperlink ref="C546" r:id="rId332" display="https://www.dictionary.com/browse/tout?s=t" xr:uid="{E98E724C-EAC7-49AA-993B-F4C509C0DCB6}"/>
    <hyperlink ref="C548" r:id="rId333" display="https://www.dictionary.com/browse/anabatic?s=t" xr:uid="{34637183-5CAF-4555-926C-6EDDD1D7890C}"/>
    <hyperlink ref="C551" r:id="rId334" display="https://www.dictionary.com/browse/pluvial?s=t" xr:uid="{EC3FCAFD-2E31-40EE-BA3E-DE8148F7567E}"/>
    <hyperlink ref="C552" r:id="rId335" display="https://www.dictionary.com/browse/sirocco?s=t" xr:uid="{E01A3552-24CE-42C4-9D1A-A2F0DCB3865A}"/>
    <hyperlink ref="C553" r:id="rId336" display="https://www.dictionary.com/browse/trade--winds?s=t" xr:uid="{4754B7D0-1F2A-47F5-8A3A-BE9737868109}"/>
    <hyperlink ref="C555" r:id="rId337" display="https://www.dictionary.com/browse/welkin?s=t" xr:uid="{6EB5CFCE-9F3D-46EE-B1A8-1CB5ECF143DF}"/>
    <hyperlink ref="C591" r:id="rId338" display="https://www.dictionary.com/browse/coronet?s=t" xr:uid="{9A148738-0B1E-4652-B1E5-7F4D6D909040}"/>
    <hyperlink ref="C526" r:id="rId339" display="https://www.dictionary.com/browse/demarche?s=ts" xr:uid="{2F8AC577-EE40-4135-893A-D0292838D623}"/>
    <hyperlink ref="C594" r:id="rId340" xr:uid="{D36A37C7-82F6-4311-AAC1-406E4B8A81A1}"/>
    <hyperlink ref="C595" r:id="rId341" xr:uid="{EEB36D6C-9496-465F-8A9D-7C27F8BA154D}"/>
    <hyperlink ref="C579" r:id="rId342" xr:uid="{488DFE4F-E403-4452-B20D-80B42AC8F4F1}"/>
    <hyperlink ref="C581" r:id="rId343" xr:uid="{7C7C0D77-D25A-4807-A4D8-B33C0DDF9383}"/>
    <hyperlink ref="C519" r:id="rId344" xr:uid="{72B7461F-EC31-4395-81E0-766B9EA3080F}"/>
    <hyperlink ref="C584" r:id="rId345" xr:uid="{6A9EAC4E-3875-44F9-82DA-8ADFE956B293}"/>
    <hyperlink ref="C529" r:id="rId346" display="https://www.dictionary.com/browse/evert?s=t" xr:uid="{9652B664-96F6-4A5A-B48E-CF96D734616D}"/>
    <hyperlink ref="C515" r:id="rId347" display="https://www.dictionary.com/browse/eschew?s=t" xr:uid="{561B3AD7-013D-4B04-BA5F-20E5A621F68E}"/>
    <hyperlink ref="C525" r:id="rId348" xr:uid="{B61BBC33-6702-41DC-B1CF-39C983998D74}"/>
    <hyperlink ref="C530" r:id="rId349" xr:uid="{256FAEEE-C839-44DB-B8CF-08ECAB9FB666}"/>
    <hyperlink ref="C540" r:id="rId350" xr:uid="{E3AFA551-9E53-41AD-B59D-E0F2A10E315B}"/>
    <hyperlink ref="C520" r:id="rId351" xr:uid="{39DC9D95-D46B-4F83-87E4-FA2C3CC4C6E2}"/>
    <hyperlink ref="C541" r:id="rId352" xr:uid="{2A79DAA8-DB29-43EE-9909-C59262A42F64}"/>
    <hyperlink ref="C523" r:id="rId353" display="https://www.dictionary.com/browse/acclimation?s=t" xr:uid="{7F834388-A382-4E9D-966E-DA082A4653EF}"/>
    <hyperlink ref="C577" r:id="rId354" display="https://www.dictionary.com/browse/cincture?s=t" xr:uid="{E1D3B95E-6DBA-44BF-975E-7682D182B1BB}"/>
    <hyperlink ref="C578" r:id="rId355" display="https://www.dictionary.com/browse/farthingale?s=t" xr:uid="{55013A01-A821-4E28-82D8-40CE2B48F31E}"/>
    <hyperlink ref="C583" r:id="rId356" xr:uid="{887E29C9-8C9D-442C-9652-1891E41C0C17}"/>
    <hyperlink ref="C574" r:id="rId357" display="https://www.dictionary.com/browse/anorak?s=t" xr:uid="{2CC2FA56-17D3-44EF-BCF3-F4BEDC83FBBB}"/>
    <hyperlink ref="C582" r:id="rId358" xr:uid="{9EEE2072-E94F-4627-B913-6E4E8AB4D015}"/>
    <hyperlink ref="C588" r:id="rId359" display="https://www.dictionary.com/browse/burnoose?s=t" xr:uid="{36D807BB-308C-4583-9866-048CDEF51F4D}"/>
    <hyperlink ref="C589" r:id="rId360" display="https://www.dictionary.com/browse/chignon?s=t" xr:uid="{2DC045C6-7B15-47BC-A668-C7508827BAD3}"/>
    <hyperlink ref="C593" r:id="rId361" display="https://www.dictionary.com/browse/dundrearies?s=t" xr:uid="{8FB1B966-35BD-4CE5-83A5-D9F21C4DEE50}"/>
    <hyperlink ref="C597" r:id="rId362" display="https://www.dictionary.com/browse/mantilla?s=t" xr:uid="{7D55B5EE-08FF-46B6-AE19-E2E7D170A103}"/>
    <hyperlink ref="C598" r:id="rId363" display="https://www.dictionary.com/browse/millinery?s=t" xr:uid="{98BC8C46-5B04-403E-ACE2-C44844E16DF9}"/>
    <hyperlink ref="C599" r:id="rId364" display="https://www.dictionary.com/browse/purdah?s=t" xr:uid="{78C4B6F0-0398-4FFE-B508-851E0EDB6DC7}"/>
    <hyperlink ref="C600" r:id="rId365" xr:uid="{70116F2B-7067-4DB5-A645-B8372240400D}"/>
    <hyperlink ref="C601" r:id="rId366" display="https://www.dictionary.com/browse/tonsure?s=t" xr:uid="{A510A009-CA24-43D5-8358-C043E6DB1482}"/>
    <hyperlink ref="C602" r:id="rId367" display="https://www.dictionary.com/browse/tress?s=t" xr:uid="{E8604272-BC12-4828-8A3E-AE9E0EBB1A2A}"/>
    <hyperlink ref="C558" r:id="rId368" display="https://www.dictionary.com/browse/baize?s=t" xr:uid="{8027BC12-EB37-4889-9F4A-FF9C8ACE5D59}"/>
    <hyperlink ref="C559" r:id="rId369" display="https://www.dictionary.com/browse/crewel?s=t" xr:uid="{A2430A16-2BC6-41AA-93B7-4E6564344813}"/>
    <hyperlink ref="C561" r:id="rId370" display="https://www.dictionary.com/browse/serge?s=t" xr:uid="{843AEFC2-45F9-413A-84AE-5173A7D8A397}"/>
    <hyperlink ref="C562" r:id="rId371" display="https://www.dictionary.com/browse/skein?s=t" xr:uid="{C4EEF07E-895E-47E3-842A-A679DE62A9C6}"/>
    <hyperlink ref="C563" r:id="rId372" display="https://www.dictionary.com/browse/tatting?s=t" xr:uid="{151BD748-B2FC-4F26-8F79-6D37788DFD1A}"/>
    <hyperlink ref="C566" r:id="rId373" display="https://www.dictionary.com/browse/aglet?s=t" xr:uid="{BD66D08D-E1ED-4DFB-B88D-207AF1DB2CA7}"/>
    <hyperlink ref="C567" r:id="rId374" display="https://www.dictionary.com/browse/buskin?s=t" xr:uid="{0AA6158D-8D2D-4FB3-A645-7D948B8BD55E}"/>
    <hyperlink ref="C568" r:id="rId375" display="https://www.dictionary.com/browse/discalced?s=t" xr:uid="{2A7B91E7-854F-4D0C-9447-D99E09DBE52C}"/>
    <hyperlink ref="C570" r:id="rId376" display="https://www.dictionary.com/browse/pac?s=t" xr:uid="{F5F0CE32-8587-4E92-86B9-13C446723258}"/>
    <hyperlink ref="C571" r:id="rId377" xr:uid="{690887C3-ED77-4D46-9ACF-319AF51C39C8}"/>
    <hyperlink ref="C575" r:id="rId378" display="https://www.dictionary.com/browse/baldric?s=t" xr:uid="{6701601B-624A-45E6-B4EA-D018DB179DD3}"/>
    <hyperlink ref="C576" r:id="rId379" display="https://www.dictionary.com/browse/caftan?s=t" xr:uid="{8461346B-D3A2-4939-929C-073F95C2FC5B}"/>
    <hyperlink ref="C587" r:id="rId380" xr:uid="{5A43A29B-8D99-4265-9FE1-FE979A04EA68}"/>
    <hyperlink ref="C538" r:id="rId381" display="https://www.dictionary.com/browse/vacillate?s=t" xr:uid="{33C0C10A-8DAF-4FDB-95C9-77314B31B34E}"/>
    <hyperlink ref="D575" r:id="rId382" xr:uid="{CA9E1BFC-EC8E-40C5-8B9F-3D2574D5CA15}"/>
    <hyperlink ref="D583" r:id="rId383" display="https://www.google.com/search?client=firefox-b-1-d&amp;q=image+sari" xr:uid="{AA4A2F7D-3555-49FE-9D5B-CE7143A6D1D4}"/>
    <hyperlink ref="C554" r:id="rId384" display="https://www.dictionary.com/browse/virga?s=t" xr:uid="{E162ED64-A667-4480-BAB9-1D0109B5F323}"/>
    <hyperlink ref="C539" r:id="rId385" xr:uid="{934133F0-BBBC-4A86-9AB1-F48A4880B8BD}"/>
    <hyperlink ref="C531" r:id="rId386" xr:uid="{EA1CFE7F-E95F-4F31-B189-5143BCE1B746}"/>
    <hyperlink ref="C527" r:id="rId387" xr:uid="{0D6BB6B7-CC76-47A8-A8EA-25DC852A1588}"/>
    <hyperlink ref="C506" r:id="rId388" display="https://www.dictionary.com/browse/dispatch?s=t" xr:uid="{37A748B1-A054-4112-AB62-088A2FB6C4C2}"/>
    <hyperlink ref="C532" r:id="rId389" xr:uid="{E75D75B0-4ABD-4288-9B70-1F61F97D20C4}"/>
    <hyperlink ref="C528" r:id="rId390" xr:uid="{7C9F4C7E-C071-4210-9464-824D511AC360}"/>
    <hyperlink ref="C533" r:id="rId391" xr:uid="{FB9DE1E2-1BC5-410D-849F-D407F0472D0C}"/>
    <hyperlink ref="C550" r:id="rId392" xr:uid="{3500467B-6008-48E4-B51B-DB77CD1228AA}"/>
    <hyperlink ref="C549" r:id="rId393" xr:uid="{BFCE856E-1555-4F07-8765-FD083F344799}"/>
    <hyperlink ref="C569" r:id="rId394" xr:uid="{C350F8F0-54A9-48A9-8453-037ED3D4D5DA}"/>
    <hyperlink ref="C564" r:id="rId395" xr:uid="{2C99AE9D-00AE-477C-B379-6D8E1765CA8C}"/>
    <hyperlink ref="C556" r:id="rId396" xr:uid="{250C3CFF-D64B-4AD8-B50E-E5FA7EBC453E}"/>
    <hyperlink ref="C560" r:id="rId397" xr:uid="{248E3A72-A864-43EC-A9B8-79634F0DEE07}"/>
    <hyperlink ref="C512" r:id="rId398" xr:uid="{5AF78248-2B6C-4793-A227-D5A26A89B3B0}"/>
    <hyperlink ref="C580" r:id="rId399" xr:uid="{AF30A85D-B48E-4E51-998C-EB4F4E2B2AE3}"/>
    <hyperlink ref="C518" r:id="rId400" xr:uid="{DBFA41CD-2DB3-4D5F-B411-293C7F1BA212}"/>
    <hyperlink ref="C517" r:id="rId401" xr:uid="{2F51C523-4709-4B6F-B6CC-6F39299FB87F}"/>
    <hyperlink ref="C534" r:id="rId402" xr:uid="{C661EA99-B794-4A8F-9524-AD66AC41EF98}"/>
    <hyperlink ref="C521" r:id="rId403" xr:uid="{D24C71F4-E7AE-49E1-8C49-222B24356787}"/>
    <hyperlink ref="D595" r:id="rId404" location="imgrc=CCwhdEKIhO3uPM" display="https://www.google.com/search?q=image+kepi&amp;client=firefox-b-1-d&amp;sxsrf=ALeKk00yo3kftE1XfSbGJwwjqxx3SfjRnw:1628132262224&amp;tbm=isch&amp;source=iu&amp;ictx=1&amp;fir=CCwhdEKIhO3uPM%252CP-ep8K92FR4tfM%252C_&amp;vet=1&amp;usg=AI4_-kRWHv07ul2L28UVcyZtmOQ1t2bT0A&amp;sa=X&amp;ved=2ahUKEwizgoyp8ZjyAhVGsp4KHdbUBEQQ9QF6BAgNEAE#imgrc=CCwhdEKIhO3uPM" xr:uid="{37D42E09-E1E4-460D-B60D-114A76D2703E}"/>
    <hyperlink ref="C572" r:id="rId405" xr:uid="{0C682CA9-34A9-4459-9056-7C205353F77D}"/>
    <hyperlink ref="C590" r:id="rId406" xr:uid="{D141E790-14E9-431A-8F15-9EE803B92FA7}"/>
    <hyperlink ref="C592" r:id="rId407" xr:uid="{599681C2-B1A6-4B79-84EC-A5AC942039AC}"/>
    <hyperlink ref="D584" r:id="rId408" xr:uid="{198B1E84-9661-4D2C-A5E3-D29DE5E2A012}"/>
    <hyperlink ref="D589" r:id="rId409" xr:uid="{AFD74187-32B4-4772-B516-5B3649986F25}"/>
    <hyperlink ref="C536" r:id="rId410" xr:uid="{2BAB81FF-C547-4A1E-8E50-C710D174BE89}"/>
    <hyperlink ref="C545" r:id="rId411" xr:uid="{62537E4E-DBB4-455E-A842-C57D57D332DF}"/>
    <hyperlink ref="C524" r:id="rId412" xr:uid="{38633CBF-A9D2-4862-AB99-CBAB01D9BCE9}"/>
    <hyperlink ref="D594" r:id="rId413" xr:uid="{73057D6C-053A-4505-B2C5-679EC0BBC855}"/>
    <hyperlink ref="C509" r:id="rId414" xr:uid="{D90AC1BD-559F-4024-9AB3-132C0DEC9C18}"/>
    <hyperlink ref="C596" r:id="rId415" xr:uid="{E51410E1-7C8E-4114-A168-03A514A0215E}"/>
    <hyperlink ref="D596" r:id="rId416" xr:uid="{C408E7F4-844E-4C94-91C6-A2770F8774AF}"/>
    <hyperlink ref="C586" r:id="rId417" xr:uid="{6AD04513-6588-4506-A7A6-960DFA415A4D}"/>
    <hyperlink ref="C634" r:id="rId418" display="https://www.dictionary.com/browse/patina?s=t" xr:uid="{FEB7E20D-E2E5-4907-988E-F81A6916F973}"/>
    <hyperlink ref="C618" r:id="rId419" display="https://www.dictionary.com/browse/amethyst?s=t" xr:uid="{B9DBBE03-4419-4B63-ABFA-DC93585EA25C}"/>
    <hyperlink ref="C620" r:id="rId420" display="https://www.dictionary.com/browse/brindled?s=t" xr:uid="{62717F6E-2444-4D12-A52B-745C98A9D0E3}"/>
    <hyperlink ref="C621" r:id="rId421" display="https://www.dictionary.com/browse/cerulean?s=t" xr:uid="{1E4110C4-4A87-4E4F-A58B-BA24FACA8234}"/>
    <hyperlink ref="C622" r:id="rId422" display="https://www.dictionary.com/browse/chiaroscuro?s=t" xr:uid="{611FD8C5-53A8-43AD-A301-DFBB3D8B9829}"/>
    <hyperlink ref="C623" r:id="rId423" display="https://www.dictionary.com/browse/diaphanous?s=t" xr:uid="{40580858-D590-4707-A53E-E59E4DB57243}"/>
    <hyperlink ref="C626" r:id="rId424" display="https://www.dictionary.com/browse/fallow?s=t" xr:uid="{F7989031-734D-4D51-92F9-6E9EE6C16953}"/>
    <hyperlink ref="C627" r:id="rId425" display="https://www.dictionary.com/browse/florid?s=t" xr:uid="{3E80B6BF-676D-4EFF-AF5C-940D02D4A542}"/>
    <hyperlink ref="C628" r:id="rId426" display="https://www.dictionary.com/browse/glaucous?s=t" xr:uid="{736051FB-6C69-4E97-ABA2-C469DF794130}"/>
    <hyperlink ref="C629" r:id="rId427" display="https://www.dictionary.com/browse/incarnadine?s=t" xr:uid="{F85631D2-CF21-47C3-BEB1-0140DAC438A1}"/>
    <hyperlink ref="C630" r:id="rId428" display="https://www.dictionary.com/browse/iridescence?s=t" xr:uid="{EA7887FA-FA79-4DB5-B886-2D3F96448679}"/>
    <hyperlink ref="C631" r:id="rId429" display="https://www.dictionary.com/browse/limpid?s=t" xr:uid="{11FBF3E2-61BA-4810-B5DC-90123884ADF9}"/>
    <hyperlink ref="C632" r:id="rId430" display="https://www.dictionary.com/browse/motley?s=t" xr:uid="{EC7B33B8-52DF-4488-879A-312D6F577E73}"/>
    <hyperlink ref="C633" r:id="rId431" display="https://www.dictionary.com/browse/pallid?s=t" xr:uid="{BE49CFEE-7B13-4603-B441-7B1B311B9AB9}"/>
    <hyperlink ref="C635" r:id="rId432" display="https://www.dictionary.com/browse/phantasmagoric?s=t" xr:uid="{70C268B4-0ABC-44D6-9E90-7F749549426F}"/>
    <hyperlink ref="C637" r:id="rId433" display="https://www.dictionary.com/browse/polychrome?s=t" xr:uid="{BA649939-8660-4551-B729-F7048D558583}"/>
    <hyperlink ref="C638" r:id="rId434" display="https://www.dictionary.com/browse/roan?s=t" xr:uid="{0EB578AE-8DD5-4CF3-9433-A12E3C277949}"/>
    <hyperlink ref="C639" r:id="rId435" display="https://www.dictionary.com/browse/roseate?s=t" xr:uid="{6E35EA88-94A4-40EE-8229-895EEBD04303}"/>
    <hyperlink ref="C640" r:id="rId436" display="https://www.dictionary.com/browse/rubric?s=t" xr:uid="{7D6760EF-C2A3-4D8C-9727-593EDB9E9CC0}"/>
    <hyperlink ref="C643" r:id="rId437" display="https://www.dictionary.com/browse/sapphire?s=t" xr:uid="{528F9660-3BF0-47DE-BF05-8EAE6BD17658}"/>
    <hyperlink ref="C644" r:id="rId438" display="https://www.dictionary.com/browse/sepia?s=t" xr:uid="{A3883F44-8142-488B-AB67-54123D24CBA6}"/>
    <hyperlink ref="C645" r:id="rId439" display="https://www.dictionary.com/browse/sloe-eyed?s=ts" xr:uid="{C12A23AC-510F-4389-A711-BC90E3E41838}"/>
    <hyperlink ref="C646" r:id="rId440" display="https://www.dictionary.com/browse/titian?s=t" xr:uid="{10F350CF-4570-499F-A7EA-816082070512}"/>
    <hyperlink ref="C647" r:id="rId441" display="https://www.dictionary.com/browse/towhead?s=t" xr:uid="{F39FC568-7040-4B03-B74B-C97542BE4DFC}"/>
    <hyperlink ref="C649" r:id="rId442" display="https://www.dictionary.com/browse/verdure?s=t" xr:uid="{0D314572-CB50-4CA3-9813-648DDFECE72B}"/>
    <hyperlink ref="C650" r:id="rId443" display="https://www.dictionary.com/browse/vermillion?s=t" xr:uid="{7B4396A2-1DC0-4C2F-AFB2-A4E676D8AE28}"/>
    <hyperlink ref="C651" r:id="rId444" display="https://www.dictionary.com/browse/xanthous?s=t" xr:uid="{0957C902-0972-458D-9B34-5DBCF6546F4F}"/>
    <hyperlink ref="C648" r:id="rId445" display="https://www.dictionary.com/browse/translucent?s=t" xr:uid="{AC18B776-CC89-4533-803E-D23D416BA756}"/>
    <hyperlink ref="C661" r:id="rId446" display="https://www.dictionary.com/browse/expatiate?s=t" xr:uid="{739F12DD-477D-4862-B82D-B25F22200DD1}"/>
    <hyperlink ref="C659" r:id="rId447" display="https://www.dictionary.com/browse/edda?s=t" xr:uid="{B302EF78-DF37-4E17-9EB2-9CBFF610DE9B}"/>
    <hyperlink ref="C642" r:id="rId448" xr:uid="{F082EBF4-F5B6-4946-9C73-F730DD688511}"/>
    <hyperlink ref="C675" r:id="rId449" xr:uid="{90FD2F46-27DF-4909-BDF2-3A7670F9379A}"/>
    <hyperlink ref="C636" r:id="rId450" display="https://www.dictionary.com/browse/piebald?s=t" xr:uid="{17496491-6F0C-49F1-A9C2-008110A519EE}"/>
    <hyperlink ref="C624" r:id="rId451" xr:uid="{12C8B747-60D2-45E9-B336-94849A73F719}"/>
    <hyperlink ref="C604" r:id="rId452" display="https://www.dictionary.com/browse/bedizen?s=t" xr:uid="{2AA5FB1E-2913-4BED-A591-48637884C83F}"/>
    <hyperlink ref="C606" r:id="rId453" display="https://www.dictionary.com/browse/caparison?s=t" xr:uid="{99D866CE-8A15-46D5-8BD4-15A6BFDA313C}"/>
    <hyperlink ref="C607" r:id="rId454" display="https://www.dictionary.com/browse/dowdy?s=t" xr:uid="{07E17767-5906-45F9-8A2D-C48FCB784933}"/>
    <hyperlink ref="C608" r:id="rId455" display="https://www.dictionary.com/browse/duds?s=t" xr:uid="{6F848315-0FB3-412D-AF44-D6E7B46D4FF5}"/>
    <hyperlink ref="C609" r:id="rId456" display="https://www.dictionary.com/browse/habiliment?s=t" xr:uid="{7CB2773A-7CE3-4981-8113-4E94954E82F6}"/>
    <hyperlink ref="C610" r:id="rId457" display="https://www.dictionary.com/browse/livery?s=t" xr:uid="{E48588FD-0E13-49B3-97E8-8F1FA16F758F}"/>
    <hyperlink ref="C613" r:id="rId458" display="https://www.dictionary.com/browse/panoply?s=t" xr:uid="{4E733E49-A8E5-41F1-8A35-1A5239D671C6}"/>
    <hyperlink ref="C614" r:id="rId459" display="https://www.dictionary.com/browse/prink?s=t" xr:uid="{19D79097-ED9C-413B-BCED-E8A9891CEDA7}"/>
    <hyperlink ref="C615" r:id="rId460" display="https://www.dictionary.com/browse/reticule?s=t" xr:uid="{1DD96C99-49BA-4F5A-ACF3-67123CA4E64F}"/>
    <hyperlink ref="C616" r:id="rId461" display="https://www.dictionary.com/browse/vestment?s=t" xr:uid="{8A27D5ED-BB18-486D-839C-7112DFC15133}"/>
    <hyperlink ref="C678" r:id="rId462" display="https://www.dictionary.com/browse/ana?s=t" xr:uid="{22ABF53D-B6F5-4594-A578-E662D928EBF0}"/>
    <hyperlink ref="C679" r:id="rId463" display="https://www.dictionary.com/browse/analects?s=t" xr:uid="{A925E7F1-8A22-4DEB-B22D-539DA5839CE3}"/>
    <hyperlink ref="C698" r:id="rId464" display="https://www.dictionary.com/browse/aposiopesis?s=t" xr:uid="{594D04BC-5C3B-4D3D-998E-7F09F4F5C24A}"/>
    <hyperlink ref="C654" r:id="rId465" display="https://www.dictionary.com/browse/apprise?s=t" xr:uid="{20108E22-77C6-4482-9CAC-D940BBDB5052}"/>
    <hyperlink ref="C689" r:id="rId466" display="https://www.dictionary.com/browse/dele?s=t" xr:uid="{7DF8789A-4B52-4073-8249-89829F7CD84D}"/>
    <hyperlink ref="C680" r:id="rId467" display="https://www.dictionary.com/browse/demotic?s=t" xr:uid="{E21BC436-9F32-4399-9CAB-05CB5BDE9F41}"/>
    <hyperlink ref="C655" r:id="rId468" display="https://www.dictionary.com/browse/disquisition?s=t" xr:uid="{2DB6F104-EDDC-4A6B-86AA-8DFAB424123F}"/>
    <hyperlink ref="C656" r:id="rId469" display="https://www.dictionary.com/browse/dithyramb?s=t" xr:uid="{D7F4AD8F-82B5-4C0B-96B8-C88443562AEA}"/>
    <hyperlink ref="C657" r:id="rId470" display="https://www.dictionary.com/browse/divagate?s=t" xr:uid="{E31BBA2D-141C-4E76-8ACD-C921C5CED9DC}"/>
    <hyperlink ref="C660" r:id="rId471" display="https://www.dictionary.com/browse/effable?s=t" xr:uid="{1CC660A6-6530-40F0-96B1-42AE883978A6}"/>
    <hyperlink ref="C662" r:id="rId472" display="https://www.dictionary.com/browse/explicit?s=t" xr:uid="{B7CBA1F0-4BAE-47EF-9971-DB46698B949A}"/>
    <hyperlink ref="C681" r:id="rId473" display="https://www.dictionary.com/browse/fanzine?s=t" xr:uid="{1785C048-E36F-45E6-88C5-1447EC8F4664}"/>
    <hyperlink ref="C682" r:id="rId474" display="https://www.dictionary.com/browse/font?s=t" xr:uid="{068074D6-E0DB-47C5-9166-EEAB78F6011E}"/>
    <hyperlink ref="C664" r:id="rId475" display="https://www.dictionary.com/browse/holograph?s=t" xr:uid="{36E60E7E-F3D1-4FB5-96B0-422CC127096F}"/>
    <hyperlink ref="C665" r:id="rId476" display="https://www.dictionary.com/browse/indite?s=ts" xr:uid="{EDEB0A52-A891-4C68-87B8-4BD096F6F901}"/>
    <hyperlink ref="C666" r:id="rId477" display="https://www.dictionary.com/browse/litany?s=t" xr:uid="{79CF9A15-AC09-4333-85B8-AD09137271F1}"/>
    <hyperlink ref="C699" r:id="rId478" display="https://www.dictionary.com/browse/malapropism?s=t" xr:uid="{1B33CDD7-4481-48E6-A0DE-C366A472BA6E}"/>
    <hyperlink ref="C667" r:id="rId479" display="https://www.dictionary.com/browse/missive?s=t" xr:uid="{506B0AE3-3AD6-409C-A7DF-660857A0A662}"/>
    <hyperlink ref="C683" r:id="rId480" display="https://www.dictionary.com/browse/palimpsest?s=t" xr:uid="{F0447C45-8D73-41A9-8F72-1C1E1C4582A7}"/>
    <hyperlink ref="C684" r:id="rId481" display="https://www.dictionary.com/browse/pandect?s=t" xr:uid="{60B65DF8-53E7-4EB7-8394-4ABB3DF91AAE}"/>
    <hyperlink ref="C685" r:id="rId482" display="https://www.dictionary.com/browse/pangram?s=t" xr:uid="{E08FAFE5-E9EC-46E4-B5FD-5670C92E9D2E}"/>
    <hyperlink ref="C692" r:id="rId483" display="https://www.dictionary.com/browse/parse?s=t" xr:uid="{EE18B435-7127-489E-8685-8E6DA133701F}"/>
    <hyperlink ref="C668" r:id="rId484" display="https://www.dictionary.com/browse/philology?s=t" xr:uid="{C191FF6A-F5D1-4E3B-AD3C-E3BBB6F67BE7}"/>
    <hyperlink ref="C669" r:id="rId485" display="https://www.dictionary.com/browse/preciosity?s=t" xr:uid="{CF9398A2-ABC0-4379-9341-C09BB161C983}"/>
    <hyperlink ref="C670" r:id="rId486" display="https://www.dictionary.com/browse/promulgate?s=t" xr:uid="{5B64DC34-FFDF-4BC6-9301-659FDCD08F39}"/>
    <hyperlink ref="C671" r:id="rId487" display="https://www.dictionary.com/browse/prosody?s=t" xr:uid="{9EF30FB4-B330-4E95-BEF4-65DDAD06AAC9}"/>
    <hyperlink ref="C693" r:id="rId488" display="https://www.dictionary.com/browse/redact?s=t" xr:uid="{6D123C6E-2264-45F1-9631-CF5382D12B11}"/>
    <hyperlink ref="C686" r:id="rId489" display="https://www.dictionary.com/browse/rune?s=t" xr:uid="{2BC23FD0-1FAD-4AAF-AC0A-ACBF12FC7958}"/>
    <hyperlink ref="C687" r:id="rId490" display="https://www.dictionary.com/browse/scatology?s=t" xr:uid="{C42820EB-4A7A-4F3B-8B72-DD7FDDA3C896}"/>
    <hyperlink ref="C694" r:id="rId491" display="https://www.dictionary.com/browse/sic?s=t" xr:uid="{2C034E82-F0B2-49F1-B459-E3DC3BAF1459}"/>
    <hyperlink ref="C701" r:id="rId492" display="https://www.dictionary.com/browse/solecism?s=t" xr:uid="{5FC45C04-DD24-43E1-AF8C-0CBD3C817343}"/>
    <hyperlink ref="C695" r:id="rId493" display="https://www.dictionary.com/browse/squib?s=t" xr:uid="{AC97D9AD-9D55-4DFD-B4D1-334E550C7C64}"/>
    <hyperlink ref="C696" r:id="rId494" display="https://www.dictionary.com/browse/stet?s=t" xr:uid="{EBDFD996-0C7B-46CF-B98A-0B664CDE30DE}"/>
    <hyperlink ref="C676" r:id="rId495" xr:uid="{4293DC20-E4C4-43A2-9341-26803091A96C}"/>
    <hyperlink ref="D618" r:id="rId496" display="https://www.google.com/search?client=firefox-b-1-d&amp;q=image+amethyst" xr:uid="{BD936401-482C-4FEC-9F2A-AE6FB6F67115}"/>
    <hyperlink ref="C653" r:id="rId497" display="https://www.dictionary.com/browse/annotation?s=t" xr:uid="{05F5CFFF-F620-4C5F-9574-4EE7AA67E6AD}"/>
    <hyperlink ref="C658" r:id="rId498" xr:uid="{A9038561-AAA0-4F3B-B538-FFF063390AD8}"/>
    <hyperlink ref="C690" r:id="rId499" xr:uid="{10D3D545-11EC-40F4-AA11-D0DBC24BD9EA}"/>
    <hyperlink ref="C691" r:id="rId500" xr:uid="{E46DF3BF-6C16-4705-A908-23E2B57F0FAF}"/>
    <hyperlink ref="C663" r:id="rId501" xr:uid="{04BCE2A3-4806-41C6-99CB-1D21AD5CDB8C}"/>
    <hyperlink ref="C673" r:id="rId502" xr:uid="{FAC8F797-AA24-4FB7-A9CD-B45C3D7376D2}"/>
    <hyperlink ref="D679" r:id="rId503" xr:uid="{50D9102B-982A-47CC-8CE8-7C73C4B0BFC4}"/>
    <hyperlink ref="C674" r:id="rId504" xr:uid="{022AB7F0-3048-4504-A6D3-062FAA67B3BC}"/>
    <hyperlink ref="C672" r:id="rId505" xr:uid="{C667F44C-176B-44C3-A74A-FDB427EC9F4A}"/>
    <hyperlink ref="C625" r:id="rId506" xr:uid="{C06D9189-D77D-485B-B475-78E02B19A19B}"/>
    <hyperlink ref="C605" r:id="rId507" xr:uid="{9A90D0C7-8FCC-477E-90A9-ECAF9AC0D76D}"/>
    <hyperlink ref="D605" r:id="rId508" xr:uid="{75620CCB-83E1-4C52-A8CE-81132D0EC914}"/>
    <hyperlink ref="C612" r:id="rId509" xr:uid="{2B845049-E1AD-4C86-8992-8EF2037E6D92}"/>
    <hyperlink ref="C703" r:id="rId510" xr:uid="{47ACDC85-07AA-4B24-B40E-33EF3DF443F2}"/>
    <hyperlink ref="C619" r:id="rId511" xr:uid="{28113889-E8BC-40C5-B1A6-DD2739CD4FEA}"/>
    <hyperlink ref="C641" r:id="rId512" xr:uid="{499CD008-1D39-4B80-B00A-6E9B9F135FBE}"/>
    <hyperlink ref="C611" r:id="rId513" xr:uid="{C29F1C47-73C0-482C-920E-F80BC326064B}"/>
    <hyperlink ref="D611" r:id="rId514" xr:uid="{9FB67BD0-84C9-484A-97CF-7EBBD0CD9743}"/>
    <hyperlink ref="C700" r:id="rId515" xr:uid="{5E119605-8374-4F4F-B022-ECDF7C7797B7}"/>
    <hyperlink ref="C736" r:id="rId516" display="https://www.dictionary.com/browse/anent?s=t" xr:uid="{FB6887B5-84BC-4B33-AD22-AFB85C143972}"/>
    <hyperlink ref="C772" r:id="rId517" display="https://www.dictionary.com/browse/ambivalence?s=t" xr:uid="{DD597DD2-CFB7-4DD0-BC14-96E0976A7A52}"/>
    <hyperlink ref="C774" r:id="rId518" display="https://www.dictionary.com/browse/antinomy?s=t" xr:uid="{CFDE5D70-9578-478C-A1B2-3ECE92174817}"/>
    <hyperlink ref="C777" r:id="rId519" display="https://www.dictionary.com/browse/cryptic?s=t" xr:uid="{AE83A6CF-A5CB-42B0-BC59-E60F45F555A8}"/>
    <hyperlink ref="C778" r:id="rId520" display="https://www.dictionary.com/browse/dilemma?s=t" xr:uid="{F49E4400-8939-46B7-8C48-0D20E23104BD}"/>
    <hyperlink ref="C775" r:id="rId521" display="https://www.dictionary.com/browse/bemused?s=t" xr:uid="{EF240F7C-CAA9-487E-8C42-3FF18205BBD1}"/>
    <hyperlink ref="C781" r:id="rId522" display="https://www.dictionary.com/browse/enigma?s=t" xr:uid="{C837FE99-D503-448E-97EC-D22DD06652BA}"/>
    <hyperlink ref="C783" r:id="rId523" display="https://www.dictionary.com/browse/flummox?s=t" xr:uid="{CADF1F19-9867-4003-82A8-43316576F37F}"/>
    <hyperlink ref="C785" r:id="rId524" display="https://www.dictionary.com/browse/ironic?s=t" xr:uid="{3294A799-3A70-4CD4-AACF-D15D046A122C}"/>
    <hyperlink ref="C786" r:id="rId525" xr:uid="{C94A9021-FA26-4C77-96A2-349ED259F843}"/>
    <hyperlink ref="C787" r:id="rId526" display="https://www.dictionary.com/browse/obfuscate?s=t" xr:uid="{E99E87A4-3E21-4DA9-A474-0BA46D68FD21}"/>
    <hyperlink ref="C788" r:id="rId527" display="https://www.dictionary.com/browse/recondite?s=t" xr:uid="{A48BCF9C-B47F-455D-8210-2703E8A268F2}"/>
    <hyperlink ref="C789" r:id="rId528" display="https://www.dictionary.com/browse/shunt?s=t" xr:uid="{13F182B8-52D3-4805-BA97-47203B35D1AF}"/>
    <hyperlink ref="C791" r:id="rId529" display="https://www.dictionary.com/browse/welter?s=t" xr:uid="{02FCB0F5-558B-455C-8D23-CA58848D7026}"/>
    <hyperlink ref="C794" r:id="rId530" display="https://www.dictionary.com/browse/crucible?s=t" xr:uid="{4481E8CF-F1E9-4198-A71A-6888317AAA46}"/>
    <hyperlink ref="C798" r:id="rId531" display="https://www.dictionary.com/browse/hermetic?s=t" xr:uid="{2F2E6B78-2788-402B-9381-19BBA11C2C75}"/>
    <hyperlink ref="C800" r:id="rId532" display="https://www.dictionary.com/browse/pyx?s=t" xr:uid="{ACA58712-6004-4947-A411-8ACC8D591A23}"/>
    <hyperlink ref="C795" r:id="rId533" display="https://www.dictionary.com/browse/cruet?s=t" xr:uid="{EA472244-03B4-4028-95F2-3E0986E3C547}"/>
    <hyperlink ref="C770" r:id="rId534" xr:uid="{76C5D049-214A-4487-8F81-B18B509E6CB4}"/>
    <hyperlink ref="C760" r:id="rId535" display="https://www.dictionary.com/browse/recapitulate?s=t" xr:uid="{C66A79C9-2813-4819-B238-4170B5DB73B0}"/>
    <hyperlink ref="C793" r:id="rId536" display="https://www.dictionary.com/browse/censer?s=t" xr:uid="{3E99B0E6-0EF7-44E3-B752-A8A3BB25EA6C}"/>
    <hyperlink ref="C744" r:id="rId537" xr:uid="{A9B60C84-ACCB-40C3-B82B-B65C8C188F70}"/>
    <hyperlink ref="C737" r:id="rId538" xr:uid="{8CAE991C-42D4-4D53-8C29-D90A158F1A42}"/>
    <hyperlink ref="C804" r:id="rId539" xr:uid="{6C88C772-1DDE-4DB6-AD4D-D1C930D72FFC}"/>
    <hyperlink ref="C801" r:id="rId540" display="https://www.dictionary.com/browse/tun?s=t" xr:uid="{A14856BA-59AE-466C-91E1-2516BF53557D}"/>
    <hyperlink ref="C746" r:id="rId541" display="https://www.dictionary.com/browse/sententious?s=t" xr:uid="{4AB89CE4-BECA-42F0-83AE-1DD8380A5279}"/>
    <hyperlink ref="C790" r:id="rId542" display="https://www.dictionary.com/browse/turbid?s=t" xr:uid="{A659055E-0989-412C-A852-60E407FEE816}"/>
    <hyperlink ref="C738" r:id="rId543" xr:uid="{2969065E-D683-4B47-B861-3481307BE2C4}"/>
    <hyperlink ref="C739" r:id="rId544" xr:uid="{01A8DE29-9FA9-4DA9-A637-7B6356579D78}"/>
    <hyperlink ref="C740" r:id="rId545" xr:uid="{08B82285-6E64-4247-8A73-A94C4656EBDC}"/>
    <hyperlink ref="C743" r:id="rId546" xr:uid="{7B595849-5927-426A-A848-A2700E52F8DD}"/>
    <hyperlink ref="C764" r:id="rId547" display="https://www.dictionary.com/browse/acronym?s=t" xr:uid="{218AD195-9724-44B2-A28F-1A3E2A0D78BA}"/>
    <hyperlink ref="C765" r:id="rId548" display="https://www.dictionary.com/browse/anagram?s=t" xr:uid="{DE9B5333-038F-49EB-AA0C-2F87FE9DB6F8}"/>
    <hyperlink ref="C750" r:id="rId549" display="https://www.dictionary.com/browse/apercu?s=t" xr:uid="{8F7CE43A-34A7-4268-A382-CB03C856217F}"/>
    <hyperlink ref="C712" r:id="rId550" xr:uid="{1B22CE40-9824-4E21-BD90-29012B4352E0}"/>
    <hyperlink ref="C766" r:id="rId551" display="https://www.dictionary.com/browse/asyndeton?s=t" xr:uid="{E450D03A-22F4-4E91-A373-0A5C91695B73}"/>
    <hyperlink ref="C724" r:id="rId552" display="https://www.dictionary.com/browse/collocutor?s=t" xr:uid="{A69272CF-F634-4F6B-BB1C-4915364CF385}"/>
    <hyperlink ref="C725" r:id="rId553" xr:uid="{063F1596-A5F1-4C87-80D2-0D627ADF139A}"/>
    <hyperlink ref="C726" r:id="rId554" display="https://www.dictionary.com/browse/confabulate?s=t" xr:uid="{67193C04-1A02-42D4-94A6-21D4E83B4DA9}"/>
    <hyperlink ref="C752" r:id="rId555" display="https://www.dictionary.com/browse/denouement?s=t" xr:uid="{29A6E671-D1A6-4478-B28F-09AC83983D31}"/>
    <hyperlink ref="C751" r:id="rId556" display="https://www.dictionary.com/browse/compendium?s=t" xr:uid="{9FFFBD82-2DCE-4237-8D18-7F8756BAA041}"/>
    <hyperlink ref="C727" r:id="rId557" xr:uid="{B21E3FB9-F921-4072-9479-471934BD98CD}"/>
    <hyperlink ref="C754" r:id="rId558" xr:uid="{B019C146-2B07-4094-A642-7543B46AF9A1}"/>
    <hyperlink ref="C715" r:id="rId559" display="https://www.dictionary.com/browse/flippant?s=t" xr:uid="{1717FF21-DCBC-4873-894A-0EC1D5EC70EF}"/>
    <hyperlink ref="C728" r:id="rId560" xr:uid="{E9ADA14A-054C-4653-8A7E-FD7BC18A08BC}"/>
    <hyperlink ref="C718" r:id="rId561" display="https://www.dictionary.com/browse/macaronic?s=t" xr:uid="{8FF1237B-A223-4E70-8CC2-E9F4DC887932}"/>
    <hyperlink ref="C706" r:id="rId562" display="https://www.dictionary.com/browse/metonymy?s=t" xr:uid="{214AD814-4E73-4716-ACFA-335A6A9DB6D3}"/>
    <hyperlink ref="C707" r:id="rId563" display="https://www.dictionary.com/browse/neologism?s=t" xr:uid="{F58B2625-E434-4E38-9146-0F5064027D72}"/>
    <hyperlink ref="C729" r:id="rId564" display="https://www.dictionary.com/browse/nuncupative?s=t" xr:uid="{27A7C38F-7906-418C-A6E8-F5483327352E}"/>
    <hyperlink ref="C730" r:id="rId565" display="https://www.dictionary.com/browse/orthoepy?s=t" xr:uid="{5EDAC0D6-CE30-47A0-A42D-0D1E3FCA576D}"/>
    <hyperlink ref="C768" r:id="rId566" display="https://www.dictionary.com/browse/orthography?s=t" xr:uid="{82216B8E-CB61-4E65-994F-AB22F809AF72}"/>
    <hyperlink ref="C731" r:id="rId567" display="https://www.dictionary.com/browse/palaver?s=t" xr:uid="{94A3FCE8-88F2-41A5-BA69-208C722D2129}"/>
    <hyperlink ref="C708" r:id="rId568" display="https://www.dictionary.com/browse/palindrome?s=t" xr:uid="{BA1A2D99-961A-4C2D-9F93-EEABF139496E}"/>
    <hyperlink ref="C719" r:id="rId569" xr:uid="{2D4A532F-0C34-456C-8941-5261BFB80723}"/>
    <hyperlink ref="C720" r:id="rId570" xr:uid="{A1DC92C4-404B-4F6D-9E74-5A003386708A}"/>
    <hyperlink ref="C757" r:id="rId571" display="https://www.dictionary.com/browse/peroration?s=t" xr:uid="{C2479BA5-8549-4C5E-9CC7-2783C33F7EC2}"/>
    <hyperlink ref="C732" r:id="rId572" display="https://www.dictionary.com/browse/phonetics?s=t" xr:uid="{5ECFA8DE-4E1F-4265-9453-629503E77DF5}"/>
    <hyperlink ref="C758" r:id="rId573" display="https://www.dictionary.com/browse/proem?s=t" xr:uid="{C512D25B-A2B1-4AB8-A499-8F611F9B835E}"/>
    <hyperlink ref="C762" r:id="rId574" display="https://www.dictionary.com/browse/scenario?s=t" xr:uid="{A15E0B9D-3BED-484B-95E5-6B0ED2AF854C}"/>
    <hyperlink ref="C733" r:id="rId575" display="https://www.dictionary.com/browse/soliloquy?s=ts" xr:uid="{5BA9D223-3FF2-48E6-BBC6-A2DB84641956}"/>
    <hyperlink ref="C710" r:id="rId576" display="https://www.dictionary.com/browse/spoonerism?s=t" xr:uid="{1D56E03F-9FDC-413D-B30A-967D2618D30A}"/>
    <hyperlink ref="C734" r:id="rId577" display="https://www.dictionary.com/browse/tete-a-tete?s=t" xr:uid="{F12E29C4-6E2B-4FE8-AA90-CBA452A816AD}"/>
    <hyperlink ref="C722" r:id="rId578" xr:uid="{66FA0601-0022-496F-8C88-9CE47FE30761}"/>
    <hyperlink ref="C773" r:id="rId579" xr:uid="{2BD1B169-3579-47A3-89D2-79703F272EDC}"/>
    <hyperlink ref="C769" r:id="rId580" xr:uid="{6EAED6AA-66F7-417C-9105-ADA0E13203C0}"/>
    <hyperlink ref="C784" r:id="rId581" xr:uid="{B9D62084-6EC3-4B5C-9CAE-ED4BB4F1AAC0}"/>
    <hyperlink ref="C782" r:id="rId582" display="https://www.dictionary.com/browse/equivocal?s=t" xr:uid="{B5FBD350-616F-4AFD-B311-A1AB5E5810B8}"/>
    <hyperlink ref="C714" r:id="rId583" xr:uid="{00C79BF7-4A9A-4D28-82DA-7EA3398F30EB}"/>
    <hyperlink ref="C755" r:id="rId584" xr:uid="{2B15DA70-364B-4867-882A-43F7082B0C2A}"/>
    <hyperlink ref="C756" r:id="rId585" xr:uid="{C451AE09-0BA6-486D-BCF7-13378C71DB63}"/>
    <hyperlink ref="C767" r:id="rId586" xr:uid="{E684A5D3-EE99-452E-A466-621616FC274D}"/>
    <hyperlink ref="C797" r:id="rId587" xr:uid="{A311D23E-109D-4CFD-806C-440117B56F3B}"/>
    <hyperlink ref="C779" r:id="rId588" xr:uid="{5E15B52F-6CAD-4748-9684-C37790109552}"/>
    <hyperlink ref="C803" r:id="rId589" xr:uid="{89774A25-544D-4B27-99E0-00C1D3EEA9AA}"/>
    <hyperlink ref="C780" r:id="rId590" xr:uid="{EE95EEC6-5D9F-4266-8EC2-F0FBE8B6E1C2}"/>
    <hyperlink ref="C741" r:id="rId591" display="https://www.dictionary.com/browse/litotes?s=t" xr:uid="{3C6099CB-A515-4B94-84AA-412FFEBDC97F}"/>
    <hyperlink ref="C742" r:id="rId592" display="https://www.dictionary.com/browse/paraleipsis?s=t" xr:uid="{11300492-1BAE-4F77-A5D7-E302D40EDC54}"/>
    <hyperlink ref="C745" r:id="rId593" display="https://www.dictionary.com/browse/riff?s=t" xr:uid="{7EAD6162-1663-442D-9900-458E6EDDCF4D}"/>
    <hyperlink ref="C748" r:id="rId594" display="https://www.dictionary.com/browse/trope?s=t" xr:uid="{4A07043A-D8D7-403D-A570-3FFD2223625D}"/>
    <hyperlink ref="C759" r:id="rId595" xr:uid="{3FAA0C11-2002-4777-AA20-E667C1C0B281}"/>
    <hyperlink ref="C776" r:id="rId596" xr:uid="{CF6143B5-4424-40AB-B601-C8B2845F4D41}"/>
    <hyperlink ref="D741" r:id="rId597" xr:uid="{0FBC41C4-6E3F-4D4F-AA3D-80C7B7DB6D9D}"/>
    <hyperlink ref="C796" r:id="rId598" xr:uid="{D3F00F77-E219-427E-8A20-C2495F20316E}"/>
    <hyperlink ref="C747" r:id="rId599" xr:uid="{92D9B37D-8110-413F-A7CF-07AD0DECFF12}"/>
    <hyperlink ref="C704" r:id="rId600" xr:uid="{BA341608-1B3F-4149-B525-20F698B1BE0D}"/>
    <hyperlink ref="C705" r:id="rId601" xr:uid="{D6689B25-B626-47FB-B201-2FE85C7645E9}"/>
    <hyperlink ref="C709" r:id="rId602" xr:uid="{6D6A7D7B-5F81-45CD-87D4-BF0A4568646C}"/>
    <hyperlink ref="C713" r:id="rId603" xr:uid="{3981BD98-2AC6-49DE-8380-D3622378620D}"/>
    <hyperlink ref="D713" r:id="rId604" xr:uid="{6DB62D06-77A8-4526-AB25-F7ABD4B1BDAE}"/>
    <hyperlink ref="C716" r:id="rId605" xr:uid="{ABBBCA1E-91A8-480D-8C1A-72063F494A02}"/>
    <hyperlink ref="C799" r:id="rId606" xr:uid="{2F7561C9-4643-4677-94E7-E3BF53C73587}"/>
    <hyperlink ref="D745" r:id="rId607" xr:uid="{9385AEC1-8D29-4B92-AB7E-F46D8E6C32DE}"/>
    <hyperlink ref="C717" r:id="rId608" xr:uid="{0F889928-0FC0-4CB1-81C4-48D8819B666E}"/>
    <hyperlink ref="C826" r:id="rId609" display="https://www.dictionary.com/browse/louse?s=t" xr:uid="{CBB67A52-3BF8-4A43-BB80-2C58533AEFA3}"/>
    <hyperlink ref="C805" r:id="rId610" display="https://www.dictionary.com/browse/anomie?s=t" xr:uid="{F9234352-A75E-4712-976C-0A5CAA57BDF5}"/>
    <hyperlink ref="C809" r:id="rId611" display="https://www.dictionary.com/browse/culpable?s=t" xr:uid="{BF4AC86A-EF0E-4055-A5A8-AB3845EDE85C}"/>
    <hyperlink ref="C812" r:id="rId612" display="https://www.dictionary.com/browse/debauch?s=t" xr:uid="{6DA36730-DC5A-4C6E-A924-BC4BCDC46F3C}"/>
    <hyperlink ref="C813" r:id="rId613" display="https://www.dictionary.com/browse/egregious?s=t" xr:uid="{B3C259CC-31CD-4C70-A6C0-DABD87F19347}"/>
    <hyperlink ref="C820" r:id="rId614" display="https://www.dictionary.com/browse/ignominious?s=t" xr:uid="{B771E97A-865F-437C-9AD7-0FEF66507270}"/>
    <hyperlink ref="C822" r:id="rId615" display="https://www.dictionary.com/browse/inglorious?s=t" xr:uid="{F0E98CE3-85F3-4BE3-B7D2-616C51C06660}"/>
    <hyperlink ref="C833" r:id="rId616" display="https://www.dictionary.com/browse/pusillanimous?s=ts" xr:uid="{2608E1EF-703A-4176-B732-AAC50A9757EB}"/>
    <hyperlink ref="C835" r:id="rId617" display="https://www.dictionary.com/browse/raffish?s=t" xr:uid="{22CE7CBC-BAB9-4DD0-A33F-94332F78C3DD}"/>
    <hyperlink ref="C836" r:id="rId618" display="https://www.dictionary.com/browse/ragamuffin?s=t" xr:uid="{D1DC6F82-22D6-4F69-A749-AA4CA44A6709}"/>
    <hyperlink ref="C838" r:id="rId619" display="https://www.dictionary.com/browse/recidivism?s=t" xr:uid="{A1CDA7B7-445C-4C0E-B7CF-9ACBD4A79FE2}"/>
    <hyperlink ref="C843" r:id="rId620" display="https://www.dictionary.com/browse/scabrous?s=t" xr:uid="{4B90C59B-48FC-492A-A100-79FAE93AB5EB}"/>
    <hyperlink ref="C846" r:id="rId621" display="https://www.dictionary.com/browse/seamy?s=t" xr:uid="{1978CE73-5981-46A7-902A-F7E0590E1AE9}"/>
    <hyperlink ref="C849" r:id="rId622" display="https://www.dictionary.com/browse/sordid?s=t" xr:uid="{9DC7F74D-5B71-4377-8333-4CA2DDE09A83}"/>
    <hyperlink ref="C852" r:id="rId623" display="https://www.dictionary.com/browse/turpitude?s=t" xr:uid="{9F659FE0-D23E-4C30-8397-EF9F1F810117}"/>
    <hyperlink ref="C853" r:id="rId624" display="https://www.dictionary.com/browse/unconscionable?s=t" xr:uid="{F726ED0D-E0CB-49ED-86E6-B5695ED6F3D2}"/>
    <hyperlink ref="C860" r:id="rId625" display="https://www.dictionary.com/browse/amphora?s=t" xr:uid="{49F57812-A2BC-4D91-9014-5D150D10CA84}"/>
    <hyperlink ref="C863" r:id="rId626" display="https://www.dictionary.com/browse/buhl?s=t" xr:uid="{68C29C01-43E3-4C79-9633-6B08F055C7AB}"/>
    <hyperlink ref="C864" r:id="rId627" display="https://www.dictionary.com/browse/carafe?s=t" xr:uid="{CE57D493-343B-4944-85B5-6EE384CA6B0B}"/>
    <hyperlink ref="C865" r:id="rId628" display="https://www.dictionary.com/browse/chalice?s=t" xr:uid="{C74EAF72-4BF3-4AC5-837A-4CDFBC6DC838}"/>
    <hyperlink ref="C866" r:id="rId629" display="https://www.dictionary.com/browse/colander?s=t" xr:uid="{3A2B97F8-D44E-4043-82A1-F454DFCCCDDA}"/>
    <hyperlink ref="C869" r:id="rId630" display="https://www.dictionary.com/browse/intaglio?s=t" xr:uid="{D8C51A64-B43F-4595-8987-1CF1D2160ACC}"/>
    <hyperlink ref="C870" r:id="rId631" display="https://www.dictionary.com/browse/limn?s=t" xr:uid="{81224C8C-E3B2-4306-B499-C495E290D0A8}"/>
    <hyperlink ref="C874" r:id="rId632" display="https://www.dictionary.com/browse/pannier?s=t" xr:uid="{4B1E26F1-7E86-498F-BDE2-53AD73848A0B}"/>
    <hyperlink ref="C875" r:id="rId633" display="https://www.dictionary.com/browse/parquetry?s=t" xr:uid="{26D0AC01-FB87-48AA-8E89-720E3C055D02}"/>
    <hyperlink ref="C878" r:id="rId634" display="https://www.dictionary.com/browse/agonistic?s=t" xr:uid="{451AA461-4BCC-495C-9C89-AA9D83B2AB78}"/>
    <hyperlink ref="C879" r:id="rId635" display="https://www.dictionary.com/browse/brickbat?s=t" xr:uid="{E667C8AB-B1CC-47EA-8673-148DE11378F8}"/>
    <hyperlink ref="C880" r:id="rId636" display="https://www.dictionary.com/browse/calumny?s=t" xr:uid="{C9C089E9-1308-4BAD-8570-4199F61C77CB}"/>
    <hyperlink ref="C881" r:id="rId637" display="https://www.dictionary.com/browse/captious?s=t" xr:uid="{CFC5DB40-4925-4FD4-9D98-D25F590DED13}"/>
    <hyperlink ref="C882" r:id="rId638" display="https://www.dictionary.com/browse/castigate?s=t" xr:uid="{9F30B9F9-76CF-4AF7-85B7-B8909D839726}"/>
    <hyperlink ref="C883" r:id="rId639" display="https://www.dictionary.com/browse/denigrate?s=t" xr:uid="{0371CE87-991B-408D-ABA4-9504E0C6CF00}"/>
    <hyperlink ref="C884" r:id="rId640" display="https://www.dictionary.com/browse/excoriate?s=t" xr:uid="{BE6F25A0-25DF-4672-A5C5-D744B71B2317}"/>
    <hyperlink ref="C885" r:id="rId641" display="https://www.dictionary.com/browse/fusillade?s=t" xr:uid="{B287403A-7B63-4B5F-ADAF-B26C80288DC1}"/>
    <hyperlink ref="C886" r:id="rId642" xr:uid="{9FC39ECA-B112-4B68-9357-E86DAE597AA6}"/>
    <hyperlink ref="C888" r:id="rId643" display="https://www.dictionary.com/browse/innuendo?s=t" xr:uid="{42428078-1A2B-40A4-A731-0F4BDAF83D62}"/>
    <hyperlink ref="C889" r:id="rId644" display="https://www.dictionary.com/browse/lambast?s=t" xr:uid="{64FB1AF4-0CF6-477B-8C08-217648D5EAC0}"/>
    <hyperlink ref="C891" r:id="rId645" display="https://www.dictionary.com/browse/objurgate?s=t" xr:uid="{F5CAAABE-4CAA-4212-B332-630AAD39E8E6}"/>
    <hyperlink ref="C892" r:id="rId646" display="https://www.dictionary.com/browse/obloquy?s=t" xr:uid="{446638F5-1371-42B6-93F3-95D885B3397A}"/>
    <hyperlink ref="C893" r:id="rId647" display="https://www.dictionary.com/browse/opprobrium?s=t" xr:uid="{AEE2369C-16A3-47C6-862D-40ACB4AD3AD0}"/>
    <hyperlink ref="C894" r:id="rId648" display="https://www.dictionary.com/browse/pasquinade?s=t" xr:uid="{1EC3A993-3B6A-4FF7-ACF9-14E4D93756D2}"/>
    <hyperlink ref="C895" r:id="rId649" display="https://www.dictionary.com/browse/pejorative?s=t" xr:uid="{2BF5BC30-492D-462B-A29B-AC0FB71AC0F8}"/>
    <hyperlink ref="C896" r:id="rId650" display="https://www.dictionary.com/browse/pillory?s=t" xr:uid="{4DE9C9A8-2747-4CDB-A226-EE1341ADED6D}"/>
    <hyperlink ref="C898" r:id="rId651" display="https://www.dictionary.com/browse/recrimination?s=t" xr:uid="{236896E7-DEBC-46AF-A5FC-5221FE3B443C}"/>
    <hyperlink ref="C899" r:id="rId652" display="https://www.dictionary.com/browse/reproach?s=t" xr:uid="{5DD52D68-2E71-4546-AD4F-4EF8380961CA}"/>
    <hyperlink ref="C902" r:id="rId653" display="https://www.dictionary.com/browse/scarify?s=t" xr:uid="{E74BA576-1CCF-4B58-A3CB-3E19DD9A1973}"/>
    <hyperlink ref="C904" r:id="rId654" display="https://www.dictionary.com/browse/stricture?s=t" xr:uid="{497AF414-635E-45DE-B305-09112DA933A4}"/>
    <hyperlink ref="C905" r:id="rId655" display="https://www.dictionary.com/browse/traduce?s=t" xr:uid="{6936CE15-7956-4594-BE96-FED983CE7CE1}"/>
    <hyperlink ref="C861" r:id="rId656" display="https://www.dictionary.com/browse/bedeck?s=t" xr:uid="{131BE12B-5B32-400C-8FD9-330D813827A2}"/>
    <hyperlink ref="C814" r:id="rId657" display="https://www.dictionary.com/browse/enormity?s=t" xr:uid="{4E37A311-ABD3-4B27-99CD-B378C2E2C166}"/>
    <hyperlink ref="C815" r:id="rId658" display="https://www.dictionary.com/browse/execrable?s=t" xr:uid="{45674970-8008-4244-9932-A63269B4CEE3}"/>
    <hyperlink ref="C817" r:id="rId659" display="https://www.dictionary.com/browse/flagitious?s=t" xr:uid="{67494DE1-7012-4166-A372-EBE07B81E5D2}"/>
    <hyperlink ref="C821" r:id="rId660" display="https://www.dictionary.com/browse/immane?s=t" xr:uid="{0FC4F6E2-C32E-4DF2-8BC7-96CB5F600B64}"/>
    <hyperlink ref="C823" r:id="rId661" display="https://www.dictionary.com/browse/iniquity?s=t" xr:uid="{C9B078A2-540B-48DB-AA6F-F3ECC8323CEC}"/>
    <hyperlink ref="C831" r:id="rId662" display="https://www.dictionary.com/browse/peccant?s=t" xr:uid="{3692DFB9-2D6C-41F8-A3A9-9EFBE64EA040}"/>
    <hyperlink ref="C832" r:id="rId663" display="https://www.dictionary.com/browse/profligate?s=t" xr:uid="{F2BEF5FA-9253-4C29-8CA0-E17F13B05968}"/>
    <hyperlink ref="C818" r:id="rId664" display="https://www.dictionary.com/browse/fulsome?s=t" xr:uid="{4D456105-76CC-49B1-8FB3-C3DCE91299C1}"/>
    <hyperlink ref="C890" r:id="rId665" xr:uid="{8C3F74EE-C285-48BA-BF6F-56010775F44E}"/>
    <hyperlink ref="C900" r:id="rId666" xr:uid="{FB595936-F8C4-4A03-B62A-A63FA6617FD4}"/>
    <hyperlink ref="C806" r:id="rId667" xr:uid="{B117D43A-8ED5-4ACC-8722-54D7F4B4B1F8}"/>
    <hyperlink ref="C828" r:id="rId668" xr:uid="{27F6F41F-4DEA-4344-97C0-882A13F4E9F0}"/>
    <hyperlink ref="C837" r:id="rId669" xr:uid="{2E867446-E3C8-4B4C-AE80-06DACB108BF4}"/>
    <hyperlink ref="C839" r:id="rId670" xr:uid="{82EC39B9-C872-4FEE-BDA1-3F564435B26C}"/>
    <hyperlink ref="C840" r:id="rId671" xr:uid="{EABF6002-03BE-42D2-9694-874E6C4B5675}"/>
    <hyperlink ref="C841" r:id="rId672" xr:uid="{D97508A7-6850-4A32-8F5F-0D72BE6FDBF4}"/>
    <hyperlink ref="C850" r:id="rId673" xr:uid="{311A8827-2A72-4ADE-AED9-A1DE2DB37215}"/>
    <hyperlink ref="C851" r:id="rId674" xr:uid="{0CA4D471-A2BD-441B-9215-7F2A1AB335F4}"/>
    <hyperlink ref="C857" r:id="rId675" xr:uid="{6F858338-FDA8-4FDC-9914-127A54D5235B}"/>
    <hyperlink ref="C858" r:id="rId676" xr:uid="{CCBD91E6-DF95-4306-B355-7BAFF8382D74}"/>
    <hyperlink ref="C842" r:id="rId677" xr:uid="{9260674C-3B08-44CB-AFB7-FDFFBDB35F8C}"/>
    <hyperlink ref="C845" r:id="rId678" xr:uid="{460A1F83-10C5-476F-B8CC-31F0ADD361DA}"/>
    <hyperlink ref="C887" r:id="rId679" display="https://www.dictionary.com/browse/inculpate?s=t" xr:uid="{0F6BF5D3-5F4B-4D9D-95D3-4B39E650C0BE}"/>
    <hyperlink ref="C810" r:id="rId680" display="https://www.dictionary.com/browse/curmudgeon?s=t" xr:uid="{1275E89B-51B0-4E37-A770-65322B316E94}"/>
    <hyperlink ref="C871" r:id="rId681" xr:uid="{2AD70A34-A395-40C7-95B0-9D3556F615D5}"/>
    <hyperlink ref="C862" r:id="rId682" xr:uid="{F14C9F36-A776-44E2-9547-8B5DD6E17FA0}"/>
    <hyperlink ref="C876" r:id="rId683" xr:uid="{56C91C0A-001A-4ECB-A783-DD073E008627}"/>
    <hyperlink ref="C829" r:id="rId684" display="https://www.dictionary.com/browse/nefarious?s=t" xr:uid="{07373791-D74D-4C6D-884A-EE5AC7DA1014}"/>
    <hyperlink ref="C847" r:id="rId685" display="https://www.dictionary.com/browse/shill?s=t" xr:uid="{A3290957-4834-4C91-B94D-7EDE391E855B}"/>
    <hyperlink ref="C816" r:id="rId686" display="https://www.dictionary.com/browse/fell?s=t" xr:uid="{8907F65D-2805-4672-AB8C-6F7D561C19C2}"/>
    <hyperlink ref="C855" r:id="rId687" display="https://www.dictionary.com/browse/virago?s=t" xr:uid="{0603BEA4-8A33-4CB5-9ACE-1F5B48E3EA68}"/>
    <hyperlink ref="C819" r:id="rId688" display="https://www.dictionary.com/browse/ignoble?s=t" xr:uid="{3680522B-5015-4B9C-969C-B899331746A4}"/>
    <hyperlink ref="C854" r:id="rId689" xr:uid="{89A51318-B598-4283-803F-2F06D872E089}"/>
    <hyperlink ref="C848" r:id="rId690" xr:uid="{D2A7E37C-C183-40DB-95CC-3BC1EF0B4937}"/>
    <hyperlink ref="C808" r:id="rId691" xr:uid="{1B07EC86-9718-4EA0-8654-9BF0A58B7C42}"/>
    <hyperlink ref="C897" r:id="rId692" xr:uid="{4A58D1E6-3A17-428A-BBF0-3071A8116017}"/>
    <hyperlink ref="C825" r:id="rId693" xr:uid="{88F80353-E244-48C8-86BF-957964C1D527}"/>
    <hyperlink ref="C827" r:id="rId694" xr:uid="{EA32A1FB-DFDE-4EF5-9773-87AFE80A62D9}"/>
    <hyperlink ref="C901" r:id="rId695" xr:uid="{AAEB92D9-FC6A-4237-A5C9-DE498E4DB9E9}"/>
    <hyperlink ref="C856" r:id="rId696" xr:uid="{ECE03B1B-68DD-4D7A-B495-90CBB08CE7D9}"/>
    <hyperlink ref="D860" r:id="rId697" xr:uid="{D360C645-6AFA-4BBB-8B73-D1233C15AD6B}"/>
    <hyperlink ref="C824" r:id="rId698" xr:uid="{40810DA6-6A09-4701-9396-33D300847D55}"/>
    <hyperlink ref="C844" r:id="rId699" xr:uid="{69CCE608-813C-40A0-AD77-AC19F3302303}"/>
    <hyperlink ref="C872" r:id="rId700" xr:uid="{3FE8C744-84FB-4F89-866F-5C6243A2C317}"/>
    <hyperlink ref="C811" r:id="rId701" xr:uid="{DB0773B0-C9A8-4C04-929D-7A780BCA93CA}"/>
    <hyperlink ref="C834" r:id="rId702" xr:uid="{DCE708A1-E2C0-406D-967E-1CA58B8AC2BA}"/>
    <hyperlink ref="C873" r:id="rId703" xr:uid="{C8DDE89D-4167-402A-9E8E-E3849DB7BE0E}"/>
    <hyperlink ref="C830" r:id="rId704" xr:uid="{0443CFCE-EA8E-4ABC-AD06-7724EB168F25}"/>
    <hyperlink ref="C867" r:id="rId705" xr:uid="{649467F9-0ACF-4CB3-B641-4404D7CA3F88}"/>
    <hyperlink ref="C868" r:id="rId706" xr:uid="{557A656C-0CC7-4888-BC67-AC0BDC0A1106}"/>
    <hyperlink ref="C932" r:id="rId707" display="https://www.dictionary.com/browse/sepulchral?s=t" xr:uid="{0A38E228-A809-4E3F-BE05-DCA526F22629}"/>
    <hyperlink ref="C973" r:id="rId708" display="https://www.dictionary.com/browse/cadge?s=t" xr:uid="{BC27A1FE-25A7-4045-903C-0BAF416799B3}"/>
    <hyperlink ref="C906" r:id="rId709" display="https://www.dictionary.com/browse/vitriolic?s=t" xr:uid="{747DFBCB-FB91-40F0-8340-100BB226AD92}"/>
    <hyperlink ref="C907" r:id="rId710" xr:uid="{31FC3668-E9ED-4DBF-90D9-D5A0D47A4BA8}"/>
    <hyperlink ref="C909" r:id="rId711" display="https://www.dictionary.com/browse/baleful?s=t" xr:uid="{D04A45E5-FCEC-4516-BB93-C62AAEDA060B}"/>
    <hyperlink ref="C910" r:id="rId712" display="https://www.dictionary.com/browse/baneful?s=t" xr:uid="{F0503922-BFF9-47DE-948E-2D7787F6000F}"/>
    <hyperlink ref="C913" r:id="rId713" display="https://www.dictionary.com/browse/extremity?s=t" xr:uid="{9F2F2D31-7BBF-4704-8B31-B5FF594FCF24}"/>
    <hyperlink ref="C914" r:id="rId714" display="https://www.dictionary.com/browse/inimical?s=t" xr:uid="{D0A04D7C-DE9A-40D3-B59D-AD2BCD7627D4}"/>
    <hyperlink ref="C916" r:id="rId715" display="https://www.dictionary.com/browse/minatory?s=t" xr:uid="{8FA01E89-85EB-4831-B3AD-A5F12F70BBA1}"/>
    <hyperlink ref="C918" r:id="rId716" display="https://www.dictionary.com/browse/parlous?s=t" xr:uid="{9DA37E0B-8159-4B7B-A252-18D7134DE423}"/>
    <hyperlink ref="C920" r:id="rId717" display="https://www.dictionary.com/browse/virulent?s=t" xr:uid="{10B27BC0-02C1-407F-9D21-D33D8BBE2A68}"/>
    <hyperlink ref="C923" r:id="rId718" display="https://www.dictionary.com/browse/catacomb?s=t" xr:uid="{058948E7-DBDC-4CB8-8765-37525C08B3C8}"/>
    <hyperlink ref="C924" r:id="rId719" display="https://www.dictionary.com/browse/catafalque?s=t" xr:uid="{15C553F0-12BE-4B4E-B509-8FBE60883712}"/>
    <hyperlink ref="C928" r:id="rId720" display="https://www.dictionary.com/browse/necromancy?s=t" xr:uid="{EA6D8881-CBDE-460F-9EB6-765ABF27D47C}"/>
    <hyperlink ref="C929" r:id="rId721" display="https://www.dictionary.com/browse/noyade?s=t" xr:uid="{CEBB791F-B958-4A02-94C8-DA95EEA37A46}"/>
    <hyperlink ref="C930" r:id="rId722" display="https://www.dictionary.com/browse/obsequy?s=t" xr:uid="{4F82B82D-54D7-4A38-80B6-5EB340410A30}"/>
    <hyperlink ref="C936" r:id="rId723" display="https://www.dictionary.com/browse/abjure?s=t" xr:uid="{29A2BEC7-4294-4D97-9831-794803D03B18}"/>
    <hyperlink ref="C937" r:id="rId724" display="https://www.dictionary.com/browse/abnegate?s=t" xr:uid="{D6F675FF-05D8-466B-BDDF-3D2AD4A924CE}"/>
    <hyperlink ref="C939" r:id="rId725" display="https://www.dictionary.com/browse/cashier?s=t" xr:uid="{3718A0BD-9066-43DA-833D-61CA24FA35C0}"/>
    <hyperlink ref="C940" r:id="rId726" display="https://www.dictionary.com/browse/controvert?s=t" xr:uid="{088E6E80-A595-493F-A70E-4D4BCF597C63}"/>
    <hyperlink ref="C984" r:id="rId727" display="https://www.dictionary.com/browse/forswear?s=t" xr:uid="{2DEA2DC3-D058-4D3B-B5F3-A359D49111E2}"/>
    <hyperlink ref="C943" r:id="rId728" display="https://www.dictionary.com/browse/gainsay?s=t" xr:uid="{A4241B9F-1867-45BD-A463-6E5042019143}"/>
    <hyperlink ref="C944" r:id="rId729" display="https://www.dictionary.com/browse/incredulous?s=t" xr:uid="{162E1EB5-3230-4CDA-A405-D6FD8AE742D4}"/>
    <hyperlink ref="C945" r:id="rId730" display="https://www.dictionary.com/browse/rebuff?s=t" xr:uid="{42B852F5-0857-4131-8059-769E8D3B6EDF}"/>
    <hyperlink ref="C947" r:id="rId731" display="https://www.dictionary.com/browse/recant?s=t" xr:uid="{05C8064F-3348-4CA2-BC5A-F60F469C56D8}"/>
    <hyperlink ref="C948" r:id="rId732" display="https://www.dictionary.com/browse/repudiate?s=t" xr:uid="{2E52A991-5B40-470D-9D48-DE9A81D2BFB9}"/>
    <hyperlink ref="C949" r:id="rId733" display="https://www.dictionary.com/browse/scout?s=t" xr:uid="{63E69566-899C-4965-AEE0-08DC5B3FADED}"/>
    <hyperlink ref="C951" r:id="rId734" display="https://www.dictionary.com/browse/disparity?s=t" xr:uid="{2FD365ED-DD55-4EFF-A113-EDF95AF2ED17}"/>
    <hyperlink ref="C953" r:id="rId735" display="https://www.dictionary.com/browse/obverse?s=t" xr:uid="{179C92CF-13E5-4498-9FE4-94F1A650353B}"/>
    <hyperlink ref="C954" r:id="rId736" display="https://www.dictionary.com/browse/preternatural?s=t" xr:uid="{628A44B8-0608-484C-A6CD-FDD8CF6C8416}"/>
    <hyperlink ref="C956" r:id="rId737" display="https://www.dictionary.com/browse/afferent?s=t" xr:uid="{461C4687-75E1-4A21-BAE0-83A33F3C2861}"/>
    <hyperlink ref="C957" r:id="rId738" display="https://www.dictionary.com/browse/bathos?s=t" xr:uid="{FECFBDB9-6316-4D4E-BC18-E98702370C01}"/>
    <hyperlink ref="C959" r:id="rId739" display="https://www.dictionary.com/browse/declension?s=t" xr:uid="{C9593754-2931-421D-8D99-194A7C5DA4CF}"/>
    <hyperlink ref="C960" r:id="rId740" display="https://www.dictionary.com/browse/pendulous?s=t" xr:uid="{5BB8EFC3-A791-43CB-9126-BD8BBC74FB65}"/>
    <hyperlink ref="C962" r:id="rId741" display="https://www.dictionary.com/browse/yaw?s=t" xr:uid="{539B2AF9-3EDE-4CD6-901F-D59BAD132F36}"/>
    <hyperlink ref="C964" r:id="rId742" display="https://www.dictionary.com/browse/feculent?s=t" xr:uid="{99702D13-FC43-450D-8DD0-F05EFB3ECC4E}"/>
    <hyperlink ref="C965" r:id="rId743" display="https://www.dictionary.com/browse/fuliginous?s=t" xr:uid="{B8229A8B-4739-4CEC-BD8B-A99A9957CC26}"/>
    <hyperlink ref="C967" r:id="rId744" display="https://www.dictionary.com/browse/roil?s=t" xr:uid="{0AE415A6-1296-4429-B215-3D84AA2A210A}"/>
    <hyperlink ref="C968" r:id="rId745" display="https://www.dictionary.com/browse/sully?s=t" xr:uid="{80D40D39-6E6D-4426-A73D-AE29307B4811}"/>
    <hyperlink ref="C970" r:id="rId746" display="https://www.dictionary.com/browse/agitprop?s=t" xr:uid="{A900E5B7-A4A2-49D8-97C6-96DD74DBCFB1}"/>
    <hyperlink ref="C971" r:id="rId747" display="https://www.dictionary.com/browse/artifice?s=t" xr:uid="{491DCA1B-3EB5-4C5D-8C25-4AFA18ACE1D5}"/>
    <hyperlink ref="C972" r:id="rId748" display="https://www.dictionary.com/browse/blandishment?s=t" xr:uid="{7EE2F237-C9FB-43B1-BA03-076FEAE949C9}"/>
    <hyperlink ref="C974" r:id="rId749" display="https://www.dictionary.com/browse/cajole?s=t" xr:uid="{F64DD6E5-10C0-4EB3-BAAF-876706332294}"/>
    <hyperlink ref="C975" r:id="rId750" display="https://www.dictionary.com/browse/chiromancy?s=t" xr:uid="{0010DBFC-A864-4D1C-BA15-0DAFF30A3006}"/>
    <hyperlink ref="C976" r:id="rId751" display="https://www.dictionary.com/browse/cozen?s=t" xr:uid="{ED6AAD18-E446-4C0C-B23F-9B0E8C9193EB}"/>
    <hyperlink ref="C981" r:id="rId752" display="https://www.dictionary.com/browse/duplicity?s=t" xr:uid="{36A4476A-0779-4902-A7D9-9092306D0D0C}"/>
    <hyperlink ref="C982" r:id="rId753" display="https://www.dictionary.com/browse/fabulate?s=t" xr:uid="{CE417191-03A8-47EB-B261-BB956AB6CBB0}"/>
    <hyperlink ref="C983" r:id="rId754" display="https://www.dictionary.com/browse/foist?s=t" xr:uid="{322ABC44-6FB8-4B98-B719-8E309C9A5921}"/>
    <hyperlink ref="C986" r:id="rId755" display="https://www.dictionary.com/browse/guile?s=t" xr:uid="{6E0D245E-3171-46A8-B02C-AC70189F1C16}"/>
    <hyperlink ref="C988" r:id="rId756" display="https://www.dictionary.com/browse/histrionic?s=t" xr:uid="{4F03F2CD-D10C-4753-AE18-E14ADE372A02}"/>
    <hyperlink ref="C989" r:id="rId757" display="https://www.dictionary.com/browse/imposture?s=t" xr:uid="{8E5630A5-D915-4833-AD1B-6963A51F7238}"/>
    <hyperlink ref="C915" r:id="rId758" display="https://www.dictionary.com/browse/insidious?s=t" xr:uid="{0473FC38-0814-4664-B2AD-02E49DB06F56}"/>
    <hyperlink ref="C990" r:id="rId759" display="https://www.dictionary.com/browse/inveigle?s=t" xr:uid="{FF947B7B-4852-44D8-82BB-2B5C94F2A95D}"/>
    <hyperlink ref="C991" r:id="rId760" display="https://www.dictionary.com/browse/janus-faced?s=t" xr:uid="{C06B5242-F5B0-47D4-B58E-90E909AA3820}"/>
    <hyperlink ref="C992" r:id="rId761" display="https://www.dictionary.com/browse/machiavellian?s=t" xr:uid="{0934E88F-26E9-4487-A8EE-FC49A49A3CC7}"/>
    <hyperlink ref="C995" r:id="rId762" display="https://www.dictionary.com/browse/obliquity?s=t" xr:uid="{A5730EC4-0BD5-4FD3-A0DC-D5CD17EF69AB}"/>
    <hyperlink ref="C997" r:id="rId763" display="https://www.dictionary.com/browse/perfidy?s=t" xr:uid="{8E2E1EE5-32EB-435A-AA1D-A3FCC68FB6F7}"/>
    <hyperlink ref="C998" r:id="rId764" display="https://www.dictionary.com/browse/plagiarize?s=t" xr:uid="{ED78930A-22E8-4FA0-A363-034C45F1D3B0}"/>
    <hyperlink ref="C999" r:id="rId765" display="https://www.dictionary.com/browse/poseur?s=t" xr:uid="{3D06A8E8-0D47-4CF0-8407-58272F61022C}"/>
    <hyperlink ref="C1000" r:id="rId766" display="https://www.dictionary.com/browse/prevaricate?s=t" xr:uid="{FB2779BF-50D1-4F32-B420-A009625F53C4}"/>
    <hyperlink ref="C1002" r:id="rId767" display="https://www.dictionary.com/browse/surreptitious?s=t" xr:uid="{BAC92786-F222-42D9-A6C3-33C925C46A70}"/>
    <hyperlink ref="C1003" r:id="rId768" display="https://www.dictionary.com/browse/taradiddle?s=t" xr:uid="{935E4CD2-9FC8-47EC-9618-19F5850BE704}"/>
    <hyperlink ref="C912" r:id="rId769" display="https://www.dictionary.com/browse/esurient?s=t" xr:uid="{64B3B177-AA7E-45EC-90E2-DF5FCDFF3239}"/>
    <hyperlink ref="C933" r:id="rId770" xr:uid="{24D2B332-A9B8-41CD-BDC6-0534AB192EF0}"/>
    <hyperlink ref="C911" r:id="rId771" xr:uid="{B984613E-D851-4B3E-8220-6BCA5C8B79CF}"/>
    <hyperlink ref="C996" r:id="rId772" xr:uid="{4930A6F4-C4E2-4D7C-958C-1E2973348FE8}"/>
    <hyperlink ref="C978" r:id="rId773" xr:uid="{5407A3F6-72EE-4FD0-A57C-A9FF7EED75DD}"/>
    <hyperlink ref="C926" r:id="rId774" xr:uid="{823F5C18-3AE1-448A-A47D-77B271192F17}"/>
    <hyperlink ref="C946" r:id="rId775" xr:uid="{69ACD0B5-39E7-4ADC-956C-140AE9CD658F}"/>
    <hyperlink ref="C980" r:id="rId776" display="https://www.dictionary.com/browse/dissimulate?s=t" xr:uid="{621605E7-67B7-4A56-8366-9704929C8478}"/>
    <hyperlink ref="C952" r:id="rId777" display="https://www.dictionary.com/browse/dissimilate?s=t" xr:uid="{6F07749F-547A-401A-A643-2D5759833A1A}"/>
    <hyperlink ref="C977" r:id="rId778" xr:uid="{0D3ADE52-20BC-429B-B1F8-C5D88087301D}"/>
    <hyperlink ref="C1001" r:id="rId779" xr:uid="{438CDC95-C553-4EB8-BE5A-56410551E7A4}"/>
    <hyperlink ref="C922" r:id="rId780" display="https://www.dictionary.com/browse/bier?s=t" xr:uid="{02B6FCF9-C672-453F-852C-257DA4DEA879}"/>
    <hyperlink ref="C919" r:id="rId781" xr:uid="{D606E13A-7AF9-42D6-916A-31AF99589BC3}"/>
    <hyperlink ref="C931" r:id="rId782" xr:uid="{FA49A810-7A4C-45DF-998D-DCBA863AEEE4}"/>
    <hyperlink ref="C994" r:id="rId783" xr:uid="{D531E5D6-1584-45D0-8ED8-00AA6FC6E6AC}"/>
    <hyperlink ref="C985" r:id="rId784" display="https://www.dictionary.com/browse/glib?s=t" xr:uid="{E78153D1-DEF9-4CB0-8339-33F4BE476D1E}"/>
    <hyperlink ref="D919" r:id="rId785" xr:uid="{24080072-8764-44C3-A186-E0CF135E0A55}"/>
    <hyperlink ref="C938" r:id="rId786" xr:uid="{BA6B1CB9-9B5A-4981-8AD6-85284132732E}"/>
    <hyperlink ref="C961" r:id="rId787" xr:uid="{9672C630-FE54-4419-B96D-E7A16FBA0FC7}"/>
    <hyperlink ref="C1004" r:id="rId788" xr:uid="{B390EDB2-B26E-4B6E-8A86-C0D6F17726E7}"/>
    <hyperlink ref="C979" r:id="rId789" xr:uid="{A4B5F1FD-DEAC-4D12-BAFA-91C4812ECCF2}"/>
    <hyperlink ref="C966" r:id="rId790" xr:uid="{96BD984E-9795-48B0-8A5B-C9B9BE2C0D5C}"/>
    <hyperlink ref="C941" r:id="rId791" xr:uid="{5F3F8EF4-905D-4304-96FE-FC4F85D8A7E9}"/>
    <hyperlink ref="C927" r:id="rId792" xr:uid="{B537FEF8-9AD6-4ECA-9092-02FEE7A73C71}"/>
    <hyperlink ref="C934" r:id="rId793" xr:uid="{2C96B59C-C056-4980-AA43-0560903B2436}"/>
    <hyperlink ref="C987" r:id="rId794" xr:uid="{D456A6EF-C7B3-401E-AF91-C00BCF872878}"/>
    <hyperlink ref="D957" r:id="rId795" xr:uid="{574E947C-67B3-444E-9BD9-F0920C7E8618}"/>
    <hyperlink ref="C958" r:id="rId796" xr:uid="{DED9CAE9-6A90-4405-856B-F23B365BCC55}"/>
    <hyperlink ref="C925" r:id="rId797" xr:uid="{6D8F97FB-F3F4-4FD7-ACB9-7E3F70296C45}"/>
    <hyperlink ref="C942" r:id="rId798" xr:uid="{7C364870-011C-4219-8156-C963F5FF34A5}"/>
    <hyperlink ref="C917" r:id="rId799" xr:uid="{76142FC3-0EDD-4C00-BCE7-DFC614819849}"/>
    <hyperlink ref="C1038" r:id="rId800" display="https://www.dictionary.com/browse/aggrandize?s=t" xr:uid="{A98CDBB3-62B3-4B29-AE74-4A5C6EB2EA1F}"/>
    <hyperlink ref="C1071" r:id="rId801" display="https://www.dictionary.com/browse/bruit?s=t" xr:uid="{7BFF904F-307F-4685-9C86-81271FAE1A87}"/>
    <hyperlink ref="C1007" r:id="rId802" display="https://www.dictionary.com/browse/unctuous?s=t" xr:uid="{DEB2CD77-1D07-4842-96DA-7505F8FAE5C7}"/>
    <hyperlink ref="C1011" r:id="rId803" display="https://www.dictionary.com/browse/besotted?s=t" xr:uid="{7A1E492C-3E45-4C1F-AC56-F6CB73876233}"/>
    <hyperlink ref="C1012" r:id="rId804" display="https://www.dictionary.com/browse/bibulous?s=t" xr:uid="{937F9036-067B-45B3-82D4-97BA3F94551C}"/>
    <hyperlink ref="C1013" r:id="rId805" display="https://www.dictionary.com/browse/caudle?s=t" xr:uid="{DDE84130-69EE-4D71-8BEB-9CED8E2DDF30}"/>
    <hyperlink ref="C1014" r:id="rId806" display="https://www.dictionary.com/browse/crapulous?s=t" xr:uid="{D4FA4D8C-C808-4E45-865B-01034D470160}"/>
    <hyperlink ref="C1015" r:id="rId807" display="https://www.dictionary.com/browse/grog?s=t" xr:uid="{16B2E6E1-E078-495C-9B19-5562921AEE4D}"/>
    <hyperlink ref="C1016" r:id="rId808" display="https://www.dictionary.com/browse/imbibe?s=t" xr:uid="{AFAD562D-C253-4D94-BB36-45D95AEAD03B}"/>
    <hyperlink ref="C1017" r:id="rId809" display="https://www.dictionary.com/browse/libation?s=t" xr:uid="{B3AED8C9-A7E9-41AA-94B2-D65E45A9638B}"/>
    <hyperlink ref="C1018" r:id="rId810" display="https://www.dictionary.com/browse/mead?s=t" xr:uid="{4BA4D279-1139-4099-8256-E4BE5E0C7972}"/>
    <hyperlink ref="C1019" r:id="rId811" display="https://www.dictionary.com/browse/oolong?s=t" xr:uid="{E4C81DED-428C-46E9-AE52-43306E96D515}"/>
    <hyperlink ref="C1020" r:id="rId812" display="https://www.dictionary.com/browse/pixilated?s=t" xr:uid="{EBF2C2AC-20E0-4997-8814-05E60C2EB14D}"/>
    <hyperlink ref="C1021" r:id="rId813" display="https://www.dictionary.com/browse/quaff?s=t" xr:uid="{130EBAFF-E95E-42F9-9144-E3D57D5856ED}"/>
    <hyperlink ref="C1022" r:id="rId814" display="https://www.dictionary.com/browse/tope?s=t" xr:uid="{1388B949-0F24-45D0-9655-4F5782C81C8A}"/>
    <hyperlink ref="C1023" r:id="rId815" display="https://www.dictionary.com/browse/zymurgy?s=t" xr:uid="{B26B5017-F5D9-44DD-9585-490963B3560C}"/>
    <hyperlink ref="C1025" r:id="rId816" display="https://www.dictionary.com/browse/agog?s=t" xr:uid="{57166F90-5C4E-4487-A803-ED939FF4892A}"/>
    <hyperlink ref="C1026" r:id="rId817" display="https://www.dictionary.com/browse/alacrity?s=t" xr:uid="{A69FAC69-8AFD-4C38-A5C9-570F30AD8744}"/>
    <hyperlink ref="C1028" r:id="rId818" display="https://www.dictionary.com/browse/avid?s=t" xr:uid="{0A0AEE5D-E3C6-48C0-96AE-81D1E3082E2B}"/>
    <hyperlink ref="C1030" r:id="rId819" display="https://www.dictionary.com/browse/ebullient?s=t" xr:uid="{9C1B369B-4287-4E91-80AE-003B718A5701}"/>
    <hyperlink ref="C1033" r:id="rId820" display="https://www.dictionary.com/browse/fervid?s=t" xr:uid="{4E907157-90FD-4623-BB20-52F203099AF8}"/>
    <hyperlink ref="C1034" r:id="rId821" display="https://www.dictionary.com/browse/panache?s=t" xr:uid="{F3163740-EFA9-4618-9E13-369D9DFD4029}"/>
    <hyperlink ref="C1035" r:id="rId822" display="https://www.dictionary.com/browse/verve?s=t" xr:uid="{C3377E55-107B-4ECD-81ED-3D19DDBE0936}"/>
    <hyperlink ref="C1036" r:id="rId823" display="https://www.dictionary.com/browse/yen?s=t" xr:uid="{3E828DC4-E241-448F-8BF0-AA8227F9B15D}"/>
    <hyperlink ref="C1039" r:id="rId824" display="https://www.dictionary.com/browse/dilate?s=t" xr:uid="{EFCE90C7-CD55-49ED-A9E6-B9ADD59AEABE}"/>
    <hyperlink ref="C1040" r:id="rId825" display="https://www.dictionary.com/browse/distend?s=t" xr:uid="{71A33387-871F-416D-8AB2-6338E3B9AC68}"/>
    <hyperlink ref="C1041" r:id="rId826" display="https://www.dictionary.com/browse/eke?s=t" xr:uid="{C57B42FD-4604-40DA-8D5D-94C1F791B882}"/>
    <hyperlink ref="C1043" r:id="rId827" display="https://www.dictionary.com/browse/tumescent?s=t" xr:uid="{E004FA98-C1D8-4D1B-A777-AECDAE6EFAD5}"/>
    <hyperlink ref="C1047" r:id="rId828" display="https://www.dictionary.com/browse/fete?s=t" xr:uid="{76523C25-2E06-4A22-8948-075A5D89DE5D}"/>
    <hyperlink ref="C1052" r:id="rId829" display="https://www.dictionary.com/browse/ado?s=t" xr:uid="{2396E4D8-9729-4D2B-8565-7D0508DEE876}"/>
    <hyperlink ref="C1054" r:id="rId830" display="https://www.dictionary.com/browse/frenetic?s=t" xr:uid="{079655A8-F688-442A-83EC-6326842B0835}"/>
    <hyperlink ref="C1057" r:id="rId831" display="https://www.dictionary.com/browse/hubbub?s=t" xr:uid="{D9DFE716-82B2-4241-BBF8-25699586F39F}"/>
    <hyperlink ref="C1060" r:id="rId832" display="https://www.dictionary.com/browse/zeal?s=t" xr:uid="{CA59E4A1-5402-4EC1-BC2C-A0755900EF30}"/>
    <hyperlink ref="C1062" r:id="rId833" display="https://www.dictionary.com/browse/extant?s=t" xr:uid="{DD1B3658-6964-466B-AC9D-E6499961A8C2}"/>
    <hyperlink ref="C1064" r:id="rId834" display="https://www.dictionary.com/browse/palpable?s=t" xr:uid="{D1792CCB-FCE8-4B38-9924-CB33C81C4B0C}"/>
    <hyperlink ref="C1069" r:id="rId835" display="https://www.dictionary.com/browse/viable?s=t" xr:uid="{6615DAE0-F453-4E91-971F-7CC85B9555A3}"/>
    <hyperlink ref="C1073" r:id="rId836" display="https://www.dictionary.com/browse/debunk?s=t" xr:uid="{DCC050CF-D294-4574-B033-C25FEEF2E532}"/>
    <hyperlink ref="C1074" r:id="rId837" display="https://www.dictionary.com/browse/denude?s=t" xr:uid="{567537FA-6854-4A2D-A778-18C7D8855AF5}"/>
    <hyperlink ref="C1078" r:id="rId838" display="https://www.dictionary.com/browse/accretion?s=t" xr:uid="{31700312-596D-4E01-A508-FF2154EC4E8E}"/>
    <hyperlink ref="C1079" r:id="rId839" display="https://www.dictionary.com/browse/adjunct?s=t" xr:uid="{FA58EA8C-F864-462F-A911-A7FFA8354035}"/>
    <hyperlink ref="C1080" r:id="rId840" display="https://www.dictionary.com/browse/adscititious?s=t" xr:uid="{D775F780-9F76-4F17-A7CC-6F8801F3BCB1}"/>
    <hyperlink ref="C1081" r:id="rId841" display="https://www.dictionary.com/browse/appanage?s=t" xr:uid="{CE55EB2F-11CB-47BB-AC5D-9C3274CDD222}"/>
    <hyperlink ref="C1084" r:id="rId842" display="https://www.dictionary.com/browse/de-trop?s=t" xr:uid="{BF9E3B77-257A-434C-B356-1864DFCD906F}"/>
    <hyperlink ref="C1086" r:id="rId843" display="https://www.dictionary.com/browse/gratuitous?s=t" xr:uid="{7C919789-4143-4B78-81A1-0C391229722B}"/>
    <hyperlink ref="C1087" r:id="rId844" display="https://www.dictionary.com/browse/nimiety?s=t" xr:uid="{91DDE860-16DA-4E17-BAFE-C5CB6763B091}"/>
    <hyperlink ref="C1088" r:id="rId845" display="https://www.dictionary.com/browse/perquisite?s=t" xr:uid="{A458358C-BA9E-425D-80A1-4B21B84514E9}"/>
    <hyperlink ref="C1091" r:id="rId846" display="https://www.dictionary.com/browse/supererogatory?s=t" xr:uid="{0F676C5E-786D-40EA-BF25-5D0085AE816D}"/>
    <hyperlink ref="C1093" r:id="rId847" display="https://www.dictionary.com/browse/supernumerary?s=t" xr:uid="{1BD35802-F9B0-48AC-85E2-3D78EB5916C0}"/>
    <hyperlink ref="C1094" r:id="rId848" display="https://www.dictionary.com/browse/surfeit?s=t" xr:uid="{8DEAEE38-8493-4CE6-A5A5-CAF9F1A53E77}"/>
    <hyperlink ref="C1096" r:id="rId849" display="https://www.dictionary.com/browse/adduce?s=t" xr:uid="{121D02B0-0C7E-4913-923C-ADA4A3AF824B}"/>
    <hyperlink ref="C1097" r:id="rId850" display="https://www.dictionary.com/browse/apodictic?s=t" xr:uid="{154F1E1A-D2C3-4445-BDFC-BEF3092C0A87}"/>
    <hyperlink ref="C1098" r:id="rId851" display="https://www.dictionary.com/browse/arrant?s=t" xr:uid="{7A42BCAB-206C-48D0-AE68-9863037084DA}"/>
    <hyperlink ref="C1100" r:id="rId852" display="https://www.dictionary.com/browse/axiomatic?s=t" xr:uid="{8A515547-34C6-4913-8DB0-00D67501FE76}"/>
    <hyperlink ref="C1102" r:id="rId853" display="https://www.dictionary.com/browse/cogent?s=t" xr:uid="{ACECA071-88FA-40D7-8352-DFAACF1F6A45}"/>
    <hyperlink ref="C1103" r:id="rId854" display="https://www.dictionary.com/browse/confute?s=t" xr:uid="{468662D3-779E-442D-85FD-02F423101A3C}"/>
    <hyperlink ref="C1104" r:id="rId855" display="https://www.dictionary.com/browse/corollary?s=t" xr:uid="{5224DEDC-1A76-4D31-8721-1650CEB078FF}"/>
    <hyperlink ref="C1075" r:id="rId856" display="https://www.dictionary.com/browse/descry?s=t" xr:uid="{6672B2E7-EBA8-4F57-95ED-B495AFD4F225}"/>
    <hyperlink ref="C1099" r:id="rId857" display="https://www.dictionary.com/browse/assay?s=t" xr:uid="{B8BD0D45-9326-47FD-9E58-5165181AF199}"/>
    <hyperlink ref="C1085" r:id="rId858" xr:uid="{8C18DE27-892D-4F11-8854-B76B6AC431C8}"/>
    <hyperlink ref="C1046" r:id="rId859" xr:uid="{690BF38F-27C3-4536-AD38-D856F31D34CB}"/>
    <hyperlink ref="C1006" r:id="rId860" xr:uid="{F18F68AB-3628-406A-B270-8D904087C5CC}"/>
    <hyperlink ref="C1049" r:id="rId861" xr:uid="{26693137-D4B0-4B3F-802D-7197473FB14D}"/>
    <hyperlink ref="C1063" r:id="rId862" xr:uid="{0D3C910A-D233-44E9-A13D-F835B9004E78}"/>
    <hyperlink ref="C1051" r:id="rId863" display="https://www.dictionary.com/browse/acclamation?s=t" xr:uid="{E2B518AC-6567-4C33-B78A-68A7201B4D63}"/>
    <hyperlink ref="C1072" r:id="rId864" display="https://www.dictionary.com/browse/debouch?s=t" xr:uid="{EABBA9B8-CCB0-46FF-8E08-3052A179E377}"/>
    <hyperlink ref="C1032" r:id="rId865" display="https://www.dictionary.com/browse/fain?s=t" xr:uid="{A3F28B67-551C-42E1-ACCA-D95FD80B5BE7}"/>
    <hyperlink ref="C1005" r:id="rId866" display="https://www.dictionary.com/browse/tendentious?s=t" xr:uid="{7B3072A0-8656-49D5-954B-B22ED2F9FA48}"/>
    <hyperlink ref="C1067" r:id="rId867" xr:uid="{465ABC95-D7D0-406D-ABF5-F90347DB821D}"/>
    <hyperlink ref="C1090" r:id="rId868" xr:uid="{DC0AC232-0B30-4A59-955F-008B47850031}"/>
    <hyperlink ref="C1089" r:id="rId869" xr:uid="{63AE5417-1832-4E01-805C-6D7480659A2E}"/>
    <hyperlink ref="C1082" r:id="rId870" xr:uid="{FE65BF70-3D68-49C5-AFAA-E5FE44E9E6BA}"/>
    <hyperlink ref="C1031" r:id="rId871" xr:uid="{3750B359-8A8C-4C38-8B1A-E6D0B8A6E198}"/>
    <hyperlink ref="C1076" r:id="rId872" xr:uid="{76B3C8CB-E6F6-4AB9-A898-05FE6F0EA180}"/>
    <hyperlink ref="C1059" r:id="rId873" xr:uid="{A1EC2F2D-D632-4A2D-B94D-CC42E1453CA1}"/>
    <hyperlink ref="C1053" r:id="rId874" display="https://www.dictionary.com/browse/effervescent?s=t" xr:uid="{60F55DBD-87E3-4FB4-8963-9610DD387B23}"/>
    <hyperlink ref="C1029" r:id="rId875" xr:uid="{E1908222-8701-4FF8-A7D6-28B64989F61A}"/>
    <hyperlink ref="C1065" r:id="rId876" display="https://www.dictionary.com/browse/pith?s=t" xr:uid="{42E78138-E50A-448B-859C-7F5163219DF3}"/>
    <hyperlink ref="C1092" r:id="rId877" xr:uid="{B0B9BB78-D1BC-4104-840D-9C5CA9655EEB}"/>
    <hyperlink ref="C1101" r:id="rId878" xr:uid="{4FAF437A-10D8-4706-BB02-9D28372E6154}"/>
    <hyperlink ref="C2389" r:id="rId879" xr:uid="{4FF49D24-9843-45DA-B655-6A67BAAA9EF5}"/>
    <hyperlink ref="C1045" r:id="rId880" xr:uid="{90681C2B-7445-45C2-81A9-0214E0EE4E34}"/>
    <hyperlink ref="C1066" r:id="rId881" xr:uid="{2CE831EC-4675-472E-87A1-44EE1848AEDF}"/>
    <hyperlink ref="C1058" r:id="rId882" xr:uid="{1D6BCA27-8DEA-4039-92CA-198B4EC64F9B}"/>
    <hyperlink ref="C1068" r:id="rId883" xr:uid="{CD0C6CC6-23E1-4619-B0A7-287DB26E67D9}"/>
    <hyperlink ref="C1008" r:id="rId884" xr:uid="{7736E65E-4F80-45DF-9EA6-F18330AD186F}"/>
    <hyperlink ref="C1083" r:id="rId885" xr:uid="{55557F31-D58B-4CBB-9F6F-AD29BE3337D4}"/>
    <hyperlink ref="C1042" r:id="rId886" xr:uid="{24FCA8D6-6739-4273-AE69-53D13E9E4CA5}"/>
    <hyperlink ref="C1010" r:id="rId887" xr:uid="{F6258284-57D7-423C-ACBC-23F48DB0A55A}"/>
    <hyperlink ref="C1056" r:id="rId888" xr:uid="{2CBDCFB5-D380-4AE4-B563-ACE305B00BF7}"/>
    <hyperlink ref="C1055" r:id="rId889" xr:uid="{75E74284-7E33-4DF9-A18C-D1BAD4B05759}"/>
    <hyperlink ref="C1048" r:id="rId890" xr:uid="{06E52722-D723-4F4D-B7BC-5FC5175CA6E5}"/>
    <hyperlink ref="C1142" r:id="rId891" display="https://www.dictionary.com/browse/perfunctory?s=t" xr:uid="{63844551-962B-4A7C-ACF4-1D9A613C56DF}"/>
    <hyperlink ref="C1143" r:id="rId892" display="https://www.dictionary.com/browse/remiss?s=t" xr:uid="{B5BFAAFD-3F3B-4D64-BEC7-056C2728EB5D}"/>
    <hyperlink ref="C1154" r:id="rId893" display="https://www.dictionary.com/browse/hector?s=t" xr:uid="{B0408567-AE20-470C-A5EF-F028879C52B1}"/>
    <hyperlink ref="C1136" r:id="rId894" display="https://www.dictionary.com/browse/credulous?s=t" xr:uid="{58518662-18A2-41D4-993A-25E3A02AAA31}"/>
    <hyperlink ref="C1105" r:id="rId895" display="https://www.dictionary.com/browse/indubitable?s=t" xr:uid="{5FD73667-E480-468D-BE06-71FEFB10070D}"/>
    <hyperlink ref="C1106" r:id="rId896" display="https://www.dictionary.com/browse/lemma?s=t" xr:uid="{D3AA6BCA-C28C-4360-B0BB-3F5847467FAB}"/>
    <hyperlink ref="C1107" r:id="rId897" display="https://www.dictionary.com/browse/postulate?s=t" xr:uid="{CBDE69CD-9AB5-4076-900C-27FDE32BE793}"/>
    <hyperlink ref="C1108" r:id="rId898" display="https://www.dictionary.com/browse/refute?s=t" xr:uid="{514C9726-BE3F-492B-A929-1AC5DBB5DED0}"/>
    <hyperlink ref="C1109" r:id="rId899" display="https://www.dictionary.com/browse/warrant?s=t" xr:uid="{420413B7-F70D-4C8A-AB63-8CEA91AF0A37}"/>
    <hyperlink ref="C1133" r:id="rId900" display="https://www.dictionary.com/browse/trumpery?s=t" xr:uid="{B87D1261-8FE3-48B0-83B2-EB75E469E2E1}"/>
    <hyperlink ref="C1112" r:id="rId901" display="https://www.dictionary.com/browse/barmecidal?s=t" xr:uid="{4FF85699-DD2E-446D-A247-A1DF3F31FB3D}"/>
    <hyperlink ref="C1113" r:id="rId902" display="https://www.dictionary.com/browse/belie?s=t" xr:uid="{1D88A380-F2F7-4CF0-B6B8-7E2DE0DFD0CF}"/>
    <hyperlink ref="C1114" r:id="rId903" display="https://www.dictionary.com/browse/canard?s=t" xr:uid="{81370B44-6AE2-4823-A7D0-B1A24986A24D}"/>
    <hyperlink ref="C1116" r:id="rId904" display="https://www.dictionary.com/browse/casuistry?s=t" xr:uid="{FE3536AF-F406-4059-A107-2C002746B92B}"/>
    <hyperlink ref="C1119" r:id="rId905" display="https://www.dictionary.com/browse/ersatz?s=t" xr:uid="{DB2E974C-31FC-4304-BBCE-8F38B0DC3B78}"/>
    <hyperlink ref="C1120" r:id="rId906" display="https://www.dictionary.com/browse/factitious?s=t" xr:uid="{437398D0-1496-42A4-969A-B3B2C0CFF74E}"/>
    <hyperlink ref="C1122" r:id="rId907" display="https://www.dictionary.com/browse/meretricious?s=t" xr:uid="{B8C26F51-5E83-4DBD-BD73-973834BA123D}"/>
    <hyperlink ref="C1123" r:id="rId908" display="https://www.dictionary.com/browse/mountebank?s=t" xr:uid="{5ABB26FD-89DA-414E-B85F-30C6EB71F666}"/>
    <hyperlink ref="C1124" r:id="rId909" display="https://www.dictionary.com/browse/nostrum?s=t" xr:uid="{FA6DF02D-D8FF-4CD8-B0CB-65787C06757B}"/>
    <hyperlink ref="C1125" r:id="rId910" display="https://www.dictionary.com/browse/pinchbeck?s=t" xr:uid="{CF5A51D9-E0BF-49C0-97AA-6F400C823999}"/>
    <hyperlink ref="C1126" r:id="rId911" display="https://www.dictionary.com/browse/plausible?s=t" xr:uid="{623A7A6E-2127-4F33-A501-EC3F6E789CE8}"/>
    <hyperlink ref="C1127" r:id="rId912" display="https://www.dictionary.com/browse/prestidigitation?s=t" xr:uid="{3E4B3341-382E-46E7-A291-B50C02C32614}"/>
    <hyperlink ref="C1128" r:id="rId913" display="https://www.dictionary.com/browse/sciolist?s=t" xr:uid="{0850B0DB-A8B3-4D13-A720-BA3EEDA2AD77}"/>
    <hyperlink ref="C1129" r:id="rId914" display="https://www.dictionary.com/browse/specious?s=t" xr:uid="{8A621AC9-66B0-468B-8F60-13CB3420AF92}"/>
    <hyperlink ref="C1130" r:id="rId915" display="https://www.dictionary.com/browse/spurious?s=t" xr:uid="{4D081CC2-A7C2-4D8D-B348-D163D72C6DCF}"/>
    <hyperlink ref="C1131" r:id="rId916" display="https://www.dictionary.com/browse/supposititious?s=t" xr:uid="{344DD329-E3B1-48B9-A857-5BAE22D826B0}"/>
    <hyperlink ref="C1132" r:id="rId917" display="https://www.dictionary.com/browse/tawdry?s=t" xr:uid="{D98EFA80-5C34-4DEF-88D9-CC88392E6947}"/>
    <hyperlink ref="C1135" r:id="rId918" display="https://www.dictionary.com/browse/bete-noire?s=t" xr:uid="{5F68DABF-D5EC-4243-A789-E99DF9B0770A}"/>
    <hyperlink ref="C1138" r:id="rId919" display="https://www.dictionary.com/browse/faux-pas?s=t" xr:uid="{0C7A92F1-5712-478D-B352-341BC759DCB6}"/>
    <hyperlink ref="C1139" r:id="rId920" display="https://www.dictionary.com/browse/foible?s=t" xr:uid="{07243E6B-2D25-4D73-AAEA-020075744299}"/>
    <hyperlink ref="C1148" r:id="rId921" display="https://www.dictionary.com/browse/bogy?s=t" xr:uid="{3B996F9C-1F2F-45C9-B140-97F91299181D}"/>
    <hyperlink ref="C1150" r:id="rId922" display="https://www.dictionary.com/browse/daunt?s=t" xr:uid="{93A07487-8DB8-44D9-860E-EBCA960B704F}"/>
    <hyperlink ref="C1153" r:id="rId923" display="https://www.dictionary.com/browse/grue?s=t" xr:uid="{2B517B59-125D-4CCD-B0DD-0391EACC2459}"/>
    <hyperlink ref="C1155" r:id="rId924" display="https://www.dictionary.com/browse/lurid?s=t" xr:uid="{A14D0031-A740-46FF-B63C-068DB6C29BB8}"/>
    <hyperlink ref="C1156" r:id="rId925" display="https://www.dictionary.com/browse/macabre?s=t" xr:uid="{59925527-59BA-42EC-B7E1-6DC5EBD908E5}"/>
    <hyperlink ref="C1158" r:id="rId926" display="https://www.dictionary.com/browse/trepidation?s=t" xr:uid="{1CD5555A-837D-438B-AEF5-FE66E83DF7C5}"/>
    <hyperlink ref="C1160" r:id="rId927" display="https://www.dictionary.com/browse/agar?s=t" xr:uid="{6EDFF2FB-3113-4CC3-AEAC-0BFC39EC9FBB}"/>
    <hyperlink ref="C1163" r:id="rId928" display="https://www.dictionary.com/browse/comestible?s=t" xr:uid="{CFBF0B03-F58F-4108-B94D-A9BEF9FB8CEB}"/>
    <hyperlink ref="C1164" r:id="rId929" display="https://www.dictionary.com/browse/condiment?s=t" xr:uid="{7A9D068B-5C97-4928-A4B3-5F5403EE4CB9}"/>
    <hyperlink ref="C1165" r:id="rId930" display="https://www.dictionary.com/browse/confection?s=t" xr:uid="{A4F8ED92-71FD-43BE-B4EF-5AF23251DC49}"/>
    <hyperlink ref="C1166" r:id="rId931" display="https://www.dictionary.com/browse/esculent?s=t" xr:uid="{6B58186C-D23D-4DFF-9B59-DA7EA9877927}"/>
    <hyperlink ref="C1169" r:id="rId932" display="https://www.dictionary.com/browse/gormandize?s=t" xr:uid="{7DA9C5A3-B486-4DAA-A37C-9166F3C4D779}"/>
    <hyperlink ref="C1171" r:id="rId933" display="https://www.dictionary.com/browse/grist?s=t" xr:uid="{3280DF30-810D-44ED-BEEE-AAC9B9E2F4DD}"/>
    <hyperlink ref="C1172" r:id="rId934" display="https://www.dictionary.com/browse/gustatory?s=t" xr:uid="{A6C928C5-2A54-437A-A630-776176EAE032}"/>
    <hyperlink ref="C1173" r:id="rId935" display="https://www.dictionary.com/browse/ingestion?s=t" xr:uid="{04BA07AC-185F-4C25-9999-0BA11E77AA46}"/>
    <hyperlink ref="C1174" r:id="rId936" display="https://www.dictionary.com/browse/insipid?s=t" xr:uid="{0B7E83A5-F30B-42F0-82D4-55298702CAE1}"/>
    <hyperlink ref="C1175" r:id="rId937" display="https://www.dictionary.com/browse/larder?s=t" xr:uid="{D031ABBB-F187-445D-84D6-E3C06C28A624}"/>
    <hyperlink ref="C1180" r:id="rId938" display="https://www.dictionary.com/browse/provender?s=t" xr:uid="{05410E6F-A5F3-4E6D-89D9-1CD884784408}"/>
    <hyperlink ref="C1181" r:id="rId939" display="https://www.dictionary.com/browse/ragout?s=t" xr:uid="{CFD87603-BAA7-46AD-A4C3-B3D912CDA594}"/>
    <hyperlink ref="C1183" r:id="rId940" display="https://www.dictionary.com/browse/rind?s=t" xr:uid="{05AB93FF-032B-401D-8E72-039BA3FA8496}"/>
    <hyperlink ref="C1184" r:id="rId941" display="https://www.dictionary.com/browse/sapid?s=t" xr:uid="{CCD9CD80-74FB-444E-8546-507A1FE8B31F}"/>
    <hyperlink ref="C1188" r:id="rId942" display="https://www.dictionary.com/browse/spud?s=t" xr:uid="{3729C22F-CF2A-4662-9C5A-819CB49DDA0F}"/>
    <hyperlink ref="C1189" r:id="rId943" display="https://www.dictionary.com/browse/swill?s=t" xr:uid="{0E350AC8-761D-4C17-80D6-DAB152EBD296}"/>
    <hyperlink ref="C1190" r:id="rId944" display="https://www.dictionary.com/browse/trencherman?s=t" xr:uid="{0E9AD1E3-E279-4BF8-911F-B1A058A005BA}"/>
    <hyperlink ref="C1193" r:id="rId945" display="https://www.dictionary.com/browse/victual?s=t" xr:uid="{B7EF6175-0229-4224-8BE5-B752F8A79CD3}"/>
    <hyperlink ref="C1146" r:id="rId946" display="https://www.dictionary.com/browse/voracious?s=t" xr:uid="{AA158B93-2D36-43D2-9117-04151337E1CD}"/>
    <hyperlink ref="C1185" r:id="rId947" xr:uid="{077AE730-B004-4537-BC75-DA6CA8004F26}"/>
    <hyperlink ref="C903" r:id="rId948" xr:uid="{623EBFA7-AAED-4472-AEF7-FC78394579AC}"/>
    <hyperlink ref="C1115" r:id="rId949" xr:uid="{ADE56051-894B-403F-B70D-27B470053FF1}"/>
    <hyperlink ref="C1141" r:id="rId950" xr:uid="{8B1CFD62-6131-4397-B441-F1E3806545F1}"/>
    <hyperlink ref="C1118" r:id="rId951" xr:uid="{D705AF73-3384-4D0F-821E-B4134B31C77B}"/>
    <hyperlink ref="C1117" r:id="rId952" xr:uid="{808ECD9D-1E11-4911-B430-50D068D2DC51}"/>
    <hyperlink ref="C1151" r:id="rId953" xr:uid="{9DAF6CB6-0762-49DE-AF97-7D7750BBC1EF}"/>
    <hyperlink ref="C1111" r:id="rId954" xr:uid="{A93928BA-04F0-458B-9FD1-50FB53119BBA}"/>
    <hyperlink ref="C1191" r:id="rId955" xr:uid="{ACB1BCA6-A9A3-4AE5-8BCB-898BF143C9EF}"/>
    <hyperlink ref="C1170" r:id="rId956" display="https://www.dictionary.com/browse/grenadine?s=t" xr:uid="{88717119-9DBC-441C-B4ED-EC5221A18E95}"/>
    <hyperlink ref="C1195" r:id="rId957" xr:uid="{66C703C8-EAF5-4623-BBE7-1F9C3A4DDF0E}"/>
    <hyperlink ref="C1197" r:id="rId958" xr:uid="{D4E6FD29-990B-493E-9AD3-841763F7A51A}"/>
    <hyperlink ref="C1200" r:id="rId959" display="https://www.dictionary.com/browse/hassock?s=t" xr:uid="{A5F25645-8415-4DC0-80AA-1FF5A83B4F96}"/>
    <hyperlink ref="C1201" r:id="rId960" display="https://www.dictionary.com/browse/layette?s=t" xr:uid="{DFDCC003-F31D-48AC-BFDF-B600FC983D00}"/>
    <hyperlink ref="C1202" r:id="rId961" xr:uid="{CD22012D-A676-4DED-ACE3-175C604BA008}"/>
    <hyperlink ref="C1203" r:id="rId962" display="https://www.dictionary.com/browse/taper?s=t" xr:uid="{71681877-C76E-432B-AB30-5C717889D49F}"/>
    <hyperlink ref="C1145" r:id="rId963" display="https://www.dictionary.com/browse/venial?s=t" xr:uid="{7E403680-85F9-47B9-8DDC-5C8B44FC21B4}"/>
    <hyperlink ref="C1157" r:id="rId964" xr:uid="{95DFEAC1-1CD6-41E1-AF7A-125AEA84A460}"/>
    <hyperlink ref="C1149" r:id="rId965" display="https://www.dictionary.com/browse/cow?s=t" xr:uid="{6ED23893-15F0-438A-9CDA-47EBC4265A91}"/>
    <hyperlink ref="C1144" r:id="rId966" display="https://www.dictionary.com/browse/untoward?s=t" xr:uid="{2C800024-AB9A-4FBE-9268-D68C8FF0D186}"/>
    <hyperlink ref="C1137" r:id="rId967" xr:uid="{800385FC-63B2-43A5-B2B2-279ADDA27D10}"/>
    <hyperlink ref="C1121" r:id="rId968" xr:uid="{D414C640-C599-4229-B26A-B6FA5F099351}"/>
    <hyperlink ref="C1152" r:id="rId969" xr:uid="{D1C7D35A-40F9-40B2-911E-673D1FC9AF5E}"/>
    <hyperlink ref="C1186" r:id="rId970" xr:uid="{DAC25DCF-A57C-4C92-A8C5-AABD91319D2B}"/>
    <hyperlink ref="C1187" r:id="rId971" xr:uid="{210EC4E9-F43E-4236-8089-9F0B1BBD533F}"/>
    <hyperlink ref="C1162" r:id="rId972" xr:uid="{F08F1970-093E-4BE8-8843-7A1DF6980A15}"/>
    <hyperlink ref="C1177" r:id="rId973" xr:uid="{9F0DEF01-DD02-4784-8419-4221F90F7532}"/>
    <hyperlink ref="C1168" r:id="rId974" xr:uid="{76308140-E2CB-4875-B293-A1C50C19AEFD}"/>
    <hyperlink ref="C1198" r:id="rId975" xr:uid="{196C6609-F31D-4A1A-92A5-65F60992BB64}"/>
    <hyperlink ref="C1178" r:id="rId976" xr:uid="{45FBF7DA-A4E3-4EF1-9814-19D17493C534}"/>
    <hyperlink ref="C1176" r:id="rId977" xr:uid="{C40DEA6D-CA4E-43EF-947E-9EE81575B47A}"/>
    <hyperlink ref="C1196" r:id="rId978" xr:uid="{CC6A6F5D-42AE-41A3-BB3F-D2479F89DD56}"/>
    <hyperlink ref="C1199" r:id="rId979" xr:uid="{7F0FE046-9A54-4B49-A91C-3199FFD20639}"/>
    <hyperlink ref="C1182" r:id="rId980" xr:uid="{016362C3-F6F1-49E7-91D9-7AEE0B618BAD}"/>
    <hyperlink ref="C1192" r:id="rId981" xr:uid="{CFDE95AA-3E99-4189-AA91-49203AE08671}"/>
    <hyperlink ref="C1167" r:id="rId982" xr:uid="{6BAB0104-6771-4DEF-BE71-B87BDE40FF50}"/>
    <hyperlink ref="C1161" r:id="rId983" xr:uid="{25C8474B-1A2D-431D-93C5-7222D40CE7E4}"/>
    <hyperlink ref="D1144" r:id="rId984" xr:uid="{DEACE59D-EC57-432A-9D31-B7C808FC1CE5}"/>
    <hyperlink ref="D1182" r:id="rId985" display="https://www.dictionary.com/browse/refection?s=t" xr:uid="{F0F758B8-3ACF-4871-9F0E-D3510B6CB8FE}"/>
    <hyperlink ref="C1179" r:id="rId986" xr:uid="{15D45929-E763-4C24-BD59-3A225F037497}"/>
    <hyperlink ref="D1200" r:id="rId987" xr:uid="{D7BA9D72-DDC7-4784-8E62-933391649435}"/>
    <hyperlink ref="C1140" r:id="rId988" xr:uid="{D212EDA9-9778-4BD9-BCB6-9452598E020C}"/>
    <hyperlink ref="C1247" r:id="rId989" display="https://www.dictionary.com/browse/geodesy?s=t" xr:uid="{27F98A0C-3984-4ABB-AE73-7DDDFC367570}"/>
    <hyperlink ref="C1207" r:id="rId990" display="https://www.dictionary.com/browse/conundrum?s=t" xr:uid="{C0528B5B-0793-43F1-9265-081BFDA64B5A}"/>
    <hyperlink ref="C1215" r:id="rId991" display="https://www.dictionary.com/browse/rebus?s=t" xr:uid="{132F935C-0C5A-4DBD-B0CF-2CBE96ED9934}"/>
    <hyperlink ref="C1206" r:id="rId992" xr:uid="{426089CD-3585-4FA7-8500-A57168348142}"/>
    <hyperlink ref="C1209" r:id="rId993" xr:uid="{9F17D6DF-FA6E-44DA-991A-B919AD698B8E}"/>
    <hyperlink ref="C1212" r:id="rId994" xr:uid="{4A33A978-FFD9-44B1-857C-7386DB100673}"/>
    <hyperlink ref="C1214" r:id="rId995" xr:uid="{122CD014-9701-4836-BFC3-95F7E873BA06}"/>
    <hyperlink ref="C1216" r:id="rId996" xr:uid="{4F0FA3EF-0DA7-46F5-846B-97DDA1B45DA2}"/>
    <hyperlink ref="C1217" r:id="rId997" xr:uid="{B0C906CE-8FD7-4B37-B548-E3BCAE553009}"/>
    <hyperlink ref="C1220" r:id="rId998" xr:uid="{1DF072B2-8C32-45E0-B42A-DF63C69E12C8}"/>
    <hyperlink ref="C1223" r:id="rId999" xr:uid="{D68FC50A-E46C-4174-A84A-465F78FA09A6}"/>
    <hyperlink ref="C1227" r:id="rId1000" xr:uid="{97DEB552-961C-453A-B97F-A6E294D32433}"/>
    <hyperlink ref="C1277" r:id="rId1001" xr:uid="{E6FD30B9-D6FC-4407-8703-352739B0614B}"/>
    <hyperlink ref="C1280" r:id="rId1002" xr:uid="{D08041D5-EFEF-42CC-9F38-C29CE914F719}"/>
    <hyperlink ref="C1282" r:id="rId1003" xr:uid="{59C08495-8622-4182-87A7-080DFA9E00F3}"/>
    <hyperlink ref="C1283" r:id="rId1004" xr:uid="{0F1737B1-9F19-48C5-B961-CC9129843D3B}"/>
    <hyperlink ref="C1286" r:id="rId1005" xr:uid="{6A433E28-6BBC-4400-878C-465C5642B660}"/>
    <hyperlink ref="C1287" r:id="rId1006" xr:uid="{D2B3C3AF-C2B5-4AFC-9318-2DD666E3C525}"/>
    <hyperlink ref="C1288" r:id="rId1007" xr:uid="{0C548EEE-B6A9-45EC-B6CB-97A67657C3DE}"/>
    <hyperlink ref="C1289" r:id="rId1008" xr:uid="{02E8DDC5-9DD8-42D0-8BEE-2760A9127CB4}"/>
    <hyperlink ref="C1290" r:id="rId1009" xr:uid="{898B24D6-6910-49B2-9EA6-CD3E19643B48}"/>
    <hyperlink ref="C1292" r:id="rId1010" xr:uid="{68F8070C-B60D-476C-ABA9-A7FB97C49DCF}"/>
    <hyperlink ref="C1293" r:id="rId1011" xr:uid="{490B95B3-4158-40EF-9399-9C1B48557ACD}"/>
    <hyperlink ref="C1294" r:id="rId1012" xr:uid="{BBB0762D-E999-4CC7-9B3C-59BC8CE5686A}"/>
    <hyperlink ref="C1295" r:id="rId1013" xr:uid="{8CBC541E-8EAC-42CF-A3EB-92823928B483}"/>
    <hyperlink ref="C1296" r:id="rId1014" xr:uid="{33B2CD69-796C-42CF-8C91-04F9A50FB80B}"/>
    <hyperlink ref="C1297" r:id="rId1015" xr:uid="{E6E59AA8-5554-420B-B468-4C51FBF91E8B}"/>
    <hyperlink ref="C1298" r:id="rId1016" xr:uid="{5F27586A-4F08-40EC-B244-A53E532266C9}"/>
    <hyperlink ref="C1299" r:id="rId1017" xr:uid="{AEFB5364-BA36-41B2-A5B8-23BCD4523E4F}"/>
    <hyperlink ref="C1232" r:id="rId1018" xr:uid="{AF479F42-D6E6-4007-948F-FE95D8EEA63D}"/>
    <hyperlink ref="C1234" r:id="rId1019" xr:uid="{385506DC-D72A-48CF-9F48-76FEF7E8E342}"/>
    <hyperlink ref="C1239" r:id="rId1020" xr:uid="{20CFE731-60A3-4033-B4D6-2611B420565A}"/>
    <hyperlink ref="C1241" r:id="rId1021" display="https://www.dictionary.com/browse/dale?s=t" xr:uid="{AA34AC14-814C-4227-B5E4-74F1BDBC7500}"/>
    <hyperlink ref="C1243" r:id="rId1022" xr:uid="{09F01000-8AD4-4B53-882B-EDAC86DAE83F}"/>
    <hyperlink ref="C1242" r:id="rId1023" xr:uid="{3F0470E5-2892-4366-BB70-4E0E916EA9D5}"/>
    <hyperlink ref="C1246" r:id="rId1024" xr:uid="{CA18A5ED-F45C-4175-BEDE-FE9F1271E1DB}"/>
    <hyperlink ref="C1250" r:id="rId1025" xr:uid="{0BDD1C58-5A1D-43DF-A9DD-F8CA77A67BF9}"/>
    <hyperlink ref="C1252" r:id="rId1026" xr:uid="{E61F3958-E804-4A66-A734-773C252D1ED0}"/>
    <hyperlink ref="C1253" r:id="rId1027" xr:uid="{A68D5AED-BDF5-42F8-8E02-D7E0E674355B}"/>
    <hyperlink ref="C1255" r:id="rId1028" xr:uid="{0C1FB2FB-1686-4485-8050-588DE3E7E3A9}"/>
    <hyperlink ref="C1256" r:id="rId1029" xr:uid="{11C53EED-AAD3-459E-A34E-45477419D68F}"/>
    <hyperlink ref="C1257" r:id="rId1030" xr:uid="{186E4F54-53EB-4B94-8D8E-D3B65678A1B9}"/>
    <hyperlink ref="C1258" r:id="rId1031" xr:uid="{E2DEAD5A-6586-4A0B-B4D6-DBD87E1D5B9B}"/>
    <hyperlink ref="C1262" r:id="rId1032" xr:uid="{6FF0FD0E-301E-4711-900E-BCEA6D451A1C}"/>
    <hyperlink ref="C1263" r:id="rId1033" xr:uid="{55B4FF9C-25BD-42BC-9CB5-16690642E58E}"/>
    <hyperlink ref="C1265" r:id="rId1034" xr:uid="{26C35A50-AF9F-4529-9C2A-927836D6FBCE}"/>
    <hyperlink ref="C1266" r:id="rId1035" xr:uid="{85CE175A-8628-4687-AC9E-5238199E6ECF}"/>
    <hyperlink ref="C1267" r:id="rId1036" xr:uid="{21014079-B89A-4E5E-8C68-2CF5EFBE1C1E}"/>
    <hyperlink ref="C1268" r:id="rId1037" xr:uid="{6A9D020F-CB20-4192-BABD-7BE6EBB7B011}"/>
    <hyperlink ref="C1269" r:id="rId1038" xr:uid="{025EB988-8660-4C2C-A9D8-73B6DD474FCC}"/>
    <hyperlink ref="C1270" r:id="rId1039" xr:uid="{BDC8C35E-AF75-443B-B474-589B3D214D01}"/>
    <hyperlink ref="C1271" r:id="rId1040" xr:uid="{C63D58D5-FE46-4819-A015-6C8F9EF1BF55}"/>
    <hyperlink ref="C1272" r:id="rId1041" xr:uid="{4E9AC451-FBFB-4B67-8A48-6F21775E7BD5}"/>
    <hyperlink ref="C1274" r:id="rId1042" xr:uid="{3EDA19A3-DC04-4172-B9C3-D59971326BE0}"/>
    <hyperlink ref="C1275" r:id="rId1043" xr:uid="{5DAC1FE1-BD5C-4AEC-9114-95355E5B87D4}"/>
    <hyperlink ref="C1301" r:id="rId1044" xr:uid="{3092F89C-06E6-4131-A009-A24AE88982B5}"/>
    <hyperlink ref="C1302" r:id="rId1045" xr:uid="{E863AE54-FEFE-4626-9970-546BC45097E6}"/>
    <hyperlink ref="C1304" r:id="rId1046" xr:uid="{A2AA3889-62A0-45C6-A364-ED548564B3C9}"/>
    <hyperlink ref="C1248" r:id="rId1047" xr:uid="{BD3608F4-CC3D-428A-B50B-114513265691}"/>
    <hyperlink ref="C1254" r:id="rId1048" xr:uid="{4724B526-54F6-4825-A8F7-CDD91A5124DE}"/>
    <hyperlink ref="C1221" r:id="rId1049" xr:uid="{1E531386-E0C3-4B6B-928F-560A62A2FEFF}"/>
    <hyperlink ref="C1210" r:id="rId1050" xr:uid="{1E3C532F-BD0F-49B9-AB07-9E733A012774}"/>
    <hyperlink ref="C1238" r:id="rId1051" display="https://www.dictionary.com/browse/col?s=t" xr:uid="{BF947CA0-47B7-4D48-873A-67FC5B02B902}"/>
    <hyperlink ref="C1228" r:id="rId1052" display="https://www.dictionary.com/browse/unstinting?s=t" xr:uid="{CF9DF19B-44D1-4A60-8CB6-3F392E531A04}"/>
    <hyperlink ref="C1273" r:id="rId1053" display="https://www.merriam-webster.com/dictionary/taiga?src=search-dict-hed" xr:uid="{E18C3014-54A4-4DC1-A67A-078803A46101}"/>
    <hyperlink ref="C1219" r:id="rId1054" xr:uid="{A189233F-818A-466E-85E8-B278AAE9CF13}"/>
    <hyperlink ref="C1222" r:id="rId1055" xr:uid="{B2045356-1F43-44FA-9740-7F77370C4BD4}"/>
    <hyperlink ref="C1264" r:id="rId1056" xr:uid="{EC346DDE-0A6C-4C34-8034-0A9DEF24338B}"/>
    <hyperlink ref="C1235" r:id="rId1057" xr:uid="{88F91188-D1A3-499C-A546-689DF5AFDA55}"/>
    <hyperlink ref="C1233" r:id="rId1058" xr:uid="{EA77CE92-1BD3-4047-82A1-D4A819E445E0}"/>
    <hyperlink ref="C1285" r:id="rId1059" xr:uid="{1249BFD3-00A5-4C29-BF89-0A5451465DD1}"/>
    <hyperlink ref="C1303" r:id="rId1060" xr:uid="{D25264A2-EBB6-44DA-9E22-983CE496143D}"/>
    <hyperlink ref="C1281" r:id="rId1061" xr:uid="{29B6D7E4-CC28-4FE8-A8B0-BC704CAFA6A5}"/>
    <hyperlink ref="C1224" r:id="rId1062" xr:uid="{A08016F8-9208-4078-80B1-76AC57D5508E}"/>
    <hyperlink ref="C1225" r:id="rId1063" xr:uid="{D6D4DBFA-D46A-43BF-BD8F-DBD709B8AB1D}"/>
    <hyperlink ref="C1284" r:id="rId1064" xr:uid="{D42CDBAC-F4C3-46C3-AE87-A4F1631C9AFE}"/>
    <hyperlink ref="D1247" r:id="rId1065" xr:uid="{EAD5345D-EE74-4A3E-8CF0-138B6B11E50A}"/>
    <hyperlink ref="D1248" r:id="rId1066" xr:uid="{4EABC854-2981-4E89-8D51-6490EEB479E5}"/>
    <hyperlink ref="C1211" r:id="rId1067" xr:uid="{B81A7AF6-111C-4694-80A4-D13669D83994}"/>
    <hyperlink ref="C1204" r:id="rId1068" xr:uid="{046ADF63-43C0-422A-8040-FD28CB0500A6}"/>
    <hyperlink ref="C1279" r:id="rId1069" xr:uid="{EA6FB497-ECDD-4B01-9ABB-AD6B60B2B5D3}"/>
    <hyperlink ref="C1245" r:id="rId1070" xr:uid="{0390364E-5009-4F30-B3C3-486F46D5609A}"/>
    <hyperlink ref="C1244" r:id="rId1071" xr:uid="{53CD4695-48BA-4296-A603-077C29F8DD7E}"/>
    <hyperlink ref="C1259" r:id="rId1072" xr:uid="{46DF9FAB-C5E3-4076-B531-36D26BE8EA92}"/>
    <hyperlink ref="C1261" r:id="rId1073" xr:uid="{83BD05E6-D257-42B5-9DA2-7AF43D1C00B8}"/>
    <hyperlink ref="C1226" r:id="rId1074" xr:uid="{7AB6F2CF-F245-4BCD-9AB2-76CE47B34D55}"/>
    <hyperlink ref="C1249" r:id="rId1075" xr:uid="{B0EFEC0B-8548-4200-B21F-DF512BF3EB0E}"/>
    <hyperlink ref="C1240" r:id="rId1076" xr:uid="{3AA8A3C5-50C5-4212-961B-FFCDAE58F3D6}"/>
    <hyperlink ref="C1291" r:id="rId1077" xr:uid="{DD0E2D81-164B-4BF1-B947-FBC5F708B685}"/>
    <hyperlink ref="D1291" r:id="rId1078" xr:uid="{E2FEB6F7-E328-496C-9A74-D62EC261E189}"/>
    <hyperlink ref="C1213" r:id="rId1079" xr:uid="{77D27D41-7A4B-4A01-94D1-42CC89144AB7}"/>
    <hyperlink ref="C1231" r:id="rId1080" xr:uid="{B079FA05-4337-4E13-BDDE-6FF7A39081C0}"/>
    <hyperlink ref="C1260" r:id="rId1081" xr:uid="{D97FB129-65E6-439D-9A4A-89A6ABAB61FA}"/>
    <hyperlink ref="C1208" r:id="rId1082" xr:uid="{F3B3B208-FA5D-4FE4-8447-A96A12B006AA}"/>
    <hyperlink ref="C1236" r:id="rId1083" xr:uid="{DC1A5385-435B-4615-BE45-F5437E0028D4}"/>
    <hyperlink ref="C1251" r:id="rId1084" xr:uid="{11F85228-D91C-4655-B441-59119000BD91}"/>
    <hyperlink ref="C1278" r:id="rId1085" xr:uid="{3F6A1704-1637-4A4A-9D71-BFB6D23D5844}"/>
    <hyperlink ref="C1335" r:id="rId1086" display="https://www.dictionary.com/browse/predominate?s=t" xr:uid="{CF0DD685-C430-4DB3-A9DE-C0DEFB219287}"/>
    <hyperlink ref="C1331" r:id="rId1087" display="https://www.dictionary.com/browse/lollapalooza?s=t" xr:uid="{ED257443-35B3-4801-B29C-B54636D3F8EE}"/>
    <hyperlink ref="C1400" r:id="rId1088" display="https://www.dictionary.com/browse/congeal?s=t" xr:uid="{B587E91B-9BDD-4504-BCC8-E6B2F11A21B8}"/>
    <hyperlink ref="C1323" r:id="rId1089" display="https://www.dictionary.com/browse/eclat?s=ts" xr:uid="{AA71D51E-8D8F-4069-BDB6-308B1E38622F}"/>
    <hyperlink ref="C1333" r:id="rId1090" xr:uid="{D4BD5CA6-984A-4F43-B3CA-3E55F450460A}"/>
    <hyperlink ref="C1338" r:id="rId1091" xr:uid="{8A1EB66F-AFBA-4D90-AC28-398151765F59}"/>
    <hyperlink ref="C459" r:id="rId1092" xr:uid="{8997F5D2-5ED3-416B-90E4-9236D364235E}"/>
    <hyperlink ref="C1305" r:id="rId1093" xr:uid="{E0FD6072-6717-4C10-AB14-13F467C922C4}"/>
    <hyperlink ref="C1306" r:id="rId1094" xr:uid="{17FC237D-8237-4549-858D-A731D41F83C4}"/>
    <hyperlink ref="C1307" r:id="rId1095" xr:uid="{8E768BBE-FFB5-4FE4-96DF-9D4BE02A68D0}"/>
    <hyperlink ref="C1308" r:id="rId1096" xr:uid="{15DC574B-EC4F-4B3A-A19D-6D9C485A644F}"/>
    <hyperlink ref="C1309" r:id="rId1097" xr:uid="{9435234E-58B1-4EC2-B04A-C22F7B82EBC9}"/>
    <hyperlink ref="C1311" r:id="rId1098" xr:uid="{457F6337-1F90-476B-BE8C-7E0AE65919BD}"/>
    <hyperlink ref="C1312" r:id="rId1099" xr:uid="{FC1A85F3-E432-4697-95B1-1DFE820DC743}"/>
    <hyperlink ref="C1315" r:id="rId1100" xr:uid="{115DF2C6-30E7-415C-BCD6-897108C1E980}"/>
    <hyperlink ref="C1316" r:id="rId1101" xr:uid="{FDA9B089-9CC0-4752-8BC8-877642E69C33}"/>
    <hyperlink ref="C1318" r:id="rId1102" xr:uid="{2E066753-D63A-49DE-9C65-D67B9BB21B38}"/>
    <hyperlink ref="C1319" r:id="rId1103" xr:uid="{FDE5179D-9440-4D9B-8B97-FEF937FC9885}"/>
    <hyperlink ref="C1322" r:id="rId1104" xr:uid="{10C70265-94E3-47B9-8BEB-6E67783940A6}"/>
    <hyperlink ref="C1324" r:id="rId1105" xr:uid="{B9CCE48A-73FB-478C-80F3-D32A2DB46B68}"/>
    <hyperlink ref="C1327" r:id="rId1106" xr:uid="{D4544A58-F66C-4A72-8DB7-3C3B3ED3DE3C}"/>
    <hyperlink ref="C1328" r:id="rId1107" xr:uid="{DD53BD8D-D047-4FA5-A8FD-752B7DC9CC3E}"/>
    <hyperlink ref="C1329" r:id="rId1108" xr:uid="{681683C2-46F4-4A87-87AD-56803C622A66}"/>
    <hyperlink ref="C1330" r:id="rId1109" xr:uid="{389C2A47-6A53-4C0F-9756-3A00844DC41A}"/>
    <hyperlink ref="C1337" r:id="rId1110" xr:uid="{AA141EDA-040D-404C-BD4E-D88A53C95538}"/>
    <hyperlink ref="C1339" r:id="rId1111" xr:uid="{F82BC2C7-3D30-4DCC-B0E4-02335A683A8F}"/>
    <hyperlink ref="C1341" r:id="rId1112" xr:uid="{7D8F1684-E4B7-45D6-9524-1393E4B3AADC}"/>
    <hyperlink ref="C1343" r:id="rId1113" xr:uid="{591BAAE3-A432-4D42-B20C-41905F393EAE}"/>
    <hyperlink ref="C1027" r:id="rId1114" xr:uid="{2E9069AF-67DE-4B40-8F43-F5B2651F9807}"/>
    <hyperlink ref="C1346" r:id="rId1115" xr:uid="{13304E5C-1547-4135-BBF1-494148E76CF9}"/>
    <hyperlink ref="C1348" r:id="rId1116" xr:uid="{8DA43E4A-452B-4958-B854-CC4EB32E1FC7}"/>
    <hyperlink ref="C1355" r:id="rId1117" xr:uid="{327DBDA7-6F37-4010-8638-275BE6F4B527}"/>
    <hyperlink ref="C1356" r:id="rId1118" xr:uid="{C3BF9CF6-DBA5-48BD-83E4-94DCFCED11F9}"/>
    <hyperlink ref="C1362" r:id="rId1119" xr:uid="{1435559D-FCD3-46AC-AD66-F693C9775FBC}"/>
    <hyperlink ref="C1369" r:id="rId1120" xr:uid="{3784AA16-544D-4DBA-9F0F-257513E76A3F}"/>
    <hyperlink ref="C1370" r:id="rId1121" xr:uid="{10D62C2E-8293-42A3-977A-74E17694FAAF}"/>
    <hyperlink ref="C1372" r:id="rId1122" xr:uid="{6118F379-EB11-4E35-B3C4-C9851A48D629}"/>
    <hyperlink ref="C1376" r:id="rId1123" xr:uid="{31AFAF9D-7833-4AD2-A30E-302DEC056D04}"/>
    <hyperlink ref="C1379" r:id="rId1124" xr:uid="{B4175E95-419E-451E-BA03-C749A4E86723}"/>
    <hyperlink ref="C1388" r:id="rId1125" xr:uid="{382B05D2-818B-4507-BF43-B9BCF0FF0CB7}"/>
    <hyperlink ref="C1394" r:id="rId1126" xr:uid="{C5FD3582-D623-4FCD-86A4-7B5A14F930EE}"/>
    <hyperlink ref="C1398" r:id="rId1127" xr:uid="{DC81BD09-7365-4926-80F2-01BF5A1270FF}"/>
    <hyperlink ref="C1399" r:id="rId1128" xr:uid="{6AB63954-AD14-435E-9B26-6B73EB221DFB}"/>
    <hyperlink ref="C1401" r:id="rId1129" xr:uid="{5EE60632-36F3-4846-A9A7-E895E4C02868}"/>
    <hyperlink ref="C1403" r:id="rId1130" xr:uid="{F3A28F6F-E263-4547-B413-70660BA99348}"/>
    <hyperlink ref="C1402" r:id="rId1131" xr:uid="{D48EB964-CC07-4F6F-A5E4-5C60F76DA381}"/>
    <hyperlink ref="C1375" r:id="rId1132" xr:uid="{4E6E2AF4-5777-45C8-99C7-F3728E482876}"/>
    <hyperlink ref="C1357" r:id="rId1133" display="https://www.dictionary.com/browse/comity?s=t" xr:uid="{B3D2650C-1F25-40D8-90B1-2684615329CC}"/>
    <hyperlink ref="C1358" r:id="rId1134" display="https://www.dictionary.com/browse/complaisant?s=t" xr:uid="{F88E6632-F594-4189-9AA2-894D91140C38}"/>
    <hyperlink ref="C1365" r:id="rId1135" display="https://www.dictionary.com/browse/detente?s=t" xr:uid="{A2F33EB9-3B54-494B-8AF7-C2251B64B6CF}"/>
    <hyperlink ref="C1364" r:id="rId1136" display="https://www.dictionary.com/browse/delectable?s=t" xr:uid="{837ECFDE-3ACD-4817-8D0C-EB867E441810}"/>
    <hyperlink ref="C1326" r:id="rId1137" xr:uid="{861DD2B7-588D-4651-9D2C-D51122E162AF}"/>
    <hyperlink ref="C1352" r:id="rId1138" xr:uid="{F12728A7-0B14-430E-AFC7-50A60BB1BA73}"/>
    <hyperlink ref="C1353" r:id="rId1139" xr:uid="{020A3134-04AE-473A-A89E-27A8AD205C4C}"/>
    <hyperlink ref="C1354" r:id="rId1140" xr:uid="{271756C8-4009-4D7C-8418-F49AB4D8D14F}"/>
    <hyperlink ref="C1363" r:id="rId1141" xr:uid="{560885DF-35C1-4466-8040-CF0E3F7627E5}"/>
    <hyperlink ref="C1366" r:id="rId1142" xr:uid="{F2975AEA-30B5-4D40-BF52-2DDC6C237B57}"/>
    <hyperlink ref="C1368" r:id="rId1143" xr:uid="{F80FC42B-8461-42BA-96A4-FD98F0D7326F}"/>
    <hyperlink ref="C1371" r:id="rId1144" xr:uid="{E022AD96-2C79-43D3-BF26-2B2D405A8C67}"/>
    <hyperlink ref="C1373" r:id="rId1145" xr:uid="{61898381-D6B2-46E2-8D43-62CAF5D2DC14}"/>
    <hyperlink ref="C1374" r:id="rId1146" xr:uid="{F6075A5D-0629-4D23-9C20-49A7EA618D6B}"/>
    <hyperlink ref="C1377" r:id="rId1147" xr:uid="{EC1A0DDE-D204-4128-9980-7398B54DEF1D}"/>
    <hyperlink ref="C1378" r:id="rId1148" xr:uid="{7FAA308E-4E6C-464F-91AA-4F6C22ABB58B}"/>
    <hyperlink ref="C1382" r:id="rId1149" xr:uid="{662220D3-CEB8-4189-8C9E-5BF85B9A0C1B}"/>
    <hyperlink ref="C1383" r:id="rId1150" xr:uid="{03A80CA7-EC43-4233-974D-C247EA84F307}"/>
    <hyperlink ref="C1385" r:id="rId1151" xr:uid="{247EAEB3-239A-4280-B5F8-DEE7047E1C78}"/>
    <hyperlink ref="C1387" r:id="rId1152" xr:uid="{9D650C4F-F399-4B91-8E85-48FB1252980C}"/>
    <hyperlink ref="C1389" r:id="rId1153" xr:uid="{EF04928A-8214-4926-8F41-9CA3E3EF87B8}"/>
    <hyperlink ref="C1390" r:id="rId1154" xr:uid="{6EB8C016-F8E7-490A-9A0E-6D8C3F8813DE}"/>
    <hyperlink ref="C1391" r:id="rId1155" display="https://www.dictionary.com/browse/shalom?s=t" xr:uid="{709CFC2D-4CD5-4B94-AC50-0ECA19025B5C}"/>
    <hyperlink ref="C1393" r:id="rId1156" xr:uid="{AAA36D43-646F-4E7C-A459-65A042294F4F}"/>
    <hyperlink ref="C1395" r:id="rId1157" xr:uid="{65E26189-F585-45A1-A4A1-980ABE5BCB28}"/>
    <hyperlink ref="C1396" r:id="rId1158" xr:uid="{7F07AC9E-6A41-4ED6-A57C-C8C9A97E5C0C}"/>
    <hyperlink ref="C1321" r:id="rId1159" xr:uid="{C0A0B1A9-E788-429B-A495-DDF0C0385F79}"/>
    <hyperlink ref="C1386" r:id="rId1160" display="https://www.dictionary.com/browse/quiescent?s=t" xr:uid="{78BF3BEE-7B11-46A5-AED0-E3E6F135D422}"/>
    <hyperlink ref="C1344" r:id="rId1161" xr:uid="{CBC08527-B9DB-42A1-B443-71E0D747EB16}"/>
    <hyperlink ref="C1384" r:id="rId1162" xr:uid="{91741D6B-3F49-4D8E-9EA8-BE628E0079E3}"/>
    <hyperlink ref="C1381" r:id="rId1163" display="https://www.dictionary.com/browse/lenity?s=t" xr:uid="{55DBE30C-8ED7-4110-8DA0-B3D84338D4A4}"/>
    <hyperlink ref="C1320" r:id="rId1164" display="https://www.dictionary.com/browse/daedal?s=t" xr:uid="{82E7ACFA-045A-473F-9F5E-C34D28C20875}"/>
    <hyperlink ref="C1313" r:id="rId1165" display="https://www.dictionary.com/browse/wistful?s=t" xr:uid="{472B4A60-52F5-403F-A010-D0D7CF70A7A6}"/>
    <hyperlink ref="C1325" r:id="rId1166" xr:uid="{FF20E873-A14B-4A5B-A75A-E75F1357ED06}"/>
    <hyperlink ref="C1336" r:id="rId1167" display="https://www.dictionary.com/browse/prodigious?s=t" xr:uid="{43BE09FC-D95D-48FB-B03F-13908C2568B2}"/>
    <hyperlink ref="C1334" r:id="rId1168" display="https://www.dictionary.com/browse/overarching?s=t" xr:uid="{10A04641-F6DE-41CD-9B01-01620B2785FD}"/>
    <hyperlink ref="C1351" r:id="rId1169" xr:uid="{568B0B61-F65D-4338-BDD6-D7C5CFE8676E}"/>
    <hyperlink ref="C1317" r:id="rId1170" xr:uid="{0043F070-A8AF-4282-8922-D7AF2ECC70AC}"/>
    <hyperlink ref="C1361" r:id="rId1171" xr:uid="{1BD3A818-86DB-49D4-8F5A-303A7ABF9629}"/>
    <hyperlink ref="C1367" r:id="rId1172" xr:uid="{3FB4BF2B-69A9-4CDF-9134-61F509D27DDF}"/>
    <hyperlink ref="C1345" r:id="rId1173" xr:uid="{467403A7-5258-409A-9BF2-137BD2622ED9}"/>
    <hyperlink ref="C1380" r:id="rId1174" xr:uid="{111A784D-0568-47C1-9C07-B31B11AC0C4D}"/>
    <hyperlink ref="C1392" r:id="rId1175" xr:uid="{BA9230D3-4160-414B-B308-FE8185B0F675}"/>
    <hyperlink ref="C1359" r:id="rId1176" xr:uid="{D7F284F0-F6AF-4B2B-8986-21B98FC61BD2}"/>
    <hyperlink ref="C1360" r:id="rId1177" xr:uid="{5AF5730B-02B7-4B30-95AD-2E1A7AC9A2D3}"/>
    <hyperlink ref="C1332" r:id="rId1178" xr:uid="{F811E8A3-5F40-4D1A-A386-0BEED216B34B}"/>
    <hyperlink ref="C1350" r:id="rId1179" xr:uid="{A2C76E8A-98E5-4665-B788-28CC148EDB50}"/>
    <hyperlink ref="C1310" r:id="rId1180" xr:uid="{E1EA0E4C-5747-4C4A-89A3-2EA16CDF4060}"/>
    <hyperlink ref="C1340" r:id="rId1181" xr:uid="{3E6457BD-7306-40CF-B85D-93965A21DED2}"/>
    <hyperlink ref="C1429" r:id="rId1182" display="https://www.dictionary.com/browse/disinterested?s=t" xr:uid="{E0DBA798-7131-478F-9ACA-1F53DEEACE87}"/>
    <hyperlink ref="C1456" r:id="rId1183" display="https://www.dictionary.com/browse/conation?s=t" xr:uid="{F7810A36-7E06-4C81-909F-E6736DA52702}"/>
    <hyperlink ref="C1454" r:id="rId1184" display="https://www.dictionary.com/browse/afflatus?s=t" xr:uid="{7EB5B31A-DD7C-4D05-90BB-D8C5327D1CA8}"/>
    <hyperlink ref="C1444" r:id="rId1185" display="https://www.dictionary.com/browse/gauche?s=t" xr:uid="{5E3D6783-F5AF-4544-B761-2C4D14FD89AE}"/>
    <hyperlink ref="C1422" r:id="rId1186" display="https://www.dictionary.com/browse/euthenics?s=t" xr:uid="{7D6F23F4-1425-4BC4-9AD2-F330D9EBF1AC}"/>
    <hyperlink ref="C1431" r:id="rId1187" display="https://www.dictionary.com/browse/overt?s=t" xr:uid="{539ED07E-E6FD-4BF9-AE55-2578B185D392}"/>
    <hyperlink ref="C1404" r:id="rId1188" xr:uid="{5C34A0AF-E9AF-4010-9927-ABD924B23544}"/>
    <hyperlink ref="C1405" r:id="rId1189" xr:uid="{40C0E7DA-F7A2-42FC-864F-29134255884E}"/>
    <hyperlink ref="C1407" r:id="rId1190" xr:uid="{FA16DF2A-CBDF-4A14-8A38-8999A06429D1}"/>
    <hyperlink ref="C1410" r:id="rId1191" display="https://www.dictionary.com/browse/contemn?s=t" xr:uid="{AEFA3AB9-4B57-4B1D-BB31-E2466D442BAA}"/>
    <hyperlink ref="C1414" r:id="rId1192" xr:uid="{447D87FF-B3C5-4592-B971-29C3D0A7F3F0}"/>
    <hyperlink ref="C1417" r:id="rId1193" xr:uid="{784BACA0-1AB1-42E3-BAF1-7E9F5DC363D3}"/>
    <hyperlink ref="C1419" r:id="rId1194" xr:uid="{13EC60BE-3A55-4333-962B-A2FF6D2A0991}"/>
    <hyperlink ref="C1418" r:id="rId1195" xr:uid="{7332CE96-FA0E-4409-AFD1-C14268C79794}"/>
    <hyperlink ref="C1420" r:id="rId1196" xr:uid="{0B9EE8BB-5A7F-4558-AB07-2F343F8A8998}"/>
    <hyperlink ref="C1424" r:id="rId1197" xr:uid="{DFA97FBC-B60D-4E94-81B4-FA1BEA0E88FB}"/>
    <hyperlink ref="C1425" r:id="rId1198" xr:uid="{2F609319-D95E-4DAE-9B9A-7AD358637C4A}"/>
    <hyperlink ref="C1426" r:id="rId1199" xr:uid="{DD75535A-D397-4DF6-BD11-0BC225CBD525}"/>
    <hyperlink ref="C1427" r:id="rId1200" xr:uid="{A10C5DF3-BCD2-4065-8434-B7BBFA756B71}"/>
    <hyperlink ref="C1432" r:id="rId1201" xr:uid="{3FE6BA76-D66C-478A-BB57-B9ED4733A8EF}"/>
    <hyperlink ref="C1433" r:id="rId1202" xr:uid="{5CE15468-264C-427D-B049-21CB61C50A67}"/>
    <hyperlink ref="C1434" r:id="rId1203" xr:uid="{3B043B8F-7379-4BED-96D0-C2AC01961876}"/>
    <hyperlink ref="C1435" r:id="rId1204" xr:uid="{465B619A-5140-4F2F-9E9B-90635FD5AA88}"/>
    <hyperlink ref="C1443" r:id="rId1205" xr:uid="{57A18C62-5413-4A8E-ADCF-60C3103018E0}"/>
    <hyperlink ref="C1445" r:id="rId1206" xr:uid="{E2AF7EC5-89B0-428E-91A3-E13E85547264}"/>
    <hyperlink ref="C1446" r:id="rId1207" xr:uid="{8C92A4A7-F5B8-4386-BAE7-B202EA8CDC22}"/>
    <hyperlink ref="C1447" r:id="rId1208" xr:uid="{95A64380-9E6F-4F5C-80BB-F42F252C8B08}"/>
    <hyperlink ref="C1448" r:id="rId1209" display="https://www.dictionary.com/browse/neoteny?s=t" xr:uid="{ECEDDEF4-596C-446D-BEE4-95DB49F38B4D}"/>
    <hyperlink ref="C1449" r:id="rId1210" xr:uid="{B678BD7B-BA4D-46CD-B8FC-FA9EDA5C6E01}"/>
    <hyperlink ref="C1450" r:id="rId1211" xr:uid="{E6EEFF5F-410A-420C-9F5C-5DB22A3AE293}"/>
    <hyperlink ref="C1451" r:id="rId1212" xr:uid="{83F041A4-310F-464F-A77B-65334373AA94}"/>
    <hyperlink ref="C1452" r:id="rId1213" xr:uid="{94CEB819-F7D8-4116-9891-E61AC79D7E80}"/>
    <hyperlink ref="C1455" r:id="rId1214" xr:uid="{747A4DBE-4212-417A-A796-49A91ED3A8B6}"/>
    <hyperlink ref="C1459" r:id="rId1215" xr:uid="{0965CC59-D386-4BBD-9DAC-51899A652685}"/>
    <hyperlink ref="C1461" r:id="rId1216" xr:uid="{28BE0905-764B-45E9-A0E5-955A9D4D0048}"/>
    <hyperlink ref="C1464" r:id="rId1217" xr:uid="{5E6F1DC7-36A0-4ABE-8A55-3743C985D031}"/>
    <hyperlink ref="C1466" r:id="rId1218" xr:uid="{2328C9B6-ECFA-4B44-BD71-F8AC5D640D09}"/>
    <hyperlink ref="C1467" r:id="rId1219" xr:uid="{C0B1DE24-755F-405F-B050-446638B626AB}"/>
    <hyperlink ref="C1469" r:id="rId1220" xr:uid="{CF38093E-BC2E-4889-85EA-FED27FB866C3}"/>
    <hyperlink ref="C1470" r:id="rId1221" xr:uid="{1E830965-520A-45A2-A19F-0BC6E5A3ED64}"/>
    <hyperlink ref="C1471" r:id="rId1222" xr:uid="{6DC8EA9E-F29D-45AE-BDC9-49CB7114266D}"/>
    <hyperlink ref="C1472" r:id="rId1223" xr:uid="{8E7A274D-42E1-4D53-8087-04734D428AA3}"/>
    <hyperlink ref="C1473" r:id="rId1224" xr:uid="{8F426481-9F80-450E-AD5F-299BAF30E4CC}"/>
    <hyperlink ref="C1474" r:id="rId1225" xr:uid="{DEE4B07B-E03E-4D81-885E-CF886709F025}"/>
    <hyperlink ref="C1478" r:id="rId1226" xr:uid="{B8C48937-7341-4620-9B56-4A7D323612EE}"/>
    <hyperlink ref="C1481" r:id="rId1227" xr:uid="{1D4951D5-3F71-4CCF-B6BE-65E6D29CBB2D}"/>
    <hyperlink ref="C1482" r:id="rId1228" xr:uid="{CFB6D58E-6DC1-42D0-ACCB-27D373958476}"/>
    <hyperlink ref="C1486" r:id="rId1229" xr:uid="{5D03B513-BD91-45A8-809E-F41DB13F8BF7}"/>
    <hyperlink ref="C1491" r:id="rId1230" xr:uid="{3F72683A-6CC3-4CE2-A42C-A4445A79A386}"/>
    <hyperlink ref="C1493" r:id="rId1231" xr:uid="{BEBDE211-694E-45B4-AEA8-BBEAC29B03EB}"/>
    <hyperlink ref="C1494" r:id="rId1232" xr:uid="{3FE02C77-8397-4C85-B944-F665734CD757}"/>
    <hyperlink ref="C1497" r:id="rId1233" xr:uid="{7EC75466-D90C-4210-8933-F311DB98C3B5}"/>
    <hyperlink ref="C1498" r:id="rId1234" xr:uid="{23333C79-C3BA-4A53-898D-2EBF39CB21F6}"/>
    <hyperlink ref="C1501" r:id="rId1235" xr:uid="{B517E211-D100-4C10-ABB2-37AC0F2BA9DF}"/>
    <hyperlink ref="C1468" r:id="rId1236" xr:uid="{A8099C94-FD24-4AD1-97D5-98E7A85B6373}"/>
    <hyperlink ref="C1500" r:id="rId1237" display="https://www.dictionary.com/browse/fractious?s=t" xr:uid="{B007498B-906E-4B7C-85D9-7371D77DB571}"/>
    <hyperlink ref="C1437" r:id="rId1238" xr:uid="{7F09DCBA-17B6-4BC3-B226-5A696242EF48}"/>
    <hyperlink ref="C1438" r:id="rId1239" xr:uid="{7188A157-37BB-4183-97A1-A519535F33F0}"/>
    <hyperlink ref="C1439" r:id="rId1240" xr:uid="{3A5B317D-7033-4C8E-8561-E1BBCA6C2FE6}"/>
    <hyperlink ref="C1440" r:id="rId1241" xr:uid="{DA309B66-B333-4024-B09C-9E5C7BD3F55A}"/>
    <hyperlink ref="C1463" r:id="rId1242" xr:uid="{6B6B7481-D54D-4392-8FF9-A53293030C05}"/>
    <hyperlink ref="C1408" r:id="rId1243" xr:uid="{E6709944-E112-472B-8A19-215297890C4C}"/>
    <hyperlink ref="C1483" r:id="rId1244" display="https://www.dictionary.com/browse/supervene?s=t" xr:uid="{9DE0B160-9FDE-43AC-88A0-3D7711A9553A}"/>
    <hyperlink ref="C1413" r:id="rId1245" display="https://www.dictionary.com/browse/invidious?s=t" xr:uid="{BD6DDF1D-8BA3-4E73-BCC8-F15B6E26C19A}"/>
    <hyperlink ref="C1458" r:id="rId1246" display="https://www.dictionary.com/browse/loath?s=t" xr:uid="{ED4CA657-85F7-46E8-95BE-3FE98915A521}"/>
    <hyperlink ref="C1416" r:id="rId1247" xr:uid="{C55750E0-2475-462A-A227-3372C14D3BD5}"/>
    <hyperlink ref="C1415" r:id="rId1248" xr:uid="{11ED4981-BC7C-4861-93EA-EAED1CB2421A}"/>
    <hyperlink ref="C1490" r:id="rId1249" xr:uid="{42CFBC0F-4B05-4703-807D-CCC97766ECA2}"/>
    <hyperlink ref="C1487" r:id="rId1250" display="https://www.dictionary.com/browse/asperity?s=t" xr:uid="{600FB7C0-00B0-403A-801F-F0C7D15DD68E}"/>
    <hyperlink ref="C1476" r:id="rId1251" xr:uid="{A07EA843-9A87-4432-97F9-0F5EA45629BE}"/>
    <hyperlink ref="C1489" r:id="rId1252" xr:uid="{92927191-E0E4-4CF9-A877-741E8010CA48}"/>
    <hyperlink ref="C1488" r:id="rId1253" xr:uid="{E09807CA-6A27-48D1-BC92-16322AF243D2}"/>
    <hyperlink ref="C1441" r:id="rId1254" display="https://www.dictionary.com/browse/slapdash?s=t" xr:uid="{482E7D4A-E454-4E52-B1AD-8D501F7534BD}"/>
    <hyperlink ref="C1457" r:id="rId1255" xr:uid="{8694500F-6E87-4212-A13B-00AA99C0D304}"/>
    <hyperlink ref="C1462" r:id="rId1256" xr:uid="{EFC1C224-DCFF-477E-AB2F-A54FE0D3E07E}"/>
    <hyperlink ref="C1430" r:id="rId1257" xr:uid="{13DC8633-5150-40B6-81F9-41E8FFAC09C7}"/>
    <hyperlink ref="C1495" r:id="rId1258" xr:uid="{85D82159-261D-4127-BA11-9AF6AD529AA9}"/>
    <hyperlink ref="C1484" r:id="rId1259" xr:uid="{C326AA99-736F-4F8A-9B35-867F88EECB37}"/>
    <hyperlink ref="C1480" r:id="rId1260" xr:uid="{0E39C482-0341-421B-8839-0C1507D2FAC2}"/>
    <hyperlink ref="C1412" r:id="rId1261" xr:uid="{6E28C56E-C255-44FE-A024-CDB9DF8AA65D}"/>
    <hyperlink ref="C1496" r:id="rId1262" xr:uid="{048773C9-3041-44A9-929C-2E4B8DB99B65}"/>
    <hyperlink ref="C1502" r:id="rId1263" xr:uid="{412E27B1-07E4-41B4-8DE6-2DC998C10378}"/>
    <hyperlink ref="C1409" r:id="rId1264" xr:uid="{BFC3B20E-A7FD-4B92-82AB-CC2B4570FBA2}"/>
    <hyperlink ref="C1411" r:id="rId1265" xr:uid="{C52B9D20-C693-456D-BC9D-C2E4141FD1F8}"/>
    <hyperlink ref="C1492" r:id="rId1266" xr:uid="{8E02833C-2429-49C4-8A24-847DE2E0EF88}"/>
    <hyperlink ref="C1479" r:id="rId1267" xr:uid="{8D7BAF57-C106-483B-B2B3-3C25672775CC}"/>
    <hyperlink ref="C1423" r:id="rId1268" xr:uid="{F27EC6C9-9882-47B1-B87F-EBBC6CE17E60}"/>
    <hyperlink ref="C1477" r:id="rId1269" xr:uid="{C2D5C9BC-1ABA-41F9-BC69-F212B5D52D5B}"/>
    <hyperlink ref="C1554" r:id="rId1270" display="https://www.dictionary.com/browse/prefect?s=t" xr:uid="{4AACA4D7-0B60-4283-A362-AC75E5D5FE40}"/>
    <hyperlink ref="C1601" r:id="rId1271" display="https://www.dictionary.com/browse/demur?s=t" xr:uid="{B246D3FF-DAFA-4CE6-B6CB-5247FFD36805}"/>
    <hyperlink ref="C1548" r:id="rId1272" xr:uid="{5E3DC9B6-2ECE-4ACE-9542-DAC84BD0BA69}"/>
    <hyperlink ref="C1546" r:id="rId1273" display="https://www.dictionary.com/browse/jehu?s=t" xr:uid="{481407BE-2706-41C2-ABD6-8ECA6ADB7B0C}"/>
    <hyperlink ref="C1557" r:id="rId1274" xr:uid="{FFBD6045-D5AD-4247-8C88-6510F87FAF56}"/>
    <hyperlink ref="C1595" r:id="rId1275" xr:uid="{49D3D452-5073-4DB9-BBC0-21CD4A3246AF}"/>
    <hyperlink ref="C1507" r:id="rId1276" xr:uid="{462367B9-6025-4C27-B19C-3B796ED1C2AE}"/>
    <hyperlink ref="C1511" r:id="rId1277" xr:uid="{A7F4D323-1810-41A3-A833-C8B237932860}"/>
    <hyperlink ref="C1512" r:id="rId1278" xr:uid="{6D9F955C-9239-437E-AFBC-2221599D4AB7}"/>
    <hyperlink ref="C1513" r:id="rId1279" xr:uid="{B7061AD0-446C-4213-9497-4FAAB18DFD2A}"/>
    <hyperlink ref="C1517" r:id="rId1280" xr:uid="{780A2A97-995E-4BEB-8B03-1E9C2FEA2436}"/>
    <hyperlink ref="C1518" r:id="rId1281" xr:uid="{FED34565-54B8-47E6-94BF-C637F0C8FF0D}"/>
    <hyperlink ref="C1519" r:id="rId1282" xr:uid="{F2DBD0D6-0654-44EC-8C31-71B8E4DBDE8E}"/>
    <hyperlink ref="C1521" r:id="rId1283" xr:uid="{4294EC05-E64B-444F-99A2-F23828CA365B}"/>
    <hyperlink ref="C1522" r:id="rId1284" xr:uid="{374CEE52-9523-450D-8AC0-931C5ED4925C}"/>
    <hyperlink ref="C1525" r:id="rId1285" xr:uid="{E6ADCE5B-5DB8-4E6C-818E-2977A0639D1E}"/>
    <hyperlink ref="C1526" r:id="rId1286" xr:uid="{48250AFA-99E3-4160-B80F-5B55AE3F60AE}"/>
    <hyperlink ref="C1528" r:id="rId1287" xr:uid="{674F5E52-83E9-42EB-BD9E-87CFBD3DCBD5}"/>
    <hyperlink ref="C1529" r:id="rId1288" xr:uid="{F5A6C8D6-44C2-469F-A42E-BDC95A2EEDB4}"/>
    <hyperlink ref="C1530" r:id="rId1289" xr:uid="{CD774129-C2FB-4BEE-9224-00E8D6ADD292}"/>
    <hyperlink ref="C1531" r:id="rId1290" xr:uid="{2246870C-BC7E-43B6-908F-84CFB6344922}"/>
    <hyperlink ref="C1533" r:id="rId1291" xr:uid="{272CDF2A-011B-433F-BBF4-A33C6C2E98F5}"/>
    <hyperlink ref="C1534" r:id="rId1292" xr:uid="{41AF5C65-2F17-4FF3-94C7-442F5B7B9063}"/>
    <hyperlink ref="C1535" r:id="rId1293" xr:uid="{79E47ABE-46BC-4588-BE02-4265629DD6E3}"/>
    <hyperlink ref="C1536" r:id="rId1294" xr:uid="{AB3C5977-2C11-48F6-BFBD-18F034107B25}"/>
    <hyperlink ref="C1537" r:id="rId1295" xr:uid="{D8A02BC6-467F-472F-8409-D810FF11829E}"/>
    <hyperlink ref="C1538" r:id="rId1296" xr:uid="{B311DCF1-B38B-46CE-8438-D246531388E9}"/>
    <hyperlink ref="C1541" r:id="rId1297" xr:uid="{4A1201B1-21E1-4F41-8B0F-9CCA1B8FCCD3}"/>
    <hyperlink ref="C1544" r:id="rId1298" xr:uid="{AB547479-872F-455F-A67F-0330B4A6B7C5}"/>
    <hyperlink ref="C1545" r:id="rId1299" xr:uid="{3BB7D869-9E11-4921-B35E-9EB2B8D4AEF0}"/>
    <hyperlink ref="C1547" r:id="rId1300" xr:uid="{3486E3CD-1299-403E-9C08-2E2B0C444440}"/>
    <hyperlink ref="C1549" r:id="rId1301" xr:uid="{FCB7D04D-E70F-4E85-A840-5402997E8981}"/>
    <hyperlink ref="C1550" r:id="rId1302" xr:uid="{088E5FAC-2EB3-4809-BC29-31E9911CC735}"/>
    <hyperlink ref="C1552" r:id="rId1303" xr:uid="{2DB451EA-2DA0-4943-9BCF-C4D22105054B}"/>
    <hyperlink ref="C1543" r:id="rId1304" xr:uid="{2B76FECC-E491-4342-912F-E001C44DE787}"/>
    <hyperlink ref="C1553" r:id="rId1305" xr:uid="{2ABF27BD-EDCA-473E-BD94-CB0901C6CF37}"/>
    <hyperlink ref="C1555" r:id="rId1306" xr:uid="{C2B75FE5-DFAF-429A-B29E-2869E8346C96}"/>
    <hyperlink ref="C1558" r:id="rId1307" xr:uid="{4DD50BEF-64F4-40BD-A418-0DCD852F3EFA}"/>
    <hyperlink ref="C1559" r:id="rId1308" xr:uid="{C81A25D3-5416-4EDE-9F3C-74626F8F6F91}"/>
    <hyperlink ref="C1560" r:id="rId1309" xr:uid="{1AF43DBC-20E3-4E34-8C15-EFC6417A91BC}"/>
    <hyperlink ref="C1561" r:id="rId1310" xr:uid="{0C2E670B-83EC-4590-A930-04E330F7F5C1}"/>
    <hyperlink ref="C1564" r:id="rId1311" xr:uid="{BFED5636-9E8F-4803-991B-EEE6F2EB0DE3}"/>
    <hyperlink ref="C1565" r:id="rId1312" xr:uid="{3A90F5AE-FED7-4C2E-BACB-6BB2535D5175}"/>
    <hyperlink ref="C1566" r:id="rId1313" xr:uid="{5DB7E4ED-5298-411D-9724-394C232057D3}"/>
    <hyperlink ref="C1567" r:id="rId1314" xr:uid="{41676823-689E-4EFC-B5F0-95889291D3DD}"/>
    <hyperlink ref="C1568" r:id="rId1315" xr:uid="{E9F8F08F-92FC-494A-B754-B8C4DAF39B09}"/>
    <hyperlink ref="C1604" r:id="rId1316" display="https://www.dictionary.com/browse/escheat?s=t" xr:uid="{671D9639-5A52-4151-A5A1-C8201D268203}"/>
    <hyperlink ref="C1573" r:id="rId1317" xr:uid="{B0CAABE3-BF61-40F6-BD65-39191A2E77D1}"/>
    <hyperlink ref="C1574" r:id="rId1318" xr:uid="{B763CE95-D8E5-4251-B776-3962E540A0A8}"/>
    <hyperlink ref="C1575" r:id="rId1319" xr:uid="{F41908FB-7290-41BF-A66C-E6CAC7527A4F}"/>
    <hyperlink ref="C1576" r:id="rId1320" xr:uid="{3E23987D-6052-47CA-9CB4-B272AB6BD75C}"/>
    <hyperlink ref="C1577" r:id="rId1321" xr:uid="{1D3D5007-B2F4-4AA7-9106-7F04132A1868}"/>
    <hyperlink ref="C1578" r:id="rId1322" xr:uid="{B83D7A90-D9CE-4750-96DB-72FAF12CB108}"/>
    <hyperlink ref="C1579" r:id="rId1323" xr:uid="{36340ADD-3183-4C14-981E-6F2D1B4A50C7}"/>
    <hyperlink ref="C1596" r:id="rId1324" xr:uid="{E17D29EC-C3B9-4293-A849-10FEB4A837BF}"/>
    <hyperlink ref="C1597" r:id="rId1325" xr:uid="{A8ADA664-110C-4A8C-AE59-4C95C737EFFC}"/>
    <hyperlink ref="C1581" r:id="rId1326" xr:uid="{692F8C72-C5F6-4140-BBFE-9C814744CFB5}"/>
    <hyperlink ref="C1583" r:id="rId1327" xr:uid="{20B62877-961B-4E1B-B563-9C6E21002773}"/>
    <hyperlink ref="C1586" r:id="rId1328" xr:uid="{66E368D6-A580-4CA5-9144-BDCD447376E0}"/>
    <hyperlink ref="C1589" r:id="rId1329" xr:uid="{A33950A6-5513-43FA-AE8A-E255AE960261}"/>
    <hyperlink ref="C1590" r:id="rId1330" xr:uid="{E3534197-9FA1-42C4-A684-A72E06E33703}"/>
    <hyperlink ref="C1591" r:id="rId1331" xr:uid="{33796A69-9BDD-44BA-880D-681427636357}"/>
    <hyperlink ref="C1506" r:id="rId1332" xr:uid="{76FDFE60-2745-45D1-B5B2-9FD128FCC756}"/>
    <hyperlink ref="C1510" r:id="rId1333" xr:uid="{E771B65D-0ABA-4FEB-B67A-53C9961613E4}"/>
    <hyperlink ref="C1598" r:id="rId1334" xr:uid="{3917E177-D0D9-4F8B-92BC-0F0320CC584E}"/>
    <hyperlink ref="C1520" r:id="rId1335" display="https://www.dictionary.com/browse/avocation?s=t" xr:uid="{73A962A6-4673-4AD2-AD66-732DF4386702}"/>
    <hyperlink ref="C1563" r:id="rId1336" display="https://www.dictionary.com/browse/talesman?s=t" xr:uid="{4FB2EA69-22BE-429F-BA0A-9113828EFB3E}"/>
    <hyperlink ref="C1582" r:id="rId1337" xr:uid="{DD8D263E-25E6-44F6-84BB-8560B6A13423}"/>
    <hyperlink ref="C1509" r:id="rId1338" xr:uid="{5081CEAC-E5BC-422A-8BE6-88B5AA0F00B3}"/>
    <hyperlink ref="C1516" r:id="rId1339" xr:uid="{27A9ADF5-791C-4ECF-980B-B07D3D3E4B9C}"/>
    <hyperlink ref="C1602" r:id="rId1340" display="https://www.dictionary.com/browse/deposition?s=t" xr:uid="{2FEEA085-5067-4AE2-9D29-277F258A8B96}"/>
    <hyperlink ref="C1508" r:id="rId1341" display="https://www.dictionary.com/browse/querulous?s=t" xr:uid="{87A5F46B-8A19-4DB2-BD6B-1F091879EB45}"/>
    <hyperlink ref="C1514" r:id="rId1342" xr:uid="{E60CE10B-8078-448B-883B-B4BB190FF0AB}"/>
    <hyperlink ref="C1572" r:id="rId1343" display="https://www.dictionary.com/browse/antic?s=t" xr:uid="{22BD8664-5A14-41E6-B85D-C5DC6F8993F1}"/>
    <hyperlink ref="C1603" r:id="rId1344" xr:uid="{22B14B0E-3D5D-4ADA-9393-318D86AC3D44}"/>
    <hyperlink ref="C1504" r:id="rId1345" display="https://www.dictionary.com/browse/irascible?s=t" xr:uid="{5BD8A989-D89F-4F39-A0AB-98824B1B3A39}"/>
    <hyperlink ref="C1588" r:id="rId1346" xr:uid="{8C6498D6-734C-4404-B4A5-30C140D092D7}"/>
    <hyperlink ref="C1584" r:id="rId1347" xr:uid="{BC078686-9F0E-4932-B909-507427B1D177}"/>
    <hyperlink ref="C1532" r:id="rId1348" xr:uid="{08965067-FC84-4D4F-8188-1D5BF2A3AF5A}"/>
    <hyperlink ref="C1551" r:id="rId1349" xr:uid="{75640126-069F-4BF0-8A42-98114193F23D}"/>
    <hyperlink ref="C1556" r:id="rId1350" xr:uid="{44EE23FB-900D-4A2A-BC11-103466442E61}"/>
    <hyperlink ref="C1600" r:id="rId1351" xr:uid="{FE8FBE14-299D-4BC6-ADDB-1C3BE9BD8705}"/>
    <hyperlink ref="C1570" r:id="rId1352" xr:uid="{4BD8E340-3D00-4D73-8902-23B62DA7E016}"/>
    <hyperlink ref="C1527" r:id="rId1353" xr:uid="{0A44F9B1-CB6E-4F47-BADD-6C9D99C71EFD}"/>
    <hyperlink ref="C1562" r:id="rId1354" xr:uid="{9140C6FA-A4E4-497C-B639-E2B28404639D}"/>
    <hyperlink ref="C1524" r:id="rId1355" xr:uid="{DF33580A-09D6-4D9C-B961-D607D2721798}"/>
    <hyperlink ref="C1569" r:id="rId1356" xr:uid="{0D51EF8A-C775-426E-B43A-983DFC403B94}"/>
    <hyperlink ref="C1592" r:id="rId1357" xr:uid="{8F5C8972-280C-4F93-9AA6-1197933F218D}"/>
    <hyperlink ref="C1587" r:id="rId1358" xr:uid="{95E8F898-EC03-4117-8C5D-8B34553132E0}"/>
    <hyperlink ref="C1540" r:id="rId1359" xr:uid="{4D65513C-D4A4-4CE1-8902-972F0504B7B8}"/>
    <hyperlink ref="C1539" r:id="rId1360" xr:uid="{E1776F6D-DA31-4EB1-AE45-07419D82C1A5}"/>
    <hyperlink ref="C1542" r:id="rId1361" xr:uid="{2044CA5A-C607-4BD8-9A0D-1EBB80D73E54}"/>
    <hyperlink ref="C1585" r:id="rId1362" xr:uid="{DD46A9ED-6EC9-407F-A744-1902D4C994C0}"/>
    <hyperlink ref="C1505" r:id="rId1363" xr:uid="{9F7811E0-9802-409F-8DC1-5ACF8FFF88A4}"/>
    <hyperlink ref="D1600" r:id="rId1364" xr:uid="{8D5BA19E-FD10-416F-A271-17AD9CB614A2}"/>
    <hyperlink ref="C1599" r:id="rId1365" xr:uid="{74242668-B489-4674-945F-87DAD9DD760A}"/>
    <hyperlink ref="C1616" r:id="rId1366" display="https://www.dictionary.com/browse/obtest?s=t" xr:uid="{CFB640F5-878E-49B7-B195-FBBC4408CCD9}"/>
    <hyperlink ref="C1702" r:id="rId1367" display="https://www.dictionary.com/browse/cyanosis?s=t" xr:uid="{97CC0059-F546-4DD1-B049-2C73863E4883}"/>
    <hyperlink ref="C1609" r:id="rId1368" display="https://www.dictionary.com/browse/gravamen?s=t" xr:uid="{03985B58-7D0E-4A9F-A051-DFB381E78E37}"/>
    <hyperlink ref="C1607" r:id="rId1369" display="https://www.dictionary.com/browse/exculpate?s=t" xr:uid="{109AD714-4CD8-4430-9F39-888E0F3442BC}"/>
    <hyperlink ref="C1615" r:id="rId1370" xr:uid="{4BAFF598-2AB0-43AC-95CB-C71E1EDD7259}"/>
    <hyperlink ref="C1630" r:id="rId1371" display="https://www.dictionary.com/browse/dalliance?s=t" xr:uid="{AFD02299-156B-455E-9CD2-83C856999AE5}"/>
    <hyperlink ref="C1626" r:id="rId1372" display="https://www.dictionary.com/browse/amity?s=t" xr:uid="{F43DD161-F976-413B-B701-BA159800C263}"/>
    <hyperlink ref="C1695" r:id="rId1373" display="https://www.dictionary.com/browse/carious?s=t" xr:uid="{443C2A53-6671-4162-A8FC-851EF5499DCC}"/>
    <hyperlink ref="C1611" r:id="rId1374" xr:uid="{63F86980-9133-4825-A04F-F777D66E4AE8}"/>
    <hyperlink ref="C1613" r:id="rId1375" xr:uid="{0DE75B33-6299-4A95-8E53-24EE98135E00}"/>
    <hyperlink ref="C1622" r:id="rId1376" xr:uid="{F0D24A09-AEBB-4822-B9B7-F32899C0D794}"/>
    <hyperlink ref="C1623" r:id="rId1377" xr:uid="{02D6D9A0-8D31-41C7-A8D5-7E0E1A1FAD99}"/>
    <hyperlink ref="C1627" r:id="rId1378" xr:uid="{9ADAA60A-36B1-4BEE-8280-5F8D7D2D519B}"/>
    <hyperlink ref="C1628" r:id="rId1379" xr:uid="{C86EBC94-CFE3-4DC9-8B31-79A3AF19F207}"/>
    <hyperlink ref="C1629" r:id="rId1380" xr:uid="{0A736A41-108E-451E-B565-52A501B24774}"/>
    <hyperlink ref="C1631" r:id="rId1381" xr:uid="{C26BC7BA-9339-46F9-AD49-DE2A9193F46B}"/>
    <hyperlink ref="C1634" r:id="rId1382" xr:uid="{B3326FDC-117C-4D2B-A6EB-FC88BFAB7FD5}"/>
    <hyperlink ref="C1635" r:id="rId1383" xr:uid="{B4DBC6D6-D51A-445F-BB2E-1B07D7DFF95C}"/>
    <hyperlink ref="C1636" r:id="rId1384" xr:uid="{05A448AA-A6AC-4347-B27F-80D12C9561EE}"/>
    <hyperlink ref="C1637" r:id="rId1385" xr:uid="{36367A0E-8344-47B7-99CA-4B952F8E39B5}"/>
    <hyperlink ref="C1639" r:id="rId1386" xr:uid="{BB11085E-6860-4740-8923-20830326F410}"/>
    <hyperlink ref="C1633" r:id="rId1387" xr:uid="{D5E015F3-14C3-4E3F-A31B-2254EFD59596}"/>
    <hyperlink ref="C1642" r:id="rId1388" xr:uid="{0D61A34B-B15A-4D34-95CF-AFC401CC85AB}"/>
    <hyperlink ref="C1643" r:id="rId1389" xr:uid="{06EF4402-3B01-4303-881A-BAEB9226FD30}"/>
    <hyperlink ref="C1644" r:id="rId1390" xr:uid="{C98722E3-763E-459B-BD60-EDB19AAC01D9}"/>
    <hyperlink ref="C1645" r:id="rId1391" xr:uid="{8F3B24E9-74CD-4AC6-813F-ED56E0708604}"/>
    <hyperlink ref="C1646" r:id="rId1392" xr:uid="{68B0F416-DF5E-4A89-A92F-9B8E9C37BA5C}"/>
    <hyperlink ref="C1647" r:id="rId1393" xr:uid="{FE5C70E1-F24E-46A7-899B-DA7A78261899}"/>
    <hyperlink ref="C1649" r:id="rId1394" xr:uid="{79BCA3CF-5FAF-42F1-A858-82FCBF988A66}"/>
    <hyperlink ref="C1650" r:id="rId1395" xr:uid="{113901FE-ED58-4FB8-A816-0DCC44EEBD79}"/>
    <hyperlink ref="C1651" r:id="rId1396" xr:uid="{5361CC5B-8B24-4777-ADCD-A8766E0CC4AF}"/>
    <hyperlink ref="C1652" r:id="rId1397" xr:uid="{502C08B8-446C-4DE9-952E-589159EE58EB}"/>
    <hyperlink ref="C1656" r:id="rId1398" xr:uid="{160D651D-FBD3-4472-97B6-686B24B2D595}"/>
    <hyperlink ref="C1657" r:id="rId1399" xr:uid="{BC872EE9-2422-495B-A53E-4281D1751783}"/>
    <hyperlink ref="C1658" r:id="rId1400" xr:uid="{68D391EC-0A29-4D49-8ABE-5383E75FBB3A}"/>
    <hyperlink ref="C1659" r:id="rId1401" xr:uid="{073072EA-E870-43E4-A837-745BCFD3D8F2}"/>
    <hyperlink ref="C1664" r:id="rId1402" xr:uid="{DE50B8E0-03FB-4300-96A4-7CF4575F7291}"/>
    <hyperlink ref="C1662" r:id="rId1403" xr:uid="{B54B7068-D55F-4176-80F5-918B4120CB72}"/>
    <hyperlink ref="C1665" r:id="rId1404" xr:uid="{3875B134-64A6-4C78-9CAF-568432BC6CF0}"/>
    <hyperlink ref="C1668" r:id="rId1405" xr:uid="{827257DC-EEAC-446F-AFB0-00BB691B61BF}"/>
    <hyperlink ref="C1669" r:id="rId1406" xr:uid="{02694171-6ACA-4681-85F0-760693E3BAC8}"/>
    <hyperlink ref="C1672" r:id="rId1407" xr:uid="{06B099EA-7211-4612-BFF5-1C7B79615875}"/>
    <hyperlink ref="C1673" r:id="rId1408" xr:uid="{5883728A-EE04-4CF5-A038-954A79F8FB29}"/>
    <hyperlink ref="C1674" r:id="rId1409" xr:uid="{53BFD01A-89F2-4192-8EFF-09C33B8A0088}"/>
    <hyperlink ref="C1675" r:id="rId1410" xr:uid="{F78FC024-A2B0-4287-86D0-12B07BBCDD94}"/>
    <hyperlink ref="C1678" r:id="rId1411" xr:uid="{F6D1AFAE-25DE-4F90-8864-CBFF00923F03}"/>
    <hyperlink ref="C1680" r:id="rId1412" xr:uid="{34BFC8B6-759B-43A6-B983-48B3114C68CF}"/>
    <hyperlink ref="C1694" r:id="rId1413" xr:uid="{FC8329F8-194B-471E-BBEC-2399098F07F0}"/>
    <hyperlink ref="C1697" r:id="rId1414" xr:uid="{4AF1F8A5-AB00-4910-A5BE-8D9F103AD5AB}"/>
    <hyperlink ref="C1699" r:id="rId1415" xr:uid="{3CD64918-8092-4CBD-B9C5-C0C3063BD2EF}"/>
    <hyperlink ref="C1701" r:id="rId1416" xr:uid="{1BAD88EC-E4F4-40EC-AA1C-F806BFFB063A}"/>
    <hyperlink ref="C1698" r:id="rId1417" xr:uid="{36EE85C9-5FA6-4EF5-BBDC-0946E1CA634F}"/>
    <hyperlink ref="C1685" r:id="rId1418" xr:uid="{F340112A-DDCF-4AF6-AE8C-3A9979C620E2}"/>
    <hyperlink ref="C1696" r:id="rId1419" xr:uid="{7607542E-B2A7-40BE-B511-D34C9C2E47D2}"/>
    <hyperlink ref="C1671" r:id="rId1420" xr:uid="{447CD168-57B6-456E-837B-E09E18BA693C}"/>
    <hyperlink ref="C1683" r:id="rId1421" xr:uid="{9111B26E-F015-4E82-9625-50DEE139481A}"/>
    <hyperlink ref="C1689" r:id="rId1422" xr:uid="{1167E1EE-D8FD-4395-8AFE-FA142EF1A70E}"/>
    <hyperlink ref="C1700" r:id="rId1423" xr:uid="{3754AE6B-1C02-4877-A1CF-71A69C7DFD85}"/>
    <hyperlink ref="C1691" r:id="rId1424" xr:uid="{E5E2B1F5-3B41-401C-ADD0-E84BB7390D3D}"/>
    <hyperlink ref="C1693" r:id="rId1425" xr:uid="{D84CAAD9-10C4-4A4E-9EB9-F8038DF9FCE7}"/>
    <hyperlink ref="C1688" r:id="rId1426" xr:uid="{1835B157-A2C0-4613-8CCC-110A91FBF501}"/>
    <hyperlink ref="C1687" r:id="rId1427" xr:uid="{3AAF6373-E156-40FC-9E38-623989E7F174}"/>
    <hyperlink ref="C1621" r:id="rId1428" xr:uid="{15B167BC-280F-456F-8621-7ED707C27A0C}"/>
    <hyperlink ref="C1605" r:id="rId1429" xr:uid="{46DBA0B5-D7AF-4EB0-BA2D-B561D0E314AA}"/>
    <hyperlink ref="C1666" r:id="rId1430" display="https://www.dictionary.com/browse/occipital?s=t" xr:uid="{865A943B-3D3E-4637-88A8-E44ECA48D460}"/>
    <hyperlink ref="C1610" r:id="rId1431" display="https://www.dictionary.com/misspelling?term=indict&amp;s=t" xr:uid="{08E7C0BB-BB69-4597-A425-980488C1C9F5}"/>
    <hyperlink ref="C1618" r:id="rId1432" display="https://www.dictionary.com/browse/protocol?s=t" xr:uid="{199CD408-01E5-45A2-9AFA-EF6F915F8052}"/>
    <hyperlink ref="C1619" r:id="rId1433" display="https://www.dictionary.com/browse/qua?s=t" xr:uid="{F9E3E0A6-342A-4F12-AAC3-4AB8C8931FF4}"/>
    <hyperlink ref="D1667" r:id="rId1434" location="art" xr:uid="{79173FDF-3B2F-4941-9DF5-23086449E94A}"/>
    <hyperlink ref="C1612" r:id="rId1435" xr:uid="{4F915AD5-6D4D-4E52-935D-824EBE888A7F}"/>
    <hyperlink ref="C1638" r:id="rId1436" display="https://www.dictionary.com/browse/solicitude?s=t" xr:uid="{BDB61957-874E-4907-88AA-BC6D511C4837}"/>
    <hyperlink ref="C1632" r:id="rId1437" xr:uid="{37866622-BF82-4DE3-8718-96C53D3846CB}"/>
    <hyperlink ref="C1679" r:id="rId1438" xr:uid="{4A50B3CD-E699-4775-985F-1A79BDA99B8E}"/>
    <hyperlink ref="C1677" r:id="rId1439" xr:uid="{CEA660BE-ACA0-495E-971A-BA9D19EDFDC6}"/>
    <hyperlink ref="C1667" r:id="rId1440" xr:uid="{F6C6B5B1-001E-43A3-9A0C-F0756429B983}"/>
    <hyperlink ref="C1660" r:id="rId1441" xr:uid="{AA8A37B1-C93E-4A23-B314-3652E0187FA0}"/>
    <hyperlink ref="C1681" r:id="rId1442" xr:uid="{C7D74882-4630-40EB-98F9-A3330B935497}"/>
    <hyperlink ref="C1606" r:id="rId1443" xr:uid="{528BE8EC-C582-4F2A-8F1F-A9C687B883EA}"/>
    <hyperlink ref="C1608" r:id="rId1444" xr:uid="{60490E42-1994-468A-A517-6341A22628F8}"/>
    <hyperlink ref="C1703" r:id="rId1445" xr:uid="{843A1872-AF20-4715-9365-F192D901D26B}"/>
    <hyperlink ref="D1606" r:id="rId1446" xr:uid="{4403AD05-D574-4E3A-B950-E6EB89311FA6}"/>
    <hyperlink ref="C1692" r:id="rId1447" xr:uid="{55B19622-1360-45D4-8527-21B5165279EF}"/>
    <hyperlink ref="C1614" r:id="rId1448" xr:uid="{9056BE17-4AE4-449B-ACBF-4EEBBB42B974}"/>
    <hyperlink ref="C1690" r:id="rId1449" xr:uid="{7B321E9C-4C7A-497E-9F1A-035365FFA2A4}"/>
    <hyperlink ref="C1654" r:id="rId1450" xr:uid="{A9499E1A-E5C5-4D18-B838-294115C3237B}"/>
    <hyperlink ref="D1654" r:id="rId1451" xr:uid="{10940828-57D6-4366-943E-4BD950FFD9E6}"/>
    <hyperlink ref="C1640" r:id="rId1452" xr:uid="{D996B6E5-691B-46F6-9DC7-9C587B0A4941}"/>
    <hyperlink ref="C1653" r:id="rId1453" xr:uid="{BE3286CB-C774-43B4-B852-6F86F153587B}"/>
    <hyperlink ref="C1617" r:id="rId1454" xr:uid="{79D0EA15-A4FD-4020-9311-5B834F5061CA}"/>
    <hyperlink ref="C1676" r:id="rId1455" xr:uid="{5CB138E1-BF39-4BE5-9A0C-2DE2E44847F2}"/>
    <hyperlink ref="C1663" r:id="rId1456" xr:uid="{2D727A9E-4620-440C-9B1D-AD6CEBD6B59F}"/>
    <hyperlink ref="C1661" r:id="rId1457" xr:uid="{741443CB-080B-421F-BDA5-3E5736EEC78C}"/>
    <hyperlink ref="C1620" r:id="rId1458" xr:uid="{2005102B-8A20-4FF1-B0F8-D99BE7E75A39}"/>
    <hyperlink ref="C1686" r:id="rId1459" xr:uid="{E02259FF-7680-4BBF-9665-E54D2B084BAC}"/>
    <hyperlink ref="C1655" r:id="rId1460" xr:uid="{31E8F2BD-90B1-4B52-9181-BDB869860D2B}"/>
    <hyperlink ref="D1682" r:id="rId1461" xr:uid="{6745C899-E415-4002-8FAA-8BE973001A64}"/>
    <hyperlink ref="E1682" r:id="rId1462" xr:uid="{7C9F9A00-1DB6-4BD2-AFEA-6C27C27BC03D}"/>
    <hyperlink ref="C1682" r:id="rId1463" xr:uid="{B5875133-3F4F-4A0B-BB6A-525472D7373B}"/>
    <hyperlink ref="C1706" r:id="rId1464" xr:uid="{44D2A8B5-B5C9-486A-A7D4-083A1B3C883C}"/>
    <hyperlink ref="C1715" r:id="rId1465" xr:uid="{B5D2AA20-0C2C-463E-9DC6-18EF21C7AA09}"/>
    <hyperlink ref="C1717" r:id="rId1466" xr:uid="{24B14075-4CE7-4B47-B628-3A7712494705}"/>
    <hyperlink ref="C1722" r:id="rId1467" xr:uid="{A839AD62-9E18-49D4-A2F7-9AB627F3FCBB}"/>
    <hyperlink ref="C1725" r:id="rId1468" xr:uid="{65598BF9-0F21-4ED8-90D0-2A9D601579DE}"/>
    <hyperlink ref="C1728" r:id="rId1469" xr:uid="{3B43C1BD-7CFA-47A8-AC1D-1409FA202863}"/>
    <hyperlink ref="C1731" r:id="rId1470" xr:uid="{B0021D29-48E0-41BF-B96E-FAB60E434CD3}"/>
    <hyperlink ref="C1737" r:id="rId1471" xr:uid="{472DE1D1-54C8-45B3-9537-818FCCB182C8}"/>
    <hyperlink ref="C1738" r:id="rId1472" xr:uid="{523D4C6C-C904-49A5-9525-9E81D8A6A051}"/>
    <hyperlink ref="C1739" r:id="rId1473" xr:uid="{E50F7A19-6FED-4546-8E43-6E41C725AF4B}"/>
    <hyperlink ref="C1741" r:id="rId1474" xr:uid="{FBEE07F4-3F03-4623-BEAB-AE23AF326F85}"/>
    <hyperlink ref="C1742" r:id="rId1475" xr:uid="{BEBC37BD-4E2D-46A3-BB21-A0394401C4C9}"/>
    <hyperlink ref="C1745" r:id="rId1476" xr:uid="{730A9DF6-6C6C-4DB9-BB32-F723619E34EC}"/>
    <hyperlink ref="C1746" r:id="rId1477" xr:uid="{E2714C1E-AAAD-4354-8D74-0A8476880484}"/>
    <hyperlink ref="C1748" r:id="rId1478" xr:uid="{50851038-B4A8-4DA6-AA22-CB30C6521F47}"/>
    <hyperlink ref="C1749" r:id="rId1479" xr:uid="{78FFAD41-9E09-4D5E-950A-2E1801D7AA94}"/>
    <hyperlink ref="C1751" r:id="rId1480" xr:uid="{346AF4E6-DFEB-48B6-A866-5599701C6F04}"/>
    <hyperlink ref="C1752" r:id="rId1481" xr:uid="{7A1BC6C9-48D5-4EAE-9D2E-CF26F5B6279D}"/>
    <hyperlink ref="C1753" r:id="rId1482" xr:uid="{2A24961A-FA3D-49F1-9C20-114DAE8A76B5}"/>
    <hyperlink ref="C1754" r:id="rId1483" xr:uid="{312817B1-E483-4EA6-B184-4813E3250339}"/>
    <hyperlink ref="C1755" r:id="rId1484" xr:uid="{EFCA5D78-8AED-4724-B55E-E933B0322E05}"/>
    <hyperlink ref="C1756" r:id="rId1485" xr:uid="{D1CB8F8A-6EA8-4EFA-ACBB-0E1A5217CE79}"/>
    <hyperlink ref="C1762" r:id="rId1486" xr:uid="{BC5954A6-07B8-4621-9BD0-FDF8BD7F11F6}"/>
    <hyperlink ref="C1760" r:id="rId1487" xr:uid="{D34576B9-C849-44D0-AB2B-E77DD209A0BD}"/>
    <hyperlink ref="C1761" r:id="rId1488" xr:uid="{7748165B-2974-4B59-8506-2CCAFC58114D}"/>
    <hyperlink ref="C1764" r:id="rId1489" xr:uid="{F0CA82EC-F501-45E8-8AB6-0E68D30BE395}"/>
    <hyperlink ref="C1765" r:id="rId1490" xr:uid="{5F719E28-712B-4724-B814-9E785E0A0811}"/>
    <hyperlink ref="C1774" r:id="rId1491" xr:uid="{9E2E3857-8C7E-4430-95A0-75DA01A300FD}"/>
    <hyperlink ref="C1768" r:id="rId1492" xr:uid="{B8D34735-E44C-41C3-9295-CBA4CE3EDA3B}"/>
    <hyperlink ref="C1769" r:id="rId1493" xr:uid="{7ED058C2-E6C6-4E45-AD25-8B1F3E5B6177}"/>
    <hyperlink ref="C1770" r:id="rId1494" xr:uid="{BB6AB95A-235A-48A0-B85C-10364D227E59}"/>
    <hyperlink ref="C1771" r:id="rId1495" xr:uid="{898EA46D-F47F-4ADC-9886-60C915709156}"/>
    <hyperlink ref="C1772" r:id="rId1496" xr:uid="{C13F04F7-A625-40C8-B645-470B8F5C483E}"/>
    <hyperlink ref="C1773" r:id="rId1497" xr:uid="{4D4F2BEA-657C-40FB-88D9-5202B7F03D22}"/>
    <hyperlink ref="C1776" r:id="rId1498" xr:uid="{32053DFB-CE5B-4C96-9A80-2182A688942A}"/>
    <hyperlink ref="C1777" r:id="rId1499" xr:uid="{81BFC891-959A-4D5F-95AE-CEC23C6F71EA}"/>
    <hyperlink ref="C1778" r:id="rId1500" xr:uid="{BFB8084D-99F5-47F3-A43C-1A9355F632AC}"/>
    <hyperlink ref="C1779" r:id="rId1501" xr:uid="{A1571AD3-256D-42A6-8B19-F5FE2C3CC62C}"/>
    <hyperlink ref="C1780" r:id="rId1502" xr:uid="{C2D7F2AE-EA3A-4D0D-A08B-3A274338885C}"/>
    <hyperlink ref="C1782" r:id="rId1503" xr:uid="{8CC28471-8594-4FEB-9202-2580484FCB54}"/>
    <hyperlink ref="C1783" r:id="rId1504" xr:uid="{41EC8B16-797E-47D1-9C23-81F0A279DC34}"/>
    <hyperlink ref="C1784" r:id="rId1505" xr:uid="{D5A32721-345D-4422-832F-9B12DA193B1C}"/>
    <hyperlink ref="C1785" r:id="rId1506" xr:uid="{04A5F399-D4C1-4552-9E1C-B7D3CB9FAE23}"/>
    <hyperlink ref="C1786" r:id="rId1507" xr:uid="{8017AED0-7FFA-40B4-AAD8-9FEFD07A890C}"/>
    <hyperlink ref="C1788" r:id="rId1508" xr:uid="{9C50464A-D9D8-4FE3-B9DA-F17E8E132353}"/>
    <hyperlink ref="C1789" r:id="rId1509" xr:uid="{751892EB-11DF-476D-9331-DE203EBC44D5}"/>
    <hyperlink ref="C1790" r:id="rId1510" xr:uid="{8E28C584-8C80-4018-A3E0-4C390F141FCA}"/>
    <hyperlink ref="C1791" r:id="rId1511" xr:uid="{E03F79CA-47A5-4865-A784-331B3B5F14D3}"/>
    <hyperlink ref="C1792" r:id="rId1512" xr:uid="{AFF2C527-5014-412A-9CEE-D5510EEEA3BD}"/>
    <hyperlink ref="C1793" r:id="rId1513" xr:uid="{1B94E92F-3A53-4FE0-9CC9-3CE2A0832998}"/>
    <hyperlink ref="C1794" r:id="rId1514" xr:uid="{C894DA4D-2E91-453D-9D7A-BBD399862E26}"/>
    <hyperlink ref="C1795" r:id="rId1515" xr:uid="{0530407D-5E7E-4E91-94C3-98E15C535EAE}"/>
    <hyperlink ref="C1796" r:id="rId1516" xr:uid="{89F7BAA2-F333-4696-857C-46CD50C64F73}"/>
    <hyperlink ref="C1797" r:id="rId1517" xr:uid="{03F76D47-3796-4F3A-BBD4-DEA9ADEF41C0}"/>
    <hyperlink ref="C1799" r:id="rId1518" xr:uid="{F2C1894A-B68D-4BE0-9F24-D2486CF30873}"/>
    <hyperlink ref="C1800" r:id="rId1519" xr:uid="{0586370A-BF07-43BA-AB3E-084D08D7DB6C}"/>
    <hyperlink ref="C1801" r:id="rId1520" display="https://www.dictionary.com/browse/costo-?s=t" xr:uid="{5FF42073-F9A7-4702-8AA4-73E282A77C01}"/>
    <hyperlink ref="C1802" r:id="rId1521" xr:uid="{F3A5135E-18B8-4ED1-A972-C6633412F79D}"/>
    <hyperlink ref="C1750" r:id="rId1522" xr:uid="{EDD68558-C8F5-48BD-94A2-3EB566DF8628}"/>
    <hyperlink ref="C1709" r:id="rId1523" xr:uid="{16727F01-FD75-4E76-9449-03157D8A56F5}"/>
    <hyperlink ref="C1730" r:id="rId1524" display="https://www.dictionary.com/browse/malacia?s=t" xr:uid="{4AE8A75F-0162-49D3-9EC4-0A77A252406D}"/>
    <hyperlink ref="C1736" r:id="rId1525" xr:uid="{38947BF7-79DA-4705-92C5-6C47B215EAC3}"/>
    <hyperlink ref="C1743" r:id="rId1526" xr:uid="{92E75DC0-0A3D-4A2C-AEF9-2E224A9ABBC3}"/>
    <hyperlink ref="C1713" r:id="rId1527" xr:uid="{1B9F7E17-9F28-4CFC-96ED-32FB669E9B48}"/>
    <hyperlink ref="C1707" r:id="rId1528" xr:uid="{9F58BD21-48EE-4634-8857-9B3EAD143861}"/>
    <hyperlink ref="C1735" r:id="rId1529" xr:uid="{8E772593-D411-4CDA-BFE5-C1C6D78DA5FC}"/>
    <hyperlink ref="C1732" r:id="rId1530" xr:uid="{C9449D09-09D0-41F8-9444-46EE8E729C04}"/>
    <hyperlink ref="C1710" r:id="rId1531" xr:uid="{4585D699-5007-4406-A32C-D07DCB074B85}"/>
    <hyperlink ref="C1757" r:id="rId1532" xr:uid="{401E96FB-02F0-4A5E-BA13-C914019E2202}"/>
    <hyperlink ref="C1714" r:id="rId1533" xr:uid="{65E27199-47D0-4F2E-975E-853446B541CC}"/>
    <hyperlink ref="C1721" r:id="rId1534" xr:uid="{16AB3C59-75D3-4A1C-BE87-6DD6B84E67C1}"/>
    <hyperlink ref="C1734" r:id="rId1535" xr:uid="{19E659BE-3C38-454B-98B6-D2F30B635062}"/>
    <hyperlink ref="C1759" r:id="rId1536" xr:uid="{00D65DE7-2666-4B2E-B7E3-9563015CA9E2}"/>
    <hyperlink ref="C1705" r:id="rId1537" xr:uid="{6D3E2BED-75B1-449C-9DB6-8EB2BEB2A52F}"/>
    <hyperlink ref="C1708" r:id="rId1538" xr:uid="{EAC68FEA-9CA2-4106-B4F1-28A9AAAE4E71}"/>
    <hyperlink ref="C1711" r:id="rId1539" xr:uid="{BA6CE388-1ABE-4E37-92F4-A96EA52CCE5E}"/>
    <hyperlink ref="C1733" r:id="rId1540" xr:uid="{24C4EE2D-D149-4800-85E6-CCF2BC65A193}"/>
    <hyperlink ref="C1727" r:id="rId1541" xr:uid="{BC2A677B-9400-412F-B180-60ADD520DA55}"/>
    <hyperlink ref="C1758" r:id="rId1542" xr:uid="{B0F398CE-1F3C-4EEA-B403-2859E84656BC}"/>
    <hyperlink ref="C1719" r:id="rId1543" display="https://www.dictionary.com/browse/fettle?s=ts" xr:uid="{C9EBB3A1-7548-49E4-BA9F-37329B106EE5}"/>
    <hyperlink ref="C1726" r:id="rId1544" display="https://www.dictionary.com/browse/ictus?s=t" xr:uid="{98D65D33-911A-47F8-8BB7-692021071496}"/>
    <hyperlink ref="C1798" r:id="rId1545" xr:uid="{938126F2-DC96-4E0E-BE3B-F310F2D33D7F}"/>
    <hyperlink ref="C1763" r:id="rId1546" xr:uid="{98B99F6B-BAD9-4448-9BEC-9BD1868837CD}"/>
    <hyperlink ref="C1766" r:id="rId1547" xr:uid="{D5D8E552-29EC-44F6-B61D-8D540BFB8F1C}"/>
    <hyperlink ref="C1712" r:id="rId1548" xr:uid="{A0C1D47C-C9D0-4482-8A5D-0CD5D10A8236}"/>
    <hyperlink ref="C1781" r:id="rId1549" xr:uid="{ABBB3544-54D2-4F01-BCD1-DCF54E5044EA}"/>
    <hyperlink ref="C1747" r:id="rId1550" xr:uid="{D32A897A-7792-48D9-8BC1-8AF8BD34961C}"/>
    <hyperlink ref="C1704" r:id="rId1551" xr:uid="{E923CA16-C87A-430A-8550-885E60B6F71D}"/>
    <hyperlink ref="C1723" r:id="rId1552" xr:uid="{CA20A880-F529-4A47-8084-AA14BAA2B4D6}"/>
    <hyperlink ref="C1724" r:id="rId1553" xr:uid="{3A5C35A3-3A3C-44DA-B838-62C3A0F32D05}"/>
    <hyperlink ref="C1718" r:id="rId1554" xr:uid="{73CC44B3-B18C-48F0-9416-D7C184442F91}"/>
    <hyperlink ref="C1740" r:id="rId1555" xr:uid="{8C3A490C-2B26-4414-83F6-D42AF26F886B}"/>
    <hyperlink ref="C1744" r:id="rId1556" xr:uid="{C2A0D45F-E451-474E-A70E-C925CE30A941}"/>
    <hyperlink ref="C1775" r:id="rId1557" xr:uid="{47499A05-D81F-4300-9821-821B641FD1C1}"/>
    <hyperlink ref="C1729" r:id="rId1558" xr:uid="{7510BAFF-265F-4A6E-92D4-E1A05F13226C}"/>
    <hyperlink ref="C1720" r:id="rId1559" xr:uid="{33B166B6-B0E5-4E8A-9F31-49479CB1245A}"/>
    <hyperlink ref="C1844" r:id="rId1560" xr:uid="{3A826DF6-0CCB-4670-BC05-83E6F0BABFBB}"/>
    <hyperlink ref="C1804" r:id="rId1561" xr:uid="{0D97629A-1EF9-4C34-9149-65998BB4C8F3}"/>
    <hyperlink ref="C1805" r:id="rId1562" xr:uid="{A54151BE-03C5-4DCE-85D0-AEDAE516AE9B}"/>
    <hyperlink ref="C1848" r:id="rId1563" xr:uid="{D9AA8A02-3B2E-40AA-9015-7AB1DD9F6B60}"/>
    <hyperlink ref="C1806" r:id="rId1564" xr:uid="{5FD848D3-70D1-41ED-AC0F-3C0EB47C7D88}"/>
    <hyperlink ref="C1807" r:id="rId1565" xr:uid="{88991A67-40F7-4650-863D-12381A32F9AC}"/>
    <hyperlink ref="C1808" r:id="rId1566" xr:uid="{667C83AE-6B7C-4B31-9B26-53D47E41C675}"/>
    <hyperlink ref="C1809" r:id="rId1567" xr:uid="{C5D73F4D-6F21-438E-B168-BCC3A3C23B64}"/>
    <hyperlink ref="C1810" r:id="rId1568" xr:uid="{20F89CAA-E00B-4083-83BC-813D103186E2}"/>
    <hyperlink ref="C1811" r:id="rId1569" xr:uid="{0296EC33-357C-49D1-86D5-36B608EFE25A}"/>
    <hyperlink ref="C1813" r:id="rId1570" xr:uid="{5495DF17-007B-480A-9CD5-349D10BC5BEB}"/>
    <hyperlink ref="C1815" r:id="rId1571" xr:uid="{864781B0-2A22-405B-8172-2207CD5C23BD}"/>
    <hyperlink ref="C1816" r:id="rId1572" xr:uid="{EA6CC0A0-8BC7-4F18-B1B9-2565F09FD92A}"/>
    <hyperlink ref="C1817" r:id="rId1573" xr:uid="{0E804BC4-D3EF-431F-AD73-B7376D829E4B}"/>
    <hyperlink ref="C1818" r:id="rId1574" xr:uid="{808B26A4-2B58-4CCF-9813-7A07C6E6F430}"/>
    <hyperlink ref="C1819" r:id="rId1575" xr:uid="{13AC3A39-8CAD-46C4-A529-34A8BE31D50E}"/>
    <hyperlink ref="C1820" r:id="rId1576" xr:uid="{2F2C1E88-FE2E-4DD4-82D2-5FC614C37878}"/>
    <hyperlink ref="C1821" r:id="rId1577" xr:uid="{BFF4A3EA-4EE4-49D1-AA36-600C41E1A69A}"/>
    <hyperlink ref="C1822" r:id="rId1578" xr:uid="{A845900C-5FB3-4E51-9000-4C7A62F41C00}"/>
    <hyperlink ref="C1823" r:id="rId1579" xr:uid="{7387B12B-EE8A-4FFB-89DF-9DEAC0F72106}"/>
    <hyperlink ref="C1824" r:id="rId1580" xr:uid="{5B075F3C-4E4E-4CEB-9B2E-2FB8DECF17B8}"/>
    <hyperlink ref="C1825" r:id="rId1581" xr:uid="{57502C77-B46B-4CF9-9D5A-C14762C848E1}"/>
    <hyperlink ref="C1826" r:id="rId1582" xr:uid="{0D59EF7B-333C-45EA-B8BC-217A501F33CC}"/>
    <hyperlink ref="C1827" r:id="rId1583" xr:uid="{7191F001-66A9-4FBC-9EE5-268C7D934D99}"/>
    <hyperlink ref="C1828" r:id="rId1584" xr:uid="{8662E56B-35D7-4B2A-B6E1-2496EB67B916}"/>
    <hyperlink ref="C1829" r:id="rId1585" xr:uid="{F9AC9340-4BA4-452B-A83F-44653BD62748}"/>
    <hyperlink ref="C1830" r:id="rId1586" xr:uid="{9D26578A-1831-44EC-8496-3EF40AD708FD}"/>
    <hyperlink ref="C1858" r:id="rId1587" xr:uid="{2768CF20-A643-4158-9259-0D963ADB03D1}"/>
    <hyperlink ref="C1831" r:id="rId1588" xr:uid="{251A44C7-3837-4C49-BFB7-998B8B2EE6C8}"/>
    <hyperlink ref="C1832" r:id="rId1589" xr:uid="{C99643B1-C009-4AE8-AFE8-AD5AD4A748A8}"/>
    <hyperlink ref="C1833" r:id="rId1590" xr:uid="{5370CCA1-5673-4A1C-891F-6B47F83C443C}"/>
    <hyperlink ref="C1834" r:id="rId1591" xr:uid="{42F4B3EC-B6D4-4429-ACD4-5DB185723B5A}"/>
    <hyperlink ref="C1835" r:id="rId1592" xr:uid="{645C3487-D723-4472-9552-466F210F047A}"/>
    <hyperlink ref="C1836" r:id="rId1593" display="https://www.dictionary.com/browse/sclero-?s=ts" xr:uid="{4FE68C0E-C650-4E97-BB78-21DDB5DFCCB9}"/>
    <hyperlink ref="C1837" r:id="rId1594" xr:uid="{E5C3A2DE-B8FD-4D8A-97C4-5ECAE93D0382}"/>
    <hyperlink ref="C1838" r:id="rId1595" xr:uid="{4906C3CE-17DF-4ADA-9BCA-301FB40DADF5}"/>
    <hyperlink ref="C1839" r:id="rId1596" xr:uid="{CD9D646A-4D8F-4E14-8634-5C92927C2F49}"/>
    <hyperlink ref="C1840" r:id="rId1597" xr:uid="{D993F311-2ECD-4A7A-A5E7-B66E71B2FDD6}"/>
    <hyperlink ref="C1841" r:id="rId1598" xr:uid="{236DDAB2-A772-4022-B598-8E031822BF6B}"/>
    <hyperlink ref="C1842" r:id="rId1599" xr:uid="{C98CF236-8E0B-4291-A0FD-BE9F4719D5E7}"/>
    <hyperlink ref="C1846" r:id="rId1600" xr:uid="{9779FA11-C520-4A0F-8828-740C2CF815FC}"/>
    <hyperlink ref="C1847" r:id="rId1601" xr:uid="{ED8BAF5A-D9AD-40D2-A3AF-94F6317ACC88}"/>
    <hyperlink ref="C1849" r:id="rId1602" xr:uid="{6576F67F-1EB0-42FB-9703-3F33718FDAAC}"/>
    <hyperlink ref="C1850" r:id="rId1603" xr:uid="{F50F4738-C0E8-4C8B-906F-512B3F0E1D86}"/>
    <hyperlink ref="C1851" r:id="rId1604" xr:uid="{1A26BED8-6D07-4730-93AA-8C3A690EF890}"/>
    <hyperlink ref="C1852" r:id="rId1605" xr:uid="{9E9A9197-5B1D-4FF6-B960-06D60FCEE991}"/>
    <hyperlink ref="C1853" r:id="rId1606" xr:uid="{2A302230-B5A7-4C9C-B048-3BF1F52BDE15}"/>
    <hyperlink ref="C1854" r:id="rId1607" xr:uid="{A665B91D-7B78-4271-9ADF-8E30817ED52A}"/>
    <hyperlink ref="C1855" r:id="rId1608" xr:uid="{50C41418-AD1F-446C-AEAE-B491E42427D5}"/>
    <hyperlink ref="C1856" r:id="rId1609" xr:uid="{CEE78F3F-19EF-4DED-8A82-53A1B14F1702}"/>
    <hyperlink ref="C1859" r:id="rId1610" xr:uid="{A8C55FB8-FAE2-44BB-8A6A-7D7BC92FF164}"/>
    <hyperlink ref="C1860" r:id="rId1611" xr:uid="{AA9FDEF9-1A77-4F17-84F7-1300824387C2}"/>
    <hyperlink ref="C1861" r:id="rId1612" xr:uid="{59A3C0FE-2DAB-4A6C-B639-51282B21470B}"/>
    <hyperlink ref="C1864" r:id="rId1613" xr:uid="{8D371C2C-D46F-4F02-9409-9E3EC82CD412}"/>
    <hyperlink ref="C1871" r:id="rId1614" xr:uid="{68DF7E0D-EF02-4D0C-AC3C-9F4285F6A6FE}"/>
    <hyperlink ref="C1866" r:id="rId1615" xr:uid="{D71CEBBF-F09B-4A12-B03F-5552377F19C0}"/>
    <hyperlink ref="C1869" r:id="rId1616" xr:uid="{56F7DE86-8C82-478E-8397-C675045D1DC7}"/>
    <hyperlink ref="C1872" r:id="rId1617" xr:uid="{49F53476-EB0B-4E78-9B2A-AB6E7D38637D}"/>
    <hyperlink ref="C1873" r:id="rId1618" xr:uid="{D72155C8-E22A-468B-9D31-491FBD695660}"/>
    <hyperlink ref="C1874" r:id="rId1619" xr:uid="{0B394C55-E1D7-4A87-B724-6C2F344CA458}"/>
    <hyperlink ref="C1876" r:id="rId1620" xr:uid="{5183EA59-76BE-4603-BB8E-13B991BE1698}"/>
    <hyperlink ref="C1877" r:id="rId1621" xr:uid="{6F9F5AA2-34A4-4056-8BA9-3B893AA22B16}"/>
    <hyperlink ref="C1881" r:id="rId1622" xr:uid="{547AEA80-4344-495D-8774-C92B89F95FDE}"/>
    <hyperlink ref="C1882" r:id="rId1623" display="https://www.dictionary.com/browse/amerce?s=t" xr:uid="{5B5CEA21-74B7-4C59-849A-9D180CA2CD6F}"/>
    <hyperlink ref="C1883" r:id="rId1624" xr:uid="{306BCC0C-2438-4608-A1F8-FB01034B6CFC}"/>
    <hyperlink ref="C1886" r:id="rId1625" xr:uid="{CA70B863-FEE3-4F28-9C15-095B8253147F}"/>
    <hyperlink ref="C1888" r:id="rId1626" xr:uid="{7ED002C9-D0BB-4052-8260-A5CA67EF920D}"/>
    <hyperlink ref="C1889" r:id="rId1627" xr:uid="{2557E036-640D-4DFF-884D-DDE0E3CE9F93}"/>
    <hyperlink ref="C1890" r:id="rId1628" xr:uid="{CBF05C06-AE47-42C9-986D-37B3B16B8455}"/>
    <hyperlink ref="C1891" r:id="rId1629" xr:uid="{3506B27F-540C-4009-9459-9E82C2C446E3}"/>
    <hyperlink ref="C1892" r:id="rId1630" xr:uid="{4D9AFD4A-0BF4-4450-838D-906975E3F3AC}"/>
    <hyperlink ref="C1893" r:id="rId1631" xr:uid="{05B5467D-C869-4694-81A2-DD0C4E00100E}"/>
    <hyperlink ref="C1897" r:id="rId1632" xr:uid="{721DAC37-5730-4F23-9221-45E36E71A3B6}"/>
    <hyperlink ref="C1898" r:id="rId1633" xr:uid="{768B55D3-FB2E-4555-AB07-503371D86B67}"/>
    <hyperlink ref="C1900" r:id="rId1634" xr:uid="{91F7F883-E743-42A7-B222-0C398F8855D4}"/>
    <hyperlink ref="C1901" r:id="rId1635" xr:uid="{B36D3D14-44A2-43D3-BA12-A2A1751B702E}"/>
    <hyperlink ref="C1896" r:id="rId1636" display="https://www.dictionary.com/browse/indigence?s=t" xr:uid="{67377F6D-986C-4F1A-97C1-C92B4541DF47}"/>
    <hyperlink ref="C1887" r:id="rId1637" xr:uid="{38E94CA9-C6EA-4802-B326-4ED75BA9D277}"/>
    <hyperlink ref="C1812" r:id="rId1638" xr:uid="{E7FB250E-7487-47B6-A309-E88510F3E80C}"/>
    <hyperlink ref="C1894" r:id="rId1639" display="https://www.dictionary.com/browse/hypothecate?s=t" xr:uid="{EAAC4C5F-8355-47EE-8646-87ACD3ED4975}"/>
    <hyperlink ref="C1865" r:id="rId1640" display="https://www.dictionary.com/browse/alkali?s=t" xr:uid="{6703CFAA-167F-427B-A48C-283E1C26E5C8}"/>
    <hyperlink ref="C1885" r:id="rId1641" display="https://www.dictionary.com/browse/arriviste?s=t" xr:uid="{474D2949-E7B4-475E-8977-5A9EDB06EE83}"/>
    <hyperlink ref="C1895" r:id="rId1642" xr:uid="{8F655D22-E0DD-4ACC-B926-663D19417F40}"/>
    <hyperlink ref="C1862" r:id="rId1643" xr:uid="{59659189-E33F-42CF-9ABA-E3369CC31E0A}"/>
    <hyperlink ref="C1868" r:id="rId1644" xr:uid="{D65278F3-840F-47A4-B51C-DAF58EFA3D60}"/>
    <hyperlink ref="C1879" r:id="rId1645" xr:uid="{060CBAA8-B329-4085-BCDD-DD4102509D55}"/>
    <hyperlink ref="C1867" r:id="rId1646" xr:uid="{081DD4AC-09EF-4BF0-9AD3-69B94D2F3928}"/>
    <hyperlink ref="C1814" r:id="rId1647" xr:uid="{AF57F3BB-87BD-4B0D-ADDE-0FC074574621}"/>
    <hyperlink ref="C1845" r:id="rId1648" xr:uid="{9C96388C-3B3F-4C83-8C53-5956C6C09724}"/>
    <hyperlink ref="C1884" r:id="rId1649" xr:uid="{31A25BA9-A24E-4681-A701-03B7C6980171}"/>
    <hyperlink ref="C1870" r:id="rId1650" xr:uid="{371661DA-B327-4F34-97C0-F0A4047C4AA1}"/>
    <hyperlink ref="C1857" r:id="rId1651" xr:uid="{C8DED03B-6EC1-44F9-BA91-DBCF73B0DE93}"/>
    <hyperlink ref="D1827" r:id="rId1652" xr:uid="{CDFF689F-581C-4677-938A-30D65E1F23DA}"/>
    <hyperlink ref="C1878" r:id="rId1653" xr:uid="{B33C07E6-6A1D-4FA3-92BB-4CC2FAF32040}"/>
    <hyperlink ref="C1875" r:id="rId1654" xr:uid="{9A0E855F-53C1-43F1-AE30-EE447ED52258}"/>
    <hyperlink ref="C1899" r:id="rId1655" xr:uid="{125B79EE-E23B-41CF-9C33-AB7C572842C3}"/>
    <hyperlink ref="C1958" r:id="rId1656" display="https://www.dictionary.com/browse/numinous?s=t" xr:uid="{CF8A382A-9098-41E1-BEA5-A140D5362881}"/>
    <hyperlink ref="C1915" r:id="rId1657" xr:uid="{23F637D8-50AF-4373-84B7-AF22E3473C34}"/>
    <hyperlink ref="C1903" r:id="rId1658" xr:uid="{52FA450F-8188-434E-BEF3-13369A21D5B5}"/>
    <hyperlink ref="C1904" r:id="rId1659" xr:uid="{B1506F66-A032-4266-865C-1680BFD3A356}"/>
    <hyperlink ref="C1905" r:id="rId1660" xr:uid="{16267099-86BE-472C-8BA4-42B43B58975F}"/>
    <hyperlink ref="C1906" r:id="rId1661" xr:uid="{B8EFE754-4817-4074-B644-B90622C18299}"/>
    <hyperlink ref="C1907" r:id="rId1662" xr:uid="{D2B3018D-A151-4F41-A913-E0A671EDEA4C}"/>
    <hyperlink ref="C1908" r:id="rId1663" xr:uid="{6A9EF84A-A6CE-4C45-88C8-A7DDC3D45472}"/>
    <hyperlink ref="C1910" r:id="rId1664" xr:uid="{F23B3C0B-BF2D-4235-8BB6-C9ECE2CED97D}"/>
    <hyperlink ref="C1911" r:id="rId1665" xr:uid="{B5C0EAE2-A91B-4B82-86E3-B37281C22D8A}"/>
    <hyperlink ref="C1912" r:id="rId1666" display="https://www.dictionary.com/browse/usance?s=t" xr:uid="{8C2AF7DE-A3B0-4BFC-ACD1-BCBD8D1BC486}"/>
    <hyperlink ref="C1913" r:id="rId1667" xr:uid="{4193F0AA-E3F3-496C-9F65-7ED7DAC58525}"/>
    <hyperlink ref="C1917" r:id="rId1668" xr:uid="{D618CCC3-2019-42D9-9BC7-043309E9197C}"/>
    <hyperlink ref="C1918" r:id="rId1669" xr:uid="{C33AA17F-5620-4AED-B320-B8E3144CD938}"/>
    <hyperlink ref="C1919" r:id="rId1670" xr:uid="{D75360C6-1883-4056-9AEB-A70A74C564AD}"/>
    <hyperlink ref="C1937" r:id="rId1671" xr:uid="{C8146CBE-3F53-41AE-9D10-86F8940A21C0}"/>
    <hyperlink ref="C1938" r:id="rId1672" xr:uid="{45B6E8C3-C12D-4194-B79F-50CD91ECE906}"/>
    <hyperlink ref="C1922" r:id="rId1673" xr:uid="{7C746EF0-C628-43DF-A115-2591577DBB23}"/>
    <hyperlink ref="C1940" r:id="rId1674" xr:uid="{B1BC9147-7AD5-450C-96B2-B7877E506E34}"/>
    <hyperlink ref="C1928" r:id="rId1675" xr:uid="{2D9089F9-9752-4A1A-B8DE-F9821247D270}"/>
    <hyperlink ref="C1929" r:id="rId1676" xr:uid="{CA1D86ED-D576-44A2-BA41-B063D0471436}"/>
    <hyperlink ref="C1930" r:id="rId1677" xr:uid="{6C0481BF-75EC-45C3-BB88-711219FF4095}"/>
    <hyperlink ref="C1941" r:id="rId1678" xr:uid="{19BB4406-C82F-43CD-957D-4BCEA1B106D4}"/>
    <hyperlink ref="C1945" r:id="rId1679" xr:uid="{7BEBAD65-1007-4643-BC35-C6BB7742012A}"/>
    <hyperlink ref="C1947" r:id="rId1680" xr:uid="{BA9A9EA6-F2D8-4F63-8E9D-5519612F5D8B}"/>
    <hyperlink ref="C1949" r:id="rId1681" display="https://www.dictionary.com/browse/faun?s=t" xr:uid="{274796EB-ACFC-454D-91A6-39C58DA66B50}"/>
    <hyperlink ref="C1951" r:id="rId1682" xr:uid="{0B4DAC89-2C12-44BC-A616-E73FE396569E}"/>
    <hyperlink ref="C1952" r:id="rId1683" xr:uid="{2DAE79A1-1D29-4FC3-A81F-CAA113DFAE09}"/>
    <hyperlink ref="C1953" r:id="rId1684" xr:uid="{3EA39A2B-9918-417C-842C-DB3490607B85}"/>
    <hyperlink ref="C1954" r:id="rId1685" xr:uid="{8F187162-A061-4C46-9DB8-47A72308716F}"/>
    <hyperlink ref="C1957" r:id="rId1686" xr:uid="{70AC0A25-917C-4DE6-9F7C-EBDFCA79018A}"/>
    <hyperlink ref="C1960" r:id="rId1687" xr:uid="{C7698D75-A8C5-4082-9E09-E0596561A2FA}"/>
    <hyperlink ref="C1961" r:id="rId1688" display="https://www.dictionary.com/browse/portia?s=t" xr:uid="{ABDB63D9-F412-4E82-891B-AC394101C4D1}"/>
    <hyperlink ref="C1962" r:id="rId1689" xr:uid="{DDCC3A69-4103-4B0F-BCB4-6AAD2BFDF43C}"/>
    <hyperlink ref="C1963" r:id="rId1690" xr:uid="{67A6A621-777C-4B4D-BECA-4E47D9752A55}"/>
    <hyperlink ref="C1965" r:id="rId1691" xr:uid="{5CB8B108-441F-42E9-8594-173751A35D7C}"/>
    <hyperlink ref="C1966" r:id="rId1692" xr:uid="{E22C7E40-8C8A-4250-AFD6-1B6B6DA2F128}"/>
    <hyperlink ref="C1967" r:id="rId1693" xr:uid="{63F5D510-4BC4-4EE3-A243-95FCA87EFFB3}"/>
    <hyperlink ref="C1969" r:id="rId1694" xr:uid="{F1FD9D41-3545-4B2B-BC28-CBC503719066}"/>
    <hyperlink ref="C1970" r:id="rId1695" xr:uid="{A45271E4-0842-416F-8584-2C28CFE19B7F}"/>
    <hyperlink ref="C1974" r:id="rId1696" xr:uid="{D8104E34-F9BC-4103-8AF2-616E118D0CC5}"/>
    <hyperlink ref="C1975" r:id="rId1697" xr:uid="{AA991F3D-9C27-4A09-BEEE-AB3BCA4449C0}"/>
    <hyperlink ref="C1976" r:id="rId1698" xr:uid="{D05D1992-9916-4252-91E4-5CDFFBCBF904}"/>
    <hyperlink ref="C1980" r:id="rId1699" xr:uid="{D9D45FD7-42F3-4489-BCBF-F1A7D3FB5C3C}"/>
    <hyperlink ref="C1979" r:id="rId1700" display="https://www.dictionary.com/browse/alee?s=t" xr:uid="{0B782350-1EF9-42F2-A0AB-F0DAD32F7BEF}"/>
    <hyperlink ref="C1981" r:id="rId1701" xr:uid="{2B462D99-7B3C-46F2-98A9-6E7102AE24A9}"/>
    <hyperlink ref="C1982" r:id="rId1702" xr:uid="{5545E543-92CB-4A1C-BE3B-580D372C3D8A}"/>
    <hyperlink ref="C1984" r:id="rId1703" xr:uid="{35E65F38-AAD7-48B8-B74D-040210CDEA87}"/>
    <hyperlink ref="C1986" r:id="rId1704" xr:uid="{D419E76D-61A0-4D53-B6C0-43862BD2FE11}"/>
    <hyperlink ref="C1987" r:id="rId1705" xr:uid="{40BAD7A6-1E79-44F3-8689-489416A31090}"/>
    <hyperlink ref="C1988" r:id="rId1706" xr:uid="{F45D1072-F165-472F-A948-1498682BD086}"/>
    <hyperlink ref="C1990" r:id="rId1707" xr:uid="{C30E234B-819D-4DD4-AAE7-DB3309CFAB06}"/>
    <hyperlink ref="C1992" r:id="rId1708" xr:uid="{ABAC1314-709C-4FB5-9181-0DB4D73E6394}"/>
    <hyperlink ref="C1993" r:id="rId1709" xr:uid="{03F0FD74-1CC8-4B6A-8E5D-8201B8912BAB}"/>
    <hyperlink ref="C1998" r:id="rId1710" xr:uid="{A9BDDBE1-D58A-494E-8005-0C6CE72E8606}"/>
    <hyperlink ref="C1996" r:id="rId1711" xr:uid="{46008BFF-98D3-47E9-B881-68A70169FB58}"/>
    <hyperlink ref="C2000" r:id="rId1712" xr:uid="{D27E7A88-9F11-4CC9-A0CA-6EB496D1A95B}"/>
    <hyperlink ref="C1972" r:id="rId1713" xr:uid="{9A32C9E3-9740-4424-8C5C-76EC2E1E8C0F}"/>
    <hyperlink ref="C1944" r:id="rId1714" xr:uid="{943FB33D-88FE-43BC-938D-3FAA7C52A13F}"/>
    <hyperlink ref="C1955" r:id="rId1715" xr:uid="{3E44DB80-5D87-4F27-972D-D4898737DF9E}"/>
    <hyperlink ref="C1950" r:id="rId1716" display="https://www.dictionary.com/browse/faustian?s=t" xr:uid="{5121A663-8088-453F-9C83-3FBE35C609B8}"/>
    <hyperlink ref="C1964" r:id="rId1717" display="https://www.dictionary.com/browse/talisman?s=t" xr:uid="{6248C531-008D-4BFC-848D-321F89DBE33C}"/>
    <hyperlink ref="C1932" r:id="rId1718" xr:uid="{320CCCAF-A3DA-4B9F-BB36-E8F083C86DE9}"/>
    <hyperlink ref="C1942" r:id="rId1719" xr:uid="{8A18825F-6B85-4EF6-87E7-27F9C5EDB424}"/>
    <hyperlink ref="C1973" r:id="rId1720" display="https://www.dictionary.com/browse/euphemism?s=t" xr:uid="{B0E34050-23E2-4714-988D-B079AB2BD91B}"/>
    <hyperlink ref="C1983" r:id="rId1721" xr:uid="{2C67F3D3-552C-4E6C-864E-C174512B34E0}"/>
    <hyperlink ref="C1971" r:id="rId1722" xr:uid="{162CBA99-6F22-4539-B3AA-C46019798AF9}"/>
    <hyperlink ref="C1925" r:id="rId1723" xr:uid="{910928CE-1A69-4549-BF8B-C5CB0F519E24}"/>
    <hyperlink ref="C1926" r:id="rId1724" xr:uid="{1F2113FC-298D-465C-A8D9-58FA1C75C1D3}"/>
    <hyperlink ref="C1934" r:id="rId1725" xr:uid="{12AA8123-D8ED-4A95-B5B9-E4E781952C3B}"/>
    <hyperlink ref="C1931" r:id="rId1726" xr:uid="{1403082F-3521-4C8B-9DF7-5D61D7421933}"/>
    <hyperlink ref="C1916" r:id="rId1727" xr:uid="{86B6581E-C8F6-4F33-ABF0-FBD2F4208628}"/>
    <hyperlink ref="C1995" r:id="rId1728" xr:uid="{E7501A09-E147-41C2-BA6E-B90D00AC986B}"/>
    <hyperlink ref="C1939" r:id="rId1729" xr:uid="{4670B7F7-EDF4-40DC-9145-0E81033AE9B4}"/>
    <hyperlink ref="C1978" r:id="rId1730" xr:uid="{D2649EAD-C71C-480C-A8F4-E65253CBB933}"/>
    <hyperlink ref="C1935" r:id="rId1731" xr:uid="{4F46A991-D049-4447-AA77-391C62F9E4E4}"/>
    <hyperlink ref="C1924" r:id="rId1732" xr:uid="{7C8976CC-58C3-42F3-AC45-C96884247DE4}"/>
    <hyperlink ref="C1921" r:id="rId1733" xr:uid="{7856F675-C2DC-4A95-87C7-C39AB81A5205}"/>
    <hyperlink ref="C1920" r:id="rId1734" xr:uid="{063E2539-4F1A-45A4-B385-A8C86589AB4F}"/>
    <hyperlink ref="C1909" r:id="rId1735" xr:uid="{BAE8B6F9-9A85-460C-BC64-B65BAAFC1761}"/>
    <hyperlink ref="C1985" r:id="rId1736" xr:uid="{62C7519A-9AD4-4D65-822A-09CBCD0A031E}"/>
    <hyperlink ref="C1933" r:id="rId1737" xr:uid="{32D30C99-2D81-497E-89B5-2FA41E9498E6}"/>
    <hyperlink ref="C1927" r:id="rId1738" xr:uid="{128D1F52-4D69-47E1-B01C-A400E022C92E}"/>
    <hyperlink ref="C1956" r:id="rId1739" xr:uid="{B454C20F-7D2E-402D-820A-7294169E7A90}"/>
    <hyperlink ref="C1997" r:id="rId1740" xr:uid="{8D32E200-C0D8-44A9-89C5-8425170659C0}"/>
    <hyperlink ref="C1948" r:id="rId1741" xr:uid="{65854191-A7E4-446C-8B4C-EA60658FA5F4}"/>
    <hyperlink ref="C1994" r:id="rId1742" xr:uid="{610B3A36-2FFD-41EA-9616-236601C43BE1}"/>
    <hyperlink ref="C1989" r:id="rId1743" xr:uid="{6E060C55-EE22-4933-A2F8-F1B7FAE50D60}"/>
    <hyperlink ref="C1923" r:id="rId1744" xr:uid="{FF62C44A-C2C0-4005-B7EC-058C024A0185}"/>
    <hyperlink ref="C1991" r:id="rId1745" xr:uid="{814BA356-1B19-48A1-BF49-DE8EB5C92D58}"/>
    <hyperlink ref="C2027" r:id="rId1746" xr:uid="{6766D789-669A-4525-9EFA-A0171F4C2E46}"/>
    <hyperlink ref="C2038" r:id="rId1747" xr:uid="{5BC41E57-F770-4CEB-A7ED-5CBAED19D1C1}"/>
    <hyperlink ref="C2078" r:id="rId1748" xr:uid="{DF7AB3C1-8D4D-4EF4-8489-230066CD3874}"/>
    <hyperlink ref="C2012" r:id="rId1749" display="https://www.dictionary.com/browse/anchorite?s=t" xr:uid="{65BFBAB7-FB00-4E13-8B07-ACF4F9458678}"/>
    <hyperlink ref="C2082" r:id="rId1750" display="https://www.dictionary.com/browse/austral?s=t" xr:uid="{7807D972-62DB-4C7C-B590-C7AA5595B0BE}"/>
    <hyperlink ref="C2085" r:id="rId1751" display="https://www.dictionary.com/browse/boreal?s=t" xr:uid="{BDCEB37D-B1F2-4354-9E9A-C38116E25EEC}"/>
    <hyperlink ref="C2090" r:id="rId1752" display="https://www.dictionary.com/browse/enclave?s=t" xr:uid="{BFE5E3E8-FD9C-4F93-ADA0-8888B34E9985}"/>
    <hyperlink ref="C2001" r:id="rId1753" xr:uid="{23C407CE-12DB-4BBB-B203-FF9B52F9C142}"/>
    <hyperlink ref="C2003" r:id="rId1754" xr:uid="{FF5124EA-5048-4A11-8E17-98FD02FFA3F5}"/>
    <hyperlink ref="C2005" r:id="rId1755" xr:uid="{D6C14C8B-1A51-43AA-8FF0-235F97A41456}"/>
    <hyperlink ref="C2008" r:id="rId1756" xr:uid="{33D2556C-3E4C-4EFB-93FF-5E6E3EE8A74C}"/>
    <hyperlink ref="C2009" r:id="rId1757" xr:uid="{B7DBB343-EDA8-4D54-A428-3E4F5A11800E}"/>
    <hyperlink ref="C2010" r:id="rId1758" xr:uid="{6FA98C56-2974-460F-AA66-F9BE2153A013}"/>
    <hyperlink ref="C2016" r:id="rId1759" xr:uid="{B1B6A27E-6A33-41EE-8AED-4A77F1724A39}"/>
    <hyperlink ref="C2018" r:id="rId1760" xr:uid="{D8BBB38C-9889-464C-B2B6-4BDB86597340}"/>
    <hyperlink ref="C2020" r:id="rId1761" xr:uid="{D52EE47B-1073-4A3B-8071-AAAA48885109}"/>
    <hyperlink ref="C2023" r:id="rId1762" xr:uid="{27759158-932E-4D99-B079-AB430BAFF83F}"/>
    <hyperlink ref="C2025" r:id="rId1763" xr:uid="{BFED3C76-4810-4CB2-B054-7FAC21E86DB9}"/>
    <hyperlink ref="C2032" r:id="rId1764" xr:uid="{1B7A6A82-7F57-420F-A3B3-7C1AA9D66D45}"/>
    <hyperlink ref="C2033" r:id="rId1765" xr:uid="{C8C2C094-A0E9-4A5F-B4C0-E5C30171DDE9}"/>
    <hyperlink ref="C2034" r:id="rId1766" xr:uid="{26A149E4-0B6C-43A1-BD64-FC24DD5E8AF4}"/>
    <hyperlink ref="C2036" r:id="rId1767" xr:uid="{701C2712-9A3A-444B-A4C6-ACFB9F464EB9}"/>
    <hyperlink ref="C2037" r:id="rId1768" xr:uid="{A00C2357-5530-49B5-9249-643DFC421288}"/>
    <hyperlink ref="C2046" r:id="rId1769" xr:uid="{A4BE92FA-F0DE-4444-A8DB-1EAB99FC4636}"/>
    <hyperlink ref="C2048" r:id="rId1770" xr:uid="{DA6A8632-061E-4E30-ABA5-F9E4E7EC4B5B}"/>
    <hyperlink ref="C2056" r:id="rId1771" xr:uid="{DE6314E4-1C80-4D28-8229-0FD4EFD77689}"/>
    <hyperlink ref="C2057" r:id="rId1772" xr:uid="{B103880B-8C85-4FFA-B14F-6F26C7A5E83A}"/>
    <hyperlink ref="C2059" r:id="rId1773" xr:uid="{802DF2C9-A3A8-42B2-9C3C-AFC78BDE60B7}"/>
    <hyperlink ref="C2060" r:id="rId1774" xr:uid="{ED58E797-0FF0-4161-B26E-EA62E9A7F2BC}"/>
    <hyperlink ref="C2073" r:id="rId1775" xr:uid="{A8F70CA2-F6E3-47A9-9DC0-BEF74BD07A61}"/>
    <hyperlink ref="C2074" r:id="rId1776" xr:uid="{53A7016B-0EB3-474A-BDC1-F066A3509ACD}"/>
    <hyperlink ref="C2075" r:id="rId1777" xr:uid="{674F6B85-635C-40DE-8F3E-78F82C12E42A}"/>
    <hyperlink ref="C2077" r:id="rId1778" xr:uid="{42E90DA7-DA74-474A-B914-9F0A1F541280}"/>
    <hyperlink ref="C2079" r:id="rId1779" xr:uid="{CAA7E827-6F58-4231-8F29-8FB9F2A4DDDF}"/>
    <hyperlink ref="C2080" r:id="rId1780" xr:uid="{B36AB903-C411-4E25-800A-647F0BDF109C}"/>
    <hyperlink ref="C2081" r:id="rId1781" xr:uid="{8128C415-7327-47A1-82C2-EF149350B343}"/>
    <hyperlink ref="C2083" r:id="rId1782" xr:uid="{DB572572-A72E-454E-BADF-5DB25379585C}"/>
    <hyperlink ref="C2086" r:id="rId1783" xr:uid="{2D1B992D-38C3-441B-A47B-C2B3F388CFD3}"/>
    <hyperlink ref="C2087" r:id="rId1784" xr:uid="{8E0CB13F-A15E-4195-97B4-35CA043EDFF3}"/>
    <hyperlink ref="C2088" r:id="rId1785" xr:uid="{417F69ED-8713-47F4-B6D3-574EC08D5E99}"/>
    <hyperlink ref="C2089" r:id="rId1786" xr:uid="{1104719B-72D3-4544-B659-50D8BD520F2F}"/>
    <hyperlink ref="C2091" r:id="rId1787" xr:uid="{B7A63765-48E7-42AD-A081-0F6D603F0EC1}"/>
    <hyperlink ref="C2092" r:id="rId1788" xr:uid="{C44CB352-3F79-4371-B195-63A1C48D235D}"/>
    <hyperlink ref="C2093" r:id="rId1789" xr:uid="{9F092427-9FC4-4CE4-A3F2-4474E4DAD19C}"/>
    <hyperlink ref="C2094" r:id="rId1790" xr:uid="{B1723E79-D31F-47F5-B13C-4C2D85221A6D}"/>
    <hyperlink ref="C2095" r:id="rId1791" xr:uid="{9C9EDA2B-703F-4954-80D7-C499096C6089}"/>
    <hyperlink ref="C2096" r:id="rId1792" xr:uid="{858D8C6A-21B6-47BC-8C9A-D03B5CC9B9D4}"/>
    <hyperlink ref="C2098" r:id="rId1793" xr:uid="{3DBCAFBB-6013-425D-9805-AB0DE5053493}"/>
    <hyperlink ref="C2099" r:id="rId1794" xr:uid="{D3439EA3-CF56-4E7B-A786-DF402FBF5067}"/>
    <hyperlink ref="C2100" r:id="rId1795" xr:uid="{CF882F5E-E792-48FB-A370-C0B7C27B65F4}"/>
    <hyperlink ref="C2014" r:id="rId1796" xr:uid="{03F85D36-0478-44BB-9349-8012BDB7B19C}"/>
    <hyperlink ref="C2021" r:id="rId1797" xr:uid="{E119009B-17E7-4C93-892C-152E0CA215AA}"/>
    <hyperlink ref="C2044" r:id="rId1798" xr:uid="{E4354EEA-9962-4E72-8B36-E9CB5869D57A}"/>
    <hyperlink ref="C2047" r:id="rId1799" xr:uid="{680C5DDE-BC1F-4B3F-84EC-8F1D5B3A88DF}"/>
    <hyperlink ref="C2019" r:id="rId1800" xr:uid="{DB130EFC-021B-405D-8865-F8B1E3DFD853}"/>
    <hyperlink ref="C2084" r:id="rId1801" display="https://www.dictionary.com/browse/bevel?s=t" xr:uid="{89B79B89-B1AD-4B3E-9AF0-14B327733C51}"/>
    <hyperlink ref="C2028" r:id="rId1802" xr:uid="{68B69DFD-D622-4CEF-A6E5-D6FD67BC9F5E}"/>
    <hyperlink ref="C2045" r:id="rId1803" xr:uid="{2A74C72C-35CE-4B5C-8C4D-49A51AAE1669}"/>
    <hyperlink ref="C2053" r:id="rId1804" display="https://www.dictionary.com/browse/empiricism?s=t" xr:uid="{FA29D29C-9189-41D8-B51D-D5686E71E388}"/>
    <hyperlink ref="C2017" r:id="rId1805" display="https://www.dictionary.com/browse/dilettante?s=t" xr:uid="{7653FD34-2660-402E-A0DA-61C0BF17E7CD}"/>
    <hyperlink ref="C2026" r:id="rId1806" xr:uid="{483F2F56-2C0C-40CC-9428-0EC82F4FFBCA}"/>
    <hyperlink ref="C2041" r:id="rId1807" xr:uid="{90A94CF4-3C4B-47C1-A408-0EBB275492C8}"/>
    <hyperlink ref="C2055" r:id="rId1808" xr:uid="{FAFD3C6B-61D1-4469-8D18-08E47400E919}"/>
    <hyperlink ref="C2052" r:id="rId1809" xr:uid="{F8367B3C-7750-4252-84EC-CF257A7536F0}"/>
    <hyperlink ref="C2054" r:id="rId1810" xr:uid="{5A316C45-9E54-490F-B976-41CD6426ABB6}"/>
    <hyperlink ref="C2043" r:id="rId1811" xr:uid="{BF5C6C09-19E9-4995-A8AF-06F8CAE802F0}"/>
    <hyperlink ref="C2042" r:id="rId1812" xr:uid="{D510F6D5-F263-4D7F-BA1E-26579B036525}"/>
    <hyperlink ref="C2022" r:id="rId1813" xr:uid="{67070DD6-B9B2-4449-B18E-F37A9BDC8E7F}"/>
    <hyperlink ref="C2064" r:id="rId1814" xr:uid="{06BBAC3F-45A1-417A-8145-C4B96BA7DA03}"/>
    <hyperlink ref="C2070" r:id="rId1815" xr:uid="{7BED9A9C-1384-4D51-9C8B-46D9E6B4DD85}"/>
    <hyperlink ref="C2065" r:id="rId1816" xr:uid="{91D7E1F2-0C03-4EB6-96D0-F940674B8F9A}"/>
    <hyperlink ref="C2063" r:id="rId1817" xr:uid="{ED05EE37-493A-4EF9-AA86-AE7E43C25D78}"/>
    <hyperlink ref="C2071" r:id="rId1818" xr:uid="{48DB9EEB-BA96-4AB7-A090-5E3ABBD78D8F}"/>
    <hyperlink ref="C2066" r:id="rId1819" xr:uid="{5CA55B96-AFD9-43C0-913F-2D6310F1BEB1}"/>
    <hyperlink ref="C2040" r:id="rId1820" xr:uid="{158C5274-A2CA-43FB-BFBF-0805FB799154}"/>
    <hyperlink ref="C2024" r:id="rId1821" xr:uid="{17C245B3-9CEE-4ADB-8B59-964094FA8522}"/>
    <hyperlink ref="C2061" r:id="rId1822" xr:uid="{1BABE968-423D-4E28-898B-C02CA97D79EE}"/>
    <hyperlink ref="C2069" r:id="rId1823" xr:uid="{719EE1A5-CF9B-4D20-B6FC-411AC31DD366}"/>
    <hyperlink ref="D2065" r:id="rId1824" xr:uid="{F1502DDE-1E2E-4675-BA75-CE34E7785A0A}"/>
    <hyperlink ref="C2007" r:id="rId1825" xr:uid="{82B16A78-957E-4CAB-B426-D31F3874D451}"/>
    <hyperlink ref="C2030" r:id="rId1826" xr:uid="{CAF3CFCB-4B3D-43E6-A2D8-DF33E20B9707}"/>
    <hyperlink ref="C2067" r:id="rId1827" xr:uid="{0F346835-72B9-49E4-B6FB-AF009EAB3C29}"/>
    <hyperlink ref="C2097" r:id="rId1828" xr:uid="{BEFA7755-C553-451B-A81D-38ED1F4F3771}"/>
    <hyperlink ref="D2067" r:id="rId1829" xr:uid="{C9BA67E0-C4BF-43B0-8000-06B795C5C41E}"/>
    <hyperlink ref="D2069" r:id="rId1830" xr:uid="{8D026048-6924-4E65-9B88-0AC6E4E82C66}"/>
    <hyperlink ref="C2051" r:id="rId1831" xr:uid="{74D1CEFB-BAA4-4445-9429-17658EF44131}"/>
    <hyperlink ref="C2068" r:id="rId1832" xr:uid="{9F2EF2A9-8040-4174-9C64-5633C6822DE4}"/>
    <hyperlink ref="D2048" r:id="rId1833" xr:uid="{1693F21E-2891-464A-B513-3A037B6A3028}"/>
    <hyperlink ref="C2006" r:id="rId1834" xr:uid="{38CD9F34-2235-4C09-BDDC-F4FD1C78AF12}"/>
    <hyperlink ref="C2004" r:id="rId1835" xr:uid="{B864040D-3C1D-4002-87D2-AB5D3E1B4E42}"/>
    <hyperlink ref="C2031" r:id="rId1836" xr:uid="{77078CCE-56C1-4D6C-9985-BC7E52C15A4D}"/>
    <hyperlink ref="C2050" r:id="rId1837" xr:uid="{F84936A7-4E1E-4D8A-AC30-0B96BF917007}"/>
    <hyperlink ref="C2013" r:id="rId1838" xr:uid="{9F0FE8C5-A92E-465C-8E1B-1710DA86F113}"/>
    <hyperlink ref="C2015" r:id="rId1839" xr:uid="{33278849-7F86-4A07-811B-52FBC5B0745E}"/>
    <hyperlink ref="C2029" r:id="rId1840" xr:uid="{E6849FFB-93D5-4D46-8E4D-16F4392D3CBE}"/>
    <hyperlink ref="C2035" r:id="rId1841" xr:uid="{3CF7282A-13AD-465C-A0DD-224CF398885B}"/>
    <hyperlink ref="C2126" r:id="rId1842" xr:uid="{81B55AB5-0A47-43E7-8A37-21845FDC6868}"/>
    <hyperlink ref="C2178" r:id="rId1843" xr:uid="{9DCE5213-C3F2-4CE5-963B-EB7E794B04B8}"/>
    <hyperlink ref="C2198" r:id="rId1844" display="https://www.dictionary.com/browse/ensconce?s=t" xr:uid="{75E92363-A633-4891-87B4-CA03A2802521}"/>
    <hyperlink ref="C2101" r:id="rId1845" xr:uid="{9B00EF76-A499-48FB-B369-44AEAC970050}"/>
    <hyperlink ref="C2120" r:id="rId1846" xr:uid="{E58D7FAD-9C14-4F57-BCB8-F4416AE6A52F}"/>
    <hyperlink ref="C2121" r:id="rId1847" xr:uid="{DB158DD2-F16A-4D51-B534-7F8F1968B657}"/>
    <hyperlink ref="C2122" r:id="rId1848" xr:uid="{7C925EF4-E6AA-44A5-AA4B-678C0B8A3ED2}"/>
    <hyperlink ref="C2123" r:id="rId1849" xr:uid="{458B163A-53CF-472A-A7D9-1E000B26F703}"/>
    <hyperlink ref="C2124" r:id="rId1850" xr:uid="{E7EC0639-D8A4-41E6-BB1B-3906776727F4}"/>
    <hyperlink ref="C2128" r:id="rId1851" xr:uid="{0875D899-CD7C-470F-A928-E78A2C94EBEE}"/>
    <hyperlink ref="C2130" r:id="rId1852" xr:uid="{98804CC1-46C5-4F88-94D6-4C6B20E973FA}"/>
    <hyperlink ref="C2131" r:id="rId1853" xr:uid="{DBAA9728-CD4F-43F4-B6D4-FD91FAA29B2B}"/>
    <hyperlink ref="C2133" r:id="rId1854" xr:uid="{6D02AE1A-1F22-4261-86F3-62A05508BFA9}"/>
    <hyperlink ref="C2135" r:id="rId1855" xr:uid="{756E27F7-B058-408F-AA8F-72D9F8D08A8B}"/>
    <hyperlink ref="C2137" r:id="rId1856" xr:uid="{AE10201F-7E21-4D8F-A18C-A7BB7C02E645}"/>
    <hyperlink ref="C2138" r:id="rId1857" xr:uid="{1AEAC710-AD1B-43F5-B9AC-4F097C33F229}"/>
    <hyperlink ref="C2139" r:id="rId1858" xr:uid="{3D9A6E57-11EF-4DEE-8836-61A8CD12B793}"/>
    <hyperlink ref="C2140" r:id="rId1859" xr:uid="{F1B94E04-8458-4756-A24A-486DE1708B65}"/>
    <hyperlink ref="C2141" r:id="rId1860" xr:uid="{8F55CFBD-90C8-4E3B-9A55-6A0D3F914750}"/>
    <hyperlink ref="C2142" r:id="rId1861" xr:uid="{EE1AA600-98EE-458F-BDB4-C06993B7AFE3}"/>
    <hyperlink ref="C2143" r:id="rId1862" xr:uid="{3F9DF8E0-B2C7-4FAB-B067-11BE9A3C17BF}"/>
    <hyperlink ref="C2144" r:id="rId1863" xr:uid="{28A968CC-1EA0-46AA-8898-51A622980102}"/>
    <hyperlink ref="C2145" r:id="rId1864" xr:uid="{F1D30EF4-1EEE-449C-A551-2C69576F5DE1}"/>
    <hyperlink ref="C2146" r:id="rId1865" xr:uid="{B4D1F31D-65D7-4494-81E3-ECB98E8A6071}"/>
    <hyperlink ref="C2147" r:id="rId1866" xr:uid="{7BC8CE4A-BD7B-4AA2-9FF2-71D0BC9AF5BD}"/>
    <hyperlink ref="C2148" r:id="rId1867" display="https://www.dictionary.com/browse/polity?s=t" xr:uid="{95B0F2AC-7ABF-45F9-B6D9-E80F8022CFF3}"/>
    <hyperlink ref="C2149" r:id="rId1868" xr:uid="{B24F70E1-F455-4998-9236-E30130C242E8}"/>
    <hyperlink ref="C2151" r:id="rId1869" xr:uid="{EBE72820-C603-425F-B12A-BCEA07B4D3C3}"/>
    <hyperlink ref="C2153" r:id="rId1870" xr:uid="{3D7E0A8A-2F16-466F-8E9B-B151FBFC46DE}"/>
    <hyperlink ref="C2157" r:id="rId1871" xr:uid="{5741C22F-DA97-489C-A245-F9B9B617679D}"/>
    <hyperlink ref="C2158" r:id="rId1872" xr:uid="{708BD709-B00A-4B87-8824-44483E4113F1}"/>
    <hyperlink ref="C2159" r:id="rId1873" xr:uid="{2242B285-E3F5-4FED-8856-170292F10533}"/>
    <hyperlink ref="C2162" r:id="rId1874" xr:uid="{C93A1496-16AC-4EAF-B63E-F5A1F289326E}"/>
    <hyperlink ref="C2165" r:id="rId1875" xr:uid="{250C2402-8CB4-4D94-8416-5CCBDB7E13BF}"/>
    <hyperlink ref="C2166" r:id="rId1876" xr:uid="{CF5B5CB7-3782-4978-8038-2B2203715B48}"/>
    <hyperlink ref="C2167" r:id="rId1877" xr:uid="{7B8A4FA9-56CA-43EC-99D2-5F18454A5C03}"/>
    <hyperlink ref="C2169" r:id="rId1878" xr:uid="{DC465E6A-84F9-4A06-9A85-BA0D4186D8DE}"/>
    <hyperlink ref="C2170" r:id="rId1879" xr:uid="{88976167-4AF2-4E38-8AD3-5651B9E78C21}"/>
    <hyperlink ref="C2171" r:id="rId1880" xr:uid="{B5011060-E59E-4173-8655-A460E038C0DB}"/>
    <hyperlink ref="C2172" r:id="rId1881" xr:uid="{627F7DEC-BEBA-4B71-AA85-077598DCDBDC}"/>
    <hyperlink ref="C2173" r:id="rId1882" xr:uid="{32A7891D-8DB0-40EF-AE6D-00836A9D041B}"/>
    <hyperlink ref="C2174" r:id="rId1883" xr:uid="{484832B4-318D-4176-AA93-25DE399ADCCA}"/>
    <hyperlink ref="C2175" r:id="rId1884" xr:uid="{EBECE6BD-9894-457D-B37F-B66C9FB2C3BF}"/>
    <hyperlink ref="C2176" r:id="rId1885" xr:uid="{79D7374F-987E-431D-84D2-48C58B929C03}"/>
    <hyperlink ref="C2177" r:id="rId1886" xr:uid="{061F62EE-34B1-4193-B6D7-88217CBE48B0}"/>
    <hyperlink ref="C2180" r:id="rId1887" xr:uid="{44EB248A-B1D9-43FA-A055-EF7450101E23}"/>
    <hyperlink ref="C2183" r:id="rId1888" xr:uid="{9A87653E-A551-4FDB-A913-B69DEA51FB7F}"/>
    <hyperlink ref="C2185" r:id="rId1889" xr:uid="{01CF7F90-20AB-46C3-AEC0-C024044EB35A}"/>
    <hyperlink ref="C2186" r:id="rId1890" xr:uid="{6AC7D5EF-8ABA-4909-88F8-198108A93F9F}"/>
    <hyperlink ref="C2188" r:id="rId1891" xr:uid="{12700CEC-4F5A-4FDE-A11B-08ECD3B25018}"/>
    <hyperlink ref="C2189" r:id="rId1892" xr:uid="{BD810AAF-FCBB-4C9D-B476-9CC88D850558}"/>
    <hyperlink ref="C2190" r:id="rId1893" xr:uid="{8A37602C-6C76-4D64-8F55-97FD4D74EFAB}"/>
    <hyperlink ref="C2191" r:id="rId1894" xr:uid="{9BA17079-6482-458B-BB40-E3A96735E6E8}"/>
    <hyperlink ref="C2192" r:id="rId1895" xr:uid="{F70B23BB-CB95-4F34-B657-1BF30A9D9A3B}"/>
    <hyperlink ref="C2193" r:id="rId1896" xr:uid="{BCAB0B11-144B-4CBE-B0B5-A0D9EEA7F4F6}"/>
    <hyperlink ref="C2194" r:id="rId1897" xr:uid="{175716E7-F42E-465F-8A1C-AC4F499A8C89}"/>
    <hyperlink ref="C2195" r:id="rId1898" xr:uid="{62E68320-4399-4C86-8BB5-B365FB5D438F}"/>
    <hyperlink ref="C2197" r:id="rId1899" xr:uid="{23AE6B54-8A59-4F16-9E6A-AE19E7CF4687}"/>
    <hyperlink ref="C2119" r:id="rId1900" xr:uid="{88B5675E-2A45-4D73-98BF-6F2E6F15961F}"/>
    <hyperlink ref="C2181" r:id="rId1901" display="https://www.dictionary.com/browse/apocalyptic?s=t" xr:uid="{3F4FE3B9-FBFC-4F8D-A933-4DBDFA51FB86}"/>
    <hyperlink ref="C2182" r:id="rId1902" display="https://www.dictionary.com/browse/augur?s=t" xr:uid="{25D41DD7-6AC0-4360-92E6-EA368EBC9E5E}"/>
    <hyperlink ref="C2113" r:id="rId1903" xr:uid="{80410435-07B7-46CE-AA38-070D46B4056B}"/>
    <hyperlink ref="C2152" r:id="rId1904" xr:uid="{5C8F542B-3371-4F3A-B784-B3083165FC9B}"/>
    <hyperlink ref="C2110" r:id="rId1905" display="https://www.dictionary.com/browse/frond?s=t" xr:uid="{A04FA719-7D69-469F-9FE3-5887EABEC856}"/>
    <hyperlink ref="C2164" r:id="rId1906" display="https://www.dictionary.com/browse/conducive?s=t" xr:uid="{577CF8FD-7438-4B77-9036-29B1AC832C2E}"/>
    <hyperlink ref="C2105" r:id="rId1907" display="https://www.dictionary.com/browse/bough?s=t" xr:uid="{35109CCF-3890-4FFF-AD06-8FC6D9AB51C6}"/>
    <hyperlink ref="C2161" r:id="rId1908" display="https://www.dictionary.com/browse/hagiography?s=t" xr:uid="{9F47314E-368C-437D-9F97-D1C938018E29}"/>
    <hyperlink ref="C2134" r:id="rId1909" display="https://www.dictionary.com/browse/disaffected?s=t" xr:uid="{CEFE09E5-ACEB-4342-B8D0-B799E395C80B}"/>
    <hyperlink ref="C2111" r:id="rId1910" xr:uid="{DEF756D7-3EFD-4C74-9936-4AFF5CA216A1}"/>
    <hyperlink ref="C2115" r:id="rId1911" xr:uid="{AD9CC85C-E8CB-4029-A55E-6FC0DFEEC63E}"/>
    <hyperlink ref="C2117" r:id="rId1912" xr:uid="{145339C0-C195-408E-84D1-8B62DAF78E0B}"/>
    <hyperlink ref="C2127" r:id="rId1913" xr:uid="{51E65009-6A4A-44C8-B017-9D7EB0D0574F}"/>
    <hyperlink ref="C2108" r:id="rId1914" xr:uid="{E4AB1691-88EF-409D-B128-C4B2CCF9438E}"/>
    <hyperlink ref="C2136" r:id="rId1915" xr:uid="{F163654F-A3FB-4100-890B-AC81C892CEC6}"/>
    <hyperlink ref="C2187" r:id="rId1916" xr:uid="{D98BD059-EA25-42E6-A95A-AA07C0A408A9}"/>
    <hyperlink ref="C2107" r:id="rId1917" xr:uid="{48266DB6-4B79-4D5F-872A-CA35ED5F23C1}"/>
    <hyperlink ref="C2103" r:id="rId1918" xr:uid="{70A0AB49-E6A0-44C3-BCB9-74C43B6A164E}"/>
    <hyperlink ref="C2184" r:id="rId1919" xr:uid="{431B1C6F-F262-485A-9BB9-AAF16327909B}"/>
    <hyperlink ref="C2109" r:id="rId1920" xr:uid="{B66B0295-F34D-4033-B6D4-CE02D2DA8C3A}"/>
    <hyperlink ref="C2125" r:id="rId1921" xr:uid="{738512F1-E958-48E6-97EE-A0DC99483FB2}"/>
    <hyperlink ref="C2118" r:id="rId1922" xr:uid="{53D4E135-588F-4AA1-9FE2-7955255CD6B0}"/>
    <hyperlink ref="C2104" r:id="rId1923" xr:uid="{B3CC1995-CF79-45D0-AA02-AA40EF2FC4D6}"/>
    <hyperlink ref="C2150" r:id="rId1924" xr:uid="{4EE45CE2-FA5E-4539-878D-145FADFF30DC}"/>
    <hyperlink ref="C2155" r:id="rId1925" xr:uid="{B3C5E463-3A47-40BC-9D73-77ADDADEB811}"/>
    <hyperlink ref="C2112" r:id="rId1926" xr:uid="{88BE661F-896F-43EE-B51C-AB29BECD4D56}"/>
    <hyperlink ref="D2112" r:id="rId1927" xr:uid="{680EDB81-4CFF-4DDA-8993-56D84B4DBE13}"/>
    <hyperlink ref="C2106" r:id="rId1928" xr:uid="{F60A2EE3-F459-4482-9D91-CBF7E906535C}"/>
    <hyperlink ref="C2114" r:id="rId1929" xr:uid="{D3BC7E33-01CE-4638-A740-198CECAB4061}"/>
    <hyperlink ref="C2154" r:id="rId1930" xr:uid="{EE6D6EB0-ED74-439A-9621-0D2E451C0D36}"/>
    <hyperlink ref="C2132" r:id="rId1931" xr:uid="{93C1D0A2-0181-458E-8E6E-252C7F5A6A7C}"/>
    <hyperlink ref="C2199" r:id="rId1932" xr:uid="{F62EE00D-F39D-4296-9340-D88346BA9CD8}"/>
    <hyperlink ref="C2256" r:id="rId1933" display="https://www.dictionary.com/browse/rood?s=t" xr:uid="{2F61F482-C35A-427F-8CE4-3E684EC7A1A7}"/>
    <hyperlink ref="C2298" r:id="rId1934" display="https://www.dictionary.com/browse/ferret?s=t" xr:uid="{321CE193-D4EE-41CD-99CB-479F4234E4CC}"/>
    <hyperlink ref="C2237" r:id="rId1935" display="https://www.dictionary.com/browse/creche?s=ts" xr:uid="{55AE8FE2-23A8-43DB-A5C1-506F7CCED204}"/>
    <hyperlink ref="C2260" r:id="rId1936" xr:uid="{AE97371D-A400-4D2B-8D5D-72A315720035}"/>
    <hyperlink ref="C2236" r:id="rId1937" display="https://www.dictionary.com/browse/canon?s=t" xr:uid="{CE80812F-307F-4BCC-93EA-1A640D46B7F2}"/>
    <hyperlink ref="C2289" r:id="rId1938" display="https://www.dictionary.com/browse/excise?s=t" xr:uid="{E76E5FD2-3EAC-43BC-A679-2FB76781B213}"/>
    <hyperlink ref="C2290" r:id="rId1939" display="https://www.dictionary.com/browse/expatriate?s=t" xr:uid="{B40A66BF-11BF-4178-B38F-5485759FACBD}"/>
    <hyperlink ref="C2270" r:id="rId1940" display="https://www.dictionary.com/browse/cenobite?s=t" xr:uid="{7788BC85-EBA7-4AFC-8599-760A4A86817B}"/>
    <hyperlink ref="C2216" r:id="rId1941" display="https://www.dictionary.com/browse/formication?s=t" xr:uid="{D9F1532B-7E01-4966-9441-30815E9E467B}"/>
    <hyperlink ref="C2240" r:id="rId1942" display="https://www.dictionary.com/browse/empyreal?s=t" xr:uid="{82AE9FD7-EB13-4C9D-B102-5E11E4A81E91}"/>
    <hyperlink ref="C2200" r:id="rId1943" xr:uid="{76D144E3-BA14-48E8-9D26-95408B658D66}"/>
    <hyperlink ref="C2201" r:id="rId1944" xr:uid="{947F415C-E0A0-44DB-B5A4-09D3B5E3B4F6}"/>
    <hyperlink ref="C2202" r:id="rId1945" xr:uid="{5A69839E-2FB8-4ED4-BDB4-5BF64EFAD38C}"/>
    <hyperlink ref="C2205" r:id="rId1946" xr:uid="{E1B87BC2-95B1-4FE2-B7EB-9E4243909726}"/>
    <hyperlink ref="C2206" r:id="rId1947" xr:uid="{2FA39C88-B266-4F1E-B59E-8D308E668E90}"/>
    <hyperlink ref="C2208" r:id="rId1948" xr:uid="{7D058E64-F662-49B6-B22E-1DF83AE37061}"/>
    <hyperlink ref="C2210" r:id="rId1949" xr:uid="{C9D07970-EC6D-470A-BDFF-511FD6166FB0}"/>
    <hyperlink ref="C2212" r:id="rId1950" xr:uid="{00491419-F628-45A1-A797-88990620B55D}"/>
    <hyperlink ref="C2214" r:id="rId1951" xr:uid="{49DF9802-376E-4ABC-AB13-2808A98C419C}"/>
    <hyperlink ref="C2215" r:id="rId1952" xr:uid="{156E98E8-C1FF-4899-ADA1-89DAC9C5C358}"/>
    <hyperlink ref="C2218" r:id="rId1953" xr:uid="{D63B1DB1-20E2-4225-A147-A0397BA98D5F}"/>
    <hyperlink ref="C2219" r:id="rId1954" xr:uid="{CE69187E-6056-4E8A-AA60-C11D8B43C20E}"/>
    <hyperlink ref="C2220" r:id="rId1955" xr:uid="{8557B0C7-1357-43E7-8CC6-D2053538AE36}"/>
    <hyperlink ref="C2222" r:id="rId1956" xr:uid="{004E592C-5DE2-45C4-88A4-2DF5600E1AAB}"/>
    <hyperlink ref="C2223" r:id="rId1957" xr:uid="{1F6B100C-F5BB-4C08-8199-BBDCF2F671F9}"/>
    <hyperlink ref="C2227" r:id="rId1958" xr:uid="{A594B9F6-9B92-46B6-BE76-623E71DA2BDC}"/>
    <hyperlink ref="C2229" r:id="rId1959" xr:uid="{03D1476F-93B2-4916-B9C2-0F958693968A}"/>
    <hyperlink ref="C2233" r:id="rId1960" xr:uid="{C7D70631-12E1-4F32-BD7A-D7BE0166E1C5}"/>
    <hyperlink ref="C2234" r:id="rId1961" xr:uid="{375B67DC-3236-44B2-8586-DC67ABC0292B}"/>
    <hyperlink ref="C2235" r:id="rId1962" xr:uid="{C35406F2-4F60-4C61-801A-8FDE1DF444C8}"/>
    <hyperlink ref="C2239" r:id="rId1963" xr:uid="{7090984D-11EE-4CFD-9831-2FAA97670BF6}"/>
    <hyperlink ref="C2257" r:id="rId1964" xr:uid="{838C77CF-2BB2-45F5-93B8-7849F7EB87CA}"/>
    <hyperlink ref="C2244" r:id="rId1965" xr:uid="{64F7CE30-6669-4E5F-8D3F-D36A1BFDCA05}"/>
    <hyperlink ref="C2245" r:id="rId1966" xr:uid="{CC810DB2-F82C-4341-A320-2CA400019724}"/>
    <hyperlink ref="C2246" r:id="rId1967" xr:uid="{A7D19A10-D78D-4F9D-B6EF-DA2806E9CA30}"/>
    <hyperlink ref="C2249" r:id="rId1968" xr:uid="{284BADAF-2767-482E-AEA1-377158F711C5}"/>
    <hyperlink ref="C2250" r:id="rId1969" xr:uid="{691684D0-384F-498E-935E-B78D6AE89892}"/>
    <hyperlink ref="C2252" r:id="rId1970" xr:uid="{2B994F96-E887-45FA-926B-1761E806841B}"/>
    <hyperlink ref="C2258" r:id="rId1971" xr:uid="{D223F488-4D37-40C6-BCE6-23D593F5BED1}"/>
    <hyperlink ref="C2261" r:id="rId1972" xr:uid="{7134909B-30CB-43C8-83BC-49019672BD67}"/>
    <hyperlink ref="C2266" r:id="rId1973" xr:uid="{D1DDD082-9887-45A0-BCCC-F1D22835CC5D}"/>
    <hyperlink ref="C2267" r:id="rId1974" xr:uid="{F9262304-AFFE-42B5-875C-910D5E2E5443}"/>
    <hyperlink ref="C2271" r:id="rId1975" xr:uid="{4A222C72-EA04-4854-AE31-828B2714933B}"/>
    <hyperlink ref="C2272" r:id="rId1976" xr:uid="{3D0996CD-61DE-49B9-8CBA-7AED6DB9506A}"/>
    <hyperlink ref="C2273" r:id="rId1977" xr:uid="{D80B7DB3-4E3E-4A24-ABBF-1488C3F7093D}"/>
    <hyperlink ref="C2276" r:id="rId1978" xr:uid="{E47DE589-D151-4082-9378-0E46A18330AB}"/>
    <hyperlink ref="C2277" r:id="rId1979" xr:uid="{41923E66-5B95-4BBD-A19A-2EC6A539F59A}"/>
    <hyperlink ref="C2278" r:id="rId1980" xr:uid="{69615C6C-F8EE-4AAE-AAAC-A14EAE5CE766}"/>
    <hyperlink ref="C2279" r:id="rId1981" xr:uid="{9F9B80E8-7A26-4EB0-A998-3E9AB144877B}"/>
    <hyperlink ref="C2280" r:id="rId1982" xr:uid="{4A84CDB0-E565-4356-A968-2CF3FD5BFE8F}"/>
    <hyperlink ref="C2231" r:id="rId1983" xr:uid="{4447C2B0-84AC-4D5D-93C9-8DB7E6B8675A}"/>
    <hyperlink ref="C2248" r:id="rId1984" xr:uid="{92FB6365-E9B9-4061-B9D8-7408D62F0305}"/>
    <hyperlink ref="C2247" r:id="rId1985" xr:uid="{1CF61FD5-456C-4B0A-902E-F38E26086A86}"/>
    <hyperlink ref="C2241" r:id="rId1986" xr:uid="{F1FE633C-9075-41B5-98AE-D6A223C72746}"/>
    <hyperlink ref="C2263" r:id="rId1987" xr:uid="{580EE2A3-66D6-4B27-A685-60D0B0EB5C9A}"/>
    <hyperlink ref="C2242" r:id="rId1988" xr:uid="{612B78FF-7ECE-4E6E-A781-F348ABCE5BC0}"/>
    <hyperlink ref="C2251" r:id="rId1989" xr:uid="{2F08D774-E2E8-49E9-B258-08E40DC0D2C0}"/>
    <hyperlink ref="C2254" r:id="rId1990" xr:uid="{9245B070-1A85-4C99-862E-3A1F288739C3}"/>
    <hyperlink ref="C2262" r:id="rId1991" xr:uid="{4A78CB27-D97D-4A36-A7E5-1928E4B85414}"/>
    <hyperlink ref="C2282" r:id="rId1992" xr:uid="{FD150009-F90A-4AF6-A634-F3B8DDCDAB55}"/>
    <hyperlink ref="C2283" r:id="rId1993" xr:uid="{BC3DD484-504E-45DE-9EBD-EBFA7D9BFFCC}"/>
    <hyperlink ref="C2284" r:id="rId1994" xr:uid="{366B4770-BD36-43AA-A117-359FD6FB324D}"/>
    <hyperlink ref="C2285" r:id="rId1995" xr:uid="{08E576DF-5BEE-4EC6-824A-91865AA69984}"/>
    <hyperlink ref="C2286" r:id="rId1996" xr:uid="{8CB1790D-BCF1-4C4B-8F3A-EC12F83C14D1}"/>
    <hyperlink ref="C2287" r:id="rId1997" xr:uid="{6F1168CB-5FF9-4080-9F06-369B7F48A219}"/>
    <hyperlink ref="C2292" r:id="rId1998" xr:uid="{08EDE1A3-0AA6-4A8A-8596-43764914555A}"/>
    <hyperlink ref="C2293" r:id="rId1999" xr:uid="{99C18CDB-F783-4FB2-B7A3-0D4E15A9C465}"/>
    <hyperlink ref="C2294" r:id="rId2000" xr:uid="{E5CF1163-2529-4662-A171-233F23845316}"/>
    <hyperlink ref="C2295" r:id="rId2001" xr:uid="{3E6B6051-A569-4D73-9F06-93AA1205EF04}"/>
    <hyperlink ref="C2299" r:id="rId2002" xr:uid="{678AC02F-7DE8-47A2-80B6-305F0B4D99BA}"/>
    <hyperlink ref="C2243" r:id="rId2003" display="https://www.dictionary.com/browse/fane?s=t" xr:uid="{57EF0FB3-23B6-4EDA-8AE6-EC2A0C51B2EF}"/>
    <hyperlink ref="C2203" r:id="rId2004" xr:uid="{E7F03C5D-7062-49C4-9B76-02E1204C1FCF}"/>
    <hyperlink ref="C2211" r:id="rId2005" xr:uid="{C6DE761B-052A-4FC0-A8FB-497ACADF2B68}"/>
    <hyperlink ref="C2228" r:id="rId2006" xr:uid="{07195495-FCA5-4D4D-A70A-5B6E7B51EBFE}"/>
    <hyperlink ref="C2213" r:id="rId2007" xr:uid="{0F039E1F-799D-4E32-A1E0-D3B55CA0CE60}"/>
    <hyperlink ref="C2253" r:id="rId2008" display="https://www.dictionary.com/browse/parochial?s=t" xr:uid="{D3BA482F-2535-464E-8D02-58FD161CA537}"/>
    <hyperlink ref="C2296" r:id="rId2009" xr:uid="{0AAB7108-9EB2-41F7-8ED7-D85F651A3F8B}"/>
    <hyperlink ref="C2225" r:id="rId2010" display="https://www.merriam-webster.com/dictionary/projection?src=search-dict-hed" xr:uid="{F2A3D212-EE5B-4335-80C1-A702EC2A322F}"/>
    <hyperlink ref="C2207" r:id="rId2011" location="medicalDictionary" xr:uid="{DC6F5403-22CA-4214-80D8-9F193AE67360}"/>
    <hyperlink ref="C2221" r:id="rId2012" xr:uid="{F2E97AF7-9BA9-44B2-8775-E0B43ACEF803}"/>
    <hyperlink ref="C2224" r:id="rId2013" xr:uid="{41D59B82-BE42-447E-B0C6-9D846FB76A49}"/>
    <hyperlink ref="C2238" r:id="rId2014" xr:uid="{0AF1259F-44E0-4679-9647-C3AFA007BB2A}"/>
    <hyperlink ref="C2232" r:id="rId2015" xr:uid="{0A59FEB7-7578-448A-9FF1-5DCA773036B2}"/>
    <hyperlink ref="C2259" r:id="rId2016" xr:uid="{27FAEFEE-8821-4349-B6CA-F810927538F6}"/>
    <hyperlink ref="C2291" r:id="rId2017" xr:uid="{454DA885-BDB6-4EB9-AD10-2856AA2C7719}"/>
    <hyperlink ref="C2274" r:id="rId2018" xr:uid="{B7DAEF11-3BE0-4CAE-B306-4D3251F65D3E}"/>
    <hyperlink ref="C2264" r:id="rId2019" xr:uid="{E5B6A133-2AB2-4497-8946-74B2858035CB}"/>
    <hyperlink ref="D2216" r:id="rId2020" xr:uid="{4B8A050E-F094-4693-A48C-57D0F82164D6}"/>
    <hyperlink ref="C2275" r:id="rId2021" xr:uid="{804A2B5C-B65F-4B61-B5DC-82F107F74EC6}"/>
    <hyperlink ref="C2217" r:id="rId2022" xr:uid="{83A771B7-A75D-408B-AB47-B9DCABB36793}"/>
    <hyperlink ref="C2269" r:id="rId2023" xr:uid="{1876D8E9-17B6-4BA8-9177-1A46403CCAFD}"/>
    <hyperlink ref="C2255" r:id="rId2024" xr:uid="{255CE6FE-12CF-4A30-A060-3CA6D8EF72A1}"/>
    <hyperlink ref="C2268" r:id="rId2025" xr:uid="{5D14F8FE-D843-4BB7-84C8-BE13AE38AAC7}"/>
    <hyperlink ref="D2248" r:id="rId2026" xr:uid="{37C65489-2EC6-47CA-80C4-31DFD7D8B41B}"/>
    <hyperlink ref="C2340" r:id="rId2027" display="https://www.dictionary.com/browse/epicene?s=t" xr:uid="{8F2E621B-0E5E-4391-A2DD-A3D666ADA395}"/>
    <hyperlink ref="C2378" r:id="rId2028" display="https://www.dictionary.com/browse/serpentine?s=t" xr:uid="{4A16D0F4-B175-4DB0-A420-403275A04FB0}"/>
    <hyperlink ref="C2324" r:id="rId2029" xr:uid="{04C0EBCD-BC2F-4FB2-A650-62BFBE03ADAA}"/>
    <hyperlink ref="C2325" r:id="rId2030" xr:uid="{57231183-4713-47B9-A75A-856A6440FF40}"/>
    <hyperlink ref="C2320" r:id="rId2031" display="https://www.dictionary.com/browse/discrete?s=t" xr:uid="{E7B4D701-D831-4A2F-9112-300FF73C318E}"/>
    <hyperlink ref="C2323" r:id="rId2032" xr:uid="{B9DF7BAC-B6E7-438F-B5C7-1BB792A3F8EE}"/>
    <hyperlink ref="C2359" r:id="rId2033" xr:uid="{32225708-2221-414D-8E91-6301176A980D}"/>
    <hyperlink ref="C2390" r:id="rId2034" xr:uid="{E7186CAA-15E7-4174-8B60-FEE03D338E4B}"/>
    <hyperlink ref="C2391" r:id="rId2035" xr:uid="{829146C9-8B60-4B48-974F-CECCFFB8A6B4}"/>
    <hyperlink ref="C2333" r:id="rId2036" xr:uid="{90AF9A3F-43BB-4002-8AC3-5AAA5073F2AE}"/>
    <hyperlink ref="C2334" r:id="rId2037" display="https://www.dictionary.com/browse/obsequious?s=t" xr:uid="{461E5D99-CB82-46FC-ACBE-7FA346960008}"/>
    <hyperlink ref="C2384" r:id="rId2038" xr:uid="{0D92FF7C-761F-4939-BF56-94649BC7EDCE}"/>
    <hyperlink ref="C2385" r:id="rId2039" xr:uid="{7B173ECF-FD1E-4930-BEDA-FCC98E47F6B2}"/>
    <hyperlink ref="C2337" r:id="rId2040" xr:uid="{E26DF73D-352F-419A-889A-4932B90EC440}"/>
    <hyperlink ref="C2301" r:id="rId2041" xr:uid="{6A6DF9FC-2EEB-4652-841F-83377C79619E}"/>
    <hyperlink ref="C2302" r:id="rId2042" xr:uid="{29B9991E-8439-4A2E-9FD7-FCE8642CBB37}"/>
    <hyperlink ref="C2304" r:id="rId2043" xr:uid="{24E53CB3-B7ED-45C4-B77C-0E2CB7FB36E8}"/>
    <hyperlink ref="C2305" r:id="rId2044" xr:uid="{08EDC180-195A-40EF-B167-F060176535CD}"/>
    <hyperlink ref="C2307" r:id="rId2045" xr:uid="{79D25F5C-33D2-4629-BDA9-088BD36677CD}"/>
    <hyperlink ref="C2308" r:id="rId2046" xr:uid="{B75ECCE6-E332-460C-B9E1-CA280BBC466B}"/>
    <hyperlink ref="C2310" r:id="rId2047" xr:uid="{D0D6303A-3B0E-49E6-88CE-AA4EC94381A1}"/>
    <hyperlink ref="C2311" r:id="rId2048" xr:uid="{76AE2F09-6460-4CF2-94FA-AF9308FEB1D8}"/>
    <hyperlink ref="C2317" r:id="rId2049" display="https://www.dictionary.com/browse/decant?s=t" xr:uid="{43F4A159-AC1C-4278-8D42-527EBC8696C5}"/>
    <hyperlink ref="C2313" r:id="rId2050" xr:uid="{C84327D5-7F10-4667-895F-C601E1231B2E}"/>
    <hyperlink ref="C2314" r:id="rId2051" xr:uid="{F62220BD-BD5E-47E2-94BB-6B95D733EEEC}"/>
    <hyperlink ref="C2318" r:id="rId2052" xr:uid="{68EF94A4-87B9-404D-8A86-D03578A35E26}"/>
    <hyperlink ref="C2319" r:id="rId2053" xr:uid="{92B0DAA2-819A-424A-9118-8F1DFE0335D4}"/>
    <hyperlink ref="C2322" r:id="rId2054" xr:uid="{4BBB7072-6A73-4E26-B801-5BFE16F330C6}"/>
    <hyperlink ref="C2326" r:id="rId2055" xr:uid="{0328AD9A-13AE-480F-9332-06DDE99D8D75}"/>
    <hyperlink ref="C2328" r:id="rId2056" xr:uid="{10770FFB-F247-45F3-8822-636A573C9074}"/>
    <hyperlink ref="C2329" r:id="rId2057" xr:uid="{78409B4D-4764-4001-B8A0-E5F097DC3493}"/>
    <hyperlink ref="C2330" r:id="rId2058" xr:uid="{0F967201-FEF8-435A-8325-8F755B4E0E7B}"/>
    <hyperlink ref="C2332" r:id="rId2059" xr:uid="{80314A97-2BCA-4C90-A24B-7AF3289180AA}"/>
    <hyperlink ref="D2334" r:id="rId2060" xr:uid="{49B86DE5-B21C-4DA6-89CD-9E809AFEC39C}"/>
    <hyperlink ref="C2335" r:id="rId2061" xr:uid="{3EA1B596-F3F1-4D80-9B02-33C9ABA66185}"/>
    <hyperlink ref="C2339" r:id="rId2062" xr:uid="{EE845C2B-BCB4-47EC-9E70-1D122CA26847}"/>
    <hyperlink ref="C2341" r:id="rId2063" xr:uid="{B57D5F8F-55F1-424F-B8DA-9E49FBC4638A}"/>
    <hyperlink ref="C2343" r:id="rId2064" xr:uid="{C80060F4-8673-440E-A1C3-A002240506F1}"/>
    <hyperlink ref="C2345" r:id="rId2065" xr:uid="{BA137273-D005-400E-9F2F-F58156AA6B8D}"/>
    <hyperlink ref="C2348" r:id="rId2066" xr:uid="{B4638DB6-C9BB-4B13-BAC8-E22CF42444C3}"/>
    <hyperlink ref="C2350" r:id="rId2067" xr:uid="{E481621D-688F-479F-B977-29FC90CD0365}"/>
    <hyperlink ref="C2351" r:id="rId2068" xr:uid="{0B314D33-ABDC-46EC-A2ED-94589AFA3F3C}"/>
    <hyperlink ref="C2352" r:id="rId2069" xr:uid="{737306FB-0C57-44EF-90FF-FDC08CAC5CAC}"/>
    <hyperlink ref="C2353" r:id="rId2070" xr:uid="{9D6814AC-2A2C-4C24-A8DA-7450F2FB0A0E}"/>
    <hyperlink ref="C2354" r:id="rId2071" xr:uid="{438A89EB-ED96-4AFB-A42B-489831B241E3}"/>
    <hyperlink ref="C2357" r:id="rId2072" display="https://www.dictionary.com/browse/corrugated?s=t" xr:uid="{650D454B-1D0B-4FF7-9D8E-7CDFA2292DCF}"/>
    <hyperlink ref="C2360" r:id="rId2073" xr:uid="{437EC53E-7CC1-4AC3-8637-0415CC1856A3}"/>
    <hyperlink ref="C2362" r:id="rId2074" xr:uid="{0C596F6D-16A2-4896-8417-FCF1B5BFF587}"/>
    <hyperlink ref="C2363" r:id="rId2075" xr:uid="{2F0107B9-C1FC-42AB-A824-D6597D1BF13C}"/>
    <hyperlink ref="C2364" r:id="rId2076" xr:uid="{32AB67B1-3061-4FC6-9F9C-4045798631A0}"/>
    <hyperlink ref="C2365" r:id="rId2077" xr:uid="{4E21EDC5-0674-463F-9F28-EAD1E7A421C4}"/>
    <hyperlink ref="C2366" r:id="rId2078" xr:uid="{142523DF-6F86-40B5-941A-CFAAA093A0B0}"/>
    <hyperlink ref="C2367" r:id="rId2079" xr:uid="{A790ECC0-5E93-4246-A830-96390884ED3E}"/>
    <hyperlink ref="C2368" r:id="rId2080" xr:uid="{239CB15E-EDB5-4C27-87F1-DBAEE190EB0C}"/>
    <hyperlink ref="C2369" r:id="rId2081" xr:uid="{58C46D29-59F8-46D1-9372-26AC96C652C6}"/>
    <hyperlink ref="C2371" r:id="rId2082" xr:uid="{FF0661CC-0783-4285-9161-5061F19A2F8E}"/>
    <hyperlink ref="C2372" r:id="rId2083" xr:uid="{AED3D836-575C-4C8D-B77E-791572D2DD27}"/>
    <hyperlink ref="C2375" r:id="rId2084" xr:uid="{BA8C6048-2F04-4E77-A09A-AC867FB61B36}"/>
    <hyperlink ref="C2376" r:id="rId2085" xr:uid="{CE48307B-C30F-4D9D-9B84-9C7787764DF7}"/>
    <hyperlink ref="C2327" r:id="rId2086" xr:uid="{514BBA54-E48B-469B-88EF-3458193A1583}"/>
    <hyperlink ref="C2377" r:id="rId2087" xr:uid="{45FE5375-6FD5-41C1-ACA1-E4436B99428D}"/>
    <hyperlink ref="C2380" r:id="rId2088" xr:uid="{3590DB19-70DC-4817-9CE3-560A13AE2BC6}"/>
    <hyperlink ref="C2382" r:id="rId2089" xr:uid="{1CE342DA-8905-4AE3-807E-C20612798504}"/>
    <hyperlink ref="C2387" r:id="rId2090" xr:uid="{CBA087E7-2F08-458C-A67B-13217184F182}"/>
    <hyperlink ref="C2388" r:id="rId2091" xr:uid="{6DE50921-FEE2-4666-B330-9AE03DE0D3FC}"/>
    <hyperlink ref="C2393" r:id="rId2092" xr:uid="{C37D1F67-73BC-492A-8CF3-AD64B0F35775}"/>
    <hyperlink ref="C2394" r:id="rId2093" xr:uid="{859746D5-B351-4D82-B03B-68D817E46417}"/>
    <hyperlink ref="C2395" r:id="rId2094" xr:uid="{7BF7ACE7-D3A3-40B3-9B90-17A76D70ABC3}"/>
    <hyperlink ref="C2396" r:id="rId2095" xr:uid="{A2DAAE24-C98E-45B5-B4C2-E4BD72B7E54C}"/>
    <hyperlink ref="C2397" r:id="rId2096" xr:uid="{9CDA9AB0-31D6-49DD-B6D6-787D58F4042D}"/>
    <hyperlink ref="C2400" r:id="rId2097" xr:uid="{9F7A0876-0205-4804-A6C2-8ADFE7F7A66B}"/>
    <hyperlink ref="C2401" r:id="rId2098" xr:uid="{8B39148D-149F-493F-9680-4C726F14AA5B}"/>
    <hyperlink ref="C2349" r:id="rId2099" display="https://www.dictionary.com/browse/ancipital?s=t" xr:uid="{24348C37-2099-46E5-9D33-BE895A1CBAFD}"/>
    <hyperlink ref="C2306" r:id="rId2100" display="https://www.dictionary.com/browse/cabal?s=t" xr:uid="{843FF7D7-ABC8-4807-88A3-073B0D64D354}"/>
    <hyperlink ref="C2381" r:id="rId2101" xr:uid="{946BE8F9-B4FA-43D3-BC80-A8D94DFB9576}"/>
    <hyperlink ref="C2309" r:id="rId2102" display="https://www.dictionary.com/browse/esoteric?s=t" xr:uid="{CDE8ADC2-46CC-43A7-BD1A-78FADB492ED6}"/>
    <hyperlink ref="C2374" r:id="rId2103" xr:uid="{718F1CBB-F08C-4188-A9EE-8240B80ACD30}"/>
    <hyperlink ref="C2321" r:id="rId2104" xr:uid="{0C661D2C-1090-4EA0-B99F-F614FF40D10B}"/>
    <hyperlink ref="C2386" r:id="rId2105" xr:uid="{5335FF9C-0F4B-4416-844A-87E8800E3596}"/>
    <hyperlink ref="C2361" r:id="rId2106" xr:uid="{8E45394D-A9A2-4A23-82F3-959050302A67}"/>
    <hyperlink ref="C2398" r:id="rId2107" xr:uid="{F6051BF9-A232-46C6-8FB1-11531590E122}"/>
    <hyperlink ref="C2300" r:id="rId2108" xr:uid="{ED97A848-8EEB-4376-8E56-1D6D9010F412}"/>
    <hyperlink ref="C2355" r:id="rId2109" xr:uid="{2D03FC3E-4D30-4092-839A-ED1589A263A8}"/>
    <hyperlink ref="C2373" r:id="rId2110" xr:uid="{BA4E4C86-32C2-40AE-A1B7-00B80F68B8BD}"/>
    <hyperlink ref="C2392" r:id="rId2111" xr:uid="{DDB19BB9-AEEF-45FA-9EB3-3E2DAC229A17}"/>
    <hyperlink ref="C2346" r:id="rId2112" xr:uid="{B21BAD36-F481-4076-ADDA-E95FCC5A8A95}"/>
    <hyperlink ref="C2336" r:id="rId2113" xr:uid="{C8A33FD7-3871-4817-9397-57ECF4D1779D}"/>
    <hyperlink ref="C2316" r:id="rId2114" xr:uid="{BC3A986A-1ACE-4C72-91A9-234F53264AAE}"/>
    <hyperlink ref="D2342" r:id="rId2115" xr:uid="{2F4D6AFF-D443-43A1-92B9-4E3C3526CC59}"/>
    <hyperlink ref="C2342" r:id="rId2116" xr:uid="{6BC0E4B9-DB2A-416D-8E84-1F7313EF2641}"/>
    <hyperlink ref="C2356" r:id="rId2117" xr:uid="{443EBB8D-0321-46C9-B3B5-B33CEAB7B070}"/>
    <hyperlink ref="D2361" r:id="rId2118" xr:uid="{B1C78853-CAE1-412D-96F0-BCABE5407B7E}"/>
    <hyperlink ref="C2370" r:id="rId2119" xr:uid="{10D4B17A-1BC6-4788-9C25-D59EAFFA8C0C}"/>
    <hyperlink ref="C2358" r:id="rId2120" xr:uid="{F9A120CD-1D19-445D-A3AE-8829D80FC67B}"/>
    <hyperlink ref="C2315" r:id="rId2121" xr:uid="{4C061B00-3F87-4C82-894D-31761F4D5731}"/>
    <hyperlink ref="C2379" r:id="rId2122" xr:uid="{81F73106-76AB-455E-B2B3-C4EC4129804E}"/>
    <hyperlink ref="C2493" r:id="rId2123" display="https://www.dictionary.com/browse/mastic?s=t" xr:uid="{D912D5C8-6881-4DCD-9F30-53F795CA7B57}"/>
    <hyperlink ref="C2452" r:id="rId2124" display="https://www.dictionary.com/browse/picaresque?s=t" xr:uid="{178442F9-022D-4447-8507-4DD3B984630B}"/>
    <hyperlink ref="C2466" r:id="rId2125" display="https://www.dictionary.com/browse/redoubtable?s=t" xr:uid="{6EAF7692-7EC7-4A22-B86C-032645CBF155}"/>
    <hyperlink ref="C2494" r:id="rId2126" display="https://www.dictionary.com/browse/quid?s=t" xr:uid="{AF4FFE4A-C392-40CE-92AD-C0F92383018E}"/>
    <hyperlink ref="C2499" r:id="rId2127" display="https://www.dictionary.com/browse/zein?s=t" xr:uid="{5FFD2C01-6AC0-4B05-A800-8FC6696685F6}"/>
    <hyperlink ref="C2451" r:id="rId2128" xr:uid="{5719705C-21EA-4CD8-9C8E-728C8C09D246}"/>
    <hyperlink ref="C2474" r:id="rId2129" display="https://www.dictionary.com/browse/dogberry?s=t" xr:uid="{80632449-D21E-4F5F-B30D-6575720246FD}"/>
    <hyperlink ref="C2455" r:id="rId2130" xr:uid="{CFF25A68-C611-499D-924F-DD0EB3DBEEBB}"/>
    <hyperlink ref="C2459" r:id="rId2131" xr:uid="{6962067C-4F0F-458B-BD23-EAE474491D9D}"/>
    <hyperlink ref="C2460" r:id="rId2132" xr:uid="{3D77CA12-79FC-410F-83FE-31E8A464CA28}"/>
    <hyperlink ref="C2417" r:id="rId2133" xr:uid="{A4A59613-6C9C-438E-823E-476395233D00}"/>
    <hyperlink ref="C2442" r:id="rId2134" xr:uid="{5D869FAF-0E71-4E3F-B437-E3E4CCB0B176}"/>
    <hyperlink ref="C2403" r:id="rId2135" xr:uid="{CC9B249D-D1A1-4EBE-A9ED-88B584F6B1EC}"/>
    <hyperlink ref="C2402" r:id="rId2136" xr:uid="{DC097BFB-7F36-4C89-A77E-658609FC6885}"/>
    <hyperlink ref="C2405" r:id="rId2137" xr:uid="{B1F4CE87-20F5-4B5D-98B4-96559B86C93F}"/>
    <hyperlink ref="C2406" r:id="rId2138" xr:uid="{8DEC8288-EC49-4CF6-A53E-113012564834}"/>
    <hyperlink ref="C2415" r:id="rId2139" xr:uid="{F58914A8-E4EE-48C3-A592-D1FE751E4A1F}"/>
    <hyperlink ref="C2419" r:id="rId2140" xr:uid="{BC693CC7-0624-4410-9181-B421A3D8C225}"/>
    <hyperlink ref="C2421" r:id="rId2141" xr:uid="{2342B457-821E-4A05-B425-895120215246}"/>
    <hyperlink ref="C2422" r:id="rId2142" xr:uid="{1A66BE3C-4709-49E7-A586-B7FBB4C2EB45}"/>
    <hyperlink ref="C2423" r:id="rId2143" xr:uid="{8306FF8A-7F40-4BF4-AF5A-875BE2585E1D}"/>
    <hyperlink ref="C2424" r:id="rId2144" xr:uid="{B3060F32-106F-4BD7-9677-147A7913BDAB}"/>
    <hyperlink ref="C2425" r:id="rId2145" xr:uid="{93B0F186-1437-4EA2-844B-FFEE141A0A33}"/>
    <hyperlink ref="C2426" r:id="rId2146" xr:uid="{FEF825F1-F73A-4AED-A123-C386CCE37D84}"/>
    <hyperlink ref="C2427" r:id="rId2147" xr:uid="{85F3FAD9-DAE2-4F2C-85EE-4E2D40B815D8}"/>
    <hyperlink ref="C2428" r:id="rId2148" xr:uid="{622E99B6-F39E-4D90-B9FE-FFF7748157E2}"/>
    <hyperlink ref="C2429" r:id="rId2149" xr:uid="{0EEB8124-3596-4FD3-BE97-C6DA7AEE5470}"/>
    <hyperlink ref="C2430" r:id="rId2150" xr:uid="{D2A2ADDB-472D-4B9F-B9F2-E8EC2957C28B}"/>
    <hyperlink ref="C2431" r:id="rId2151" xr:uid="{4C8BA2DF-CBD9-4DDA-BEB8-70DD7D619B92}"/>
    <hyperlink ref="C2433" r:id="rId2152" xr:uid="{05421D61-75FC-4392-9920-593DEAFDCFDB}"/>
    <hyperlink ref="C2434" r:id="rId2153" xr:uid="{8F710447-69E3-4CD4-A9FA-1B8E11A86E5A}"/>
    <hyperlink ref="C2435" r:id="rId2154" xr:uid="{D3B1928F-3E4E-43E7-91C6-7414357B3889}"/>
    <hyperlink ref="C2436" r:id="rId2155" xr:uid="{CF2F962C-E98B-44B6-8019-D6386D1B977D}"/>
    <hyperlink ref="C2437" r:id="rId2156" xr:uid="{43B7F2BC-9A5D-420C-8D4E-4E0DBC42AB16}"/>
    <hyperlink ref="C2438" r:id="rId2157" xr:uid="{DF3CF0B3-5A93-484F-B3D5-FB6FDD974156}"/>
    <hyperlink ref="C2439" r:id="rId2158" xr:uid="{2B84BE8F-223A-4061-8741-2C5FA72F79CE}"/>
    <hyperlink ref="C2440" r:id="rId2159" xr:uid="{62585AE5-6C06-4A24-9FD7-3972DFD21098}"/>
    <hyperlink ref="C2443" r:id="rId2160" xr:uid="{388EF04D-B071-4ECF-A043-2C131096B69C}"/>
    <hyperlink ref="C2444" r:id="rId2161" xr:uid="{D7594371-5C1F-4AAF-BD84-590D9FB1651D}"/>
    <hyperlink ref="C2446" r:id="rId2162" xr:uid="{54E4A489-6606-481C-BEE5-FD87CCF643BA}"/>
    <hyperlink ref="C2447" r:id="rId2163" xr:uid="{4F015542-6D16-4B4B-9DB6-D4972647F772}"/>
    <hyperlink ref="C2448" r:id="rId2164" xr:uid="{D92695F2-8158-4335-BB4F-6B6404C6EA9F}"/>
    <hyperlink ref="C2449" r:id="rId2165" xr:uid="{6EC567B1-6784-4149-9071-6FBE667A1F8C}"/>
    <hyperlink ref="C2450" r:id="rId2166" xr:uid="{68EDE417-3925-475B-9592-616A8CFF4F2D}"/>
    <hyperlink ref="C2456" r:id="rId2167" xr:uid="{DA54A37B-0470-428D-9A16-FAEA1807F058}"/>
    <hyperlink ref="C2458" r:id="rId2168" xr:uid="{E5786473-D38D-499C-B0D8-8912869ADF9B}"/>
    <hyperlink ref="C2462" r:id="rId2169" xr:uid="{E0274258-0667-45B2-9283-00654A3785BA}"/>
    <hyperlink ref="C2463" r:id="rId2170" xr:uid="{2C9FD317-98D3-43B2-A82C-86C4F2F05A69}"/>
    <hyperlink ref="C2465" r:id="rId2171" xr:uid="{5D88B52F-1748-45ED-8BA6-FE2C40364C4E}"/>
    <hyperlink ref="C2468" r:id="rId2172" xr:uid="{8412584B-AA3C-4094-98F9-58D41F053106}"/>
    <hyperlink ref="C2469" r:id="rId2173" xr:uid="{E3D811E0-B0CD-4D59-B696-2FE76C8902C1}"/>
    <hyperlink ref="C2475" r:id="rId2174" xr:uid="{25FA84A7-24DD-43FC-BB7B-7B9A64D4C70A}"/>
    <hyperlink ref="C2476" r:id="rId2175" xr:uid="{345C12C5-B8E3-4D94-B8CA-E1D704F1C5FC}"/>
    <hyperlink ref="C2477" r:id="rId2176" xr:uid="{6816D6A2-CB49-4A5A-8758-0A12F48CA524}"/>
    <hyperlink ref="C2478" r:id="rId2177" xr:uid="{E0B70FE2-81B3-4F67-ABE1-A1A0DB74C588}"/>
    <hyperlink ref="C2479" r:id="rId2178" xr:uid="{1E7AB574-5093-4137-BEE0-641834E77E7E}"/>
    <hyperlink ref="C2482" r:id="rId2179" xr:uid="{FBD33AE9-D7A6-44EB-B1AC-3826DA3F4F5A}"/>
    <hyperlink ref="C2483" r:id="rId2180" xr:uid="{39ECD22A-0E3E-4CC4-878D-F87FC5027099}"/>
    <hyperlink ref="C2485" r:id="rId2181" xr:uid="{836727B2-E98E-4FA6-8EB4-053B332A558B}"/>
    <hyperlink ref="C2487" r:id="rId2182" xr:uid="{4DE06298-0473-46ED-9D44-B0E0F25064E2}"/>
    <hyperlink ref="C2488" r:id="rId2183" xr:uid="{5DF91C50-64CF-4BD6-A5D2-9A273272D02B}"/>
    <hyperlink ref="C2489" r:id="rId2184" xr:uid="{518777AD-5A13-42C1-BD14-083E77651A46}"/>
    <hyperlink ref="C2495" r:id="rId2185" xr:uid="{7E497D12-0FAE-494B-8D83-1D1D22F6556C}"/>
    <hyperlink ref="C2496" r:id="rId2186" xr:uid="{1BB5E663-2E49-4094-98F9-D6B0584E0B71}"/>
    <hyperlink ref="C2497" r:id="rId2187" xr:uid="{E8E546D6-1870-47CE-9E7B-2E5B87F1DE9C}"/>
    <hyperlink ref="C2498" r:id="rId2188" xr:uid="{BDA10857-4EF7-4798-8C63-25A65798017E}"/>
    <hyperlink ref="C2410" r:id="rId2189" xr:uid="{F51EAEEC-6310-480E-B189-D0003FF24FDF}"/>
    <hyperlink ref="C2404" r:id="rId2190" xr:uid="{F12E0088-AAC5-43EF-8637-2401551D27B9}"/>
    <hyperlink ref="C2407" r:id="rId2191" display="https://www.dictionary.com/browse/pomade?s=t" xr:uid="{3C2CDEC7-2727-4D4A-84B0-DA9FCED58E4B}"/>
    <hyperlink ref="C2461" r:id="rId2192" display="https://www.dictionary.com/browse/mettle?s=t" xr:uid="{43E5E854-4083-4926-9435-54739395F7E7}"/>
    <hyperlink ref="C2467" r:id="rId2193" display="https://www.dictionary.com/browse/resilient?s=t" xr:uid="{8B9E24A9-556A-42A7-A5F0-3E34971F70DE}"/>
    <hyperlink ref="C2471" r:id="rId2194" display="https://www.dictionary.com/browse/anserine?s=t" xr:uid="{2E4DCE23-D76B-435A-ABF5-A95913DCC9F0}"/>
    <hyperlink ref="C2486" r:id="rId2195" display="https://www.dictionary.com/browse/stultify?s=t" xr:uid="{7DD227BB-2B21-4C72-8C7C-875F1ADAD665}"/>
    <hyperlink ref="C2481" r:id="rId2196" display="https://www.dictionary.com/browse/philistine?s=t" xr:uid="{E71CABE3-77A2-4275-BE0F-B2C692087648}"/>
    <hyperlink ref="C2472" r:id="rId2197" xr:uid="{2FD9D57F-3A57-4FDB-BFB2-CD102B2FE386}"/>
    <hyperlink ref="C2473" r:id="rId2198" display="https://www.dictionary.com/browse/blinkered?s=t" xr:uid="{8564C3DC-DA77-48BD-8C80-DB1C56A81694}"/>
    <hyperlink ref="C2484" r:id="rId2199" xr:uid="{1140CBBB-502F-43CC-B4ED-8AA382DEF157}"/>
    <hyperlink ref="C2480" r:id="rId2200" xr:uid="{E58F45EB-17FD-49B3-9479-49B0B8AD687F}"/>
    <hyperlink ref="C2413" r:id="rId2201" display="https://www.merriam-webster.com/dictionary/immerge" xr:uid="{27B70504-BC95-4E50-8D51-DEBB66C112F0}"/>
    <hyperlink ref="C2414" r:id="rId2202" xr:uid="{E2CAC761-6DB7-486B-A9AD-3BD6E232EF55}"/>
    <hyperlink ref="C2416" r:id="rId2203" xr:uid="{D7835F20-ECC4-46B5-A2E4-92287E43D950}"/>
    <hyperlink ref="C2464" r:id="rId2204" xr:uid="{672A4B00-AF45-40CB-A187-5F4C00A4E6D3}"/>
    <hyperlink ref="C2409" r:id="rId2205" xr:uid="{649A1C3F-7AA7-4F47-8D5C-3610896CE41E}"/>
    <hyperlink ref="C2412" r:id="rId2206" xr:uid="{078FC3D7-212F-4DD0-9201-65D31B16914B}"/>
    <hyperlink ref="C2457" r:id="rId2207" xr:uid="{58AFC8DE-C7DB-426D-8E47-ACA18FD9B1E5}"/>
    <hyperlink ref="C2432" r:id="rId2208" xr:uid="{D2E5A054-3E8E-4341-9C3E-D3BC75A642B4}"/>
    <hyperlink ref="D2493" r:id="rId2209" xr:uid="{76B6A84F-ECE3-4AE9-AB51-EBCFAA8B07F3}"/>
    <hyperlink ref="C2453" r:id="rId2210" xr:uid="{6E1E072F-F91E-46CB-8289-6C62D87753C5}"/>
    <hyperlink ref="C2408" r:id="rId2211" xr:uid="{6F50D8DF-2A20-4452-9B59-2C368A8506FF}"/>
    <hyperlink ref="C2492" r:id="rId2212" xr:uid="{A0A46D34-96D5-4753-9D94-AC20D1F1CB97}"/>
    <hyperlink ref="C2491" r:id="rId2213" xr:uid="{C270F5C3-44C8-4484-90C9-392DD45D76F9}"/>
    <hyperlink ref="D2439" r:id="rId2214" xr:uid="{0A30EE13-38AF-43AD-9665-257FD93477AA}"/>
    <hyperlink ref="C2572" r:id="rId2215" display="https://www.dictionary.com/browse/banzai?s=t" xr:uid="{D0988CB8-B7AC-4AB9-9433-E33B40B89CC3}"/>
    <hyperlink ref="C2590" r:id="rId2216" display="https://www.dictionary.com/browse/auroral?s=t" xr:uid="{FA253333-DC4E-4A42-91AF-606518BDC183}"/>
    <hyperlink ref="C2592" r:id="rId2217" display="https://www.dictionary.com/browse/crepuscular?s=t" xr:uid="{3ACDAAA6-72CA-4C24-B037-C4C2AFFA6C83}"/>
    <hyperlink ref="C2530" r:id="rId2218" xr:uid="{4AED121A-6F2D-42E2-B7E3-9135AF629E64}"/>
    <hyperlink ref="C2524" r:id="rId2219" display="https://www.dictionary.com/browse/inculcate?s=t" xr:uid="{DBFDFCA4-744B-4C75-B088-5B64186E5A31}"/>
    <hyperlink ref="C2502" r:id="rId2220" xr:uid="{262352D1-2F3B-415F-AA13-9DBD85167411}"/>
    <hyperlink ref="C2504" r:id="rId2221" xr:uid="{E899BFA0-1250-49A5-AED6-C763E5740775}"/>
    <hyperlink ref="C2505" r:id="rId2222" xr:uid="{36E60136-5574-4C19-9414-1ABC7D838BE1}"/>
    <hyperlink ref="C2506" r:id="rId2223" xr:uid="{2C14C699-610D-43BC-BA0A-7E94BFCEDCF7}"/>
    <hyperlink ref="C2507" r:id="rId2224" xr:uid="{AFC2D0E8-DEB7-44BA-AE98-EEC4DCAC6A26}"/>
    <hyperlink ref="C2508" r:id="rId2225" xr:uid="{9E40D50E-10F7-4469-9D5B-9602FCA46E5C}"/>
    <hyperlink ref="C2510" r:id="rId2226" xr:uid="{62E06981-D083-402D-AE57-4E49A063C847}"/>
    <hyperlink ref="C2511" r:id="rId2227" xr:uid="{EBBAFF3B-DD93-4AF8-932B-149C8CCF49BD}"/>
    <hyperlink ref="C2501" r:id="rId2228" xr:uid="{396FF333-2443-40E5-B8A5-050F773D69FB}"/>
    <hyperlink ref="C2513" r:id="rId2229" xr:uid="{11638E7C-C719-408F-B324-DD7B9E0EFFFF}"/>
    <hyperlink ref="C2514" r:id="rId2230" xr:uid="{1959A2FB-90EA-4C17-A192-B031B6C80CC1}"/>
    <hyperlink ref="C2515" r:id="rId2231" xr:uid="{001A4F63-58AA-41BF-B037-F659BAB6FD95}"/>
    <hyperlink ref="C2517" r:id="rId2232" xr:uid="{78E6862E-A0D4-44AE-90CF-044A4C32BDD8}"/>
    <hyperlink ref="C2518" r:id="rId2233" xr:uid="{E703E3A1-1A30-45BE-89C9-081583E8402D}"/>
    <hyperlink ref="C2519" r:id="rId2234" xr:uid="{D928BBFB-D584-4429-A534-BD0590E559F5}"/>
    <hyperlink ref="C2521" r:id="rId2235" xr:uid="{1837A4B9-DE45-412E-8654-D37800B19FD1}"/>
    <hyperlink ref="C2522" r:id="rId2236" xr:uid="{FAB080E7-FD86-4559-B453-768EB3214BC6}"/>
    <hyperlink ref="C2523" r:id="rId2237" xr:uid="{9B434DA2-C125-4222-BC7E-B92730421AD4}"/>
    <hyperlink ref="C2526" r:id="rId2238" xr:uid="{0B5955D7-6076-486C-A6DF-87C072DD08D8}"/>
    <hyperlink ref="C2527" r:id="rId2239" xr:uid="{7AE64C4E-3723-4417-B059-DEE2DAC05FC3}"/>
    <hyperlink ref="C2528" r:id="rId2240" xr:uid="{8B34ABB3-FDC1-4C24-916B-BEACBE148CAC}"/>
    <hyperlink ref="C2532" r:id="rId2241" display="https://www.dictionary.com/browse/calescent?s=t" xr:uid="{A89AC14D-031D-407A-8140-C897BE977D34}"/>
    <hyperlink ref="C2534" r:id="rId2242" xr:uid="{8E7B2C1E-B17C-44D1-8572-9D504A2909BF}"/>
    <hyperlink ref="C2536" r:id="rId2243" xr:uid="{6509F086-B0E8-42D9-839D-7106AAE018B2}"/>
    <hyperlink ref="C2545" r:id="rId2244" xr:uid="{99C232F5-152E-4734-82B1-EFC00AC8A340}"/>
    <hyperlink ref="C2548" r:id="rId2245" xr:uid="{33792DFA-7C20-46BF-A88D-70DA79116EDB}"/>
    <hyperlink ref="C2549" r:id="rId2246" xr:uid="{6BAA9A42-EEEE-4348-92C3-25944CAC5D89}"/>
    <hyperlink ref="C2550" r:id="rId2247" xr:uid="{1C72DFE0-824F-458B-91E7-48C4A68E096C}"/>
    <hyperlink ref="C2552" r:id="rId2248" xr:uid="{8265EB27-5684-4147-A0E9-97D5CDC47CEF}"/>
    <hyperlink ref="C2556" r:id="rId2249" xr:uid="{90889DC0-3EDC-40DD-883E-F81BA2F67FFB}"/>
    <hyperlink ref="C2553" r:id="rId2250" xr:uid="{3CACBA72-B539-46C0-B4FB-D6F5300D05FD}"/>
    <hyperlink ref="C2554" r:id="rId2251" xr:uid="{3545C95F-AB60-4A18-9DDB-36AF8A81AE84}"/>
    <hyperlink ref="C2555" r:id="rId2252" xr:uid="{C0DEB7E4-99C2-44C9-AB85-AFDC0F7D6272}"/>
    <hyperlink ref="C2557" r:id="rId2253" xr:uid="{50CD54B7-5925-487D-840C-E69847666B0C}"/>
    <hyperlink ref="C2561" r:id="rId2254" xr:uid="{B4C8EBD1-1449-479B-A679-B20BA8BC07D0}"/>
    <hyperlink ref="C2562" r:id="rId2255" xr:uid="{EEBC36D3-7E0C-4220-98E6-43C26FB8DF97}"/>
    <hyperlink ref="C2563" r:id="rId2256" xr:uid="{8E1C4976-AC0E-4945-89CA-E27EE344DD6E}"/>
    <hyperlink ref="C2566" r:id="rId2257" xr:uid="{53DAAF8B-D85E-4A98-A242-0E184DB61A77}"/>
    <hyperlink ref="C2567" r:id="rId2258" xr:uid="{40EA1B19-F049-4C3E-B8E2-AA3A11ED7475}"/>
    <hyperlink ref="C2568" r:id="rId2259" xr:uid="{3A8829A1-71E4-4D19-91C8-F528854CB609}"/>
    <hyperlink ref="C2569" r:id="rId2260" xr:uid="{9B5137B6-2E43-49D9-9791-CCEBC1C1E6C1}"/>
    <hyperlink ref="C2575" r:id="rId2261" xr:uid="{8B1B498A-EF63-447F-A8FE-8D799C933089}"/>
    <hyperlink ref="C2577" r:id="rId2262" xr:uid="{D7BC53D4-9B03-420B-A59B-02B0CEC1138D}"/>
    <hyperlink ref="C2578" r:id="rId2263" xr:uid="{3385E657-00D0-49B5-B96C-16598ABD01BB}"/>
    <hyperlink ref="C2573" r:id="rId2264" xr:uid="{E8448F03-8EE0-4B50-9753-EAC3FE24BB49}"/>
    <hyperlink ref="C2538" r:id="rId2265" xr:uid="{432A78C7-7E0F-4AEC-8A97-E38396A3D75D}"/>
    <hyperlink ref="C2540" r:id="rId2266" xr:uid="{C1F2C6C2-82AD-424A-939C-A580E51BED26}"/>
    <hyperlink ref="C2539" r:id="rId2267" xr:uid="{525E2880-E926-477A-9975-5BEC73E640A8}"/>
    <hyperlink ref="C2574" r:id="rId2268" xr:uid="{E69DF7CB-6552-46B0-8366-418517985940}"/>
    <hyperlink ref="C2576" r:id="rId2269" xr:uid="{4BC94B0D-D59A-41A4-AF98-FE29719EFF51}"/>
    <hyperlink ref="C2587" r:id="rId2270" xr:uid="{6F712F6B-D039-4F85-9B57-AC6EFE919B9D}"/>
    <hyperlink ref="C2588" r:id="rId2271" xr:uid="{DE57D4F1-07E4-4F18-97BA-EDFD38CA6811}"/>
    <hyperlink ref="C2593" r:id="rId2272" xr:uid="{2272F08D-6434-4B47-9DE0-39C3C7A9A181}"/>
    <hyperlink ref="C2594" r:id="rId2273" xr:uid="{253AFB4C-49F8-4A73-8CFB-3073AD3F7BA7}"/>
    <hyperlink ref="C2595" r:id="rId2274" xr:uid="{801143B2-8EB2-4FD4-8A8C-2F8BAB9EB7B2}"/>
    <hyperlink ref="C2596" r:id="rId2275" xr:uid="{D73413BE-2264-47C0-AD62-8AEAF11EA478}"/>
    <hyperlink ref="C2597" r:id="rId2276" xr:uid="{6643623D-3421-42E5-AFE9-C5F894437CC6}"/>
    <hyperlink ref="C2709" r:id="rId2277" xr:uid="{1CE97F3D-CE5E-43D5-AB57-768B7B6513DB}"/>
    <hyperlink ref="C2598" r:id="rId2278" xr:uid="{EC557A43-0F73-4B80-A965-92CA79904DDC}"/>
    <hyperlink ref="C2599" r:id="rId2279" xr:uid="{D9EE1E75-5BAB-4BAA-9BED-D5C0D0542B3C}"/>
    <hyperlink ref="C2600" r:id="rId2280" xr:uid="{3BE21266-3093-4D2D-9E92-87FF5F7B6804}"/>
    <hyperlink ref="C2601" r:id="rId2281" xr:uid="{0CD04F7E-28CE-4437-A2A9-A0EC2B20417A}"/>
    <hyperlink ref="C2580" r:id="rId2282" xr:uid="{F6FBEEB2-8A77-474D-AD3F-A7C20B0B06A2}"/>
    <hyperlink ref="C2565" r:id="rId2283" display="https://www.dictionary.com/browse/perspicacious?s=t" xr:uid="{05FB2D28-EB55-446E-BE49-2C799F24981A}"/>
    <hyperlink ref="C2564" r:id="rId2284" display="https://www.dictionary.com/browse/pellucid?s=t" xr:uid="{9889EAB3-FBB0-4815-9951-DB12E143AE0E}"/>
    <hyperlink ref="C2582" r:id="rId2285" display="https://www.dictionary.com/browse/improvident?s=t" xr:uid="{56AC15D9-95C3-4490-8728-A4E751BD5847}"/>
    <hyperlink ref="C2509" r:id="rId2286" xr:uid="{C8E5E2ED-B5D4-4D1E-9E63-551B2894A6B4}"/>
    <hyperlink ref="C2571" r:id="rId2287" xr:uid="{86CCAE03-7682-42F6-AD64-7D8E676C9387}"/>
    <hyperlink ref="C2560" r:id="rId2288" xr:uid="{7016B949-47F7-4C28-A4B0-441E70B0CFDD}"/>
    <hyperlink ref="C2546" r:id="rId2289" xr:uid="{B14D963E-B306-484B-B904-E638F1511566}"/>
    <hyperlink ref="C2503" r:id="rId2290" xr:uid="{E12A06FD-257F-48BC-917D-261AE95E84A1}"/>
    <hyperlink ref="C2579" r:id="rId2291" xr:uid="{E0ABCA26-6C87-4676-A5AB-37F1C482E61C}"/>
    <hyperlink ref="C2558" r:id="rId2292" xr:uid="{17BED7AA-F204-4423-8471-9A1C9D58BB43}"/>
    <hyperlink ref="C2551" r:id="rId2293" xr:uid="{283469FE-EA83-4DDA-8922-6BEE0CE9E882}"/>
    <hyperlink ref="C2544" r:id="rId2294" xr:uid="{DAFFDB5D-6738-40EE-91A1-ED787ED593C9}"/>
    <hyperlink ref="C2542" r:id="rId2295" xr:uid="{1067EE4C-8D6D-4F91-A7FD-39386DC5D019}"/>
    <hyperlink ref="C2584" r:id="rId2296" xr:uid="{2780D33E-F863-4FE0-A40F-36534EFB1DC6}"/>
    <hyperlink ref="C2535" r:id="rId2297" xr:uid="{027B879B-D7E0-4ED7-B614-9EE6A1C65897}"/>
    <hyperlink ref="C2581" r:id="rId2298" xr:uid="{773673A7-0EF5-45CB-85BF-CABDEFBE7E3C}"/>
    <hyperlink ref="C2525" r:id="rId2299" xr:uid="{43AAA0CF-3D3B-4972-ADCF-60F8E3C3E05B}"/>
    <hyperlink ref="C2516" r:id="rId2300" xr:uid="{983BDDF5-D28F-4568-BA92-C52A416D5ABB}"/>
    <hyperlink ref="C2533" r:id="rId2301" xr:uid="{40DC0D78-A4CA-4D64-917A-A9EE1EBD6F64}"/>
    <hyperlink ref="C2541" r:id="rId2302" xr:uid="{E5F45F0E-272B-452F-9687-8638664386DE}"/>
    <hyperlink ref="C2559" r:id="rId2303" xr:uid="{5E8C88D3-B602-4492-8710-7683C957F154}"/>
    <hyperlink ref="C2583" r:id="rId2304" xr:uid="{69E970C0-DF60-4ADE-B0D5-EAE81197032B}"/>
    <hyperlink ref="C2586" r:id="rId2305" xr:uid="{94F59FF5-E7CB-4438-BC56-747FDB70EE7D}"/>
    <hyperlink ref="D2592" r:id="rId2306" xr:uid="{6404360D-CF89-4CBA-89E4-09F9A6932EE6}"/>
    <hyperlink ref="C2691" r:id="rId2307" display="https://www.dictionary.com/browse/barouche?s=t" xr:uid="{F6AB92D4-210F-4578-8079-90C6266631FC}"/>
    <hyperlink ref="C2689" r:id="rId2308" xr:uid="{CC36781C-3B0B-4387-BD92-777363CFFFA3}"/>
    <hyperlink ref="C2607" r:id="rId2309" xr:uid="{7FF7A74D-E966-436F-A931-8190747B2204}"/>
    <hyperlink ref="C2606" r:id="rId2310" display="https://www.dictionary.com/browse/tertian?s=t" xr:uid="{A235687D-D8E8-4C67-9B94-4F9C8BC851AC}"/>
    <hyperlink ref="C2613" r:id="rId2311" xr:uid="{2B8E8BAF-2906-4324-A8DD-B4F160CDD99F}"/>
    <hyperlink ref="C2614" r:id="rId2312" xr:uid="{8FECEF0A-8A05-44B1-A4D8-1E2823B4DF51}"/>
    <hyperlink ref="C2617" r:id="rId2313" xr:uid="{FA861518-3E0D-42FB-B819-192B4B858D98}"/>
    <hyperlink ref="C2618" r:id="rId2314" xr:uid="{6679A66B-B2F4-4864-9DEA-36694B1FD3F0}"/>
    <hyperlink ref="C2619" r:id="rId2315" xr:uid="{CFB3031A-88DC-457C-9EE5-62E6AFD35D96}"/>
    <hyperlink ref="C2621" r:id="rId2316" xr:uid="{525FFD10-DF8D-448D-ABE3-3550F7FAA1D7}"/>
    <hyperlink ref="C2604" r:id="rId2317" xr:uid="{D6E13B6F-C2C1-4D7B-83F0-01DE1217CF5F}"/>
    <hyperlink ref="C2608" r:id="rId2318" xr:uid="{64D2E1D1-F166-4128-88F4-F072E8BA820A}"/>
    <hyperlink ref="C2609" r:id="rId2319" xr:uid="{558D77D3-C4B2-46FA-9ECE-FC2085C32682}"/>
    <hyperlink ref="C2680" r:id="rId2320" xr:uid="{9D1C2FD0-8D28-4E98-9D4F-977C2A2EAE52}"/>
    <hyperlink ref="C2686" r:id="rId2321" xr:uid="{0FB26F86-A6C7-4E18-8F41-F2A67EBFDD4C}"/>
    <hyperlink ref="C2693" r:id="rId2322" xr:uid="{4FFDC5CE-ACAB-4688-8235-61AA42B0B94E}"/>
    <hyperlink ref="D2693" r:id="rId2323" xr:uid="{0F91400F-2383-4B94-8FD1-85BAC92B3095}"/>
    <hyperlink ref="C2694" r:id="rId2324" xr:uid="{E4B968D8-8620-4F3E-AACE-5CC79A0119AD}"/>
    <hyperlink ref="C2695" r:id="rId2325" xr:uid="{C614882C-3737-4F04-83E8-E23EDB05BC02}"/>
    <hyperlink ref="C2696" r:id="rId2326" xr:uid="{C0490F5D-3A18-4AF7-A397-6213B907F681}"/>
    <hyperlink ref="C2697" r:id="rId2327" xr:uid="{D8212259-8FE1-4E6E-94A3-B8A4FD9918B1}"/>
    <hyperlink ref="C2698" r:id="rId2328" xr:uid="{54A7A821-7D77-4396-A224-3F310111FC4C}"/>
    <hyperlink ref="C2678" r:id="rId2329" xr:uid="{8A1F9491-71A5-4FA1-8833-E0D25A28EC78}"/>
    <hyperlink ref="C2679" r:id="rId2330" xr:uid="{6784B132-61E9-4695-B32F-BD48635ADAD4}"/>
    <hyperlink ref="C2681" r:id="rId2331" xr:uid="{6882BA82-2125-4C63-978C-B945E7324AEF}"/>
    <hyperlink ref="C2692" r:id="rId2332" xr:uid="{1F10F8F8-2052-4906-A8E2-3CE9A3A71C46}"/>
    <hyperlink ref="C2687" r:id="rId2333" display="https://www.dictionary.com/browse/pissant?s=t" xr:uid="{133CB423-E265-435F-96ED-24C125C9383A}"/>
    <hyperlink ref="C2616" r:id="rId2334" xr:uid="{3EF574B9-2980-46BE-B5D3-C504D882F0C2}"/>
    <hyperlink ref="C2677" r:id="rId2335" xr:uid="{DDC9B072-58C2-4E28-A503-733100111467}"/>
    <hyperlink ref="C2688" r:id="rId2336" xr:uid="{C8E17560-979E-4262-8ECA-3754BE8BC979}"/>
    <hyperlink ref="C2603" r:id="rId2337" xr:uid="{C8187BCC-79E1-4ED0-84AB-7F7F281AAFD7}"/>
    <hyperlink ref="C2620" r:id="rId2338" xr:uid="{2EA01F2E-0C34-4A55-A7A5-4EC8DFFFB9D3}"/>
    <hyperlink ref="C2612" r:id="rId2339" xr:uid="{FFF7A6A7-A8BF-4A75-B632-829F1E2D1874}"/>
    <hyperlink ref="C2699" r:id="rId2340" xr:uid="{4F9484EA-3367-4376-A985-7BF3166B467D}"/>
    <hyperlink ref="C2676" r:id="rId2341" xr:uid="{1545F4AA-5971-45E1-B5A7-1950DB7D40D2}"/>
    <hyperlink ref="C2610" r:id="rId2342" xr:uid="{A6F14066-F0D7-4203-8749-A6886A6418EC}"/>
    <hyperlink ref="C2605" r:id="rId2343" xr:uid="{5162726F-106D-400E-84F2-B4F09F9C5204}"/>
    <hyperlink ref="C2683" r:id="rId2344" xr:uid="{D0D8F6C0-DF1B-4133-B89C-9B36B300637C}"/>
    <hyperlink ref="C2684" r:id="rId2345" xr:uid="{2608204E-48B1-46C1-9DB4-073666E1072E}"/>
    <hyperlink ref="C2685" r:id="rId2346" display="https://www.dictionary.com/browse/niggling?s=t" xr:uid="{B3D2542F-6A2A-4A39-B196-8A3C2E72B28E}"/>
    <hyperlink ref="C2636" r:id="rId2347" xr:uid="{5B9FE0A1-D376-4434-A6A8-40538A158970}"/>
    <hyperlink ref="C2623" r:id="rId2348" display="https://www.dictionary.com/browse/auger?s=t" xr:uid="{B054A1A3-8150-4C73-B83A-C06097251A86}"/>
    <hyperlink ref="C2652" r:id="rId2349" display="https://www.dictionary.com/browse/autoclave?s=t" xr:uid="{8F737AC4-F024-4B48-9AA8-FB42E4436A73}"/>
    <hyperlink ref="C2653" r:id="rId2350" xr:uid="{E1745262-355B-462B-9F39-1B563D346E34}"/>
    <hyperlink ref="C2654" r:id="rId2351" display="https://www.dictionary.com/browse/bezel?s=t" xr:uid="{7E0F1CC0-A3E5-4CDC-B0E0-D303DDB5C95E}"/>
    <hyperlink ref="C2655" r:id="rId2352" xr:uid="{1925C8B8-C70B-47C9-932F-99B1409E4FDD}"/>
    <hyperlink ref="C2656" r:id="rId2353" xr:uid="{B0F890E6-4D4D-41A7-8DE3-A715CDFEC18D}"/>
    <hyperlink ref="C2637" r:id="rId2354" xr:uid="{A66D7934-0FBA-4399-B633-84164B17AC4E}"/>
    <hyperlink ref="C2639" r:id="rId2355" display="https://www.dictionary.com/browse/detent?s=t" xr:uid="{A618EFAA-2D09-4301-B3D5-E447718727AA}"/>
    <hyperlink ref="C2626" r:id="rId2356" xr:uid="{75806214-F320-4B78-8CC7-5E2831E50E10}"/>
    <hyperlink ref="C2640" r:id="rId2357" xr:uid="{19C069D7-C954-4A83-A854-68A8E8E70E51}"/>
    <hyperlink ref="C2641" r:id="rId2358" xr:uid="{0A1A006E-3A5F-4755-A944-CD155FAF030D}"/>
    <hyperlink ref="C2627" r:id="rId2359" xr:uid="{9784F6F0-4CAC-478C-8421-8F0479B70ACA}"/>
    <hyperlink ref="C2660" r:id="rId2360" xr:uid="{5AF6495A-251F-4B95-9700-A0A08BFA62D0}"/>
    <hyperlink ref="C2629" r:id="rId2361" xr:uid="{A09226E4-888E-4543-9477-D91D6AC7331E}"/>
    <hyperlink ref="C2630" r:id="rId2362" display="https://www.dictionary.com/browse/jato?s=ts" xr:uid="{4EDEEAC9-6D07-4E45-87AF-B2DB24C7272C}"/>
    <hyperlink ref="C2661" r:id="rId2363" display="https://www.dictionary.com/browse/ladle?s=t" xr:uid="{C8A588DB-F54F-4C29-B438-E3EF90B28B1A}"/>
    <hyperlink ref="C2642" r:id="rId2364" xr:uid="{ED1525B3-7061-4E95-9486-09A75C9C7C73}"/>
    <hyperlink ref="C2663" r:id="rId2365" display="https://www.dictionary.com/browse/martingale?s=t" xr:uid="{2B281D9B-0674-48C3-8958-168C8023C31D}"/>
    <hyperlink ref="C2632" r:id="rId2366" xr:uid="{FA00D6A1-30E3-4CB2-AA5B-2391D9D59C57}"/>
    <hyperlink ref="C2644" r:id="rId2367" xr:uid="{A2811BB4-47BF-4B9B-A2CE-74A0C1C33741}"/>
    <hyperlink ref="C2664" r:id="rId2368" xr:uid="{69764A2B-D630-4965-9BE4-9F4995980A88}"/>
    <hyperlink ref="C2665" r:id="rId2369" xr:uid="{F13769B6-A2D9-41FF-BF35-36503F9FAF9C}"/>
    <hyperlink ref="C2666" r:id="rId2370" display="https://www.dictionary.com/browse/quirt?s=t" xr:uid="{FF0A7249-6EFE-4615-858D-E5690ED9BC12}"/>
    <hyperlink ref="C2645" r:id="rId2371" display="https://www.dictionary.com/browse/rowel?s=t" xr:uid="{7FB4AD0B-946E-4CFB-891A-7D49EBF4E806}"/>
    <hyperlink ref="C2667" r:id="rId2372" display="https://www.dictionary.com/browse/salver?s=t" xr:uid="{6A366E63-E105-4F6C-919A-F770CAD8C2AB}"/>
    <hyperlink ref="C2668" r:id="rId2373" display="https://www.dictionary.com/browse/samovar?s=t" xr:uid="{498E9583-6937-4791-B46C-0F9A2AAE783B}"/>
    <hyperlink ref="C2647" r:id="rId2374" xr:uid="{89F0D510-4182-423D-825A-FA8B3C788BE2}"/>
    <hyperlink ref="C2648" r:id="rId2375" xr:uid="{D378B5A4-6B3F-4F05-9158-B3252209B78F}"/>
    <hyperlink ref="C2649" r:id="rId2376" xr:uid="{1D51EFEE-E685-4954-9DB3-0674277B72B2}"/>
    <hyperlink ref="C2673" r:id="rId2377" display="https://www.dictionary.com/browse/zarf?s=t" xr:uid="{3EEC3DF6-1094-4664-ABC0-4D4602A673B1}"/>
    <hyperlink ref="C2658" r:id="rId2378" xr:uid="{21601F4F-51ED-4FB3-A6DC-C6C7C45F3D99}"/>
    <hyperlink ref="C2659" r:id="rId2379" xr:uid="{00CDC03E-DBE4-428E-AA3F-69CE649E4093}"/>
    <hyperlink ref="C2646" r:id="rId2380" xr:uid="{3969A516-7108-4D21-A18C-A2C8B4DA4067}"/>
    <hyperlink ref="C2624" r:id="rId2381" xr:uid="{366A9048-4560-4387-8450-4C6AA9CD63D8}"/>
    <hyperlink ref="C2633" r:id="rId2382" xr:uid="{9569873A-A866-4803-BA80-0EBFD8D84527}"/>
    <hyperlink ref="C2671" r:id="rId2383" xr:uid="{E92F7B14-248D-4284-8D84-89A8ECBEDE75}"/>
    <hyperlink ref="C2672" r:id="rId2384" xr:uid="{4E452278-F9A2-4BD2-8DAF-2B91F9406ED3}"/>
    <hyperlink ref="C2643" r:id="rId2385" xr:uid="{23B13D82-01D2-4243-B519-05EDE596D91C}"/>
    <hyperlink ref="C2625" r:id="rId2386" xr:uid="{0E14E183-3C46-473C-9501-6D4368DB88A9}"/>
    <hyperlink ref="C2628" r:id="rId2387" xr:uid="{442C67E4-9C9A-4C24-B423-7BEA5226F6AC}"/>
    <hyperlink ref="D2644" r:id="rId2388" xr:uid="{6953E762-4709-4ADD-A89A-74DFB396081B}"/>
    <hyperlink ref="D2639" r:id="rId2389" xr:uid="{B2CC1D64-2D82-4AA9-882B-36E2ED1BCD88}"/>
    <hyperlink ref="C2670" r:id="rId2390" xr:uid="{CDF35F67-7028-4DA6-AF15-6895B967F453}"/>
    <hyperlink ref="C2602" r:id="rId2391" xr:uid="{183E8130-EC0A-4136-BD35-1D66E6CF2D76}"/>
    <hyperlink ref="C2669" r:id="rId2392" xr:uid="{BB598F46-05F5-4404-AB91-5B252B80E8B1}"/>
    <hyperlink ref="C2638" r:id="rId2393" xr:uid="{7F7A5416-2B65-4952-8645-E4EA91B30B45}"/>
    <hyperlink ref="C2631" r:id="rId2394" xr:uid="{10CA2FA5-B251-4BDC-A2B1-0F93D504680E}"/>
    <hyperlink ref="C2657" r:id="rId2395" xr:uid="{0359D3EF-1930-43B5-8B96-754676810C00}"/>
    <hyperlink ref="C2682" r:id="rId2396" xr:uid="{28F4E1FA-1B72-4E49-BE48-5D74A712E481}"/>
    <hyperlink ref="C2634" r:id="rId2397" xr:uid="{824EA2E6-5CBD-4C90-91C8-5D51A51DC706}"/>
    <hyperlink ref="C2662" r:id="rId2398" xr:uid="{BC89B869-6B6F-410F-B126-E730A5F81F53}"/>
    <hyperlink ref="C2674" r:id="rId2399" xr:uid="{096E66BA-D5C8-48A9-8651-BF05E135BA45}"/>
    <hyperlink ref="C2651" r:id="rId2400" xr:uid="{24BE4360-755F-4D73-B9A6-E753CAC4E2E1}"/>
    <hyperlink ref="E2644" r:id="rId2401" xr:uid="{9C34043F-02F2-4C0B-A3B8-843C88564EAF}"/>
    <hyperlink ref="E2639" r:id="rId2402" xr:uid="{A259507D-3E2D-4730-B6AA-A87FD0611E4C}"/>
    <hyperlink ref="D2691" r:id="rId2403" xr:uid="{71F6F463-899F-44B5-A6CF-77A0235722A7}"/>
    <hyperlink ref="C2745" r:id="rId2404" display="https://www.dictionary.com/browse/gasconade?s=t" xr:uid="{B173C510-4639-49B0-B626-017F31848C11}"/>
    <hyperlink ref="C2758" r:id="rId2405" display="https://www.dictionary.com/browse/schadenfreude?s=t" xr:uid="{594830E4-F465-4D2B-BFF7-E1E80C297F62}"/>
    <hyperlink ref="C2734" r:id="rId2406" display="https://www.dictionary.com/browse/boor?s=t" xr:uid="{225CF7B3-4A09-48E0-83D4-95EF2686323F}"/>
    <hyperlink ref="C2735" r:id="rId2407" display="https://www.dictionary.com/browse/bumptious?s=t" xr:uid="{5DD50AD2-CDB8-4342-98DF-3E46B27537AF}"/>
    <hyperlink ref="C2736" r:id="rId2408" display="https://www.dictionary.com/browse/cavalier?s=t" xr:uid="{1DF7B36D-62C0-4EF5-B66F-192EC1BB7210}"/>
    <hyperlink ref="C2737" r:id="rId2409" display="https://www.dictionary.com/browse/contumely?s=t" xr:uid="{66D7886A-63E6-48A6-8F0C-F54812EA9B54}"/>
    <hyperlink ref="C2739" r:id="rId2410" display="https://www.dictionary.com/browse/deign?s=t" xr:uid="{36CB71DB-41F4-4CE6-B31A-E727B9FEAFFE}"/>
    <hyperlink ref="C2741" r:id="rId2411" display="https://www.dictionary.com/browse/flout?s=t" xr:uid="{7DF045FC-FD95-478E-904F-7B6ACC4C1E28}"/>
    <hyperlink ref="C2746" r:id="rId2412" display="https://www.dictionary.com/browse/hubris?s=t" xr:uid="{8A9F8CF2-997B-4810-9D98-C679D0671FD5}"/>
    <hyperlink ref="C2747" r:id="rId2413" display="https://www.dictionary.com/browse/imperious?s=t" xr:uid="{A9FE6FC2-61CC-4127-BC5A-C0476DB23830}"/>
    <hyperlink ref="C2748" r:id="rId2414" display="https://www.dictionary.com/browse/overweening?s=t" xr:uid="{9C77ED89-A9A9-4EE6-A6A5-A0FD857DFF85}"/>
    <hyperlink ref="C2749" r:id="rId2415" display="https://www.dictionary.com/browse/panjandrum?s=t" xr:uid="{E3A31FCA-A3B9-4D85-8B0B-F63AAB27B315}"/>
    <hyperlink ref="C2750" r:id="rId2416" display="https://www.dictionary.com/browse/patronize?s=t" xr:uid="{E808B70E-2EF3-485D-B340-0205EB13A7B4}"/>
    <hyperlink ref="C2752" r:id="rId2417" display="https://www.dictionary.com/browse/pharisaic?s=t" xr:uid="{4BDC70FA-A514-4814-B32F-28F39DD1FEA3}"/>
    <hyperlink ref="C2756" r:id="rId2418" display="https://www.dictionary.com/browse/prig?s=t" xr:uid="{5580AC25-8017-413D-8DC6-087C923717D6}"/>
    <hyperlink ref="C2757" r:id="rId2419" display="https://www.dictionary.com/browse/sanctimonious?s=t" xr:uid="{23424425-D008-4B93-968D-8E8B35B24662}"/>
    <hyperlink ref="C2759" r:id="rId2420" display="https://www.dictionary.com/browse/snob?s=t" xr:uid="{9C9EBA36-2264-42A3-A168-E881E1C988DD}"/>
    <hyperlink ref="C2761" r:id="rId2421" display="https://www.dictionary.com/browse/supercilious?s=t" xr:uid="{1F0CE834-BD6F-40B1-9FC9-FDB79883941B}"/>
    <hyperlink ref="C2763" r:id="rId2422" display="https://www.dictionary.com/browse/vouchsafe?s=t" xr:uid="{AEF04A93-1231-4528-884A-C5FC7685501D}"/>
    <hyperlink ref="C2781" r:id="rId2423" display="https://www.dictionary.com/browse/billingsgate?s=t" xr:uid="{2DCD38C1-1CFC-489D-B149-1420BD86DBAB}"/>
    <hyperlink ref="C2743" r:id="rId2424" display="https://www.dictionary.com/browse/frippery?s=t" xr:uid="{89EAAF2E-7646-4BFD-841A-AC70FAA4790E}"/>
    <hyperlink ref="C2714" r:id="rId2425" display="https://www.dictionary.com/browse/pastiche?s=t" xr:uid="{262E694F-7DD2-4B7E-AF59-45E9E6C22670}"/>
    <hyperlink ref="C2740" r:id="rId2426" display="https://www.dictionary.com/browse/euphuism?s=t" xr:uid="{B14CE433-C78E-439B-99B6-B989A630E885}"/>
    <hyperlink ref="C2738" r:id="rId2427" xr:uid="{34346156-B8C8-4FE3-B1B3-03C9EE7A4940}"/>
    <hyperlink ref="C2775" r:id="rId2428" xr:uid="{1ECF2B35-F7F3-4BDB-9F6E-42FC215364F5}"/>
    <hyperlink ref="C2726" r:id="rId2429" xr:uid="{9729551E-6219-4E34-A39A-6B7C48AD9AC2}"/>
    <hyperlink ref="C2744" r:id="rId2430" display="https://www.dictionary.com/browse/fustian?s=t" xr:uid="{C24B7F3F-C874-4194-B4BF-9A6B85A0E3E2}"/>
    <hyperlink ref="C2762" r:id="rId2431" display="https://www.dictionary.com/browse/turgid?s=t" xr:uid="{B3532C71-F9F4-4D78-A72E-1BE0D0FE0E90}"/>
    <hyperlink ref="C2702" r:id="rId2432" xr:uid="{12C046AE-2419-4DB3-BFED-16AA83EE93D9}"/>
    <hyperlink ref="C2703" r:id="rId2433" xr:uid="{62B1431C-ED24-4F14-8D59-329FAAE4F67E}"/>
    <hyperlink ref="C2704" r:id="rId2434" xr:uid="{C75CBB0A-9BC1-4454-AEB1-95601D553936}"/>
    <hyperlink ref="C2706" r:id="rId2435" xr:uid="{DE9E4743-AA59-41F2-8DD2-0A10E0AD827B}"/>
    <hyperlink ref="C2707" r:id="rId2436" xr:uid="{7A053F63-A8B0-461F-BF08-FADA2A1B0AD0}"/>
    <hyperlink ref="C2710" r:id="rId2437" xr:uid="{511ECCDD-5EFA-4634-83AE-793819CD2364}"/>
    <hyperlink ref="C2712" r:id="rId2438" xr:uid="{831897BC-90DA-4351-A374-2D7E30D63981}"/>
    <hyperlink ref="C2713" r:id="rId2439" xr:uid="{44C0E5C0-97D0-4AD1-91E4-D54350B8B9E7}"/>
    <hyperlink ref="C2715" r:id="rId2440" xr:uid="{F71165ED-CBD8-40B7-B985-B06155924392}"/>
    <hyperlink ref="C2717" r:id="rId2441" xr:uid="{F5F809B0-3D28-43FA-A0D8-73C051072CD6}"/>
    <hyperlink ref="C2718" r:id="rId2442" xr:uid="{1901657D-58B0-4EA7-A549-118631DB53AA}"/>
    <hyperlink ref="C2719" r:id="rId2443" xr:uid="{717E85E6-7840-480E-826E-08BBC166AB82}"/>
    <hyperlink ref="C2721" r:id="rId2444" xr:uid="{3BB05AA4-A85A-4601-95D0-F59BA2007FC3}"/>
    <hyperlink ref="C2723" r:id="rId2445" xr:uid="{48BE7663-EB92-4092-9D56-FD2EB5A400BB}"/>
    <hyperlink ref="C2725" r:id="rId2446" xr:uid="{B950EE11-8061-49E3-BF55-8C19E564F487}"/>
    <hyperlink ref="C2727" r:id="rId2447" xr:uid="{9593AABF-2BC4-4FCE-9029-F00F7F992280}"/>
    <hyperlink ref="C2765" r:id="rId2448" xr:uid="{9C1B0A08-D3E1-4891-9188-03E9B73ADDC9}"/>
    <hyperlink ref="C2766" r:id="rId2449" xr:uid="{0C05F4C0-563F-4C6F-AA1C-B39E8FF94950}"/>
    <hyperlink ref="C2771" r:id="rId2450" xr:uid="{097354C4-D3F5-4E3D-B553-32799CF1E407}"/>
    <hyperlink ref="C2768" r:id="rId2451" xr:uid="{CCEA3B20-3E6B-4233-A21A-EA5EAD108B33}"/>
    <hyperlink ref="C2772" r:id="rId2452" xr:uid="{361CAAA0-CC92-4549-9107-F3640BD2753F}"/>
    <hyperlink ref="C2773" r:id="rId2453" xr:uid="{1A6AAE3D-25B4-41E5-BA48-208C49CC843D}"/>
    <hyperlink ref="C2753" r:id="rId2454" xr:uid="{85F3553E-08B6-491D-9B45-E5D3D7209660}"/>
    <hyperlink ref="C2774" r:id="rId2455" xr:uid="{5CAF720A-552A-4612-8CAC-4FACE5B6170E}"/>
    <hyperlink ref="C2776" r:id="rId2456" xr:uid="{C3A616B3-EB53-4691-B88B-35376FA86EE9}"/>
    <hyperlink ref="C2777" r:id="rId2457" xr:uid="{E99CA838-45A7-44AB-9E0A-80AC4D09766A}"/>
    <hyperlink ref="C2778" r:id="rId2458" xr:uid="{F3D92031-4E93-4A57-BAAF-441B1EE92CBC}"/>
    <hyperlink ref="C2780" r:id="rId2459" xr:uid="{EEAAD9DF-E566-405A-B447-647A41889950}"/>
    <hyperlink ref="C2782" r:id="rId2460" xr:uid="{FF0D5852-AE4A-47B5-B3AD-AD20A64015C7}"/>
    <hyperlink ref="C2783" r:id="rId2461" xr:uid="{A4BE33FE-CB08-4E99-984D-216B70F6B14B}"/>
    <hyperlink ref="C2784" r:id="rId2462" xr:uid="{89DE9265-451C-4590-BA5F-B8DF69E7BA59}"/>
    <hyperlink ref="C2785" r:id="rId2463" xr:uid="{F77D8641-12E5-4ABF-B453-C5D1D7AE9A7D}"/>
    <hyperlink ref="C2786" r:id="rId2464" xr:uid="{FA379EEF-7001-4732-9D59-F355906F5792}"/>
    <hyperlink ref="C2787" r:id="rId2465" xr:uid="{F949BDF3-4C07-4445-A095-4E47E8BA3FA3}"/>
    <hyperlink ref="C2788" r:id="rId2466" xr:uid="{AF7A1535-A035-4CD7-AF26-BDC885B2AEF1}"/>
    <hyperlink ref="C2789" r:id="rId2467" xr:uid="{978944BC-F08D-4333-A265-51783C94C97F}"/>
    <hyperlink ref="C2790" r:id="rId2468" xr:uid="{B42453CF-3429-436E-8B64-21A81CA878D3}"/>
    <hyperlink ref="C2791" r:id="rId2469" xr:uid="{D3D3FD95-CFD3-42E4-8828-8AC98B7D179C}"/>
    <hyperlink ref="C2792" r:id="rId2470" xr:uid="{16BEB01E-DC8F-4132-873E-F5BF3FA6217E}"/>
    <hyperlink ref="C2793" r:id="rId2471" xr:uid="{C13742B2-9A1A-487D-AEF2-2D5F01894B03}"/>
    <hyperlink ref="C2794" r:id="rId2472" xr:uid="{91DF3C39-2BE9-4E1C-A84E-6F57761D8929}"/>
    <hyperlink ref="C2795" r:id="rId2473" xr:uid="{3AC81002-FAF6-4C12-BCB9-BBE289FCE636}"/>
    <hyperlink ref="C2796" r:id="rId2474" xr:uid="{49A7F23A-652F-43BC-9A6A-3C836FB1F22D}"/>
    <hyperlink ref="C2797" r:id="rId2475" xr:uid="{3A876E29-38DD-4BFB-B577-3C95D810F6C9}"/>
    <hyperlink ref="C2799" r:id="rId2476" xr:uid="{E0F9CE1B-5ABB-4B7A-A913-1B0C60526130}"/>
    <hyperlink ref="C2800" r:id="rId2477" xr:uid="{ED3405B1-9EE7-4EBF-B661-B48D342D2CB0}"/>
    <hyperlink ref="C2801" r:id="rId2478" xr:uid="{C9D772DC-425C-4A22-B067-5AEED803863F}"/>
    <hyperlink ref="C2802" r:id="rId2479" display="https://www.dictionary.com/browse/internecine?s=t" xr:uid="{3F23B756-8DC7-4F9B-B648-35E90E3339C3}"/>
    <hyperlink ref="C2803" r:id="rId2480" xr:uid="{5E5BA55B-A75A-49A5-8268-784A1530515F}"/>
    <hyperlink ref="C2805" r:id="rId2481" xr:uid="{30FB059E-65AF-459D-A4C5-EB4763568A70}"/>
    <hyperlink ref="C2806" r:id="rId2482" xr:uid="{2D22B3F3-DBCD-4302-AA78-24F239A334A0}"/>
    <hyperlink ref="C2807" r:id="rId2483" xr:uid="{E83DF323-049D-41F3-A64F-58D8CC92AB0A}"/>
    <hyperlink ref="C2809" r:id="rId2484" xr:uid="{D0930634-6C21-4729-9BD6-2AE8E346691C}"/>
    <hyperlink ref="C2810" r:id="rId2485" xr:uid="{8C850994-44C1-48D3-ADE8-471D09F97C31}"/>
    <hyperlink ref="C2811" r:id="rId2486" xr:uid="{AA0F0F5F-0C31-4830-9AF4-7B191ADB6F20}"/>
    <hyperlink ref="C2812" r:id="rId2487" xr:uid="{FFE52936-BDD6-48C8-B5AA-BEB950E03F3C}"/>
    <hyperlink ref="C2813" r:id="rId2488" xr:uid="{1E7D4CA4-EF0C-40B5-963F-A78646AA7732}"/>
    <hyperlink ref="C2814" r:id="rId2489" xr:uid="{D0487200-0619-4E70-9015-139090BF6CDD}"/>
    <hyperlink ref="C2815" r:id="rId2490" xr:uid="{FF772BB0-35C2-4B29-B9E9-F5109E788A40}"/>
    <hyperlink ref="C2808" r:id="rId2491" xr:uid="{3404FD8C-CE80-4E21-9F45-EDC805BD8A30}"/>
    <hyperlink ref="C2760" r:id="rId2492" xr:uid="{17E215F3-6DA5-4B43-A550-071F4CD9CF54}"/>
    <hyperlink ref="C2769" r:id="rId2493" display="https://www.dictionary.com/browse/harangue?s=t" xr:uid="{6F34511A-615B-4797-99B6-5A5E14E91ECC}"/>
    <hyperlink ref="C2751" r:id="rId2494" display="https://www.dictionary.com/browse/peremptory?s=t" xr:uid="{07368931-E727-45EB-94C7-6DBA1E1C2600}"/>
    <hyperlink ref="C2754" r:id="rId2495" display="https://www.dictionary.com/browse/presumptuous?s=t" xr:uid="{AC127C77-1778-4623-9F9D-271B12136EF0}"/>
    <hyperlink ref="C2716" r:id="rId2496" xr:uid="{4DEDAE82-9454-4F54-BE4F-BC745285EC2C}"/>
    <hyperlink ref="C2804" r:id="rId2497" xr:uid="{7F7F3BA6-207D-438D-993E-1D6D8281BB8F}"/>
    <hyperlink ref="C2798" r:id="rId2498" xr:uid="{F7241C93-69CD-45BA-9B36-B6ABBF532B71}"/>
    <hyperlink ref="C2711" r:id="rId2499" xr:uid="{9812C01F-94D2-4AA2-875A-34440DDFB23D}"/>
    <hyperlink ref="C2701" r:id="rId2500" xr:uid="{92DE511B-55C0-4272-B90C-DCBDC25A8715}"/>
    <hyperlink ref="C2742" r:id="rId2501" xr:uid="{331FA1A8-F0A9-45EB-BABE-13567A407C02}"/>
    <hyperlink ref="C2705" r:id="rId2502" xr:uid="{E00A154B-2585-4190-A7E7-362CEDC033C9}"/>
    <hyperlink ref="C2729" r:id="rId2503" xr:uid="{312BFA52-733D-4457-BBB8-97AD18EDF2AD}"/>
    <hyperlink ref="C2767" r:id="rId2504" xr:uid="{2B665CF0-3AF8-4977-983F-12BB3D7F6AE0}"/>
    <hyperlink ref="C2731" r:id="rId2505" xr:uid="{541721A2-D637-4049-B2A8-DB437AA9F34A}"/>
    <hyperlink ref="C2770" r:id="rId2506" xr:uid="{6E637A5C-B196-48EF-ACBC-A72BB03F3348}"/>
    <hyperlink ref="C2732" r:id="rId2507" xr:uid="{CB726049-7FA3-459D-985E-5604C2EF02D1}"/>
    <hyperlink ref="C2755" r:id="rId2508" xr:uid="{1A65FE48-7A8E-471A-B9EA-92819205CA1B}"/>
    <hyperlink ref="C2728" r:id="rId2509" xr:uid="{CC7FA20A-E071-452A-AE3B-55F377E5C537}"/>
    <hyperlink ref="C2720" r:id="rId2510" xr:uid="{97C03A07-ADCF-41B1-AB2D-6D93B7679851}"/>
    <hyperlink ref="D2725" r:id="rId2511" xr:uid="{6987231F-D65E-4BF9-BBE0-5670994C93F4}"/>
    <hyperlink ref="C2722" r:id="rId2512" xr:uid="{BB9BE1BB-5D47-4759-B22F-3C99005424E6}"/>
    <hyperlink ref="C2708" r:id="rId2513" xr:uid="{6128F6E8-2284-428A-B15C-D4E436ED30CC}"/>
    <hyperlink ref="C1347" r:id="rId2514" xr:uid="{1C93F822-E29F-4624-BEA6-1B91BA5146FD}"/>
    <hyperlink ref="C2529" r:id="rId2515" xr:uid="{E7E2E5F8-E56F-46D7-8E05-7D61780DE0B1}"/>
    <hyperlink ref="C721" r:id="rId2516" xr:uid="{6F994E70-8DE5-45B8-9CBC-5A9581C35D9D}"/>
    <hyperlink ref="C457" r:id="rId2517" xr:uid="{7034ABDF-DE09-490C-9E24-8A7E761A99B7}"/>
    <hyperlink ref="D246" r:id="rId2518" xr:uid="{2C638049-0B43-4B61-8FBA-64BAC3854CF6}"/>
    <hyperlink ref="C1716" r:id="rId2519" xr:uid="{19E61F40-9BEF-4195-A6B7-D51DFF48EA5D}"/>
    <hyperlink ref="C1625" r:id="rId2520" xr:uid="{0DAC15B0-E4F9-4F67-A8F2-287F53A005F6}"/>
    <hyperlink ref="C2585" r:id="rId2521" xr:uid="{D17AF9C7-B6FC-4249-81F7-0E4E5BAFBED9}"/>
    <hyperlink ref="C1959" r:id="rId2522" xr:uid="{5DC4D6FA-6D21-4BA9-B011-E232934D6B21}"/>
    <hyperlink ref="C2591" r:id="rId2523" xr:uid="{6FBEA35E-F2CB-43A2-8447-366D3DE7BAE9}"/>
    <hyperlink ref="C1523" r:id="rId2524" xr:uid="{6E3FAD30-B705-43C1-812A-38523D01447F}"/>
    <hyperlink ref="C215" r:id="rId2525" xr:uid="{6CA14A49-5817-4B58-A9EB-F88C4ED9A1EE}"/>
    <hyperlink ref="C277" r:id="rId2526" xr:uid="{48655EBE-A0BA-4D5E-84A7-64FD52B46778}"/>
    <hyperlink ref="D161" r:id="rId2527" xr:uid="{7661F3B1-2385-40BA-BD41-D9ECD77A9D6A}"/>
    <hyperlink ref="C1237" r:id="rId2528" xr:uid="{9E1870F5-5DAC-4719-9DF4-7F8BF2F28FAB}"/>
    <hyperlink ref="D808" r:id="rId2529" xr:uid="{A0944A60-F59F-43CE-90DC-14FE4E79958E}"/>
    <hyperlink ref="D2149" r:id="rId2530" xr:uid="{ECE5EE38-52C7-41F6-96C2-620358B66BAD}"/>
    <hyperlink ref="D2206" r:id="rId2531" xr:uid="{9B9305BD-5E61-44E8-9EBA-7C7B63AF2861}"/>
    <hyperlink ref="C2058" r:id="rId2532" xr:uid="{9EB44876-9F3C-4D1B-B246-3F27FAE36188}"/>
    <hyperlink ref="C2615" r:id="rId2533" xr:uid="{913DD9CF-AA4A-4EA7-80D7-B0071DB49B43}"/>
    <hyperlink ref="D1786" r:id="rId2534" xr:uid="{84C9E2EC-DE91-435F-A24D-81ED7E671311}"/>
    <hyperlink ref="C2420" r:id="rId2535" xr:uid="{AAF758F0-527C-4E3A-8717-C54870970C03}"/>
    <hyperlink ref="D260" r:id="rId2536" xr:uid="{5066D8E8-9ABF-4093-A69D-10CEB0E7AFA1}"/>
    <hyperlink ref="C1593" r:id="rId2537" xr:uid="{04DFF4F8-7D3C-499F-BA8B-C6FB76FE8DCF}"/>
    <hyperlink ref="D971" r:id="rId2538" xr:uid="{A404C8D9-3892-4F1A-9DBF-E09B2A8BAD64}"/>
    <hyperlink ref="D298" r:id="rId2539" xr:uid="{3A755AF0-8330-4299-BA39-63D730D485A2}"/>
    <hyperlink ref="C217" r:id="rId2540" xr:uid="{B31D072C-B62A-4F04-9149-836D0C0A4979}"/>
    <hyperlink ref="C455" r:id="rId2541" xr:uid="{75C02984-3380-4104-A431-904E45BDDCB6}"/>
    <hyperlink ref="D1267" r:id="rId2542" xr:uid="{A313C452-0ADB-4C75-8FD3-7FCB4AD9D042}"/>
    <hyperlink ref="C807" r:id="rId2543" xr:uid="{DC7E7CBB-3871-4A7A-91D6-93A12F7ECC85}"/>
    <hyperlink ref="D245" r:id="rId2544" xr:uid="{856CE0D5-61E7-4BA8-AACA-E2621069CFDD}"/>
    <hyperlink ref="C2209" r:id="rId2545" xr:uid="{1A0BF406-81DB-494D-8ED9-4D4795C02C63}"/>
    <hyperlink ref="C2288" r:id="rId2546" xr:uid="{ABDC90BE-FBF8-4C61-886B-2E5754272C38}"/>
    <hyperlink ref="C2344" r:id="rId2547" xr:uid="{9F9116BB-DB58-446C-BEBE-AC5B49C1A21A}"/>
    <hyperlink ref="C1999" r:id="rId2548" xr:uid="{53DE7109-B96A-4587-9853-56074B242060}"/>
    <hyperlink ref="D2274" r:id="rId2549" xr:uid="{774B14DC-1E58-40CA-BDD7-3CA63E2C1BE9}"/>
    <hyperlink ref="C1902" r:id="rId2550" display="https://www.dictionary.com/browse/parvenu?s=t" xr:uid="{0848A35E-4E0E-4853-8567-4B376AF54577}"/>
    <hyperlink ref="D1902" r:id="rId2551" xr:uid="{7DFE5A3A-A1E6-468B-894B-8C1ACFB5F01D}"/>
    <hyperlink ref="C573" r:id="rId2552" xr:uid="{2BDE597F-E8A2-4A25-ADD6-CF20BE43405D}"/>
    <hyperlink ref="C2160" r:id="rId2553" xr:uid="{ADF87941-2352-40AA-8DAF-4C856E6D2DDE}"/>
    <hyperlink ref="D2487" r:id="rId2554" xr:uid="{278DF762-AF05-48A6-BE7B-9E5D6494BCFE}"/>
    <hyperlink ref="D1733" r:id="rId2555" xr:uid="{BBE9B1EF-150C-4161-9E4A-E8674502FD18}"/>
    <hyperlink ref="C335" r:id="rId2556" xr:uid="{50A7C421-A066-483F-A602-B66AAC41355C}"/>
    <hyperlink ref="D1405" r:id="rId2557" xr:uid="{A2A5A518-6730-4C1C-BCCF-1B1E43772F0E}"/>
    <hyperlink ref="D588" r:id="rId2558" xr:uid="{53E62392-0F50-44DB-9E39-9F04565FB5A7}"/>
    <hyperlink ref="C1946" r:id="rId2559" xr:uid="{056DF8D0-0830-40A2-971D-1A63ED49D7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664A2-4506-464D-9F3E-B3FC4FAD05CA}">
  <dimension ref="A1:G502"/>
  <sheetViews>
    <sheetView zoomScaleNormal="100" workbookViewId="0"/>
  </sheetViews>
  <sheetFormatPr defaultColWidth="9.23046875" defaultRowHeight="19" customHeight="1" x14ac:dyDescent="0.35"/>
  <cols>
    <col min="1" max="1" width="6.84375" style="22" bestFit="1" customWidth="1"/>
    <col min="2" max="2" width="30.4609375" style="22" bestFit="1" customWidth="1"/>
    <col min="3" max="3" width="92.69140625" style="22" customWidth="1"/>
    <col min="4" max="4" width="8" style="22" customWidth="1"/>
    <col min="5" max="5" width="5.07421875" style="22" bestFit="1" customWidth="1"/>
    <col min="6" max="16384" width="9.23046875" style="22"/>
  </cols>
  <sheetData>
    <row r="1" spans="1:6" ht="19" customHeight="1" x14ac:dyDescent="0.35">
      <c r="A1" s="15" t="s">
        <v>11740</v>
      </c>
      <c r="B1" s="15" t="s">
        <v>1194</v>
      </c>
      <c r="C1" s="31" t="s">
        <v>8556</v>
      </c>
      <c r="D1" s="15" t="s">
        <v>2762</v>
      </c>
      <c r="E1" s="15">
        <f>COUNTIF(B2:B501,"*")</f>
        <v>500</v>
      </c>
      <c r="F1" s="221" t="s">
        <v>11608</v>
      </c>
    </row>
    <row r="2" spans="1:6" ht="19" customHeight="1" x14ac:dyDescent="0.35">
      <c r="A2" s="22" t="s">
        <v>10258</v>
      </c>
      <c r="B2" s="22" t="s">
        <v>6368</v>
      </c>
      <c r="C2" s="46" t="s">
        <v>7349</v>
      </c>
      <c r="D2" s="38" t="s">
        <v>5706</v>
      </c>
    </row>
    <row r="3" spans="1:6" ht="19" customHeight="1" thickBot="1" x14ac:dyDescent="0.4">
      <c r="B3" s="86" t="s">
        <v>6369</v>
      </c>
      <c r="C3" s="42" t="s">
        <v>9852</v>
      </c>
      <c r="D3" s="30" t="s">
        <v>4152</v>
      </c>
      <c r="E3" s="30" t="s">
        <v>4153</v>
      </c>
    </row>
    <row r="4" spans="1:6" ht="19" customHeight="1" x14ac:dyDescent="0.35">
      <c r="B4" s="85" t="s">
        <v>6370</v>
      </c>
      <c r="C4" s="42" t="s">
        <v>4968</v>
      </c>
      <c r="D4" s="30" t="s">
        <v>5785</v>
      </c>
    </row>
    <row r="5" spans="1:6" ht="19" customHeight="1" thickBot="1" x14ac:dyDescent="0.4">
      <c r="B5" s="86" t="s">
        <v>6371</v>
      </c>
      <c r="C5" s="42" t="s">
        <v>4600</v>
      </c>
      <c r="D5" s="30" t="s">
        <v>5468</v>
      </c>
    </row>
    <row r="6" spans="1:6" ht="19" customHeight="1" x14ac:dyDescent="0.35">
      <c r="B6" s="85" t="s">
        <v>6373</v>
      </c>
      <c r="C6" s="42" t="s">
        <v>8075</v>
      </c>
      <c r="D6" s="30" t="s">
        <v>6074</v>
      </c>
    </row>
    <row r="7" spans="1:6" ht="19" customHeight="1" thickBot="1" x14ac:dyDescent="0.4">
      <c r="B7" s="86" t="s">
        <v>1925</v>
      </c>
      <c r="C7" s="42" t="s">
        <v>1926</v>
      </c>
      <c r="D7" s="30" t="s">
        <v>5901</v>
      </c>
    </row>
    <row r="8" spans="1:6" ht="19" customHeight="1" x14ac:dyDescent="0.35">
      <c r="B8" s="85" t="s">
        <v>6374</v>
      </c>
      <c r="C8" s="42" t="s">
        <v>8498</v>
      </c>
      <c r="D8" s="30" t="s">
        <v>5419</v>
      </c>
    </row>
    <row r="9" spans="1:6" ht="19" customHeight="1" thickBot="1" x14ac:dyDescent="0.4">
      <c r="B9" s="86" t="s">
        <v>1287</v>
      </c>
      <c r="C9" s="42" t="s">
        <v>1288</v>
      </c>
      <c r="D9" s="30" t="s">
        <v>3424</v>
      </c>
    </row>
    <row r="10" spans="1:6" ht="19" customHeight="1" x14ac:dyDescent="0.35">
      <c r="B10" s="22" t="s">
        <v>11829</v>
      </c>
      <c r="C10" s="42" t="s">
        <v>838</v>
      </c>
      <c r="D10" s="30" t="s">
        <v>5811</v>
      </c>
    </row>
    <row r="11" spans="1:6" ht="19" customHeight="1" thickBot="1" x14ac:dyDescent="0.4">
      <c r="B11" s="86" t="s">
        <v>11830</v>
      </c>
      <c r="C11" s="42" t="s">
        <v>2813</v>
      </c>
      <c r="D11" s="30" t="s">
        <v>5687</v>
      </c>
    </row>
    <row r="12" spans="1:6" ht="19" customHeight="1" x14ac:dyDescent="0.35">
      <c r="B12" s="85" t="s">
        <v>4269</v>
      </c>
      <c r="C12" s="42" t="s">
        <v>4483</v>
      </c>
      <c r="D12" s="30" t="s">
        <v>2774</v>
      </c>
    </row>
    <row r="13" spans="1:6" ht="19" customHeight="1" thickBot="1" x14ac:dyDescent="0.4">
      <c r="B13" s="86" t="s">
        <v>6375</v>
      </c>
      <c r="C13" s="42" t="s">
        <v>3475</v>
      </c>
      <c r="D13" s="30" t="s">
        <v>3476</v>
      </c>
    </row>
    <row r="14" spans="1:6" ht="19" customHeight="1" x14ac:dyDescent="0.35">
      <c r="B14" s="85" t="s">
        <v>6376</v>
      </c>
      <c r="C14" s="42" t="s">
        <v>4908</v>
      </c>
      <c r="D14" s="30" t="s">
        <v>5397</v>
      </c>
    </row>
    <row r="15" spans="1:6" ht="19" customHeight="1" thickBot="1" x14ac:dyDescent="0.4">
      <c r="B15" s="86" t="s">
        <v>6377</v>
      </c>
      <c r="C15" s="42" t="s">
        <v>2733</v>
      </c>
      <c r="D15" s="30" t="s">
        <v>5553</v>
      </c>
    </row>
    <row r="16" spans="1:6" ht="19" customHeight="1" x14ac:dyDescent="0.35">
      <c r="B16" s="85" t="s">
        <v>6378</v>
      </c>
      <c r="C16" s="42" t="s">
        <v>1019</v>
      </c>
      <c r="D16" s="30" t="s">
        <v>5720</v>
      </c>
    </row>
    <row r="17" spans="1:4" ht="19" customHeight="1" thickBot="1" x14ac:dyDescent="0.4">
      <c r="B17" s="86" t="s">
        <v>6379</v>
      </c>
      <c r="C17" s="42" t="s">
        <v>2564</v>
      </c>
      <c r="D17" s="30" t="s">
        <v>2982</v>
      </c>
    </row>
    <row r="18" spans="1:4" ht="19" customHeight="1" x14ac:dyDescent="0.35">
      <c r="A18" s="22" t="s">
        <v>10258</v>
      </c>
      <c r="B18" s="85" t="s">
        <v>10660</v>
      </c>
      <c r="C18" s="42" t="s">
        <v>7350</v>
      </c>
      <c r="D18" s="30" t="s">
        <v>5771</v>
      </c>
    </row>
    <row r="19" spans="1:4" ht="19" customHeight="1" thickBot="1" x14ac:dyDescent="0.4">
      <c r="A19" s="22" t="s">
        <v>10258</v>
      </c>
      <c r="B19" s="86" t="s">
        <v>10661</v>
      </c>
      <c r="C19" s="42" t="s">
        <v>4276</v>
      </c>
      <c r="D19" s="30" t="s">
        <v>3121</v>
      </c>
    </row>
    <row r="20" spans="1:4" ht="19" customHeight="1" x14ac:dyDescent="0.35">
      <c r="B20" s="85" t="s">
        <v>646</v>
      </c>
      <c r="C20" s="42" t="s">
        <v>11596</v>
      </c>
      <c r="D20" s="30" t="s">
        <v>5315</v>
      </c>
    </row>
    <row r="21" spans="1:4" ht="19" customHeight="1" thickBot="1" x14ac:dyDescent="0.4">
      <c r="B21" s="86" t="s">
        <v>6380</v>
      </c>
      <c r="C21" s="42" t="s">
        <v>728</v>
      </c>
      <c r="D21" s="30" t="s">
        <v>2880</v>
      </c>
    </row>
    <row r="22" spans="1:4" ht="19" customHeight="1" x14ac:dyDescent="0.35">
      <c r="B22" s="85" t="s">
        <v>6381</v>
      </c>
      <c r="C22" s="42" t="s">
        <v>3857</v>
      </c>
      <c r="D22" s="30" t="s">
        <v>6002</v>
      </c>
    </row>
    <row r="23" spans="1:4" ht="19" customHeight="1" thickBot="1" x14ac:dyDescent="0.4">
      <c r="B23" s="86" t="s">
        <v>6382</v>
      </c>
      <c r="C23" s="42" t="s">
        <v>48</v>
      </c>
      <c r="D23" s="30" t="s">
        <v>5933</v>
      </c>
    </row>
    <row r="24" spans="1:4" ht="19" customHeight="1" x14ac:dyDescent="0.35">
      <c r="B24" s="85" t="s">
        <v>6383</v>
      </c>
      <c r="C24" s="42" t="s">
        <v>6684</v>
      </c>
      <c r="D24" s="30" t="s">
        <v>2960</v>
      </c>
    </row>
    <row r="25" spans="1:4" ht="19" customHeight="1" thickBot="1" x14ac:dyDescent="0.4">
      <c r="B25" s="86" t="s">
        <v>6384</v>
      </c>
      <c r="C25" s="42" t="s">
        <v>9221</v>
      </c>
      <c r="D25" s="30" t="s">
        <v>5903</v>
      </c>
    </row>
    <row r="26" spans="1:4" ht="19" customHeight="1" x14ac:dyDescent="0.35">
      <c r="B26" s="85" t="s">
        <v>6385</v>
      </c>
      <c r="C26" s="42" t="s">
        <v>10956</v>
      </c>
      <c r="D26" s="30" t="s">
        <v>10955</v>
      </c>
    </row>
    <row r="27" spans="1:4" ht="19" customHeight="1" thickBot="1" x14ac:dyDescent="0.4">
      <c r="B27" s="86" t="s">
        <v>6386</v>
      </c>
      <c r="C27" s="42" t="s">
        <v>7629</v>
      </c>
      <c r="D27" s="30" t="s">
        <v>3093</v>
      </c>
    </row>
    <row r="28" spans="1:4" ht="19" customHeight="1" x14ac:dyDescent="0.35">
      <c r="B28" s="22" t="s">
        <v>10081</v>
      </c>
      <c r="C28" s="42" t="s">
        <v>8849</v>
      </c>
      <c r="D28" s="30" t="s">
        <v>5953</v>
      </c>
    </row>
    <row r="29" spans="1:4" ht="19" customHeight="1" thickBot="1" x14ac:dyDescent="0.4">
      <c r="B29" s="86" t="s">
        <v>10082</v>
      </c>
      <c r="C29" s="42" t="s">
        <v>2895</v>
      </c>
      <c r="D29" s="30" t="s">
        <v>2896</v>
      </c>
    </row>
    <row r="30" spans="1:4" ht="19" customHeight="1" x14ac:dyDescent="0.35">
      <c r="B30" s="85" t="s">
        <v>8339</v>
      </c>
      <c r="C30" s="42" t="s">
        <v>4634</v>
      </c>
      <c r="D30" s="30" t="s">
        <v>5547</v>
      </c>
    </row>
    <row r="31" spans="1:4" ht="19" customHeight="1" thickBot="1" x14ac:dyDescent="0.4">
      <c r="B31" s="86" t="s">
        <v>8340</v>
      </c>
      <c r="C31" s="42" t="s">
        <v>6154</v>
      </c>
      <c r="D31" s="30" t="s">
        <v>6152</v>
      </c>
    </row>
    <row r="32" spans="1:4" ht="19" customHeight="1" x14ac:dyDescent="0.35">
      <c r="B32" s="85" t="s">
        <v>6387</v>
      </c>
      <c r="C32" s="42" t="s">
        <v>3397</v>
      </c>
      <c r="D32" s="30" t="s">
        <v>3396</v>
      </c>
    </row>
    <row r="33" spans="1:4" ht="19" customHeight="1" thickBot="1" x14ac:dyDescent="0.4">
      <c r="B33" s="86" t="s">
        <v>6388</v>
      </c>
      <c r="C33" s="42" t="s">
        <v>587</v>
      </c>
      <c r="D33" s="30" t="s">
        <v>3716</v>
      </c>
    </row>
    <row r="34" spans="1:4" ht="19" customHeight="1" x14ac:dyDescent="0.35">
      <c r="A34" s="239"/>
      <c r="B34" s="241" t="s">
        <v>6389</v>
      </c>
      <c r="C34" s="240" t="s">
        <v>4790</v>
      </c>
      <c r="D34" s="30" t="s">
        <v>3041</v>
      </c>
    </row>
    <row r="35" spans="1:4" ht="19" customHeight="1" thickBot="1" x14ac:dyDescent="0.4">
      <c r="B35" s="87" t="s">
        <v>2174</v>
      </c>
      <c r="C35" s="42" t="s">
        <v>2175</v>
      </c>
      <c r="D35" s="30" t="s">
        <v>3771</v>
      </c>
    </row>
    <row r="36" spans="1:4" ht="19" customHeight="1" x14ac:dyDescent="0.35">
      <c r="B36" s="85" t="s">
        <v>6390</v>
      </c>
      <c r="C36" s="42" t="s">
        <v>4652</v>
      </c>
      <c r="D36" s="30" t="s">
        <v>5813</v>
      </c>
    </row>
    <row r="37" spans="1:4" ht="19" customHeight="1" thickBot="1" x14ac:dyDescent="0.4">
      <c r="B37" s="86" t="s">
        <v>6391</v>
      </c>
      <c r="C37" s="42" t="s">
        <v>5252</v>
      </c>
      <c r="D37" s="30" t="s">
        <v>5251</v>
      </c>
    </row>
    <row r="38" spans="1:4" ht="19" customHeight="1" x14ac:dyDescent="0.35">
      <c r="B38" s="85" t="s">
        <v>6392</v>
      </c>
      <c r="C38" s="42" t="s">
        <v>3387</v>
      </c>
      <c r="D38" s="30" t="s">
        <v>3385</v>
      </c>
    </row>
    <row r="39" spans="1:4" ht="19" customHeight="1" thickBot="1" x14ac:dyDescent="0.4">
      <c r="B39" s="86" t="s">
        <v>6393</v>
      </c>
      <c r="C39" s="42" t="s">
        <v>7351</v>
      </c>
      <c r="D39" s="30" t="s">
        <v>3391</v>
      </c>
    </row>
    <row r="40" spans="1:4" ht="19" customHeight="1" x14ac:dyDescent="0.35">
      <c r="A40" s="22" t="s">
        <v>10258</v>
      </c>
      <c r="B40" s="85" t="s">
        <v>8123</v>
      </c>
      <c r="C40" s="42" t="s">
        <v>6745</v>
      </c>
      <c r="D40" s="30" t="s">
        <v>2945</v>
      </c>
    </row>
    <row r="41" spans="1:4" ht="19" customHeight="1" thickBot="1" x14ac:dyDescent="0.4">
      <c r="B41" s="86" t="s">
        <v>8122</v>
      </c>
      <c r="C41" s="42" t="s">
        <v>12626</v>
      </c>
      <c r="D41" s="30" t="s">
        <v>8124</v>
      </c>
    </row>
    <row r="42" spans="1:4" ht="19" customHeight="1" x14ac:dyDescent="0.35">
      <c r="B42" s="85" t="s">
        <v>6394</v>
      </c>
      <c r="C42" s="42" t="s">
        <v>4879</v>
      </c>
      <c r="D42" s="30" t="s">
        <v>5915</v>
      </c>
    </row>
    <row r="43" spans="1:4" ht="19" customHeight="1" thickBot="1" x14ac:dyDescent="0.4">
      <c r="B43" s="86" t="s">
        <v>6395</v>
      </c>
      <c r="C43" s="42" t="s">
        <v>4325</v>
      </c>
      <c r="D43" s="30" t="s">
        <v>5664</v>
      </c>
    </row>
    <row r="44" spans="1:4" ht="19" customHeight="1" x14ac:dyDescent="0.35">
      <c r="B44" s="85" t="s">
        <v>6396</v>
      </c>
      <c r="C44" s="42" t="s">
        <v>4270</v>
      </c>
      <c r="D44" s="30" t="s">
        <v>5814</v>
      </c>
    </row>
    <row r="45" spans="1:4" ht="19" customHeight="1" thickBot="1" x14ac:dyDescent="0.4">
      <c r="B45" s="86" t="s">
        <v>6397</v>
      </c>
      <c r="C45" s="42" t="s">
        <v>7630</v>
      </c>
      <c r="D45" s="30" t="s">
        <v>5406</v>
      </c>
    </row>
    <row r="46" spans="1:4" ht="19" customHeight="1" x14ac:dyDescent="0.35">
      <c r="B46" s="85" t="s">
        <v>6398</v>
      </c>
      <c r="C46" s="42" t="s">
        <v>1457</v>
      </c>
      <c r="D46" s="30" t="s">
        <v>6028</v>
      </c>
    </row>
    <row r="47" spans="1:4" ht="19" customHeight="1" thickBot="1" x14ac:dyDescent="0.4">
      <c r="B47" s="86" t="s">
        <v>6399</v>
      </c>
      <c r="C47" s="42" t="s">
        <v>266</v>
      </c>
      <c r="D47" s="30" t="s">
        <v>5824</v>
      </c>
    </row>
    <row r="48" spans="1:4" ht="19" customHeight="1" x14ac:dyDescent="0.35">
      <c r="B48" s="85" t="s">
        <v>6400</v>
      </c>
      <c r="C48" s="42" t="s">
        <v>859</v>
      </c>
      <c r="D48" s="30" t="s">
        <v>6025</v>
      </c>
    </row>
    <row r="49" spans="1:6" ht="19" customHeight="1" thickBot="1" x14ac:dyDescent="0.4">
      <c r="B49" s="86" t="s">
        <v>6401</v>
      </c>
      <c r="C49" s="42" t="s">
        <v>1758</v>
      </c>
      <c r="D49" s="30" t="s">
        <v>5972</v>
      </c>
    </row>
    <row r="50" spans="1:6" ht="19" customHeight="1" x14ac:dyDescent="0.35">
      <c r="A50" s="29" t="s">
        <v>12008</v>
      </c>
      <c r="B50" s="28" t="s">
        <v>9662</v>
      </c>
      <c r="C50" s="42" t="s">
        <v>9663</v>
      </c>
      <c r="D50" s="38" t="s">
        <v>9661</v>
      </c>
    </row>
    <row r="51" spans="1:6" ht="19" customHeight="1" thickBot="1" x14ac:dyDescent="0.4">
      <c r="B51" s="86" t="s">
        <v>11236</v>
      </c>
      <c r="C51" s="42" t="s">
        <v>11237</v>
      </c>
      <c r="D51" s="30" t="s">
        <v>11235</v>
      </c>
    </row>
    <row r="52" spans="1:6" ht="19" customHeight="1" x14ac:dyDescent="0.35">
      <c r="B52" s="85" t="s">
        <v>6402</v>
      </c>
      <c r="C52" s="42" t="s">
        <v>1459</v>
      </c>
      <c r="D52" s="30" t="s">
        <v>6035</v>
      </c>
    </row>
    <row r="53" spans="1:6" ht="19" customHeight="1" thickBot="1" x14ac:dyDescent="0.4">
      <c r="B53" s="86" t="s">
        <v>6403</v>
      </c>
      <c r="C53" s="42" t="s">
        <v>1767</v>
      </c>
      <c r="D53" s="30" t="s">
        <v>5975</v>
      </c>
    </row>
    <row r="54" spans="1:6" ht="19" customHeight="1" x14ac:dyDescent="0.35">
      <c r="B54" s="85" t="s">
        <v>7775</v>
      </c>
      <c r="C54" s="42" t="s">
        <v>7779</v>
      </c>
      <c r="D54" s="30" t="s">
        <v>7778</v>
      </c>
    </row>
    <row r="55" spans="1:6" ht="19" customHeight="1" thickBot="1" x14ac:dyDescent="0.4">
      <c r="B55" s="86" t="s">
        <v>7776</v>
      </c>
      <c r="C55" s="42" t="s">
        <v>11852</v>
      </c>
      <c r="D55" s="30" t="s">
        <v>7777</v>
      </c>
    </row>
    <row r="56" spans="1:6" ht="19" customHeight="1" x14ac:dyDescent="0.35">
      <c r="B56" s="85" t="s">
        <v>6404</v>
      </c>
      <c r="C56" s="42" t="s">
        <v>358</v>
      </c>
      <c r="D56" s="30" t="s">
        <v>5919</v>
      </c>
    </row>
    <row r="57" spans="1:6" ht="19" customHeight="1" thickBot="1" x14ac:dyDescent="0.4">
      <c r="B57" s="86" t="s">
        <v>6405</v>
      </c>
      <c r="C57" s="42" t="s">
        <v>4485</v>
      </c>
      <c r="D57" s="30" t="s">
        <v>6075</v>
      </c>
    </row>
    <row r="58" spans="1:6" ht="19" customHeight="1" x14ac:dyDescent="0.35">
      <c r="B58" s="85" t="s">
        <v>1460</v>
      </c>
      <c r="C58" s="42" t="s">
        <v>2685</v>
      </c>
      <c r="D58" s="30" t="s">
        <v>4091</v>
      </c>
    </row>
    <row r="59" spans="1:6" ht="19" customHeight="1" thickBot="1" x14ac:dyDescent="0.4">
      <c r="A59" s="22" t="s">
        <v>10258</v>
      </c>
      <c r="B59" s="86" t="s">
        <v>6406</v>
      </c>
      <c r="C59" s="42" t="s">
        <v>9783</v>
      </c>
      <c r="D59" s="30" t="s">
        <v>4106</v>
      </c>
      <c r="E59" s="30" t="s">
        <v>8270</v>
      </c>
      <c r="F59" s="30" t="s">
        <v>9781</v>
      </c>
    </row>
    <row r="60" spans="1:6" ht="19" customHeight="1" x14ac:dyDescent="0.35">
      <c r="A60" s="22" t="s">
        <v>11740</v>
      </c>
      <c r="B60" s="85" t="s">
        <v>6407</v>
      </c>
      <c r="C60" s="42" t="s">
        <v>4643</v>
      </c>
      <c r="D60" s="30" t="s">
        <v>5689</v>
      </c>
    </row>
    <row r="61" spans="1:6" ht="19" customHeight="1" thickBot="1" x14ac:dyDescent="0.4">
      <c r="B61" s="86" t="s">
        <v>6408</v>
      </c>
      <c r="C61" s="42" t="s">
        <v>10718</v>
      </c>
      <c r="D61" s="30" t="s">
        <v>5690</v>
      </c>
    </row>
    <row r="62" spans="1:6" ht="19" customHeight="1" x14ac:dyDescent="0.35">
      <c r="A62" s="29" t="s">
        <v>12008</v>
      </c>
      <c r="B62" s="85" t="s">
        <v>7739</v>
      </c>
      <c r="C62" s="42" t="s">
        <v>7736</v>
      </c>
      <c r="D62" s="30" t="s">
        <v>5721</v>
      </c>
    </row>
    <row r="63" spans="1:6" ht="19" customHeight="1" thickBot="1" x14ac:dyDescent="0.4">
      <c r="B63" s="86" t="s">
        <v>7740</v>
      </c>
      <c r="C63" s="42" t="s">
        <v>7737</v>
      </c>
      <c r="D63" s="30" t="s">
        <v>7738</v>
      </c>
    </row>
    <row r="64" spans="1:6" ht="19" customHeight="1" x14ac:dyDescent="0.35">
      <c r="B64" s="85" t="s">
        <v>6409</v>
      </c>
      <c r="C64" s="42" t="s">
        <v>4475</v>
      </c>
      <c r="D64" s="30" t="s">
        <v>5973</v>
      </c>
    </row>
    <row r="65" spans="1:4" ht="19" customHeight="1" thickBot="1" x14ac:dyDescent="0.4">
      <c r="A65" s="29" t="s">
        <v>10258</v>
      </c>
      <c r="B65" s="86" t="s">
        <v>6410</v>
      </c>
      <c r="C65" s="42" t="s">
        <v>11502</v>
      </c>
      <c r="D65" s="30" t="s">
        <v>6029</v>
      </c>
    </row>
    <row r="66" spans="1:4" ht="19" customHeight="1" x14ac:dyDescent="0.35">
      <c r="B66" s="85" t="s">
        <v>6411</v>
      </c>
      <c r="C66" s="42" t="s">
        <v>4992</v>
      </c>
      <c r="D66" s="30" t="s">
        <v>5698</v>
      </c>
    </row>
    <row r="67" spans="1:4" ht="19" customHeight="1" thickBot="1" x14ac:dyDescent="0.4">
      <c r="B67" s="86" t="s">
        <v>6412</v>
      </c>
      <c r="C67" s="42" t="s">
        <v>1735</v>
      </c>
      <c r="D67" s="30" t="s">
        <v>5352</v>
      </c>
    </row>
    <row r="68" spans="1:4" ht="19" customHeight="1" x14ac:dyDescent="0.35">
      <c r="B68" s="85" t="s">
        <v>375</v>
      </c>
      <c r="C68" s="42" t="s">
        <v>4987</v>
      </c>
      <c r="D68" s="30" t="s">
        <v>2863</v>
      </c>
    </row>
    <row r="69" spans="1:4" ht="19" customHeight="1" thickBot="1" x14ac:dyDescent="0.4">
      <c r="B69" s="86" t="s">
        <v>6413</v>
      </c>
      <c r="C69" s="42" t="s">
        <v>4997</v>
      </c>
      <c r="D69" s="30" t="s">
        <v>4171</v>
      </c>
    </row>
    <row r="70" spans="1:4" ht="19" customHeight="1" x14ac:dyDescent="0.35">
      <c r="B70" s="85" t="s">
        <v>6414</v>
      </c>
      <c r="C70" s="42" t="s">
        <v>7354</v>
      </c>
      <c r="D70" s="30" t="s">
        <v>2948</v>
      </c>
    </row>
    <row r="71" spans="1:4" ht="19" customHeight="1" thickBot="1" x14ac:dyDescent="0.4">
      <c r="B71" s="86" t="s">
        <v>2558</v>
      </c>
      <c r="C71" s="42" t="s">
        <v>9225</v>
      </c>
      <c r="D71" s="30" t="s">
        <v>2977</v>
      </c>
    </row>
    <row r="72" spans="1:4" ht="19" customHeight="1" x14ac:dyDescent="0.35">
      <c r="B72" s="85" t="s">
        <v>6415</v>
      </c>
      <c r="C72" s="42" t="s">
        <v>7353</v>
      </c>
      <c r="D72" s="30" t="s">
        <v>4094</v>
      </c>
    </row>
    <row r="73" spans="1:4" ht="19" customHeight="1" thickBot="1" x14ac:dyDescent="0.4">
      <c r="B73" s="86" t="s">
        <v>6416</v>
      </c>
      <c r="C73" s="42" t="s">
        <v>2660</v>
      </c>
      <c r="D73" s="38" t="s">
        <v>5489</v>
      </c>
    </row>
    <row r="74" spans="1:4" ht="19" customHeight="1" x14ac:dyDescent="0.35">
      <c r="B74" s="85" t="s">
        <v>8278</v>
      </c>
      <c r="C74" s="42" t="s">
        <v>1690</v>
      </c>
      <c r="D74" s="30" t="s">
        <v>6044</v>
      </c>
    </row>
    <row r="75" spans="1:4" ht="19" customHeight="1" thickBot="1" x14ac:dyDescent="0.4">
      <c r="B75" s="86" t="s">
        <v>8279</v>
      </c>
      <c r="C75" s="42" t="s">
        <v>7939</v>
      </c>
      <c r="D75" s="30" t="s">
        <v>7937</v>
      </c>
    </row>
    <row r="76" spans="1:4" ht="19" customHeight="1" x14ac:dyDescent="0.35">
      <c r="B76" s="22" t="s">
        <v>1356</v>
      </c>
      <c r="C76" s="42" t="s">
        <v>1357</v>
      </c>
      <c r="D76" s="30" t="s">
        <v>3139</v>
      </c>
    </row>
    <row r="77" spans="1:4" ht="19" customHeight="1" thickBot="1" x14ac:dyDescent="0.4">
      <c r="B77" s="86" t="s">
        <v>8785</v>
      </c>
      <c r="C77" s="42" t="s">
        <v>1765</v>
      </c>
      <c r="D77" s="30" t="s">
        <v>3625</v>
      </c>
    </row>
    <row r="78" spans="1:4" ht="19" customHeight="1" x14ac:dyDescent="0.35">
      <c r="B78" s="85" t="s">
        <v>6417</v>
      </c>
      <c r="C78" s="42" t="s">
        <v>344</v>
      </c>
      <c r="D78" s="30" t="s">
        <v>5795</v>
      </c>
    </row>
    <row r="79" spans="1:4" ht="19" customHeight="1" thickBot="1" x14ac:dyDescent="0.4">
      <c r="B79" s="86" t="s">
        <v>6418</v>
      </c>
      <c r="C79" s="42" t="s">
        <v>10454</v>
      </c>
      <c r="D79" s="30" t="s">
        <v>5631</v>
      </c>
    </row>
    <row r="80" spans="1:4" ht="19" customHeight="1" x14ac:dyDescent="0.35">
      <c r="B80" s="85" t="s">
        <v>8538</v>
      </c>
      <c r="C80" s="42" t="s">
        <v>11629</v>
      </c>
      <c r="D80" s="30" t="s">
        <v>8541</v>
      </c>
    </row>
    <row r="81" spans="1:5" ht="19" customHeight="1" thickBot="1" x14ac:dyDescent="0.4">
      <c r="B81" s="86" t="s">
        <v>8537</v>
      </c>
      <c r="C81" s="42" t="s">
        <v>10977</v>
      </c>
      <c r="D81" s="30" t="s">
        <v>8539</v>
      </c>
    </row>
    <row r="82" spans="1:5" ht="19" customHeight="1" x14ac:dyDescent="0.35">
      <c r="B82" s="85" t="s">
        <v>6419</v>
      </c>
      <c r="C82" s="42" t="s">
        <v>2572</v>
      </c>
      <c r="D82" s="30" t="s">
        <v>2990</v>
      </c>
    </row>
    <row r="83" spans="1:5" ht="19" customHeight="1" thickBot="1" x14ac:dyDescent="0.4">
      <c r="B83" s="86" t="s">
        <v>6420</v>
      </c>
      <c r="C83" s="42" t="s">
        <v>1444</v>
      </c>
      <c r="D83" s="30" t="s">
        <v>5523</v>
      </c>
    </row>
    <row r="84" spans="1:5" ht="19" customHeight="1" x14ac:dyDescent="0.35">
      <c r="B84" s="85" t="s">
        <v>6421</v>
      </c>
      <c r="C84" s="42" t="s">
        <v>6284</v>
      </c>
      <c r="D84" s="30" t="s">
        <v>3865</v>
      </c>
    </row>
    <row r="85" spans="1:5" ht="19" customHeight="1" thickBot="1" x14ac:dyDescent="0.4">
      <c r="B85" s="86" t="s">
        <v>6422</v>
      </c>
      <c r="C85" s="42" t="s">
        <v>7756</v>
      </c>
      <c r="D85" s="30" t="s">
        <v>5277</v>
      </c>
    </row>
    <row r="86" spans="1:5" ht="19" customHeight="1" x14ac:dyDescent="0.35">
      <c r="B86" s="22" t="s">
        <v>5019</v>
      </c>
      <c r="C86" s="42" t="s">
        <v>11484</v>
      </c>
      <c r="D86" s="30" t="s">
        <v>5024</v>
      </c>
      <c r="E86" s="30" t="s">
        <v>11040</v>
      </c>
    </row>
    <row r="87" spans="1:5" ht="19" customHeight="1" thickBot="1" x14ac:dyDescent="0.4">
      <c r="A87" s="29" t="s">
        <v>12008</v>
      </c>
      <c r="B87" s="86" t="s">
        <v>11238</v>
      </c>
      <c r="C87" s="42" t="s">
        <v>8766</v>
      </c>
      <c r="D87" s="30" t="s">
        <v>8765</v>
      </c>
    </row>
    <row r="88" spans="1:5" ht="19" customHeight="1" x14ac:dyDescent="0.35">
      <c r="B88" s="85" t="s">
        <v>6423</v>
      </c>
      <c r="C88" s="42" t="s">
        <v>3772</v>
      </c>
      <c r="D88" s="30" t="s">
        <v>8230</v>
      </c>
    </row>
    <row r="89" spans="1:5" ht="19" customHeight="1" thickBot="1" x14ac:dyDescent="0.4">
      <c r="B89" s="86" t="s">
        <v>6424</v>
      </c>
      <c r="C89" s="42" t="s">
        <v>4507</v>
      </c>
      <c r="D89" s="30" t="s">
        <v>5880</v>
      </c>
      <c r="E89" s="30" t="s">
        <v>10288</v>
      </c>
    </row>
    <row r="90" spans="1:5" ht="19" customHeight="1" x14ac:dyDescent="0.35">
      <c r="A90" s="22" t="s">
        <v>10258</v>
      </c>
      <c r="B90" s="85" t="s">
        <v>10084</v>
      </c>
      <c r="C90" s="42" t="s">
        <v>4530</v>
      </c>
      <c r="D90" s="30" t="s">
        <v>5992</v>
      </c>
    </row>
    <row r="91" spans="1:5" ht="19" customHeight="1" thickBot="1" x14ac:dyDescent="0.4">
      <c r="B91" s="86" t="s">
        <v>10083</v>
      </c>
      <c r="C91" s="42" t="s">
        <v>4511</v>
      </c>
      <c r="D91" s="30" t="s">
        <v>5354</v>
      </c>
    </row>
    <row r="92" spans="1:5" ht="19" customHeight="1" x14ac:dyDescent="0.35">
      <c r="B92" s="138" t="s">
        <v>11232</v>
      </c>
      <c r="C92" s="42" t="s">
        <v>7888</v>
      </c>
      <c r="D92" s="30" t="s">
        <v>7886</v>
      </c>
    </row>
    <row r="93" spans="1:5" ht="19" customHeight="1" thickBot="1" x14ac:dyDescent="0.4">
      <c r="A93" s="29" t="s">
        <v>12008</v>
      </c>
      <c r="B93" s="87" t="s">
        <v>11233</v>
      </c>
      <c r="C93" s="42" t="s">
        <v>6250</v>
      </c>
      <c r="D93" s="30" t="s">
        <v>6249</v>
      </c>
    </row>
    <row r="94" spans="1:5" ht="19" customHeight="1" x14ac:dyDescent="0.35">
      <c r="B94" s="85" t="s">
        <v>8329</v>
      </c>
      <c r="C94" s="42" t="s">
        <v>11033</v>
      </c>
      <c r="D94" s="30" t="s">
        <v>5464</v>
      </c>
    </row>
    <row r="95" spans="1:5" ht="19" customHeight="1" thickBot="1" x14ac:dyDescent="0.4">
      <c r="B95" s="86" t="s">
        <v>8330</v>
      </c>
      <c r="C95" s="42" t="s">
        <v>10964</v>
      </c>
      <c r="D95" s="30" t="s">
        <v>4932</v>
      </c>
    </row>
    <row r="96" spans="1:5" ht="19" customHeight="1" x14ac:dyDescent="0.35">
      <c r="B96" s="22" t="s">
        <v>9834</v>
      </c>
      <c r="C96" s="42" t="s">
        <v>4644</v>
      </c>
      <c r="D96" s="30" t="s">
        <v>5734</v>
      </c>
    </row>
    <row r="97" spans="2:4" ht="19" customHeight="1" thickBot="1" x14ac:dyDescent="0.4">
      <c r="B97" s="86" t="s">
        <v>9835</v>
      </c>
      <c r="C97" s="42" t="s">
        <v>6932</v>
      </c>
      <c r="D97" s="30" t="s">
        <v>5702</v>
      </c>
    </row>
    <row r="98" spans="2:4" ht="19" customHeight="1" x14ac:dyDescent="0.35">
      <c r="B98" s="85" t="s">
        <v>6425</v>
      </c>
      <c r="C98" s="42" t="s">
        <v>2099</v>
      </c>
      <c r="D98" s="30" t="s">
        <v>5495</v>
      </c>
    </row>
    <row r="99" spans="2:4" ht="19" customHeight="1" thickBot="1" x14ac:dyDescent="0.4">
      <c r="B99" s="86" t="s">
        <v>6426</v>
      </c>
      <c r="C99" s="42" t="s">
        <v>192</v>
      </c>
      <c r="D99" s="30" t="s">
        <v>5291</v>
      </c>
    </row>
    <row r="100" spans="2:4" ht="19" customHeight="1" x14ac:dyDescent="0.35">
      <c r="B100" s="85" t="s">
        <v>2713</v>
      </c>
      <c r="C100" s="42" t="s">
        <v>11376</v>
      </c>
      <c r="D100" s="30" t="s">
        <v>2858</v>
      </c>
    </row>
    <row r="101" spans="2:4" ht="19" customHeight="1" thickBot="1" x14ac:dyDescent="0.4">
      <c r="B101" s="86" t="s">
        <v>8411</v>
      </c>
      <c r="C101" s="42" t="s">
        <v>5229</v>
      </c>
      <c r="D101" s="30" t="s">
        <v>5227</v>
      </c>
    </row>
    <row r="102" spans="2:4" ht="19" customHeight="1" x14ac:dyDescent="0.35">
      <c r="B102" s="85" t="s">
        <v>6427</v>
      </c>
      <c r="C102" s="42" t="s">
        <v>254</v>
      </c>
      <c r="D102" s="30" t="s">
        <v>3460</v>
      </c>
    </row>
    <row r="103" spans="2:4" ht="19" customHeight="1" thickBot="1" x14ac:dyDescent="0.4">
      <c r="B103" s="86" t="s">
        <v>6428</v>
      </c>
      <c r="C103" s="42" t="s">
        <v>1556</v>
      </c>
      <c r="D103" s="30" t="s">
        <v>3102</v>
      </c>
    </row>
    <row r="104" spans="2:4" ht="19" customHeight="1" x14ac:dyDescent="0.35">
      <c r="B104" s="85" t="s">
        <v>6430</v>
      </c>
      <c r="C104" s="42" t="s">
        <v>11528</v>
      </c>
      <c r="D104" s="30" t="s">
        <v>3494</v>
      </c>
    </row>
    <row r="105" spans="2:4" ht="19" customHeight="1" thickBot="1" x14ac:dyDescent="0.4">
      <c r="B105" s="86" t="s">
        <v>6429</v>
      </c>
      <c r="C105" s="42" t="s">
        <v>1182</v>
      </c>
      <c r="D105" s="30" t="s">
        <v>4097</v>
      </c>
    </row>
    <row r="106" spans="2:4" ht="19" customHeight="1" x14ac:dyDescent="0.35">
      <c r="B106" s="85" t="s">
        <v>6431</v>
      </c>
      <c r="C106" s="42" t="s">
        <v>2666</v>
      </c>
      <c r="D106" s="30" t="s">
        <v>5887</v>
      </c>
    </row>
    <row r="107" spans="2:4" ht="19" customHeight="1" thickBot="1" x14ac:dyDescent="0.4">
      <c r="B107" s="87" t="s">
        <v>6432</v>
      </c>
      <c r="C107" s="42" t="s">
        <v>768</v>
      </c>
      <c r="D107" s="30" t="s">
        <v>2909</v>
      </c>
    </row>
    <row r="108" spans="2:4" ht="19" customHeight="1" x14ac:dyDescent="0.35">
      <c r="B108" s="85" t="s">
        <v>6687</v>
      </c>
      <c r="C108" s="42" t="s">
        <v>7356</v>
      </c>
      <c r="D108" s="30" t="s">
        <v>6685</v>
      </c>
    </row>
    <row r="109" spans="2:4" ht="19" customHeight="1" thickBot="1" x14ac:dyDescent="0.4">
      <c r="B109" s="86" t="s">
        <v>6688</v>
      </c>
      <c r="C109" s="42" t="s">
        <v>8592</v>
      </c>
      <c r="D109" s="30" t="s">
        <v>4172</v>
      </c>
    </row>
    <row r="110" spans="2:4" ht="19" customHeight="1" x14ac:dyDescent="0.35">
      <c r="B110" s="85" t="s">
        <v>6433</v>
      </c>
      <c r="C110" s="42" t="s">
        <v>7730</v>
      </c>
      <c r="D110" s="30" t="s">
        <v>4519</v>
      </c>
    </row>
    <row r="111" spans="2:4" ht="19" customHeight="1" thickBot="1" x14ac:dyDescent="0.4">
      <c r="B111" s="86" t="s">
        <v>6434</v>
      </c>
      <c r="C111" s="42" t="s">
        <v>1081</v>
      </c>
      <c r="D111" s="30" t="s">
        <v>4022</v>
      </c>
    </row>
    <row r="112" spans="2:4" ht="19" customHeight="1" x14ac:dyDescent="0.35">
      <c r="B112" s="85" t="s">
        <v>6435</v>
      </c>
      <c r="C112" s="42" t="s">
        <v>7915</v>
      </c>
      <c r="D112" s="30" t="s">
        <v>5343</v>
      </c>
    </row>
    <row r="113" spans="1:4" ht="19" customHeight="1" thickBot="1" x14ac:dyDescent="0.4">
      <c r="A113" s="22" t="s">
        <v>10258</v>
      </c>
      <c r="B113" s="86" t="s">
        <v>6436</v>
      </c>
      <c r="C113" s="42" t="s">
        <v>7870</v>
      </c>
      <c r="D113" s="30" t="s">
        <v>5244</v>
      </c>
    </row>
    <row r="114" spans="1:4" ht="19" customHeight="1" x14ac:dyDescent="0.35">
      <c r="B114" s="85" t="s">
        <v>6437</v>
      </c>
      <c r="C114" s="42" t="s">
        <v>11606</v>
      </c>
      <c r="D114" s="30" t="s">
        <v>5597</v>
      </c>
    </row>
    <row r="115" spans="1:4" ht="19" customHeight="1" thickBot="1" x14ac:dyDescent="0.4">
      <c r="B115" s="86" t="s">
        <v>2819</v>
      </c>
      <c r="C115" s="42" t="s">
        <v>7743</v>
      </c>
      <c r="D115" s="30" t="s">
        <v>5738</v>
      </c>
    </row>
    <row r="116" spans="1:4" ht="19" customHeight="1" x14ac:dyDescent="0.35">
      <c r="A116" s="22" t="s">
        <v>10258</v>
      </c>
      <c r="B116" s="22" t="s">
        <v>9214</v>
      </c>
      <c r="C116" s="42" t="s">
        <v>11432</v>
      </c>
      <c r="D116" s="30" t="s">
        <v>5863</v>
      </c>
    </row>
    <row r="117" spans="1:4" ht="19" customHeight="1" thickBot="1" x14ac:dyDescent="0.4">
      <c r="B117" s="86" t="s">
        <v>9215</v>
      </c>
      <c r="C117" s="42" t="s">
        <v>7988</v>
      </c>
      <c r="D117" s="30" t="s">
        <v>5873</v>
      </c>
    </row>
    <row r="118" spans="1:4" ht="19" customHeight="1" x14ac:dyDescent="0.35">
      <c r="B118" s="85" t="s">
        <v>6438</v>
      </c>
      <c r="C118" s="42" t="s">
        <v>2241</v>
      </c>
      <c r="D118" s="30" t="s">
        <v>5884</v>
      </c>
    </row>
    <row r="119" spans="1:4" ht="19" customHeight="1" thickBot="1" x14ac:dyDescent="0.4">
      <c r="A119" s="29" t="s">
        <v>10258</v>
      </c>
      <c r="B119" s="86" t="s">
        <v>6439</v>
      </c>
      <c r="C119" s="42" t="s">
        <v>6658</v>
      </c>
      <c r="D119" s="30" t="s">
        <v>3414</v>
      </c>
    </row>
    <row r="120" spans="1:4" ht="19" customHeight="1" x14ac:dyDescent="0.35">
      <c r="A120" s="29" t="s">
        <v>12008</v>
      </c>
      <c r="B120" s="88" t="s">
        <v>6440</v>
      </c>
      <c r="C120" s="42" t="s">
        <v>6103</v>
      </c>
      <c r="D120" s="30" t="s">
        <v>6101</v>
      </c>
    </row>
    <row r="121" spans="1:4" ht="19" customHeight="1" thickBot="1" x14ac:dyDescent="0.4">
      <c r="B121" s="86" t="s">
        <v>9236</v>
      </c>
      <c r="C121" s="42" t="s">
        <v>1510</v>
      </c>
      <c r="D121" s="30" t="s">
        <v>3060</v>
      </c>
    </row>
    <row r="122" spans="1:4" ht="19" customHeight="1" x14ac:dyDescent="0.35">
      <c r="B122" s="85" t="s">
        <v>10085</v>
      </c>
      <c r="C122" s="42" t="s">
        <v>1620</v>
      </c>
      <c r="D122" s="30" t="s">
        <v>5357</v>
      </c>
    </row>
    <row r="123" spans="1:4" ht="19" customHeight="1" thickBot="1" x14ac:dyDescent="0.4">
      <c r="B123" s="86" t="s">
        <v>10086</v>
      </c>
      <c r="C123" s="42" t="s">
        <v>4508</v>
      </c>
      <c r="D123" s="30" t="s">
        <v>4510</v>
      </c>
    </row>
    <row r="124" spans="1:4" ht="19" customHeight="1" x14ac:dyDescent="0.35">
      <c r="B124" s="85" t="s">
        <v>7310</v>
      </c>
      <c r="C124" s="42" t="s">
        <v>6833</v>
      </c>
      <c r="D124" s="30" t="s">
        <v>5473</v>
      </c>
    </row>
    <row r="125" spans="1:4" ht="19" customHeight="1" thickBot="1" x14ac:dyDescent="0.4">
      <c r="B125" s="86" t="s">
        <v>7311</v>
      </c>
      <c r="C125" s="42" t="s">
        <v>11753</v>
      </c>
      <c r="D125" s="30" t="s">
        <v>4031</v>
      </c>
    </row>
    <row r="126" spans="1:4" ht="19" customHeight="1" x14ac:dyDescent="0.35">
      <c r="A126" s="29" t="s">
        <v>12008</v>
      </c>
      <c r="B126" s="85" t="s">
        <v>8015</v>
      </c>
      <c r="C126" s="42" t="s">
        <v>2656</v>
      </c>
      <c r="D126" s="30" t="s">
        <v>5359</v>
      </c>
    </row>
    <row r="127" spans="1:4" ht="19" customHeight="1" thickBot="1" x14ac:dyDescent="0.4">
      <c r="B127" s="86" t="s">
        <v>8014</v>
      </c>
      <c r="C127" s="42" t="s">
        <v>8017</v>
      </c>
      <c r="D127" s="30" t="s">
        <v>8016</v>
      </c>
    </row>
    <row r="128" spans="1:4" ht="19" customHeight="1" x14ac:dyDescent="0.35">
      <c r="A128" s="22" t="s">
        <v>10258</v>
      </c>
      <c r="B128" s="85" t="s">
        <v>6441</v>
      </c>
      <c r="C128" s="42" t="s">
        <v>9191</v>
      </c>
      <c r="D128" s="30" t="s">
        <v>5854</v>
      </c>
    </row>
    <row r="129" spans="1:4" ht="19" customHeight="1" thickBot="1" x14ac:dyDescent="0.4">
      <c r="A129" s="22" t="s">
        <v>10258</v>
      </c>
      <c r="B129" s="86" t="s">
        <v>6442</v>
      </c>
      <c r="C129" s="42" t="s">
        <v>6720</v>
      </c>
      <c r="D129" s="30" t="s">
        <v>6069</v>
      </c>
    </row>
    <row r="130" spans="1:4" ht="19" customHeight="1" x14ac:dyDescent="0.35">
      <c r="A130" s="22" t="s">
        <v>10258</v>
      </c>
      <c r="B130" s="28" t="s">
        <v>11942</v>
      </c>
      <c r="C130" s="47" t="s">
        <v>9718</v>
      </c>
      <c r="D130" s="30" t="s">
        <v>9717</v>
      </c>
    </row>
    <row r="131" spans="1:4" ht="19" customHeight="1" thickBot="1" x14ac:dyDescent="0.4">
      <c r="B131" s="86" t="s">
        <v>11943</v>
      </c>
      <c r="C131" s="42" t="s">
        <v>11944</v>
      </c>
      <c r="D131" s="6" t="s">
        <v>11945</v>
      </c>
    </row>
    <row r="132" spans="1:4" ht="19" customHeight="1" x14ac:dyDescent="0.35">
      <c r="B132" s="85" t="s">
        <v>6443</v>
      </c>
      <c r="C132" s="42" t="s">
        <v>2272</v>
      </c>
      <c r="D132" s="30" t="s">
        <v>5957</v>
      </c>
    </row>
    <row r="133" spans="1:4" ht="19" customHeight="1" thickBot="1" x14ac:dyDescent="0.4">
      <c r="B133" s="86" t="s">
        <v>6444</v>
      </c>
      <c r="C133" s="42" t="s">
        <v>6755</v>
      </c>
      <c r="D133" s="30" t="s">
        <v>5796</v>
      </c>
    </row>
    <row r="134" spans="1:4" ht="19" customHeight="1" x14ac:dyDescent="0.35">
      <c r="B134" s="85" t="s">
        <v>410</v>
      </c>
      <c r="C134" s="42" t="s">
        <v>3833</v>
      </c>
      <c r="D134" s="30" t="s">
        <v>5998</v>
      </c>
    </row>
    <row r="135" spans="1:4" ht="19" customHeight="1" thickBot="1" x14ac:dyDescent="0.4">
      <c r="B135" s="86" t="s">
        <v>6445</v>
      </c>
      <c r="C135" s="42" t="s">
        <v>2679</v>
      </c>
      <c r="D135" s="30" t="s">
        <v>5946</v>
      </c>
    </row>
    <row r="136" spans="1:4" ht="19" customHeight="1" x14ac:dyDescent="0.35">
      <c r="B136" s="85" t="s">
        <v>8688</v>
      </c>
      <c r="C136" s="42" t="s">
        <v>735</v>
      </c>
      <c r="D136" s="30" t="s">
        <v>2885</v>
      </c>
    </row>
    <row r="137" spans="1:4" ht="19" customHeight="1" thickBot="1" x14ac:dyDescent="0.4">
      <c r="B137" s="86" t="s">
        <v>6372</v>
      </c>
      <c r="C137" s="42" t="s">
        <v>8005</v>
      </c>
      <c r="D137" s="30" t="s">
        <v>3005</v>
      </c>
    </row>
    <row r="138" spans="1:4" ht="19" customHeight="1" x14ac:dyDescent="0.35">
      <c r="B138" s="85" t="s">
        <v>2352</v>
      </c>
      <c r="C138" s="42" t="s">
        <v>2353</v>
      </c>
      <c r="D138" s="30" t="s">
        <v>5669</v>
      </c>
    </row>
    <row r="139" spans="1:4" ht="19" customHeight="1" thickBot="1" x14ac:dyDescent="0.4">
      <c r="B139" s="86" t="s">
        <v>6446</v>
      </c>
      <c r="C139" s="42" t="s">
        <v>4037</v>
      </c>
      <c r="D139" s="30" t="s">
        <v>5799</v>
      </c>
    </row>
    <row r="140" spans="1:4" ht="19" customHeight="1" x14ac:dyDescent="0.35">
      <c r="B140" s="85" t="s">
        <v>7639</v>
      </c>
      <c r="C140" s="42" t="s">
        <v>9532</v>
      </c>
      <c r="D140" s="30" t="s">
        <v>4989</v>
      </c>
    </row>
    <row r="141" spans="1:4" ht="19" customHeight="1" thickBot="1" x14ac:dyDescent="0.4">
      <c r="B141" s="86" t="s">
        <v>7640</v>
      </c>
      <c r="C141" s="42" t="s">
        <v>8850</v>
      </c>
      <c r="D141" s="30" t="s">
        <v>3495</v>
      </c>
    </row>
    <row r="142" spans="1:4" ht="19" customHeight="1" x14ac:dyDescent="0.35">
      <c r="B142" s="85" t="s">
        <v>6657</v>
      </c>
      <c r="C142" s="42" t="s">
        <v>3</v>
      </c>
      <c r="D142" s="30" t="s">
        <v>4157</v>
      </c>
    </row>
    <row r="143" spans="1:4" ht="19" customHeight="1" thickBot="1" x14ac:dyDescent="0.4">
      <c r="B143" s="86" t="s">
        <v>6656</v>
      </c>
      <c r="C143" s="42" t="s">
        <v>6113</v>
      </c>
      <c r="D143" s="30" t="s">
        <v>6111</v>
      </c>
    </row>
    <row r="144" spans="1:4" ht="19" customHeight="1" x14ac:dyDescent="0.35">
      <c r="B144" s="88" t="s">
        <v>8867</v>
      </c>
      <c r="C144" s="42" t="s">
        <v>6650</v>
      </c>
      <c r="D144" s="30" t="s">
        <v>6252</v>
      </c>
    </row>
    <row r="145" spans="1:6" ht="19" customHeight="1" thickBot="1" x14ac:dyDescent="0.4">
      <c r="B145" s="89" t="s">
        <v>8618</v>
      </c>
      <c r="C145" s="42" t="s">
        <v>8619</v>
      </c>
      <c r="D145" s="30" t="s">
        <v>8617</v>
      </c>
    </row>
    <row r="146" spans="1:6" ht="19" customHeight="1" x14ac:dyDescent="0.35">
      <c r="A146" s="29" t="s">
        <v>12008</v>
      </c>
      <c r="B146" s="22" t="s">
        <v>8935</v>
      </c>
      <c r="C146" s="42" t="s">
        <v>9104</v>
      </c>
      <c r="D146" s="30" t="s">
        <v>3570</v>
      </c>
    </row>
    <row r="147" spans="1:6" ht="19" customHeight="1" thickBot="1" x14ac:dyDescent="0.4">
      <c r="B147" s="86" t="s">
        <v>8936</v>
      </c>
      <c r="C147" s="42" t="s">
        <v>11641</v>
      </c>
      <c r="D147" s="30" t="s">
        <v>4006</v>
      </c>
    </row>
    <row r="148" spans="1:6" ht="19" customHeight="1" x14ac:dyDescent="0.35">
      <c r="B148" s="85" t="s">
        <v>7787</v>
      </c>
      <c r="C148" s="42" t="s">
        <v>4455</v>
      </c>
      <c r="D148" s="30" t="s">
        <v>5469</v>
      </c>
    </row>
    <row r="149" spans="1:6" ht="19" customHeight="1" thickBot="1" x14ac:dyDescent="0.4">
      <c r="B149" s="86" t="s">
        <v>7788</v>
      </c>
      <c r="C149" s="42" t="s">
        <v>4453</v>
      </c>
      <c r="D149" s="30" t="s">
        <v>2836</v>
      </c>
    </row>
    <row r="150" spans="1:6" ht="19" customHeight="1" x14ac:dyDescent="0.35">
      <c r="B150" s="85" t="s">
        <v>1466</v>
      </c>
      <c r="C150" s="42" t="s">
        <v>8267</v>
      </c>
      <c r="D150" s="30" t="s">
        <v>6032</v>
      </c>
      <c r="E150" s="30" t="s">
        <v>8271</v>
      </c>
    </row>
    <row r="151" spans="1:6" ht="19" customHeight="1" thickBot="1" x14ac:dyDescent="0.4">
      <c r="B151" s="86" t="s">
        <v>6448</v>
      </c>
      <c r="C151" s="42" t="s">
        <v>332</v>
      </c>
      <c r="D151" s="30" t="s">
        <v>5899</v>
      </c>
      <c r="E151" s="30" t="s">
        <v>8271</v>
      </c>
      <c r="F151" s="30" t="s">
        <v>9781</v>
      </c>
    </row>
    <row r="152" spans="1:6" ht="19" customHeight="1" x14ac:dyDescent="0.35">
      <c r="B152" s="85" t="s">
        <v>6447</v>
      </c>
      <c r="C152" s="42" t="s">
        <v>2575</v>
      </c>
      <c r="D152" s="30" t="s">
        <v>5619</v>
      </c>
    </row>
    <row r="153" spans="1:6" ht="19" customHeight="1" thickBot="1" x14ac:dyDescent="0.4">
      <c r="B153" s="86" t="s">
        <v>850</v>
      </c>
      <c r="C153" s="42" t="s">
        <v>851</v>
      </c>
      <c r="D153" s="30" t="s">
        <v>5820</v>
      </c>
    </row>
    <row r="154" spans="1:6" ht="19" customHeight="1" x14ac:dyDescent="0.35">
      <c r="B154" s="85" t="s">
        <v>6449</v>
      </c>
      <c r="C154" s="42" t="s">
        <v>6132</v>
      </c>
      <c r="D154" s="30" t="s">
        <v>6131</v>
      </c>
    </row>
    <row r="155" spans="1:6" ht="19" customHeight="1" thickBot="1" x14ac:dyDescent="0.4">
      <c r="B155" s="86" t="s">
        <v>1149</v>
      </c>
      <c r="C155" s="42" t="s">
        <v>1150</v>
      </c>
      <c r="D155" s="30" t="s">
        <v>2991</v>
      </c>
    </row>
    <row r="156" spans="1:6" ht="19" customHeight="1" x14ac:dyDescent="0.35">
      <c r="B156" s="85" t="s">
        <v>6450</v>
      </c>
      <c r="C156" s="42" t="s">
        <v>1011</v>
      </c>
      <c r="D156" s="30" t="s">
        <v>5717</v>
      </c>
    </row>
    <row r="157" spans="1:6" ht="19" customHeight="1" thickBot="1" x14ac:dyDescent="0.4">
      <c r="B157" s="86" t="s">
        <v>6451</v>
      </c>
      <c r="C157" s="42" t="s">
        <v>2818</v>
      </c>
      <c r="D157" s="30" t="s">
        <v>5736</v>
      </c>
    </row>
    <row r="158" spans="1:6" ht="19" customHeight="1" x14ac:dyDescent="0.35">
      <c r="B158" s="85" t="s">
        <v>1976</v>
      </c>
      <c r="C158" s="42" t="s">
        <v>7369</v>
      </c>
      <c r="D158" s="30" t="s">
        <v>5441</v>
      </c>
    </row>
    <row r="159" spans="1:6" ht="19" customHeight="1" thickBot="1" x14ac:dyDescent="0.4">
      <c r="B159" s="86" t="s">
        <v>7796</v>
      </c>
      <c r="C159" s="42" t="s">
        <v>3401</v>
      </c>
      <c r="D159" s="30" t="s">
        <v>3400</v>
      </c>
    </row>
    <row r="160" spans="1:6" ht="19" customHeight="1" x14ac:dyDescent="0.35">
      <c r="B160" s="85" t="s">
        <v>7644</v>
      </c>
      <c r="C160" s="42" t="s">
        <v>8885</v>
      </c>
      <c r="D160" s="30" t="s">
        <v>3805</v>
      </c>
    </row>
    <row r="161" spans="1:4" ht="19" customHeight="1" thickBot="1" x14ac:dyDescent="0.4">
      <c r="A161" s="22" t="s">
        <v>10258</v>
      </c>
      <c r="B161" s="86" t="s">
        <v>7645</v>
      </c>
      <c r="C161" s="42" t="s">
        <v>8021</v>
      </c>
      <c r="D161" s="30" t="s">
        <v>3144</v>
      </c>
    </row>
    <row r="162" spans="1:4" ht="19" customHeight="1" x14ac:dyDescent="0.35">
      <c r="B162" s="85" t="s">
        <v>6452</v>
      </c>
      <c r="C162" s="42" t="s">
        <v>4896</v>
      </c>
      <c r="D162" s="30" t="s">
        <v>3958</v>
      </c>
    </row>
    <row r="163" spans="1:4" ht="19" customHeight="1" thickBot="1" x14ac:dyDescent="0.4">
      <c r="B163" s="86" t="s">
        <v>6453</v>
      </c>
      <c r="C163" s="42" t="s">
        <v>2104</v>
      </c>
      <c r="D163" s="30" t="s">
        <v>5509</v>
      </c>
    </row>
    <row r="164" spans="1:4" ht="19" customHeight="1" x14ac:dyDescent="0.35">
      <c r="B164" s="85" t="s">
        <v>6454</v>
      </c>
      <c r="C164" s="42" t="s">
        <v>1513</v>
      </c>
      <c r="D164" s="30" t="s">
        <v>3062</v>
      </c>
    </row>
    <row r="165" spans="1:4" ht="19" customHeight="1" thickBot="1" x14ac:dyDescent="0.4">
      <c r="B165" s="86" t="s">
        <v>6455</v>
      </c>
      <c r="C165" s="42" t="s">
        <v>4604</v>
      </c>
      <c r="D165" s="30" t="s">
        <v>4178</v>
      </c>
    </row>
    <row r="166" spans="1:4" ht="19" customHeight="1" x14ac:dyDescent="0.35">
      <c r="A166" s="22" t="s">
        <v>10258</v>
      </c>
      <c r="B166" s="85" t="s">
        <v>6630</v>
      </c>
      <c r="C166" s="42" t="s">
        <v>6689</v>
      </c>
      <c r="D166" s="30" t="s">
        <v>6159</v>
      </c>
    </row>
    <row r="167" spans="1:4" ht="19" customHeight="1" thickBot="1" x14ac:dyDescent="0.4">
      <c r="A167" s="29" t="s">
        <v>12008</v>
      </c>
      <c r="B167" s="86" t="s">
        <v>6631</v>
      </c>
      <c r="C167" s="42" t="s">
        <v>11075</v>
      </c>
      <c r="D167" s="30" t="s">
        <v>3491</v>
      </c>
    </row>
    <row r="168" spans="1:4" ht="19" customHeight="1" x14ac:dyDescent="0.35">
      <c r="B168" s="85" t="s">
        <v>6456</v>
      </c>
      <c r="C168" s="42" t="s">
        <v>4464</v>
      </c>
      <c r="D168" s="30" t="s">
        <v>3474</v>
      </c>
    </row>
    <row r="169" spans="1:4" ht="19" customHeight="1" thickBot="1" x14ac:dyDescent="0.4">
      <c r="B169" s="86" t="s">
        <v>194</v>
      </c>
      <c r="C169" s="42" t="s">
        <v>195</v>
      </c>
      <c r="D169" s="30" t="s">
        <v>5293</v>
      </c>
    </row>
    <row r="170" spans="1:4" ht="19" customHeight="1" x14ac:dyDescent="0.35">
      <c r="B170" s="85" t="s">
        <v>8256</v>
      </c>
      <c r="C170" s="42" t="s">
        <v>9469</v>
      </c>
      <c r="D170" s="38" t="s">
        <v>3917</v>
      </c>
    </row>
    <row r="171" spans="1:4" ht="19" customHeight="1" thickBot="1" x14ac:dyDescent="0.4">
      <c r="B171" s="86" t="s">
        <v>8257</v>
      </c>
      <c r="C171" s="42" t="s">
        <v>1817</v>
      </c>
      <c r="D171" s="38" t="s">
        <v>3878</v>
      </c>
    </row>
    <row r="172" spans="1:4" ht="19" customHeight="1" x14ac:dyDescent="0.35">
      <c r="B172" s="85" t="s">
        <v>1064</v>
      </c>
      <c r="C172" s="42" t="s">
        <v>4647</v>
      </c>
      <c r="D172" s="30" t="s">
        <v>4646</v>
      </c>
    </row>
    <row r="173" spans="1:4" ht="19" customHeight="1" thickBot="1" x14ac:dyDescent="0.4">
      <c r="B173" s="86" t="s">
        <v>6457</v>
      </c>
      <c r="C173" s="42" t="s">
        <v>655</v>
      </c>
      <c r="D173" s="30" t="s">
        <v>5321</v>
      </c>
    </row>
    <row r="174" spans="1:4" ht="19" customHeight="1" x14ac:dyDescent="0.35">
      <c r="B174" s="85" t="s">
        <v>6458</v>
      </c>
      <c r="C174" s="42" t="s">
        <v>2620</v>
      </c>
      <c r="D174" s="30" t="s">
        <v>5425</v>
      </c>
    </row>
    <row r="175" spans="1:4" ht="19" customHeight="1" thickBot="1" x14ac:dyDescent="0.4">
      <c r="B175" s="86" t="s">
        <v>6459</v>
      </c>
      <c r="C175" s="42" t="s">
        <v>1811</v>
      </c>
      <c r="D175" s="30" t="s">
        <v>3873</v>
      </c>
    </row>
    <row r="176" spans="1:4" ht="19" customHeight="1" x14ac:dyDescent="0.35">
      <c r="B176" s="85" t="s">
        <v>6460</v>
      </c>
      <c r="C176" s="42" t="s">
        <v>4491</v>
      </c>
      <c r="D176" s="30" t="s">
        <v>4266</v>
      </c>
    </row>
    <row r="177" spans="1:4" ht="19" customHeight="1" thickBot="1" x14ac:dyDescent="0.4">
      <c r="B177" s="86" t="s">
        <v>6461</v>
      </c>
      <c r="C177" s="42" t="s">
        <v>10662</v>
      </c>
      <c r="D177" s="30" t="s">
        <v>4267</v>
      </c>
    </row>
    <row r="178" spans="1:4" ht="19" customHeight="1" x14ac:dyDescent="0.35">
      <c r="B178" s="85" t="s">
        <v>6462</v>
      </c>
      <c r="C178" s="42" t="s">
        <v>3531</v>
      </c>
      <c r="D178" s="30" t="s">
        <v>3530</v>
      </c>
    </row>
    <row r="179" spans="1:4" ht="19" customHeight="1" thickBot="1" x14ac:dyDescent="0.4">
      <c r="A179" s="29" t="s">
        <v>12008</v>
      </c>
      <c r="B179" s="86" t="s">
        <v>6463</v>
      </c>
      <c r="C179" s="42" t="s">
        <v>9699</v>
      </c>
      <c r="D179" s="30" t="s">
        <v>3431</v>
      </c>
    </row>
    <row r="180" spans="1:4" ht="19" customHeight="1" x14ac:dyDescent="0.35">
      <c r="B180" s="22" t="s">
        <v>11750</v>
      </c>
      <c r="C180" s="42" t="s">
        <v>6262</v>
      </c>
      <c r="D180" s="30" t="s">
        <v>6260</v>
      </c>
    </row>
    <row r="181" spans="1:4" ht="19" customHeight="1" thickBot="1" x14ac:dyDescent="0.4">
      <c r="B181" s="86" t="s">
        <v>11751</v>
      </c>
      <c r="C181" s="47" t="s">
        <v>11788</v>
      </c>
      <c r="D181" s="6" t="s">
        <v>11752</v>
      </c>
    </row>
    <row r="182" spans="1:4" ht="19" customHeight="1" x14ac:dyDescent="0.35">
      <c r="B182" s="85" t="s">
        <v>6464</v>
      </c>
      <c r="C182" s="42" t="s">
        <v>5188</v>
      </c>
      <c r="D182" s="30" t="s">
        <v>5187</v>
      </c>
    </row>
    <row r="183" spans="1:4" ht="19" customHeight="1" thickBot="1" x14ac:dyDescent="0.4">
      <c r="B183" s="86" t="s">
        <v>6465</v>
      </c>
      <c r="C183" s="42" t="s">
        <v>6750</v>
      </c>
      <c r="D183" s="30" t="s">
        <v>5186</v>
      </c>
    </row>
    <row r="184" spans="1:4" ht="19" customHeight="1" x14ac:dyDescent="0.35">
      <c r="A184" s="29" t="s">
        <v>12008</v>
      </c>
      <c r="B184" s="85" t="s">
        <v>8065</v>
      </c>
      <c r="C184" s="42" t="s">
        <v>4181</v>
      </c>
      <c r="D184" s="30" t="s">
        <v>4180</v>
      </c>
    </row>
    <row r="185" spans="1:4" ht="19" customHeight="1" thickBot="1" x14ac:dyDescent="0.4">
      <c r="B185" s="86" t="s">
        <v>8066</v>
      </c>
      <c r="C185" s="42" t="s">
        <v>2358</v>
      </c>
      <c r="D185" s="30" t="s">
        <v>5672</v>
      </c>
    </row>
    <row r="186" spans="1:4" ht="19" customHeight="1" x14ac:dyDescent="0.35">
      <c r="B186" s="85" t="s">
        <v>7823</v>
      </c>
      <c r="C186" s="42" t="s">
        <v>577</v>
      </c>
      <c r="D186" s="30" t="s">
        <v>5984</v>
      </c>
    </row>
    <row r="187" spans="1:4" ht="19" customHeight="1" thickBot="1" x14ac:dyDescent="0.4">
      <c r="A187" s="22" t="s">
        <v>10258</v>
      </c>
      <c r="B187" s="86" t="s">
        <v>295</v>
      </c>
      <c r="C187" s="42" t="s">
        <v>8009</v>
      </c>
      <c r="D187" s="30" t="s">
        <v>5882</v>
      </c>
    </row>
    <row r="188" spans="1:4" ht="19" customHeight="1" x14ac:dyDescent="0.35">
      <c r="B188" s="85" t="s">
        <v>9836</v>
      </c>
      <c r="C188" s="42" t="s">
        <v>1111</v>
      </c>
      <c r="D188" s="30" t="s">
        <v>4056</v>
      </c>
    </row>
    <row r="189" spans="1:4" ht="19" customHeight="1" thickBot="1" x14ac:dyDescent="0.4">
      <c r="B189" s="86" t="s">
        <v>9837</v>
      </c>
      <c r="C189" s="42" t="s">
        <v>11403</v>
      </c>
      <c r="D189" s="30" t="s">
        <v>3790</v>
      </c>
    </row>
    <row r="190" spans="1:4" ht="19" customHeight="1" x14ac:dyDescent="0.35">
      <c r="B190" s="85" t="s">
        <v>6466</v>
      </c>
      <c r="C190" s="42" t="s">
        <v>2498</v>
      </c>
      <c r="D190" s="30" t="s">
        <v>2932</v>
      </c>
    </row>
    <row r="191" spans="1:4" ht="19" customHeight="1" thickBot="1" x14ac:dyDescent="0.4">
      <c r="B191" s="86" t="s">
        <v>6467</v>
      </c>
      <c r="C191" s="42" t="s">
        <v>6690</v>
      </c>
      <c r="D191" s="30" t="s">
        <v>5705</v>
      </c>
    </row>
    <row r="192" spans="1:4" ht="19" customHeight="1" x14ac:dyDescent="0.35">
      <c r="B192" s="85" t="s">
        <v>6468</v>
      </c>
      <c r="C192" s="42" t="s">
        <v>9099</v>
      </c>
      <c r="D192" s="30" t="s">
        <v>5701</v>
      </c>
    </row>
    <row r="193" spans="1:4" ht="19" customHeight="1" thickBot="1" x14ac:dyDescent="0.4">
      <c r="B193" s="86" t="s">
        <v>1674</v>
      </c>
      <c r="C193" s="42" t="s">
        <v>1675</v>
      </c>
      <c r="D193" s="30" t="s">
        <v>5573</v>
      </c>
    </row>
    <row r="194" spans="1:4" ht="19" customHeight="1" x14ac:dyDescent="0.35">
      <c r="B194" s="85" t="s">
        <v>6469</v>
      </c>
      <c r="C194" s="42" t="s">
        <v>9280</v>
      </c>
      <c r="D194" s="30" t="s">
        <v>5925</v>
      </c>
    </row>
    <row r="195" spans="1:4" ht="19" customHeight="1" thickBot="1" x14ac:dyDescent="0.4">
      <c r="B195" s="86" t="s">
        <v>6470</v>
      </c>
      <c r="C195" s="42" t="s">
        <v>2637</v>
      </c>
      <c r="D195" s="30" t="s">
        <v>5466</v>
      </c>
    </row>
    <row r="196" spans="1:4" ht="19" customHeight="1" x14ac:dyDescent="0.35">
      <c r="B196" s="85" t="s">
        <v>6471</v>
      </c>
      <c r="C196" s="42" t="s">
        <v>495</v>
      </c>
      <c r="D196" s="30" t="s">
        <v>5864</v>
      </c>
    </row>
    <row r="197" spans="1:4" ht="19" customHeight="1" thickBot="1" x14ac:dyDescent="0.4">
      <c r="B197" s="86" t="s">
        <v>6472</v>
      </c>
      <c r="C197" s="42" t="s">
        <v>4520</v>
      </c>
      <c r="D197" s="30" t="s">
        <v>5691</v>
      </c>
    </row>
    <row r="198" spans="1:4" ht="19" customHeight="1" x14ac:dyDescent="0.35">
      <c r="B198" s="85" t="s">
        <v>6473</v>
      </c>
      <c r="C198" s="42" t="s">
        <v>11597</v>
      </c>
      <c r="D198" s="30" t="s">
        <v>5997</v>
      </c>
    </row>
    <row r="199" spans="1:4" ht="19" customHeight="1" thickBot="1" x14ac:dyDescent="0.4">
      <c r="B199" s="86" t="s">
        <v>6474</v>
      </c>
      <c r="C199" s="42" t="s">
        <v>4599</v>
      </c>
      <c r="D199" s="30" t="s">
        <v>5378</v>
      </c>
    </row>
    <row r="200" spans="1:4" ht="19" customHeight="1" x14ac:dyDescent="0.35">
      <c r="B200" s="85" t="s">
        <v>1385</v>
      </c>
      <c r="C200" s="42" t="s">
        <v>10775</v>
      </c>
      <c r="D200" s="30" t="s">
        <v>3263</v>
      </c>
    </row>
    <row r="201" spans="1:4" ht="19" customHeight="1" thickBot="1" x14ac:dyDescent="0.4">
      <c r="A201" s="22" t="s">
        <v>10258</v>
      </c>
      <c r="B201" s="86" t="s">
        <v>7879</v>
      </c>
      <c r="C201" s="42" t="s">
        <v>9855</v>
      </c>
      <c r="D201" s="30" t="s">
        <v>7878</v>
      </c>
    </row>
    <row r="202" spans="1:4" ht="19" customHeight="1" x14ac:dyDescent="0.35">
      <c r="B202" s="85" t="s">
        <v>6475</v>
      </c>
      <c r="C202" s="42" t="s">
        <v>1656</v>
      </c>
      <c r="D202" s="30" t="s">
        <v>3209</v>
      </c>
    </row>
    <row r="203" spans="1:4" ht="19" customHeight="1" thickBot="1" x14ac:dyDescent="0.4">
      <c r="B203" s="86" t="s">
        <v>6476</v>
      </c>
      <c r="C203" s="42" t="s">
        <v>4504</v>
      </c>
      <c r="D203" s="30" t="s">
        <v>5906</v>
      </c>
    </row>
    <row r="204" spans="1:4" ht="19" customHeight="1" x14ac:dyDescent="0.35">
      <c r="B204" s="85" t="s">
        <v>6477</v>
      </c>
      <c r="C204" s="42" t="s">
        <v>6751</v>
      </c>
      <c r="D204" s="30" t="s">
        <v>5952</v>
      </c>
    </row>
    <row r="205" spans="1:4" ht="19" customHeight="1" thickBot="1" x14ac:dyDescent="0.4">
      <c r="B205" s="86" t="s">
        <v>6478</v>
      </c>
      <c r="C205" s="42" t="s">
        <v>4487</v>
      </c>
      <c r="D205" s="30" t="s">
        <v>6049</v>
      </c>
    </row>
    <row r="206" spans="1:4" ht="19" customHeight="1" x14ac:dyDescent="0.35">
      <c r="B206" s="85" t="s">
        <v>6479</v>
      </c>
      <c r="C206" s="42" t="s">
        <v>8386</v>
      </c>
      <c r="D206" s="30" t="s">
        <v>5470</v>
      </c>
    </row>
    <row r="207" spans="1:4" ht="19" customHeight="1" thickBot="1" x14ac:dyDescent="0.4">
      <c r="B207" s="86" t="s">
        <v>6480</v>
      </c>
      <c r="C207" s="42" t="s">
        <v>7781</v>
      </c>
      <c r="D207" s="30" t="s">
        <v>5908</v>
      </c>
    </row>
    <row r="208" spans="1:4" ht="19" customHeight="1" x14ac:dyDescent="0.35">
      <c r="B208" s="85" t="s">
        <v>6481</v>
      </c>
      <c r="C208" s="42" t="s">
        <v>4602</v>
      </c>
      <c r="D208" s="30" t="s">
        <v>5926</v>
      </c>
    </row>
    <row r="209" spans="1:4" ht="19" customHeight="1" thickBot="1" x14ac:dyDescent="0.4">
      <c r="B209" s="86" t="s">
        <v>6482</v>
      </c>
      <c r="C209" s="42" t="s">
        <v>2717</v>
      </c>
      <c r="D209" s="30" t="s">
        <v>5673</v>
      </c>
    </row>
    <row r="210" spans="1:4" ht="19" customHeight="1" x14ac:dyDescent="0.35">
      <c r="B210" s="85" t="s">
        <v>776</v>
      </c>
      <c r="C210" s="42" t="s">
        <v>4486</v>
      </c>
      <c r="D210" s="30" t="s">
        <v>5554</v>
      </c>
    </row>
    <row r="211" spans="1:4" ht="19" customHeight="1" thickBot="1" x14ac:dyDescent="0.4">
      <c r="B211" s="86" t="s">
        <v>9010</v>
      </c>
      <c r="C211" s="42" t="s">
        <v>3158</v>
      </c>
      <c r="D211" s="30" t="s">
        <v>5994</v>
      </c>
    </row>
    <row r="212" spans="1:4" ht="19" customHeight="1" x14ac:dyDescent="0.35">
      <c r="B212" s="85" t="s">
        <v>6692</v>
      </c>
      <c r="C212" s="42" t="s">
        <v>2481</v>
      </c>
      <c r="D212" s="30" t="s">
        <v>4003</v>
      </c>
    </row>
    <row r="213" spans="1:4" ht="19" customHeight="1" thickBot="1" x14ac:dyDescent="0.4">
      <c r="B213" s="86" t="s">
        <v>6691</v>
      </c>
      <c r="C213" s="42" t="s">
        <v>443</v>
      </c>
      <c r="D213" s="30" t="s">
        <v>5462</v>
      </c>
    </row>
    <row r="214" spans="1:4" ht="19" customHeight="1" x14ac:dyDescent="0.35">
      <c r="A214" s="29" t="s">
        <v>12008</v>
      </c>
      <c r="B214" s="85" t="s">
        <v>6483</v>
      </c>
      <c r="C214" s="42" t="s">
        <v>8774</v>
      </c>
      <c r="D214" s="30" t="s">
        <v>5386</v>
      </c>
    </row>
    <row r="215" spans="1:4" ht="19" customHeight="1" thickBot="1" x14ac:dyDescent="0.4">
      <c r="B215" s="86" t="s">
        <v>2276</v>
      </c>
      <c r="C215" s="42" t="s">
        <v>7761</v>
      </c>
      <c r="D215" s="30" t="s">
        <v>5821</v>
      </c>
    </row>
    <row r="216" spans="1:4" ht="19" customHeight="1" x14ac:dyDescent="0.35">
      <c r="B216" s="85" t="s">
        <v>1482</v>
      </c>
      <c r="C216" s="42" t="s">
        <v>4547</v>
      </c>
      <c r="D216" s="30" t="s">
        <v>3036</v>
      </c>
    </row>
    <row r="217" spans="1:4" ht="19" customHeight="1" thickBot="1" x14ac:dyDescent="0.4">
      <c r="B217" s="86" t="s">
        <v>6484</v>
      </c>
      <c r="C217" s="42" t="s">
        <v>6659</v>
      </c>
      <c r="D217" s="30" t="s">
        <v>5916</v>
      </c>
    </row>
    <row r="218" spans="1:4" ht="19" customHeight="1" x14ac:dyDescent="0.35">
      <c r="B218" s="85" t="s">
        <v>6485</v>
      </c>
      <c r="C218" s="42" t="s">
        <v>4499</v>
      </c>
      <c r="D218" s="30" t="s">
        <v>5775</v>
      </c>
    </row>
    <row r="219" spans="1:4" ht="19" customHeight="1" thickBot="1" x14ac:dyDescent="0.4">
      <c r="B219" s="86" t="s">
        <v>6486</v>
      </c>
      <c r="C219" s="42" t="s">
        <v>3787</v>
      </c>
      <c r="D219" s="30" t="s">
        <v>5989</v>
      </c>
    </row>
    <row r="220" spans="1:4" ht="19" customHeight="1" x14ac:dyDescent="0.35">
      <c r="B220" s="85" t="s">
        <v>6487</v>
      </c>
      <c r="C220" s="42" t="s">
        <v>4755</v>
      </c>
      <c r="D220" s="38" t="s">
        <v>5496</v>
      </c>
    </row>
    <row r="221" spans="1:4" ht="19" customHeight="1" thickBot="1" x14ac:dyDescent="0.4">
      <c r="B221" s="86" t="s">
        <v>6488</v>
      </c>
      <c r="C221" s="42" t="s">
        <v>2654</v>
      </c>
      <c r="D221" s="30" t="s">
        <v>6036</v>
      </c>
    </row>
    <row r="222" spans="1:4" ht="19" customHeight="1" x14ac:dyDescent="0.35">
      <c r="B222" s="85" t="s">
        <v>6489</v>
      </c>
      <c r="C222" s="42" t="s">
        <v>9700</v>
      </c>
      <c r="D222" s="30" t="s">
        <v>5948</v>
      </c>
    </row>
    <row r="223" spans="1:4" ht="19" customHeight="1" thickBot="1" x14ac:dyDescent="0.4">
      <c r="B223" s="86" t="s">
        <v>2109</v>
      </c>
      <c r="C223" s="42" t="s">
        <v>4268</v>
      </c>
      <c r="D223" s="30" t="s">
        <v>6052</v>
      </c>
    </row>
    <row r="224" spans="1:4" ht="19" customHeight="1" x14ac:dyDescent="0.35">
      <c r="B224" s="22" t="s">
        <v>6492</v>
      </c>
      <c r="C224" s="42" t="s">
        <v>4762</v>
      </c>
      <c r="D224" s="30" t="s">
        <v>5725</v>
      </c>
    </row>
    <row r="225" spans="1:4" ht="19" customHeight="1" thickBot="1" x14ac:dyDescent="0.4">
      <c r="B225" s="86" t="s">
        <v>6493</v>
      </c>
      <c r="C225" s="42" t="s">
        <v>1834</v>
      </c>
      <c r="D225" s="30" t="s">
        <v>3674</v>
      </c>
    </row>
    <row r="226" spans="1:4" ht="19" customHeight="1" x14ac:dyDescent="0.35">
      <c r="B226" s="85" t="s">
        <v>6490</v>
      </c>
      <c r="C226" s="42" t="s">
        <v>2525</v>
      </c>
      <c r="D226" s="30" t="s">
        <v>2953</v>
      </c>
    </row>
    <row r="227" spans="1:4" ht="19" customHeight="1" thickBot="1" x14ac:dyDescent="0.4">
      <c r="B227" s="90" t="s">
        <v>6491</v>
      </c>
      <c r="C227" s="42" t="s">
        <v>8223</v>
      </c>
      <c r="D227" s="30" t="s">
        <v>4925</v>
      </c>
    </row>
    <row r="228" spans="1:4" ht="19" customHeight="1" x14ac:dyDescent="0.35">
      <c r="B228" s="85" t="s">
        <v>8226</v>
      </c>
      <c r="C228" s="42" t="s">
        <v>8225</v>
      </c>
      <c r="D228" s="38" t="s">
        <v>8224</v>
      </c>
    </row>
    <row r="229" spans="1:4" ht="19" customHeight="1" thickBot="1" x14ac:dyDescent="0.4">
      <c r="B229" s="86" t="s">
        <v>8227</v>
      </c>
      <c r="C229" s="42" t="s">
        <v>10249</v>
      </c>
      <c r="D229" s="38" t="s">
        <v>5379</v>
      </c>
    </row>
    <row r="230" spans="1:4" ht="19" customHeight="1" x14ac:dyDescent="0.35">
      <c r="B230" s="85" t="s">
        <v>6494</v>
      </c>
      <c r="C230" s="42" t="s">
        <v>4469</v>
      </c>
      <c r="D230" s="30" t="s">
        <v>3675</v>
      </c>
    </row>
    <row r="231" spans="1:4" ht="19" customHeight="1" thickBot="1" x14ac:dyDescent="0.4">
      <c r="B231" s="86" t="s">
        <v>6495</v>
      </c>
      <c r="C231" s="42" t="s">
        <v>1146</v>
      </c>
      <c r="D231" s="30" t="s">
        <v>2986</v>
      </c>
    </row>
    <row r="232" spans="1:4" ht="19" customHeight="1" x14ac:dyDescent="0.35">
      <c r="A232" s="29" t="s">
        <v>12008</v>
      </c>
      <c r="B232" s="85" t="s">
        <v>7312</v>
      </c>
      <c r="C232" s="42" t="s">
        <v>8171</v>
      </c>
      <c r="D232" s="30" t="s">
        <v>6652</v>
      </c>
    </row>
    <row r="233" spans="1:4" ht="19" customHeight="1" thickBot="1" x14ac:dyDescent="0.4">
      <c r="B233" s="86" t="s">
        <v>7313</v>
      </c>
      <c r="C233" s="42" t="s">
        <v>11431</v>
      </c>
      <c r="D233" s="30" t="s">
        <v>5408</v>
      </c>
    </row>
    <row r="234" spans="1:4" ht="19" customHeight="1" x14ac:dyDescent="0.35">
      <c r="A234" s="22" t="s">
        <v>10258</v>
      </c>
      <c r="B234" s="85" t="s">
        <v>6496</v>
      </c>
      <c r="C234" s="42" t="s">
        <v>4605</v>
      </c>
      <c r="D234" s="30" t="s">
        <v>5935</v>
      </c>
    </row>
    <row r="235" spans="1:4" ht="19" customHeight="1" thickBot="1" x14ac:dyDescent="0.4">
      <c r="A235" s="22" t="s">
        <v>10258</v>
      </c>
      <c r="B235" s="86" t="s">
        <v>6497</v>
      </c>
      <c r="C235" s="42" t="s">
        <v>4745</v>
      </c>
      <c r="D235" s="30" t="s">
        <v>6009</v>
      </c>
    </row>
    <row r="236" spans="1:4" ht="19" customHeight="1" x14ac:dyDescent="0.35">
      <c r="B236" s="85" t="s">
        <v>9850</v>
      </c>
      <c r="C236" s="42" t="s">
        <v>659</v>
      </c>
      <c r="D236" s="30" t="s">
        <v>5323</v>
      </c>
    </row>
    <row r="237" spans="1:4" ht="19" customHeight="1" thickBot="1" x14ac:dyDescent="0.4">
      <c r="B237" s="86" t="s">
        <v>9851</v>
      </c>
      <c r="C237" s="42" t="s">
        <v>9849</v>
      </c>
      <c r="D237" s="30" t="s">
        <v>6147</v>
      </c>
    </row>
    <row r="238" spans="1:4" ht="19" customHeight="1" x14ac:dyDescent="0.35">
      <c r="B238" s="85" t="s">
        <v>8264</v>
      </c>
      <c r="C238" s="42" t="s">
        <v>6701</v>
      </c>
      <c r="D238" s="38" t="s">
        <v>6161</v>
      </c>
    </row>
    <row r="239" spans="1:4" ht="19" customHeight="1" thickBot="1" x14ac:dyDescent="0.4">
      <c r="B239" s="86" t="s">
        <v>8265</v>
      </c>
      <c r="C239" s="42" t="s">
        <v>11419</v>
      </c>
      <c r="D239" s="38" t="s">
        <v>3446</v>
      </c>
    </row>
    <row r="240" spans="1:4" ht="19" customHeight="1" x14ac:dyDescent="0.35">
      <c r="B240" s="85" t="s">
        <v>6819</v>
      </c>
      <c r="C240" s="42" t="s">
        <v>5155</v>
      </c>
      <c r="D240" s="30" t="s">
        <v>5156</v>
      </c>
    </row>
    <row r="241" spans="1:5" ht="19" customHeight="1" thickBot="1" x14ac:dyDescent="0.4">
      <c r="A241" s="29" t="s">
        <v>12008</v>
      </c>
      <c r="B241" s="86" t="s">
        <v>6820</v>
      </c>
      <c r="C241" s="42" t="s">
        <v>6653</v>
      </c>
      <c r="D241" s="30" t="s">
        <v>5985</v>
      </c>
    </row>
    <row r="242" spans="1:5" ht="19" customHeight="1" x14ac:dyDescent="0.35">
      <c r="B242" s="85" t="s">
        <v>10089</v>
      </c>
      <c r="C242" s="42" t="s">
        <v>4293</v>
      </c>
      <c r="D242" s="30" t="s">
        <v>5278</v>
      </c>
    </row>
    <row r="243" spans="1:5" ht="19" customHeight="1" thickBot="1" x14ac:dyDescent="0.4">
      <c r="B243" s="86" t="s">
        <v>10090</v>
      </c>
      <c r="C243" s="42" t="s">
        <v>828</v>
      </c>
      <c r="D243" s="30" t="s">
        <v>5805</v>
      </c>
    </row>
    <row r="244" spans="1:5" ht="19" customHeight="1" x14ac:dyDescent="0.35">
      <c r="B244" s="85" t="s">
        <v>7314</v>
      </c>
      <c r="C244" s="42" t="s">
        <v>6141</v>
      </c>
      <c r="D244" s="30" t="s">
        <v>6139</v>
      </c>
    </row>
    <row r="245" spans="1:5" ht="19" customHeight="1" thickBot="1" x14ac:dyDescent="0.4">
      <c r="B245" s="86" t="s">
        <v>7315</v>
      </c>
      <c r="C245" s="42" t="s">
        <v>10885</v>
      </c>
      <c r="D245" s="30" t="s">
        <v>5849</v>
      </c>
      <c r="E245" s="30" t="s">
        <v>4925</v>
      </c>
    </row>
    <row r="246" spans="1:5" ht="19" customHeight="1" x14ac:dyDescent="0.35">
      <c r="B246" s="85" t="s">
        <v>8544</v>
      </c>
      <c r="C246" s="42" t="s">
        <v>7702</v>
      </c>
      <c r="D246" s="30" t="s">
        <v>4057</v>
      </c>
    </row>
    <row r="247" spans="1:5" ht="19" customHeight="1" thickBot="1" x14ac:dyDescent="0.4">
      <c r="B247" s="86" t="s">
        <v>8543</v>
      </c>
      <c r="C247" s="42" t="s">
        <v>4202</v>
      </c>
      <c r="D247" s="30" t="s">
        <v>4201</v>
      </c>
    </row>
    <row r="248" spans="1:5" ht="19" customHeight="1" x14ac:dyDescent="0.35">
      <c r="B248" s="85" t="s">
        <v>6498</v>
      </c>
      <c r="C248" s="42" t="s">
        <v>4300</v>
      </c>
      <c r="D248" s="30" t="s">
        <v>5426</v>
      </c>
    </row>
    <row r="249" spans="1:5" ht="19" customHeight="1" thickBot="1" x14ac:dyDescent="0.4">
      <c r="A249" s="29" t="s">
        <v>12008</v>
      </c>
      <c r="B249" s="86" t="s">
        <v>6499</v>
      </c>
      <c r="C249" s="42" t="s">
        <v>2682</v>
      </c>
      <c r="D249" s="30" t="s">
        <v>3505</v>
      </c>
    </row>
    <row r="250" spans="1:5" ht="19" customHeight="1" x14ac:dyDescent="0.35">
      <c r="B250" s="85" t="s">
        <v>6500</v>
      </c>
      <c r="C250" s="42" t="s">
        <v>4296</v>
      </c>
      <c r="D250" s="30" t="s">
        <v>5363</v>
      </c>
    </row>
    <row r="251" spans="1:5" ht="19" customHeight="1" thickBot="1" x14ac:dyDescent="0.4">
      <c r="B251" s="86" t="s">
        <v>6501</v>
      </c>
      <c r="C251" s="42" t="s">
        <v>4189</v>
      </c>
      <c r="D251" s="30" t="s">
        <v>4188</v>
      </c>
    </row>
    <row r="252" spans="1:5" ht="19" customHeight="1" x14ac:dyDescent="0.35">
      <c r="B252" s="85" t="s">
        <v>6502</v>
      </c>
      <c r="C252" s="42" t="s">
        <v>316</v>
      </c>
      <c r="D252" s="30" t="s">
        <v>3518</v>
      </c>
    </row>
    <row r="253" spans="1:5" ht="19" customHeight="1" thickBot="1" x14ac:dyDescent="0.4">
      <c r="B253" s="86" t="s">
        <v>6503</v>
      </c>
      <c r="C253" s="42" t="s">
        <v>4522</v>
      </c>
      <c r="D253" s="30" t="s">
        <v>5918</v>
      </c>
    </row>
    <row r="254" spans="1:5" ht="19" customHeight="1" x14ac:dyDescent="0.35">
      <c r="B254" s="85" t="s">
        <v>6504</v>
      </c>
      <c r="C254" s="42" t="s">
        <v>2622</v>
      </c>
      <c r="D254" s="30" t="s">
        <v>5427</v>
      </c>
    </row>
    <row r="255" spans="1:5" ht="19" customHeight="1" thickBot="1" x14ac:dyDescent="0.4">
      <c r="B255" s="86" t="s">
        <v>6505</v>
      </c>
      <c r="C255" s="42" t="s">
        <v>7389</v>
      </c>
      <c r="D255" s="30" t="s">
        <v>2853</v>
      </c>
    </row>
    <row r="256" spans="1:5" ht="19" customHeight="1" x14ac:dyDescent="0.35">
      <c r="B256" s="85" t="s">
        <v>7734</v>
      </c>
      <c r="C256" s="42" t="s">
        <v>7991</v>
      </c>
      <c r="D256" s="30" t="s">
        <v>7733</v>
      </c>
    </row>
    <row r="257" spans="1:7" ht="19" customHeight="1" thickBot="1" x14ac:dyDescent="0.4">
      <c r="B257" s="86" t="s">
        <v>7764</v>
      </c>
      <c r="C257" s="42" t="s">
        <v>10966</v>
      </c>
      <c r="D257" s="30" t="s">
        <v>2886</v>
      </c>
    </row>
    <row r="258" spans="1:7" ht="19" customHeight="1" x14ac:dyDescent="0.35">
      <c r="B258" s="85" t="s">
        <v>6506</v>
      </c>
      <c r="C258" s="42" t="s">
        <v>4488</v>
      </c>
      <c r="D258" s="30" t="s">
        <v>5889</v>
      </c>
    </row>
    <row r="259" spans="1:7" ht="19" customHeight="1" thickBot="1" x14ac:dyDescent="0.4">
      <c r="B259" s="86" t="s">
        <v>6507</v>
      </c>
      <c r="C259" s="42" t="s">
        <v>1278</v>
      </c>
      <c r="D259" s="30" t="s">
        <v>3416</v>
      </c>
    </row>
    <row r="260" spans="1:7" ht="19" customHeight="1" x14ac:dyDescent="0.35">
      <c r="B260" s="85" t="s">
        <v>6508</v>
      </c>
      <c r="C260" s="42" t="s">
        <v>1805</v>
      </c>
      <c r="D260" s="30" t="s">
        <v>3870</v>
      </c>
    </row>
    <row r="261" spans="1:7" ht="19" customHeight="1" thickBot="1" x14ac:dyDescent="0.4">
      <c r="B261" s="86" t="s">
        <v>6509</v>
      </c>
      <c r="C261" s="42" t="s">
        <v>1125</v>
      </c>
      <c r="D261" s="30" t="s">
        <v>5647</v>
      </c>
    </row>
    <row r="262" spans="1:7" ht="19" customHeight="1" x14ac:dyDescent="0.35">
      <c r="B262" s="88" t="s">
        <v>8201</v>
      </c>
      <c r="C262" s="42" t="s">
        <v>8387</v>
      </c>
      <c r="D262" s="30" t="s">
        <v>8189</v>
      </c>
      <c r="G262" s="30"/>
    </row>
    <row r="263" spans="1:7" ht="19" customHeight="1" thickBot="1" x14ac:dyDescent="0.4">
      <c r="A263" s="29" t="s">
        <v>12008</v>
      </c>
      <c r="B263" s="90" t="s">
        <v>8202</v>
      </c>
      <c r="C263" s="42" t="s">
        <v>10040</v>
      </c>
      <c r="D263" s="30" t="s">
        <v>8200</v>
      </c>
    </row>
    <row r="264" spans="1:7" ht="19" customHeight="1" x14ac:dyDescent="0.35">
      <c r="B264" s="85" t="s">
        <v>6510</v>
      </c>
      <c r="C264" s="42" t="s">
        <v>2821</v>
      </c>
      <c r="D264" s="30" t="s">
        <v>5866</v>
      </c>
    </row>
    <row r="265" spans="1:7" ht="19" customHeight="1" thickBot="1" x14ac:dyDescent="0.4">
      <c r="B265" s="86" t="s">
        <v>6511</v>
      </c>
      <c r="C265" s="42" t="s">
        <v>365</v>
      </c>
      <c r="D265" s="30" t="s">
        <v>2854</v>
      </c>
    </row>
    <row r="266" spans="1:7" ht="19" customHeight="1" x14ac:dyDescent="0.35">
      <c r="B266" s="22" t="s">
        <v>1806</v>
      </c>
      <c r="C266" s="42" t="s">
        <v>1807</v>
      </c>
      <c r="D266" s="30" t="s">
        <v>3871</v>
      </c>
    </row>
    <row r="267" spans="1:7" ht="19" customHeight="1" thickBot="1" x14ac:dyDescent="0.4">
      <c r="B267" s="86" t="s">
        <v>8742</v>
      </c>
      <c r="C267" s="42" t="s">
        <v>11574</v>
      </c>
      <c r="D267" s="30" t="s">
        <v>3155</v>
      </c>
    </row>
    <row r="268" spans="1:7" ht="19" customHeight="1" x14ac:dyDescent="0.35">
      <c r="A268" s="29" t="s">
        <v>12008</v>
      </c>
      <c r="B268" s="22" t="s">
        <v>9668</v>
      </c>
      <c r="C268" s="42" t="s">
        <v>8097</v>
      </c>
      <c r="D268" s="30" t="s">
        <v>7994</v>
      </c>
    </row>
    <row r="269" spans="1:7" ht="19" customHeight="1" thickBot="1" x14ac:dyDescent="0.4">
      <c r="B269" s="89" t="s">
        <v>9654</v>
      </c>
      <c r="C269" s="42" t="s">
        <v>9658</v>
      </c>
      <c r="D269" s="30" t="s">
        <v>9657</v>
      </c>
      <c r="E269" s="104"/>
    </row>
    <row r="270" spans="1:7" ht="19" customHeight="1" x14ac:dyDescent="0.35">
      <c r="A270" s="29" t="s">
        <v>12008</v>
      </c>
      <c r="B270" s="85" t="s">
        <v>8351</v>
      </c>
      <c r="C270" s="42" t="s">
        <v>8354</v>
      </c>
      <c r="D270" s="30" t="s">
        <v>8353</v>
      </c>
    </row>
    <row r="271" spans="1:7" ht="19" customHeight="1" thickBot="1" x14ac:dyDescent="0.4">
      <c r="B271" s="86" t="s">
        <v>8352</v>
      </c>
      <c r="C271" s="42" t="s">
        <v>10898</v>
      </c>
      <c r="D271" s="30" t="s">
        <v>5556</v>
      </c>
    </row>
    <row r="272" spans="1:7" ht="19" customHeight="1" x14ac:dyDescent="0.35">
      <c r="B272" s="85" t="s">
        <v>6512</v>
      </c>
      <c r="C272" s="42" t="s">
        <v>3536</v>
      </c>
      <c r="D272" s="30" t="s">
        <v>3535</v>
      </c>
    </row>
    <row r="273" spans="1:4" ht="19" customHeight="1" thickBot="1" x14ac:dyDescent="0.4">
      <c r="B273" s="86" t="s">
        <v>2489</v>
      </c>
      <c r="C273" s="42" t="s">
        <v>2490</v>
      </c>
      <c r="D273" s="30" t="s">
        <v>3184</v>
      </c>
    </row>
    <row r="274" spans="1:4" ht="19" customHeight="1" x14ac:dyDescent="0.35">
      <c r="A274" s="29" t="s">
        <v>10258</v>
      </c>
      <c r="B274" s="85" t="s">
        <v>76</v>
      </c>
      <c r="C274" s="42" t="s">
        <v>8188</v>
      </c>
      <c r="D274" s="30" t="s">
        <v>5936</v>
      </c>
    </row>
    <row r="275" spans="1:4" ht="19" customHeight="1" thickBot="1" x14ac:dyDescent="0.4">
      <c r="B275" s="86" t="s">
        <v>6513</v>
      </c>
      <c r="C275" s="42" t="s">
        <v>3830</v>
      </c>
      <c r="D275" s="30" t="s">
        <v>5433</v>
      </c>
    </row>
    <row r="276" spans="1:4" ht="19" customHeight="1" x14ac:dyDescent="0.35">
      <c r="B276" s="85" t="s">
        <v>741</v>
      </c>
      <c r="C276" s="42" t="s">
        <v>4542</v>
      </c>
      <c r="D276" s="30" t="s">
        <v>2892</v>
      </c>
    </row>
    <row r="277" spans="1:4" ht="19" customHeight="1" thickBot="1" x14ac:dyDescent="0.4">
      <c r="B277" s="86" t="s">
        <v>6514</v>
      </c>
      <c r="C277" s="42" t="s">
        <v>748</v>
      </c>
      <c r="D277" s="30" t="s">
        <v>2897</v>
      </c>
    </row>
    <row r="278" spans="1:4" ht="19" customHeight="1" x14ac:dyDescent="0.35">
      <c r="B278" s="85" t="s">
        <v>787</v>
      </c>
      <c r="C278" s="42" t="s">
        <v>788</v>
      </c>
      <c r="D278" s="30" t="s">
        <v>5962</v>
      </c>
    </row>
    <row r="279" spans="1:4" ht="19" customHeight="1" thickBot="1" x14ac:dyDescent="0.4">
      <c r="B279" s="86" t="s">
        <v>6515</v>
      </c>
      <c r="C279" s="42" t="s">
        <v>10930</v>
      </c>
      <c r="D279" s="30" t="s">
        <v>3009</v>
      </c>
    </row>
    <row r="280" spans="1:4" ht="19" customHeight="1" x14ac:dyDescent="0.35">
      <c r="B280" s="85" t="s">
        <v>6516</v>
      </c>
      <c r="C280" s="42" t="s">
        <v>3684</v>
      </c>
      <c r="D280" s="30" t="s">
        <v>3683</v>
      </c>
    </row>
    <row r="281" spans="1:4" ht="19" customHeight="1" thickBot="1" x14ac:dyDescent="0.4">
      <c r="B281" s="86" t="s">
        <v>6517</v>
      </c>
      <c r="C281" s="42" t="s">
        <v>6291</v>
      </c>
      <c r="D281" s="30" t="s">
        <v>2964</v>
      </c>
    </row>
    <row r="282" spans="1:4" ht="19" customHeight="1" x14ac:dyDescent="0.35">
      <c r="B282" s="85" t="s">
        <v>6647</v>
      </c>
      <c r="C282" s="42" t="s">
        <v>9530</v>
      </c>
      <c r="D282" s="30" t="s">
        <v>8937</v>
      </c>
    </row>
    <row r="283" spans="1:4" ht="19" customHeight="1" thickBot="1" x14ac:dyDescent="0.4">
      <c r="B283" s="86" t="s">
        <v>6648</v>
      </c>
      <c r="C283" s="42" t="s">
        <v>8036</v>
      </c>
      <c r="D283" s="30" t="s">
        <v>6173</v>
      </c>
    </row>
    <row r="284" spans="1:4" ht="19" customHeight="1" x14ac:dyDescent="0.35">
      <c r="B284" s="85" t="s">
        <v>6518</v>
      </c>
      <c r="C284" s="42" t="s">
        <v>4462</v>
      </c>
      <c r="D284" s="30" t="s">
        <v>4459</v>
      </c>
    </row>
    <row r="285" spans="1:4" ht="19" customHeight="1" thickBot="1" x14ac:dyDescent="0.4">
      <c r="B285" s="86" t="s">
        <v>6519</v>
      </c>
      <c r="C285" s="42" t="s">
        <v>930</v>
      </c>
      <c r="D285" s="30" t="s">
        <v>5744</v>
      </c>
    </row>
    <row r="286" spans="1:4" ht="19" customHeight="1" x14ac:dyDescent="0.35">
      <c r="B286" s="85" t="s">
        <v>6520</v>
      </c>
      <c r="C286" s="42" t="s">
        <v>6719</v>
      </c>
      <c r="D286" s="30" t="s">
        <v>5928</v>
      </c>
    </row>
    <row r="287" spans="1:4" ht="19" customHeight="1" thickBot="1" x14ac:dyDescent="0.4">
      <c r="B287" s="86" t="s">
        <v>6521</v>
      </c>
      <c r="C287" s="42" t="s">
        <v>386</v>
      </c>
      <c r="D287" s="30" t="s">
        <v>5557</v>
      </c>
    </row>
    <row r="288" spans="1:4" ht="19" customHeight="1" x14ac:dyDescent="0.35">
      <c r="B288" s="22" t="s">
        <v>9260</v>
      </c>
      <c r="C288" s="42" t="s">
        <v>9259</v>
      </c>
      <c r="D288" s="30" t="s">
        <v>3109</v>
      </c>
    </row>
    <row r="289" spans="1:4" ht="19" customHeight="1" thickBot="1" x14ac:dyDescent="0.4">
      <c r="B289" s="86" t="s">
        <v>9261</v>
      </c>
      <c r="C289" s="42" t="s">
        <v>6313</v>
      </c>
      <c r="D289" s="30" t="s">
        <v>6157</v>
      </c>
    </row>
    <row r="290" spans="1:4" ht="19" customHeight="1" x14ac:dyDescent="0.35">
      <c r="B290" s="85" t="s">
        <v>2712</v>
      </c>
      <c r="C290" s="42" t="s">
        <v>9672</v>
      </c>
      <c r="D290" s="30" t="s">
        <v>5641</v>
      </c>
    </row>
    <row r="291" spans="1:4" ht="19" customHeight="1" thickBot="1" x14ac:dyDescent="0.4">
      <c r="B291" s="86" t="s">
        <v>6522</v>
      </c>
      <c r="C291" s="42" t="s">
        <v>4255</v>
      </c>
      <c r="D291" s="30" t="s">
        <v>6068</v>
      </c>
    </row>
    <row r="292" spans="1:4" ht="19" customHeight="1" x14ac:dyDescent="0.35">
      <c r="B292" s="85" t="s">
        <v>6523</v>
      </c>
      <c r="C292" s="42" t="s">
        <v>4468</v>
      </c>
      <c r="D292" s="30" t="s">
        <v>5963</v>
      </c>
    </row>
    <row r="293" spans="1:4" ht="19" customHeight="1" thickBot="1" x14ac:dyDescent="0.4">
      <c r="B293" s="86" t="s">
        <v>6524</v>
      </c>
      <c r="C293" s="42" t="s">
        <v>7357</v>
      </c>
      <c r="D293" s="30" t="s">
        <v>3631</v>
      </c>
    </row>
    <row r="294" spans="1:4" ht="19" customHeight="1" x14ac:dyDescent="0.35">
      <c r="B294" s="85" t="s">
        <v>6525</v>
      </c>
      <c r="C294" s="42" t="s">
        <v>932</v>
      </c>
      <c r="D294" s="30" t="s">
        <v>5694</v>
      </c>
    </row>
    <row r="295" spans="1:4" ht="19" customHeight="1" thickBot="1" x14ac:dyDescent="0.4">
      <c r="B295" s="86" t="s">
        <v>6526</v>
      </c>
      <c r="C295" s="42" t="s">
        <v>4549</v>
      </c>
      <c r="D295" s="30" t="s">
        <v>5905</v>
      </c>
    </row>
    <row r="296" spans="1:4" ht="19" customHeight="1" x14ac:dyDescent="0.35">
      <c r="A296" s="29" t="s">
        <v>12008</v>
      </c>
      <c r="B296" s="91" t="s">
        <v>10092</v>
      </c>
      <c r="C296" s="42" t="s">
        <v>8243</v>
      </c>
      <c r="D296" s="38" t="s">
        <v>8241</v>
      </c>
    </row>
    <row r="297" spans="1:4" ht="19" customHeight="1" thickBot="1" x14ac:dyDescent="0.4">
      <c r="B297" s="86" t="s">
        <v>10091</v>
      </c>
      <c r="C297" s="42" t="s">
        <v>9422</v>
      </c>
      <c r="D297" s="38" t="s">
        <v>3685</v>
      </c>
    </row>
    <row r="298" spans="1:4" ht="19" customHeight="1" x14ac:dyDescent="0.35">
      <c r="B298" s="85" t="s">
        <v>6527</v>
      </c>
      <c r="C298" s="42" t="s">
        <v>4405</v>
      </c>
      <c r="D298" s="30" t="s">
        <v>3656</v>
      </c>
    </row>
    <row r="299" spans="1:4" ht="19" customHeight="1" thickBot="1" x14ac:dyDescent="0.4">
      <c r="B299" s="86" t="s">
        <v>6528</v>
      </c>
      <c r="C299" s="42" t="s">
        <v>4489</v>
      </c>
      <c r="D299" s="30" t="s">
        <v>4354</v>
      </c>
    </row>
    <row r="300" spans="1:4" ht="19" customHeight="1" x14ac:dyDescent="0.35">
      <c r="B300" s="85" t="s">
        <v>6529</v>
      </c>
      <c r="C300" s="42" t="s">
        <v>2365</v>
      </c>
      <c r="D300" s="30" t="s">
        <v>5675</v>
      </c>
    </row>
    <row r="301" spans="1:4" ht="19" customHeight="1" thickBot="1" x14ac:dyDescent="0.4">
      <c r="A301" s="22" t="s">
        <v>10258</v>
      </c>
      <c r="B301" s="86" t="s">
        <v>6530</v>
      </c>
      <c r="C301" s="42" t="s">
        <v>8125</v>
      </c>
      <c r="D301" s="30" t="s">
        <v>5745</v>
      </c>
    </row>
    <row r="302" spans="1:4" ht="19" customHeight="1" x14ac:dyDescent="0.35">
      <c r="A302" s="22" t="s">
        <v>10258</v>
      </c>
      <c r="B302" s="22" t="s">
        <v>9230</v>
      </c>
      <c r="C302" s="42" t="s">
        <v>11814</v>
      </c>
      <c r="D302" s="30" t="s">
        <v>2992</v>
      </c>
    </row>
    <row r="303" spans="1:4" ht="19" customHeight="1" thickBot="1" x14ac:dyDescent="0.4">
      <c r="A303" s="28"/>
      <c r="B303" s="86" t="s">
        <v>9229</v>
      </c>
      <c r="C303" s="42" t="s">
        <v>9228</v>
      </c>
      <c r="D303" s="30" t="s">
        <v>9227</v>
      </c>
    </row>
    <row r="304" spans="1:4" ht="19" customHeight="1" x14ac:dyDescent="0.35">
      <c r="A304" s="29" t="s">
        <v>10258</v>
      </c>
      <c r="B304" s="28" t="s">
        <v>9841</v>
      </c>
      <c r="C304" s="42" t="s">
        <v>11640</v>
      </c>
      <c r="D304" s="30" t="s">
        <v>9779</v>
      </c>
    </row>
    <row r="305" spans="1:5" ht="19" customHeight="1" thickBot="1" x14ac:dyDescent="0.4">
      <c r="B305" s="86" t="s">
        <v>9840</v>
      </c>
      <c r="C305" s="42" t="s">
        <v>8070</v>
      </c>
      <c r="D305" s="30" t="s">
        <v>7289</v>
      </c>
    </row>
    <row r="306" spans="1:5" ht="19" customHeight="1" x14ac:dyDescent="0.35">
      <c r="B306" s="85" t="s">
        <v>6695</v>
      </c>
      <c r="C306" s="42" t="s">
        <v>6296</v>
      </c>
      <c r="D306" s="30" t="s">
        <v>6294</v>
      </c>
    </row>
    <row r="307" spans="1:5" ht="19" customHeight="1" thickBot="1" x14ac:dyDescent="0.4">
      <c r="B307" s="86" t="s">
        <v>6694</v>
      </c>
      <c r="C307" s="42" t="s">
        <v>6628</v>
      </c>
      <c r="D307" s="30" t="s">
        <v>5069</v>
      </c>
    </row>
    <row r="308" spans="1:5" ht="19" customHeight="1" x14ac:dyDescent="0.35">
      <c r="B308" s="85" t="s">
        <v>8574</v>
      </c>
      <c r="C308" s="42" t="s">
        <v>6300</v>
      </c>
      <c r="D308" s="30" t="s">
        <v>6301</v>
      </c>
    </row>
    <row r="309" spans="1:5" s="28" customFormat="1" ht="19" customHeight="1" thickBot="1" x14ac:dyDescent="0.4">
      <c r="B309" s="89" t="s">
        <v>8573</v>
      </c>
      <c r="C309" s="42" t="s">
        <v>9023</v>
      </c>
      <c r="D309" s="30" t="s">
        <v>8491</v>
      </c>
      <c r="E309" s="30" t="s">
        <v>8490</v>
      </c>
    </row>
    <row r="310" spans="1:5" ht="19" customHeight="1" x14ac:dyDescent="0.35">
      <c r="B310" s="85" t="s">
        <v>6753</v>
      </c>
      <c r="C310" s="42" t="s">
        <v>5264</v>
      </c>
      <c r="D310" s="30" t="s">
        <v>5262</v>
      </c>
    </row>
    <row r="311" spans="1:5" ht="19" customHeight="1" thickBot="1" x14ac:dyDescent="0.4">
      <c r="A311" s="29" t="s">
        <v>12008</v>
      </c>
      <c r="B311" s="86" t="s">
        <v>6754</v>
      </c>
      <c r="C311" s="42" t="s">
        <v>2711</v>
      </c>
      <c r="D311" s="30" t="s">
        <v>5442</v>
      </c>
    </row>
    <row r="312" spans="1:5" ht="19" customHeight="1" x14ac:dyDescent="0.35">
      <c r="B312" s="85" t="s">
        <v>744</v>
      </c>
      <c r="C312" s="42" t="s">
        <v>745</v>
      </c>
      <c r="D312" s="30" t="s">
        <v>2894</v>
      </c>
    </row>
    <row r="313" spans="1:5" ht="19" customHeight="1" thickBot="1" x14ac:dyDescent="0.4">
      <c r="B313" s="86" t="s">
        <v>6531</v>
      </c>
      <c r="C313" s="42" t="s">
        <v>4490</v>
      </c>
      <c r="D313" s="30" t="s">
        <v>3128</v>
      </c>
    </row>
    <row r="314" spans="1:5" ht="19" customHeight="1" x14ac:dyDescent="0.35">
      <c r="B314" s="85" t="s">
        <v>7811</v>
      </c>
      <c r="C314" s="42" t="s">
        <v>6089</v>
      </c>
      <c r="D314" s="30" t="s">
        <v>5100</v>
      </c>
    </row>
    <row r="315" spans="1:5" ht="19" customHeight="1" thickBot="1" x14ac:dyDescent="0.4">
      <c r="B315" s="86" t="s">
        <v>7810</v>
      </c>
      <c r="C315" s="42" t="s">
        <v>7808</v>
      </c>
      <c r="D315" s="30" t="s">
        <v>7809</v>
      </c>
    </row>
    <row r="316" spans="1:5" ht="19" customHeight="1" x14ac:dyDescent="0.35">
      <c r="B316" s="22" t="s">
        <v>2715</v>
      </c>
      <c r="C316" s="42" t="s">
        <v>4141</v>
      </c>
      <c r="D316" s="30" t="s">
        <v>4140</v>
      </c>
    </row>
    <row r="317" spans="1:5" ht="19" customHeight="1" thickBot="1" x14ac:dyDescent="0.4">
      <c r="B317" s="86" t="s">
        <v>8945</v>
      </c>
      <c r="C317" s="42" t="s">
        <v>10023</v>
      </c>
      <c r="D317" s="30" t="s">
        <v>5966</v>
      </c>
    </row>
    <row r="318" spans="1:5" ht="19" customHeight="1" x14ac:dyDescent="0.35">
      <c r="B318" s="85" t="s">
        <v>6532</v>
      </c>
      <c r="C318" s="42" t="s">
        <v>2655</v>
      </c>
      <c r="D318" s="30" t="s">
        <v>5340</v>
      </c>
    </row>
    <row r="319" spans="1:5" ht="19" customHeight="1" thickBot="1" x14ac:dyDescent="0.4">
      <c r="B319" s="86" t="s">
        <v>6533</v>
      </c>
      <c r="C319" s="42" t="s">
        <v>7375</v>
      </c>
      <c r="D319" s="30" t="s">
        <v>5528</v>
      </c>
    </row>
    <row r="320" spans="1:5" ht="19" customHeight="1" x14ac:dyDescent="0.35">
      <c r="B320" s="85" t="s">
        <v>10093</v>
      </c>
      <c r="C320" s="42" t="s">
        <v>4631</v>
      </c>
      <c r="D320" s="30" t="s">
        <v>5365</v>
      </c>
    </row>
    <row r="321" spans="2:5" ht="19" customHeight="1" thickBot="1" x14ac:dyDescent="0.4">
      <c r="B321" s="86" t="s">
        <v>10094</v>
      </c>
      <c r="C321" s="42" t="s">
        <v>1617</v>
      </c>
      <c r="D321" s="30" t="s">
        <v>5372</v>
      </c>
    </row>
    <row r="322" spans="2:5" ht="19" customHeight="1" x14ac:dyDescent="0.35">
      <c r="B322" s="85" t="s">
        <v>6534</v>
      </c>
      <c r="C322" s="42" t="s">
        <v>7074</v>
      </c>
      <c r="D322" s="30" t="s">
        <v>5558</v>
      </c>
    </row>
    <row r="323" spans="2:5" ht="19" customHeight="1" thickBot="1" x14ac:dyDescent="0.4">
      <c r="B323" s="86" t="s">
        <v>6535</v>
      </c>
      <c r="C323" s="42" t="s">
        <v>3764</v>
      </c>
      <c r="D323" s="30" t="s">
        <v>3763</v>
      </c>
    </row>
    <row r="324" spans="2:5" ht="19" customHeight="1" x14ac:dyDescent="0.35">
      <c r="B324" s="85" t="s">
        <v>4534</v>
      </c>
      <c r="C324" s="42" t="s">
        <v>4535</v>
      </c>
      <c r="D324" s="30" t="s">
        <v>5913</v>
      </c>
    </row>
    <row r="325" spans="2:5" ht="19" customHeight="1" thickBot="1" x14ac:dyDescent="0.4">
      <c r="B325" s="86" t="s">
        <v>6536</v>
      </c>
      <c r="C325" s="42" t="s">
        <v>8753</v>
      </c>
      <c r="D325" s="30" t="s">
        <v>4536</v>
      </c>
    </row>
    <row r="326" spans="2:5" ht="19" customHeight="1" x14ac:dyDescent="0.35">
      <c r="B326" s="22" t="s">
        <v>9467</v>
      </c>
      <c r="C326" s="42" t="s">
        <v>9466</v>
      </c>
      <c r="D326" s="30" t="s">
        <v>9465</v>
      </c>
    </row>
    <row r="327" spans="2:5" ht="19" customHeight="1" thickBot="1" x14ac:dyDescent="0.4">
      <c r="B327" s="86" t="s">
        <v>8282</v>
      </c>
      <c r="C327" s="42" t="s">
        <v>108</v>
      </c>
      <c r="D327" s="30" t="s">
        <v>2919</v>
      </c>
    </row>
    <row r="328" spans="2:5" ht="19" customHeight="1" x14ac:dyDescent="0.35">
      <c r="B328" s="85" t="s">
        <v>6623</v>
      </c>
      <c r="C328" s="42" t="s">
        <v>8258</v>
      </c>
      <c r="D328" s="30" t="s">
        <v>5265</v>
      </c>
    </row>
    <row r="329" spans="2:5" ht="19" customHeight="1" thickBot="1" x14ac:dyDescent="0.4">
      <c r="B329" s="86" t="s">
        <v>6624</v>
      </c>
      <c r="C329" s="42" t="s">
        <v>7754</v>
      </c>
      <c r="D329" s="30" t="s">
        <v>6167</v>
      </c>
    </row>
    <row r="330" spans="2:5" ht="19" customHeight="1" x14ac:dyDescent="0.35">
      <c r="B330" s="85" t="s">
        <v>6537</v>
      </c>
      <c r="C330" s="42" t="s">
        <v>4909</v>
      </c>
      <c r="D330" s="30" t="s">
        <v>4851</v>
      </c>
    </row>
    <row r="331" spans="2:5" ht="19" customHeight="1" thickBot="1" x14ac:dyDescent="0.4">
      <c r="B331" s="86" t="s">
        <v>6538</v>
      </c>
      <c r="C331" s="42" t="s">
        <v>11417</v>
      </c>
      <c r="D331" s="30" t="s">
        <v>3104</v>
      </c>
    </row>
    <row r="332" spans="2:5" ht="19" customHeight="1" x14ac:dyDescent="0.35">
      <c r="B332" s="85" t="s">
        <v>7316</v>
      </c>
      <c r="C332" s="42" t="s">
        <v>557</v>
      </c>
      <c r="D332" s="30" t="s">
        <v>3696</v>
      </c>
    </row>
    <row r="333" spans="2:5" ht="19" customHeight="1" thickBot="1" x14ac:dyDescent="0.4">
      <c r="B333" s="86" t="s">
        <v>7317</v>
      </c>
      <c r="C333" s="42" t="s">
        <v>8173</v>
      </c>
      <c r="D333" s="30" t="s">
        <v>6016</v>
      </c>
      <c r="E333" s="30" t="s">
        <v>8172</v>
      </c>
    </row>
    <row r="334" spans="2:5" ht="19" customHeight="1" x14ac:dyDescent="0.35">
      <c r="B334" s="85" t="s">
        <v>6539</v>
      </c>
      <c r="C334" s="42" t="s">
        <v>4537</v>
      </c>
      <c r="D334" s="30" t="s">
        <v>5463</v>
      </c>
    </row>
    <row r="335" spans="2:5" ht="19" customHeight="1" thickBot="1" x14ac:dyDescent="0.4">
      <c r="B335" s="86" t="s">
        <v>6540</v>
      </c>
      <c r="C335" s="42" t="s">
        <v>4947</v>
      </c>
      <c r="D335" s="30" t="s">
        <v>4812</v>
      </c>
    </row>
    <row r="336" spans="2:5" ht="19" customHeight="1" x14ac:dyDescent="0.35">
      <c r="B336" s="85" t="s">
        <v>6541</v>
      </c>
      <c r="C336" s="42" t="s">
        <v>4467</v>
      </c>
      <c r="D336" s="30" t="s">
        <v>3572</v>
      </c>
    </row>
    <row r="337" spans="2:4" ht="19" customHeight="1" thickBot="1" x14ac:dyDescent="0.4">
      <c r="B337" s="86" t="s">
        <v>6542</v>
      </c>
      <c r="C337" s="42" t="s">
        <v>8715</v>
      </c>
      <c r="D337" s="30" t="s">
        <v>3574</v>
      </c>
    </row>
    <row r="338" spans="2:4" ht="19" customHeight="1" x14ac:dyDescent="0.35">
      <c r="B338" s="85" t="s">
        <v>6661</v>
      </c>
      <c r="C338" s="42" t="s">
        <v>2769</v>
      </c>
      <c r="D338" s="30" t="s">
        <v>5295</v>
      </c>
    </row>
    <row r="339" spans="2:4" ht="19" customHeight="1" thickBot="1" x14ac:dyDescent="0.4">
      <c r="B339" s="86" t="s">
        <v>6660</v>
      </c>
      <c r="C339" s="42" t="s">
        <v>830</v>
      </c>
      <c r="D339" s="30" t="s">
        <v>5806</v>
      </c>
    </row>
    <row r="340" spans="2:4" ht="19" customHeight="1" x14ac:dyDescent="0.35">
      <c r="B340" s="85" t="s">
        <v>6662</v>
      </c>
      <c r="C340" s="42" t="s">
        <v>9518</v>
      </c>
      <c r="D340" s="30" t="s">
        <v>4419</v>
      </c>
    </row>
    <row r="341" spans="2:4" ht="19" customHeight="1" thickBot="1" x14ac:dyDescent="0.4">
      <c r="B341" s="86" t="s">
        <v>6663</v>
      </c>
      <c r="C341" s="42" t="s">
        <v>1575</v>
      </c>
      <c r="D341" s="30" t="s">
        <v>5328</v>
      </c>
    </row>
    <row r="342" spans="2:4" ht="19" customHeight="1" x14ac:dyDescent="0.35">
      <c r="B342" s="85" t="s">
        <v>6543</v>
      </c>
      <c r="C342" s="42" t="s">
        <v>5</v>
      </c>
      <c r="D342" s="30" t="s">
        <v>5286</v>
      </c>
    </row>
    <row r="343" spans="2:4" ht="19" customHeight="1" thickBot="1" x14ac:dyDescent="0.4">
      <c r="B343" s="86" t="s">
        <v>6544</v>
      </c>
      <c r="C343" s="42" t="s">
        <v>4295</v>
      </c>
      <c r="D343" s="30" t="s">
        <v>5964</v>
      </c>
    </row>
    <row r="344" spans="2:4" ht="19" customHeight="1" x14ac:dyDescent="0.35">
      <c r="B344" s="85" t="s">
        <v>8179</v>
      </c>
      <c r="C344" s="42" t="s">
        <v>2994</v>
      </c>
      <c r="D344" s="30" t="s">
        <v>2993</v>
      </c>
    </row>
    <row r="345" spans="2:4" ht="19" customHeight="1" thickBot="1" x14ac:dyDescent="0.4">
      <c r="B345" s="86" t="s">
        <v>8178</v>
      </c>
      <c r="C345" s="42" t="s">
        <v>10888</v>
      </c>
      <c r="D345" s="30" t="s">
        <v>8203</v>
      </c>
    </row>
    <row r="346" spans="2:4" ht="19" customHeight="1" x14ac:dyDescent="0.35">
      <c r="B346" s="85" t="s">
        <v>5111</v>
      </c>
      <c r="C346" s="42" t="s">
        <v>5112</v>
      </c>
      <c r="D346" s="30" t="s">
        <v>5115</v>
      </c>
    </row>
    <row r="347" spans="2:4" ht="19" customHeight="1" thickBot="1" x14ac:dyDescent="0.4">
      <c r="B347" s="86" t="s">
        <v>6545</v>
      </c>
      <c r="C347" s="42" t="s">
        <v>6221</v>
      </c>
      <c r="D347" s="30" t="s">
        <v>6220</v>
      </c>
    </row>
    <row r="348" spans="2:4" ht="19" customHeight="1" x14ac:dyDescent="0.35">
      <c r="B348" s="85" t="s">
        <v>6546</v>
      </c>
      <c r="C348" s="42" t="s">
        <v>954</v>
      </c>
      <c r="D348" s="30" t="s">
        <v>3711</v>
      </c>
    </row>
    <row r="349" spans="2:4" ht="19" customHeight="1" thickBot="1" x14ac:dyDescent="0.4">
      <c r="B349" s="86" t="s">
        <v>6547</v>
      </c>
      <c r="C349" s="42" t="s">
        <v>8072</v>
      </c>
      <c r="D349" s="30" t="s">
        <v>6040</v>
      </c>
    </row>
    <row r="350" spans="2:4" ht="19" customHeight="1" x14ac:dyDescent="0.35">
      <c r="B350" s="22" t="s">
        <v>9603</v>
      </c>
      <c r="C350" s="42" t="s">
        <v>10289</v>
      </c>
      <c r="D350" s="30" t="s">
        <v>9618</v>
      </c>
    </row>
    <row r="351" spans="2:4" ht="19" customHeight="1" thickBot="1" x14ac:dyDescent="0.4">
      <c r="B351" s="86" t="s">
        <v>10655</v>
      </c>
      <c r="C351" s="42" t="s">
        <v>9234</v>
      </c>
      <c r="D351" s="30" t="s">
        <v>9233</v>
      </c>
    </row>
    <row r="352" spans="2:4" ht="19" customHeight="1" x14ac:dyDescent="0.35">
      <c r="B352" s="85" t="s">
        <v>6548</v>
      </c>
      <c r="C352" s="42" t="s">
        <v>2368</v>
      </c>
      <c r="D352" s="30" t="s">
        <v>5678</v>
      </c>
    </row>
    <row r="353" spans="1:4" ht="19" customHeight="1" thickBot="1" x14ac:dyDescent="0.4">
      <c r="B353" s="86" t="s">
        <v>6549</v>
      </c>
      <c r="C353" s="42" t="s">
        <v>3712</v>
      </c>
      <c r="D353" s="30" t="s">
        <v>5704</v>
      </c>
    </row>
    <row r="354" spans="1:4" ht="19" customHeight="1" x14ac:dyDescent="0.35">
      <c r="B354" s="85" t="s">
        <v>6550</v>
      </c>
      <c r="C354" s="42" t="s">
        <v>4420</v>
      </c>
      <c r="D354" s="30" t="s">
        <v>5368</v>
      </c>
    </row>
    <row r="355" spans="1:4" ht="19" customHeight="1" thickBot="1" x14ac:dyDescent="0.4">
      <c r="A355" s="29" t="s">
        <v>12008</v>
      </c>
      <c r="B355" s="86" t="s">
        <v>6551</v>
      </c>
      <c r="C355" s="42" t="s">
        <v>6739</v>
      </c>
      <c r="D355" s="30" t="s">
        <v>2788</v>
      </c>
    </row>
    <row r="356" spans="1:4" ht="19" customHeight="1" x14ac:dyDescent="0.35">
      <c r="B356" s="28" t="s">
        <v>9526</v>
      </c>
      <c r="C356" s="42" t="s">
        <v>9199</v>
      </c>
      <c r="D356" s="30" t="s">
        <v>9200</v>
      </c>
    </row>
    <row r="357" spans="1:4" ht="19" customHeight="1" thickBot="1" x14ac:dyDescent="0.4">
      <c r="B357" s="86" t="s">
        <v>9527</v>
      </c>
      <c r="C357" s="42" t="s">
        <v>10886</v>
      </c>
      <c r="D357" s="30" t="s">
        <v>3464</v>
      </c>
    </row>
    <row r="358" spans="1:4" ht="19" customHeight="1" x14ac:dyDescent="0.35">
      <c r="B358" s="85" t="s">
        <v>8263</v>
      </c>
      <c r="C358" s="42" t="s">
        <v>7120</v>
      </c>
      <c r="D358" s="38" t="s">
        <v>3985</v>
      </c>
    </row>
    <row r="359" spans="1:4" ht="19" customHeight="1" thickBot="1" x14ac:dyDescent="0.4">
      <c r="B359" s="86" t="s">
        <v>8262</v>
      </c>
      <c r="C359" s="42" t="s">
        <v>3987</v>
      </c>
      <c r="D359" s="38" t="s">
        <v>3986</v>
      </c>
    </row>
    <row r="360" spans="1:4" ht="19" customHeight="1" x14ac:dyDescent="0.35">
      <c r="B360" s="85" t="s">
        <v>6664</v>
      </c>
      <c r="C360" s="42" t="s">
        <v>209</v>
      </c>
      <c r="D360" s="30" t="s">
        <v>5304</v>
      </c>
    </row>
    <row r="361" spans="1:4" ht="19" customHeight="1" thickBot="1" x14ac:dyDescent="0.4">
      <c r="B361" s="86" t="s">
        <v>6665</v>
      </c>
      <c r="C361" s="42" t="s">
        <v>11234</v>
      </c>
      <c r="D361" s="30" t="s">
        <v>3587</v>
      </c>
    </row>
    <row r="362" spans="1:4" ht="19" customHeight="1" x14ac:dyDescent="0.35">
      <c r="B362" s="85" t="s">
        <v>6666</v>
      </c>
      <c r="C362" s="42" t="s">
        <v>394</v>
      </c>
      <c r="D362" s="30" t="s">
        <v>5599</v>
      </c>
    </row>
    <row r="363" spans="1:4" ht="19" customHeight="1" thickBot="1" x14ac:dyDescent="0.4">
      <c r="B363" s="86" t="s">
        <v>6667</v>
      </c>
      <c r="C363" s="42" t="s">
        <v>396</v>
      </c>
      <c r="D363" s="30" t="s">
        <v>5614</v>
      </c>
    </row>
    <row r="364" spans="1:4" ht="19" customHeight="1" x14ac:dyDescent="0.35">
      <c r="B364" s="85" t="s">
        <v>8127</v>
      </c>
      <c r="C364" s="42" t="s">
        <v>7682</v>
      </c>
      <c r="D364" s="30" t="s">
        <v>3042</v>
      </c>
    </row>
    <row r="365" spans="1:4" ht="19" customHeight="1" thickBot="1" x14ac:dyDescent="0.4">
      <c r="B365" s="86" t="s">
        <v>8126</v>
      </c>
      <c r="C365" s="42" t="s">
        <v>7735</v>
      </c>
      <c r="D365" s="30" t="s">
        <v>5696</v>
      </c>
    </row>
    <row r="366" spans="1:4" ht="19" customHeight="1" x14ac:dyDescent="0.35">
      <c r="B366" s="85" t="s">
        <v>7318</v>
      </c>
      <c r="C366" s="42" t="s">
        <v>6966</v>
      </c>
      <c r="D366" s="30" t="s">
        <v>8690</v>
      </c>
    </row>
    <row r="367" spans="1:4" ht="19" customHeight="1" thickBot="1" x14ac:dyDescent="0.4">
      <c r="B367" s="86" t="s">
        <v>7319</v>
      </c>
      <c r="C367" s="42" t="s">
        <v>752</v>
      </c>
      <c r="D367" s="30" t="s">
        <v>2899</v>
      </c>
    </row>
    <row r="368" spans="1:4" ht="19" customHeight="1" x14ac:dyDescent="0.35">
      <c r="B368" s="22" t="s">
        <v>11239</v>
      </c>
      <c r="C368" s="42" t="s">
        <v>10939</v>
      </c>
      <c r="D368" s="30" t="s">
        <v>10937</v>
      </c>
    </row>
    <row r="369" spans="1:5" ht="19" customHeight="1" thickBot="1" x14ac:dyDescent="0.4">
      <c r="B369" s="86" t="s">
        <v>11240</v>
      </c>
      <c r="C369" s="42" t="s">
        <v>4639</v>
      </c>
      <c r="D369" s="30" t="s">
        <v>5544</v>
      </c>
    </row>
    <row r="370" spans="1:5" ht="19" customHeight="1" x14ac:dyDescent="0.35">
      <c r="B370" s="85" t="s">
        <v>7864</v>
      </c>
      <c r="C370" s="42" t="s">
        <v>4865</v>
      </c>
      <c r="D370" s="41" t="s">
        <v>6059</v>
      </c>
    </row>
    <row r="371" spans="1:5" ht="19" customHeight="1" thickBot="1" x14ac:dyDescent="0.4">
      <c r="B371" s="86" t="s">
        <v>7865</v>
      </c>
      <c r="C371" s="42" t="s">
        <v>4049</v>
      </c>
      <c r="D371" s="30" t="s">
        <v>7866</v>
      </c>
    </row>
    <row r="372" spans="1:5" ht="19" customHeight="1" x14ac:dyDescent="0.35">
      <c r="B372" s="85" t="s">
        <v>8350</v>
      </c>
      <c r="C372" s="42" t="s">
        <v>10833</v>
      </c>
      <c r="D372" s="30" t="s">
        <v>5043</v>
      </c>
    </row>
    <row r="373" spans="1:5" ht="19" customHeight="1" thickBot="1" x14ac:dyDescent="0.4">
      <c r="B373" s="86" t="s">
        <v>127</v>
      </c>
      <c r="C373" s="42" t="s">
        <v>128</v>
      </c>
      <c r="D373" s="30" t="s">
        <v>5607</v>
      </c>
    </row>
    <row r="374" spans="1:5" ht="19" customHeight="1" x14ac:dyDescent="0.35">
      <c r="A374" s="29" t="s">
        <v>12008</v>
      </c>
      <c r="B374" s="85" t="s">
        <v>7795</v>
      </c>
      <c r="C374" s="42" t="s">
        <v>7877</v>
      </c>
      <c r="D374" s="30" t="s">
        <v>5204</v>
      </c>
      <c r="E374" s="30" t="s">
        <v>4788</v>
      </c>
    </row>
    <row r="375" spans="1:5" ht="19" customHeight="1" thickBot="1" x14ac:dyDescent="0.4">
      <c r="B375" s="86" t="s">
        <v>7794</v>
      </c>
      <c r="C375" s="42" t="s">
        <v>288</v>
      </c>
      <c r="D375" s="30" t="s">
        <v>5371</v>
      </c>
    </row>
    <row r="376" spans="1:5" ht="19" customHeight="1" x14ac:dyDescent="0.35">
      <c r="A376" s="22" t="s">
        <v>10258</v>
      </c>
      <c r="B376" s="85" t="s">
        <v>6668</v>
      </c>
      <c r="C376" s="42" t="s">
        <v>6670</v>
      </c>
      <c r="D376" s="30" t="s">
        <v>6022</v>
      </c>
    </row>
    <row r="377" spans="1:5" ht="19" customHeight="1" thickBot="1" x14ac:dyDescent="0.4">
      <c r="B377" s="86" t="s">
        <v>6669</v>
      </c>
      <c r="C377" s="42" t="s">
        <v>4704</v>
      </c>
      <c r="D377" s="30" t="s">
        <v>3583</v>
      </c>
    </row>
    <row r="378" spans="1:5" ht="19" customHeight="1" x14ac:dyDescent="0.35">
      <c r="B378" s="85" t="s">
        <v>7085</v>
      </c>
      <c r="C378" s="42" t="s">
        <v>7284</v>
      </c>
      <c r="D378" s="30" t="s">
        <v>7283</v>
      </c>
    </row>
    <row r="379" spans="1:5" ht="19" customHeight="1" thickBot="1" x14ac:dyDescent="0.4">
      <c r="B379" s="86" t="s">
        <v>7327</v>
      </c>
      <c r="C379" s="42" t="s">
        <v>9712</v>
      </c>
      <c r="D379" s="30" t="s">
        <v>3727</v>
      </c>
    </row>
    <row r="380" spans="1:5" ht="19" customHeight="1" x14ac:dyDescent="0.35">
      <c r="B380" s="85" t="s">
        <v>6552</v>
      </c>
      <c r="C380" s="42" t="s">
        <v>1345</v>
      </c>
      <c r="D380" s="30" t="s">
        <v>3124</v>
      </c>
    </row>
    <row r="381" spans="1:5" ht="19" customHeight="1" thickBot="1" x14ac:dyDescent="0.4">
      <c r="B381" s="86" t="s">
        <v>6553</v>
      </c>
      <c r="C381" s="42" t="s">
        <v>50</v>
      </c>
      <c r="D381" s="30" t="s">
        <v>3150</v>
      </c>
    </row>
    <row r="382" spans="1:5" ht="19" customHeight="1" x14ac:dyDescent="0.35">
      <c r="B382" s="85" t="s">
        <v>6554</v>
      </c>
      <c r="C382" s="42" t="s">
        <v>7746</v>
      </c>
      <c r="D382" s="30" t="s">
        <v>5533</v>
      </c>
    </row>
    <row r="383" spans="1:5" ht="19" customHeight="1" thickBot="1" x14ac:dyDescent="0.4">
      <c r="B383" s="86" t="s">
        <v>6555</v>
      </c>
      <c r="C383" s="42" t="s">
        <v>1789</v>
      </c>
      <c r="D383" s="30" t="s">
        <v>3852</v>
      </c>
    </row>
    <row r="384" spans="1:5" ht="19" customHeight="1" x14ac:dyDescent="0.35">
      <c r="B384" s="85" t="s">
        <v>51</v>
      </c>
      <c r="C384" s="42" t="s">
        <v>52</v>
      </c>
      <c r="D384" s="30" t="s">
        <v>3151</v>
      </c>
    </row>
    <row r="385" spans="1:4" ht="19" customHeight="1" thickBot="1" x14ac:dyDescent="0.4">
      <c r="B385" s="86" t="s">
        <v>6556</v>
      </c>
      <c r="C385" s="42" t="s">
        <v>3713</v>
      </c>
      <c r="D385" s="30" t="s">
        <v>3714</v>
      </c>
    </row>
    <row r="386" spans="1:4" ht="19" customHeight="1" x14ac:dyDescent="0.35">
      <c r="B386" s="85" t="s">
        <v>6557</v>
      </c>
      <c r="C386" s="42" t="s">
        <v>10719</v>
      </c>
      <c r="D386" s="30" t="s">
        <v>3913</v>
      </c>
    </row>
    <row r="387" spans="1:4" ht="19" customHeight="1" thickBot="1" x14ac:dyDescent="0.4">
      <c r="B387" s="86" t="s">
        <v>6558</v>
      </c>
      <c r="C387" s="42" t="s">
        <v>10284</v>
      </c>
      <c r="D387" s="30" t="s">
        <v>6155</v>
      </c>
    </row>
    <row r="388" spans="1:4" ht="19" customHeight="1" x14ac:dyDescent="0.35">
      <c r="B388" s="85" t="s">
        <v>4473</v>
      </c>
      <c r="C388" s="42" t="s">
        <v>4789</v>
      </c>
      <c r="D388" s="30" t="s">
        <v>6041</v>
      </c>
    </row>
    <row r="389" spans="1:4" ht="19" customHeight="1" thickBot="1" x14ac:dyDescent="0.4">
      <c r="B389" s="86" t="s">
        <v>6559</v>
      </c>
      <c r="C389" s="42" t="s">
        <v>7642</v>
      </c>
      <c r="D389" s="30" t="s">
        <v>3961</v>
      </c>
    </row>
    <row r="390" spans="1:4" ht="19" customHeight="1" x14ac:dyDescent="0.35">
      <c r="B390" s="85" t="s">
        <v>6560</v>
      </c>
      <c r="C390" s="42" t="s">
        <v>10889</v>
      </c>
      <c r="D390" s="30" t="s">
        <v>3646</v>
      </c>
    </row>
    <row r="391" spans="1:4" ht="19" customHeight="1" thickBot="1" x14ac:dyDescent="0.4">
      <c r="B391" s="86" t="s">
        <v>6561</v>
      </c>
      <c r="C391" s="42" t="s">
        <v>2089</v>
      </c>
      <c r="D391" s="30" t="s">
        <v>5980</v>
      </c>
    </row>
    <row r="392" spans="1:4" ht="19" customHeight="1" x14ac:dyDescent="0.35">
      <c r="B392" s="85" t="s">
        <v>6562</v>
      </c>
      <c r="C392" s="42" t="s">
        <v>4339</v>
      </c>
      <c r="D392" s="30" t="s">
        <v>4072</v>
      </c>
    </row>
    <row r="393" spans="1:4" ht="19" customHeight="1" thickBot="1" x14ac:dyDescent="0.4">
      <c r="B393" s="86" t="s">
        <v>6563</v>
      </c>
      <c r="C393" s="42" t="s">
        <v>4912</v>
      </c>
      <c r="D393" s="30" t="s">
        <v>3881</v>
      </c>
    </row>
    <row r="394" spans="1:4" ht="19" customHeight="1" x14ac:dyDescent="0.35">
      <c r="B394" s="85" t="s">
        <v>6564</v>
      </c>
      <c r="C394" s="42" t="s">
        <v>2182</v>
      </c>
      <c r="D394" s="30" t="s">
        <v>3779</v>
      </c>
    </row>
    <row r="395" spans="1:4" ht="19" customHeight="1" thickBot="1" x14ac:dyDescent="0.4">
      <c r="B395" s="86" t="s">
        <v>6565</v>
      </c>
      <c r="C395" s="42" t="s">
        <v>3883</v>
      </c>
      <c r="D395" s="30" t="s">
        <v>3882</v>
      </c>
    </row>
    <row r="396" spans="1:4" ht="19" customHeight="1" x14ac:dyDescent="0.35">
      <c r="B396" s="85" t="s">
        <v>6566</v>
      </c>
      <c r="C396" s="42" t="s">
        <v>11994</v>
      </c>
      <c r="D396" s="30" t="s">
        <v>6084</v>
      </c>
    </row>
    <row r="397" spans="1:4" ht="19" customHeight="1" thickBot="1" x14ac:dyDescent="0.4">
      <c r="B397" s="86" t="s">
        <v>6567</v>
      </c>
      <c r="C397" s="42" t="s">
        <v>2798</v>
      </c>
      <c r="D397" s="30" t="s">
        <v>5415</v>
      </c>
    </row>
    <row r="398" spans="1:4" ht="19" customHeight="1" x14ac:dyDescent="0.35">
      <c r="B398" s="85" t="s">
        <v>6568</v>
      </c>
      <c r="C398" s="42" t="s">
        <v>1605</v>
      </c>
      <c r="D398" s="30" t="s">
        <v>4200</v>
      </c>
    </row>
    <row r="399" spans="1:4" ht="19" customHeight="1" thickBot="1" x14ac:dyDescent="0.4">
      <c r="B399" s="86" t="s">
        <v>1821</v>
      </c>
      <c r="C399" s="42" t="s">
        <v>6841</v>
      </c>
      <c r="D399" s="30" t="s">
        <v>3884</v>
      </c>
    </row>
    <row r="400" spans="1:4" ht="19" customHeight="1" x14ac:dyDescent="0.35">
      <c r="A400" s="22" t="s">
        <v>10258</v>
      </c>
      <c r="B400" s="85" t="s">
        <v>6569</v>
      </c>
      <c r="C400" s="42" t="s">
        <v>2652</v>
      </c>
      <c r="D400" s="30" t="s">
        <v>3543</v>
      </c>
    </row>
    <row r="401" spans="1:5" ht="19" customHeight="1" thickBot="1" x14ac:dyDescent="0.4">
      <c r="B401" s="86" t="s">
        <v>6570</v>
      </c>
      <c r="C401" s="42" t="s">
        <v>571</v>
      </c>
      <c r="D401" s="30" t="s">
        <v>3702</v>
      </c>
    </row>
    <row r="402" spans="1:5" ht="19" customHeight="1" x14ac:dyDescent="0.35">
      <c r="B402" s="85" t="s">
        <v>6571</v>
      </c>
      <c r="C402" s="42" t="s">
        <v>8073</v>
      </c>
      <c r="D402" s="30" t="s">
        <v>5382</v>
      </c>
    </row>
    <row r="403" spans="1:5" ht="19" customHeight="1" thickBot="1" x14ac:dyDescent="0.4">
      <c r="B403" s="86" t="s">
        <v>6572</v>
      </c>
      <c r="C403" s="42" t="s">
        <v>7871</v>
      </c>
      <c r="D403" s="30" t="s">
        <v>5383</v>
      </c>
    </row>
    <row r="404" spans="1:5" ht="19" customHeight="1" x14ac:dyDescent="0.35">
      <c r="B404" s="85" t="s">
        <v>6672</v>
      </c>
      <c r="C404" s="42" t="s">
        <v>6673</v>
      </c>
      <c r="D404" s="30" t="s">
        <v>4624</v>
      </c>
    </row>
    <row r="405" spans="1:5" ht="19" customHeight="1" thickBot="1" x14ac:dyDescent="0.4">
      <c r="B405" s="86" t="s">
        <v>6671</v>
      </c>
      <c r="C405" s="42" t="s">
        <v>4085</v>
      </c>
      <c r="D405" s="30" t="s">
        <v>3689</v>
      </c>
    </row>
    <row r="406" spans="1:5" ht="19" customHeight="1" x14ac:dyDescent="0.35">
      <c r="B406" s="85" t="s">
        <v>6573</v>
      </c>
      <c r="C406" s="42" t="s">
        <v>640</v>
      </c>
      <c r="D406" s="30" t="s">
        <v>6037</v>
      </c>
    </row>
    <row r="407" spans="1:5" ht="19" customHeight="1" thickBot="1" x14ac:dyDescent="0.4">
      <c r="B407" s="86" t="s">
        <v>6574</v>
      </c>
      <c r="C407" s="42" t="s">
        <v>4439</v>
      </c>
      <c r="D407" s="30" t="s">
        <v>2848</v>
      </c>
    </row>
    <row r="408" spans="1:5" ht="19" customHeight="1" x14ac:dyDescent="0.35">
      <c r="B408" s="85" t="s">
        <v>6575</v>
      </c>
      <c r="C408" s="42" t="s">
        <v>293</v>
      </c>
      <c r="D408" s="30" t="s">
        <v>5374</v>
      </c>
    </row>
    <row r="409" spans="1:5" ht="19" customHeight="1" thickBot="1" x14ac:dyDescent="0.4">
      <c r="B409" s="86" t="s">
        <v>10978</v>
      </c>
      <c r="C409" s="42" t="s">
        <v>2665</v>
      </c>
      <c r="D409" s="30" t="s">
        <v>8981</v>
      </c>
    </row>
    <row r="410" spans="1:5" ht="19" customHeight="1" x14ac:dyDescent="0.35">
      <c r="B410" s="85" t="s">
        <v>8215</v>
      </c>
      <c r="C410" s="42" t="s">
        <v>3817</v>
      </c>
      <c r="D410" s="38" t="s">
        <v>3816</v>
      </c>
    </row>
    <row r="411" spans="1:5" ht="19" customHeight="1" thickBot="1" x14ac:dyDescent="0.4">
      <c r="B411" s="86" t="s">
        <v>8216</v>
      </c>
      <c r="C411" s="42" t="s">
        <v>8214</v>
      </c>
      <c r="D411" s="38" t="s">
        <v>8213</v>
      </c>
    </row>
    <row r="412" spans="1:5" ht="19" customHeight="1" x14ac:dyDescent="0.35">
      <c r="B412" s="85" t="s">
        <v>6576</v>
      </c>
      <c r="C412" s="42" t="s">
        <v>11478</v>
      </c>
      <c r="D412" s="30" t="s">
        <v>4227</v>
      </c>
    </row>
    <row r="413" spans="1:5" ht="19" customHeight="1" thickBot="1" x14ac:dyDescent="0.4">
      <c r="B413" s="86" t="s">
        <v>6577</v>
      </c>
      <c r="C413" s="42" t="s">
        <v>1858</v>
      </c>
      <c r="D413" s="30" t="s">
        <v>3487</v>
      </c>
    </row>
    <row r="414" spans="1:5" ht="19" customHeight="1" x14ac:dyDescent="0.35">
      <c r="B414" s="22" t="s">
        <v>5269</v>
      </c>
      <c r="C414" s="42" t="s">
        <v>6646</v>
      </c>
      <c r="D414" s="30" t="s">
        <v>5270</v>
      </c>
    </row>
    <row r="415" spans="1:5" ht="19" customHeight="1" thickBot="1" x14ac:dyDescent="0.4">
      <c r="A415" s="22" t="s">
        <v>10258</v>
      </c>
      <c r="B415" s="86" t="s">
        <v>9483</v>
      </c>
      <c r="C415" s="42" t="s">
        <v>10548</v>
      </c>
      <c r="D415" s="30" t="s">
        <v>9482</v>
      </c>
      <c r="E415" s="30" t="s">
        <v>11369</v>
      </c>
    </row>
    <row r="416" spans="1:5" ht="19" customHeight="1" x14ac:dyDescent="0.35">
      <c r="B416" s="85" t="s">
        <v>6578</v>
      </c>
      <c r="C416" s="42" t="s">
        <v>2327</v>
      </c>
      <c r="D416" s="30" t="s">
        <v>3887</v>
      </c>
    </row>
    <row r="417" spans="1:5" ht="19" customHeight="1" thickBot="1" x14ac:dyDescent="0.4">
      <c r="B417" s="86" t="s">
        <v>6579</v>
      </c>
      <c r="C417" s="42" t="s">
        <v>2126</v>
      </c>
      <c r="D417" s="38" t="s">
        <v>5515</v>
      </c>
    </row>
    <row r="418" spans="1:5" ht="19" customHeight="1" x14ac:dyDescent="0.35">
      <c r="B418" s="85" t="s">
        <v>716</v>
      </c>
      <c r="C418" s="42" t="s">
        <v>717</v>
      </c>
      <c r="D418" s="30" t="s">
        <v>6076</v>
      </c>
    </row>
    <row r="419" spans="1:5" ht="19" customHeight="1" thickBot="1" x14ac:dyDescent="0.4">
      <c r="B419" s="86" t="s">
        <v>6580</v>
      </c>
      <c r="C419" s="42" t="s">
        <v>2532</v>
      </c>
      <c r="D419" s="30" t="s">
        <v>2958</v>
      </c>
    </row>
    <row r="420" spans="1:5" ht="19" customHeight="1" x14ac:dyDescent="0.35">
      <c r="B420" s="85" t="s">
        <v>6581</v>
      </c>
      <c r="C420" s="42" t="s">
        <v>2409</v>
      </c>
      <c r="D420" s="30" t="s">
        <v>4129</v>
      </c>
    </row>
    <row r="421" spans="1:5" ht="19" customHeight="1" thickBot="1" x14ac:dyDescent="0.4">
      <c r="A421" s="29"/>
      <c r="B421" s="86" t="s">
        <v>6582</v>
      </c>
      <c r="C421" s="42" t="s">
        <v>10897</v>
      </c>
      <c r="D421" s="30" t="s">
        <v>5589</v>
      </c>
      <c r="E421" s="30" t="s">
        <v>8744</v>
      </c>
    </row>
    <row r="422" spans="1:5" ht="19" customHeight="1" x14ac:dyDescent="0.35">
      <c r="B422" s="85" t="s">
        <v>6583</v>
      </c>
      <c r="C422" s="42" t="s">
        <v>757</v>
      </c>
      <c r="D422" s="30" t="s">
        <v>2902</v>
      </c>
    </row>
    <row r="423" spans="1:5" ht="19" customHeight="1" thickBot="1" x14ac:dyDescent="0.4">
      <c r="B423" s="86" t="s">
        <v>6584</v>
      </c>
      <c r="C423" s="42" t="s">
        <v>4518</v>
      </c>
      <c r="D423" s="30" t="s">
        <v>3584</v>
      </c>
      <c r="E423" s="30" t="s">
        <v>3582</v>
      </c>
    </row>
    <row r="424" spans="1:5" ht="19" customHeight="1" x14ac:dyDescent="0.35">
      <c r="B424" s="85" t="s">
        <v>6585</v>
      </c>
      <c r="C424" s="42" t="s">
        <v>4207</v>
      </c>
      <c r="D424" s="30" t="s">
        <v>4206</v>
      </c>
    </row>
    <row r="425" spans="1:5" ht="19" customHeight="1" thickBot="1" x14ac:dyDescent="0.4">
      <c r="B425" s="86" t="s">
        <v>6586</v>
      </c>
      <c r="C425" s="42" t="s">
        <v>4970</v>
      </c>
      <c r="D425" s="30" t="s">
        <v>2980</v>
      </c>
    </row>
    <row r="426" spans="1:5" ht="19" customHeight="1" x14ac:dyDescent="0.35">
      <c r="B426" s="85" t="s">
        <v>6587</v>
      </c>
      <c r="C426" s="42" t="s">
        <v>902</v>
      </c>
      <c r="D426" s="30" t="s">
        <v>5875</v>
      </c>
    </row>
    <row r="427" spans="1:5" ht="19" customHeight="1" thickBot="1" x14ac:dyDescent="0.4">
      <c r="B427" s="86" t="s">
        <v>6588</v>
      </c>
      <c r="C427" s="42" t="s">
        <v>4656</v>
      </c>
      <c r="D427" s="30" t="s">
        <v>5443</v>
      </c>
    </row>
    <row r="428" spans="1:5" ht="19" customHeight="1" x14ac:dyDescent="0.35">
      <c r="B428" s="85" t="s">
        <v>7843</v>
      </c>
      <c r="C428" s="42" t="s">
        <v>3081</v>
      </c>
      <c r="D428" s="30" t="s">
        <v>3080</v>
      </c>
    </row>
    <row r="429" spans="1:5" ht="19" customHeight="1" thickBot="1" x14ac:dyDescent="0.4">
      <c r="B429" s="86" t="s">
        <v>7844</v>
      </c>
      <c r="C429" s="42" t="s">
        <v>3973</v>
      </c>
      <c r="D429" s="30" t="s">
        <v>3972</v>
      </c>
    </row>
    <row r="430" spans="1:5" ht="19" customHeight="1" x14ac:dyDescent="0.35">
      <c r="B430" s="85" t="s">
        <v>6589</v>
      </c>
      <c r="C430" s="42" t="s">
        <v>2128</v>
      </c>
      <c r="D430" s="30" t="s">
        <v>3082</v>
      </c>
    </row>
    <row r="431" spans="1:5" ht="19" customHeight="1" thickBot="1" x14ac:dyDescent="0.4">
      <c r="B431" s="86" t="s">
        <v>6590</v>
      </c>
      <c r="C431" s="42" t="s">
        <v>4743</v>
      </c>
      <c r="D431" s="30" t="s">
        <v>3797</v>
      </c>
    </row>
    <row r="432" spans="1:5" ht="19" customHeight="1" x14ac:dyDescent="0.35">
      <c r="B432" s="85" t="s">
        <v>7320</v>
      </c>
      <c r="C432" s="42" t="s">
        <v>7786</v>
      </c>
      <c r="D432" s="30" t="s">
        <v>3854</v>
      </c>
    </row>
    <row r="433" spans="1:5" ht="19" customHeight="1" thickBot="1" x14ac:dyDescent="0.4">
      <c r="B433" s="86" t="s">
        <v>7321</v>
      </c>
      <c r="C433" s="42" t="s">
        <v>4279</v>
      </c>
      <c r="D433" s="30" t="s">
        <v>2923</v>
      </c>
    </row>
    <row r="434" spans="1:5" ht="19" customHeight="1" x14ac:dyDescent="0.35">
      <c r="A434" s="22" t="s">
        <v>10258</v>
      </c>
      <c r="B434" s="85" t="s">
        <v>7328</v>
      </c>
      <c r="C434" s="42" t="s">
        <v>11803</v>
      </c>
      <c r="D434" s="30" t="s">
        <v>7257</v>
      </c>
    </row>
    <row r="435" spans="1:5" ht="19" customHeight="1" thickBot="1" x14ac:dyDescent="0.4">
      <c r="A435" s="29" t="s">
        <v>12008</v>
      </c>
      <c r="B435" s="86" t="s">
        <v>7329</v>
      </c>
      <c r="C435" s="42" t="s">
        <v>8620</v>
      </c>
      <c r="D435" s="30" t="s">
        <v>7259</v>
      </c>
    </row>
    <row r="436" spans="1:5" ht="19" customHeight="1" x14ac:dyDescent="0.35">
      <c r="B436" s="22" t="s">
        <v>11243</v>
      </c>
      <c r="C436" s="42" t="s">
        <v>11245</v>
      </c>
      <c r="D436" s="30" t="s">
        <v>11242</v>
      </c>
    </row>
    <row r="437" spans="1:5" ht="19" customHeight="1" thickBot="1" x14ac:dyDescent="0.4">
      <c r="B437" s="86" t="s">
        <v>11244</v>
      </c>
      <c r="C437" s="42" t="s">
        <v>11246</v>
      </c>
      <c r="D437" s="30" t="s">
        <v>11241</v>
      </c>
    </row>
    <row r="438" spans="1:5" ht="19" customHeight="1" x14ac:dyDescent="0.35">
      <c r="B438" s="85" t="s">
        <v>758</v>
      </c>
      <c r="C438" s="42" t="s">
        <v>4818</v>
      </c>
      <c r="D438" s="30" t="s">
        <v>2903</v>
      </c>
      <c r="E438" s="6" t="s">
        <v>11789</v>
      </c>
    </row>
    <row r="439" spans="1:5" ht="19" customHeight="1" thickBot="1" x14ac:dyDescent="0.4">
      <c r="B439" s="86" t="s">
        <v>6591</v>
      </c>
      <c r="C439" s="42" t="s">
        <v>3739</v>
      </c>
      <c r="D439" s="30" t="s">
        <v>3738</v>
      </c>
    </row>
    <row r="440" spans="1:5" ht="19" customHeight="1" x14ac:dyDescent="0.35">
      <c r="B440" s="85" t="s">
        <v>6592</v>
      </c>
      <c r="C440" s="42" t="s">
        <v>7380</v>
      </c>
      <c r="D440" s="30" t="s">
        <v>5648</v>
      </c>
    </row>
    <row r="441" spans="1:5" ht="19" customHeight="1" thickBot="1" x14ac:dyDescent="0.4">
      <c r="B441" s="86" t="s">
        <v>6593</v>
      </c>
      <c r="C441" s="42" t="s">
        <v>7641</v>
      </c>
      <c r="D441" s="30" t="s">
        <v>5271</v>
      </c>
    </row>
    <row r="442" spans="1:5" ht="19" customHeight="1" x14ac:dyDescent="0.35">
      <c r="B442" s="85" t="s">
        <v>6594</v>
      </c>
      <c r="C442" s="42" t="s">
        <v>6696</v>
      </c>
      <c r="D442" s="30" t="s">
        <v>6007</v>
      </c>
    </row>
    <row r="443" spans="1:5" ht="19" customHeight="1" thickBot="1" x14ac:dyDescent="0.4">
      <c r="B443" s="86" t="s">
        <v>6595</v>
      </c>
      <c r="C443" s="42" t="s">
        <v>7785</v>
      </c>
      <c r="D443" s="30" t="s">
        <v>5756</v>
      </c>
    </row>
    <row r="444" spans="1:5" ht="19" customHeight="1" x14ac:dyDescent="0.35">
      <c r="B444" s="85" t="s">
        <v>4245</v>
      </c>
      <c r="C444" s="42" t="s">
        <v>10550</v>
      </c>
      <c r="D444" s="30" t="s">
        <v>7745</v>
      </c>
    </row>
    <row r="445" spans="1:5" ht="19" customHeight="1" thickBot="1" x14ac:dyDescent="0.4">
      <c r="B445" s="86" t="s">
        <v>6724</v>
      </c>
      <c r="C445" s="42" t="s">
        <v>200</v>
      </c>
      <c r="D445" s="30" t="s">
        <v>5297</v>
      </c>
    </row>
    <row r="446" spans="1:5" ht="19" customHeight="1" x14ac:dyDescent="0.35">
      <c r="A446" s="29" t="s">
        <v>12008</v>
      </c>
      <c r="B446" s="85" t="s">
        <v>7365</v>
      </c>
      <c r="C446" s="42" t="s">
        <v>7367</v>
      </c>
      <c r="D446" s="30" t="s">
        <v>7366</v>
      </c>
    </row>
    <row r="447" spans="1:5" ht="19" customHeight="1" thickBot="1" x14ac:dyDescent="0.4">
      <c r="B447" s="86" t="s">
        <v>7364</v>
      </c>
      <c r="C447" s="42" t="s">
        <v>4780</v>
      </c>
      <c r="D447" s="30" t="s">
        <v>3781</v>
      </c>
    </row>
    <row r="448" spans="1:5" ht="19" customHeight="1" x14ac:dyDescent="0.35">
      <c r="B448" s="85" t="s">
        <v>8615</v>
      </c>
      <c r="C448" s="42" t="s">
        <v>8691</v>
      </c>
      <c r="D448" s="30" t="s">
        <v>5288</v>
      </c>
    </row>
    <row r="449" spans="1:5" ht="19" customHeight="1" thickBot="1" x14ac:dyDescent="0.4">
      <c r="B449" s="86" t="s">
        <v>8616</v>
      </c>
      <c r="C449" s="42" t="s">
        <v>11420</v>
      </c>
      <c r="D449" s="30" t="s">
        <v>5459</v>
      </c>
    </row>
    <row r="450" spans="1:5" ht="19" customHeight="1" x14ac:dyDescent="0.35">
      <c r="B450" s="85" t="s">
        <v>2063</v>
      </c>
      <c r="C450" s="42" t="s">
        <v>4556</v>
      </c>
      <c r="D450" s="30" t="s">
        <v>3643</v>
      </c>
    </row>
    <row r="451" spans="1:5" ht="19" customHeight="1" thickBot="1" x14ac:dyDescent="0.4">
      <c r="B451" s="86" t="s">
        <v>6596</v>
      </c>
      <c r="C451" s="42" t="s">
        <v>2169</v>
      </c>
      <c r="D451" s="30" t="s">
        <v>5540</v>
      </c>
    </row>
    <row r="452" spans="1:5" ht="19" customHeight="1" x14ac:dyDescent="0.35">
      <c r="A452" s="22" t="s">
        <v>10258</v>
      </c>
      <c r="B452" s="85" t="s">
        <v>8092</v>
      </c>
      <c r="C452" s="42" t="s">
        <v>8499</v>
      </c>
      <c r="D452" s="30" t="s">
        <v>8095</v>
      </c>
    </row>
    <row r="453" spans="1:5" ht="19" customHeight="1" thickBot="1" x14ac:dyDescent="0.4">
      <c r="B453" s="86" t="s">
        <v>8093</v>
      </c>
      <c r="C453" s="42" t="s">
        <v>8348</v>
      </c>
      <c r="D453" s="30" t="s">
        <v>8094</v>
      </c>
    </row>
    <row r="454" spans="1:5" ht="19" customHeight="1" x14ac:dyDescent="0.35">
      <c r="B454" s="85" t="s">
        <v>6597</v>
      </c>
      <c r="C454" s="42" t="s">
        <v>1323</v>
      </c>
      <c r="D454" s="30" t="s">
        <v>3112</v>
      </c>
    </row>
    <row r="455" spans="1:5" ht="19" customHeight="1" thickBot="1" x14ac:dyDescent="0.4">
      <c r="B455" s="86" t="s">
        <v>6598</v>
      </c>
      <c r="C455" s="42" t="s">
        <v>3216</v>
      </c>
      <c r="D455" s="30" t="s">
        <v>3215</v>
      </c>
    </row>
    <row r="456" spans="1:5" ht="17.5" x14ac:dyDescent="0.35">
      <c r="B456" s="85" t="s">
        <v>264</v>
      </c>
      <c r="C456" s="42" t="s">
        <v>9014</v>
      </c>
      <c r="D456" s="30" t="s">
        <v>3468</v>
      </c>
    </row>
    <row r="457" spans="1:5" ht="19" customHeight="1" thickBot="1" x14ac:dyDescent="0.4">
      <c r="B457" s="86" t="s">
        <v>8083</v>
      </c>
      <c r="C457" s="42" t="s">
        <v>8121</v>
      </c>
      <c r="D457" s="30" t="s">
        <v>8053</v>
      </c>
    </row>
    <row r="458" spans="1:5" ht="19" customHeight="1" x14ac:dyDescent="0.35">
      <c r="B458" s="85" t="s">
        <v>6599</v>
      </c>
      <c r="C458" s="42" t="s">
        <v>4771</v>
      </c>
      <c r="D458" s="30" t="s">
        <v>3548</v>
      </c>
    </row>
    <row r="459" spans="1:5" ht="19" customHeight="1" thickBot="1" x14ac:dyDescent="0.4">
      <c r="B459" s="86" t="s">
        <v>6600</v>
      </c>
      <c r="C459" s="42" t="s">
        <v>9262</v>
      </c>
      <c r="D459" s="30" t="s">
        <v>3113</v>
      </c>
    </row>
    <row r="460" spans="1:5" ht="19" customHeight="1" x14ac:dyDescent="0.35">
      <c r="B460" s="85" t="s">
        <v>6601</v>
      </c>
      <c r="C460" s="42" t="s">
        <v>418</v>
      </c>
      <c r="D460" s="30" t="s">
        <v>3840</v>
      </c>
    </row>
    <row r="461" spans="1:5" ht="19" customHeight="1" thickBot="1" x14ac:dyDescent="0.4">
      <c r="B461" s="86" t="s">
        <v>6602</v>
      </c>
      <c r="C461" s="42" t="s">
        <v>7</v>
      </c>
      <c r="D461" s="30" t="s">
        <v>5290</v>
      </c>
    </row>
    <row r="462" spans="1:5" ht="19" customHeight="1" x14ac:dyDescent="0.35">
      <c r="B462" s="85" t="s">
        <v>6603</v>
      </c>
      <c r="C462" s="42" t="s">
        <v>7647</v>
      </c>
      <c r="D462" s="30" t="s">
        <v>6364</v>
      </c>
    </row>
    <row r="463" spans="1:5" ht="19" customHeight="1" thickBot="1" x14ac:dyDescent="0.4">
      <c r="B463" s="86" t="s">
        <v>5117</v>
      </c>
      <c r="C463" s="42" t="s">
        <v>5118</v>
      </c>
      <c r="D463" s="30" t="s">
        <v>5116</v>
      </c>
      <c r="E463" s="30" t="s">
        <v>6697</v>
      </c>
    </row>
    <row r="464" spans="1:5" ht="17.5" x14ac:dyDescent="0.35">
      <c r="B464" s="85" t="s">
        <v>1224</v>
      </c>
      <c r="C464" s="42" t="s">
        <v>7638</v>
      </c>
      <c r="D464" s="30" t="s">
        <v>4233</v>
      </c>
    </row>
    <row r="465" spans="1:6" ht="19" customHeight="1" thickBot="1" x14ac:dyDescent="0.4">
      <c r="B465" s="86" t="s">
        <v>8492</v>
      </c>
      <c r="C465" s="42" t="s">
        <v>7998</v>
      </c>
      <c r="D465" s="30" t="s">
        <v>7996</v>
      </c>
    </row>
    <row r="466" spans="1:6" ht="19" customHeight="1" x14ac:dyDescent="0.35">
      <c r="B466" s="85" t="s">
        <v>6604</v>
      </c>
      <c r="C466" s="42" t="s">
        <v>2669</v>
      </c>
      <c r="D466" s="30" t="s">
        <v>5922</v>
      </c>
    </row>
    <row r="467" spans="1:6" ht="19" customHeight="1" thickBot="1" x14ac:dyDescent="0.4">
      <c r="B467" s="86" t="s">
        <v>6605</v>
      </c>
      <c r="C467" s="42" t="s">
        <v>3489</v>
      </c>
      <c r="D467" s="30" t="s">
        <v>5951</v>
      </c>
    </row>
    <row r="468" spans="1:6" ht="19" customHeight="1" x14ac:dyDescent="0.35">
      <c r="B468" s="85" t="s">
        <v>6606</v>
      </c>
      <c r="C468" s="42" t="s">
        <v>4503</v>
      </c>
      <c r="D468" s="30" t="s">
        <v>2924</v>
      </c>
    </row>
    <row r="469" spans="1:6" ht="19" customHeight="1" thickBot="1" x14ac:dyDescent="0.4">
      <c r="B469" s="86" t="s">
        <v>6607</v>
      </c>
      <c r="C469" s="42" t="s">
        <v>4783</v>
      </c>
      <c r="D469" s="30" t="s">
        <v>3889</v>
      </c>
    </row>
    <row r="470" spans="1:6" ht="19" customHeight="1" x14ac:dyDescent="0.35">
      <c r="B470" s="85" t="s">
        <v>8483</v>
      </c>
      <c r="C470" s="42" t="s">
        <v>7792</v>
      </c>
      <c r="D470" s="30" t="s">
        <v>3085</v>
      </c>
    </row>
    <row r="471" spans="1:6" ht="19" customHeight="1" thickBot="1" x14ac:dyDescent="0.4">
      <c r="B471" s="86" t="s">
        <v>8482</v>
      </c>
      <c r="C471" s="42" t="s">
        <v>2132</v>
      </c>
      <c r="D471" s="38" t="s">
        <v>5505</v>
      </c>
    </row>
    <row r="472" spans="1:6" ht="19" customHeight="1" x14ac:dyDescent="0.35">
      <c r="B472" s="85" t="s">
        <v>6608</v>
      </c>
      <c r="C472" s="42" t="s">
        <v>4045</v>
      </c>
      <c r="D472" s="30" t="s">
        <v>6027</v>
      </c>
    </row>
    <row r="473" spans="1:6" ht="19" customHeight="1" thickBot="1" x14ac:dyDescent="0.4">
      <c r="B473" s="86" t="s">
        <v>6609</v>
      </c>
      <c r="C473" s="42" t="s">
        <v>1782</v>
      </c>
      <c r="D473" s="30" t="s">
        <v>3633</v>
      </c>
    </row>
    <row r="474" spans="1:6" ht="19" customHeight="1" x14ac:dyDescent="0.35">
      <c r="B474" s="85" t="s">
        <v>1592</v>
      </c>
      <c r="C474" s="42" t="s">
        <v>4746</v>
      </c>
      <c r="D474" s="30" t="s">
        <v>5769</v>
      </c>
    </row>
    <row r="475" spans="1:6" ht="19" customHeight="1" thickBot="1" x14ac:dyDescent="0.4">
      <c r="B475" s="86" t="s">
        <v>6610</v>
      </c>
      <c r="C475" s="42" t="s">
        <v>1687</v>
      </c>
      <c r="D475" s="30" t="s">
        <v>5590</v>
      </c>
    </row>
    <row r="476" spans="1:6" ht="19" customHeight="1" x14ac:dyDescent="0.35">
      <c r="A476" s="29" t="s">
        <v>12008</v>
      </c>
      <c r="B476" s="22" t="s">
        <v>9487</v>
      </c>
      <c r="C476" s="42" t="s">
        <v>11062</v>
      </c>
      <c r="D476" s="30" t="s">
        <v>10039</v>
      </c>
      <c r="E476" s="30" t="s">
        <v>10037</v>
      </c>
      <c r="F476" s="30" t="s">
        <v>10038</v>
      </c>
    </row>
    <row r="477" spans="1:6" ht="19" customHeight="1" thickBot="1" x14ac:dyDescent="0.4">
      <c r="B477" s="86" t="s">
        <v>9486</v>
      </c>
      <c r="C477" s="42" t="s">
        <v>9488</v>
      </c>
      <c r="D477" s="30" t="s">
        <v>9485</v>
      </c>
    </row>
    <row r="478" spans="1:6" ht="19" customHeight="1" x14ac:dyDescent="0.35">
      <c r="B478" s="22" t="s">
        <v>10087</v>
      </c>
      <c r="C478" s="42" t="s">
        <v>2135</v>
      </c>
      <c r="D478" s="38" t="s">
        <v>5506</v>
      </c>
    </row>
    <row r="479" spans="1:6" ht="19" customHeight="1" thickBot="1" x14ac:dyDescent="0.4">
      <c r="B479" s="89" t="s">
        <v>10088</v>
      </c>
      <c r="C479" s="42" t="s">
        <v>9725</v>
      </c>
      <c r="D479" s="30" t="s">
        <v>9701</v>
      </c>
      <c r="E479" s="104"/>
    </row>
    <row r="480" spans="1:6" ht="19" customHeight="1" x14ac:dyDescent="0.35">
      <c r="B480" s="85" t="s">
        <v>6611</v>
      </c>
      <c r="C480" s="42" t="s">
        <v>2256</v>
      </c>
      <c r="D480" s="30" t="s">
        <v>5627</v>
      </c>
    </row>
    <row r="481" spans="1:4" ht="19" customHeight="1" thickBot="1" x14ac:dyDescent="0.4">
      <c r="B481" s="86" t="s">
        <v>6612</v>
      </c>
      <c r="C481" s="42" t="s">
        <v>1714</v>
      </c>
      <c r="D481" s="30" t="s">
        <v>6067</v>
      </c>
    </row>
    <row r="482" spans="1:4" ht="19" customHeight="1" x14ac:dyDescent="0.35">
      <c r="A482" s="22" t="s">
        <v>10258</v>
      </c>
      <c r="B482" s="138" t="s">
        <v>9853</v>
      </c>
      <c r="C482" s="42" t="s">
        <v>7755</v>
      </c>
      <c r="D482" s="30" t="s">
        <v>5280</v>
      </c>
    </row>
    <row r="483" spans="1:4" ht="19" customHeight="1" thickBot="1" x14ac:dyDescent="0.4">
      <c r="A483" s="22" t="s">
        <v>10258</v>
      </c>
      <c r="B483" s="87" t="s">
        <v>9854</v>
      </c>
      <c r="C483" s="42" t="s">
        <v>4524</v>
      </c>
      <c r="D483" s="30" t="s">
        <v>3783</v>
      </c>
    </row>
    <row r="484" spans="1:4" ht="19" customHeight="1" x14ac:dyDescent="0.35">
      <c r="B484" s="85" t="s">
        <v>2513</v>
      </c>
      <c r="C484" s="42" t="s">
        <v>2514</v>
      </c>
      <c r="D484" s="30" t="s">
        <v>2944</v>
      </c>
    </row>
    <row r="485" spans="1:4" ht="19" customHeight="1" thickBot="1" x14ac:dyDescent="0.4">
      <c r="B485" s="86" t="s">
        <v>6613</v>
      </c>
      <c r="C485" s="42" t="s">
        <v>4621</v>
      </c>
      <c r="D485" s="30" t="s">
        <v>5850</v>
      </c>
    </row>
    <row r="486" spans="1:4" ht="19" customHeight="1" x14ac:dyDescent="0.35">
      <c r="B486" s="85" t="s">
        <v>6614</v>
      </c>
      <c r="C486" s="42" t="s">
        <v>3192</v>
      </c>
      <c r="D486" s="30" t="s">
        <v>3191</v>
      </c>
    </row>
    <row r="487" spans="1:4" ht="19" customHeight="1" thickBot="1" x14ac:dyDescent="0.4">
      <c r="B487" s="86" t="s">
        <v>6615</v>
      </c>
      <c r="C487" s="42" t="s">
        <v>10803</v>
      </c>
      <c r="D487" s="30" t="s">
        <v>3189</v>
      </c>
    </row>
    <row r="488" spans="1:4" ht="19" customHeight="1" x14ac:dyDescent="0.35">
      <c r="B488" s="85" t="s">
        <v>9838</v>
      </c>
      <c r="C488" s="42" t="s">
        <v>7751</v>
      </c>
      <c r="D488" s="30" t="s">
        <v>5968</v>
      </c>
    </row>
    <row r="489" spans="1:4" ht="19" customHeight="1" thickBot="1" x14ac:dyDescent="0.4">
      <c r="B489" s="86" t="s">
        <v>9839</v>
      </c>
      <c r="C489" s="42" t="s">
        <v>4793</v>
      </c>
      <c r="D489" s="30" t="s">
        <v>5480</v>
      </c>
    </row>
    <row r="490" spans="1:4" ht="19" customHeight="1" x14ac:dyDescent="0.35">
      <c r="B490" s="85" t="s">
        <v>2456</v>
      </c>
      <c r="C490" s="42" t="s">
        <v>10693</v>
      </c>
      <c r="D490" s="30" t="s">
        <v>3981</v>
      </c>
    </row>
    <row r="491" spans="1:4" ht="19" customHeight="1" thickBot="1" x14ac:dyDescent="0.4">
      <c r="B491" s="86" t="s">
        <v>6616</v>
      </c>
      <c r="C491" s="42" t="s">
        <v>8710</v>
      </c>
      <c r="D491" s="30" t="s">
        <v>5688</v>
      </c>
    </row>
    <row r="492" spans="1:4" ht="19" customHeight="1" x14ac:dyDescent="0.35">
      <c r="B492" s="85" t="s">
        <v>7385</v>
      </c>
      <c r="C492" s="42" t="s">
        <v>7978</v>
      </c>
      <c r="D492" s="30" t="s">
        <v>7977</v>
      </c>
    </row>
    <row r="493" spans="1:4" ht="19" customHeight="1" thickBot="1" x14ac:dyDescent="0.4">
      <c r="A493" s="29" t="s">
        <v>10258</v>
      </c>
      <c r="B493" s="86" t="s">
        <v>7386</v>
      </c>
      <c r="C493" s="42" t="s">
        <v>10095</v>
      </c>
      <c r="D493" s="30" t="s">
        <v>7784</v>
      </c>
    </row>
    <row r="494" spans="1:4" ht="19" customHeight="1" x14ac:dyDescent="0.35">
      <c r="B494" s="85" t="s">
        <v>6617</v>
      </c>
      <c r="C494" s="42" t="s">
        <v>6907</v>
      </c>
      <c r="D494" s="30" t="s">
        <v>6080</v>
      </c>
    </row>
    <row r="495" spans="1:4" ht="19" customHeight="1" thickBot="1" x14ac:dyDescent="0.4">
      <c r="B495" s="86" t="s">
        <v>6618</v>
      </c>
      <c r="C495" s="42" t="s">
        <v>11787</v>
      </c>
      <c r="D495" s="30" t="s">
        <v>5208</v>
      </c>
    </row>
    <row r="496" spans="1:4" ht="19" customHeight="1" x14ac:dyDescent="0.35">
      <c r="B496" s="85" t="s">
        <v>1639</v>
      </c>
      <c r="C496" s="42" t="s">
        <v>3194</v>
      </c>
      <c r="D496" s="30" t="s">
        <v>3193</v>
      </c>
    </row>
    <row r="497" spans="2:4" ht="19" customHeight="1" thickBot="1" x14ac:dyDescent="0.4">
      <c r="B497" s="86" t="s">
        <v>8170</v>
      </c>
      <c r="C497" s="42" t="s">
        <v>6130</v>
      </c>
      <c r="D497" s="30" t="s">
        <v>6128</v>
      </c>
    </row>
    <row r="498" spans="2:4" ht="19" customHeight="1" x14ac:dyDescent="0.35">
      <c r="B498" s="85" t="s">
        <v>6619</v>
      </c>
      <c r="C498" s="42" t="s">
        <v>2433</v>
      </c>
      <c r="D498" s="30" t="s">
        <v>3963</v>
      </c>
    </row>
    <row r="499" spans="2:4" ht="19" customHeight="1" thickBot="1" x14ac:dyDescent="0.4">
      <c r="B499" s="86" t="s">
        <v>6620</v>
      </c>
      <c r="C499" s="42" t="s">
        <v>1107</v>
      </c>
      <c r="D499" s="30" t="s">
        <v>4052</v>
      </c>
    </row>
    <row r="500" spans="2:4" ht="19" customHeight="1" x14ac:dyDescent="0.35">
      <c r="B500" s="85" t="s">
        <v>1025</v>
      </c>
      <c r="C500" s="42" t="s">
        <v>1026</v>
      </c>
      <c r="D500" s="30" t="s">
        <v>5724</v>
      </c>
    </row>
    <row r="501" spans="2:4" ht="19" customHeight="1" thickBot="1" x14ac:dyDescent="0.4">
      <c r="B501" s="86" t="s">
        <v>6621</v>
      </c>
      <c r="C501" s="42" t="s">
        <v>312</v>
      </c>
      <c r="D501" s="30" t="s">
        <v>3514</v>
      </c>
    </row>
    <row r="502" spans="2:4" ht="19" customHeight="1" x14ac:dyDescent="0.35">
      <c r="B502" s="85"/>
    </row>
  </sheetData>
  <conditionalFormatting sqref="B10">
    <cfRule type="duplicateValues" dxfId="281" priority="1"/>
    <cfRule type="duplicateValues" dxfId="280" priority="2"/>
  </conditionalFormatting>
  <conditionalFormatting sqref="B11">
    <cfRule type="duplicateValues" dxfId="279" priority="3"/>
    <cfRule type="duplicateValues" dxfId="278" priority="4"/>
  </conditionalFormatting>
  <conditionalFormatting sqref="B15">
    <cfRule type="duplicateValues" dxfId="277" priority="363"/>
    <cfRule type="duplicateValues" dxfId="276" priority="364"/>
  </conditionalFormatting>
  <conditionalFormatting sqref="B16">
    <cfRule type="duplicateValues" dxfId="275" priority="397"/>
    <cfRule type="duplicateValues" dxfId="274" priority="398"/>
  </conditionalFormatting>
  <conditionalFormatting sqref="B30">
    <cfRule type="duplicateValues" dxfId="273" priority="91"/>
    <cfRule type="duplicateValues" dxfId="272" priority="92"/>
  </conditionalFormatting>
  <conditionalFormatting sqref="B31">
    <cfRule type="duplicateValues" dxfId="271" priority="89"/>
    <cfRule type="duplicateValues" dxfId="270" priority="90"/>
  </conditionalFormatting>
  <conditionalFormatting sqref="B35">
    <cfRule type="duplicateValues" dxfId="269" priority="405"/>
    <cfRule type="duplicateValues" dxfId="268" priority="406"/>
  </conditionalFormatting>
  <conditionalFormatting sqref="B36:B37">
    <cfRule type="duplicateValues" dxfId="267" priority="329"/>
    <cfRule type="duplicateValues" dxfId="266" priority="330"/>
  </conditionalFormatting>
  <conditionalFormatting sqref="B40">
    <cfRule type="duplicateValues" dxfId="265" priority="297"/>
    <cfRule type="duplicateValues" dxfId="264" priority="298"/>
  </conditionalFormatting>
  <conditionalFormatting sqref="B43">
    <cfRule type="duplicateValues" dxfId="263" priority="341"/>
    <cfRule type="duplicateValues" dxfId="262" priority="342"/>
  </conditionalFormatting>
  <conditionalFormatting sqref="B49">
    <cfRule type="duplicateValues" dxfId="261" priority="441"/>
    <cfRule type="duplicateValues" dxfId="260" priority="442"/>
  </conditionalFormatting>
  <conditionalFormatting sqref="B54:B55">
    <cfRule type="duplicateValues" dxfId="259" priority="1495"/>
    <cfRule type="duplicateValues" dxfId="258" priority="1496"/>
  </conditionalFormatting>
  <conditionalFormatting sqref="B62:B63">
    <cfRule type="duplicateValues" dxfId="257" priority="1497"/>
    <cfRule type="duplicateValues" dxfId="256" priority="1498"/>
  </conditionalFormatting>
  <conditionalFormatting sqref="B68">
    <cfRule type="duplicateValues" dxfId="255" priority="345"/>
    <cfRule type="duplicateValues" dxfId="254" priority="346"/>
  </conditionalFormatting>
  <conditionalFormatting sqref="B69">
    <cfRule type="duplicateValues" dxfId="253" priority="343"/>
    <cfRule type="duplicateValues" dxfId="252" priority="344"/>
  </conditionalFormatting>
  <conditionalFormatting sqref="B72">
    <cfRule type="duplicateValues" dxfId="251" priority="411"/>
    <cfRule type="duplicateValues" dxfId="250" priority="412"/>
  </conditionalFormatting>
  <conditionalFormatting sqref="B74">
    <cfRule type="duplicateValues" dxfId="249" priority="97"/>
    <cfRule type="duplicateValues" dxfId="248" priority="98"/>
  </conditionalFormatting>
  <conditionalFormatting sqref="B76">
    <cfRule type="duplicateValues" dxfId="247" priority="51"/>
    <cfRule type="duplicateValues" dxfId="246" priority="52"/>
  </conditionalFormatting>
  <conditionalFormatting sqref="B77">
    <cfRule type="duplicateValues" dxfId="245" priority="53"/>
    <cfRule type="duplicateValues" dxfId="244" priority="54"/>
  </conditionalFormatting>
  <conditionalFormatting sqref="B84">
    <cfRule type="duplicateValues" dxfId="243" priority="401"/>
    <cfRule type="duplicateValues" dxfId="242" priority="402"/>
  </conditionalFormatting>
  <conditionalFormatting sqref="B85">
    <cfRule type="duplicateValues" dxfId="241" priority="439"/>
    <cfRule type="duplicateValues" dxfId="240" priority="440"/>
  </conditionalFormatting>
  <conditionalFormatting sqref="B86">
    <cfRule type="duplicateValues" dxfId="239" priority="7"/>
    <cfRule type="duplicateValues" dxfId="238" priority="8"/>
  </conditionalFormatting>
  <conditionalFormatting sqref="B97">
    <cfRule type="duplicateValues" dxfId="237" priority="49"/>
    <cfRule type="duplicateValues" dxfId="236" priority="50"/>
  </conditionalFormatting>
  <conditionalFormatting sqref="B101">
    <cfRule type="duplicateValues" dxfId="235" priority="69"/>
    <cfRule type="duplicateValues" dxfId="234" priority="70"/>
  </conditionalFormatting>
  <conditionalFormatting sqref="B104">
    <cfRule type="duplicateValues" dxfId="233" priority="367"/>
    <cfRule type="duplicateValues" dxfId="232" priority="368"/>
  </conditionalFormatting>
  <conditionalFormatting sqref="B105">
    <cfRule type="duplicateValues" dxfId="231" priority="351"/>
    <cfRule type="duplicateValues" dxfId="230" priority="352"/>
  </conditionalFormatting>
  <conditionalFormatting sqref="B108">
    <cfRule type="duplicateValues" dxfId="229" priority="381"/>
    <cfRule type="duplicateValues" dxfId="228" priority="382"/>
  </conditionalFormatting>
  <conditionalFormatting sqref="B110">
    <cfRule type="duplicateValues" dxfId="227" priority="399"/>
    <cfRule type="duplicateValues" dxfId="226" priority="400"/>
  </conditionalFormatting>
  <conditionalFormatting sqref="B112">
    <cfRule type="duplicateValues" dxfId="225" priority="321"/>
    <cfRule type="duplicateValues" dxfId="224" priority="322"/>
  </conditionalFormatting>
  <conditionalFormatting sqref="B116">
    <cfRule type="duplicateValues" dxfId="223" priority="31"/>
    <cfRule type="duplicateValues" dxfId="222" priority="32"/>
  </conditionalFormatting>
  <conditionalFormatting sqref="B117">
    <cfRule type="duplicateValues" dxfId="221" priority="29"/>
    <cfRule type="duplicateValues" dxfId="220" priority="30"/>
  </conditionalFormatting>
  <conditionalFormatting sqref="B121">
    <cfRule type="duplicateValues" dxfId="219" priority="307"/>
    <cfRule type="duplicateValues" dxfId="218" priority="308"/>
  </conditionalFormatting>
  <conditionalFormatting sqref="B124">
    <cfRule type="duplicateValues" dxfId="217" priority="286"/>
    <cfRule type="duplicateValues" dxfId="216" priority="287"/>
  </conditionalFormatting>
  <conditionalFormatting sqref="B125">
    <cfRule type="duplicateValues" dxfId="215" priority="284"/>
    <cfRule type="duplicateValues" dxfId="214" priority="285"/>
  </conditionalFormatting>
  <conditionalFormatting sqref="B127">
    <cfRule type="duplicateValues" dxfId="213" priority="327"/>
    <cfRule type="duplicateValues" dxfId="212" priority="328"/>
  </conditionalFormatting>
  <conditionalFormatting sqref="B136">
    <cfRule type="duplicateValues" dxfId="211" priority="55"/>
    <cfRule type="duplicateValues" dxfId="210" priority="56"/>
  </conditionalFormatting>
  <conditionalFormatting sqref="B137">
    <cfRule type="duplicateValues" dxfId="209" priority="443"/>
    <cfRule type="duplicateValues" dxfId="208" priority="444"/>
  </conditionalFormatting>
  <conditionalFormatting sqref="B140">
    <cfRule type="duplicateValues" dxfId="207" priority="255"/>
    <cfRule type="duplicateValues" dxfId="206" priority="256"/>
  </conditionalFormatting>
  <conditionalFormatting sqref="B142">
    <cfRule type="duplicateValues" dxfId="205" priority="365"/>
    <cfRule type="duplicateValues" dxfId="204" priority="366"/>
  </conditionalFormatting>
  <conditionalFormatting sqref="B144">
    <cfRule type="duplicateValues" dxfId="203" priority="143"/>
    <cfRule type="duplicateValues" dxfId="202" priority="144"/>
  </conditionalFormatting>
  <conditionalFormatting sqref="B146">
    <cfRule type="duplicateValues" dxfId="201" priority="47"/>
    <cfRule type="duplicateValues" dxfId="200" priority="48"/>
  </conditionalFormatting>
  <conditionalFormatting sqref="B152">
    <cfRule type="duplicateValues" dxfId="199" priority="377"/>
    <cfRule type="duplicateValues" dxfId="198" priority="378"/>
  </conditionalFormatting>
  <conditionalFormatting sqref="B154">
    <cfRule type="duplicateValues" dxfId="197" priority="315"/>
    <cfRule type="duplicateValues" dxfId="196" priority="316"/>
  </conditionalFormatting>
  <conditionalFormatting sqref="B155">
    <cfRule type="duplicateValues" dxfId="195" priority="313"/>
    <cfRule type="duplicateValues" dxfId="194" priority="314"/>
  </conditionalFormatting>
  <conditionalFormatting sqref="B158">
    <cfRule type="duplicateValues" dxfId="193" priority="225"/>
    <cfRule type="duplicateValues" dxfId="192" priority="226"/>
  </conditionalFormatting>
  <conditionalFormatting sqref="B161">
    <cfRule type="duplicateValues" dxfId="191" priority="253"/>
    <cfRule type="duplicateValues" dxfId="190" priority="254"/>
  </conditionalFormatting>
  <conditionalFormatting sqref="B166">
    <cfRule type="duplicateValues" dxfId="189" priority="305"/>
    <cfRule type="duplicateValues" dxfId="188" priority="306"/>
  </conditionalFormatting>
  <conditionalFormatting sqref="B170">
    <cfRule type="duplicateValues" dxfId="187" priority="103"/>
    <cfRule type="duplicateValues" dxfId="186" priority="104"/>
  </conditionalFormatting>
  <conditionalFormatting sqref="B171">
    <cfRule type="duplicateValues" dxfId="185" priority="101"/>
    <cfRule type="duplicateValues" dxfId="184" priority="102"/>
  </conditionalFormatting>
  <conditionalFormatting sqref="B173">
    <cfRule type="duplicateValues" dxfId="183" priority="437"/>
    <cfRule type="duplicateValues" dxfId="182" priority="438"/>
  </conditionalFormatting>
  <conditionalFormatting sqref="B182:B183 B179">
    <cfRule type="duplicateValues" dxfId="181" priority="435"/>
    <cfRule type="duplicateValues" dxfId="180" priority="436"/>
  </conditionalFormatting>
  <conditionalFormatting sqref="B185">
    <cfRule type="duplicateValues" dxfId="179" priority="379"/>
    <cfRule type="duplicateValues" dxfId="178" priority="380"/>
  </conditionalFormatting>
  <conditionalFormatting sqref="B187">
    <cfRule type="duplicateValues" dxfId="177" priority="223"/>
    <cfRule type="duplicateValues" dxfId="176" priority="224"/>
  </conditionalFormatting>
  <conditionalFormatting sqref="B188">
    <cfRule type="duplicateValues" dxfId="175" priority="383"/>
    <cfRule type="duplicateValues" dxfId="174" priority="384"/>
  </conditionalFormatting>
  <conditionalFormatting sqref="B191">
    <cfRule type="duplicateValues" dxfId="173" priority="433"/>
    <cfRule type="duplicateValues" dxfId="172" priority="434"/>
  </conditionalFormatting>
  <conditionalFormatting sqref="B193">
    <cfRule type="duplicateValues" dxfId="171" priority="347"/>
    <cfRule type="duplicateValues" dxfId="170" priority="348"/>
  </conditionalFormatting>
  <conditionalFormatting sqref="B199">
    <cfRule type="duplicateValues" dxfId="169" priority="361"/>
    <cfRule type="duplicateValues" dxfId="168" priority="362"/>
  </conditionalFormatting>
  <conditionalFormatting sqref="B206">
    <cfRule type="duplicateValues" dxfId="167" priority="389"/>
    <cfRule type="duplicateValues" dxfId="166" priority="390"/>
  </conditionalFormatting>
  <conditionalFormatting sqref="B208">
    <cfRule type="duplicateValues" dxfId="165" priority="333"/>
    <cfRule type="duplicateValues" dxfId="164" priority="334"/>
  </conditionalFormatting>
  <conditionalFormatting sqref="B211">
    <cfRule type="duplicateValues" dxfId="163" priority="33"/>
    <cfRule type="duplicateValues" dxfId="162" priority="34"/>
  </conditionalFormatting>
  <conditionalFormatting sqref="B224">
    <cfRule type="duplicateValues" dxfId="161" priority="45"/>
    <cfRule type="duplicateValues" dxfId="160" priority="46"/>
  </conditionalFormatting>
  <conditionalFormatting sqref="B229">
    <cfRule type="duplicateValues" dxfId="159" priority="109"/>
    <cfRule type="duplicateValues" dxfId="158" priority="110"/>
  </conditionalFormatting>
  <conditionalFormatting sqref="B232">
    <cfRule type="duplicateValues" dxfId="157" priority="282"/>
    <cfRule type="duplicateValues" dxfId="156" priority="283"/>
  </conditionalFormatting>
  <conditionalFormatting sqref="B233">
    <cfRule type="duplicateValues" dxfId="155" priority="280"/>
    <cfRule type="duplicateValues" dxfId="154" priority="281"/>
  </conditionalFormatting>
  <conditionalFormatting sqref="B236">
    <cfRule type="duplicateValues" dxfId="153" priority="95"/>
    <cfRule type="duplicateValues" dxfId="152" priority="96"/>
  </conditionalFormatting>
  <conditionalFormatting sqref="B237">
    <cfRule type="duplicateValues" dxfId="151" priority="93"/>
    <cfRule type="duplicateValues" dxfId="150" priority="94"/>
  </conditionalFormatting>
  <conditionalFormatting sqref="B238">
    <cfRule type="duplicateValues" dxfId="149" priority="107"/>
    <cfRule type="duplicateValues" dxfId="148" priority="108"/>
  </conditionalFormatting>
  <conditionalFormatting sqref="B240">
    <cfRule type="duplicateValues" dxfId="147" priority="293"/>
    <cfRule type="duplicateValues" dxfId="146" priority="294"/>
  </conditionalFormatting>
  <conditionalFormatting sqref="B241">
    <cfRule type="duplicateValues" dxfId="145" priority="291"/>
    <cfRule type="duplicateValues" dxfId="144" priority="292"/>
  </conditionalFormatting>
  <conditionalFormatting sqref="B244">
    <cfRule type="duplicateValues" dxfId="143" priority="278"/>
    <cfRule type="duplicateValues" dxfId="142" priority="279"/>
  </conditionalFormatting>
  <conditionalFormatting sqref="B247">
    <cfRule type="duplicateValues" dxfId="141" priority="63"/>
    <cfRule type="duplicateValues" dxfId="140" priority="64"/>
  </conditionalFormatting>
  <conditionalFormatting sqref="B257">
    <cfRule type="duplicateValues" dxfId="139" priority="237"/>
    <cfRule type="duplicateValues" dxfId="138" priority="238"/>
  </conditionalFormatting>
  <conditionalFormatting sqref="B261">
    <cfRule type="duplicateValues" dxfId="137" priority="431"/>
    <cfRule type="duplicateValues" dxfId="136" priority="432"/>
  </conditionalFormatting>
  <conditionalFormatting sqref="B266">
    <cfRule type="duplicateValues" dxfId="135" priority="43"/>
    <cfRule type="duplicateValues" dxfId="134" priority="44"/>
  </conditionalFormatting>
  <conditionalFormatting sqref="B267">
    <cfRule type="duplicateValues" dxfId="133" priority="41"/>
    <cfRule type="duplicateValues" dxfId="132" priority="42"/>
  </conditionalFormatting>
  <conditionalFormatting sqref="B271">
    <cfRule type="duplicateValues" dxfId="131" priority="71"/>
    <cfRule type="duplicateValues" dxfId="130" priority="72"/>
  </conditionalFormatting>
  <conditionalFormatting sqref="B273">
    <cfRule type="duplicateValues" dxfId="129" priority="391"/>
    <cfRule type="duplicateValues" dxfId="128" priority="392"/>
  </conditionalFormatting>
  <conditionalFormatting sqref="B288">
    <cfRule type="duplicateValues" dxfId="127" priority="27"/>
    <cfRule type="duplicateValues" dxfId="126" priority="28"/>
  </conditionalFormatting>
  <conditionalFormatting sqref="B289">
    <cfRule type="duplicateValues" dxfId="125" priority="25"/>
    <cfRule type="duplicateValues" dxfId="124" priority="26"/>
  </conditionalFormatting>
  <conditionalFormatting sqref="B292">
    <cfRule type="duplicateValues" dxfId="123" priority="375"/>
    <cfRule type="duplicateValues" dxfId="122" priority="376"/>
  </conditionalFormatting>
  <conditionalFormatting sqref="B293">
    <cfRule type="duplicateValues" dxfId="121" priority="373"/>
    <cfRule type="duplicateValues" dxfId="120" priority="374"/>
  </conditionalFormatting>
  <conditionalFormatting sqref="B307">
    <cfRule type="duplicateValues" dxfId="119" priority="303"/>
    <cfRule type="duplicateValues" dxfId="118" priority="304"/>
  </conditionalFormatting>
  <conditionalFormatting sqref="B311">
    <cfRule type="duplicateValues" dxfId="117" priority="299"/>
    <cfRule type="duplicateValues" dxfId="116" priority="300"/>
  </conditionalFormatting>
  <conditionalFormatting sqref="B314:B315">
    <cfRule type="duplicateValues" dxfId="115" priority="217"/>
    <cfRule type="duplicateValues" dxfId="114" priority="218"/>
  </conditionalFormatting>
  <conditionalFormatting sqref="B316">
    <cfRule type="duplicateValues" dxfId="113" priority="37"/>
    <cfRule type="duplicateValues" dxfId="112" priority="38"/>
  </conditionalFormatting>
  <conditionalFormatting sqref="B317">
    <cfRule type="duplicateValues" dxfId="111" priority="39"/>
    <cfRule type="duplicateValues" dxfId="110" priority="40"/>
  </conditionalFormatting>
  <conditionalFormatting sqref="B318">
    <cfRule type="duplicateValues" dxfId="109" priority="409"/>
    <cfRule type="duplicateValues" dxfId="108" priority="410"/>
  </conditionalFormatting>
  <conditionalFormatting sqref="B323">
    <cfRule type="duplicateValues" dxfId="107" priority="427"/>
    <cfRule type="duplicateValues" dxfId="106" priority="428"/>
  </conditionalFormatting>
  <conditionalFormatting sqref="B327">
    <cfRule type="duplicateValues" dxfId="105" priority="369"/>
    <cfRule type="duplicateValues" dxfId="104" priority="370"/>
  </conditionalFormatting>
  <conditionalFormatting sqref="B331">
    <cfRule type="duplicateValues" dxfId="103" priority="359"/>
    <cfRule type="duplicateValues" dxfId="102" priority="360"/>
  </conditionalFormatting>
  <conditionalFormatting sqref="B332">
    <cfRule type="duplicateValues" dxfId="101" priority="276"/>
    <cfRule type="duplicateValues" dxfId="100" priority="277"/>
  </conditionalFormatting>
  <conditionalFormatting sqref="B333">
    <cfRule type="duplicateValues" dxfId="99" priority="274"/>
    <cfRule type="duplicateValues" dxfId="98" priority="275"/>
  </conditionalFormatting>
  <conditionalFormatting sqref="B347">
    <cfRule type="duplicateValues" dxfId="97" priority="323"/>
    <cfRule type="duplicateValues" dxfId="96" priority="324"/>
  </conditionalFormatting>
  <conditionalFormatting sqref="B350">
    <cfRule type="duplicateValues" dxfId="95" priority="9"/>
    <cfRule type="duplicateValues" dxfId="94" priority="10"/>
  </conditionalFormatting>
  <conditionalFormatting sqref="B351">
    <cfRule type="duplicateValues" dxfId="93" priority="11"/>
    <cfRule type="duplicateValues" dxfId="92" priority="12"/>
  </conditionalFormatting>
  <conditionalFormatting sqref="B352">
    <cfRule type="duplicateValues" dxfId="91" priority="407"/>
    <cfRule type="duplicateValues" dxfId="90" priority="408"/>
  </conditionalFormatting>
  <conditionalFormatting sqref="B357">
    <cfRule type="duplicateValues" dxfId="89" priority="15"/>
    <cfRule type="duplicateValues" dxfId="88" priority="16"/>
  </conditionalFormatting>
  <conditionalFormatting sqref="B359">
    <cfRule type="duplicateValues" dxfId="87" priority="99"/>
    <cfRule type="duplicateValues" dxfId="86" priority="100"/>
  </conditionalFormatting>
  <conditionalFormatting sqref="B366:B367">
    <cfRule type="duplicateValues" dxfId="85" priority="272"/>
    <cfRule type="duplicateValues" dxfId="84" priority="273"/>
  </conditionalFormatting>
  <conditionalFormatting sqref="B369">
    <cfRule type="duplicateValues" dxfId="83" priority="5"/>
    <cfRule type="duplicateValues" dxfId="82" priority="6"/>
  </conditionalFormatting>
  <conditionalFormatting sqref="B371">
    <cfRule type="duplicateValues" dxfId="81" priority="209"/>
    <cfRule type="duplicateValues" dxfId="80" priority="210"/>
  </conditionalFormatting>
  <conditionalFormatting sqref="B372">
    <cfRule type="duplicateValues" dxfId="79" priority="73"/>
    <cfRule type="duplicateValues" dxfId="78" priority="74"/>
  </conditionalFormatting>
  <conditionalFormatting sqref="B374">
    <cfRule type="duplicateValues" dxfId="77" priority="219"/>
    <cfRule type="duplicateValues" dxfId="76" priority="220"/>
  </conditionalFormatting>
  <conditionalFormatting sqref="B375">
    <cfRule type="duplicateValues" dxfId="75" priority="221"/>
    <cfRule type="duplicateValues" dxfId="74" priority="222"/>
  </conditionalFormatting>
  <conditionalFormatting sqref="B376">
    <cfRule type="duplicateValues" dxfId="73" priority="357"/>
    <cfRule type="duplicateValues" dxfId="72" priority="358"/>
  </conditionalFormatting>
  <conditionalFormatting sqref="B377">
    <cfRule type="duplicateValues" dxfId="71" priority="355"/>
    <cfRule type="duplicateValues" dxfId="70" priority="356"/>
  </conditionalFormatting>
  <conditionalFormatting sqref="B379">
    <cfRule type="duplicateValues" dxfId="69" priority="259"/>
    <cfRule type="duplicateValues" dxfId="68" priority="260"/>
  </conditionalFormatting>
  <conditionalFormatting sqref="B381">
    <cfRule type="duplicateValues" dxfId="67" priority="425"/>
    <cfRule type="duplicateValues" dxfId="66" priority="426"/>
  </conditionalFormatting>
  <conditionalFormatting sqref="B386">
    <cfRule type="duplicateValues" dxfId="65" priority="309"/>
    <cfRule type="duplicateValues" dxfId="64" priority="310"/>
  </conditionalFormatting>
  <conditionalFormatting sqref="B387">
    <cfRule type="duplicateValues" dxfId="63" priority="311"/>
    <cfRule type="duplicateValues" dxfId="62" priority="312"/>
  </conditionalFormatting>
  <conditionalFormatting sqref="B390">
    <cfRule type="duplicateValues" dxfId="61" priority="393"/>
    <cfRule type="duplicateValues" dxfId="60" priority="394"/>
  </conditionalFormatting>
  <conditionalFormatting sqref="B397">
    <cfRule type="duplicateValues" dxfId="59" priority="423"/>
    <cfRule type="duplicateValues" dxfId="58" priority="424"/>
  </conditionalFormatting>
  <conditionalFormatting sqref="B399">
    <cfRule type="duplicateValues" dxfId="57" priority="421"/>
    <cfRule type="duplicateValues" dxfId="56" priority="422"/>
  </conditionalFormatting>
  <conditionalFormatting sqref="B411">
    <cfRule type="duplicateValues" dxfId="55" priority="105"/>
    <cfRule type="duplicateValues" dxfId="54" priority="106"/>
  </conditionalFormatting>
  <conditionalFormatting sqref="B414">
    <cfRule type="duplicateValues" dxfId="53" priority="21"/>
    <cfRule type="duplicateValues" dxfId="52" priority="22"/>
  </conditionalFormatting>
  <conditionalFormatting sqref="B428">
    <cfRule type="duplicateValues" dxfId="51" priority="121"/>
    <cfRule type="duplicateValues" dxfId="50" priority="122"/>
  </conditionalFormatting>
  <conditionalFormatting sqref="B429">
    <cfRule type="duplicateValues" dxfId="49" priority="119"/>
    <cfRule type="duplicateValues" dxfId="48" priority="120"/>
  </conditionalFormatting>
  <conditionalFormatting sqref="B432">
    <cfRule type="duplicateValues" dxfId="47" priority="270"/>
    <cfRule type="duplicateValues" dxfId="46" priority="271"/>
  </conditionalFormatting>
  <conditionalFormatting sqref="B433">
    <cfRule type="duplicateValues" dxfId="45" priority="268"/>
    <cfRule type="duplicateValues" dxfId="44" priority="269"/>
  </conditionalFormatting>
  <conditionalFormatting sqref="B441">
    <cfRule type="duplicateValues" dxfId="43" priority="325"/>
    <cfRule type="duplicateValues" dxfId="42" priority="326"/>
  </conditionalFormatting>
  <conditionalFormatting sqref="B444">
    <cfRule type="duplicateValues" dxfId="41" priority="301"/>
    <cfRule type="duplicateValues" dxfId="40" priority="302"/>
  </conditionalFormatting>
  <conditionalFormatting sqref="B448">
    <cfRule type="duplicateValues" dxfId="39" priority="59"/>
    <cfRule type="duplicateValues" dxfId="38" priority="60"/>
  </conditionalFormatting>
  <conditionalFormatting sqref="B449">
    <cfRule type="duplicateValues" dxfId="37" priority="57"/>
    <cfRule type="duplicateValues" dxfId="36" priority="58"/>
  </conditionalFormatting>
  <conditionalFormatting sqref="B452:B453">
    <cfRule type="duplicateValues" dxfId="35" priority="113"/>
    <cfRule type="duplicateValues" dxfId="34" priority="114"/>
  </conditionalFormatting>
  <conditionalFormatting sqref="B456">
    <cfRule type="duplicateValues" dxfId="33" priority="115"/>
    <cfRule type="duplicateValues" dxfId="32" priority="116"/>
  </conditionalFormatting>
  <conditionalFormatting sqref="B457">
    <cfRule type="duplicateValues" dxfId="31" priority="117"/>
    <cfRule type="duplicateValues" dxfId="30" priority="118"/>
  </conditionalFormatting>
  <conditionalFormatting sqref="B465">
    <cfRule type="duplicateValues" dxfId="29" priority="65"/>
    <cfRule type="duplicateValues" dxfId="28" priority="66"/>
  </conditionalFormatting>
  <conditionalFormatting sqref="B469">
    <cfRule type="duplicateValues" dxfId="27" priority="419"/>
    <cfRule type="duplicateValues" dxfId="26" priority="420"/>
  </conditionalFormatting>
  <conditionalFormatting sqref="B471">
    <cfRule type="duplicateValues" dxfId="25" priority="67"/>
    <cfRule type="duplicateValues" dxfId="24" priority="68"/>
  </conditionalFormatting>
  <conditionalFormatting sqref="B476">
    <cfRule type="duplicateValues" dxfId="23" priority="17"/>
    <cfRule type="duplicateValues" dxfId="22" priority="18"/>
  </conditionalFormatting>
  <conditionalFormatting sqref="B478">
    <cfRule type="duplicateValues" dxfId="21" priority="13"/>
    <cfRule type="duplicateValues" dxfId="20" priority="14"/>
  </conditionalFormatting>
  <conditionalFormatting sqref="B485">
    <cfRule type="duplicateValues" dxfId="19" priority="415"/>
    <cfRule type="duplicateValues" dxfId="18" priority="416"/>
  </conditionalFormatting>
  <conditionalFormatting sqref="B489">
    <cfRule type="duplicateValues" dxfId="17" priority="353"/>
    <cfRule type="duplicateValues" dxfId="16" priority="354"/>
  </conditionalFormatting>
  <conditionalFormatting sqref="B494">
    <cfRule type="duplicateValues" dxfId="15" priority="319"/>
    <cfRule type="duplicateValues" dxfId="14" priority="320"/>
  </conditionalFormatting>
  <conditionalFormatting sqref="B495">
    <cfRule type="duplicateValues" dxfId="13" priority="317"/>
    <cfRule type="duplicateValues" dxfId="12" priority="318"/>
  </conditionalFormatting>
  <conditionalFormatting sqref="B497">
    <cfRule type="duplicateValues" dxfId="11" priority="111"/>
    <cfRule type="duplicateValues" dxfId="10" priority="112"/>
  </conditionalFormatting>
  <hyperlinks>
    <hyperlink ref="D99" r:id="rId1" display="https://www.dictionary.com/browse/tincture?s=t" xr:uid="{EE66126E-0D21-46EF-B266-78FB1C350C27}"/>
    <hyperlink ref="D98" r:id="rId2" display="https://www.dictionary.com/browse/cincture?s=t" xr:uid="{699005C5-FAD7-41F3-8829-AA31125C8AC4}"/>
    <hyperlink ref="D163" r:id="rId3" display="https://www.dictionary.com/browse/dowdy?s=t" xr:uid="{30112A64-B941-4FA6-B46D-88DF9DF38EDF}"/>
    <hyperlink ref="D83" r:id="rId4" display="https://www.dictionary.com/browse/fallow?s=t" xr:uid="{A179800E-654A-4B6C-B78F-190A37180F60}"/>
    <hyperlink ref="D78" r:id="rId5" display="https://www.dictionary.com/browse/bruit?s=t" xr:uid="{C8F9F788-5276-492F-8434-4D889D8CF402}"/>
    <hyperlink ref="D118" r:id="rId6" display="https://www.dictionary.com/browse/conundrum?s=t" xr:uid="{9BD7A655-FF59-4D12-8573-012892BB1BE7}"/>
    <hyperlink ref="D132" r:id="rId7" display="https://www.dictionary.com/browse/debauch?s=t" xr:uid="{73817C71-2349-4385-BA26-41C4A9D9AE88}"/>
    <hyperlink ref="D79" r:id="rId8" display="https://www.dictionary.com/browse/cruet?s=t" xr:uid="{0EE7CCF5-2D35-4117-85DC-D6C95ED200E6}"/>
    <hyperlink ref="D138" r:id="rId9" display="https://www.dictionary.com/browse/decry?s=t" xr:uid="{808CE9A3-2B2A-410F-B35F-1ACA0C2EF218}"/>
    <hyperlink ref="D253" r:id="rId10" display="https://www.dictionary.com/browse/querulous?s=t" xr:uid="{92C6FCBB-8E67-4CB0-9E12-91DB3185BBCC}"/>
    <hyperlink ref="D294" r:id="rId11" display="https://www.dictionary.com/browse/insidious?s=t" xr:uid="{676C6615-EF40-4B78-994E-5FB4C15B06F2}"/>
    <hyperlink ref="D139" r:id="rId12" display="https://www.dictionary.com/browse/descry?s=t" xr:uid="{8104C76D-0472-4F2D-B939-B38B69D1A555}"/>
    <hyperlink ref="D438" r:id="rId13" xr:uid="{B8267283-1166-43C1-AE51-EF6BA723BDD4}"/>
    <hyperlink ref="D70" r:id="rId14" xr:uid="{8967030E-0285-460C-A567-A70F0C44A3FE}"/>
    <hyperlink ref="D281" r:id="rId15" xr:uid="{73FE1C9B-0533-49D9-8CBB-543E563713A0}"/>
    <hyperlink ref="D71" r:id="rId16" xr:uid="{CB67243B-8366-4ECD-9CAC-BCE1C4D313D9}"/>
    <hyperlink ref="D82" r:id="rId17" xr:uid="{9C67DA11-992E-4FDC-82FF-15199419C9A7}"/>
    <hyperlink ref="D216" r:id="rId18" xr:uid="{DDF5E4A1-F632-40E0-9878-31ACC12F56A1}"/>
    <hyperlink ref="D119" r:id="rId19" xr:uid="{76BBEE7A-84F0-4F3C-BE78-7D0A4E31267B}"/>
    <hyperlink ref="D252" r:id="rId20" xr:uid="{9851FCE7-1FB7-4D16-8BAE-2F8AF9333949}"/>
    <hyperlink ref="D280" r:id="rId21" xr:uid="{338F2BB4-DDBB-4E33-8FD1-453B6468B610}"/>
    <hyperlink ref="D439" r:id="rId22" xr:uid="{5DDCA5ED-4BF7-47C8-98A1-44BA18F23502}"/>
    <hyperlink ref="D383" r:id="rId23" xr:uid="{1E97E373-4BA4-4719-8596-68341096EB9C}"/>
    <hyperlink ref="D395" r:id="rId24" xr:uid="{694B397D-6592-4D0F-815E-2AC61AEF6C1A}"/>
    <hyperlink ref="D56" r:id="rId25" display="https://www.dictionary.com/browse/avocation?s=t" xr:uid="{0B701C9E-BFCD-497B-85DB-6651F5B30F40}"/>
    <hyperlink ref="D57" r:id="rId26" display="https://www.dictionary.com/browse/evocation?s=t" xr:uid="{AADE98E7-0129-47DD-91B0-C5441CA9D8B3}"/>
    <hyperlink ref="D22" r:id="rId27" display="https://www.dictionary.com/browse/ancipital?s=t" xr:uid="{2550BEE2-59D6-48CC-B3EC-B7A578A9608A}"/>
    <hyperlink ref="D23" r:id="rId28" display="https://www.dictionary.com/browse/occipital?s=t" xr:uid="{6A173856-7021-4DFC-BC2A-620C5D13204D}"/>
    <hyperlink ref="D4" r:id="rId29" display="https://www.dictionary.com/browse/acclamation?s=t" xr:uid="{08F070E6-D17A-4591-B59D-4762A359A85E}"/>
    <hyperlink ref="D5" r:id="rId30" display="https://www.dictionary.com/browse/acclimation?s=t" xr:uid="{6A829014-65AD-4DCF-9515-DF7EC6A75E2B}"/>
    <hyperlink ref="D6" r:id="rId31" display="https://www.dictionary.com/browse/acquiescent?s=t" xr:uid="{F8A28773-3BF8-4AFE-BA74-C5D4859478E0}"/>
    <hyperlink ref="D7" r:id="rId32" display="https://www.dictionary.com/browse/quiescent?s=t" xr:uid="{8C46688D-D45F-4161-9FBC-37829A7CB244}"/>
    <hyperlink ref="D46" r:id="rId33" display="https://www.dictionary.com/browse/auger?s=t" xr:uid="{A1FEA3E5-E752-47B8-B89D-67815BB3646F}"/>
    <hyperlink ref="D47" r:id="rId34" display="https://www.dictionary.com/browse/augur?s=t" xr:uid="{5125B5BF-AF27-4E69-8088-6D1A5372CFF0}"/>
    <hyperlink ref="D66" r:id="rId35" display="https://www.dictionary.com/browse/bier?s=t" xr:uid="{65F6A007-743E-49BE-B78F-20CF96EAABA8}"/>
    <hyperlink ref="D67" r:id="rId36" display="https://www.dictionary.com/browse/byre?s=t" xr:uid="{19CAEF07-ACEB-4A3C-9185-558737D96DFC}"/>
    <hyperlink ref="D64" r:id="rId37" display="https://www.dictionary.com/browse/bevel?s=t" xr:uid="{70EBCB63-77DB-41E8-AB62-BA35F3B87A21}"/>
    <hyperlink ref="D65" r:id="rId38" display="https://www.dictionary.com/browse/bezel?s=t" xr:uid="{1AF1CBCE-9BFA-4B80-BA31-BEF690D256D7}"/>
    <hyperlink ref="D133" r:id="rId39" display="https://www.dictionary.com/browse/debouch?s=t" xr:uid="{2E21191B-BA3B-49AC-9101-F5D3E5877A53}"/>
    <hyperlink ref="D157" r:id="rId40" display="https://www.dictionary.com/browse/dissimulate?s=t" xr:uid="{41613F32-DA37-4D10-9C64-C9D2BB5B1C36}"/>
    <hyperlink ref="D217" r:id="rId41" display="https://www.dictionary.com/browse/fractious?s=t" xr:uid="{E6137B14-1B7B-41A3-9E42-5235376785CA}"/>
    <hyperlink ref="D218" r:id="rId42" display="https://www.dictionary.com/browse/fain?s=t" xr:uid="{54E8FC8C-EF98-4D0D-92D0-FBBF80E4AA37}"/>
    <hyperlink ref="D219" r:id="rId43" display="https://www.dictionary.com/browse/fane?s=t" xr:uid="{1259F419-7B04-4648-BB7B-40F8D3DCF6C2}"/>
    <hyperlink ref="D234" r:id="rId44" display="https://www.dictionary.com/browse/fettle?s=ts" xr:uid="{84AE46EF-1E37-4C18-871F-3C562E10AE9A}"/>
    <hyperlink ref="D223" r:id="rId45" display="https://www.dictionary.com/browse/fustian?s=t" xr:uid="{AA65C819-6EC6-40D7-AE90-2FADEF662DB8}"/>
    <hyperlink ref="D222" r:id="rId46" display="https://www.dictionary.com/browse/faustian?s=t" xr:uid="{9A5618B5-C820-4D30-AAEA-A7C7713A87CF}"/>
    <hyperlink ref="D275" r:id="rId47" display="https://www.dictionary.com/browse/rictus?s=t" xr:uid="{6A5557CF-E483-4211-8480-31DEA862525C}"/>
    <hyperlink ref="D209" r:id="rId48" display="https://www.dictionary.com/browse/inculpate?s=t" xr:uid="{EAA306A1-0A62-46A4-A510-CA9373E478BD}"/>
    <hyperlink ref="D286" r:id="rId49" display="https://www.dictionary.com/misspelling?term=indict&amp;s=t" xr:uid="{8AC8F562-4636-4D1C-A356-53BB01AE5C82}"/>
    <hyperlink ref="D287" r:id="rId50" display="https://www.dictionary.com/browse/indite?s=ts" xr:uid="{BCB116F0-20FA-4B29-9848-E71CA78CEAC3}"/>
    <hyperlink ref="D295" r:id="rId51" display="https://www.dictionary.com/browse/invidious?s=t" xr:uid="{5E5A8CB8-FADB-4302-9C0E-5AE4BB866EF5}"/>
    <hyperlink ref="D382" r:id="rId52" display="https://www.dictionary.com/browse/piebald?s=t" xr:uid="{461EA692-A99A-48CC-9DA8-10FDBEB096F5}"/>
    <hyperlink ref="D442" r:id="rId53" display="https://www.dictionary.com/browse/sententious?s=t" xr:uid="{0B2A69B0-ADCD-4C02-99BA-C42FAA3DC29E}"/>
    <hyperlink ref="D467" r:id="rId54" display="https://www.dictionary.com/browse/talisman?s=t" xr:uid="{D8EC92D9-8346-43DE-8D79-A57F6163821C}"/>
    <hyperlink ref="D466" r:id="rId55" display="https://www.dictionary.com/browse/talesman?s=t" xr:uid="{15C2AC52-3A65-45CD-9CBC-60FC8C59E1EC}"/>
    <hyperlink ref="D480" r:id="rId56" display="https://www.dictionary.com/browse/turbid?s=t" xr:uid="{4A4E5F5D-0A22-47CA-850E-8914BD22D3FC}"/>
    <hyperlink ref="D481" r:id="rId57" display="https://www.dictionary.com/browse/turgid?s=t" xr:uid="{BCA61AF4-5F0C-4EB6-B315-529D222269C5}"/>
    <hyperlink ref="D156" r:id="rId58" display="https://www.dictionary.com/browse/dissimilate?s=t" xr:uid="{55DF10A2-DFC8-42B5-95C4-540C56B9B709}"/>
    <hyperlink ref="D277" r:id="rId59" xr:uid="{9C687977-DEBB-45D9-ADA0-3A586A7723CF}"/>
    <hyperlink ref="D276" r:id="rId60" xr:uid="{35E23338-F741-4109-9A12-D3945229682F}"/>
    <hyperlink ref="D274" r:id="rId61" display="https://www.dictionary.com/browse/ictus?s=t" xr:uid="{6194971F-0739-4455-8249-0DA57A4B5BDD}"/>
    <hyperlink ref="D162" r:id="rId62" xr:uid="{C4253872-A1AC-4E6D-ABFD-4F0DD096D678}"/>
    <hyperlink ref="D205" r:id="rId63" display="https://www.dictionary.com/browse/euphuism?s=t" xr:uid="{A3A98A39-7B1B-4FCD-90F7-1F803CB44BA7}"/>
    <hyperlink ref="D204" r:id="rId64" display="https://www.dictionary.com/browse/euphemism?s=t" xr:uid="{A173D080-D8C2-44F9-B97A-A0918FAB7008}"/>
    <hyperlink ref="D176" r:id="rId65" xr:uid="{9274D82B-5D45-4B6E-B8A3-CDC9D2B54F0D}"/>
    <hyperlink ref="D177" r:id="rId66" xr:uid="{151301C1-D3A1-4408-8FD1-6EA767BC6A16}"/>
    <hyperlink ref="D12" r:id="rId67" xr:uid="{C81DFBFE-16B7-49B3-A6C5-9E811CF572F7}"/>
    <hyperlink ref="D13" r:id="rId68" xr:uid="{8C309D0B-BB23-4DB4-AACA-898F03F2A8C0}"/>
    <hyperlink ref="D90" r:id="rId69" display="https://www.dictionary.com/browse/cenobite?s=t" xr:uid="{B1014228-429B-4149-9C38-76EDA88A39DC}"/>
    <hyperlink ref="D91" r:id="rId70" display="https://www.dictionary.com/browse/cenotaph?s=t" xr:uid="{9A920F93-912D-470E-AE94-EC4DD7A4FDA4}"/>
    <hyperlink ref="D258" r:id="rId71" display="https://www.dictionary.com/browse/geodesy?s=t" xr:uid="{9E5C8FF0-6C3B-4E1C-993E-A5FF5DD7190C}"/>
    <hyperlink ref="D259" r:id="rId72" xr:uid="{0123D7B8-F134-462E-A0F0-C579BB0F468B}"/>
    <hyperlink ref="D278" r:id="rId73" display="https://www.dictionary.com/browse/immane?s=t" xr:uid="{06BB817A-3649-48F8-998B-F3A769365097}"/>
    <hyperlink ref="D279" r:id="rId74" xr:uid="{2FA08EE7-C4CF-40B4-B400-38E07BB33AA2}"/>
    <hyperlink ref="D300" r:id="rId75" display="https://www.dictionary.com/browse/inveigh?s=t" xr:uid="{48FFE896-37CC-4A50-B705-F8E3BE49C66F}"/>
    <hyperlink ref="D301" r:id="rId76" display="https://www.dictionary.com/browse/inveigle?s=t" xr:uid="{406525E3-1D48-4097-BF53-6CDE04020D49}"/>
    <hyperlink ref="D312" r:id="rId77" xr:uid="{FF2BF60C-E290-4C8A-8A11-8995B518FD96}"/>
    <hyperlink ref="D313" r:id="rId78" xr:uid="{22783D98-2933-4227-8B20-6AC507A3B139}"/>
    <hyperlink ref="D215" r:id="rId79" display="https://www.dictionary.com/browse/postulate?s=t" xr:uid="{5370B9CD-8D91-4562-994C-83183C2D9AFB}"/>
    <hyperlink ref="D214" r:id="rId80" display="https://www.dictionary.com/browse/expostulate?s=t" xr:uid="{FBC2559D-9133-49B0-881B-8A00872DA947}"/>
    <hyperlink ref="D400" r:id="rId81" xr:uid="{BB551C8E-E19F-41C4-86EB-5041E9AD3961}"/>
    <hyperlink ref="D401" r:id="rId82" xr:uid="{F4DFB20A-D43C-4349-B984-465881EE33A6}"/>
    <hyperlink ref="D408" r:id="rId83" display="https://www.dictionary.com/browse/quoin?s=t" xr:uid="{24748E96-9BAD-4236-A99C-40A990913545}"/>
    <hyperlink ref="D409" r:id="rId84" xr:uid="{E9A21799-3B27-49D9-8E2F-C147C3EE79D1}"/>
    <hyperlink ref="D413" r:id="rId85" xr:uid="{FCB12C12-329D-478E-9F54-CC1E9C519FA5}"/>
    <hyperlink ref="D418" r:id="rId86" display="https://www.dictionary.com/browse/ria?s=t" xr:uid="{490A05D8-F587-411E-98A7-7334596E90B2}"/>
    <hyperlink ref="D419" r:id="rId87" xr:uid="{E5B0E1AA-8EDC-4F66-A3CD-708F7A2205E1}"/>
    <hyperlink ref="D420" r:id="rId88" xr:uid="{F734DF4B-FF15-4202-A752-090B63706693}"/>
    <hyperlink ref="D421" r:id="rId89" display="https://www.dictionary.com/browse/riff?s=t" xr:uid="{3165388A-6C4B-4B17-85AC-D0524AE28FF8}"/>
    <hyperlink ref="D460" r:id="rId90" xr:uid="{F8668DAC-2A0A-4EED-876B-B61673DA0FA9}"/>
    <hyperlink ref="D461" r:id="rId91" display="https://www.dictionary.com/browse/sundry?s=t" xr:uid="{C1680941-7CF3-42FF-BFDF-F5AE9EDAA16E}"/>
    <hyperlink ref="D472" r:id="rId92" display="https://www.dictionary.com/browse/tertian?s=t" xr:uid="{592D9B6D-22A9-4410-A23B-82E9214AB5DD}"/>
    <hyperlink ref="D473" r:id="rId93" xr:uid="{4D24D894-8D1B-47EC-99B1-5D6B92B74190}"/>
    <hyperlink ref="D490" r:id="rId94" xr:uid="{CD02B163-9329-4DF1-B016-21BF09A5A913}"/>
    <hyperlink ref="D491" r:id="rId95" display="https://www.dictionary.com/browse/vitriolic?s=t" xr:uid="{B8520358-4EDC-40E0-B93A-89C8DB4DA1DB}"/>
    <hyperlink ref="D500" r:id="rId96" display="https://www.dictionary.com/browse/yaw?s=t" xr:uid="{4C20C63C-E6FC-4211-A23F-BD20D94DD54C}"/>
    <hyperlink ref="D501" r:id="rId97" xr:uid="{99D35BDE-134D-4EBB-B75B-F91F98F6F204}"/>
    <hyperlink ref="D343" r:id="rId98" display="https://www.dictionary.com/browse/nefarious?s=t" xr:uid="{90EF6D2E-CE44-47A3-9ED8-5DCF4A139AAB}"/>
    <hyperlink ref="D342" r:id="rId99" display="https://www.dictionary.com/browse/multifarious?s=t" xr:uid="{9385F2B9-8331-4986-BAE0-982A7C7C7905}"/>
    <hyperlink ref="D406" r:id="rId100" display="https://www.dictionary.com/browse/quirt?s=t" xr:uid="{1DBAE8D1-E28F-45B9-B520-54A1F3707B3A}"/>
    <hyperlink ref="D407" r:id="rId101" xr:uid="{6A0E7AD9-5933-472B-B1FD-FD5BCB25F5F4}"/>
    <hyperlink ref="D25" r:id="rId102" display="https://www.dictionary.com/browse/congeal?s=t" xr:uid="{2A9C7887-5899-40C3-BEE0-BB60D3030C6F}"/>
    <hyperlink ref="D24" r:id="rId103" xr:uid="{941C7E2E-E487-4012-9B45-323C6F951D05}"/>
    <hyperlink ref="D299" r:id="rId104" xr:uid="{106D07FB-647E-4062-B152-48D4C1168F6A}"/>
    <hyperlink ref="D298" r:id="rId105" xr:uid="{1097B532-908E-4CDA-BD43-21BDCAEE5F63}"/>
    <hyperlink ref="D389" r:id="rId106" xr:uid="{19F3A8B9-D597-4E0A-B388-0880BE5AA8A7}"/>
    <hyperlink ref="D251" r:id="rId107" xr:uid="{2CB2023F-9DF4-4E70-B920-68352827BFC6}"/>
    <hyperlink ref="D250" r:id="rId108" display="https://www.dictionary.com/browse/garret?s=t" xr:uid="{3A6BD060-3DE0-41EC-9A62-C383AFBA6326}"/>
    <hyperlink ref="D340" r:id="rId109" xr:uid="{9E06D013-7F3E-4E72-9A33-4276FB727CE3}"/>
    <hyperlink ref="D341" r:id="rId110" display="https://www.dictionary.com/browse/murrain?s=t" xr:uid="{ACADF2A0-3882-47B9-A7FB-07B3175F389E}"/>
    <hyperlink ref="D321" r:id="rId111" display="https://www.dictionary.com/browse/pintle?s=t" xr:uid="{220401F1-0453-44F2-8BF8-F70D606D48BD}"/>
    <hyperlink ref="D320" r:id="rId112" display="https://www.dictionary.com/browse/lintel?s=t" xr:uid="{41425A0C-64DC-406C-A68B-26BFEE48F2E3}"/>
    <hyperlink ref="D210" r:id="rId113" display="https://www.dictionary.com/browse/expatiate?s=t" xr:uid="{4C328AAD-7A8C-4AB4-A7AA-A4010A7FB10F}"/>
    <hyperlink ref="D362" r:id="rId114" display="https://www.dictionary.com/browse/orthoepy?s=t" xr:uid="{126A85E3-D767-4A6C-9963-B74A9F19A901}"/>
    <hyperlink ref="D363" r:id="rId115" display="https://www.dictionary.com/browse/orthography?s=t" xr:uid="{E0468A9A-10A8-4D99-B2F4-D2F0326CAEFE}"/>
    <hyperlink ref="D134" r:id="rId116" display="https://www.dictionary.com/browse/decant?s=t" xr:uid="{C056CA58-E494-4C58-AC08-FE95441AF090}"/>
    <hyperlink ref="D336" r:id="rId117" xr:uid="{F3889FC8-52A9-4831-A851-66B8CE535F39}"/>
    <hyperlink ref="D337" r:id="rId118" xr:uid="{48AAB728-863D-4D9F-9329-D0CB66AF3DEC}"/>
    <hyperlink ref="D404" r:id="rId119" xr:uid="{58078A24-CC62-4293-B8A8-1B9610AB7ADA}"/>
    <hyperlink ref="D405" r:id="rId120" xr:uid="{FAC79650-FB00-4234-89F7-C1CF5C2C1F68}"/>
    <hyperlink ref="D384" r:id="rId121" xr:uid="{BCB4388A-A67C-4830-AFEC-4B35D2F4A554}"/>
    <hyperlink ref="D394" r:id="rId122" xr:uid="{2AB78D1A-9E42-47A3-A712-EBA39528F31C}"/>
    <hyperlink ref="D349" r:id="rId123" display="https://www.dictionary.com/browse/niggling?s=t" xr:uid="{6CC73E78-C684-48D8-93D5-039B2B688B42}"/>
    <hyperlink ref="D58" r:id="rId124" xr:uid="{2DE7E3BF-4190-4044-93F4-FBC7E4DF8BC1}"/>
    <hyperlink ref="D59" r:id="rId125" xr:uid="{DEF4DAD3-5E35-4803-845D-314613DB85C7}"/>
    <hyperlink ref="D52" r:id="rId126" display="https://www.dictionary.com/browse/autoclave?s=t" xr:uid="{925D20FF-3A96-4160-8D31-40A327B82DD6}"/>
    <hyperlink ref="D53" r:id="rId127" display="https://www.dictionary.com/browse/enclave?s=t" xr:uid="{C8124F63-933A-40EE-91E3-3D3D47ECE488}"/>
    <hyperlink ref="D44" r:id="rId128" display="https://www.dictionary.com/browse/assay?s=t" xr:uid="{249BC94F-9CC6-4F4B-A352-0880773DCF5B}"/>
    <hyperlink ref="D45" r:id="rId129" display="https://www.dictionary.com/browse/essay?s=t" xr:uid="{E01F2407-AD07-4BF7-860B-49BB116394E2}"/>
    <hyperlink ref="D249" r:id="rId130" xr:uid="{1143E5FA-5799-4326-AC8A-D18E079BD30B}"/>
    <hyperlink ref="D248" r:id="rId131" display="https://www.dictionary.com/browse/gambol?s=t" xr:uid="{307D4C9F-B6E6-4240-A05A-9F985A83094D}"/>
    <hyperlink ref="D221" r:id="rId132" display="https://www.dictionary.com/browse/martingale?s=t" xr:uid="{C09855CF-3A96-41D8-A1D8-250CE549B4AC}"/>
    <hyperlink ref="D220" r:id="rId133" display="https://www.dictionary.com/browse/farthingale?s=t" xr:uid="{5E278366-6DAD-4C3C-8FBA-946BCDABBE64}"/>
    <hyperlink ref="D338" r:id="rId134" display="https://www.dictionary.com/browse/moiety?s=t" xr:uid="{73572313-0056-482D-B5CC-9DFD176FEC34}"/>
    <hyperlink ref="D339" r:id="rId135" display="https://www.dictionary.com/browse/nimiety?s=t" xr:uid="{F79A2B1A-5EC5-41B9-BF45-7B70DBD0DA79}"/>
    <hyperlink ref="D388" r:id="rId136" display="https://www.dictionary.com/browse/pissant?s=t" xr:uid="{2B2143F4-969F-4364-8F5F-9250FFAA7601}"/>
    <hyperlink ref="D151" r:id="rId137" display="https://www.dictionary.com/browse/detente?s=t" xr:uid="{BBC09108-1CFA-46D0-8AC9-0D305DC5988C}"/>
    <hyperlink ref="D150" r:id="rId138" display="https://www.dictionary.com/browse/detent?s=t" xr:uid="{013F4BC6-9BE4-4D5F-90C7-EDD04819D3DA}"/>
    <hyperlink ref="D291" r:id="rId139" display="https://www.dictionary.com/browse/vainglorious?s=t" xr:uid="{3E2C7531-79E6-4BBA-A40D-0E09CD466B21}"/>
    <hyperlink ref="D290" r:id="rId140" display="https://www.dictionary.com/browse/inglorious?s=t" xr:uid="{98B6F790-D13C-4393-B56B-7BB605C9B6C4}"/>
    <hyperlink ref="D114" r:id="rId141" display="https://www.dictionary.com/browse/confabulate?s=t" xr:uid="{EAB120C1-C0AD-4195-8D56-73111B22EF80}"/>
    <hyperlink ref="D115" r:id="rId142" display="https://www.dictionary.com/browse/fabulate?s=t" xr:uid="{5F32A3D3-97EA-4BC0-BA40-13E9950F22D9}"/>
    <hyperlink ref="D474" r:id="rId143" display="https://www.dictionary.com/browse/tope?s=t" xr:uid="{2C02ECF3-2EA7-412A-BD6D-CE0BA15DFB09}"/>
    <hyperlink ref="D475" r:id="rId144" display="https://www.dictionary.com/browse/trope?s=t" xr:uid="{7245E047-60A4-4FE4-8751-8C3CE35EE05F}"/>
    <hyperlink ref="D89" r:id="rId145" display="https://www.dictionary.com/browse/hassock?s=t" xr:uid="{18758768-928C-469E-8850-C63A57592BEE}"/>
    <hyperlink ref="D430" r:id="rId146" xr:uid="{67033907-04C8-4564-905A-DB1CA5E1C361}"/>
    <hyperlink ref="D431" r:id="rId147" xr:uid="{CEF7BF13-F811-4F86-8243-11F8F3845CD1}"/>
    <hyperlink ref="D122" r:id="rId148" display="https://www.dictionary.com/browse/crenellated?s=t" xr:uid="{401578EF-EBC3-490B-A93F-F45E72D1FA2B}"/>
    <hyperlink ref="D123" r:id="rId149" display="https://www.merriam-webster.com/dictionary/tessellate" xr:uid="{55A2E78C-28D6-4C8D-A3D7-FE2A1BCE6F1D}"/>
    <hyperlink ref="D2" r:id="rId150" display="https://www.dictionary.com/browse/abjure?s=t" xr:uid="{E74A96A7-57C1-4FA5-94E9-0033DA0DBBB4}"/>
    <hyperlink ref="D3" r:id="rId151" xr:uid="{F1665503-A852-4BE3-BC75-E3AA2D99FD0C}"/>
    <hyperlink ref="D168" r:id="rId152" xr:uid="{5078896A-BE93-4172-BC8E-CE6A9D75CDC8}"/>
    <hyperlink ref="D169" r:id="rId153" display="https://www.dictionary.com/browse/dyad?s=t" xr:uid="{8393A890-6BD5-45E6-9424-01081C81D350}"/>
    <hyperlink ref="D128" r:id="rId154" display="https://www.dictionary.com/browse/daunt?s=t" xr:uid="{E3800369-2903-4F60-B004-9755353D8BC0}"/>
    <hyperlink ref="D129" r:id="rId155" display="https://www.dictionary.com/browse/vaunt?s=t" xr:uid="{DD24C926-4A10-4303-B2AD-5C16863A1F7B}"/>
    <hyperlink ref="D20" r:id="rId156" display="https://www.dictionary.com/browse/ai?s=t" xr:uid="{C3D51194-6CF3-485A-BBAA-34E6EDC4FF00}"/>
    <hyperlink ref="D21" r:id="rId157" xr:uid="{B16C34C9-8846-4F47-889B-2B924104CF5E}"/>
    <hyperlink ref="D203" r:id="rId158" display="https://www.dictionary.com/browse/euthenics?s=t" xr:uid="{16621469-9078-4863-9692-271AC717E121}"/>
    <hyperlink ref="D202" r:id="rId159" xr:uid="{4BC563FC-6C83-42E0-9349-A876E1867071}"/>
    <hyperlink ref="D103" r:id="rId160" xr:uid="{C71FA341-A190-4065-923E-FE77D707DD9B}"/>
    <hyperlink ref="D102" r:id="rId161" xr:uid="{A0760499-2471-4CBA-B240-AAB02E911F96}"/>
    <hyperlink ref="D422" r:id="rId162" xr:uid="{115210F5-288F-4C91-8F3D-824126B44975}"/>
    <hyperlink ref="D423" r:id="rId163" xr:uid="{F48EAC96-9A7C-4F39-999B-4ED70D2FAAD7}"/>
    <hyperlink ref="D174" r:id="rId164" display="https://www.dictionary.com/browse/embrocate?s=t" xr:uid="{DB021CEF-2A11-4574-A8D9-47210C6F71B2}"/>
    <hyperlink ref="D175" r:id="rId165" xr:uid="{AFB6A933-C7D9-43E7-9D1D-2C9571470ABE}"/>
    <hyperlink ref="D148" r:id="rId166" display="https://www.dictionary.com/browse/demarche?s=ts" xr:uid="{153493B0-DE5A-4C1A-B145-9E14D7D42672}"/>
    <hyperlink ref="D149" r:id="rId167" xr:uid="{98D54B7B-B43C-4EDF-AB3A-129648AD18B5}"/>
    <hyperlink ref="D454" r:id="rId168" xr:uid="{8DD97206-CB06-4CEB-B687-B248E0BD1F96}"/>
    <hyperlink ref="D455" r:id="rId169" xr:uid="{6798FA5C-FC67-47E6-8F65-EDC93BC42BBC}"/>
    <hyperlink ref="D195" r:id="rId170" display="https://www.dictionary.com/browse/eschew?s=t" xr:uid="{0514B80A-F298-450F-ADF7-B474A010DA64}"/>
    <hyperlink ref="D194" r:id="rId171" display="https://www.dictionary.com/browse/escheat?s=t" xr:uid="{88735C79-79A3-424F-8888-A12D46F47E53}"/>
    <hyperlink ref="D33" r:id="rId172" xr:uid="{3E2B6ECF-85DB-4419-A864-A2E11362DBC5}"/>
    <hyperlink ref="D32" r:id="rId173" xr:uid="{0A89B27B-03BC-4C3D-AE48-FAFBCB09A5F4}"/>
    <hyperlink ref="D8" r:id="rId174" display="https://www.dictionary.com/browse/adagio?s=t" xr:uid="{16A05F6F-A039-4D6F-9AE3-D297770ACEBE}"/>
    <hyperlink ref="D9" r:id="rId175" xr:uid="{D3726AE7-5EE7-4459-80EE-83E88D4B5C6B}"/>
    <hyperlink ref="D165" r:id="rId176" xr:uid="{E9C76898-A3C7-4B67-BD82-319F98028CA1}"/>
    <hyperlink ref="D164" r:id="rId177" xr:uid="{664094FC-CCAD-4979-B273-141FDAA20ADC}"/>
    <hyperlink ref="D254" r:id="rId178" display="https://www.dictionary.com/browse/gaw?s=t" xr:uid="{2301C805-208E-4953-AE9C-8EA3A323A2F5}"/>
    <hyperlink ref="D255" r:id="rId179" xr:uid="{B56C27D2-222C-4FB1-95D2-3F711A1223C7}"/>
    <hyperlink ref="D324" r:id="rId180" display="https://www.dictionary.com/browse/loath?s=t" xr:uid="{6B2E4BDA-0933-418C-ABFB-C32BABC171FF}"/>
    <hyperlink ref="D325" r:id="rId181" xr:uid="{86D28D57-A4AC-4E9C-87E0-D63015CF7EDD}"/>
    <hyperlink ref="D427" r:id="rId182" display="https://www.dictionary.com/browse/vapid?s=t" xr:uid="{E3C8575F-7E95-47E5-AFD5-5B78906C6368}"/>
    <hyperlink ref="D426" r:id="rId183" display="https://www.dictionary.com/browse/sapid?s=t" xr:uid="{AA612004-AB15-4097-9EFA-6D21DDA78973}"/>
    <hyperlink ref="D348" r:id="rId184" xr:uid="{9F54DD7D-2767-4217-B836-73454411B570}"/>
    <hyperlink ref="D231" r:id="rId185" xr:uid="{B985C836-7F9D-4641-B1E7-D4D23A8DE264}"/>
    <hyperlink ref="D496" r:id="rId186" xr:uid="{893D8FF0-DEB6-449C-88C7-FFA69BA4CC2A}"/>
    <hyperlink ref="D212" r:id="rId187" xr:uid="{BF6EA596-9B5C-4362-91D9-965AC806C6C6}"/>
    <hyperlink ref="D213" r:id="rId188" display="https://www.dictionary.com/browse/expeditious?s=t" xr:uid="{BA16391C-E564-4C5F-929C-4F95796BF142}"/>
    <hyperlink ref="D72" r:id="rId189" xr:uid="{8B6756EF-D988-4DE5-B7EE-77BF7A395D22}"/>
    <hyperlink ref="D73" r:id="rId190" display="https://www.dictionary.com/browse/buskin?s=t" xr:uid="{66F6B61C-1BD8-4B14-897B-D42B34FEF672}"/>
    <hyperlink ref="D319" r:id="rId191" display="https://www.dictionary.com/browse/limpid?s=t" xr:uid="{C9D572BB-631B-4642-B4C3-5612A7893C9B}"/>
    <hyperlink ref="D318" r:id="rId192" display="https://www.dictionary.com/browse/limpet?s=t" xr:uid="{CB5FC9DD-51F1-41CE-9ABB-09F38B87624E}"/>
    <hyperlink ref="D352" r:id="rId193" display="https://www.dictionary.com/browse/obloquy?s=t" xr:uid="{4CAFBC9A-9ACA-4C9B-839C-7D6FF3F66950}"/>
    <hyperlink ref="D353" r:id="rId194" display="https://www.dictionary.com/browse/obsequy?s=t" xr:uid="{9CE6A62D-4C3A-421A-9DC3-5287C5FB9300}"/>
    <hyperlink ref="D260" r:id="rId195" xr:uid="{0C97B3D3-3690-4AF4-B181-8FA9700B2AFE}"/>
    <hyperlink ref="D261" r:id="rId196" display="https://www.dictionary.com/browse/scabrous?s=t" xr:uid="{FB742F6B-7937-4A47-B528-0B8D34CA20DE}"/>
    <hyperlink ref="D412" r:id="rId197" xr:uid="{716A2E05-CA99-4309-922E-046B101BF1B9}"/>
    <hyperlink ref="D49" r:id="rId198" display="https://www.dictionary.com/browse/austral?s=t" xr:uid="{2F8E7072-2462-41BC-97C4-5760877125CF}"/>
    <hyperlink ref="D48" r:id="rId199" display="https://www.dictionary.com/browse/auroral?s=t" xr:uid="{E3D1902E-46B1-4FF0-BA85-18A7D312CB1F}"/>
    <hyperlink ref="D230" r:id="rId200" xr:uid="{9933DDEA-0144-4488-8B50-F549697D44A8}"/>
    <hyperlink ref="D402" r:id="rId201" display="https://www.dictionary.com/browse/purlieu?s=t" xr:uid="{5899ED56-27FD-4885-B4E9-8FF1BBAE12A4}"/>
    <hyperlink ref="D403" r:id="rId202" display="https://www.dictionary.com/browse/purview?s=t" xr:uid="{899DBA46-8FB5-464A-9B28-D4CE36E242B0}"/>
    <hyperlink ref="D34" r:id="rId203" display="https://www.merriam-webster.com/dictionary/argosy" xr:uid="{9A3A1715-0B37-4D40-A9CE-3697C9C0A9A3}"/>
    <hyperlink ref="D178" r:id="rId204" xr:uid="{37AD3303-32F1-4366-B5C3-C336908D3D73}"/>
    <hyperlink ref="D179" r:id="rId205" xr:uid="{0CB70F16-E40C-4ED3-8F96-4B2D91D9B6E0}"/>
    <hyperlink ref="D84" r:id="rId206" xr:uid="{78CB9FE4-5918-4BA3-AF6D-BB94A2AFF798}"/>
    <hyperlink ref="D85" r:id="rId207" display="https://www.dictionary.com/browse/capricious?s=t" xr:uid="{5979D689-9E59-4069-845C-CB4A14D89250}"/>
    <hyperlink ref="D111" r:id="rId208" xr:uid="{0BB9371D-47C6-4729-A9F0-DE2E524B3735}"/>
    <hyperlink ref="D110" r:id="rId209" display="https://www.dictionary.com/browse/conation?s=t" xr:uid="{578FB595-C35A-469F-B17C-1AE4C868CD1A}"/>
    <hyperlink ref="D235" r:id="rId210" display="https://www.dictionary.com/browse/mettle?s=t" xr:uid="{C7929ECC-956D-4177-83D7-351DD450D3A3}"/>
    <hyperlink ref="D485" r:id="rId211" display="https://www.dictionary.com/browse/venial?s=t" xr:uid="{4CADE30D-9B69-4F43-A269-2DCFBA371218}"/>
    <hyperlink ref="D484" r:id="rId212" xr:uid="{3DE08CA0-B190-4739-BF67-584E946A743C}"/>
    <hyperlink ref="D417" r:id="rId213" display="https://www.dictionary.com/browse/reticule?s=t" xr:uid="{421BC4EF-5300-4193-A876-6F41DD0012BA}"/>
    <hyperlink ref="D60" r:id="rId214" display="https://www.dictionary.com/browse/baleful?s=t" xr:uid="{40E82789-10CE-4195-A0CC-76B158DE85E1}"/>
    <hyperlink ref="D61" r:id="rId215" display="https://www.dictionary.com/browse/baneful?s=t" xr:uid="{066BEB4C-A130-4EB7-B4BA-B259873451AC}"/>
    <hyperlink ref="D172" r:id="rId216" xr:uid="{6260D2FD-7236-4D04-86E2-3FB07B13CB2E}"/>
    <hyperlink ref="D173" r:id="rId217" display="https://www.dictionary.com/browse/eland?s=t" xr:uid="{559BDED9-3232-424A-A7A9-77A63AC29090}"/>
    <hyperlink ref="D137" r:id="rId218" xr:uid="{E2968384-9838-43BC-9B1F-865B7E95AD8F}"/>
    <hyperlink ref="D16" r:id="rId219" display="https://www.dictionary.com/browse/afferent?s=t" xr:uid="{F87153D2-D2A1-40C7-BB8D-7A9437FCECAC}"/>
    <hyperlink ref="D17" r:id="rId220" xr:uid="{BA13832B-9383-4B7C-A1E7-49E477AF97DF}"/>
    <hyperlink ref="D381" r:id="rId221" xr:uid="{F35830F4-7180-402E-8EE8-BAEC677D704A}"/>
    <hyperlink ref="D380" r:id="rId222" xr:uid="{277A2CE3-EE37-48CF-AEDB-9C89F219DDF4}"/>
    <hyperlink ref="D396" r:id="rId223" display="https://www.merriam-webster.com/dictionary/prevenance?src=search-dict-hed" xr:uid="{77F2FF23-D75E-4F3F-8AD8-F2B685554FBD}"/>
    <hyperlink ref="D397" r:id="rId224" display="https://www.dictionary.com/browse/provenance?s=t" xr:uid="{9B71F5C2-ED0C-4618-AA85-E8C1DAF0526F}"/>
    <hyperlink ref="D322" r:id="rId225" display="https://www.dictionary.com/browse/litany?s=t" xr:uid="{926D274E-3907-478E-A315-AF8CB5FDC8D2}"/>
    <hyperlink ref="D323" r:id="rId226" xr:uid="{98A2899A-E9EE-473B-A28E-F77D024094BB}"/>
    <hyperlink ref="D196" r:id="rId227" display="https://www.dictionary.com/browse/esculent?s=t" xr:uid="{1C8D95CF-106D-4A86-80BA-86393974B3FA}"/>
    <hyperlink ref="D197" r:id="rId228" display="https://www.dictionary.com/browse/esurient?s=t" xr:uid="{A4633713-B4B2-47EA-9AE4-017D305606BC}"/>
    <hyperlink ref="D265" r:id="rId229" xr:uid="{0C68D4A6-E0F6-496F-B8F4-6CC19C8E8E3E}"/>
    <hyperlink ref="D264" r:id="rId230" display="https://www.dictionary.com/browse/grist?s=t" xr:uid="{943BA627-667B-486C-9C77-7578482E5FC3}"/>
    <hyperlink ref="D191" r:id="rId231" display="https://www.dictionary.com/browse/sepulchral?s=t" xr:uid="{9C7C72D9-4B86-40CE-8325-AF72C1F24216}"/>
    <hyperlink ref="D190" r:id="rId232" xr:uid="{5CA4E926-781E-4739-8971-A945105D8C8E}"/>
    <hyperlink ref="D458" r:id="rId233" xr:uid="{4D1BD17A-E56B-4767-9A0A-93028553D7A2}"/>
    <hyperlink ref="D459" r:id="rId234" xr:uid="{D9C6B6DB-2CCC-44BE-A9FC-A185F5081682}"/>
    <hyperlink ref="D360" r:id="rId235" display="https://www.dictionary.com/browse/ontogeny?s=t" xr:uid="{38AFD36C-06A0-4C50-A87E-E300FFE77EB9}"/>
    <hyperlink ref="D361" r:id="rId236" xr:uid="{AEE5CAE8-74B8-43C4-B2C8-0DC1FA77BD4C}"/>
    <hyperlink ref="D19" r:id="rId237" xr:uid="{720CF712-537A-493B-BC14-50F59C335436}"/>
    <hyperlink ref="D18" r:id="rId238" display="https://www.dictionary.com/browse/agog?s=t" xr:uid="{6CA97D41-01F4-424D-8ECB-E80D50F6D056}"/>
    <hyperlink ref="D451" r:id="rId239" display="https://www.dictionary.com/browse/sloe-eyed?s=ts" xr:uid="{DEE8FF2D-73CB-4E8F-8948-732823530A4E}"/>
    <hyperlink ref="D450" r:id="rId240" xr:uid="{3F6348B4-5190-4DC3-9CB6-46DEB856A956}"/>
    <hyperlink ref="D390" r:id="rId241" xr:uid="{75D8B5C8-4D52-4356-B365-73DF845944B7}"/>
    <hyperlink ref="D391" r:id="rId242" display="https://www.dictionary.com/browse/polity?s=t" xr:uid="{17EEACB0-DDF2-4CB5-8901-616DAEABBEC0}"/>
    <hyperlink ref="D468" r:id="rId243" xr:uid="{9842EA8F-EB6B-4F8B-978E-9468248B541A}"/>
    <hyperlink ref="D469" r:id="rId244" xr:uid="{1C71CC2D-91A0-49B1-ADF9-D2445515575E}"/>
    <hyperlink ref="D499" r:id="rId245" xr:uid="{6DF85753-4869-4D6F-BA82-A1EF6A5FFDB3}"/>
    <hyperlink ref="D498" r:id="rId246" xr:uid="{E309492E-9701-41BB-84DA-1AE7B1C2735F}"/>
    <hyperlink ref="D399" r:id="rId247" xr:uid="{103A4EAA-B05C-4078-9FF7-0D736757C136}"/>
    <hyperlink ref="D398" r:id="rId248" xr:uid="{47C6AD00-0D81-488D-A1A9-2CDA69D2224A}"/>
    <hyperlink ref="D272" r:id="rId249" xr:uid="{958C3747-C644-41B1-93F7-70F5EB58C22E}"/>
    <hyperlink ref="D273" r:id="rId250" xr:uid="{E3E8790B-C290-412B-8DE0-CB72151AC027}"/>
    <hyperlink ref="D207" r:id="rId251" display="https://www.dictionary.com/browse/overt?s=t" xr:uid="{6D6B79AB-A84C-4C05-835D-BBE3C99EA8FC}"/>
    <hyperlink ref="D206" r:id="rId252" display="https://www.dictionary.com/browse/evert?s=t" xr:uid="{3D194D53-4BA0-43A0-9F8C-C180037935F0}"/>
    <hyperlink ref="D200" r:id="rId253" xr:uid="{67FDF572-C2D7-4FC7-B1B3-37A6ACA26F24}"/>
    <hyperlink ref="D189" r:id="rId254" xr:uid="{85768FF5-8C22-40BB-9852-D47617B0FEC1}"/>
    <hyperlink ref="D188" r:id="rId255" xr:uid="{D16AFBD1-FE0B-4E7D-8A98-F588BDB4EEF2}"/>
    <hyperlink ref="D109" r:id="rId256" xr:uid="{CD6A78B8-CDC0-45EE-BA5D-34322DC4767A}"/>
    <hyperlink ref="D185" r:id="rId257" display="https://www.dictionary.com/browse/fusillade?s=t" xr:uid="{074BBD09-2990-4F76-86C8-1298195719F0}"/>
    <hyperlink ref="D184" r:id="rId258" xr:uid="{1E77CC2F-0F12-41EB-84BF-EBFDFCD6AC6C}"/>
    <hyperlink ref="D285" r:id="rId259" display="https://www.dictionary.com/browse/imposture?s=t" xr:uid="{B6CD0F59-7F2F-4A67-B05D-B2B0AED1B608}"/>
    <hyperlink ref="D354" r:id="rId260" display="https://www.dictionary.com/browse/ogee?s=t" xr:uid="{D5E2DACB-9A3C-4058-B044-62C524D7AE3E}"/>
    <hyperlink ref="D355" r:id="rId261" xr:uid="{3B8BCF45-47D6-4DEF-A630-6355CDAA4F0F}"/>
    <hyperlink ref="D335" r:id="rId262" xr:uid="{D4C28E27-404B-480B-BF86-536FA3230E22}"/>
    <hyperlink ref="D334" r:id="rId263" display="https://www.dictionary.com/browse/militate?s=t" xr:uid="{A490FD7A-9FDC-4A4F-ADDD-3BB019823AB5}"/>
    <hyperlink ref="D153" r:id="rId264" display="https://www.dictionary.com/browse/lemma?s=t" xr:uid="{9E5E0F51-AEF2-419B-BB1F-5405380BF280}"/>
    <hyperlink ref="D152" r:id="rId265" display="https://www.dictionary.com/browse/dilemma?s=t" xr:uid="{963EF0A7-407C-4308-9741-E7F18A7773E5}"/>
    <hyperlink ref="D107" r:id="rId266" xr:uid="{1FFE8A65-E0A6-4044-84BA-891592538988}"/>
    <hyperlink ref="D106" r:id="rId267" display="https://www.dictionary.com/browse/col?s=t" xr:uid="{704FF899-B15B-4A80-8F96-E8DB68D3B917}"/>
    <hyperlink ref="D242" r:id="rId268" display="https://www.dictionary.com/browse/fortuitous?s=t" xr:uid="{28C80812-E571-433F-B7B0-F09D3991AFF7}"/>
    <hyperlink ref="D27" r:id="rId269" xr:uid="{C779A1EF-A3A4-4B0F-8944-AFCED0A3F1CC}"/>
    <hyperlink ref="D487" r:id="rId270" xr:uid="{574E9FA1-21C6-4ECC-9A49-FFC797096EE2}"/>
    <hyperlink ref="D486" r:id="rId271" xr:uid="{0C377C87-B11D-46EE-A1FB-9CA0BAD30AA3}"/>
    <hyperlink ref="D292" r:id="rId272" display="https://www.dictionary.com/browse/iniquity?s=t" xr:uid="{3ABE327B-46E1-48C2-B8DE-2593A9672FD6}"/>
    <hyperlink ref="D293" r:id="rId273" xr:uid="{A15B9C26-7D1E-40E5-AD56-820831842EF9}"/>
    <hyperlink ref="D327" r:id="rId274" xr:uid="{7E39C279-9101-4E47-BDAD-B5F69B9F5C09}"/>
    <hyperlink ref="D416" r:id="rId275" xr:uid="{094C1F94-7A0C-445C-9988-C33BBAFC2A98}"/>
    <hyperlink ref="D104" r:id="rId276" xr:uid="{A2F99A2A-0C61-43A1-A467-2E4F790131F3}"/>
    <hyperlink ref="D142" r:id="rId277" xr:uid="{5788222B-A10E-434F-AF2B-906BC6F13DC2}"/>
    <hyperlink ref="D14" r:id="rId278" display="https://www.dictionary.com/browse/affable?s=t" xr:uid="{E05BF228-593A-476E-90DA-522DDC4E3E12}"/>
    <hyperlink ref="D15" r:id="rId279" display="https://www.dictionary.com/browse/effable?s=t" xr:uid="{FA162111-D405-456D-B6DA-5913798283EE}"/>
    <hyperlink ref="D198" r:id="rId280" display="https://www.dictionary.com/browse/esoteric?s=t" xr:uid="{EBA3C673-4A8A-4A11-8CD7-A0451DD15F30}"/>
    <hyperlink ref="D199" r:id="rId281" display="https://www.dictionary.com/browse/exoteric?s=t" xr:uid="{4EAC49C2-4175-406E-A167-6066C6907702}"/>
    <hyperlink ref="D330" r:id="rId282" xr:uid="{A72A075A-BF63-44F8-8DDA-D2879F6114F8}"/>
    <hyperlink ref="D331" r:id="rId283" xr:uid="{FB36BA66-E524-4B7E-A3D7-43B06EA6D880}"/>
    <hyperlink ref="D376" r:id="rId284" display="https://www.dictionary.com/browse/perspicacious?s=t" xr:uid="{8BD0251E-2FF1-4D1B-A1AA-39295D2EF01F}"/>
    <hyperlink ref="D377" r:id="rId285" xr:uid="{39F0FA91-EF11-4FF6-9874-9111A51679AE}"/>
    <hyperlink ref="D393" r:id="rId286" xr:uid="{4337F88C-F142-4B32-A57F-AD8C61E79EC6}"/>
    <hyperlink ref="D392" r:id="rId287" xr:uid="{07B6A5CF-8ADE-4186-B028-FD1B98282FFB}"/>
    <hyperlink ref="D489" r:id="rId288" display="https://www.dictionary.com/browse/virga?s=t" xr:uid="{D490F834-52AD-44A0-9971-9892D5824A6E}"/>
    <hyperlink ref="D488" r:id="rId289" display="https://www.dictionary.com/browse/virago?s=t" xr:uid="{8F7517D9-7B70-4660-BEFC-25296CEEA335}"/>
    <hyperlink ref="D105" r:id="rId290" xr:uid="{3DD9D99B-CAB7-485B-B91B-4C76830E7FA0}"/>
    <hyperlink ref="D192" r:id="rId291" display="https://www.dictionary.com/browse/eschatology?s=t" xr:uid="{10B285FB-E43D-4BFD-97C1-B249F43BE95C}"/>
    <hyperlink ref="D193" r:id="rId292" display="https://www.dictionary.com/browse/scatology?s=t" xr:uid="{B2002A7B-7299-42AA-8092-4E170DFF7EA0}"/>
    <hyperlink ref="D68" r:id="rId293" xr:uid="{3EE0BEA0-BE8A-4499-B783-3EDCFC399258}"/>
    <hyperlink ref="D69" r:id="rId294" xr:uid="{6FD17D3B-CB7D-4F28-BCD9-760E1C7D1851}"/>
    <hyperlink ref="D42" r:id="rId295" display="https://www.dictionary.com/browse/asperity?s=t" xr:uid="{C3D848F5-4CFE-4B74-83D2-F2E52AEE20C1}"/>
    <hyperlink ref="D43" r:id="rId296" display="https://www.dictionary.com/browse/asperse?s=t" xr:uid="{F0E452D7-B20E-4E6E-8458-C78230B84B76}"/>
    <hyperlink ref="D227" r:id="rId297" xr:uid="{FB338D70-1F07-4E53-B682-338FD722FEB3}"/>
    <hyperlink ref="D226" r:id="rId298" xr:uid="{E58C155A-B082-4014-8197-DA8589FCF87E}"/>
    <hyperlink ref="D38" r:id="rId299" xr:uid="{E01AD1DC-7DE2-4FA1-BCA3-35868076B04C}"/>
    <hyperlink ref="D39" r:id="rId300" xr:uid="{AA95A7A1-F922-43F4-9870-78653259B606}"/>
    <hyperlink ref="D208" r:id="rId301" display="https://www.dictionary.com/browse/exculpate?s=t" xr:uid="{67786B53-6E7D-4E5C-9C18-0049E14538DF}"/>
    <hyperlink ref="D183" r:id="rId302" xr:uid="{BE6CA21D-3C0E-4856-9086-23910339CA06}"/>
    <hyperlink ref="D182" r:id="rId303" xr:uid="{07659128-ABD6-4969-851F-ACA82767183F}"/>
    <hyperlink ref="D36" r:id="rId304" display="https://www.dictionary.com/browse/arrant?s=t" xr:uid="{4C8D0C31-FD81-4E0D-A370-AFF0B16C7714}"/>
    <hyperlink ref="D346" r:id="rId305" xr:uid="{B6351CBB-A3C8-496B-ABE6-A5C61FC9991A}"/>
    <hyperlink ref="D463" r:id="rId306" xr:uid="{B7DAEB24-91B1-4C79-86FC-925124E5C308}"/>
    <hyperlink ref="D113" r:id="rId307" xr:uid="{2AC816CC-9408-4A9B-9AD7-79F0FF6C2D81}"/>
    <hyperlink ref="D328" r:id="rId308" xr:uid="{B1E38C9B-E0F4-46A9-AF89-AAA6E8C6CB3A}"/>
    <hyperlink ref="D126" r:id="rId309" display="https://www.dictionary.com/browse/dado?s=t" xr:uid="{FDF62608-36BC-4466-8053-FDC29577E9E8}"/>
    <hyperlink ref="D440" r:id="rId310" display="https://www.dictionary.com/browse/seamy?s=t" xr:uid="{2EDE5FAE-3E06-42D1-84A9-942DC53898EE}"/>
    <hyperlink ref="D441" r:id="rId311" xr:uid="{6B6E5079-1EE9-4930-9FD0-CFD648F46E4E}"/>
    <hyperlink ref="D37" r:id="rId312" xr:uid="{F4CE7C70-1AA9-4315-9E63-F2A79C7B07A2}"/>
    <hyperlink ref="D347" r:id="rId313" xr:uid="{79ECA1FC-4CF3-43DB-8F3A-0AB585474976}"/>
    <hyperlink ref="D112" r:id="rId314" display="https://www.dictionary.com/browse/condign?s=t" xr:uid="{36E8CFD6-8E36-433F-8AE1-9D492A28CBA6}"/>
    <hyperlink ref="D494" r:id="rId315" xr:uid="{824D8789-809B-4546-8182-9661B128C92C}"/>
    <hyperlink ref="D495" r:id="rId316" xr:uid="{E6BCC292-548D-4AE6-92A0-877BC177CC79}"/>
    <hyperlink ref="D154" r:id="rId317" xr:uid="{1D825A08-10DB-4578-A1F9-70E00DABF1E8}"/>
    <hyperlink ref="D155" r:id="rId318" xr:uid="{3F16E23C-0225-4778-ABF3-2D0769269F67}"/>
    <hyperlink ref="D143" r:id="rId319" xr:uid="{7531D1F2-014D-433C-9693-7A1F2F286A1C}"/>
    <hyperlink ref="D329" r:id="rId320" xr:uid="{0B03C020-6ED1-4CF0-9190-F9D0416F26DF}"/>
    <hyperlink ref="D283" r:id="rId321" xr:uid="{20A9C6F9-745D-44E1-AE80-70D56AB6F319}"/>
    <hyperlink ref="D387" r:id="rId322" xr:uid="{4AF50CDD-0E81-44B3-92DA-3541E45EA25C}"/>
    <hyperlink ref="D386" r:id="rId323" xr:uid="{4349CB1F-52DD-4541-AD88-01029B6A3195}"/>
    <hyperlink ref="D424" r:id="rId324" xr:uid="{C1A8D863-E3F3-45A3-9C1A-E1D6079DA8B8}"/>
    <hyperlink ref="D425" r:id="rId325" xr:uid="{BB6D0BBD-65D4-4F0A-8097-C8AE638F7874}"/>
    <hyperlink ref="D306" r:id="rId326" xr:uid="{12696233-49FC-499A-9273-CBA69580B5F5}"/>
    <hyperlink ref="D93" r:id="rId327" xr:uid="{A963B79C-30A3-4074-843D-B0C9B1C9A366}"/>
    <hyperlink ref="D462" r:id="rId328" xr:uid="{583B0D49-8E18-4CB9-9E5C-764D55EADF5F}"/>
    <hyperlink ref="D121" r:id="rId329" xr:uid="{1680915E-526C-4073-89EC-AB643EF2F75D}"/>
    <hyperlink ref="D120" r:id="rId330" xr:uid="{757FD8CD-C581-43C8-9D4D-156879561CA7}"/>
    <hyperlink ref="D167" r:id="rId331" xr:uid="{E8991A94-1176-4F17-8A4B-1CABA0B79BB0}"/>
    <hyperlink ref="D166" r:id="rId332" xr:uid="{2F516F5D-A7E7-47D3-8EFC-0BCF036FF657}"/>
    <hyperlink ref="D307" r:id="rId333" xr:uid="{D7B69B32-510F-4F3D-BC46-305C6B239F37}"/>
    <hyperlink ref="D445" r:id="rId334" display="https://www.dictionary.com/browse/stere?s=t" xr:uid="{38A59096-7F0B-41B6-A981-C2D9148377E4}"/>
    <hyperlink ref="D310" r:id="rId335" xr:uid="{73F37013-35B2-41DC-BCF6-0791A3A3DDA9}"/>
    <hyperlink ref="D311" r:id="rId336" display="https://www.dictionary.com/browse/longueur?s=t" xr:uid="{8E2A883C-074D-43DA-B08D-A2BDBE602750}"/>
    <hyperlink ref="D40" r:id="rId337" xr:uid="{0DB07D2C-374D-44CA-AB94-56CEB2C49452}"/>
    <hyperlink ref="D240" r:id="rId338" xr:uid="{E80E2D9B-A646-4A3E-891B-2EF40C604BCD}"/>
    <hyperlink ref="D241" r:id="rId339" display="https://www.dictionary.com/browse/formication?s=t" xr:uid="{D3A68EED-158B-48B3-9CF9-35F68F567EA9}"/>
    <hyperlink ref="D308" r:id="rId340" xr:uid="{E81B0910-6B9C-4FF7-8573-15B2B1D038AF}"/>
    <hyperlink ref="D124" r:id="rId341" display="https://www.dictionary.com/browse/cull?s=t" xr:uid="{226D6711-38B9-4FC7-89B2-2D8F0F3529C9}"/>
    <hyperlink ref="D125" r:id="rId342" xr:uid="{27BCE469-EE17-4565-B4E5-A1BBCF7A5DC6}"/>
    <hyperlink ref="D233" r:id="rId343" display="https://www.dictionary.com/browse/foment?s=t" xr:uid="{2A128700-D3D0-4967-BF9B-95724D6F1FD3}"/>
    <hyperlink ref="D244" r:id="rId344" xr:uid="{0887DD6F-2D51-4172-B0CE-B0139CCF9EAC}"/>
    <hyperlink ref="D245" r:id="rId345" display="https://www.dictionary.com/browse/untoward?s=t" xr:uid="{22A0C960-9209-44B6-AC84-178178A7832C}"/>
    <hyperlink ref="D332" r:id="rId346" xr:uid="{5DB588AD-A6E2-49C8-A3BE-B9C75E662FBE}"/>
    <hyperlink ref="D333" r:id="rId347" display="https://www.dictionary.com/browse/mastic?s=t" xr:uid="{B25F059E-115E-43CC-9E75-273817A5A69A}"/>
    <hyperlink ref="D367" r:id="rId348" xr:uid="{F6DAC444-721F-4B9B-A590-34523691BE33}"/>
    <hyperlink ref="D432" r:id="rId349" xr:uid="{EFF5F941-BABF-4BDD-AE15-9970DDF632DB}"/>
    <hyperlink ref="D433" r:id="rId350" xr:uid="{9B4F1DBB-B53F-484A-AAB4-8718C7CF3A65}"/>
    <hyperlink ref="D108" r:id="rId351" xr:uid="{A529F8E3-0420-4C2D-BFC2-C726550845C4}"/>
    <hyperlink ref="D379" r:id="rId352" xr:uid="{E4F34E06-0CA8-43F3-919B-ABBF997A4512}"/>
    <hyperlink ref="D378" r:id="rId353" xr:uid="{CA10BA77-16B7-4030-B448-5A32EDA6FC97}"/>
    <hyperlink ref="D434" r:id="rId354" xr:uid="{5FB81589-48F7-4963-9349-9CB2679C65F1}"/>
    <hyperlink ref="D435" r:id="rId355" xr:uid="{F451AA7A-14BF-47A4-B6A8-3A4F51FE40C3}"/>
    <hyperlink ref="D447" r:id="rId356" xr:uid="{4BCD1BBD-97D3-45E2-9C02-7D0463EA54C4}"/>
    <hyperlink ref="D446" r:id="rId357" xr:uid="{E7B4CF89-18DE-4DC7-8E20-31040B7FCB31}"/>
    <hyperlink ref="D141" r:id="rId358" xr:uid="{5F472204-E8DF-4CE4-8FB7-9DBAD219DF1E}"/>
    <hyperlink ref="D140" r:id="rId359" xr:uid="{78B5683D-E0B8-4035-84D9-41DC333FC0CC}"/>
    <hyperlink ref="D160" r:id="rId360" xr:uid="{5E07694A-FAB2-4E50-AF26-2D0F45811566}"/>
    <hyperlink ref="D161" r:id="rId361" xr:uid="{DEFEE6AF-72D2-4AA5-939E-BA632C0318FF}"/>
    <hyperlink ref="D62" r:id="rId362" display="https://www.dictionary.com/browse/bathos?s=t" xr:uid="{B5CB90E8-C8CC-48E6-B7D0-CE0FD90A9E50}"/>
    <hyperlink ref="D63" r:id="rId363" xr:uid="{92094AE5-D5B9-4663-AE9A-320223B04C1C}"/>
    <hyperlink ref="D444" r:id="rId364" xr:uid="{F65F6E88-95E7-4CD1-AD53-ACE3D4A07236}"/>
    <hyperlink ref="D55" r:id="rId365" xr:uid="{550E109A-B443-4259-8F65-D9E7952E6368}"/>
    <hyperlink ref="D54" r:id="rId366" xr:uid="{1D0EC495-A198-453A-B413-809AC6AC94B2}"/>
    <hyperlink ref="D493" r:id="rId367" xr:uid="{052D5873-EB63-4C91-923D-F3E0DBA89E00}"/>
    <hyperlink ref="D257" r:id="rId368" xr:uid="{E13EC275-A995-4BF1-B3C5-8C2D12A57C0D}"/>
    <hyperlink ref="D256" r:id="rId369" xr:uid="{657AE04D-CAEB-43DA-AD25-4B1691B3EC53}"/>
    <hyperlink ref="D158" r:id="rId370" display="https://www.dictionary.com/browse/diesis?s=t" xr:uid="{9DC84A77-7495-45C1-B725-4DF318FE3831}"/>
    <hyperlink ref="D159" r:id="rId371" xr:uid="{5596141E-31D1-4628-9919-EA3D7C6E3156}"/>
    <hyperlink ref="D186" r:id="rId372" display="https://www.dictionary.com/browse/ensconce?s=t" xr:uid="{521F33AE-CD86-4F99-A8EC-D0E308D3FFB3}"/>
    <hyperlink ref="D187" r:id="rId373" display="https://www.dictionary.com/browse/sconce?s=t" xr:uid="{A5A66C8F-19EF-4EB1-9AFF-AD03B9E4F38B}"/>
    <hyperlink ref="D375" r:id="rId374" display="https://www.dictionary.com/browse/peristyle?s=t" xr:uid="{74E028A8-9EE7-4B27-A35C-5E309FB38A3A}"/>
    <hyperlink ref="E374" r:id="rId375" location="art" xr:uid="{29BB67B5-72D6-4FC1-B547-B4AC1DBB0ECD}"/>
    <hyperlink ref="D374" r:id="rId376" xr:uid="{408B0ABB-BB8F-4369-87CE-84717B1B093C}"/>
    <hyperlink ref="D314" r:id="rId377" xr:uid="{A519B6FD-427D-4333-937E-D3956621F0F2}"/>
    <hyperlink ref="D315" r:id="rId378" xr:uid="{D65B044C-1A07-4CCF-AF37-56DCC426988D}"/>
    <hyperlink ref="D370" r:id="rId379" display="https://www.dictionary.com/browse/peremptory?s=t" xr:uid="{514D5DA0-CD25-46BF-A683-1AB6BF794A92}"/>
    <hyperlink ref="D371" r:id="rId380" xr:uid="{C6109D03-63F2-4E97-9209-2035640F138E}"/>
    <hyperlink ref="D201" r:id="rId381" xr:uid="{CB192319-F280-44DB-A5CA-231391AB9F0B}"/>
    <hyperlink ref="D492" r:id="rId382" xr:uid="{862DA288-ACFC-493A-801C-B1D24AFC3D57}"/>
    <hyperlink ref="D127" r:id="rId383" xr:uid="{5AA44219-4247-4ADE-B0B5-5E8957F83ACB}"/>
    <hyperlink ref="D144" r:id="rId384" xr:uid="{8D725BE2-7061-4C2F-BE04-025D4B55C547}"/>
    <hyperlink ref="D429" r:id="rId385" xr:uid="{05A67A9C-4FE5-4092-BB89-569A8E23F5A4}"/>
    <hyperlink ref="D428" r:id="rId386" xr:uid="{39BC136F-FA01-4C55-860E-8CBC89F88832}"/>
    <hyperlink ref="D457" r:id="rId387" xr:uid="{50D58BDC-54D5-4C5D-97E0-E175A6FAA1FD}"/>
    <hyperlink ref="D456" r:id="rId388" xr:uid="{FE7276A5-5FAE-4588-AF05-A9E149D8B66A}"/>
    <hyperlink ref="D41" r:id="rId389" xr:uid="{3753F910-9B9D-4261-8E8C-52A474421DD1}"/>
    <hyperlink ref="E333" r:id="rId390" xr:uid="{E576FACE-22A3-4F5A-A8B6-443258B5A43B}"/>
    <hyperlink ref="D365" r:id="rId391" display="https://www.dictionary.com/browse/parlous?s=t" xr:uid="{044F2DF9-B8BF-4B2E-96B7-9EA7D2168DEB}"/>
    <hyperlink ref="D364" r:id="rId392" xr:uid="{9CC1B5D4-3464-4D39-810D-BDF04FA4315F}"/>
    <hyperlink ref="D344" r:id="rId393" xr:uid="{BEBC75F8-4105-46B3-956A-86764358142B}"/>
    <hyperlink ref="D345" r:id="rId394" xr:uid="{02DA6F31-2099-4FD0-89B9-B058AFE16E0C}"/>
    <hyperlink ref="D262" r:id="rId395" xr:uid="{1C379A8E-4447-42A3-AD23-CDB24B13224E}"/>
    <hyperlink ref="D263" r:id="rId396" xr:uid="{CB9284CD-9EDA-4030-9DA8-586BF191DB7D}"/>
    <hyperlink ref="D453" r:id="rId397" xr:uid="{898DE37E-3E60-4528-9DC2-8C164BBA0B67}"/>
    <hyperlink ref="D452" r:id="rId398" xr:uid="{23C89386-4339-42BC-941E-065FC5958DB8}"/>
    <hyperlink ref="D497" r:id="rId399" xr:uid="{27E81C33-B994-45FD-9EDA-D4E9C07F80B6}"/>
    <hyperlink ref="E463" r:id="rId400" xr:uid="{2C9A37DA-0356-4A3E-B6C3-EE89A5007F5B}"/>
    <hyperlink ref="D88" r:id="rId401" xr:uid="{F7856078-6CF8-410A-8B51-4DB4286CF2FB}"/>
    <hyperlink ref="D229" r:id="rId402" display="https://www.dictionary.com/browse/ken?s=t" xr:uid="{74C27DB2-F1EF-424D-9227-B7321483D5BF}"/>
    <hyperlink ref="D228" r:id="rId403" xr:uid="{EA938D1B-58CC-4096-AA05-D1A777983E03}"/>
    <hyperlink ref="D238" r:id="rId404" xr:uid="{CF84D01A-9772-4086-8997-4ECB6A27C1F7}"/>
    <hyperlink ref="D239" r:id="rId405" xr:uid="{2B485E42-0AA1-419B-AB87-9B3953DCF2D0}"/>
    <hyperlink ref="D410" r:id="rId406" xr:uid="{7086DC32-8553-4AF3-85FA-954502984E41}"/>
    <hyperlink ref="D411" r:id="rId407" xr:uid="{38723360-FDAA-43D1-AF56-3F53CAC5DE12}"/>
    <hyperlink ref="D170" r:id="rId408" xr:uid="{887F9416-423B-4527-9F9B-ED4F5DE0C36E}"/>
    <hyperlink ref="D171" r:id="rId409" xr:uid="{69334503-D21B-418E-A8B8-371ED2868E11}"/>
    <hyperlink ref="D297" r:id="rId410" xr:uid="{077065E7-A026-4297-AB45-8031DA10B4CB}"/>
    <hyperlink ref="D296" r:id="rId411" xr:uid="{EC0A4B8C-AFFA-4168-A199-4C48B9E34FB6}"/>
    <hyperlink ref="D358" r:id="rId412" xr:uid="{D21DF814-61D3-4EA8-B254-0351E03213AD}"/>
    <hyperlink ref="D359" r:id="rId413" xr:uid="{08DBD03F-E5A2-4A96-884E-FDD00A773BCC}"/>
    <hyperlink ref="E59" r:id="rId414" xr:uid="{1D5FA998-6C21-46DE-8D51-0BA9CBCE6D8B}"/>
    <hyperlink ref="E150" r:id="rId415" xr:uid="{9BF86AE6-2B6D-4AA2-B8BA-07966B52AA4E}"/>
    <hyperlink ref="D74" r:id="rId416" display="https://www.dictionary.com/browse/boor?s=t" xr:uid="{E72AD17B-8D8A-47E1-934D-E6A781FFC392}"/>
    <hyperlink ref="D75" r:id="rId417" xr:uid="{B4095490-6EE0-4496-9AEB-F775B6CE3927}"/>
    <hyperlink ref="D94" r:id="rId418" display="https://www.dictionary.com/browse/chary?s=t" xr:uid="{46A5E0D8-443F-481A-9714-DAD3AE7F9D55}"/>
    <hyperlink ref="D95" r:id="rId419" xr:uid="{2E633407-0D5F-42F6-A206-840E91178611}"/>
    <hyperlink ref="D236" r:id="rId420" display="https://www.dictionary.com/browse/flocculent?s=t" xr:uid="{EA0E0D81-647B-4FF2-961E-2A88B82EB228}"/>
    <hyperlink ref="D237" r:id="rId421" xr:uid="{61FC3923-F4BA-46F5-8AF9-978BD36183BB}"/>
    <hyperlink ref="D30" r:id="rId422" display="https://www.dictionary.com/browse/annotation?s=t" xr:uid="{3B3EA912-F9CB-4618-B33E-EF21C0E41FAA}"/>
    <hyperlink ref="D31" r:id="rId423" xr:uid="{775AEA93-1C4D-468D-8C54-5AC94A2AEBFF}"/>
    <hyperlink ref="D373" r:id="rId424" display="https://www.dictionary.com/browse/peroration?s=t" xr:uid="{F67E915B-ED8E-45BB-92C5-46227B658717}"/>
    <hyperlink ref="D372" r:id="rId425" xr:uid="{0E33F23D-8DF0-4AFA-8706-93A068D2EA04}"/>
    <hyperlink ref="D271" r:id="rId426" display="https://www.dictionary.com/browse/holograph?s=t" xr:uid="{ECC74643-2060-4EEF-BB12-B6B65BFEA81B}"/>
    <hyperlink ref="D270" r:id="rId427" xr:uid="{6E042E98-7AB8-4A85-8744-8A08BBE47E29}"/>
    <hyperlink ref="D101" r:id="rId428" xr:uid="{B8B495AB-5DD1-43D0-BB06-317FA47629A8}"/>
    <hyperlink ref="D100" r:id="rId429" xr:uid="{A626145E-4B7F-4D50-AA60-4035361C5D17}"/>
    <hyperlink ref="D471" r:id="rId430" display="https://www.dictionary.com/browse/tonsure?s=t" xr:uid="{5FE7525E-3B9B-4D5F-9FA8-5AFAFC390D07}"/>
    <hyperlink ref="D470" r:id="rId431" xr:uid="{DCA3F453-BD0B-4EE0-A9D7-639C242A0B7A}"/>
    <hyperlink ref="D464" r:id="rId432" xr:uid="{A1F3EA62-335A-40A5-8D1D-4AFA8FA3C228}"/>
    <hyperlink ref="D465" r:id="rId433" xr:uid="{F62CD483-AAA7-45DA-AD8E-E13FA347F8CE}"/>
    <hyperlink ref="D80" r:id="rId434" xr:uid="{90482108-2DAA-4BCF-A5DD-D1F13DF9DAEE}"/>
    <hyperlink ref="D81" r:id="rId435" xr:uid="{C4EFBFA1-1603-41C9-8D43-058E2F535E4F}"/>
    <hyperlink ref="D246" r:id="rId436" xr:uid="{A20FD7D8-6843-42FF-BA5F-0ADF269F219A}"/>
    <hyperlink ref="D247" r:id="rId437" xr:uid="{9B5CE7B3-A4AA-4A55-8D60-99F48C18769A}"/>
    <hyperlink ref="D309" r:id="rId438" xr:uid="{67649A09-6B83-49D3-8487-9D7377D217FE}"/>
    <hyperlink ref="E309" r:id="rId439" xr:uid="{5D33F040-6EAD-40C5-BEE2-5154EF3ED0A8}"/>
    <hyperlink ref="D448" r:id="rId440" display="https://www.dictionary.com/browse/slew?s=t" xr:uid="{A92BD5FB-FF0A-4EA5-B89C-16A332973BBE}"/>
    <hyperlink ref="D449" r:id="rId441" display="https://www.dictionary.com/browse/spew?s=t" xr:uid="{78C65202-1BBD-4FA7-8F37-0F40594D8666}"/>
    <hyperlink ref="D145" r:id="rId442" xr:uid="{232BC289-0CDC-4948-9CF5-7F3CF0E15043}"/>
    <hyperlink ref="D366" r:id="rId443" xr:uid="{229E55A7-64D9-44CE-BFB3-4A35B871818E}"/>
    <hyperlink ref="D136" r:id="rId444" xr:uid="{C33602DA-6916-4370-B66F-998AA76A9967}"/>
    <hyperlink ref="D282" r:id="rId445" xr:uid="{8E5D961F-92CB-4B6D-929F-FE9DAF7FA91D}"/>
    <hyperlink ref="D76" r:id="rId446" xr:uid="{F16C2572-306C-42AE-BFDC-77F85461591D}"/>
    <hyperlink ref="D77" r:id="rId447" xr:uid="{87E6073D-659D-4C04-BF63-677312B0F37F}"/>
    <hyperlink ref="D96" r:id="rId448" display="https://www.dictionary.com/browse/chiromancy?s=t" xr:uid="{AA7C647E-5E29-4D19-B4B7-903406D2343C}"/>
    <hyperlink ref="D97" r:id="rId449" display="https://www.dictionary.com/browse/necromancy?s=t" xr:uid="{10BD0EAA-5332-4842-A6DB-3C7F01D28A57}"/>
    <hyperlink ref="D147" r:id="rId450" xr:uid="{087E170D-5F51-4237-8E2D-4BBBBDB6E837}"/>
    <hyperlink ref="D146" r:id="rId451" xr:uid="{330B1EB7-37D1-4E10-B693-F2F9964E2A6D}"/>
    <hyperlink ref="D225" r:id="rId452" xr:uid="{D790AD17-FCE7-4582-908B-5E7FE01E553C}"/>
    <hyperlink ref="D224" r:id="rId453" display="https://www.dictionary.com/browse/feculent?s=t" xr:uid="{13208774-52D6-49DE-B043-8D0296FC2FAE}"/>
    <hyperlink ref="D266" r:id="rId454" xr:uid="{1EEEF6A0-A149-4FAD-B382-B3BEC4C1AB67}"/>
    <hyperlink ref="D267" r:id="rId455" xr:uid="{EE47D9C4-5A08-4941-A47C-9CC0D91147A0}"/>
    <hyperlink ref="D317" r:id="rId456" display="https://www.dictionary.com/browse/profligate?s=t" xr:uid="{E2C38296-92C3-477C-8B20-FC4A88428092}"/>
    <hyperlink ref="D316" r:id="rId457" xr:uid="{3635B8D4-5E4E-457F-A854-A7DC895DB969}"/>
    <hyperlink ref="E421" r:id="rId458" xr:uid="{00BA411E-B52A-4306-943C-041FC6255B5E}"/>
    <hyperlink ref="D482" r:id="rId459" display="https://www.dictionary.com/browse/vagary?s=t" xr:uid="{838D147F-636A-4512-9AA5-3BBB477146B4}"/>
    <hyperlink ref="D211" r:id="rId460" display="https://www.dictionary.com/browse/expatriate?s=t" xr:uid="{F8866352-0E73-4484-98F1-D234B7E8BC0F}"/>
    <hyperlink ref="D116" r:id="rId461" display="https://www.dictionary.com/browse/confection?s=t" xr:uid="{ED94F96E-609B-47F2-97A4-BD095E935665}"/>
    <hyperlink ref="D117" r:id="rId462" display="https://www.dictionary.com/browse/refection?s=t" xr:uid="{D5072026-EC5D-4365-98B6-DC2B39BC8FCD}"/>
    <hyperlink ref="D302" r:id="rId463" xr:uid="{7E3E1EEF-49EA-4E2A-B520-541DA8482410}"/>
    <hyperlink ref="D303" r:id="rId464" xr:uid="{61899BA6-4F03-4B8C-8371-EBEA39715A0E}"/>
    <hyperlink ref="D288" r:id="rId465" xr:uid="{EC71AF51-1887-46C2-8CA4-8541DD0E243C}"/>
    <hyperlink ref="D289" r:id="rId466" xr:uid="{529E2E8A-FAB7-4F62-A971-00567B45F08E}"/>
    <hyperlink ref="D326" r:id="rId467" xr:uid="{2F584EB0-EA39-4B80-AF81-4BF5D6233FA5}"/>
    <hyperlink ref="D414" r:id="rId468" xr:uid="{453D9FAD-BFE0-4506-87DE-AEC90411F599}"/>
    <hyperlink ref="D415" r:id="rId469" xr:uid="{16A5040E-8EF4-4EDC-9083-60104A9139A3}"/>
    <hyperlink ref="D477" r:id="rId470" xr:uid="{32C59BFA-9EBC-45E1-A1F8-05CE1FB62FA5}"/>
    <hyperlink ref="E245" r:id="rId471" xr:uid="{CFC6637F-B897-42CB-8849-EAC47185FD4C}"/>
    <hyperlink ref="E423" r:id="rId472" xr:uid="{046F9F1F-BE4D-4235-ADB2-7EF13DE91EF8}"/>
    <hyperlink ref="E3" r:id="rId473" xr:uid="{AF8E0416-85D5-4DE0-94EC-284EC6DD0865}"/>
    <hyperlink ref="D357" r:id="rId474" xr:uid="{951DFF5F-4ED5-4007-AE9F-77D7B155503C}"/>
    <hyperlink ref="D356" r:id="rId475" xr:uid="{DB60EF93-A022-44A0-B912-E49C767A1889}"/>
    <hyperlink ref="D269" r:id="rId476" xr:uid="{C1C5430B-68F2-418E-95BB-641FD5931E72}"/>
    <hyperlink ref="D268" r:id="rId477" xr:uid="{A95A6A19-4C80-4D23-B7FA-5EB802D6E72F}"/>
    <hyperlink ref="F59" r:id="rId478" xr:uid="{00590929-3BF6-4AAE-BE86-370FA6516487}"/>
    <hyperlink ref="F151" r:id="rId479" xr:uid="{E63F71BB-FD30-44DD-A66F-D9F0FFD21EA1}"/>
    <hyperlink ref="E151" r:id="rId480" xr:uid="{AC4EC1C2-CE58-47A2-800E-395857004CFD}"/>
    <hyperlink ref="D135" r:id="rId481" xr:uid="{E1F64EFB-7205-4146-A9CC-B05A30B040E7}"/>
    <hyperlink ref="D305" r:id="rId482" xr:uid="{3A9C81B0-47D6-4CEC-9671-774F9F5AFC12}"/>
    <hyperlink ref="D304" r:id="rId483" xr:uid="{28D8D226-F965-4CB7-9DD1-F9CCB1CFF1B3}"/>
    <hyperlink ref="D483" r:id="rId484" xr:uid="{D28EA152-479D-4F42-987F-DA6C87387149}"/>
    <hyperlink ref="E476" r:id="rId485" xr:uid="{2608927E-1C4D-4AA3-84D9-718D3AC5D649}"/>
    <hyperlink ref="F476" r:id="rId486" xr:uid="{CCE7BEDF-AFC2-4FAF-A002-1F6FFD345899}"/>
    <hyperlink ref="D476" r:id="rId487" xr:uid="{12EDE3D0-4AAF-4B48-8484-05CF0D9934DC}"/>
    <hyperlink ref="D28" r:id="rId488" display="https://www.dictionary.com/browse/alee?s=t" xr:uid="{A42CF175-8019-4A9A-9C91-69CA2190EC7A}"/>
    <hyperlink ref="D29" r:id="rId489" xr:uid="{D900E4C6-F74E-4373-B773-A29425B7BCD8}"/>
    <hyperlink ref="D478" r:id="rId490" display="https://www.dictionary.com/browse/tress?s=t" xr:uid="{1B0C91A7-8E2B-4B34-B189-76BCE05E524F}"/>
    <hyperlink ref="D479" r:id="rId491" xr:uid="{5772A42D-5235-465B-9B3A-8FAC025E9FDC}"/>
    <hyperlink ref="E89" r:id="rId492" xr:uid="{9C002C91-2923-4214-B2E3-2045A5FF63E3}"/>
    <hyperlink ref="D351" r:id="rId493" xr:uid="{C402135B-E0D8-4252-857D-49AFE2513391}"/>
    <hyperlink ref="D350" r:id="rId494" xr:uid="{173470A8-8F9F-4029-AF1F-E54C1543E0F4}"/>
    <hyperlink ref="D26" r:id="rId495" xr:uid="{B927B9EF-39C2-45A5-BC77-AD809C958A58}"/>
    <hyperlink ref="D92" r:id="rId496" xr:uid="{15F2935A-DFC3-4886-80A1-6CAA06F5B8A0}"/>
    <hyperlink ref="D50" r:id="rId497" xr:uid="{DDE61652-C189-489E-B1C7-A5B1EDDC08CA}"/>
    <hyperlink ref="D51" r:id="rId498" xr:uid="{BC4BAEAE-3323-4230-83C1-4B094A726127}"/>
    <hyperlink ref="D86" r:id="rId499" xr:uid="{E4B60EDE-B439-4397-A099-D4499719031F}"/>
    <hyperlink ref="E86" r:id="rId500" xr:uid="{F0A8CB3F-48D1-4143-A4CB-B5DFFCE6B8C9}"/>
    <hyperlink ref="D87" r:id="rId501" xr:uid="{58B4662B-F677-4B6B-993B-687072487588}"/>
    <hyperlink ref="D369" r:id="rId502" display="https://www.dictionary.com/browse/verdure?s=t" xr:uid="{8FBA75A2-4589-4772-A607-ADF161ACAAAD}"/>
    <hyperlink ref="D368" r:id="rId503" xr:uid="{67C17353-9D4C-4A7C-A9A2-6E517174B5E0}"/>
    <hyperlink ref="D437" r:id="rId504" xr:uid="{75FF925A-83B8-4B9A-88FA-DF93EC08127B}"/>
    <hyperlink ref="D436" r:id="rId505" xr:uid="{2694700F-0881-4CA8-AD2F-445CCAC070EC}"/>
    <hyperlink ref="E415" r:id="rId506" xr:uid="{CB1D0D96-EE1D-4774-AE2C-75D1D8FC7928}"/>
    <hyperlink ref="D181" r:id="rId507" xr:uid="{66B97195-96CE-4BD6-BFA1-848D719C0FA7}"/>
    <hyperlink ref="D180" r:id="rId508" xr:uid="{238DC215-32BF-4B57-A202-F3A5DE0D7CA0}"/>
    <hyperlink ref="E438" r:id="rId509" xr:uid="{C1C54BA3-3810-4F68-8E5D-A5B344B93293}"/>
    <hyperlink ref="D11" r:id="rId510" display="https://www.dictionary.com/browse/traduce?s=t" xr:uid="{0BB9C87A-F2E1-4B83-AF06-73973B52B2EE}"/>
    <hyperlink ref="D10" r:id="rId511" display="https://www.dictionary.com/browse/adduce?s=t" xr:uid="{DEF935ED-D487-4940-806C-5DF2BB549A26}"/>
    <hyperlink ref="D130" r:id="rId512" xr:uid="{A075C13B-325A-4701-A8C8-B442B14758F1}"/>
    <hyperlink ref="D131" r:id="rId513" xr:uid="{1E5E6AF4-3594-464E-B435-2E05D8ACD604}"/>
  </hyperlinks>
  <pageMargins left="0.7" right="0.7" top="0.75" bottom="0.75" header="0.3" footer="0.3"/>
  <pageSetup orientation="portrait" r:id="rId51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directory</vt:lpstr>
      <vt:lpstr>IQ</vt:lpstr>
      <vt:lpstr>IQ.scores</vt:lpstr>
      <vt:lpstr>math</vt:lpstr>
      <vt:lpstr>calculation</vt:lpstr>
      <vt:lpstr>words</vt:lpstr>
      <vt:lpstr>NOTES</vt:lpstr>
      <vt:lpstr>vocabulary</vt:lpstr>
      <vt:lpstr>differences</vt:lpstr>
      <vt:lpstr>geography</vt:lpstr>
      <vt:lpstr>science</vt:lpstr>
      <vt:lpstr>literature</vt:lpstr>
      <vt:lpstr>mind</vt:lpstr>
      <vt:lpstr>u.s.</vt:lpstr>
      <vt:lpstr>misc</vt:lpstr>
      <vt:lpstr>IQ!_Hlk102329655</vt:lpstr>
      <vt:lpstr>XGENERAL__TRAINING_INSTRUCTIONS</vt:lpstr>
      <vt:lpstr>xGEOGRAPHY</vt:lpstr>
      <vt:lpstr>xIQ_SECTION</vt:lpstr>
      <vt:lpstr>xLANGUAGE.DIFFERENCE</vt:lpstr>
      <vt:lpstr>XLANGUAGE.NOTES</vt:lpstr>
      <vt:lpstr>xLANGUAGE.VOCABULARY</vt:lpstr>
      <vt:lpstr>xLANGUAGE.WORDS</vt:lpstr>
      <vt:lpstr>xMATH.CALCULATION</vt:lpstr>
      <vt:lpstr>xMATH.GRE</vt:lpstr>
      <vt:lpstr>xTRIVIA.MIND</vt:lpstr>
      <vt:lpstr>xTRIVIA.MISCELLANEOUS</vt:lpstr>
      <vt:lpstr>xTRIVIA.SCIENCE</vt:lpstr>
      <vt:lpstr>xUNITED_STATES</vt:lpstr>
      <vt:lpstr>xWRITERS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hank hammer</dc:creator>
  <cp:lastModifiedBy>hank hammer</cp:lastModifiedBy>
  <dcterms:created xsi:type="dcterms:W3CDTF">2000-01-01T01:06:58Z</dcterms:created>
  <dcterms:modified xsi:type="dcterms:W3CDTF">2024-04-23T13:53:39Z</dcterms:modified>
</cp:coreProperties>
</file>